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fileSharing readOnlyRecommended="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ab5c0d3e42eb67c3/2023 Database/"/>
    </mc:Choice>
  </mc:AlternateContent>
  <xr:revisionPtr revIDLastSave="22" documentId="14_{20E974BE-18D3-4DB2-B5CD-63FF0915E17D}" xr6:coauthVersionLast="47" xr6:coauthVersionMax="47" xr10:uidLastSave="{E025D65E-F89C-4592-AA28-590E977A4816}"/>
  <bookViews>
    <workbookView xWindow="-120" yWindow="-120" windowWidth="23280" windowHeight="14880" xr2:uid="{00000000-000D-0000-FFFF-FFFF00000000}"/>
  </bookViews>
  <sheets>
    <sheet name="2023 in progress" sheetId="1" r:id="rId1"/>
    <sheet name="DATA" sheetId="2" r:id="rId2"/>
    <sheet name="Sheet2" sheetId="3" r:id="rId3"/>
    <sheet name="Sheet3" sheetId="4" r:id="rId4"/>
    <sheet name="Sheet4" sheetId="5" r:id="rId5"/>
    <sheet name="Sheet5" sheetId="6" r:id="rId6"/>
    <sheet name="Sheet6" sheetId="7" r:id="rId7"/>
  </sheets>
  <externalReferences>
    <externalReference r:id="rId8"/>
    <externalReference r:id="rId9"/>
    <externalReference r:id="rId10"/>
  </externalReferences>
  <definedNames>
    <definedName name="_xlnm._FilterDatabase" localSheetId="0" hidden="1">'2023 in progress'!$B$67:$BI$1241</definedName>
    <definedName name="_xlnm._FilterDatabase" localSheetId="1" hidden="1">DATA!$A$1:$BH$722</definedName>
    <definedName name="CIQWBGuid" hidden="1">"e2d74a10-38a1-4f6a-872f-8495e890b0db"</definedName>
    <definedName name="Country">'[1]Country Code'!$B$2:$B$275</definedName>
    <definedName name="country_name">'[2]Arrears (2)'!$D$5:$D$137</definedName>
    <definedName name="data">'[2]Arrears (3)'!$F$5:$AX$137</definedName>
    <definedName name="Interest_Data">[3]Data!$H$6:$AT$141</definedName>
    <definedName name="Interest_GEO">[3]Data!$G$6:$G$141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"04/30/2015 14:46:04"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Principal_Data">[3]Data!$H$143:$AT$278</definedName>
    <definedName name="Principal_GEO">[3]Data!$G$143:$G$278</definedName>
    <definedName name="year">'[2]Arrears (3)'!$F$3:$AX$3</definedName>
    <definedName name="Years">[3]Data!$H$3:$AT$3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N41" i="1" l="1"/>
  <c r="DZ1093" i="1"/>
  <c r="BJ973" i="1"/>
  <c r="BI973" i="1"/>
  <c r="BH973" i="1"/>
  <c r="BG973" i="1"/>
  <c r="BN973" i="1"/>
  <c r="BM973" i="1"/>
  <c r="BL973" i="1"/>
  <c r="BK973" i="1"/>
  <c r="DZ66" i="1"/>
  <c r="DZ150" i="1"/>
  <c r="DY150" i="1"/>
  <c r="DX150" i="1"/>
  <c r="DW150" i="1"/>
  <c r="DV150" i="1"/>
  <c r="DU150" i="1"/>
  <c r="DT150" i="1"/>
  <c r="DZ148" i="1"/>
  <c r="DY148" i="1"/>
  <c r="DX148" i="1"/>
  <c r="DW148" i="1"/>
  <c r="DV148" i="1"/>
  <c r="DU148" i="1"/>
  <c r="DT148" i="1"/>
  <c r="DZ149" i="1"/>
  <c r="DY149" i="1"/>
  <c r="DX149" i="1"/>
  <c r="DW149" i="1"/>
  <c r="DV149" i="1"/>
  <c r="DU149" i="1"/>
  <c r="DT149" i="1"/>
  <c r="DS149" i="1"/>
  <c r="DR149" i="1"/>
  <c r="DQ149" i="1"/>
  <c r="DP149" i="1"/>
  <c r="DO149" i="1"/>
  <c r="DN149" i="1"/>
  <c r="DM149" i="1"/>
  <c r="DL149" i="1"/>
  <c r="DK149" i="1"/>
  <c r="DJ149" i="1"/>
  <c r="DI149" i="1"/>
  <c r="DH149" i="1"/>
  <c r="DG149" i="1"/>
  <c r="DF149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DZ147" i="1"/>
  <c r="DY147" i="1"/>
  <c r="DX147" i="1"/>
  <c r="DW147" i="1"/>
  <c r="DV147" i="1"/>
  <c r="DU147" i="1"/>
  <c r="DT147" i="1"/>
  <c r="DS147" i="1"/>
  <c r="DR147" i="1"/>
  <c r="DQ147" i="1"/>
  <c r="DP147" i="1"/>
  <c r="DO147" i="1"/>
  <c r="DN147" i="1"/>
  <c r="DM147" i="1"/>
  <c r="DL147" i="1"/>
  <c r="DK147" i="1"/>
  <c r="DJ147" i="1"/>
  <c r="DI147" i="1"/>
  <c r="DH147" i="1"/>
  <c r="DG147" i="1"/>
  <c r="DF147" i="1"/>
  <c r="DE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DZ146" i="1"/>
  <c r="DY146" i="1"/>
  <c r="DX146" i="1"/>
  <c r="DW146" i="1"/>
  <c r="DV146" i="1"/>
  <c r="DU146" i="1"/>
  <c r="DT146" i="1"/>
  <c r="DS146" i="1"/>
  <c r="DR146" i="1"/>
  <c r="DQ146" i="1"/>
  <c r="DP146" i="1"/>
  <c r="DO146" i="1"/>
  <c r="DN146" i="1"/>
  <c r="DM146" i="1"/>
  <c r="DL146" i="1"/>
  <c r="DK146" i="1"/>
  <c r="DJ146" i="1"/>
  <c r="DI146" i="1"/>
  <c r="DH146" i="1"/>
  <c r="DG146" i="1"/>
  <c r="DF146" i="1"/>
  <c r="DE146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7" i="1"/>
  <c r="BP146" i="1"/>
  <c r="DZ1240" i="1"/>
  <c r="DY1240" i="1"/>
  <c r="DX1240" i="1"/>
  <c r="DW1240" i="1"/>
  <c r="DZ1228" i="1"/>
  <c r="DY1228" i="1"/>
  <c r="DX1228" i="1"/>
  <c r="DW1228" i="1"/>
  <c r="DZ1230" i="1"/>
  <c r="DY1230" i="1"/>
  <c r="DX1230" i="1"/>
  <c r="DW1230" i="1"/>
  <c r="DV1230" i="1"/>
  <c r="DU1230" i="1"/>
  <c r="DT1230" i="1"/>
  <c r="DS1230" i="1"/>
  <c r="DR1230" i="1"/>
  <c r="DQ1230" i="1"/>
  <c r="DP1230" i="1"/>
  <c r="DO1230" i="1"/>
  <c r="DN1230" i="1"/>
  <c r="DM1230" i="1"/>
  <c r="DL1230" i="1"/>
  <c r="DK1230" i="1"/>
  <c r="DJ1230" i="1"/>
  <c r="DI1230" i="1"/>
  <c r="DH1230" i="1"/>
  <c r="DG1230" i="1"/>
  <c r="DF1230" i="1"/>
  <c r="DE1230" i="1"/>
  <c r="DD1230" i="1"/>
  <c r="DC1230" i="1"/>
  <c r="DB1230" i="1"/>
  <c r="DA1230" i="1"/>
  <c r="CZ1230" i="1"/>
  <c r="CY1230" i="1"/>
  <c r="CX1230" i="1"/>
  <c r="CW1230" i="1"/>
  <c r="CV1230" i="1"/>
  <c r="CU1230" i="1"/>
  <c r="CT1230" i="1"/>
  <c r="CS1230" i="1"/>
  <c r="CR1230" i="1"/>
  <c r="CQ1230" i="1"/>
  <c r="CP1230" i="1"/>
  <c r="CO1230" i="1"/>
  <c r="CN1230" i="1"/>
  <c r="CM1230" i="1"/>
  <c r="CL1230" i="1"/>
  <c r="CK1230" i="1"/>
  <c r="CJ1230" i="1"/>
  <c r="CI1230" i="1"/>
  <c r="CH1230" i="1"/>
  <c r="CG1230" i="1"/>
  <c r="CF1230" i="1"/>
  <c r="CE1230" i="1"/>
  <c r="CD1230" i="1"/>
  <c r="CC1230" i="1"/>
  <c r="CB1230" i="1"/>
  <c r="CA1230" i="1"/>
  <c r="BZ1230" i="1"/>
  <c r="BY1230" i="1"/>
  <c r="BX1230" i="1"/>
  <c r="BW1230" i="1"/>
  <c r="BV1230" i="1"/>
  <c r="BU1230" i="1"/>
  <c r="BT1230" i="1"/>
  <c r="BS1230" i="1"/>
  <c r="BR1230" i="1"/>
  <c r="BQ1230" i="1"/>
  <c r="BP1230" i="1"/>
  <c r="DZ1210" i="1"/>
  <c r="DY1210" i="1"/>
  <c r="DX1210" i="1"/>
  <c r="DW1210" i="1"/>
  <c r="DV1210" i="1"/>
  <c r="DU1210" i="1"/>
  <c r="DT1210" i="1"/>
  <c r="DS1210" i="1"/>
  <c r="DR1210" i="1"/>
  <c r="DQ1210" i="1"/>
  <c r="DP1210" i="1"/>
  <c r="DO1210" i="1"/>
  <c r="DN1210" i="1"/>
  <c r="DM1210" i="1"/>
  <c r="DL1210" i="1"/>
  <c r="DK1210" i="1"/>
  <c r="DJ1210" i="1"/>
  <c r="DI1210" i="1"/>
  <c r="DH1210" i="1"/>
  <c r="DG1210" i="1"/>
  <c r="DF1210" i="1"/>
  <c r="DE1210" i="1"/>
  <c r="DD1210" i="1"/>
  <c r="DC1210" i="1"/>
  <c r="DB1210" i="1"/>
  <c r="DA1210" i="1"/>
  <c r="CZ1210" i="1"/>
  <c r="CY1210" i="1"/>
  <c r="CX1210" i="1"/>
  <c r="CW1210" i="1"/>
  <c r="CV1210" i="1"/>
  <c r="CU1210" i="1"/>
  <c r="CT1210" i="1"/>
  <c r="CS1210" i="1"/>
  <c r="CR1210" i="1"/>
  <c r="CQ1210" i="1"/>
  <c r="CP1210" i="1"/>
  <c r="CO1210" i="1"/>
  <c r="CN1210" i="1"/>
  <c r="CM1210" i="1"/>
  <c r="CL1210" i="1"/>
  <c r="CK1210" i="1"/>
  <c r="CJ1210" i="1"/>
  <c r="CI1210" i="1"/>
  <c r="CH1210" i="1"/>
  <c r="CG1210" i="1"/>
  <c r="CF1210" i="1"/>
  <c r="CE1210" i="1"/>
  <c r="CD1210" i="1"/>
  <c r="CC1210" i="1"/>
  <c r="CB1210" i="1"/>
  <c r="CA1210" i="1"/>
  <c r="BZ1210" i="1"/>
  <c r="BY1210" i="1"/>
  <c r="BX1210" i="1"/>
  <c r="BW1210" i="1"/>
  <c r="BV1210" i="1"/>
  <c r="BU1210" i="1"/>
  <c r="BT1210" i="1"/>
  <c r="BS1210" i="1"/>
  <c r="BR1210" i="1"/>
  <c r="BQ1210" i="1"/>
  <c r="BP1210" i="1"/>
  <c r="DW1180" i="1"/>
  <c r="DV1180" i="1"/>
  <c r="AL1143" i="1"/>
  <c r="AK1143" i="1"/>
  <c r="DZ1117" i="1"/>
  <c r="DY1117" i="1"/>
  <c r="DX1117" i="1"/>
  <c r="DW1117" i="1"/>
  <c r="DZ1115" i="1"/>
  <c r="DY1115" i="1"/>
  <c r="DX1115" i="1"/>
  <c r="DW1115" i="1"/>
  <c r="DZ1116" i="1"/>
  <c r="DY1116" i="1"/>
  <c r="DX1116" i="1"/>
  <c r="DW1116" i="1"/>
  <c r="DV1116" i="1"/>
  <c r="DU1116" i="1"/>
  <c r="DT1116" i="1"/>
  <c r="DS1116" i="1"/>
  <c r="DR1116" i="1"/>
  <c r="DQ1116" i="1"/>
  <c r="DP1116" i="1"/>
  <c r="DO1116" i="1"/>
  <c r="DN1116" i="1"/>
  <c r="DM1116" i="1"/>
  <c r="DL1116" i="1"/>
  <c r="DK1116" i="1"/>
  <c r="DJ1116" i="1"/>
  <c r="DI1116" i="1"/>
  <c r="DH1116" i="1"/>
  <c r="DG1116" i="1"/>
  <c r="DF1116" i="1"/>
  <c r="DE1116" i="1"/>
  <c r="DD1116" i="1"/>
  <c r="DC1116" i="1"/>
  <c r="DB1116" i="1"/>
  <c r="DA1116" i="1"/>
  <c r="CZ1116" i="1"/>
  <c r="CY1116" i="1"/>
  <c r="CX1116" i="1"/>
  <c r="CW1116" i="1"/>
  <c r="CV1116" i="1"/>
  <c r="CU1116" i="1"/>
  <c r="CT1116" i="1"/>
  <c r="CS1116" i="1"/>
  <c r="CR1116" i="1"/>
  <c r="CQ1116" i="1"/>
  <c r="CP1116" i="1"/>
  <c r="CO1116" i="1"/>
  <c r="CN1116" i="1"/>
  <c r="CM1116" i="1"/>
  <c r="CL1116" i="1"/>
  <c r="CK1116" i="1"/>
  <c r="CJ1116" i="1"/>
  <c r="CI1116" i="1"/>
  <c r="CH1116" i="1"/>
  <c r="CG1116" i="1"/>
  <c r="CF1116" i="1"/>
  <c r="CE1116" i="1"/>
  <c r="CD1116" i="1"/>
  <c r="CC1116" i="1"/>
  <c r="CB1116" i="1"/>
  <c r="CA1116" i="1"/>
  <c r="BZ1116" i="1"/>
  <c r="BY1116" i="1"/>
  <c r="BX1116" i="1"/>
  <c r="BW1116" i="1"/>
  <c r="BV1116" i="1"/>
  <c r="BU1116" i="1"/>
  <c r="BT1116" i="1"/>
  <c r="BS1116" i="1"/>
  <c r="BR1116" i="1"/>
  <c r="BQ1116" i="1"/>
  <c r="BP1116" i="1"/>
  <c r="DZ1114" i="1"/>
  <c r="DY1114" i="1"/>
  <c r="DX1114" i="1"/>
  <c r="DW1114" i="1"/>
  <c r="DV1114" i="1"/>
  <c r="DU1114" i="1"/>
  <c r="DT1114" i="1"/>
  <c r="DS1114" i="1"/>
  <c r="DR1114" i="1"/>
  <c r="DQ1114" i="1"/>
  <c r="DP1114" i="1"/>
  <c r="DO1114" i="1"/>
  <c r="DN1114" i="1"/>
  <c r="DM1114" i="1"/>
  <c r="DL1114" i="1"/>
  <c r="DK1114" i="1"/>
  <c r="DJ1114" i="1"/>
  <c r="DI1114" i="1"/>
  <c r="DH1114" i="1"/>
  <c r="DG1114" i="1"/>
  <c r="DF1114" i="1"/>
  <c r="DE1114" i="1"/>
  <c r="DD1114" i="1"/>
  <c r="DC1114" i="1"/>
  <c r="DB1114" i="1"/>
  <c r="DA1114" i="1"/>
  <c r="CZ1114" i="1"/>
  <c r="CY1114" i="1"/>
  <c r="CX1114" i="1"/>
  <c r="CW1114" i="1"/>
  <c r="CV1114" i="1"/>
  <c r="CU1114" i="1"/>
  <c r="CT1114" i="1"/>
  <c r="CS1114" i="1"/>
  <c r="CR1114" i="1"/>
  <c r="CQ1114" i="1"/>
  <c r="CP1114" i="1"/>
  <c r="CO1114" i="1"/>
  <c r="CN1114" i="1"/>
  <c r="CM1114" i="1"/>
  <c r="CL1114" i="1"/>
  <c r="CK1114" i="1"/>
  <c r="CJ1114" i="1"/>
  <c r="CI1114" i="1"/>
  <c r="CH1114" i="1"/>
  <c r="CG1114" i="1"/>
  <c r="CF1114" i="1"/>
  <c r="CE1114" i="1"/>
  <c r="CD1114" i="1"/>
  <c r="CC1114" i="1"/>
  <c r="CB1114" i="1"/>
  <c r="CA1114" i="1"/>
  <c r="BZ1114" i="1"/>
  <c r="BY1114" i="1"/>
  <c r="BX1114" i="1"/>
  <c r="BW1114" i="1"/>
  <c r="BV1114" i="1"/>
  <c r="BU1114" i="1"/>
  <c r="BT1114" i="1"/>
  <c r="BS1114" i="1"/>
  <c r="BR1114" i="1"/>
  <c r="BQ1114" i="1"/>
  <c r="BP1114" i="1"/>
  <c r="DZ1111" i="1"/>
  <c r="DY1111" i="1"/>
  <c r="DX1111" i="1"/>
  <c r="DW1111" i="1"/>
  <c r="DV1111" i="1"/>
  <c r="DU1111" i="1"/>
  <c r="DT1111" i="1"/>
  <c r="DS1111" i="1"/>
  <c r="DR1111" i="1"/>
  <c r="DQ1111" i="1"/>
  <c r="DP1111" i="1"/>
  <c r="DO1111" i="1"/>
  <c r="DN1111" i="1"/>
  <c r="DM1111" i="1"/>
  <c r="DL1111" i="1"/>
  <c r="DK1111" i="1"/>
  <c r="DJ1111" i="1"/>
  <c r="DI1111" i="1"/>
  <c r="DH1111" i="1"/>
  <c r="DG1111" i="1"/>
  <c r="DF1111" i="1"/>
  <c r="DE1111" i="1"/>
  <c r="DD1111" i="1"/>
  <c r="DC1111" i="1"/>
  <c r="DB1111" i="1"/>
  <c r="DA1111" i="1"/>
  <c r="CZ1111" i="1"/>
  <c r="CY1111" i="1"/>
  <c r="CX1111" i="1"/>
  <c r="CW1111" i="1"/>
  <c r="CV1111" i="1"/>
  <c r="CU1111" i="1"/>
  <c r="CT1111" i="1"/>
  <c r="CS1111" i="1"/>
  <c r="CR1111" i="1"/>
  <c r="CQ1111" i="1"/>
  <c r="CP1111" i="1"/>
  <c r="CO1111" i="1"/>
  <c r="CN1111" i="1"/>
  <c r="CM1111" i="1"/>
  <c r="CL1111" i="1"/>
  <c r="CK1111" i="1"/>
  <c r="CJ1111" i="1"/>
  <c r="CI1111" i="1"/>
  <c r="CH1111" i="1"/>
  <c r="CG1111" i="1"/>
  <c r="CF1111" i="1"/>
  <c r="CE1111" i="1"/>
  <c r="CD1111" i="1"/>
  <c r="CC1111" i="1"/>
  <c r="CB1111" i="1"/>
  <c r="CA1111" i="1"/>
  <c r="BZ1111" i="1"/>
  <c r="BY1111" i="1"/>
  <c r="BX1111" i="1"/>
  <c r="BW1111" i="1"/>
  <c r="BV1111" i="1"/>
  <c r="BU1111" i="1"/>
  <c r="BT1111" i="1"/>
  <c r="BS1111" i="1"/>
  <c r="BR1111" i="1"/>
  <c r="BQ1111" i="1"/>
  <c r="BP1111" i="1"/>
  <c r="W1093" i="1"/>
  <c r="DZ1091" i="1"/>
  <c r="DY1091" i="1"/>
  <c r="DX1091" i="1"/>
  <c r="DW1091" i="1"/>
  <c r="DV1091" i="1"/>
  <c r="DU1091" i="1"/>
  <c r="DT1091" i="1"/>
  <c r="DS1091" i="1"/>
  <c r="DR1091" i="1"/>
  <c r="DQ1091" i="1"/>
  <c r="DP1091" i="1"/>
  <c r="DO1091" i="1"/>
  <c r="DN1091" i="1"/>
  <c r="DM1091" i="1"/>
  <c r="DL1091" i="1"/>
  <c r="DK1091" i="1"/>
  <c r="DJ1091" i="1"/>
  <c r="DI1091" i="1"/>
  <c r="DH1091" i="1"/>
  <c r="DG1091" i="1"/>
  <c r="DF1091" i="1"/>
  <c r="DE1091" i="1"/>
  <c r="DD1091" i="1"/>
  <c r="DC1091" i="1"/>
  <c r="DB1091" i="1"/>
  <c r="DA1091" i="1"/>
  <c r="CZ1091" i="1"/>
  <c r="CY1091" i="1"/>
  <c r="CX1091" i="1"/>
  <c r="CW1091" i="1"/>
  <c r="CV1091" i="1"/>
  <c r="CU1091" i="1"/>
  <c r="CT1091" i="1"/>
  <c r="CS1091" i="1"/>
  <c r="CR1091" i="1"/>
  <c r="CQ1091" i="1"/>
  <c r="CP1091" i="1"/>
  <c r="CO1091" i="1"/>
  <c r="CN1091" i="1"/>
  <c r="CM1091" i="1"/>
  <c r="CL1091" i="1"/>
  <c r="CK1091" i="1"/>
  <c r="CJ1091" i="1"/>
  <c r="CI1091" i="1"/>
  <c r="CH1091" i="1"/>
  <c r="CG1091" i="1"/>
  <c r="CF1091" i="1"/>
  <c r="CE1091" i="1"/>
  <c r="CD1091" i="1"/>
  <c r="CC1091" i="1"/>
  <c r="CB1091" i="1"/>
  <c r="CA1091" i="1"/>
  <c r="BZ1091" i="1"/>
  <c r="BY1091" i="1"/>
  <c r="BX1091" i="1"/>
  <c r="BW1091" i="1"/>
  <c r="BV1091" i="1"/>
  <c r="BU1091" i="1"/>
  <c r="BT1091" i="1"/>
  <c r="BS1091" i="1"/>
  <c r="BR1091" i="1"/>
  <c r="BQ1091" i="1"/>
  <c r="BP1091" i="1"/>
  <c r="DZ1072" i="1"/>
  <c r="DY1072" i="1"/>
  <c r="DX1072" i="1"/>
  <c r="DW1072" i="1"/>
  <c r="DV1072" i="1"/>
  <c r="DU1072" i="1"/>
  <c r="DT1072" i="1"/>
  <c r="DS1072" i="1"/>
  <c r="DR1072" i="1"/>
  <c r="DQ1072" i="1"/>
  <c r="DP1072" i="1"/>
  <c r="DO1072" i="1"/>
  <c r="DN1072" i="1"/>
  <c r="DM1072" i="1"/>
  <c r="DL1072" i="1"/>
  <c r="DK1072" i="1"/>
  <c r="DJ1072" i="1"/>
  <c r="DI1072" i="1"/>
  <c r="DH1072" i="1"/>
  <c r="DG1072" i="1"/>
  <c r="DF1072" i="1"/>
  <c r="DE1072" i="1"/>
  <c r="DD1072" i="1"/>
  <c r="DC1072" i="1"/>
  <c r="DB1072" i="1"/>
  <c r="DA1072" i="1"/>
  <c r="CZ1072" i="1"/>
  <c r="CY1072" i="1"/>
  <c r="CX1072" i="1"/>
  <c r="CW1072" i="1"/>
  <c r="CV1072" i="1"/>
  <c r="CU1072" i="1"/>
  <c r="CT1072" i="1"/>
  <c r="CS1072" i="1"/>
  <c r="CR1072" i="1"/>
  <c r="CQ1072" i="1"/>
  <c r="CP1072" i="1"/>
  <c r="CO1072" i="1"/>
  <c r="CN1072" i="1"/>
  <c r="CM1072" i="1"/>
  <c r="CL1072" i="1"/>
  <c r="CK1072" i="1"/>
  <c r="CJ1072" i="1"/>
  <c r="CI1072" i="1"/>
  <c r="CH1072" i="1"/>
  <c r="CG1072" i="1"/>
  <c r="CF1072" i="1"/>
  <c r="CE1072" i="1"/>
  <c r="CD1072" i="1"/>
  <c r="CC1072" i="1"/>
  <c r="CB1072" i="1"/>
  <c r="CA1072" i="1"/>
  <c r="BZ1072" i="1"/>
  <c r="BY1072" i="1"/>
  <c r="BX1072" i="1"/>
  <c r="BW1072" i="1"/>
  <c r="BV1072" i="1"/>
  <c r="BU1072" i="1"/>
  <c r="BT1072" i="1"/>
  <c r="BS1072" i="1"/>
  <c r="BR1072" i="1"/>
  <c r="BQ1072" i="1"/>
  <c r="BP1072" i="1"/>
  <c r="DZ1085" i="1"/>
  <c r="DY1085" i="1"/>
  <c r="DX1085" i="1"/>
  <c r="DW1085" i="1"/>
  <c r="DV1085" i="1"/>
  <c r="DU1085" i="1"/>
  <c r="DT1085" i="1"/>
  <c r="DS1085" i="1"/>
  <c r="DR1085" i="1"/>
  <c r="DQ1085" i="1"/>
  <c r="DP1085" i="1"/>
  <c r="DO1085" i="1"/>
  <c r="DN1085" i="1"/>
  <c r="DM1085" i="1"/>
  <c r="DL1085" i="1"/>
  <c r="DK1085" i="1"/>
  <c r="DJ1085" i="1"/>
  <c r="DI1085" i="1"/>
  <c r="DH1085" i="1"/>
  <c r="DG1085" i="1"/>
  <c r="DF1085" i="1"/>
  <c r="DE1085" i="1"/>
  <c r="DD1085" i="1"/>
  <c r="DC1085" i="1"/>
  <c r="DB1085" i="1"/>
  <c r="DA1085" i="1"/>
  <c r="CZ1085" i="1"/>
  <c r="CY1085" i="1"/>
  <c r="CX1085" i="1"/>
  <c r="CW1085" i="1"/>
  <c r="CV1085" i="1"/>
  <c r="CU1085" i="1"/>
  <c r="CT1085" i="1"/>
  <c r="CS1085" i="1"/>
  <c r="CR1085" i="1"/>
  <c r="CQ1085" i="1"/>
  <c r="CP1085" i="1"/>
  <c r="CO1085" i="1"/>
  <c r="CN1085" i="1"/>
  <c r="CM1085" i="1"/>
  <c r="CL1085" i="1"/>
  <c r="CK1085" i="1"/>
  <c r="CJ1085" i="1"/>
  <c r="CI1085" i="1"/>
  <c r="CH1085" i="1"/>
  <c r="CG1085" i="1"/>
  <c r="CF1085" i="1"/>
  <c r="CE1085" i="1"/>
  <c r="CD1085" i="1"/>
  <c r="CC1085" i="1"/>
  <c r="CB1085" i="1"/>
  <c r="CA1085" i="1"/>
  <c r="BZ1085" i="1"/>
  <c r="BY1085" i="1"/>
  <c r="BX1085" i="1"/>
  <c r="BW1085" i="1"/>
  <c r="BV1085" i="1"/>
  <c r="BU1085" i="1"/>
  <c r="BT1085" i="1"/>
  <c r="BS1085" i="1"/>
  <c r="BR1085" i="1"/>
  <c r="BQ1085" i="1"/>
  <c r="BP1085" i="1"/>
  <c r="DZ1050" i="1"/>
  <c r="DY1050" i="1"/>
  <c r="DX1050" i="1"/>
  <c r="DW1050" i="1"/>
  <c r="DV1050" i="1"/>
  <c r="DU1050" i="1"/>
  <c r="DT1050" i="1"/>
  <c r="DS1050" i="1"/>
  <c r="DR1050" i="1"/>
  <c r="DQ1050" i="1"/>
  <c r="DP1050" i="1"/>
  <c r="DO1050" i="1"/>
  <c r="DN1050" i="1"/>
  <c r="DM1050" i="1"/>
  <c r="DL1050" i="1"/>
  <c r="DK1050" i="1"/>
  <c r="DJ1050" i="1"/>
  <c r="DI1050" i="1"/>
  <c r="DH1050" i="1"/>
  <c r="DG1050" i="1"/>
  <c r="DF1050" i="1"/>
  <c r="DE1050" i="1"/>
  <c r="DD1050" i="1"/>
  <c r="DC1050" i="1"/>
  <c r="DB1050" i="1"/>
  <c r="DA1050" i="1"/>
  <c r="CZ1050" i="1"/>
  <c r="CY1050" i="1"/>
  <c r="CX1050" i="1"/>
  <c r="CW1050" i="1"/>
  <c r="CV1050" i="1"/>
  <c r="CU1050" i="1"/>
  <c r="CT1050" i="1"/>
  <c r="CS1050" i="1"/>
  <c r="CR1050" i="1"/>
  <c r="CQ1050" i="1"/>
  <c r="CP1050" i="1"/>
  <c r="CO1050" i="1"/>
  <c r="CN1050" i="1"/>
  <c r="CM1050" i="1"/>
  <c r="CL1050" i="1"/>
  <c r="CK1050" i="1"/>
  <c r="CJ1050" i="1"/>
  <c r="CI1050" i="1"/>
  <c r="CH1050" i="1"/>
  <c r="CG1050" i="1"/>
  <c r="CF1050" i="1"/>
  <c r="CE1050" i="1"/>
  <c r="CD1050" i="1"/>
  <c r="CC1050" i="1"/>
  <c r="CB1050" i="1"/>
  <c r="CA1050" i="1"/>
  <c r="BZ1050" i="1"/>
  <c r="BY1050" i="1"/>
  <c r="BX1050" i="1"/>
  <c r="BW1050" i="1"/>
  <c r="BV1050" i="1"/>
  <c r="BU1050" i="1"/>
  <c r="BT1050" i="1"/>
  <c r="BS1050" i="1"/>
  <c r="BR1050" i="1"/>
  <c r="BQ1050" i="1"/>
  <c r="BP1050" i="1"/>
  <c r="DZ981" i="1"/>
  <c r="DY981" i="1"/>
  <c r="DX981" i="1"/>
  <c r="DW981" i="1"/>
  <c r="DV981" i="1"/>
  <c r="DU981" i="1"/>
  <c r="DT981" i="1"/>
  <c r="DS981" i="1"/>
  <c r="DR981" i="1"/>
  <c r="DQ981" i="1"/>
  <c r="DP981" i="1"/>
  <c r="DO981" i="1"/>
  <c r="DN981" i="1"/>
  <c r="DM981" i="1"/>
  <c r="DL981" i="1"/>
  <c r="DK981" i="1"/>
  <c r="DJ981" i="1"/>
  <c r="DI981" i="1"/>
  <c r="DH981" i="1"/>
  <c r="DG981" i="1"/>
  <c r="DF981" i="1"/>
  <c r="DE981" i="1"/>
  <c r="DD981" i="1"/>
  <c r="DC981" i="1"/>
  <c r="DB981" i="1"/>
  <c r="DA981" i="1"/>
  <c r="CZ981" i="1"/>
  <c r="CY981" i="1"/>
  <c r="CX981" i="1"/>
  <c r="CW981" i="1"/>
  <c r="CV981" i="1"/>
  <c r="CU981" i="1"/>
  <c r="CT981" i="1"/>
  <c r="CS981" i="1"/>
  <c r="CR981" i="1"/>
  <c r="CQ981" i="1"/>
  <c r="CP981" i="1"/>
  <c r="CO981" i="1"/>
  <c r="CN981" i="1"/>
  <c r="CM981" i="1"/>
  <c r="CL981" i="1"/>
  <c r="CK981" i="1"/>
  <c r="CJ981" i="1"/>
  <c r="CI981" i="1"/>
  <c r="CH981" i="1"/>
  <c r="CG981" i="1"/>
  <c r="CF981" i="1"/>
  <c r="CE981" i="1"/>
  <c r="CD981" i="1"/>
  <c r="CC981" i="1"/>
  <c r="CB981" i="1"/>
  <c r="CA981" i="1"/>
  <c r="BZ981" i="1"/>
  <c r="BY981" i="1"/>
  <c r="BX981" i="1"/>
  <c r="BW981" i="1"/>
  <c r="BV981" i="1"/>
  <c r="BU981" i="1"/>
  <c r="BT981" i="1"/>
  <c r="BS981" i="1"/>
  <c r="BR981" i="1"/>
  <c r="BQ981" i="1"/>
  <c r="BP981" i="1"/>
  <c r="DZ940" i="1"/>
  <c r="DY940" i="1"/>
  <c r="DX940" i="1"/>
  <c r="DW940" i="1"/>
  <c r="DV940" i="1"/>
  <c r="DU940" i="1"/>
  <c r="DT940" i="1"/>
  <c r="DS940" i="1"/>
  <c r="DR940" i="1"/>
  <c r="DQ940" i="1"/>
  <c r="DP940" i="1"/>
  <c r="DO940" i="1"/>
  <c r="DN940" i="1"/>
  <c r="DM940" i="1"/>
  <c r="DL940" i="1"/>
  <c r="DK940" i="1"/>
  <c r="DJ940" i="1"/>
  <c r="DI940" i="1"/>
  <c r="DH940" i="1"/>
  <c r="DG940" i="1"/>
  <c r="DF940" i="1"/>
  <c r="DE940" i="1"/>
  <c r="DD940" i="1"/>
  <c r="DC940" i="1"/>
  <c r="DB940" i="1"/>
  <c r="DA940" i="1"/>
  <c r="CZ940" i="1"/>
  <c r="CY940" i="1"/>
  <c r="CX940" i="1"/>
  <c r="CW940" i="1"/>
  <c r="CV940" i="1"/>
  <c r="CU940" i="1"/>
  <c r="CT940" i="1"/>
  <c r="CS940" i="1"/>
  <c r="CR940" i="1"/>
  <c r="CQ940" i="1"/>
  <c r="CP940" i="1"/>
  <c r="CO940" i="1"/>
  <c r="CN940" i="1"/>
  <c r="CM940" i="1"/>
  <c r="CL940" i="1"/>
  <c r="CK940" i="1"/>
  <c r="CJ940" i="1"/>
  <c r="CI940" i="1"/>
  <c r="CH940" i="1"/>
  <c r="CG940" i="1"/>
  <c r="CF940" i="1"/>
  <c r="CE940" i="1"/>
  <c r="CD940" i="1"/>
  <c r="CC940" i="1"/>
  <c r="CB940" i="1"/>
  <c r="CA940" i="1"/>
  <c r="BZ940" i="1"/>
  <c r="BY940" i="1"/>
  <c r="BX940" i="1"/>
  <c r="BW940" i="1"/>
  <c r="BV940" i="1"/>
  <c r="BU940" i="1"/>
  <c r="BT940" i="1"/>
  <c r="BS940" i="1"/>
  <c r="BR940" i="1"/>
  <c r="BQ940" i="1"/>
  <c r="BP940" i="1"/>
  <c r="DZ932" i="1"/>
  <c r="DY932" i="1"/>
  <c r="DX932" i="1"/>
  <c r="DW932" i="1"/>
  <c r="DV932" i="1"/>
  <c r="DU932" i="1"/>
  <c r="DT932" i="1"/>
  <c r="DS932" i="1"/>
  <c r="DR932" i="1"/>
  <c r="DQ932" i="1"/>
  <c r="DP932" i="1"/>
  <c r="DO932" i="1"/>
  <c r="DN932" i="1"/>
  <c r="DM932" i="1"/>
  <c r="DL932" i="1"/>
  <c r="DK932" i="1"/>
  <c r="DJ932" i="1"/>
  <c r="DI932" i="1"/>
  <c r="DH932" i="1"/>
  <c r="DG932" i="1"/>
  <c r="DF932" i="1"/>
  <c r="DE932" i="1"/>
  <c r="DD932" i="1"/>
  <c r="DC932" i="1"/>
  <c r="DB932" i="1"/>
  <c r="DA932" i="1"/>
  <c r="CZ932" i="1"/>
  <c r="CY932" i="1"/>
  <c r="CX932" i="1"/>
  <c r="CW932" i="1"/>
  <c r="CV932" i="1"/>
  <c r="CU932" i="1"/>
  <c r="CT932" i="1"/>
  <c r="CS932" i="1"/>
  <c r="CR932" i="1"/>
  <c r="CQ932" i="1"/>
  <c r="CP932" i="1"/>
  <c r="CO932" i="1"/>
  <c r="CN932" i="1"/>
  <c r="CM932" i="1"/>
  <c r="CL932" i="1"/>
  <c r="CK932" i="1"/>
  <c r="CJ932" i="1"/>
  <c r="CI932" i="1"/>
  <c r="CH932" i="1"/>
  <c r="CG932" i="1"/>
  <c r="CF932" i="1"/>
  <c r="CE932" i="1"/>
  <c r="CD932" i="1"/>
  <c r="CC932" i="1"/>
  <c r="CB932" i="1"/>
  <c r="CA932" i="1"/>
  <c r="BZ932" i="1"/>
  <c r="BY932" i="1"/>
  <c r="BX932" i="1"/>
  <c r="BW932" i="1"/>
  <c r="BV932" i="1"/>
  <c r="BU932" i="1"/>
  <c r="BT932" i="1"/>
  <c r="BS932" i="1"/>
  <c r="BR932" i="1"/>
  <c r="BQ932" i="1"/>
  <c r="BP932" i="1"/>
  <c r="DZ895" i="1"/>
  <c r="DY895" i="1"/>
  <c r="DX895" i="1"/>
  <c r="DW895" i="1"/>
  <c r="DZ892" i="1"/>
  <c r="DY892" i="1"/>
  <c r="DX892" i="1"/>
  <c r="DW892" i="1"/>
  <c r="DV892" i="1"/>
  <c r="DU892" i="1"/>
  <c r="DT892" i="1"/>
  <c r="DS892" i="1"/>
  <c r="DR892" i="1"/>
  <c r="DQ892" i="1"/>
  <c r="DP892" i="1"/>
  <c r="DO892" i="1"/>
  <c r="DN892" i="1"/>
  <c r="DM892" i="1"/>
  <c r="DL892" i="1"/>
  <c r="DK892" i="1"/>
  <c r="DJ892" i="1"/>
  <c r="DI892" i="1"/>
  <c r="DH892" i="1"/>
  <c r="DG892" i="1"/>
  <c r="DF892" i="1"/>
  <c r="DE892" i="1"/>
  <c r="DD892" i="1"/>
  <c r="DC892" i="1"/>
  <c r="DB892" i="1"/>
  <c r="DA892" i="1"/>
  <c r="CZ892" i="1"/>
  <c r="CY892" i="1"/>
  <c r="CX892" i="1"/>
  <c r="CW892" i="1"/>
  <c r="CV892" i="1"/>
  <c r="CU892" i="1"/>
  <c r="CT892" i="1"/>
  <c r="CS892" i="1"/>
  <c r="CR892" i="1"/>
  <c r="CQ892" i="1"/>
  <c r="CP892" i="1"/>
  <c r="CO892" i="1"/>
  <c r="CN892" i="1"/>
  <c r="CM892" i="1"/>
  <c r="CL892" i="1"/>
  <c r="CK892" i="1"/>
  <c r="CJ892" i="1"/>
  <c r="CI892" i="1"/>
  <c r="CH892" i="1"/>
  <c r="CG892" i="1"/>
  <c r="CF892" i="1"/>
  <c r="CE892" i="1"/>
  <c r="CD892" i="1"/>
  <c r="CC892" i="1"/>
  <c r="CB892" i="1"/>
  <c r="CA892" i="1"/>
  <c r="BZ892" i="1"/>
  <c r="BY892" i="1"/>
  <c r="BX892" i="1"/>
  <c r="BW892" i="1"/>
  <c r="BV892" i="1"/>
  <c r="BU892" i="1"/>
  <c r="BT892" i="1"/>
  <c r="BS892" i="1"/>
  <c r="BR892" i="1"/>
  <c r="BQ892" i="1"/>
  <c r="BP892" i="1"/>
  <c r="DZ873" i="1"/>
  <c r="DY873" i="1"/>
  <c r="DX873" i="1"/>
  <c r="DW873" i="1"/>
  <c r="DV873" i="1"/>
  <c r="DU873" i="1"/>
  <c r="DT873" i="1"/>
  <c r="DS873" i="1"/>
  <c r="DR873" i="1"/>
  <c r="DQ873" i="1"/>
  <c r="DP873" i="1"/>
  <c r="DO873" i="1"/>
  <c r="DN873" i="1"/>
  <c r="DM873" i="1"/>
  <c r="DL873" i="1"/>
  <c r="DK873" i="1"/>
  <c r="DJ873" i="1"/>
  <c r="DI873" i="1"/>
  <c r="DH873" i="1"/>
  <c r="DG873" i="1"/>
  <c r="DF873" i="1"/>
  <c r="DE873" i="1"/>
  <c r="DD873" i="1"/>
  <c r="DC873" i="1"/>
  <c r="DB873" i="1"/>
  <c r="DA873" i="1"/>
  <c r="CZ873" i="1"/>
  <c r="CY873" i="1"/>
  <c r="CX873" i="1"/>
  <c r="CW873" i="1"/>
  <c r="CV873" i="1"/>
  <c r="CU873" i="1"/>
  <c r="CT873" i="1"/>
  <c r="CS873" i="1"/>
  <c r="CR873" i="1"/>
  <c r="CQ873" i="1"/>
  <c r="CP873" i="1"/>
  <c r="CO873" i="1"/>
  <c r="CN873" i="1"/>
  <c r="CM873" i="1"/>
  <c r="CL873" i="1"/>
  <c r="CK873" i="1"/>
  <c r="CJ873" i="1"/>
  <c r="CI873" i="1"/>
  <c r="CH873" i="1"/>
  <c r="CG873" i="1"/>
  <c r="CF873" i="1"/>
  <c r="CE873" i="1"/>
  <c r="CD873" i="1"/>
  <c r="CC873" i="1"/>
  <c r="CB873" i="1"/>
  <c r="CA873" i="1"/>
  <c r="BZ873" i="1"/>
  <c r="BY873" i="1"/>
  <c r="BX873" i="1"/>
  <c r="BW873" i="1"/>
  <c r="BV873" i="1"/>
  <c r="BU873" i="1"/>
  <c r="BT873" i="1"/>
  <c r="BS873" i="1"/>
  <c r="BR873" i="1"/>
  <c r="BQ873" i="1"/>
  <c r="BP873" i="1"/>
  <c r="DZ862" i="1"/>
  <c r="DY862" i="1"/>
  <c r="DX862" i="1"/>
  <c r="DW862" i="1"/>
  <c r="DV862" i="1"/>
  <c r="DU862" i="1"/>
  <c r="DT862" i="1"/>
  <c r="DS862" i="1"/>
  <c r="DR862" i="1"/>
  <c r="DQ862" i="1"/>
  <c r="DP862" i="1"/>
  <c r="DO862" i="1"/>
  <c r="DN862" i="1"/>
  <c r="DM862" i="1"/>
  <c r="DL862" i="1"/>
  <c r="DK862" i="1"/>
  <c r="DJ862" i="1"/>
  <c r="DI862" i="1"/>
  <c r="DH862" i="1"/>
  <c r="DG862" i="1"/>
  <c r="DF862" i="1"/>
  <c r="DE862" i="1"/>
  <c r="DD862" i="1"/>
  <c r="DC862" i="1"/>
  <c r="DB862" i="1"/>
  <c r="DA862" i="1"/>
  <c r="CZ862" i="1"/>
  <c r="CY862" i="1"/>
  <c r="CX862" i="1"/>
  <c r="CW862" i="1"/>
  <c r="CV862" i="1"/>
  <c r="CU862" i="1"/>
  <c r="CT862" i="1"/>
  <c r="CS862" i="1"/>
  <c r="CR862" i="1"/>
  <c r="CQ862" i="1"/>
  <c r="CP862" i="1"/>
  <c r="CO862" i="1"/>
  <c r="CN862" i="1"/>
  <c r="CM862" i="1"/>
  <c r="CL862" i="1"/>
  <c r="CK862" i="1"/>
  <c r="CJ862" i="1"/>
  <c r="CI862" i="1"/>
  <c r="CH862" i="1"/>
  <c r="CG862" i="1"/>
  <c r="CF862" i="1"/>
  <c r="CE862" i="1"/>
  <c r="CD862" i="1"/>
  <c r="CC862" i="1"/>
  <c r="CB862" i="1"/>
  <c r="CA862" i="1"/>
  <c r="BZ862" i="1"/>
  <c r="BY862" i="1"/>
  <c r="BX862" i="1"/>
  <c r="BW862" i="1"/>
  <c r="BV862" i="1"/>
  <c r="BU862" i="1"/>
  <c r="BT862" i="1"/>
  <c r="BS862" i="1"/>
  <c r="BR862" i="1"/>
  <c r="BQ862" i="1"/>
  <c r="DZ861" i="1"/>
  <c r="DY861" i="1"/>
  <c r="DX861" i="1"/>
  <c r="DW861" i="1"/>
  <c r="DV861" i="1"/>
  <c r="DU861" i="1"/>
  <c r="DT861" i="1"/>
  <c r="DS861" i="1"/>
  <c r="DR861" i="1"/>
  <c r="DQ861" i="1"/>
  <c r="DP861" i="1"/>
  <c r="DO861" i="1"/>
  <c r="DN861" i="1"/>
  <c r="DM861" i="1"/>
  <c r="DL861" i="1"/>
  <c r="DK861" i="1"/>
  <c r="DJ861" i="1"/>
  <c r="DI861" i="1"/>
  <c r="DH861" i="1"/>
  <c r="DG861" i="1"/>
  <c r="DF861" i="1"/>
  <c r="DE861" i="1"/>
  <c r="DD861" i="1"/>
  <c r="DC861" i="1"/>
  <c r="DB861" i="1"/>
  <c r="DA861" i="1"/>
  <c r="CZ861" i="1"/>
  <c r="CY861" i="1"/>
  <c r="CX861" i="1"/>
  <c r="CW861" i="1"/>
  <c r="CV861" i="1"/>
  <c r="CU861" i="1"/>
  <c r="CT861" i="1"/>
  <c r="CS861" i="1"/>
  <c r="CR861" i="1"/>
  <c r="CQ861" i="1"/>
  <c r="CP861" i="1"/>
  <c r="CO861" i="1"/>
  <c r="CN861" i="1"/>
  <c r="CM861" i="1"/>
  <c r="CL861" i="1"/>
  <c r="CK861" i="1"/>
  <c r="CJ861" i="1"/>
  <c r="CI861" i="1"/>
  <c r="CH861" i="1"/>
  <c r="CG861" i="1"/>
  <c r="CF861" i="1"/>
  <c r="CE861" i="1"/>
  <c r="CD861" i="1"/>
  <c r="CC861" i="1"/>
  <c r="CB861" i="1"/>
  <c r="CA861" i="1"/>
  <c r="BZ861" i="1"/>
  <c r="BY861" i="1"/>
  <c r="BX861" i="1"/>
  <c r="BW861" i="1"/>
  <c r="BV861" i="1"/>
  <c r="BU861" i="1"/>
  <c r="BT861" i="1"/>
  <c r="BS861" i="1"/>
  <c r="BR861" i="1"/>
  <c r="BQ861" i="1"/>
  <c r="BP862" i="1"/>
  <c r="BP861" i="1"/>
  <c r="DZ809" i="1"/>
  <c r="DY809" i="1"/>
  <c r="DX809" i="1"/>
  <c r="DW809" i="1"/>
  <c r="DV809" i="1"/>
  <c r="DU809" i="1"/>
  <c r="DT809" i="1"/>
  <c r="DS809" i="1"/>
  <c r="DR809" i="1"/>
  <c r="DQ809" i="1"/>
  <c r="DP809" i="1"/>
  <c r="DO809" i="1"/>
  <c r="DN809" i="1"/>
  <c r="DM809" i="1"/>
  <c r="DL809" i="1"/>
  <c r="DK809" i="1"/>
  <c r="DJ809" i="1"/>
  <c r="DI809" i="1"/>
  <c r="DH809" i="1"/>
  <c r="DG809" i="1"/>
  <c r="DF809" i="1"/>
  <c r="DE809" i="1"/>
  <c r="DD809" i="1"/>
  <c r="DC809" i="1"/>
  <c r="DB809" i="1"/>
  <c r="DA809" i="1"/>
  <c r="CZ809" i="1"/>
  <c r="CY809" i="1"/>
  <c r="CX809" i="1"/>
  <c r="CW809" i="1"/>
  <c r="CV809" i="1"/>
  <c r="CU809" i="1"/>
  <c r="CT809" i="1"/>
  <c r="CS809" i="1"/>
  <c r="CR809" i="1"/>
  <c r="CQ809" i="1"/>
  <c r="CP809" i="1"/>
  <c r="CO809" i="1"/>
  <c r="CN809" i="1"/>
  <c r="CM809" i="1"/>
  <c r="CL809" i="1"/>
  <c r="CK809" i="1"/>
  <c r="CJ809" i="1"/>
  <c r="CI809" i="1"/>
  <c r="CH809" i="1"/>
  <c r="CG809" i="1"/>
  <c r="CF809" i="1"/>
  <c r="CE809" i="1"/>
  <c r="CD809" i="1"/>
  <c r="CC809" i="1"/>
  <c r="CB809" i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DR792" i="1"/>
  <c r="DR786" i="1"/>
  <c r="DR785" i="1"/>
  <c r="DR784" i="1"/>
  <c r="DZ787" i="1"/>
  <c r="DY787" i="1"/>
  <c r="DX787" i="1"/>
  <c r="DW787" i="1"/>
  <c r="DV787" i="1"/>
  <c r="DU787" i="1"/>
  <c r="DT787" i="1"/>
  <c r="DS787" i="1"/>
  <c r="DR787" i="1"/>
  <c r="DQ787" i="1"/>
  <c r="DP787" i="1"/>
  <c r="DO787" i="1"/>
  <c r="DN787" i="1"/>
  <c r="DM787" i="1"/>
  <c r="DL787" i="1"/>
  <c r="DK787" i="1"/>
  <c r="DJ787" i="1"/>
  <c r="DI787" i="1"/>
  <c r="DH787" i="1"/>
  <c r="DG787" i="1"/>
  <c r="DF787" i="1"/>
  <c r="DE787" i="1"/>
  <c r="DD787" i="1"/>
  <c r="DC787" i="1"/>
  <c r="DB787" i="1"/>
  <c r="DA787" i="1"/>
  <c r="CZ787" i="1"/>
  <c r="CY787" i="1"/>
  <c r="CX787" i="1"/>
  <c r="DR758" i="1"/>
  <c r="DR757" i="1"/>
  <c r="DR756" i="1"/>
  <c r="DR755" i="1"/>
  <c r="DZ751" i="1"/>
  <c r="DY751" i="1"/>
  <c r="DX751" i="1"/>
  <c r="DW751" i="1"/>
  <c r="DV751" i="1"/>
  <c r="DU751" i="1"/>
  <c r="DT751" i="1"/>
  <c r="DS751" i="1"/>
  <c r="DR751" i="1"/>
  <c r="DZ748" i="1"/>
  <c r="DY748" i="1"/>
  <c r="DX748" i="1"/>
  <c r="DW748" i="1"/>
  <c r="DV748" i="1"/>
  <c r="DU748" i="1"/>
  <c r="DT748" i="1"/>
  <c r="DS748" i="1"/>
  <c r="DR748" i="1"/>
  <c r="DQ748" i="1"/>
  <c r="DP748" i="1"/>
  <c r="DO748" i="1"/>
  <c r="DN748" i="1"/>
  <c r="DM748" i="1"/>
  <c r="DL748" i="1"/>
  <c r="DK748" i="1"/>
  <c r="DJ748" i="1"/>
  <c r="DI748" i="1"/>
  <c r="DH748" i="1"/>
  <c r="DG748" i="1"/>
  <c r="DF748" i="1"/>
  <c r="DE748" i="1"/>
  <c r="DD748" i="1"/>
  <c r="DC748" i="1"/>
  <c r="DB748" i="1"/>
  <c r="DA748" i="1"/>
  <c r="CZ748" i="1"/>
  <c r="CY748" i="1"/>
  <c r="CX748" i="1"/>
  <c r="CW748" i="1"/>
  <c r="CV748" i="1"/>
  <c r="CU748" i="1"/>
  <c r="CT748" i="1"/>
  <c r="CS748" i="1"/>
  <c r="CR748" i="1"/>
  <c r="CQ748" i="1"/>
  <c r="CP748" i="1"/>
  <c r="CO748" i="1"/>
  <c r="CN748" i="1"/>
  <c r="CM748" i="1"/>
  <c r="CL748" i="1"/>
  <c r="CK748" i="1"/>
  <c r="CJ748" i="1"/>
  <c r="CI748" i="1"/>
  <c r="CH748" i="1"/>
  <c r="CG748" i="1"/>
  <c r="CF748" i="1"/>
  <c r="CE748" i="1"/>
  <c r="CD748" i="1"/>
  <c r="CC748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DZ746" i="1"/>
  <c r="DY746" i="1"/>
  <c r="DX746" i="1"/>
  <c r="DZ745" i="1"/>
  <c r="DY745" i="1"/>
  <c r="DX745" i="1"/>
  <c r="DW745" i="1"/>
  <c r="DV745" i="1"/>
  <c r="DU745" i="1"/>
  <c r="DT745" i="1"/>
  <c r="DS745" i="1"/>
  <c r="DR745" i="1"/>
  <c r="DQ745" i="1"/>
  <c r="DP745" i="1"/>
  <c r="DO745" i="1"/>
  <c r="DN745" i="1"/>
  <c r="DM745" i="1"/>
  <c r="DL745" i="1"/>
  <c r="DK745" i="1"/>
  <c r="DJ745" i="1"/>
  <c r="DI745" i="1"/>
  <c r="DH745" i="1"/>
  <c r="DG745" i="1"/>
  <c r="DF745" i="1"/>
  <c r="DE745" i="1"/>
  <c r="DD745" i="1"/>
  <c r="DC745" i="1"/>
  <c r="DB745" i="1"/>
  <c r="DA745" i="1"/>
  <c r="CZ745" i="1"/>
  <c r="CY745" i="1"/>
  <c r="CX745" i="1"/>
  <c r="CW745" i="1"/>
  <c r="CV745" i="1"/>
  <c r="CU745" i="1"/>
  <c r="CT745" i="1"/>
  <c r="CS745" i="1"/>
  <c r="CR745" i="1"/>
  <c r="CQ745" i="1"/>
  <c r="CP745" i="1"/>
  <c r="CO745" i="1"/>
  <c r="CN745" i="1"/>
  <c r="CM745" i="1"/>
  <c r="CL745" i="1"/>
  <c r="CK745" i="1"/>
  <c r="CJ745" i="1"/>
  <c r="CI745" i="1"/>
  <c r="CH745" i="1"/>
  <c r="CG745" i="1"/>
  <c r="CF745" i="1"/>
  <c r="CE745" i="1"/>
  <c r="CD745" i="1"/>
  <c r="CC745" i="1"/>
  <c r="CB745" i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DZ743" i="1"/>
  <c r="DY743" i="1"/>
  <c r="DZ713" i="1"/>
  <c r="DY713" i="1"/>
  <c r="DX713" i="1"/>
  <c r="DW713" i="1"/>
  <c r="DV713" i="1"/>
  <c r="DU713" i="1"/>
  <c r="DT713" i="1"/>
  <c r="DS713" i="1"/>
  <c r="DR713" i="1"/>
  <c r="DQ713" i="1"/>
  <c r="DP713" i="1"/>
  <c r="DO713" i="1"/>
  <c r="DN713" i="1"/>
  <c r="DM713" i="1"/>
  <c r="DL713" i="1"/>
  <c r="DK713" i="1"/>
  <c r="DJ713" i="1"/>
  <c r="DI713" i="1"/>
  <c r="DH713" i="1"/>
  <c r="DG713" i="1"/>
  <c r="DF713" i="1"/>
  <c r="DE713" i="1"/>
  <c r="DD713" i="1"/>
  <c r="DC713" i="1"/>
  <c r="DB713" i="1"/>
  <c r="DA713" i="1"/>
  <c r="CZ713" i="1"/>
  <c r="CY713" i="1"/>
  <c r="CX713" i="1"/>
  <c r="CW713" i="1"/>
  <c r="CV713" i="1"/>
  <c r="CU713" i="1"/>
  <c r="CT713" i="1"/>
  <c r="CS713" i="1"/>
  <c r="CR713" i="1"/>
  <c r="CQ713" i="1"/>
  <c r="CP713" i="1"/>
  <c r="CO713" i="1"/>
  <c r="CN713" i="1"/>
  <c r="CM713" i="1"/>
  <c r="CL713" i="1"/>
  <c r="CK713" i="1"/>
  <c r="CJ713" i="1"/>
  <c r="CI713" i="1"/>
  <c r="CH713" i="1"/>
  <c r="CG713" i="1"/>
  <c r="CF713" i="1"/>
  <c r="CE713" i="1"/>
  <c r="CD713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DZ671" i="1"/>
  <c r="DY671" i="1"/>
  <c r="DX671" i="1"/>
  <c r="DW671" i="1"/>
  <c r="DV671" i="1"/>
  <c r="DU671" i="1"/>
  <c r="DT671" i="1"/>
  <c r="DS671" i="1"/>
  <c r="DR671" i="1"/>
  <c r="DQ671" i="1"/>
  <c r="DP671" i="1"/>
  <c r="DO671" i="1"/>
  <c r="DN671" i="1"/>
  <c r="DM671" i="1"/>
  <c r="DL671" i="1"/>
  <c r="DK671" i="1"/>
  <c r="DJ671" i="1"/>
  <c r="DI671" i="1"/>
  <c r="DH671" i="1"/>
  <c r="DG671" i="1"/>
  <c r="DF671" i="1"/>
  <c r="DE671" i="1"/>
  <c r="DD671" i="1"/>
  <c r="DC671" i="1"/>
  <c r="DB671" i="1"/>
  <c r="DA671" i="1"/>
  <c r="CZ671" i="1"/>
  <c r="CY671" i="1"/>
  <c r="CX671" i="1"/>
  <c r="CW671" i="1"/>
  <c r="CV671" i="1"/>
  <c r="CU671" i="1"/>
  <c r="CT671" i="1"/>
  <c r="CS671" i="1"/>
  <c r="CR671" i="1"/>
  <c r="CQ671" i="1"/>
  <c r="CP671" i="1"/>
  <c r="CO671" i="1"/>
  <c r="CN671" i="1"/>
  <c r="CM671" i="1"/>
  <c r="CL671" i="1"/>
  <c r="CK671" i="1"/>
  <c r="CJ671" i="1"/>
  <c r="CI671" i="1"/>
  <c r="CH671" i="1"/>
  <c r="CG671" i="1"/>
  <c r="CF671" i="1"/>
  <c r="CE671" i="1"/>
  <c r="CD671" i="1"/>
  <c r="CC671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DZ633" i="1"/>
  <c r="DY633" i="1"/>
  <c r="DX633" i="1"/>
  <c r="DW633" i="1"/>
  <c r="DV633" i="1"/>
  <c r="DU633" i="1"/>
  <c r="DT633" i="1"/>
  <c r="DS633" i="1"/>
  <c r="DR633" i="1"/>
  <c r="DQ633" i="1"/>
  <c r="DP633" i="1"/>
  <c r="DO633" i="1"/>
  <c r="DN633" i="1"/>
  <c r="DM633" i="1"/>
  <c r="DL633" i="1"/>
  <c r="DK633" i="1"/>
  <c r="DJ633" i="1"/>
  <c r="DI633" i="1"/>
  <c r="DH633" i="1"/>
  <c r="DG633" i="1"/>
  <c r="DF633" i="1"/>
  <c r="DE633" i="1"/>
  <c r="DD633" i="1"/>
  <c r="DC633" i="1"/>
  <c r="DB633" i="1"/>
  <c r="DA633" i="1"/>
  <c r="CZ633" i="1"/>
  <c r="CY633" i="1"/>
  <c r="CX633" i="1"/>
  <c r="CW633" i="1"/>
  <c r="CV633" i="1"/>
  <c r="CU633" i="1"/>
  <c r="CT633" i="1"/>
  <c r="CS633" i="1"/>
  <c r="CR633" i="1"/>
  <c r="CQ633" i="1"/>
  <c r="CP633" i="1"/>
  <c r="CO633" i="1"/>
  <c r="CN633" i="1"/>
  <c r="CM633" i="1"/>
  <c r="CL633" i="1"/>
  <c r="CK633" i="1"/>
  <c r="CJ633" i="1"/>
  <c r="CI633" i="1"/>
  <c r="CH633" i="1"/>
  <c r="CG633" i="1"/>
  <c r="CF633" i="1"/>
  <c r="CE633" i="1"/>
  <c r="CD633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AH629" i="1"/>
  <c r="BN622" i="1"/>
  <c r="BM622" i="1"/>
  <c r="BL622" i="1"/>
  <c r="BK622" i="1"/>
  <c r="BJ622" i="1"/>
  <c r="BI622" i="1"/>
  <c r="BH622" i="1"/>
  <c r="BG622" i="1"/>
  <c r="BF622" i="1"/>
  <c r="BE622" i="1"/>
  <c r="BD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DZ619" i="1"/>
  <c r="DY619" i="1"/>
  <c r="DX619" i="1"/>
  <c r="DW619" i="1"/>
  <c r="DV619" i="1"/>
  <c r="DU619" i="1"/>
  <c r="DT619" i="1"/>
  <c r="DS619" i="1"/>
  <c r="DR619" i="1"/>
  <c r="DQ619" i="1"/>
  <c r="DP619" i="1"/>
  <c r="DO619" i="1"/>
  <c r="DN619" i="1"/>
  <c r="DM619" i="1"/>
  <c r="DL619" i="1"/>
  <c r="DK619" i="1"/>
  <c r="DJ619" i="1"/>
  <c r="DI619" i="1"/>
  <c r="DH619" i="1"/>
  <c r="DG619" i="1"/>
  <c r="DF619" i="1"/>
  <c r="DE619" i="1"/>
  <c r="DD619" i="1"/>
  <c r="DC619" i="1"/>
  <c r="DB619" i="1"/>
  <c r="DA619" i="1"/>
  <c r="CZ619" i="1"/>
  <c r="CY619" i="1"/>
  <c r="CX619" i="1"/>
  <c r="CW619" i="1"/>
  <c r="CV619" i="1"/>
  <c r="CU619" i="1"/>
  <c r="CT619" i="1"/>
  <c r="CS619" i="1"/>
  <c r="CR619" i="1"/>
  <c r="CQ619" i="1"/>
  <c r="CP619" i="1"/>
  <c r="CO619" i="1"/>
  <c r="CN619" i="1"/>
  <c r="CM619" i="1"/>
  <c r="CL619" i="1"/>
  <c r="CK619" i="1"/>
  <c r="CJ619" i="1"/>
  <c r="CI619" i="1"/>
  <c r="CH619" i="1"/>
  <c r="CG619" i="1"/>
  <c r="CF619" i="1"/>
  <c r="CE619" i="1"/>
  <c r="CD619" i="1"/>
  <c r="CC619" i="1"/>
  <c r="CB619" i="1"/>
  <c r="CA619" i="1"/>
  <c r="BZ619" i="1"/>
  <c r="BY619" i="1"/>
  <c r="BX619" i="1"/>
  <c r="BW619" i="1"/>
  <c r="BV619" i="1"/>
  <c r="BU619" i="1"/>
  <c r="BT619" i="1"/>
  <c r="BS619" i="1"/>
  <c r="BR619" i="1"/>
  <c r="BQ619" i="1"/>
  <c r="DK618" i="1"/>
  <c r="DJ618" i="1"/>
  <c r="DI618" i="1"/>
  <c r="DH618" i="1"/>
  <c r="DG618" i="1"/>
  <c r="DF618" i="1"/>
  <c r="DE618" i="1"/>
  <c r="DD618" i="1"/>
  <c r="DC618" i="1"/>
  <c r="DB618" i="1"/>
  <c r="DA618" i="1"/>
  <c r="CZ618" i="1"/>
  <c r="CY618" i="1"/>
  <c r="CX618" i="1"/>
  <c r="CW618" i="1"/>
  <c r="CV618" i="1"/>
  <c r="CU618" i="1"/>
  <c r="CT618" i="1"/>
  <c r="CS618" i="1"/>
  <c r="CR618" i="1"/>
  <c r="CQ618" i="1"/>
  <c r="CP618" i="1"/>
  <c r="CO618" i="1"/>
  <c r="CN618" i="1"/>
  <c r="CM618" i="1"/>
  <c r="CL618" i="1"/>
  <c r="CK618" i="1"/>
  <c r="CJ618" i="1"/>
  <c r="CI618" i="1"/>
  <c r="CH618" i="1"/>
  <c r="CG618" i="1"/>
  <c r="CF618" i="1"/>
  <c r="CE618" i="1"/>
  <c r="CD618" i="1"/>
  <c r="CC618" i="1"/>
  <c r="CB618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P619" i="1"/>
  <c r="DZ540" i="1"/>
  <c r="DY540" i="1"/>
  <c r="DX540" i="1"/>
  <c r="DW540" i="1"/>
  <c r="DV540" i="1"/>
  <c r="DU540" i="1"/>
  <c r="DT540" i="1"/>
  <c r="DS540" i="1"/>
  <c r="DR540" i="1"/>
  <c r="DQ540" i="1"/>
  <c r="DP540" i="1"/>
  <c r="DO540" i="1"/>
  <c r="DN540" i="1"/>
  <c r="DM540" i="1"/>
  <c r="DL540" i="1"/>
  <c r="DK540" i="1"/>
  <c r="DJ540" i="1"/>
  <c r="DI540" i="1"/>
  <c r="DH540" i="1"/>
  <c r="DG540" i="1"/>
  <c r="DF540" i="1"/>
  <c r="DE540" i="1"/>
  <c r="DD540" i="1"/>
  <c r="DC540" i="1"/>
  <c r="DB540" i="1"/>
  <c r="DA540" i="1"/>
  <c r="CZ540" i="1"/>
  <c r="CY540" i="1"/>
  <c r="CX540" i="1"/>
  <c r="CW540" i="1"/>
  <c r="CV540" i="1"/>
  <c r="CU540" i="1"/>
  <c r="CT540" i="1"/>
  <c r="CS540" i="1"/>
  <c r="CR540" i="1"/>
  <c r="CQ540" i="1"/>
  <c r="CP540" i="1"/>
  <c r="CO540" i="1"/>
  <c r="CN540" i="1"/>
  <c r="CM540" i="1"/>
  <c r="CL540" i="1"/>
  <c r="CK540" i="1"/>
  <c r="CJ540" i="1"/>
  <c r="CI540" i="1"/>
  <c r="CH540" i="1"/>
  <c r="CG540" i="1"/>
  <c r="CF540" i="1"/>
  <c r="CE540" i="1"/>
  <c r="CD540" i="1"/>
  <c r="CC540" i="1"/>
  <c r="CB540" i="1"/>
  <c r="CA540" i="1"/>
  <c r="DZ515" i="1"/>
  <c r="DY515" i="1"/>
  <c r="DX515" i="1"/>
  <c r="DZ514" i="1"/>
  <c r="DY514" i="1"/>
  <c r="DX514" i="1"/>
  <c r="DW514" i="1"/>
  <c r="DV514" i="1"/>
  <c r="DU514" i="1"/>
  <c r="DT514" i="1"/>
  <c r="DS514" i="1"/>
  <c r="DR514" i="1"/>
  <c r="DQ514" i="1"/>
  <c r="DP514" i="1"/>
  <c r="DO514" i="1"/>
  <c r="DN514" i="1"/>
  <c r="DM514" i="1"/>
  <c r="DL514" i="1"/>
  <c r="DK514" i="1"/>
  <c r="DJ514" i="1"/>
  <c r="DI514" i="1"/>
  <c r="DH514" i="1"/>
  <c r="DG514" i="1"/>
  <c r="DF514" i="1"/>
  <c r="DE514" i="1"/>
  <c r="DD514" i="1"/>
  <c r="DC514" i="1"/>
  <c r="DB514" i="1"/>
  <c r="DA514" i="1"/>
  <c r="CZ514" i="1"/>
  <c r="CY514" i="1"/>
  <c r="CX514" i="1"/>
  <c r="CW514" i="1"/>
  <c r="CV514" i="1"/>
  <c r="CU514" i="1"/>
  <c r="CT514" i="1"/>
  <c r="CS514" i="1"/>
  <c r="CR514" i="1"/>
  <c r="CQ514" i="1"/>
  <c r="CP514" i="1"/>
  <c r="CO514" i="1"/>
  <c r="CN514" i="1"/>
  <c r="CM514" i="1"/>
  <c r="CL514" i="1"/>
  <c r="CK514" i="1"/>
  <c r="CJ514" i="1"/>
  <c r="CI514" i="1"/>
  <c r="CH514" i="1"/>
  <c r="CG514" i="1"/>
  <c r="CF514" i="1"/>
  <c r="CE514" i="1"/>
  <c r="CD514" i="1"/>
  <c r="CC514" i="1"/>
  <c r="CB514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DZ471" i="1"/>
  <c r="DY471" i="1"/>
  <c r="DX471" i="1"/>
  <c r="DW471" i="1"/>
  <c r="DV471" i="1"/>
  <c r="DU471" i="1"/>
  <c r="DT471" i="1"/>
  <c r="DS471" i="1"/>
  <c r="DR471" i="1"/>
  <c r="DQ471" i="1"/>
  <c r="DP471" i="1"/>
  <c r="DO471" i="1"/>
  <c r="DN471" i="1"/>
  <c r="DM471" i="1"/>
  <c r="DL471" i="1"/>
  <c r="DK471" i="1"/>
  <c r="DJ471" i="1"/>
  <c r="DI471" i="1"/>
  <c r="DH471" i="1"/>
  <c r="DG471" i="1"/>
  <c r="DF471" i="1"/>
  <c r="DE471" i="1"/>
  <c r="DD471" i="1"/>
  <c r="DC471" i="1"/>
  <c r="DB471" i="1"/>
  <c r="DA471" i="1"/>
  <c r="CZ471" i="1"/>
  <c r="CY471" i="1"/>
  <c r="CX471" i="1"/>
  <c r="CW471" i="1"/>
  <c r="CV471" i="1"/>
  <c r="CU471" i="1"/>
  <c r="CT471" i="1"/>
  <c r="CS471" i="1"/>
  <c r="CR471" i="1"/>
  <c r="CQ471" i="1"/>
  <c r="CP471" i="1"/>
  <c r="CO471" i="1"/>
  <c r="CN471" i="1"/>
  <c r="CM471" i="1"/>
  <c r="CL471" i="1"/>
  <c r="CK471" i="1"/>
  <c r="CJ471" i="1"/>
  <c r="CI471" i="1"/>
  <c r="CH471" i="1"/>
  <c r="CG471" i="1"/>
  <c r="CF471" i="1"/>
  <c r="CE471" i="1"/>
  <c r="CD471" i="1"/>
  <c r="CC471" i="1"/>
  <c r="CB471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DW447" i="1"/>
  <c r="DV447" i="1"/>
  <c r="DZ445" i="1"/>
  <c r="DY445" i="1"/>
  <c r="DX445" i="1"/>
  <c r="DW445" i="1"/>
  <c r="DV445" i="1"/>
  <c r="DU445" i="1"/>
  <c r="DT445" i="1"/>
  <c r="DS445" i="1"/>
  <c r="DR445" i="1"/>
  <c r="DQ445" i="1"/>
  <c r="DP445" i="1"/>
  <c r="DO445" i="1"/>
  <c r="DN445" i="1"/>
  <c r="DM445" i="1"/>
  <c r="DL445" i="1"/>
  <c r="DK445" i="1"/>
  <c r="DJ445" i="1"/>
  <c r="DI445" i="1"/>
  <c r="DH445" i="1"/>
  <c r="DG445" i="1"/>
  <c r="DF445" i="1"/>
  <c r="DE445" i="1"/>
  <c r="DD445" i="1"/>
  <c r="DC445" i="1"/>
  <c r="DB445" i="1"/>
  <c r="DA445" i="1"/>
  <c r="CZ445" i="1"/>
  <c r="CY445" i="1"/>
  <c r="CX445" i="1"/>
  <c r="CW445" i="1"/>
  <c r="CV445" i="1"/>
  <c r="CU445" i="1"/>
  <c r="CT445" i="1"/>
  <c r="CS445" i="1"/>
  <c r="CR445" i="1"/>
  <c r="CQ445" i="1"/>
  <c r="CP445" i="1"/>
  <c r="CO445" i="1"/>
  <c r="CN445" i="1"/>
  <c r="CM445" i="1"/>
  <c r="CL445" i="1"/>
  <c r="CK445" i="1"/>
  <c r="CJ445" i="1"/>
  <c r="CI445" i="1"/>
  <c r="CH445" i="1"/>
  <c r="CG445" i="1"/>
  <c r="CF445" i="1"/>
  <c r="CE445" i="1"/>
  <c r="CD445" i="1"/>
  <c r="CC445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DZ437" i="1"/>
  <c r="DY437" i="1"/>
  <c r="DX437" i="1"/>
  <c r="DW437" i="1"/>
  <c r="DV437" i="1"/>
  <c r="DU437" i="1"/>
  <c r="DT437" i="1"/>
  <c r="DS437" i="1"/>
  <c r="DR437" i="1"/>
  <c r="DQ437" i="1"/>
  <c r="DP437" i="1"/>
  <c r="DO437" i="1"/>
  <c r="DN437" i="1"/>
  <c r="DM437" i="1"/>
  <c r="DL437" i="1"/>
  <c r="DK437" i="1"/>
  <c r="DJ437" i="1"/>
  <c r="DI437" i="1"/>
  <c r="DH437" i="1"/>
  <c r="DG437" i="1"/>
  <c r="DF437" i="1"/>
  <c r="DE437" i="1"/>
  <c r="DD437" i="1"/>
  <c r="DC437" i="1"/>
  <c r="DB437" i="1"/>
  <c r="DA437" i="1"/>
  <c r="CZ437" i="1"/>
  <c r="CY437" i="1"/>
  <c r="CX437" i="1"/>
  <c r="CW437" i="1"/>
  <c r="CV437" i="1"/>
  <c r="CU437" i="1"/>
  <c r="CT437" i="1"/>
  <c r="CS437" i="1"/>
  <c r="CR437" i="1"/>
  <c r="CQ437" i="1"/>
  <c r="CP437" i="1"/>
  <c r="CO437" i="1"/>
  <c r="CN437" i="1"/>
  <c r="CM437" i="1"/>
  <c r="CL437" i="1"/>
  <c r="CK437" i="1"/>
  <c r="CJ437" i="1"/>
  <c r="CI437" i="1"/>
  <c r="CH437" i="1"/>
  <c r="CG437" i="1"/>
  <c r="CF437" i="1"/>
  <c r="CE437" i="1"/>
  <c r="CD437" i="1"/>
  <c r="CC437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DZ432" i="1"/>
  <c r="DY432" i="1"/>
  <c r="DX432" i="1"/>
  <c r="DW432" i="1"/>
  <c r="DV432" i="1"/>
  <c r="DU432" i="1"/>
  <c r="DT432" i="1"/>
  <c r="DS432" i="1"/>
  <c r="DR432" i="1"/>
  <c r="DQ432" i="1"/>
  <c r="DP432" i="1"/>
  <c r="DO432" i="1"/>
  <c r="DN432" i="1"/>
  <c r="DM432" i="1"/>
  <c r="DL432" i="1"/>
  <c r="DK432" i="1"/>
  <c r="DJ432" i="1"/>
  <c r="DI432" i="1"/>
  <c r="DH432" i="1"/>
  <c r="DG432" i="1"/>
  <c r="DF432" i="1"/>
  <c r="DE432" i="1"/>
  <c r="DD432" i="1"/>
  <c r="DC432" i="1"/>
  <c r="DB432" i="1"/>
  <c r="DA432" i="1"/>
  <c r="CZ432" i="1"/>
  <c r="CY432" i="1"/>
  <c r="CX432" i="1"/>
  <c r="CW432" i="1"/>
  <c r="CV432" i="1"/>
  <c r="CU432" i="1"/>
  <c r="CT432" i="1"/>
  <c r="CS432" i="1"/>
  <c r="CR432" i="1"/>
  <c r="CQ432" i="1"/>
  <c r="CP432" i="1"/>
  <c r="CO432" i="1"/>
  <c r="CN432" i="1"/>
  <c r="CM432" i="1"/>
  <c r="CL432" i="1"/>
  <c r="CK432" i="1"/>
  <c r="CJ432" i="1"/>
  <c r="CI432" i="1"/>
  <c r="CH432" i="1"/>
  <c r="CG432" i="1"/>
  <c r="CF432" i="1"/>
  <c r="CE432" i="1"/>
  <c r="CD432" i="1"/>
  <c r="CC432" i="1"/>
  <c r="CB432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DZ411" i="1"/>
  <c r="DY411" i="1"/>
  <c r="DX411" i="1"/>
  <c r="DW411" i="1"/>
  <c r="DV411" i="1"/>
  <c r="DU411" i="1"/>
  <c r="DT411" i="1"/>
  <c r="DS411" i="1"/>
  <c r="DR411" i="1"/>
  <c r="DQ411" i="1"/>
  <c r="DP411" i="1"/>
  <c r="DO411" i="1"/>
  <c r="DN411" i="1"/>
  <c r="DM411" i="1"/>
  <c r="DL411" i="1"/>
  <c r="DK411" i="1"/>
  <c r="DJ411" i="1"/>
  <c r="DI411" i="1"/>
  <c r="DH411" i="1"/>
  <c r="DG411" i="1"/>
  <c r="DF411" i="1"/>
  <c r="DE411" i="1"/>
  <c r="DD411" i="1"/>
  <c r="DC411" i="1"/>
  <c r="DB411" i="1"/>
  <c r="DA411" i="1"/>
  <c r="CZ411" i="1"/>
  <c r="CY411" i="1"/>
  <c r="CX411" i="1"/>
  <c r="CW411" i="1"/>
  <c r="CV411" i="1"/>
  <c r="CU411" i="1"/>
  <c r="CT411" i="1"/>
  <c r="CS411" i="1"/>
  <c r="CR411" i="1"/>
  <c r="CQ411" i="1"/>
  <c r="CP411" i="1"/>
  <c r="CO411" i="1"/>
  <c r="CN411" i="1"/>
  <c r="CM411" i="1"/>
  <c r="CL411" i="1"/>
  <c r="CK411" i="1"/>
  <c r="CJ411" i="1"/>
  <c r="CI411" i="1"/>
  <c r="CH411" i="1"/>
  <c r="CG411" i="1"/>
  <c r="CF411" i="1"/>
  <c r="CE411" i="1"/>
  <c r="CD411" i="1"/>
  <c r="CC411" i="1"/>
  <c r="CB411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DZ341" i="1"/>
  <c r="DY341" i="1"/>
  <c r="DX341" i="1"/>
  <c r="DW341" i="1"/>
  <c r="DV341" i="1"/>
  <c r="DU341" i="1"/>
  <c r="DT341" i="1"/>
  <c r="DS341" i="1"/>
  <c r="DR341" i="1"/>
  <c r="DQ341" i="1"/>
  <c r="DP341" i="1"/>
  <c r="DO341" i="1"/>
  <c r="DN341" i="1"/>
  <c r="DM341" i="1"/>
  <c r="DL341" i="1"/>
  <c r="DK341" i="1"/>
  <c r="DJ341" i="1"/>
  <c r="DI341" i="1"/>
  <c r="DH341" i="1"/>
  <c r="DG341" i="1"/>
  <c r="DF341" i="1"/>
  <c r="DE341" i="1"/>
  <c r="DD341" i="1"/>
  <c r="DC341" i="1"/>
  <c r="DB341" i="1"/>
  <c r="DA341" i="1"/>
  <c r="CZ341" i="1"/>
  <c r="CY341" i="1"/>
  <c r="CX341" i="1"/>
  <c r="CW341" i="1"/>
  <c r="CV341" i="1"/>
  <c r="CU341" i="1"/>
  <c r="CT341" i="1"/>
  <c r="CS341" i="1"/>
  <c r="CR341" i="1"/>
  <c r="CQ341" i="1"/>
  <c r="CP341" i="1"/>
  <c r="CO341" i="1"/>
  <c r="CN341" i="1"/>
  <c r="CM341" i="1"/>
  <c r="CL341" i="1"/>
  <c r="CK341" i="1"/>
  <c r="CJ341" i="1"/>
  <c r="CI341" i="1"/>
  <c r="CH341" i="1"/>
  <c r="CG341" i="1"/>
  <c r="CF341" i="1"/>
  <c r="CE341" i="1"/>
  <c r="CD341" i="1"/>
  <c r="CC341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DC330" i="1"/>
  <c r="DB330" i="1"/>
  <c r="DE329" i="1"/>
  <c r="DD329" i="1"/>
  <c r="DC329" i="1"/>
  <c r="DB329" i="1"/>
  <c r="DA329" i="1"/>
  <c r="DX307" i="1"/>
  <c r="DZ240" i="1"/>
  <c r="DY240" i="1"/>
  <c r="DX240" i="1"/>
  <c r="DW240" i="1"/>
  <c r="DV240" i="1"/>
  <c r="DU240" i="1"/>
  <c r="DT240" i="1"/>
  <c r="DS240" i="1"/>
  <c r="DR240" i="1"/>
  <c r="DQ240" i="1"/>
  <c r="DP240" i="1"/>
  <c r="DO240" i="1"/>
  <c r="DN240" i="1"/>
  <c r="DM240" i="1"/>
  <c r="DL240" i="1"/>
  <c r="DK240" i="1"/>
  <c r="DJ240" i="1"/>
  <c r="DI240" i="1"/>
  <c r="DH240" i="1"/>
  <c r="DG240" i="1"/>
  <c r="DF240" i="1"/>
  <c r="DE240" i="1"/>
  <c r="DD240" i="1"/>
  <c r="DC240" i="1"/>
  <c r="DB240" i="1"/>
  <c r="DA240" i="1"/>
  <c r="CZ240" i="1"/>
  <c r="CY240" i="1"/>
  <c r="CX240" i="1"/>
  <c r="CW240" i="1"/>
  <c r="CV240" i="1"/>
  <c r="CU240" i="1"/>
  <c r="CT240" i="1"/>
  <c r="CS240" i="1"/>
  <c r="CR240" i="1"/>
  <c r="CQ240" i="1"/>
  <c r="CP240" i="1"/>
  <c r="CO240" i="1"/>
  <c r="CN240" i="1"/>
  <c r="CM240" i="1"/>
  <c r="CL240" i="1"/>
  <c r="CK240" i="1"/>
  <c r="CJ240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CT230" i="1"/>
  <c r="DZ225" i="1"/>
  <c r="DY225" i="1"/>
  <c r="DX225" i="1"/>
  <c r="DW225" i="1"/>
  <c r="DV225" i="1"/>
  <c r="DU225" i="1"/>
  <c r="DT225" i="1"/>
  <c r="DS225" i="1"/>
  <c r="DR225" i="1"/>
  <c r="DQ225" i="1"/>
  <c r="DP225" i="1"/>
  <c r="DO225" i="1"/>
  <c r="DN225" i="1"/>
  <c r="DM225" i="1"/>
  <c r="DL225" i="1"/>
  <c r="DK225" i="1"/>
  <c r="DJ225" i="1"/>
  <c r="DI225" i="1"/>
  <c r="DH225" i="1"/>
  <c r="DG225" i="1"/>
  <c r="DF225" i="1"/>
  <c r="DE225" i="1"/>
  <c r="DD225" i="1"/>
  <c r="DC225" i="1"/>
  <c r="DB225" i="1"/>
  <c r="DA225" i="1"/>
  <c r="CZ225" i="1"/>
  <c r="CY225" i="1"/>
  <c r="CX225" i="1"/>
  <c r="CW225" i="1"/>
  <c r="CV225" i="1"/>
  <c r="CU225" i="1"/>
  <c r="CT225" i="1"/>
  <c r="CS225" i="1"/>
  <c r="CR225" i="1"/>
  <c r="CQ225" i="1"/>
  <c r="CP225" i="1"/>
  <c r="CO225" i="1"/>
  <c r="CN225" i="1"/>
  <c r="CM225" i="1"/>
  <c r="CL225" i="1"/>
  <c r="CK225" i="1"/>
  <c r="CJ225" i="1"/>
  <c r="CI225" i="1"/>
  <c r="CH225" i="1"/>
  <c r="CG225" i="1"/>
  <c r="CF225" i="1"/>
  <c r="CE225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DZ211" i="1"/>
  <c r="DY211" i="1"/>
  <c r="DX211" i="1"/>
  <c r="DZ212" i="1"/>
  <c r="DY212" i="1"/>
  <c r="DX212" i="1"/>
  <c r="DW212" i="1"/>
  <c r="DV212" i="1"/>
  <c r="DU212" i="1"/>
  <c r="DT212" i="1"/>
  <c r="DS212" i="1"/>
  <c r="DR212" i="1"/>
  <c r="DQ212" i="1"/>
  <c r="DP212" i="1"/>
  <c r="DO212" i="1"/>
  <c r="DN212" i="1"/>
  <c r="DM212" i="1"/>
  <c r="DL212" i="1"/>
  <c r="DK212" i="1"/>
  <c r="DJ212" i="1"/>
  <c r="DI212" i="1"/>
  <c r="DH212" i="1"/>
  <c r="DG212" i="1"/>
  <c r="DF212" i="1"/>
  <c r="DE212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CR212" i="1"/>
  <c r="CQ212" i="1"/>
  <c r="CP212" i="1"/>
  <c r="CO212" i="1"/>
  <c r="CN212" i="1"/>
  <c r="CM212" i="1"/>
  <c r="CL212" i="1"/>
  <c r="CK212" i="1"/>
  <c r="CJ212" i="1"/>
  <c r="CI212" i="1"/>
  <c r="CH212" i="1"/>
  <c r="CG212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DZ210" i="1"/>
  <c r="DY210" i="1"/>
  <c r="DX210" i="1"/>
  <c r="DW210" i="1"/>
  <c r="DV210" i="1"/>
  <c r="DU210" i="1"/>
  <c r="DT210" i="1"/>
  <c r="DS210" i="1"/>
  <c r="DR210" i="1"/>
  <c r="DQ210" i="1"/>
  <c r="DP210" i="1"/>
  <c r="DO210" i="1"/>
  <c r="DN210" i="1"/>
  <c r="DM210" i="1"/>
  <c r="DL210" i="1"/>
  <c r="DK210" i="1"/>
  <c r="DJ210" i="1"/>
  <c r="DI210" i="1"/>
  <c r="DH210" i="1"/>
  <c r="DG210" i="1"/>
  <c r="DF210" i="1"/>
  <c r="DE210" i="1"/>
  <c r="DD210" i="1"/>
  <c r="DC210" i="1"/>
  <c r="DB210" i="1"/>
  <c r="DA210" i="1"/>
  <c r="CZ210" i="1"/>
  <c r="CY210" i="1"/>
  <c r="CX210" i="1"/>
  <c r="CW210" i="1"/>
  <c r="CV210" i="1"/>
  <c r="CU210" i="1"/>
  <c r="CT210" i="1"/>
  <c r="CS210" i="1"/>
  <c r="CR210" i="1"/>
  <c r="CQ210" i="1"/>
  <c r="CP210" i="1"/>
  <c r="CO210" i="1"/>
  <c r="CN210" i="1"/>
  <c r="CM210" i="1"/>
  <c r="CL210" i="1"/>
  <c r="CK210" i="1"/>
  <c r="CJ210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DZ207" i="1"/>
  <c r="DY207" i="1"/>
  <c r="DX207" i="1"/>
  <c r="DO207" i="1"/>
  <c r="DK207" i="1"/>
  <c r="DG207" i="1"/>
  <c r="DZ199" i="1"/>
  <c r="DY199" i="1"/>
  <c r="DX199" i="1"/>
  <c r="DZ198" i="1"/>
  <c r="DY198" i="1"/>
  <c r="DX198" i="1"/>
  <c r="DZ197" i="1"/>
  <c r="DY197" i="1"/>
  <c r="DX197" i="1"/>
  <c r="DZ196" i="1"/>
  <c r="DY196" i="1"/>
  <c r="DX196" i="1"/>
  <c r="DZ195" i="1"/>
  <c r="DY195" i="1"/>
  <c r="DX195" i="1"/>
  <c r="DZ194" i="1"/>
  <c r="DY194" i="1"/>
  <c r="DX194" i="1"/>
  <c r="DW198" i="1"/>
  <c r="DV198" i="1"/>
  <c r="DU198" i="1"/>
  <c r="DT198" i="1"/>
  <c r="DS198" i="1"/>
  <c r="DR198" i="1"/>
  <c r="DQ198" i="1"/>
  <c r="DP198" i="1"/>
  <c r="DO198" i="1"/>
  <c r="DN198" i="1"/>
  <c r="DM198" i="1"/>
  <c r="DL198" i="1"/>
  <c r="DK198" i="1"/>
  <c r="DJ198" i="1"/>
  <c r="DI198" i="1"/>
  <c r="DH198" i="1"/>
  <c r="DG198" i="1"/>
  <c r="DF198" i="1"/>
  <c r="DE198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CR198" i="1"/>
  <c r="CQ198" i="1"/>
  <c r="CP198" i="1"/>
  <c r="CO198" i="1"/>
  <c r="CN198" i="1"/>
  <c r="CM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DZ174" i="1"/>
  <c r="DY174" i="1"/>
  <c r="DX174" i="1"/>
  <c r="DW174" i="1"/>
  <c r="DZ175" i="1"/>
  <c r="DY175" i="1"/>
  <c r="DX175" i="1"/>
  <c r="DW175" i="1"/>
  <c r="DV175" i="1"/>
  <c r="DU175" i="1"/>
  <c r="DT175" i="1"/>
  <c r="DS175" i="1"/>
  <c r="DR175" i="1"/>
  <c r="DQ175" i="1"/>
  <c r="DP175" i="1"/>
  <c r="DO175" i="1"/>
  <c r="DN175" i="1"/>
  <c r="DM175" i="1"/>
  <c r="DL175" i="1"/>
  <c r="DK175" i="1"/>
  <c r="DJ175" i="1"/>
  <c r="DI175" i="1"/>
  <c r="DH175" i="1"/>
  <c r="DG175" i="1"/>
  <c r="DF175" i="1"/>
  <c r="DE175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DW165" i="1"/>
  <c r="DV165" i="1"/>
  <c r="DU165" i="1"/>
  <c r="DT165" i="1"/>
  <c r="DZ166" i="1"/>
  <c r="DY166" i="1"/>
  <c r="DX166" i="1"/>
  <c r="DW166" i="1"/>
  <c r="DV166" i="1"/>
  <c r="DU166" i="1"/>
  <c r="DT166" i="1"/>
  <c r="DZ176" i="1"/>
  <c r="DY176" i="1"/>
  <c r="DX176" i="1"/>
  <c r="DW176" i="1"/>
  <c r="DV176" i="1"/>
  <c r="DU176" i="1"/>
  <c r="DT176" i="1"/>
  <c r="DS176" i="1"/>
  <c r="DR176" i="1"/>
  <c r="DQ176" i="1"/>
  <c r="DP176" i="1"/>
  <c r="DO176" i="1"/>
  <c r="DN176" i="1"/>
  <c r="DM176" i="1"/>
  <c r="DL176" i="1"/>
  <c r="DK176" i="1"/>
  <c r="DJ176" i="1"/>
  <c r="DI176" i="1"/>
  <c r="DH176" i="1"/>
  <c r="DG176" i="1"/>
  <c r="DF176" i="1"/>
  <c r="DE176" i="1"/>
  <c r="DD176" i="1"/>
  <c r="DC176" i="1"/>
  <c r="DB176" i="1"/>
  <c r="DA176" i="1"/>
  <c r="CZ176" i="1"/>
  <c r="CY176" i="1"/>
  <c r="CX176" i="1"/>
  <c r="CW176" i="1"/>
  <c r="CV176" i="1"/>
  <c r="CU176" i="1"/>
  <c r="CT176" i="1"/>
  <c r="CS176" i="1"/>
  <c r="CR176" i="1"/>
  <c r="CQ176" i="1"/>
  <c r="CP176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P175" i="1"/>
  <c r="DZ177" i="1"/>
  <c r="DY177" i="1"/>
  <c r="DX177" i="1"/>
  <c r="DW177" i="1"/>
  <c r="DV177" i="1"/>
  <c r="DU177" i="1"/>
  <c r="DT177" i="1"/>
  <c r="DS177" i="1"/>
  <c r="DR177" i="1"/>
  <c r="DQ177" i="1"/>
  <c r="DP177" i="1"/>
  <c r="DO177" i="1"/>
  <c r="DN177" i="1"/>
  <c r="DM177" i="1"/>
  <c r="DL177" i="1"/>
  <c r="DK177" i="1"/>
  <c r="DJ177" i="1"/>
  <c r="DI177" i="1"/>
  <c r="DH177" i="1"/>
  <c r="DG177" i="1"/>
  <c r="DF177" i="1"/>
  <c r="DE177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CR177" i="1"/>
  <c r="CQ177" i="1"/>
  <c r="CP177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DZ163" i="1"/>
  <c r="DY163" i="1"/>
  <c r="DX163" i="1"/>
  <c r="DW163" i="1"/>
  <c r="DV163" i="1"/>
  <c r="DU163" i="1"/>
  <c r="DT163" i="1"/>
  <c r="DS163" i="1"/>
  <c r="DR163" i="1"/>
  <c r="DQ163" i="1"/>
  <c r="DP163" i="1"/>
  <c r="DO163" i="1"/>
  <c r="DN163" i="1"/>
  <c r="DM163" i="1"/>
  <c r="DL163" i="1"/>
  <c r="DK163" i="1"/>
  <c r="DJ163" i="1"/>
  <c r="DI163" i="1"/>
  <c r="DH163" i="1"/>
  <c r="DG163" i="1"/>
  <c r="DF163" i="1"/>
  <c r="DE163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DZ151" i="1"/>
  <c r="DY151" i="1"/>
  <c r="DX151" i="1"/>
  <c r="DW151" i="1"/>
  <c r="DV151" i="1"/>
  <c r="DU151" i="1"/>
  <c r="DT151" i="1"/>
  <c r="DS151" i="1"/>
  <c r="DR151" i="1"/>
  <c r="DQ151" i="1"/>
  <c r="DP151" i="1"/>
  <c r="DO151" i="1"/>
  <c r="DN151" i="1"/>
  <c r="DM151" i="1"/>
  <c r="DL151" i="1"/>
  <c r="DK151" i="1"/>
  <c r="DJ151" i="1"/>
  <c r="DI151" i="1"/>
  <c r="DH151" i="1"/>
  <c r="DG151" i="1"/>
  <c r="DF151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DZ143" i="1"/>
  <c r="DY143" i="1"/>
  <c r="DX143" i="1"/>
  <c r="DW143" i="1"/>
  <c r="DV143" i="1"/>
  <c r="DU143" i="1"/>
  <c r="DT143" i="1"/>
  <c r="DS143" i="1"/>
  <c r="DR143" i="1"/>
  <c r="DQ143" i="1"/>
  <c r="DP143" i="1"/>
  <c r="DO143" i="1"/>
  <c r="DN143" i="1"/>
  <c r="DM143" i="1"/>
  <c r="DL143" i="1"/>
  <c r="DK143" i="1"/>
  <c r="DJ143" i="1"/>
  <c r="DI143" i="1"/>
  <c r="DH143" i="1"/>
  <c r="DG143" i="1"/>
  <c r="DF143" i="1"/>
  <c r="DE143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DZ131" i="1"/>
  <c r="DY131" i="1"/>
  <c r="DX131" i="1"/>
  <c r="DW131" i="1"/>
  <c r="DV131" i="1"/>
  <c r="DU131" i="1"/>
  <c r="DT131" i="1"/>
  <c r="DS131" i="1"/>
  <c r="DR131" i="1"/>
  <c r="DQ131" i="1"/>
  <c r="DP131" i="1"/>
  <c r="DO131" i="1"/>
  <c r="DN131" i="1"/>
  <c r="DM131" i="1"/>
  <c r="DL131" i="1"/>
  <c r="DK131" i="1"/>
  <c r="DJ131" i="1"/>
  <c r="DI131" i="1"/>
  <c r="DH131" i="1"/>
  <c r="DG131" i="1"/>
  <c r="DF131" i="1"/>
  <c r="DE131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DZ124" i="1"/>
  <c r="DY124" i="1"/>
  <c r="DX124" i="1"/>
  <c r="DW124" i="1"/>
  <c r="DV124" i="1"/>
  <c r="DU124" i="1"/>
  <c r="DT124" i="1"/>
  <c r="DS124" i="1"/>
  <c r="DR124" i="1"/>
  <c r="DQ124" i="1"/>
  <c r="DP124" i="1"/>
  <c r="DO124" i="1"/>
  <c r="DN124" i="1"/>
  <c r="DM124" i="1"/>
  <c r="DL124" i="1"/>
  <c r="DK124" i="1"/>
  <c r="DJ124" i="1"/>
  <c r="DI124" i="1"/>
  <c r="DH124" i="1"/>
  <c r="DG124" i="1"/>
  <c r="DF124" i="1"/>
  <c r="DE124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P126" i="1"/>
  <c r="BJ230" i="1"/>
  <c r="AL532" i="1" l="1"/>
  <c r="AK532" i="1"/>
  <c r="BF995" i="1" l="1"/>
  <c r="AL341" i="1"/>
  <c r="AI829" i="1" l="1"/>
  <c r="BL1005" i="1"/>
  <c r="BM1005" i="1"/>
  <c r="BN1005" i="1"/>
  <c r="BB878" i="1"/>
  <c r="BC878" i="1" s="1"/>
  <c r="BD878" i="1" s="1"/>
  <c r="BE878" i="1" s="1"/>
  <c r="BF878" i="1" s="1"/>
  <c r="BG878" i="1" s="1"/>
  <c r="BH878" i="1" s="1"/>
  <c r="BI878" i="1" s="1"/>
  <c r="BJ878" i="1" s="1"/>
  <c r="BK878" i="1" s="1"/>
  <c r="BL878" i="1" s="1"/>
  <c r="BM878" i="1" s="1"/>
  <c r="BN878" i="1" s="1"/>
  <c r="BI1206" i="1"/>
  <c r="BK296" i="1"/>
  <c r="AY1237" i="1"/>
  <c r="AU1237" i="1"/>
  <c r="AT244" i="1"/>
  <c r="AS712" i="1"/>
  <c r="BL833" i="1"/>
  <c r="BM763" i="1"/>
  <c r="BM244" i="1"/>
  <c r="AM542" i="1"/>
  <c r="AK542" i="1"/>
  <c r="AI542" i="1"/>
  <c r="AL94" i="1" l="1"/>
  <c r="AJ94" i="1"/>
  <c r="AV72" i="1"/>
  <c r="AZ808" i="1"/>
  <c r="BN860" i="1"/>
  <c r="BM860" i="1"/>
  <c r="BL860" i="1"/>
  <c r="BK860" i="1"/>
  <c r="BJ860" i="1"/>
  <c r="BI860" i="1"/>
  <c r="BH860" i="1"/>
  <c r="BG860" i="1"/>
  <c r="BF860" i="1"/>
  <c r="BE860" i="1"/>
  <c r="BD860" i="1"/>
  <c r="BC860" i="1"/>
  <c r="BB860" i="1"/>
  <c r="BA860" i="1"/>
  <c r="AZ860" i="1"/>
  <c r="AY860" i="1"/>
  <c r="AX860" i="1"/>
  <c r="AW860" i="1"/>
  <c r="AV860" i="1"/>
  <c r="AU860" i="1"/>
  <c r="AS860" i="1"/>
  <c r="AR860" i="1"/>
  <c r="AQ860" i="1"/>
  <c r="AP860" i="1"/>
  <c r="AO860" i="1"/>
  <c r="AN860" i="1"/>
  <c r="AM860" i="1"/>
  <c r="AL860" i="1"/>
  <c r="AK860" i="1"/>
  <c r="AJ860" i="1"/>
  <c r="AI860" i="1"/>
  <c r="AH860" i="1"/>
  <c r="AG860" i="1"/>
  <c r="AF860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AT867" i="1"/>
  <c r="AT860" i="1" s="1"/>
  <c r="DE867" i="1"/>
  <c r="DD867" i="1"/>
  <c r="DC867" i="1"/>
  <c r="DB867" i="1"/>
  <c r="DA867" i="1"/>
  <c r="CZ867" i="1"/>
  <c r="CY867" i="1"/>
  <c r="CX867" i="1"/>
  <c r="CW867" i="1"/>
  <c r="DG867" i="1"/>
  <c r="DF867" i="1"/>
  <c r="BN1078" i="1"/>
  <c r="BL1078" i="1"/>
  <c r="BK1078" i="1"/>
  <c r="BJ1078" i="1"/>
  <c r="BI1078" i="1"/>
  <c r="BH1078" i="1"/>
  <c r="BG1078" i="1"/>
  <c r="BF1078" i="1"/>
  <c r="BE1078" i="1"/>
  <c r="BD1078" i="1"/>
  <c r="BC1078" i="1"/>
  <c r="BB1078" i="1"/>
  <c r="BA1078" i="1"/>
  <c r="AZ1078" i="1"/>
  <c r="AY1078" i="1"/>
  <c r="AX1078" i="1"/>
  <c r="AW1078" i="1"/>
  <c r="AV1078" i="1"/>
  <c r="AU1078" i="1"/>
  <c r="AM1078" i="1"/>
  <c r="AL1078" i="1"/>
  <c r="AK1078" i="1"/>
  <c r="AJ1078" i="1"/>
  <c r="AI1078" i="1"/>
  <c r="AH1078" i="1"/>
  <c r="AG1078" i="1"/>
  <c r="AF1078" i="1"/>
  <c r="AE1078" i="1"/>
  <c r="AD1078" i="1"/>
  <c r="AC1078" i="1"/>
  <c r="AB1078" i="1"/>
  <c r="AA1078" i="1"/>
  <c r="Z1078" i="1"/>
  <c r="Y1078" i="1"/>
  <c r="X1078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AT1085" i="1"/>
  <c r="AT1078" i="1" s="1"/>
  <c r="AS1085" i="1"/>
  <c r="AS1078" i="1" s="1"/>
  <c r="AR1085" i="1"/>
  <c r="AQ1085" i="1"/>
  <c r="AQ1078" i="1" s="1"/>
  <c r="AP1085" i="1"/>
  <c r="AP1078" i="1" s="1"/>
  <c r="AO1085" i="1"/>
  <c r="AO1078" i="1" s="1"/>
  <c r="AN1085" i="1"/>
  <c r="AN1078" i="1" s="1"/>
  <c r="BB1020" i="1"/>
  <c r="W54" i="1" l="1"/>
  <c r="W55" i="1" s="1"/>
  <c r="W20" i="1"/>
  <c r="AR1241" i="1" l="1"/>
  <c r="AQ445" i="1"/>
  <c r="AJ297" i="1"/>
  <c r="AP230" i="1"/>
  <c r="AO247" i="1"/>
  <c r="BI669" i="1" l="1"/>
  <c r="BH669" i="1"/>
  <c r="BG669" i="1"/>
  <c r="BF669" i="1"/>
  <c r="BE669" i="1"/>
  <c r="AV672" i="1"/>
  <c r="AM309" i="1" l="1"/>
  <c r="AI309" i="1"/>
  <c r="AH309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E1057" i="1"/>
  <c r="BF1057" i="1"/>
  <c r="BG1057" i="1"/>
  <c r="BH1057" i="1"/>
  <c r="BI1057" i="1"/>
  <c r="BC1057" i="1"/>
  <c r="AQ1053" i="1"/>
  <c r="AH875" i="1"/>
  <c r="AG875" i="1"/>
  <c r="AH847" i="1"/>
  <c r="AG847" i="1"/>
  <c r="AF847" i="1"/>
  <c r="AG804" i="1"/>
  <c r="AF804" i="1"/>
  <c r="AH804" i="1"/>
  <c r="BZ540" i="1"/>
  <c r="BY540" i="1"/>
  <c r="BX540" i="1"/>
  <c r="BW540" i="1"/>
  <c r="BV540" i="1"/>
  <c r="BU540" i="1"/>
  <c r="BT540" i="1"/>
  <c r="BS540" i="1"/>
  <c r="BR540" i="1"/>
  <c r="BQ540" i="1"/>
  <c r="BP540" i="1"/>
  <c r="AI804" i="1"/>
  <c r="CR802" i="1"/>
  <c r="CS802" i="1"/>
  <c r="CT802" i="1"/>
  <c r="CU802" i="1"/>
  <c r="AI847" i="1"/>
  <c r="AH111" i="1" l="1"/>
  <c r="AG76" i="1" l="1"/>
  <c r="BA67" i="1" l="1"/>
  <c r="AW313" i="1" l="1"/>
  <c r="BB309" i="1"/>
  <c r="AS309" i="1"/>
  <c r="AR309" i="1"/>
  <c r="BJ532" i="1"/>
  <c r="BI532" i="1"/>
  <c r="BH532" i="1"/>
  <c r="BK532" i="1"/>
  <c r="BL532" i="1"/>
  <c r="AY72" i="1"/>
  <c r="AT1226" i="1"/>
  <c r="BN898" i="1"/>
  <c r="AZ748" i="1" l="1"/>
  <c r="BC748" i="1"/>
  <c r="BB748" i="1"/>
  <c r="BD748" i="1"/>
  <c r="BA748" i="1"/>
  <c r="AS748" i="1"/>
  <c r="AR748" i="1"/>
  <c r="AQ748" i="1"/>
  <c r="AV748" i="1"/>
  <c r="BP1229" i="1"/>
  <c r="BQ1229" i="1"/>
  <c r="BR1229" i="1"/>
  <c r="BS1229" i="1"/>
  <c r="BT1229" i="1"/>
  <c r="BU1229" i="1"/>
  <c r="BV1229" i="1"/>
  <c r="BW1229" i="1"/>
  <c r="BX1229" i="1"/>
  <c r="BY1229" i="1"/>
  <c r="BZ1229" i="1"/>
  <c r="BB1196" i="1"/>
  <c r="BN1177" i="1"/>
  <c r="BM1177" i="1"/>
  <c r="BL1177" i="1"/>
  <c r="BK1177" i="1"/>
  <c r="BJ1177" i="1"/>
  <c r="BI1177" i="1"/>
  <c r="BH1177" i="1"/>
  <c r="BG1177" i="1"/>
  <c r="BF1177" i="1"/>
  <c r="BE1177" i="1"/>
  <c r="BD1177" i="1"/>
  <c r="BC1177" i="1"/>
  <c r="BB1177" i="1"/>
  <c r="BA1177" i="1"/>
  <c r="AZ1177" i="1"/>
  <c r="AY1177" i="1"/>
  <c r="AX1177" i="1"/>
  <c r="AW1177" i="1"/>
  <c r="AV1177" i="1"/>
  <c r="AU1177" i="1"/>
  <c r="AT1177" i="1"/>
  <c r="AS1177" i="1"/>
  <c r="AR1177" i="1"/>
  <c r="AQ1177" i="1"/>
  <c r="AP1177" i="1"/>
  <c r="AO1177" i="1"/>
  <c r="AN1177" i="1"/>
  <c r="AM1177" i="1"/>
  <c r="AL1177" i="1"/>
  <c r="AK1177" i="1"/>
  <c r="AJ1177" i="1"/>
  <c r="AI1177" i="1"/>
  <c r="AH1177" i="1"/>
  <c r="AG1177" i="1"/>
  <c r="AF1177" i="1"/>
  <c r="AE1177" i="1"/>
  <c r="AD1177" i="1"/>
  <c r="AC1177" i="1"/>
  <c r="AB1177" i="1"/>
  <c r="AA1177" i="1"/>
  <c r="Z1177" i="1"/>
  <c r="Y1177" i="1"/>
  <c r="X1177" i="1"/>
  <c r="AY1138" i="1"/>
  <c r="AS1138" i="1"/>
  <c r="BA1098" i="1"/>
  <c r="BM1082" i="1"/>
  <c r="BM1078" i="1" s="1"/>
  <c r="AR1082" i="1"/>
  <c r="AR1078" i="1" s="1"/>
  <c r="BL1074" i="1"/>
  <c r="AR935" i="1"/>
  <c r="AS935" i="1"/>
  <c r="AT935" i="1"/>
  <c r="AU935" i="1"/>
  <c r="AV935" i="1"/>
  <c r="AW935" i="1"/>
  <c r="AX935" i="1"/>
  <c r="AY935" i="1"/>
  <c r="BM935" i="1"/>
  <c r="AU970" i="1"/>
  <c r="AT970" i="1"/>
  <c r="AS970" i="1"/>
  <c r="AR970" i="1"/>
  <c r="AT958" i="1"/>
  <c r="AR958" i="1"/>
  <c r="BL949" i="1"/>
  <c r="BJ949" i="1"/>
  <c r="BH949" i="1"/>
  <c r="BG949" i="1"/>
  <c r="BF949" i="1"/>
  <c r="BE949" i="1"/>
  <c r="BD949" i="1"/>
  <c r="BC949" i="1"/>
  <c r="BB949" i="1"/>
  <c r="BA949" i="1"/>
  <c r="AZ949" i="1"/>
  <c r="AY949" i="1"/>
  <c r="AW949" i="1"/>
  <c r="BI949" i="1"/>
  <c r="AR949" i="1"/>
  <c r="BC613" i="1"/>
  <c r="AW431" i="1"/>
  <c r="AU744" i="1"/>
  <c r="AS814" i="1"/>
  <c r="AT804" i="1"/>
  <c r="BL764" i="1"/>
  <c r="BI764" i="1"/>
  <c r="AX750" i="1"/>
  <c r="AY750" i="1"/>
  <c r="AZ750" i="1"/>
  <c r="BA750" i="1"/>
  <c r="BB750" i="1"/>
  <c r="BC750" i="1"/>
  <c r="BD750" i="1"/>
  <c r="BE750" i="1"/>
  <c r="BF750" i="1"/>
  <c r="DR750" i="1" s="1"/>
  <c r="BG750" i="1"/>
  <c r="DS750" i="1" s="1"/>
  <c r="BH750" i="1"/>
  <c r="DT750" i="1" s="1"/>
  <c r="BI750" i="1"/>
  <c r="DU750" i="1" s="1"/>
  <c r="BJ750" i="1"/>
  <c r="DV750" i="1" s="1"/>
  <c r="BK750" i="1"/>
  <c r="DW750" i="1" s="1"/>
  <c r="BL750" i="1"/>
  <c r="DX750" i="1" s="1"/>
  <c r="BM750" i="1"/>
  <c r="DY750" i="1" s="1"/>
  <c r="BM720" i="1"/>
  <c r="BL720" i="1"/>
  <c r="AT720" i="1"/>
  <c r="AR720" i="1"/>
  <c r="AT712" i="1"/>
  <c r="AR712" i="1"/>
  <c r="BM705" i="1"/>
  <c r="BL705" i="1"/>
  <c r="AV685" i="1"/>
  <c r="AS685" i="1"/>
  <c r="AR685" i="1"/>
  <c r="AY663" i="1"/>
  <c r="AX663" i="1"/>
  <c r="AW663" i="1"/>
  <c r="AV663" i="1"/>
  <c r="AU663" i="1"/>
  <c r="AT663" i="1"/>
  <c r="AS663" i="1"/>
  <c r="AR663" i="1"/>
  <c r="BM607" i="1"/>
  <c r="AT560" i="1"/>
  <c r="AR560" i="1"/>
  <c r="BI488" i="1"/>
  <c r="BH485" i="1"/>
  <c r="BG485" i="1"/>
  <c r="BN473" i="1"/>
  <c r="AT470" i="1"/>
  <c r="AY454" i="1"/>
  <c r="AZ454" i="1"/>
  <c r="BL444" i="1"/>
  <c r="BM444" i="1"/>
  <c r="AV444" i="1"/>
  <c r="AR444" i="1"/>
  <c r="BN429" i="1"/>
  <c r="AK584" i="1"/>
  <c r="AS513" i="1"/>
  <c r="BN444" i="1"/>
  <c r="AS431" i="1"/>
  <c r="BN613" i="1"/>
  <c r="AO504" i="1" l="1"/>
  <c r="BI443" i="1" l="1"/>
  <c r="BN618" i="1" l="1"/>
  <c r="DZ618" i="1" s="1"/>
  <c r="BM618" i="1"/>
  <c r="DY618" i="1" s="1"/>
  <c r="BL618" i="1"/>
  <c r="DX618" i="1" s="1"/>
  <c r="BK618" i="1"/>
  <c r="DW618" i="1" s="1"/>
  <c r="BJ618" i="1"/>
  <c r="DV618" i="1" s="1"/>
  <c r="BI618" i="1"/>
  <c r="DU618" i="1" s="1"/>
  <c r="BH618" i="1"/>
  <c r="DT618" i="1" s="1"/>
  <c r="BG618" i="1"/>
  <c r="DS618" i="1" s="1"/>
  <c r="BF618" i="1"/>
  <c r="DR618" i="1" s="1"/>
  <c r="BE618" i="1"/>
  <c r="DQ618" i="1" s="1"/>
  <c r="BD618" i="1"/>
  <c r="DP618" i="1" s="1"/>
  <c r="BC618" i="1"/>
  <c r="DO618" i="1" s="1"/>
  <c r="BB618" i="1"/>
  <c r="DN618" i="1" s="1"/>
  <c r="BA618" i="1"/>
  <c r="DM618" i="1" s="1"/>
  <c r="AZ618" i="1"/>
  <c r="DL618" i="1" s="1"/>
  <c r="AV445" i="1" l="1"/>
  <c r="AU445" i="1"/>
  <c r="AT445" i="1"/>
  <c r="AS445" i="1"/>
  <c r="AR445" i="1"/>
  <c r="BJ445" i="1"/>
  <c r="BH445" i="1"/>
  <c r="DZ74" i="1"/>
  <c r="DY74" i="1"/>
  <c r="DX74" i="1"/>
  <c r="DW74" i="1"/>
  <c r="DV74" i="1"/>
  <c r="DU74" i="1"/>
  <c r="DT74" i="1"/>
  <c r="DS74" i="1"/>
  <c r="DR74" i="1"/>
  <c r="DQ74" i="1"/>
  <c r="DP74" i="1"/>
  <c r="DO74" i="1"/>
  <c r="DN74" i="1"/>
  <c r="DM74" i="1"/>
  <c r="DL74" i="1"/>
  <c r="DK74" i="1"/>
  <c r="DJ74" i="1"/>
  <c r="DI74" i="1"/>
  <c r="DH74" i="1"/>
  <c r="DG74" i="1"/>
  <c r="DF74" i="1"/>
  <c r="DE74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M932" i="1"/>
  <c r="BN932" i="1" s="1"/>
  <c r="AZ514" i="1" l="1"/>
  <c r="BI519" i="5"/>
  <c r="BI527" i="1"/>
  <c r="BH519" i="5"/>
  <c r="AY256" i="1"/>
  <c r="BI256" i="1"/>
  <c r="BM256" i="1"/>
  <c r="BN1189" i="1"/>
  <c r="AZ981" i="1" l="1"/>
  <c r="AY981" i="1"/>
  <c r="AX981" i="1"/>
  <c r="DW868" i="1" l="1"/>
  <c r="DV868" i="1"/>
  <c r="DQ868" i="1"/>
  <c r="DP868" i="1"/>
  <c r="DO868" i="1"/>
  <c r="DN868" i="1"/>
  <c r="DM868" i="1"/>
  <c r="DL868" i="1"/>
  <c r="DK868" i="1"/>
  <c r="DJ868" i="1"/>
  <c r="DI868" i="1"/>
  <c r="DE868" i="1"/>
  <c r="DD868" i="1"/>
  <c r="DH868" i="1"/>
  <c r="DG868" i="1"/>
  <c r="DF868" i="1"/>
  <c r="BK995" i="1" l="1"/>
  <c r="BN43" i="1"/>
  <c r="BM43" i="1"/>
  <c r="BL43" i="1"/>
  <c r="BK43" i="1"/>
  <c r="BJ43" i="1"/>
  <c r="BH43" i="1"/>
  <c r="BM44" i="1"/>
  <c r="BH527" i="1" l="1"/>
  <c r="BJ237" i="1"/>
  <c r="BH237" i="1"/>
  <c r="BI237" i="1"/>
  <c r="BN131" i="1"/>
  <c r="BN629" i="1"/>
  <c r="BN1172" i="1"/>
  <c r="BN1225" i="1"/>
  <c r="BN1071" i="1"/>
  <c r="BN532" i="1"/>
  <c r="BN1113" i="1"/>
  <c r="BN1135" i="1"/>
  <c r="BN702" i="1"/>
  <c r="BN1093" i="1"/>
  <c r="BN1182" i="1"/>
  <c r="BN1193" i="1"/>
  <c r="BN1204" i="1"/>
  <c r="AU1210" i="1"/>
  <c r="BL939" i="1"/>
  <c r="BM939" i="1"/>
  <c r="BN725" i="1"/>
  <c r="BK436" i="1"/>
  <c r="BJ436" i="1"/>
  <c r="BI436" i="1"/>
  <c r="BH436" i="1"/>
  <c r="BG436" i="1"/>
  <c r="BF436" i="1"/>
  <c r="BE436" i="1"/>
  <c r="BD436" i="1"/>
  <c r="BC436" i="1"/>
  <c r="BB436" i="1"/>
  <c r="BA436" i="1"/>
  <c r="AZ436" i="1"/>
  <c r="AY436" i="1"/>
  <c r="AX436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BM436" i="1"/>
  <c r="BN436" i="1"/>
  <c r="BL436" i="1"/>
  <c r="BM266" i="1"/>
  <c r="BN266" i="1"/>
  <c r="BL155" i="1"/>
  <c r="BN573" i="1"/>
  <c r="BN709" i="1"/>
  <c r="BN364" i="1"/>
  <c r="BN371" i="1"/>
  <c r="BN771" i="1"/>
  <c r="BM764" i="1"/>
  <c r="BN766" i="1"/>
  <c r="BN765" i="1"/>
  <c r="BN562" i="1"/>
  <c r="BN428" i="1"/>
  <c r="BL266" i="1"/>
  <c r="BN283" i="1"/>
  <c r="BK237" i="1" l="1"/>
  <c r="BL237" i="1" s="1"/>
  <c r="BN761" i="1"/>
  <c r="BN612" i="1"/>
  <c r="BN213" i="1" l="1"/>
  <c r="BN211" i="1"/>
  <c r="BN1228" i="1"/>
  <c r="BN1220" i="1" s="1"/>
  <c r="BE1238" i="1"/>
  <c r="BF1238" i="1"/>
  <c r="BG1238" i="1"/>
  <c r="BH1238" i="1"/>
  <c r="BI1238" i="1"/>
  <c r="BI1240" i="1"/>
  <c r="BJ1240" i="1"/>
  <c r="BJ1232" i="1" s="1"/>
  <c r="BN1240" i="1"/>
  <c r="BN1232" i="1" s="1"/>
  <c r="BL1240" i="1"/>
  <c r="BN149" i="1"/>
  <c r="BN145" i="1" s="1"/>
  <c r="DZ145" i="1" s="1"/>
  <c r="BN303" i="1"/>
  <c r="BN261" i="1"/>
  <c r="DZ261" i="1" s="1"/>
  <c r="BN251" i="1"/>
  <c r="BN242" i="1"/>
  <c r="BH937" i="1"/>
  <c r="BI937" i="1"/>
  <c r="BB937" i="1"/>
  <c r="BA937" i="1"/>
  <c r="BN100" i="1"/>
  <c r="BE124" i="1"/>
  <c r="BD124" i="1"/>
  <c r="BB124" i="1"/>
  <c r="BA124" i="1"/>
  <c r="AZ124" i="1"/>
  <c r="AY124" i="1"/>
  <c r="AX124" i="1"/>
  <c r="AW124" i="1"/>
  <c r="AV124" i="1"/>
  <c r="AU124" i="1"/>
  <c r="BM1042" i="1"/>
  <c r="BN1042" i="1" s="1"/>
  <c r="BN1036" i="1" s="1"/>
  <c r="BN209" i="1" l="1"/>
  <c r="BN67" i="1"/>
  <c r="BN518" i="1"/>
  <c r="AP1091" i="1"/>
  <c r="AM1091" i="1"/>
  <c r="BN536" i="1"/>
  <c r="BN466" i="1"/>
  <c r="BM237" i="1"/>
  <c r="BN237" i="1" s="1"/>
  <c r="BN233" i="1" s="1"/>
  <c r="DW207" i="1"/>
  <c r="DV207" i="1"/>
  <c r="DU207" i="1"/>
  <c r="DT207" i="1"/>
  <c r="DS207" i="1"/>
  <c r="DP207" i="1"/>
  <c r="DQ207" i="1"/>
  <c r="DR207" i="1"/>
  <c r="AU207" i="1"/>
  <c r="DN207" i="1"/>
  <c r="BC207" i="1"/>
  <c r="BA207" i="1"/>
  <c r="DM207" i="1"/>
  <c r="DL207" i="1"/>
  <c r="DH207" i="1"/>
  <c r="AS207" i="1"/>
  <c r="AR207" i="1"/>
  <c r="DF207" i="1"/>
  <c r="DE207" i="1"/>
  <c r="DD207" i="1"/>
  <c r="DC207" i="1"/>
  <c r="DJ207" i="1"/>
  <c r="DI207" i="1"/>
  <c r="BN179" i="1"/>
  <c r="BN107" i="1"/>
  <c r="BM111" i="1"/>
  <c r="BN89" i="1"/>
  <c r="BN853" i="1" l="1"/>
  <c r="BN829" i="1"/>
  <c r="DZ829" i="1" s="1"/>
  <c r="BN1064" i="1"/>
  <c r="BN1127" i="1"/>
  <c r="BN1118" i="1"/>
  <c r="BN1030" i="1"/>
  <c r="BN1007" i="1"/>
  <c r="BN983" i="1"/>
  <c r="BN811" i="1"/>
  <c r="BN798" i="1"/>
  <c r="BN783" i="1"/>
  <c r="BN742" i="1"/>
  <c r="BN735" i="1"/>
  <c r="BN717" i="1"/>
  <c r="BN691" i="1" l="1"/>
  <c r="BN682" i="1"/>
  <c r="BN657" i="1"/>
  <c r="BN598" i="1"/>
  <c r="BN609" i="1"/>
  <c r="BN604" i="1" s="1"/>
  <c r="BN591" i="1"/>
  <c r="BN1057" i="1"/>
  <c r="BN346" i="1" l="1"/>
  <c r="BN344" i="1" s="1"/>
  <c r="BN1163" i="1" l="1"/>
  <c r="DZ1242" i="1"/>
  <c r="DZ1241" i="1"/>
  <c r="DZ1239" i="1"/>
  <c r="DZ1238" i="1"/>
  <c r="DZ1237" i="1"/>
  <c r="DZ1236" i="1"/>
  <c r="DZ1235" i="1"/>
  <c r="DZ1234" i="1"/>
  <c r="DZ1233" i="1"/>
  <c r="DZ1232" i="1"/>
  <c r="DY1242" i="1"/>
  <c r="DX1242" i="1"/>
  <c r="DW1242" i="1"/>
  <c r="DV1242" i="1"/>
  <c r="DU1242" i="1"/>
  <c r="DT1242" i="1"/>
  <c r="DS1242" i="1"/>
  <c r="DR1242" i="1"/>
  <c r="DQ1242" i="1"/>
  <c r="DP1242" i="1"/>
  <c r="DO1242" i="1"/>
  <c r="DN1242" i="1"/>
  <c r="DM1242" i="1"/>
  <c r="DL1242" i="1"/>
  <c r="DK1242" i="1"/>
  <c r="DJ1242" i="1"/>
  <c r="DI1242" i="1"/>
  <c r="DH1242" i="1"/>
  <c r="DG1242" i="1"/>
  <c r="DF1242" i="1"/>
  <c r="DE1242" i="1"/>
  <c r="DD1242" i="1"/>
  <c r="DC1242" i="1"/>
  <c r="DB1242" i="1"/>
  <c r="DA1242" i="1"/>
  <c r="CZ1242" i="1"/>
  <c r="CY1242" i="1"/>
  <c r="CX1242" i="1"/>
  <c r="CW1242" i="1"/>
  <c r="CV1242" i="1"/>
  <c r="CU1242" i="1"/>
  <c r="CT1242" i="1"/>
  <c r="CS1242" i="1"/>
  <c r="CR1242" i="1"/>
  <c r="CQ1242" i="1"/>
  <c r="CP1242" i="1"/>
  <c r="CO1242" i="1"/>
  <c r="CN1242" i="1"/>
  <c r="CM1242" i="1"/>
  <c r="CL1242" i="1"/>
  <c r="CK1242" i="1"/>
  <c r="CJ1242" i="1"/>
  <c r="CI1242" i="1"/>
  <c r="CH1242" i="1"/>
  <c r="CG1242" i="1"/>
  <c r="CF1242" i="1"/>
  <c r="CE1242" i="1"/>
  <c r="CD1242" i="1"/>
  <c r="CC1242" i="1"/>
  <c r="CB1242" i="1"/>
  <c r="CA1242" i="1"/>
  <c r="BZ1242" i="1"/>
  <c r="BY1242" i="1"/>
  <c r="BX1242" i="1"/>
  <c r="BW1242" i="1"/>
  <c r="BV1242" i="1"/>
  <c r="BU1242" i="1"/>
  <c r="BT1242" i="1"/>
  <c r="BS1242" i="1"/>
  <c r="BR1242" i="1"/>
  <c r="BQ1242" i="1"/>
  <c r="BP1242" i="1"/>
  <c r="DV1240" i="1"/>
  <c r="DU1240" i="1"/>
  <c r="DT1240" i="1"/>
  <c r="DS1240" i="1"/>
  <c r="DR1240" i="1"/>
  <c r="DQ1240" i="1"/>
  <c r="DP1240" i="1"/>
  <c r="DO1240" i="1"/>
  <c r="DN1240" i="1"/>
  <c r="DM1240" i="1"/>
  <c r="DL1240" i="1"/>
  <c r="DK1240" i="1"/>
  <c r="DJ1240" i="1"/>
  <c r="DI1240" i="1"/>
  <c r="DH1240" i="1"/>
  <c r="DG1240" i="1"/>
  <c r="DF1240" i="1"/>
  <c r="DE1240" i="1"/>
  <c r="DD1240" i="1"/>
  <c r="DC1240" i="1"/>
  <c r="DB1240" i="1"/>
  <c r="DA1240" i="1"/>
  <c r="CZ1240" i="1"/>
  <c r="CY1240" i="1"/>
  <c r="CX1240" i="1"/>
  <c r="CW1240" i="1"/>
  <c r="CV1240" i="1"/>
  <c r="CU1240" i="1"/>
  <c r="CT1240" i="1"/>
  <c r="CS1240" i="1"/>
  <c r="CR1240" i="1"/>
  <c r="CQ1240" i="1"/>
  <c r="CP1240" i="1"/>
  <c r="CO1240" i="1"/>
  <c r="CN1240" i="1"/>
  <c r="CM1240" i="1"/>
  <c r="CL1240" i="1"/>
  <c r="CK1240" i="1"/>
  <c r="CJ1240" i="1"/>
  <c r="CI1240" i="1"/>
  <c r="CH1240" i="1"/>
  <c r="CG1240" i="1"/>
  <c r="CF1240" i="1"/>
  <c r="CE1240" i="1"/>
  <c r="CD1240" i="1"/>
  <c r="CC1240" i="1"/>
  <c r="CB1240" i="1"/>
  <c r="CA1240" i="1"/>
  <c r="BZ1240" i="1"/>
  <c r="BY1240" i="1"/>
  <c r="BX1240" i="1"/>
  <c r="BW1240" i="1"/>
  <c r="BV1240" i="1"/>
  <c r="BU1240" i="1"/>
  <c r="BT1240" i="1"/>
  <c r="BS1240" i="1"/>
  <c r="BR1240" i="1"/>
  <c r="BQ1240" i="1"/>
  <c r="BP1240" i="1"/>
  <c r="DZ1229" i="1"/>
  <c r="DZ1227" i="1"/>
  <c r="DZ1226" i="1"/>
  <c r="DZ1225" i="1"/>
  <c r="DZ1224" i="1"/>
  <c r="DZ1223" i="1"/>
  <c r="DZ1222" i="1"/>
  <c r="DZ1221" i="1"/>
  <c r="DZ1220" i="1"/>
  <c r="DV1228" i="1"/>
  <c r="DU1228" i="1"/>
  <c r="DT1228" i="1"/>
  <c r="DS1228" i="1"/>
  <c r="DR1228" i="1"/>
  <c r="DQ1228" i="1"/>
  <c r="DP1228" i="1"/>
  <c r="DO1228" i="1"/>
  <c r="DN1228" i="1"/>
  <c r="DM1228" i="1"/>
  <c r="DL1228" i="1"/>
  <c r="DK1228" i="1"/>
  <c r="DJ1228" i="1"/>
  <c r="DI1228" i="1"/>
  <c r="DH1228" i="1"/>
  <c r="DG1228" i="1"/>
  <c r="DF1228" i="1"/>
  <c r="DE1228" i="1"/>
  <c r="DD1228" i="1"/>
  <c r="DC1228" i="1"/>
  <c r="DB1228" i="1"/>
  <c r="DA1228" i="1"/>
  <c r="CZ1228" i="1"/>
  <c r="CY1228" i="1"/>
  <c r="CX1228" i="1"/>
  <c r="CW1228" i="1"/>
  <c r="CV1228" i="1"/>
  <c r="CU1228" i="1"/>
  <c r="CT1228" i="1"/>
  <c r="CS1228" i="1"/>
  <c r="CR1228" i="1"/>
  <c r="CQ1228" i="1"/>
  <c r="CP1228" i="1"/>
  <c r="CO1228" i="1"/>
  <c r="CN1228" i="1"/>
  <c r="CM1228" i="1"/>
  <c r="CL1228" i="1"/>
  <c r="CK1228" i="1"/>
  <c r="CJ1228" i="1"/>
  <c r="CI1228" i="1"/>
  <c r="CH1228" i="1"/>
  <c r="CG1228" i="1"/>
  <c r="CF1228" i="1"/>
  <c r="CE1228" i="1"/>
  <c r="CD1228" i="1"/>
  <c r="CC1228" i="1"/>
  <c r="CB1228" i="1"/>
  <c r="CA1228" i="1"/>
  <c r="BZ1228" i="1"/>
  <c r="BY1228" i="1"/>
  <c r="BX1228" i="1"/>
  <c r="BW1228" i="1"/>
  <c r="BV1228" i="1"/>
  <c r="BU1228" i="1"/>
  <c r="BT1228" i="1"/>
  <c r="BS1228" i="1"/>
  <c r="BR1228" i="1"/>
  <c r="BQ1228" i="1"/>
  <c r="BP1228" i="1"/>
  <c r="DZ1218" i="1"/>
  <c r="DZ1217" i="1"/>
  <c r="DZ1216" i="1"/>
  <c r="DZ1215" i="1"/>
  <c r="DZ1214" i="1"/>
  <c r="DZ1213" i="1"/>
  <c r="DZ1212" i="1"/>
  <c r="DZ1209" i="1"/>
  <c r="DZ1208" i="1"/>
  <c r="DZ1207" i="1"/>
  <c r="DZ1206" i="1"/>
  <c r="DZ1205" i="1"/>
  <c r="DZ1204" i="1"/>
  <c r="DZ1202" i="1"/>
  <c r="DY1202" i="1"/>
  <c r="DX1202" i="1"/>
  <c r="DW1202" i="1"/>
  <c r="DV1202" i="1"/>
  <c r="DU1202" i="1"/>
  <c r="DT1202" i="1"/>
  <c r="DS1202" i="1"/>
  <c r="DR1202" i="1"/>
  <c r="DQ1202" i="1"/>
  <c r="DP1202" i="1"/>
  <c r="DO1202" i="1"/>
  <c r="DN1202" i="1"/>
  <c r="DM1202" i="1"/>
  <c r="DL1202" i="1"/>
  <c r="DK1202" i="1"/>
  <c r="DJ1202" i="1"/>
  <c r="DI1202" i="1"/>
  <c r="DH1202" i="1"/>
  <c r="DG1202" i="1"/>
  <c r="DF1202" i="1"/>
  <c r="DE1202" i="1"/>
  <c r="DD1202" i="1"/>
  <c r="DC1202" i="1"/>
  <c r="DB1202" i="1"/>
  <c r="DA1202" i="1"/>
  <c r="CZ1202" i="1"/>
  <c r="CY1202" i="1"/>
  <c r="CX1202" i="1"/>
  <c r="CW1202" i="1"/>
  <c r="CV1202" i="1"/>
  <c r="CU1202" i="1"/>
  <c r="CT1202" i="1"/>
  <c r="CS1202" i="1"/>
  <c r="CR1202" i="1"/>
  <c r="CQ1202" i="1"/>
  <c r="CP1202" i="1"/>
  <c r="CO1202" i="1"/>
  <c r="CN1202" i="1"/>
  <c r="CM1202" i="1"/>
  <c r="CL1202" i="1"/>
  <c r="CK1202" i="1"/>
  <c r="CJ1202" i="1"/>
  <c r="CI1202" i="1"/>
  <c r="CH1202" i="1"/>
  <c r="CG1202" i="1"/>
  <c r="CF1202" i="1"/>
  <c r="CE1202" i="1"/>
  <c r="CD1202" i="1"/>
  <c r="CC1202" i="1"/>
  <c r="CB1202" i="1"/>
  <c r="CA1202" i="1"/>
  <c r="BZ1202" i="1"/>
  <c r="BY1202" i="1"/>
  <c r="BX1202" i="1"/>
  <c r="BW1202" i="1"/>
  <c r="BV1202" i="1"/>
  <c r="BU1202" i="1"/>
  <c r="BT1202" i="1"/>
  <c r="BS1202" i="1"/>
  <c r="BR1202" i="1"/>
  <c r="BQ1202" i="1"/>
  <c r="BP1202" i="1"/>
  <c r="DZ1199" i="1"/>
  <c r="DZ1198" i="1"/>
  <c r="DZ1197" i="1"/>
  <c r="DZ1196" i="1"/>
  <c r="DZ1195" i="1"/>
  <c r="DZ1194" i="1"/>
  <c r="DZ1193" i="1"/>
  <c r="DZ1191" i="1"/>
  <c r="DZ1190" i="1"/>
  <c r="DZ1189" i="1"/>
  <c r="DZ1188" i="1"/>
  <c r="DZ1187" i="1"/>
  <c r="DZ1186" i="1"/>
  <c r="DZ1185" i="1"/>
  <c r="DZ1184" i="1"/>
  <c r="DZ1182" i="1"/>
  <c r="DY1191" i="1"/>
  <c r="DX1191" i="1"/>
  <c r="DW1191" i="1"/>
  <c r="DV1191" i="1"/>
  <c r="DU1191" i="1"/>
  <c r="DT1191" i="1"/>
  <c r="DS1191" i="1"/>
  <c r="DR1191" i="1"/>
  <c r="DQ1191" i="1"/>
  <c r="DP1191" i="1"/>
  <c r="DO1191" i="1"/>
  <c r="DN1191" i="1"/>
  <c r="DM1191" i="1"/>
  <c r="DL1191" i="1"/>
  <c r="DK1191" i="1"/>
  <c r="DJ1191" i="1"/>
  <c r="DI1191" i="1"/>
  <c r="DH1191" i="1"/>
  <c r="DG1191" i="1"/>
  <c r="DF1191" i="1"/>
  <c r="DE1191" i="1"/>
  <c r="DD1191" i="1"/>
  <c r="DC1191" i="1"/>
  <c r="DB1191" i="1"/>
  <c r="DA1191" i="1"/>
  <c r="CZ1191" i="1"/>
  <c r="CY1191" i="1"/>
  <c r="CX1191" i="1"/>
  <c r="CW1191" i="1"/>
  <c r="CV1191" i="1"/>
  <c r="CU1191" i="1"/>
  <c r="CT1191" i="1"/>
  <c r="CS1191" i="1"/>
  <c r="CR1191" i="1"/>
  <c r="CQ1191" i="1"/>
  <c r="CP1191" i="1"/>
  <c r="CO1191" i="1"/>
  <c r="CN1191" i="1"/>
  <c r="CM1191" i="1"/>
  <c r="CL1191" i="1"/>
  <c r="CK1191" i="1"/>
  <c r="CJ1191" i="1"/>
  <c r="CI1191" i="1"/>
  <c r="CH1191" i="1"/>
  <c r="CG1191" i="1"/>
  <c r="CF1191" i="1"/>
  <c r="CE1191" i="1"/>
  <c r="CD1191" i="1"/>
  <c r="CC1191" i="1"/>
  <c r="CB1191" i="1"/>
  <c r="CA1191" i="1"/>
  <c r="BZ1191" i="1"/>
  <c r="BY1191" i="1"/>
  <c r="BX1191" i="1"/>
  <c r="BW1191" i="1"/>
  <c r="BV1191" i="1"/>
  <c r="BU1191" i="1"/>
  <c r="BT1191" i="1"/>
  <c r="BS1191" i="1"/>
  <c r="BR1191" i="1"/>
  <c r="BQ1191" i="1"/>
  <c r="BP1191" i="1"/>
  <c r="BP1190" i="1"/>
  <c r="DZ1179" i="1"/>
  <c r="DZ1178" i="1"/>
  <c r="DZ1175" i="1"/>
  <c r="DZ1174" i="1"/>
  <c r="DZ1173" i="1"/>
  <c r="DZ1172" i="1"/>
  <c r="DY1175" i="1"/>
  <c r="DX1175" i="1"/>
  <c r="DW1175" i="1"/>
  <c r="DV1175" i="1"/>
  <c r="DU1175" i="1"/>
  <c r="DT1175" i="1"/>
  <c r="DS1175" i="1"/>
  <c r="DR1175" i="1"/>
  <c r="DQ1175" i="1"/>
  <c r="DP1175" i="1"/>
  <c r="DO1175" i="1"/>
  <c r="DN1175" i="1"/>
  <c r="DM1175" i="1"/>
  <c r="DL1175" i="1"/>
  <c r="DK1175" i="1"/>
  <c r="DJ1175" i="1"/>
  <c r="DI1175" i="1"/>
  <c r="DH1175" i="1"/>
  <c r="DG1175" i="1"/>
  <c r="DF1175" i="1"/>
  <c r="DE1175" i="1"/>
  <c r="DD1175" i="1"/>
  <c r="DC1175" i="1"/>
  <c r="DB1175" i="1"/>
  <c r="DA1175" i="1"/>
  <c r="CZ1175" i="1"/>
  <c r="CY1175" i="1"/>
  <c r="CX1175" i="1"/>
  <c r="CW1175" i="1"/>
  <c r="CV1175" i="1"/>
  <c r="CU1175" i="1"/>
  <c r="CT1175" i="1"/>
  <c r="CS1175" i="1"/>
  <c r="CR1175" i="1"/>
  <c r="CQ1175" i="1"/>
  <c r="CP1175" i="1"/>
  <c r="CO1175" i="1"/>
  <c r="CN1175" i="1"/>
  <c r="CM1175" i="1"/>
  <c r="CL1175" i="1"/>
  <c r="CK1175" i="1"/>
  <c r="CJ1175" i="1"/>
  <c r="CI1175" i="1"/>
  <c r="CH1175" i="1"/>
  <c r="CG1175" i="1"/>
  <c r="CF1175" i="1"/>
  <c r="CE1175" i="1"/>
  <c r="CD1175" i="1"/>
  <c r="CC1175" i="1"/>
  <c r="CB1175" i="1"/>
  <c r="CA1175" i="1"/>
  <c r="BZ1175" i="1"/>
  <c r="BY1175" i="1"/>
  <c r="BX1175" i="1"/>
  <c r="BW1175" i="1"/>
  <c r="BV1175" i="1"/>
  <c r="BU1175" i="1"/>
  <c r="BT1175" i="1"/>
  <c r="BS1175" i="1"/>
  <c r="BR1175" i="1"/>
  <c r="BQ1175" i="1"/>
  <c r="BP1175" i="1"/>
  <c r="DZ1170" i="1"/>
  <c r="DZ1169" i="1"/>
  <c r="DZ1168" i="1"/>
  <c r="DZ1167" i="1"/>
  <c r="DZ1166" i="1"/>
  <c r="DZ1165" i="1"/>
  <c r="DZ1164" i="1"/>
  <c r="DY1170" i="1"/>
  <c r="DX1170" i="1"/>
  <c r="DW1170" i="1"/>
  <c r="DV1170" i="1"/>
  <c r="DU1170" i="1"/>
  <c r="DT1170" i="1"/>
  <c r="DS1170" i="1"/>
  <c r="DR1170" i="1"/>
  <c r="DQ1170" i="1"/>
  <c r="DP1170" i="1"/>
  <c r="DO1170" i="1"/>
  <c r="DN1170" i="1"/>
  <c r="DM1170" i="1"/>
  <c r="DL1170" i="1"/>
  <c r="DK1170" i="1"/>
  <c r="DJ1170" i="1"/>
  <c r="DI1170" i="1"/>
  <c r="DH1170" i="1"/>
  <c r="DG1170" i="1"/>
  <c r="DF1170" i="1"/>
  <c r="DE1170" i="1"/>
  <c r="DD1170" i="1"/>
  <c r="DC1170" i="1"/>
  <c r="DB1170" i="1"/>
  <c r="DA1170" i="1"/>
  <c r="CZ1170" i="1"/>
  <c r="CY1170" i="1"/>
  <c r="CX1170" i="1"/>
  <c r="CW1170" i="1"/>
  <c r="CV1170" i="1"/>
  <c r="CU1170" i="1"/>
  <c r="CT1170" i="1"/>
  <c r="CS1170" i="1"/>
  <c r="CR1170" i="1"/>
  <c r="CQ1170" i="1"/>
  <c r="CP1170" i="1"/>
  <c r="CO1170" i="1"/>
  <c r="CN1170" i="1"/>
  <c r="CM1170" i="1"/>
  <c r="CL1170" i="1"/>
  <c r="CK1170" i="1"/>
  <c r="CJ1170" i="1"/>
  <c r="CI1170" i="1"/>
  <c r="CH1170" i="1"/>
  <c r="CG1170" i="1"/>
  <c r="CF1170" i="1"/>
  <c r="CE1170" i="1"/>
  <c r="CD1170" i="1"/>
  <c r="CC1170" i="1"/>
  <c r="CB1170" i="1"/>
  <c r="CA1170" i="1"/>
  <c r="BZ1170" i="1"/>
  <c r="BY1170" i="1"/>
  <c r="BX1170" i="1"/>
  <c r="BW1170" i="1"/>
  <c r="BV1170" i="1"/>
  <c r="BU1170" i="1"/>
  <c r="BT1170" i="1"/>
  <c r="BS1170" i="1"/>
  <c r="BR1170" i="1"/>
  <c r="BQ1170" i="1"/>
  <c r="BP1170" i="1"/>
  <c r="DZ1161" i="1"/>
  <c r="DZ1160" i="1"/>
  <c r="DZ1159" i="1"/>
  <c r="DZ1158" i="1"/>
  <c r="DZ1157" i="1"/>
  <c r="DZ1154" i="1"/>
  <c r="DY1154" i="1"/>
  <c r="DX1154" i="1"/>
  <c r="DW1154" i="1"/>
  <c r="DV1154" i="1"/>
  <c r="DU1154" i="1"/>
  <c r="DT1154" i="1"/>
  <c r="DS1154" i="1"/>
  <c r="DR1154" i="1"/>
  <c r="DQ1154" i="1"/>
  <c r="DP1154" i="1"/>
  <c r="DO1154" i="1"/>
  <c r="DN1154" i="1"/>
  <c r="DM1154" i="1"/>
  <c r="DL1154" i="1"/>
  <c r="DK1154" i="1"/>
  <c r="DJ1154" i="1"/>
  <c r="DI1154" i="1"/>
  <c r="DH1154" i="1"/>
  <c r="DG1154" i="1"/>
  <c r="DF1154" i="1"/>
  <c r="DE1154" i="1"/>
  <c r="DD1154" i="1"/>
  <c r="DC1154" i="1"/>
  <c r="DB1154" i="1"/>
  <c r="DA1154" i="1"/>
  <c r="CZ1154" i="1"/>
  <c r="CY1154" i="1"/>
  <c r="CX1154" i="1"/>
  <c r="CW1154" i="1"/>
  <c r="CV1154" i="1"/>
  <c r="CU1154" i="1"/>
  <c r="CT1154" i="1"/>
  <c r="CS1154" i="1"/>
  <c r="CR1154" i="1"/>
  <c r="CQ1154" i="1"/>
  <c r="CP1154" i="1"/>
  <c r="CO1154" i="1"/>
  <c r="CN1154" i="1"/>
  <c r="CM1154" i="1"/>
  <c r="CL1154" i="1"/>
  <c r="CK1154" i="1"/>
  <c r="CJ1154" i="1"/>
  <c r="CI1154" i="1"/>
  <c r="CH1154" i="1"/>
  <c r="CG1154" i="1"/>
  <c r="CF1154" i="1"/>
  <c r="CE1154" i="1"/>
  <c r="CD1154" i="1"/>
  <c r="CC1154" i="1"/>
  <c r="CB1154" i="1"/>
  <c r="CA1154" i="1"/>
  <c r="BZ1154" i="1"/>
  <c r="BY1154" i="1"/>
  <c r="BX1154" i="1"/>
  <c r="BW1154" i="1"/>
  <c r="BV1154" i="1"/>
  <c r="BU1154" i="1"/>
  <c r="BT1154" i="1"/>
  <c r="BS1154" i="1"/>
  <c r="BR1154" i="1"/>
  <c r="BQ1154" i="1"/>
  <c r="BP1154" i="1"/>
  <c r="DZ1151" i="1"/>
  <c r="DY1151" i="1"/>
  <c r="DX1151" i="1"/>
  <c r="DW1151" i="1"/>
  <c r="DV1151" i="1"/>
  <c r="DU1151" i="1"/>
  <c r="DT1151" i="1"/>
  <c r="DS1151" i="1"/>
  <c r="DR1151" i="1"/>
  <c r="DQ1151" i="1"/>
  <c r="DP1151" i="1"/>
  <c r="DO1151" i="1"/>
  <c r="DN1151" i="1"/>
  <c r="DM1151" i="1"/>
  <c r="DL1151" i="1"/>
  <c r="DK1151" i="1"/>
  <c r="DJ1151" i="1"/>
  <c r="DI1151" i="1"/>
  <c r="DH1151" i="1"/>
  <c r="DG1151" i="1"/>
  <c r="DF1151" i="1"/>
  <c r="DE1151" i="1"/>
  <c r="DD1151" i="1"/>
  <c r="DC1151" i="1"/>
  <c r="DB1151" i="1"/>
  <c r="DA1151" i="1"/>
  <c r="CZ1151" i="1"/>
  <c r="CY1151" i="1"/>
  <c r="CX1151" i="1"/>
  <c r="CW1151" i="1"/>
  <c r="CV1151" i="1"/>
  <c r="CU1151" i="1"/>
  <c r="CT1151" i="1"/>
  <c r="CS1151" i="1"/>
  <c r="CR1151" i="1"/>
  <c r="CQ1151" i="1"/>
  <c r="CP1151" i="1"/>
  <c r="CO1151" i="1"/>
  <c r="CN1151" i="1"/>
  <c r="CM1151" i="1"/>
  <c r="CL1151" i="1"/>
  <c r="CK1151" i="1"/>
  <c r="CJ1151" i="1"/>
  <c r="CI1151" i="1"/>
  <c r="CH1151" i="1"/>
  <c r="CG1151" i="1"/>
  <c r="CF1151" i="1"/>
  <c r="CE1151" i="1"/>
  <c r="CD1151" i="1"/>
  <c r="CC1151" i="1"/>
  <c r="CB1151" i="1"/>
  <c r="CA1151" i="1"/>
  <c r="BZ1151" i="1"/>
  <c r="BY1151" i="1"/>
  <c r="BX1151" i="1"/>
  <c r="BW1151" i="1"/>
  <c r="BV1151" i="1"/>
  <c r="BU1151" i="1"/>
  <c r="BT1151" i="1"/>
  <c r="BS1151" i="1"/>
  <c r="BR1151" i="1"/>
  <c r="BQ1151" i="1"/>
  <c r="BP1151" i="1"/>
  <c r="DZ1150" i="1"/>
  <c r="DZ1149" i="1"/>
  <c r="DZ1148" i="1"/>
  <c r="DZ1147" i="1"/>
  <c r="DZ1146" i="1"/>
  <c r="DZ1145" i="1"/>
  <c r="DZ1144" i="1"/>
  <c r="DZ1141" i="1"/>
  <c r="DZ1140" i="1"/>
  <c r="DZ1139" i="1"/>
  <c r="DZ1138" i="1"/>
  <c r="DZ1137" i="1"/>
  <c r="DZ1136" i="1"/>
  <c r="DZ1135" i="1"/>
  <c r="DY1141" i="1"/>
  <c r="DX1141" i="1"/>
  <c r="DW1141" i="1"/>
  <c r="DV1141" i="1"/>
  <c r="DU1141" i="1"/>
  <c r="DT1141" i="1"/>
  <c r="DS1141" i="1"/>
  <c r="DR1141" i="1"/>
  <c r="DQ1141" i="1"/>
  <c r="DP1141" i="1"/>
  <c r="DO1141" i="1"/>
  <c r="DN1141" i="1"/>
  <c r="DM1141" i="1"/>
  <c r="DL1141" i="1"/>
  <c r="DK1141" i="1"/>
  <c r="DJ1141" i="1"/>
  <c r="DI1141" i="1"/>
  <c r="DH1141" i="1"/>
  <c r="DG1141" i="1"/>
  <c r="DF1141" i="1"/>
  <c r="DE1141" i="1"/>
  <c r="DD1141" i="1"/>
  <c r="DC1141" i="1"/>
  <c r="DB1141" i="1"/>
  <c r="DA1141" i="1"/>
  <c r="CZ1141" i="1"/>
  <c r="CY1141" i="1"/>
  <c r="CX1141" i="1"/>
  <c r="CW1141" i="1"/>
  <c r="CV1141" i="1"/>
  <c r="CU1141" i="1"/>
  <c r="CT1141" i="1"/>
  <c r="CS1141" i="1"/>
  <c r="CR1141" i="1"/>
  <c r="CQ1141" i="1"/>
  <c r="CP1141" i="1"/>
  <c r="CO1141" i="1"/>
  <c r="CN1141" i="1"/>
  <c r="CM1141" i="1"/>
  <c r="CL1141" i="1"/>
  <c r="CK1141" i="1"/>
  <c r="CJ1141" i="1"/>
  <c r="CI1141" i="1"/>
  <c r="CH1141" i="1"/>
  <c r="CG1141" i="1"/>
  <c r="CF1141" i="1"/>
  <c r="CE1141" i="1"/>
  <c r="CD1141" i="1"/>
  <c r="CC1141" i="1"/>
  <c r="CB1141" i="1"/>
  <c r="CA1141" i="1"/>
  <c r="BZ1141" i="1"/>
  <c r="BY1141" i="1"/>
  <c r="BX1141" i="1"/>
  <c r="BW1141" i="1"/>
  <c r="BV1141" i="1"/>
  <c r="BU1141" i="1"/>
  <c r="BT1141" i="1"/>
  <c r="BS1141" i="1"/>
  <c r="BR1141" i="1"/>
  <c r="BQ1141" i="1"/>
  <c r="BP1141" i="1"/>
  <c r="DZ1133" i="1"/>
  <c r="DY1133" i="1"/>
  <c r="DX1133" i="1"/>
  <c r="DW1133" i="1"/>
  <c r="DV1133" i="1"/>
  <c r="DU1133" i="1"/>
  <c r="DT1133" i="1"/>
  <c r="DS1133" i="1"/>
  <c r="DR1133" i="1"/>
  <c r="DQ1133" i="1"/>
  <c r="DP1133" i="1"/>
  <c r="DO1133" i="1"/>
  <c r="DN1133" i="1"/>
  <c r="DM1133" i="1"/>
  <c r="DL1133" i="1"/>
  <c r="DK1133" i="1"/>
  <c r="DJ1133" i="1"/>
  <c r="DI1133" i="1"/>
  <c r="DH1133" i="1"/>
  <c r="DG1133" i="1"/>
  <c r="DF1133" i="1"/>
  <c r="DE1133" i="1"/>
  <c r="DD1133" i="1"/>
  <c r="DC1133" i="1"/>
  <c r="DB1133" i="1"/>
  <c r="DA1133" i="1"/>
  <c r="CZ1133" i="1"/>
  <c r="CY1133" i="1"/>
  <c r="CX1133" i="1"/>
  <c r="CW1133" i="1"/>
  <c r="CV1133" i="1"/>
  <c r="CU1133" i="1"/>
  <c r="CT1133" i="1"/>
  <c r="CS1133" i="1"/>
  <c r="CR1133" i="1"/>
  <c r="CQ1133" i="1"/>
  <c r="CP1133" i="1"/>
  <c r="CO1133" i="1"/>
  <c r="CN1133" i="1"/>
  <c r="CM1133" i="1"/>
  <c r="CL1133" i="1"/>
  <c r="CK1133" i="1"/>
  <c r="CJ1133" i="1"/>
  <c r="CI1133" i="1"/>
  <c r="CH1133" i="1"/>
  <c r="CG1133" i="1"/>
  <c r="CF1133" i="1"/>
  <c r="CE1133" i="1"/>
  <c r="CD1133" i="1"/>
  <c r="CC1133" i="1"/>
  <c r="CB1133" i="1"/>
  <c r="CA1133" i="1"/>
  <c r="BZ1133" i="1"/>
  <c r="BY1133" i="1"/>
  <c r="BX1133" i="1"/>
  <c r="BW1133" i="1"/>
  <c r="BV1133" i="1"/>
  <c r="BU1133" i="1"/>
  <c r="BT1133" i="1"/>
  <c r="BS1133" i="1"/>
  <c r="BR1133" i="1"/>
  <c r="BQ1133" i="1"/>
  <c r="BP1133" i="1"/>
  <c r="DZ1130" i="1"/>
  <c r="DZ1129" i="1"/>
  <c r="DZ1128" i="1"/>
  <c r="DZ1127" i="1"/>
  <c r="DY1130" i="1"/>
  <c r="DX1130" i="1"/>
  <c r="DW1130" i="1"/>
  <c r="DV1130" i="1"/>
  <c r="DU1130" i="1"/>
  <c r="DT1130" i="1"/>
  <c r="DS1130" i="1"/>
  <c r="DR1130" i="1"/>
  <c r="DQ1130" i="1"/>
  <c r="DP1130" i="1"/>
  <c r="DO1130" i="1"/>
  <c r="DN1130" i="1"/>
  <c r="DM1130" i="1"/>
  <c r="DL1130" i="1"/>
  <c r="DK1130" i="1"/>
  <c r="DJ1130" i="1"/>
  <c r="DI1130" i="1"/>
  <c r="DH1130" i="1"/>
  <c r="DG1130" i="1"/>
  <c r="DF1130" i="1"/>
  <c r="DE1130" i="1"/>
  <c r="DD1130" i="1"/>
  <c r="DC1130" i="1"/>
  <c r="DB1130" i="1"/>
  <c r="DA1130" i="1"/>
  <c r="CZ1130" i="1"/>
  <c r="CY1130" i="1"/>
  <c r="CX1130" i="1"/>
  <c r="CW1130" i="1"/>
  <c r="CV1130" i="1"/>
  <c r="CU1130" i="1"/>
  <c r="CT1130" i="1"/>
  <c r="CS1130" i="1"/>
  <c r="CR1130" i="1"/>
  <c r="CQ1130" i="1"/>
  <c r="CP1130" i="1"/>
  <c r="CO1130" i="1"/>
  <c r="CN1130" i="1"/>
  <c r="CM1130" i="1"/>
  <c r="CL1130" i="1"/>
  <c r="CK1130" i="1"/>
  <c r="CJ1130" i="1"/>
  <c r="CI1130" i="1"/>
  <c r="CH1130" i="1"/>
  <c r="CG1130" i="1"/>
  <c r="CF1130" i="1"/>
  <c r="CE1130" i="1"/>
  <c r="CD1130" i="1"/>
  <c r="CC1130" i="1"/>
  <c r="CB1130" i="1"/>
  <c r="CA1130" i="1"/>
  <c r="BZ1130" i="1"/>
  <c r="BY1130" i="1"/>
  <c r="BX1130" i="1"/>
  <c r="BW1130" i="1"/>
  <c r="BV1130" i="1"/>
  <c r="BU1130" i="1"/>
  <c r="BT1130" i="1"/>
  <c r="BS1130" i="1"/>
  <c r="BR1130" i="1"/>
  <c r="BQ1130" i="1"/>
  <c r="BP1130" i="1"/>
  <c r="DZ1125" i="1"/>
  <c r="DZ1124" i="1"/>
  <c r="DZ1123" i="1"/>
  <c r="DZ1122" i="1"/>
  <c r="DZ1121" i="1"/>
  <c r="DZ1120" i="1"/>
  <c r="DZ1118" i="1"/>
  <c r="DZ1113" i="1"/>
  <c r="DZ1110" i="1"/>
  <c r="DZ1109" i="1"/>
  <c r="DZ1106" i="1"/>
  <c r="DZ1105" i="1"/>
  <c r="DZ1104" i="1"/>
  <c r="DZ1101" i="1"/>
  <c r="DZ1100" i="1"/>
  <c r="DZ1099" i="1"/>
  <c r="DZ1098" i="1"/>
  <c r="DZ1097" i="1"/>
  <c r="DZ1096" i="1"/>
  <c r="DZ1095" i="1"/>
  <c r="DZ1094" i="1"/>
  <c r="DY1101" i="1"/>
  <c r="DX1101" i="1"/>
  <c r="DW1101" i="1"/>
  <c r="DV1101" i="1"/>
  <c r="DU1101" i="1"/>
  <c r="DT1101" i="1"/>
  <c r="DS1101" i="1"/>
  <c r="DR1101" i="1"/>
  <c r="DQ1101" i="1"/>
  <c r="DP1101" i="1"/>
  <c r="DO1101" i="1"/>
  <c r="DN1101" i="1"/>
  <c r="DM1101" i="1"/>
  <c r="DL1101" i="1"/>
  <c r="DK1101" i="1"/>
  <c r="DJ1101" i="1"/>
  <c r="DI1101" i="1"/>
  <c r="DH1101" i="1"/>
  <c r="DG1101" i="1"/>
  <c r="DF1101" i="1"/>
  <c r="DE1101" i="1"/>
  <c r="DD1101" i="1"/>
  <c r="DC1101" i="1"/>
  <c r="DB1101" i="1"/>
  <c r="DA1101" i="1"/>
  <c r="CZ1101" i="1"/>
  <c r="CY1101" i="1"/>
  <c r="CX1101" i="1"/>
  <c r="CW1101" i="1"/>
  <c r="CV1101" i="1"/>
  <c r="CU1101" i="1"/>
  <c r="CT1101" i="1"/>
  <c r="CS1101" i="1"/>
  <c r="CR1101" i="1"/>
  <c r="CQ1101" i="1"/>
  <c r="CP1101" i="1"/>
  <c r="CO1101" i="1"/>
  <c r="CN1101" i="1"/>
  <c r="CM1101" i="1"/>
  <c r="CL1101" i="1"/>
  <c r="CK1101" i="1"/>
  <c r="CJ1101" i="1"/>
  <c r="CI1101" i="1"/>
  <c r="CH1101" i="1"/>
  <c r="CG1101" i="1"/>
  <c r="CF1101" i="1"/>
  <c r="CE1101" i="1"/>
  <c r="CD1101" i="1"/>
  <c r="CC1101" i="1"/>
  <c r="CB1101" i="1"/>
  <c r="CA1101" i="1"/>
  <c r="BZ1101" i="1"/>
  <c r="BY1101" i="1"/>
  <c r="BX1101" i="1"/>
  <c r="BW1101" i="1"/>
  <c r="BV1101" i="1"/>
  <c r="BU1101" i="1"/>
  <c r="BT1101" i="1"/>
  <c r="BS1101" i="1"/>
  <c r="BR1101" i="1"/>
  <c r="BQ1101" i="1"/>
  <c r="BP1101" i="1"/>
  <c r="DZ1090" i="1"/>
  <c r="DZ1089" i="1"/>
  <c r="DZ1088" i="1"/>
  <c r="DZ1086" i="1"/>
  <c r="DZ1084" i="1"/>
  <c r="DZ1083" i="1"/>
  <c r="DZ1082" i="1"/>
  <c r="DZ1081" i="1"/>
  <c r="DZ1080" i="1"/>
  <c r="DZ1079" i="1"/>
  <c r="DZ1078" i="1"/>
  <c r="DY1086" i="1"/>
  <c r="DX1086" i="1"/>
  <c r="DW1086" i="1"/>
  <c r="DV1086" i="1"/>
  <c r="DU1086" i="1"/>
  <c r="DT1086" i="1"/>
  <c r="DS1086" i="1"/>
  <c r="DR1086" i="1"/>
  <c r="DQ1086" i="1"/>
  <c r="DP1086" i="1"/>
  <c r="DO1086" i="1"/>
  <c r="DN1086" i="1"/>
  <c r="DM1086" i="1"/>
  <c r="DL1086" i="1"/>
  <c r="DK1086" i="1"/>
  <c r="DJ1086" i="1"/>
  <c r="DI1086" i="1"/>
  <c r="DH1086" i="1"/>
  <c r="DG1086" i="1"/>
  <c r="DF1086" i="1"/>
  <c r="DE1086" i="1"/>
  <c r="DD1086" i="1"/>
  <c r="DC1086" i="1"/>
  <c r="DB1086" i="1"/>
  <c r="DA1086" i="1"/>
  <c r="CZ1086" i="1"/>
  <c r="CY1086" i="1"/>
  <c r="CX1086" i="1"/>
  <c r="CW1086" i="1"/>
  <c r="CV1086" i="1"/>
  <c r="CU1086" i="1"/>
  <c r="CT1086" i="1"/>
  <c r="CS1086" i="1"/>
  <c r="CR1086" i="1"/>
  <c r="CQ1086" i="1"/>
  <c r="CP1086" i="1"/>
  <c r="CO1086" i="1"/>
  <c r="CN1086" i="1"/>
  <c r="CM1086" i="1"/>
  <c r="CL1086" i="1"/>
  <c r="CK1086" i="1"/>
  <c r="CJ1086" i="1"/>
  <c r="CI1086" i="1"/>
  <c r="CH1086" i="1"/>
  <c r="CG1086" i="1"/>
  <c r="CF1086" i="1"/>
  <c r="CE1086" i="1"/>
  <c r="CD1086" i="1"/>
  <c r="CC1086" i="1"/>
  <c r="CB1086" i="1"/>
  <c r="CA1086" i="1"/>
  <c r="BZ1086" i="1"/>
  <c r="BY1086" i="1"/>
  <c r="BX1086" i="1"/>
  <c r="BW1086" i="1"/>
  <c r="BV1086" i="1"/>
  <c r="BU1086" i="1"/>
  <c r="BT1086" i="1"/>
  <c r="BS1086" i="1"/>
  <c r="BR1086" i="1"/>
  <c r="BQ1086" i="1"/>
  <c r="BP1086" i="1"/>
  <c r="DZ1076" i="1"/>
  <c r="DY1076" i="1"/>
  <c r="DX1076" i="1"/>
  <c r="DW1076" i="1"/>
  <c r="DV1076" i="1"/>
  <c r="DU1076" i="1"/>
  <c r="DT1076" i="1"/>
  <c r="DS1076" i="1"/>
  <c r="DR1076" i="1"/>
  <c r="DQ1076" i="1"/>
  <c r="DP1076" i="1"/>
  <c r="DO1076" i="1"/>
  <c r="DN1076" i="1"/>
  <c r="DM1076" i="1"/>
  <c r="DL1076" i="1"/>
  <c r="DK1076" i="1"/>
  <c r="DJ1076" i="1"/>
  <c r="DI1076" i="1"/>
  <c r="DH1076" i="1"/>
  <c r="DG1076" i="1"/>
  <c r="DF1076" i="1"/>
  <c r="DE1076" i="1"/>
  <c r="DD1076" i="1"/>
  <c r="DC1076" i="1"/>
  <c r="DB1076" i="1"/>
  <c r="DA1076" i="1"/>
  <c r="CZ1076" i="1"/>
  <c r="CY1076" i="1"/>
  <c r="CX1076" i="1"/>
  <c r="CW1076" i="1"/>
  <c r="CV1076" i="1"/>
  <c r="CU1076" i="1"/>
  <c r="CT1076" i="1"/>
  <c r="CS1076" i="1"/>
  <c r="CR1076" i="1"/>
  <c r="CQ1076" i="1"/>
  <c r="CP1076" i="1"/>
  <c r="CO1076" i="1"/>
  <c r="CN1076" i="1"/>
  <c r="CM1076" i="1"/>
  <c r="CL1076" i="1"/>
  <c r="CK1076" i="1"/>
  <c r="CJ1076" i="1"/>
  <c r="CI1076" i="1"/>
  <c r="CH1076" i="1"/>
  <c r="CG1076" i="1"/>
  <c r="CF1076" i="1"/>
  <c r="CE1076" i="1"/>
  <c r="CD1076" i="1"/>
  <c r="CC1076" i="1"/>
  <c r="CB1076" i="1"/>
  <c r="CA1076" i="1"/>
  <c r="BZ1076" i="1"/>
  <c r="BY1076" i="1"/>
  <c r="BX1076" i="1"/>
  <c r="BW1076" i="1"/>
  <c r="BV1076" i="1"/>
  <c r="BU1076" i="1"/>
  <c r="BT1076" i="1"/>
  <c r="BS1076" i="1"/>
  <c r="BR1076" i="1"/>
  <c r="BQ1076" i="1"/>
  <c r="DZ1075" i="1"/>
  <c r="DY1075" i="1"/>
  <c r="DX1075" i="1"/>
  <c r="DW1075" i="1"/>
  <c r="DV1075" i="1"/>
  <c r="DU1075" i="1"/>
  <c r="DT1075" i="1"/>
  <c r="DS1075" i="1"/>
  <c r="DR1075" i="1"/>
  <c r="DQ1075" i="1"/>
  <c r="DP1075" i="1"/>
  <c r="DO1075" i="1"/>
  <c r="DN1075" i="1"/>
  <c r="DM1075" i="1"/>
  <c r="DL1075" i="1"/>
  <c r="DK1075" i="1"/>
  <c r="DJ1075" i="1"/>
  <c r="DI1075" i="1"/>
  <c r="DH1075" i="1"/>
  <c r="DG1075" i="1"/>
  <c r="DF1075" i="1"/>
  <c r="DE1075" i="1"/>
  <c r="DD1075" i="1"/>
  <c r="DC1075" i="1"/>
  <c r="DB1075" i="1"/>
  <c r="DA1075" i="1"/>
  <c r="CZ1075" i="1"/>
  <c r="CY1075" i="1"/>
  <c r="CX1075" i="1"/>
  <c r="CW1075" i="1"/>
  <c r="CV1075" i="1"/>
  <c r="CU1075" i="1"/>
  <c r="CT1075" i="1"/>
  <c r="CS1075" i="1"/>
  <c r="CR1075" i="1"/>
  <c r="CQ1075" i="1"/>
  <c r="CP1075" i="1"/>
  <c r="CO1075" i="1"/>
  <c r="CN1075" i="1"/>
  <c r="CM1075" i="1"/>
  <c r="CL1075" i="1"/>
  <c r="CK1075" i="1"/>
  <c r="CJ1075" i="1"/>
  <c r="CI1075" i="1"/>
  <c r="CH1075" i="1"/>
  <c r="CG1075" i="1"/>
  <c r="CF1075" i="1"/>
  <c r="CE1075" i="1"/>
  <c r="CD1075" i="1"/>
  <c r="CC1075" i="1"/>
  <c r="CB1075" i="1"/>
  <c r="CA1075" i="1"/>
  <c r="BZ1075" i="1"/>
  <c r="BY1075" i="1"/>
  <c r="BX1075" i="1"/>
  <c r="BW1075" i="1"/>
  <c r="BV1075" i="1"/>
  <c r="BU1075" i="1"/>
  <c r="BT1075" i="1"/>
  <c r="BS1075" i="1"/>
  <c r="BR1075" i="1"/>
  <c r="BQ1075" i="1"/>
  <c r="DZ1074" i="1"/>
  <c r="DY1074" i="1"/>
  <c r="DX1074" i="1"/>
  <c r="DW1074" i="1"/>
  <c r="DV1074" i="1"/>
  <c r="DU1074" i="1"/>
  <c r="DT1074" i="1"/>
  <c r="DS1074" i="1"/>
  <c r="DR1074" i="1"/>
  <c r="DQ1074" i="1"/>
  <c r="DP1074" i="1"/>
  <c r="DO1074" i="1"/>
  <c r="DN1074" i="1"/>
  <c r="DM1074" i="1"/>
  <c r="DL1074" i="1"/>
  <c r="DK1074" i="1"/>
  <c r="DJ1074" i="1"/>
  <c r="DI1074" i="1"/>
  <c r="DH1074" i="1"/>
  <c r="DG1074" i="1"/>
  <c r="DF1074" i="1"/>
  <c r="DE1074" i="1"/>
  <c r="DD1074" i="1"/>
  <c r="DC1074" i="1"/>
  <c r="DB1074" i="1"/>
  <c r="DA1074" i="1"/>
  <c r="CZ1074" i="1"/>
  <c r="CY1074" i="1"/>
  <c r="CX1074" i="1"/>
  <c r="CW1074" i="1"/>
  <c r="CV1074" i="1"/>
  <c r="CU1074" i="1"/>
  <c r="CT1074" i="1"/>
  <c r="CS1074" i="1"/>
  <c r="CR1074" i="1"/>
  <c r="CQ1074" i="1"/>
  <c r="CP1074" i="1"/>
  <c r="CO1074" i="1"/>
  <c r="CN1074" i="1"/>
  <c r="CM1074" i="1"/>
  <c r="CL1074" i="1"/>
  <c r="CK1074" i="1"/>
  <c r="CJ1074" i="1"/>
  <c r="CI1074" i="1"/>
  <c r="CH1074" i="1"/>
  <c r="CG1074" i="1"/>
  <c r="CF1074" i="1"/>
  <c r="CE1074" i="1"/>
  <c r="CD1074" i="1"/>
  <c r="CC1074" i="1"/>
  <c r="CB1074" i="1"/>
  <c r="CA1074" i="1"/>
  <c r="BZ1074" i="1"/>
  <c r="BY1074" i="1"/>
  <c r="BX1074" i="1"/>
  <c r="BW1074" i="1"/>
  <c r="BV1074" i="1"/>
  <c r="BU1074" i="1"/>
  <c r="BT1074" i="1"/>
  <c r="BS1074" i="1"/>
  <c r="BR1074" i="1"/>
  <c r="BQ1074" i="1"/>
  <c r="DZ1073" i="1"/>
  <c r="DY1073" i="1"/>
  <c r="DX1073" i="1"/>
  <c r="DW1073" i="1"/>
  <c r="DV1073" i="1"/>
  <c r="DU1073" i="1"/>
  <c r="DT1073" i="1"/>
  <c r="DS1073" i="1"/>
  <c r="DR1073" i="1"/>
  <c r="DQ1073" i="1"/>
  <c r="DP1073" i="1"/>
  <c r="DO1073" i="1"/>
  <c r="DN1073" i="1"/>
  <c r="DM1073" i="1"/>
  <c r="DL1073" i="1"/>
  <c r="DK1073" i="1"/>
  <c r="DJ1073" i="1"/>
  <c r="DI1073" i="1"/>
  <c r="DH1073" i="1"/>
  <c r="DG1073" i="1"/>
  <c r="DF1073" i="1"/>
  <c r="DE1073" i="1"/>
  <c r="DD1073" i="1"/>
  <c r="DC1073" i="1"/>
  <c r="DB1073" i="1"/>
  <c r="DA1073" i="1"/>
  <c r="CZ1073" i="1"/>
  <c r="CY1073" i="1"/>
  <c r="CX1073" i="1"/>
  <c r="CW1073" i="1"/>
  <c r="CV1073" i="1"/>
  <c r="CU1073" i="1"/>
  <c r="CT1073" i="1"/>
  <c r="CS1073" i="1"/>
  <c r="CR1073" i="1"/>
  <c r="CQ1073" i="1"/>
  <c r="CP1073" i="1"/>
  <c r="CO1073" i="1"/>
  <c r="CN1073" i="1"/>
  <c r="CM1073" i="1"/>
  <c r="CL1073" i="1"/>
  <c r="CK1073" i="1"/>
  <c r="CJ1073" i="1"/>
  <c r="CI1073" i="1"/>
  <c r="CH1073" i="1"/>
  <c r="CG1073" i="1"/>
  <c r="CF1073" i="1"/>
  <c r="CE1073" i="1"/>
  <c r="CD1073" i="1"/>
  <c r="CC1073" i="1"/>
  <c r="CB1073" i="1"/>
  <c r="CA1073" i="1"/>
  <c r="BZ1073" i="1"/>
  <c r="BY1073" i="1"/>
  <c r="BX1073" i="1"/>
  <c r="BW1073" i="1"/>
  <c r="BV1073" i="1"/>
  <c r="BU1073" i="1"/>
  <c r="BT1073" i="1"/>
  <c r="BS1073" i="1"/>
  <c r="BR1073" i="1"/>
  <c r="BQ1073" i="1"/>
  <c r="DZ1071" i="1"/>
  <c r="CT1071" i="1"/>
  <c r="CS1071" i="1"/>
  <c r="CR1071" i="1"/>
  <c r="CQ1071" i="1"/>
  <c r="CP1071" i="1"/>
  <c r="CO1071" i="1"/>
  <c r="CN1071" i="1"/>
  <c r="CM1071" i="1"/>
  <c r="CL1071" i="1"/>
  <c r="CK1071" i="1"/>
  <c r="CJ1071" i="1"/>
  <c r="CI1071" i="1"/>
  <c r="CH1071" i="1"/>
  <c r="CG1071" i="1"/>
  <c r="CF1071" i="1"/>
  <c r="CE1071" i="1"/>
  <c r="CD1071" i="1"/>
  <c r="CC1071" i="1"/>
  <c r="CB1071" i="1"/>
  <c r="CA1071" i="1"/>
  <c r="BZ1071" i="1"/>
  <c r="BY1071" i="1"/>
  <c r="BX1071" i="1"/>
  <c r="BW1071" i="1"/>
  <c r="BV1071" i="1"/>
  <c r="BU1071" i="1"/>
  <c r="BT1071" i="1"/>
  <c r="BS1071" i="1"/>
  <c r="BR1071" i="1"/>
  <c r="BQ1071" i="1"/>
  <c r="BP1076" i="1"/>
  <c r="BP1073" i="1"/>
  <c r="DZ1069" i="1"/>
  <c r="DY1069" i="1"/>
  <c r="DX1069" i="1"/>
  <c r="DW1069" i="1"/>
  <c r="DV1069" i="1"/>
  <c r="DU1069" i="1"/>
  <c r="DT1069" i="1"/>
  <c r="DS1069" i="1"/>
  <c r="DR1069" i="1"/>
  <c r="DQ1069" i="1"/>
  <c r="DP1069" i="1"/>
  <c r="DO1069" i="1"/>
  <c r="DN1069" i="1"/>
  <c r="DM1069" i="1"/>
  <c r="DL1069" i="1"/>
  <c r="DK1069" i="1"/>
  <c r="DJ1069" i="1"/>
  <c r="DI1069" i="1"/>
  <c r="DH1069" i="1"/>
  <c r="DG1069" i="1"/>
  <c r="DF1069" i="1"/>
  <c r="DE1069" i="1"/>
  <c r="DD1069" i="1"/>
  <c r="DC1069" i="1"/>
  <c r="DB1069" i="1"/>
  <c r="DA1069" i="1"/>
  <c r="CZ1069" i="1"/>
  <c r="CY1069" i="1"/>
  <c r="CX1069" i="1"/>
  <c r="CW1069" i="1"/>
  <c r="CV1069" i="1"/>
  <c r="CU1069" i="1"/>
  <c r="CT1069" i="1"/>
  <c r="CS1069" i="1"/>
  <c r="CR1069" i="1"/>
  <c r="CQ1069" i="1"/>
  <c r="CP1069" i="1"/>
  <c r="CO1069" i="1"/>
  <c r="CN1069" i="1"/>
  <c r="CM1069" i="1"/>
  <c r="CL1069" i="1"/>
  <c r="CK1069" i="1"/>
  <c r="CJ1069" i="1"/>
  <c r="CI1069" i="1"/>
  <c r="CH1069" i="1"/>
  <c r="CG1069" i="1"/>
  <c r="CF1069" i="1"/>
  <c r="CE1069" i="1"/>
  <c r="CD1069" i="1"/>
  <c r="CC1069" i="1"/>
  <c r="CB1069" i="1"/>
  <c r="CA1069" i="1"/>
  <c r="BZ1069" i="1"/>
  <c r="BY1069" i="1"/>
  <c r="BX1069" i="1"/>
  <c r="BW1069" i="1"/>
  <c r="BV1069" i="1"/>
  <c r="BU1069" i="1"/>
  <c r="BT1069" i="1"/>
  <c r="BS1069" i="1"/>
  <c r="BR1069" i="1"/>
  <c r="BQ1069" i="1"/>
  <c r="DZ1068" i="1"/>
  <c r="DY1068" i="1"/>
  <c r="DX1068" i="1"/>
  <c r="DW1068" i="1"/>
  <c r="DV1068" i="1"/>
  <c r="DU1068" i="1"/>
  <c r="DT1068" i="1"/>
  <c r="DS1068" i="1"/>
  <c r="DR1068" i="1"/>
  <c r="DQ1068" i="1"/>
  <c r="DP1068" i="1"/>
  <c r="DO1068" i="1"/>
  <c r="DN1068" i="1"/>
  <c r="DM1068" i="1"/>
  <c r="DL1068" i="1"/>
  <c r="DK1068" i="1"/>
  <c r="DJ1068" i="1"/>
  <c r="DI1068" i="1"/>
  <c r="DH1068" i="1"/>
  <c r="DG1068" i="1"/>
  <c r="DF1068" i="1"/>
  <c r="DE1068" i="1"/>
  <c r="DD1068" i="1"/>
  <c r="DC1068" i="1"/>
  <c r="DB1068" i="1"/>
  <c r="DA1068" i="1"/>
  <c r="CZ1068" i="1"/>
  <c r="CY1068" i="1"/>
  <c r="CX1068" i="1"/>
  <c r="CW1068" i="1"/>
  <c r="CV1068" i="1"/>
  <c r="CU1068" i="1"/>
  <c r="CT1068" i="1"/>
  <c r="CS1068" i="1"/>
  <c r="CR1068" i="1"/>
  <c r="CQ1068" i="1"/>
  <c r="CP1068" i="1"/>
  <c r="CO1068" i="1"/>
  <c r="CN1068" i="1"/>
  <c r="CM1068" i="1"/>
  <c r="CL1068" i="1"/>
  <c r="CK1068" i="1"/>
  <c r="CJ1068" i="1"/>
  <c r="CI1068" i="1"/>
  <c r="CH1068" i="1"/>
  <c r="CG1068" i="1"/>
  <c r="CF1068" i="1"/>
  <c r="CE1068" i="1"/>
  <c r="CD1068" i="1"/>
  <c r="CC1068" i="1"/>
  <c r="CB1068" i="1"/>
  <c r="CA1068" i="1"/>
  <c r="BZ1068" i="1"/>
  <c r="BY1068" i="1"/>
  <c r="BX1068" i="1"/>
  <c r="BW1068" i="1"/>
  <c r="BV1068" i="1"/>
  <c r="BU1068" i="1"/>
  <c r="BT1068" i="1"/>
  <c r="BS1068" i="1"/>
  <c r="BR1068" i="1"/>
  <c r="BQ1068" i="1"/>
  <c r="DZ1067" i="1"/>
  <c r="DY1067" i="1"/>
  <c r="DX1067" i="1"/>
  <c r="DW1067" i="1"/>
  <c r="DV1067" i="1"/>
  <c r="DU1067" i="1"/>
  <c r="DT1067" i="1"/>
  <c r="DS1067" i="1"/>
  <c r="DR1067" i="1"/>
  <c r="DQ1067" i="1"/>
  <c r="DP1067" i="1"/>
  <c r="DO1067" i="1"/>
  <c r="DN1067" i="1"/>
  <c r="DM1067" i="1"/>
  <c r="DL1067" i="1"/>
  <c r="DK1067" i="1"/>
  <c r="DJ1067" i="1"/>
  <c r="DI1067" i="1"/>
  <c r="DH1067" i="1"/>
  <c r="DG1067" i="1"/>
  <c r="DF1067" i="1"/>
  <c r="DE1067" i="1"/>
  <c r="DD1067" i="1"/>
  <c r="DC1067" i="1"/>
  <c r="DB1067" i="1"/>
  <c r="DA1067" i="1"/>
  <c r="CZ1067" i="1"/>
  <c r="CY1067" i="1"/>
  <c r="CX1067" i="1"/>
  <c r="CW1067" i="1"/>
  <c r="CV1067" i="1"/>
  <c r="CU1067" i="1"/>
  <c r="CT1067" i="1"/>
  <c r="CS1067" i="1"/>
  <c r="CR1067" i="1"/>
  <c r="CQ1067" i="1"/>
  <c r="CP1067" i="1"/>
  <c r="CO1067" i="1"/>
  <c r="CN1067" i="1"/>
  <c r="CM1067" i="1"/>
  <c r="CL1067" i="1"/>
  <c r="CK1067" i="1"/>
  <c r="CJ1067" i="1"/>
  <c r="CI1067" i="1"/>
  <c r="CH1067" i="1"/>
  <c r="CG1067" i="1"/>
  <c r="CF1067" i="1"/>
  <c r="CE1067" i="1"/>
  <c r="CD1067" i="1"/>
  <c r="CC1067" i="1"/>
  <c r="CB1067" i="1"/>
  <c r="CA1067" i="1"/>
  <c r="BZ1067" i="1"/>
  <c r="BY1067" i="1"/>
  <c r="BX1067" i="1"/>
  <c r="BW1067" i="1"/>
  <c r="BV1067" i="1"/>
  <c r="BU1067" i="1"/>
  <c r="BT1067" i="1"/>
  <c r="BS1067" i="1"/>
  <c r="BR1067" i="1"/>
  <c r="BQ1067" i="1"/>
  <c r="DZ1066" i="1"/>
  <c r="DY1066" i="1"/>
  <c r="DX1066" i="1"/>
  <c r="DW1066" i="1"/>
  <c r="DV1066" i="1"/>
  <c r="DU1066" i="1"/>
  <c r="DT1066" i="1"/>
  <c r="DS1066" i="1"/>
  <c r="DR1066" i="1"/>
  <c r="DQ1066" i="1"/>
  <c r="DP1066" i="1"/>
  <c r="DO1066" i="1"/>
  <c r="DN1066" i="1"/>
  <c r="DM1066" i="1"/>
  <c r="DL1066" i="1"/>
  <c r="DK1066" i="1"/>
  <c r="DJ1066" i="1"/>
  <c r="DI1066" i="1"/>
  <c r="DH1066" i="1"/>
  <c r="DG1066" i="1"/>
  <c r="DF1066" i="1"/>
  <c r="DE1066" i="1"/>
  <c r="DD1066" i="1"/>
  <c r="DC1066" i="1"/>
  <c r="DB1066" i="1"/>
  <c r="DA1066" i="1"/>
  <c r="CZ1066" i="1"/>
  <c r="CY1066" i="1"/>
  <c r="CX1066" i="1"/>
  <c r="CW1066" i="1"/>
  <c r="CV1066" i="1"/>
  <c r="CU1066" i="1"/>
  <c r="CT1066" i="1"/>
  <c r="CS1066" i="1"/>
  <c r="CR1066" i="1"/>
  <c r="CQ1066" i="1"/>
  <c r="CP1066" i="1"/>
  <c r="CO1066" i="1"/>
  <c r="CN1066" i="1"/>
  <c r="CM1066" i="1"/>
  <c r="CL1066" i="1"/>
  <c r="CK1066" i="1"/>
  <c r="CJ1066" i="1"/>
  <c r="CI1066" i="1"/>
  <c r="CH1066" i="1"/>
  <c r="CG1066" i="1"/>
  <c r="CF1066" i="1"/>
  <c r="CE1066" i="1"/>
  <c r="CD1066" i="1"/>
  <c r="CC1066" i="1"/>
  <c r="CB1066" i="1"/>
  <c r="CA1066" i="1"/>
  <c r="BZ1066" i="1"/>
  <c r="BY1066" i="1"/>
  <c r="BX1066" i="1"/>
  <c r="BW1066" i="1"/>
  <c r="BV1066" i="1"/>
  <c r="BU1066" i="1"/>
  <c r="BT1066" i="1"/>
  <c r="BS1066" i="1"/>
  <c r="BR1066" i="1"/>
  <c r="BQ1066" i="1"/>
  <c r="DZ1065" i="1"/>
  <c r="DY1065" i="1"/>
  <c r="DX1065" i="1"/>
  <c r="DW1065" i="1"/>
  <c r="DV1065" i="1"/>
  <c r="DU1065" i="1"/>
  <c r="DT1065" i="1"/>
  <c r="DS1065" i="1"/>
  <c r="DR1065" i="1"/>
  <c r="DQ1065" i="1"/>
  <c r="DP1065" i="1"/>
  <c r="DO1065" i="1"/>
  <c r="DN1065" i="1"/>
  <c r="DM1065" i="1"/>
  <c r="DL1065" i="1"/>
  <c r="DK1065" i="1"/>
  <c r="DJ1065" i="1"/>
  <c r="DI1065" i="1"/>
  <c r="DH1065" i="1"/>
  <c r="DG1065" i="1"/>
  <c r="DF1065" i="1"/>
  <c r="DE1065" i="1"/>
  <c r="DD1065" i="1"/>
  <c r="DC1065" i="1"/>
  <c r="DB1065" i="1"/>
  <c r="DA1065" i="1"/>
  <c r="CZ1065" i="1"/>
  <c r="CY1065" i="1"/>
  <c r="CX1065" i="1"/>
  <c r="CW1065" i="1"/>
  <c r="CV1065" i="1"/>
  <c r="CU1065" i="1"/>
  <c r="CT1065" i="1"/>
  <c r="CS1065" i="1"/>
  <c r="CR1065" i="1"/>
  <c r="CQ1065" i="1"/>
  <c r="CP1065" i="1"/>
  <c r="CO1065" i="1"/>
  <c r="CN1065" i="1"/>
  <c r="CM1065" i="1"/>
  <c r="CL1065" i="1"/>
  <c r="CK1065" i="1"/>
  <c r="CJ1065" i="1"/>
  <c r="CI1065" i="1"/>
  <c r="CH1065" i="1"/>
  <c r="CG1065" i="1"/>
  <c r="CF1065" i="1"/>
  <c r="CE1065" i="1"/>
  <c r="CD1065" i="1"/>
  <c r="CC1065" i="1"/>
  <c r="CB1065" i="1"/>
  <c r="CA1065" i="1"/>
  <c r="BZ1065" i="1"/>
  <c r="BY1065" i="1"/>
  <c r="BX1065" i="1"/>
  <c r="BW1065" i="1"/>
  <c r="BV1065" i="1"/>
  <c r="BU1065" i="1"/>
  <c r="BT1065" i="1"/>
  <c r="BS1065" i="1"/>
  <c r="BR1065" i="1"/>
  <c r="BQ1065" i="1"/>
  <c r="BP1067" i="1"/>
  <c r="BP1065" i="1"/>
  <c r="DZ1064" i="1"/>
  <c r="DZ1062" i="1"/>
  <c r="DZ1061" i="1"/>
  <c r="DZ1060" i="1"/>
  <c r="DY1062" i="1"/>
  <c r="DX1062" i="1"/>
  <c r="DW1062" i="1"/>
  <c r="DV1062" i="1"/>
  <c r="DU1062" i="1"/>
  <c r="DT1062" i="1"/>
  <c r="DS1062" i="1"/>
  <c r="DR1062" i="1"/>
  <c r="DQ1062" i="1"/>
  <c r="DP1062" i="1"/>
  <c r="DO1062" i="1"/>
  <c r="DN1062" i="1"/>
  <c r="DM1062" i="1"/>
  <c r="DL1062" i="1"/>
  <c r="DK1062" i="1"/>
  <c r="DJ1062" i="1"/>
  <c r="DI1062" i="1"/>
  <c r="DH1062" i="1"/>
  <c r="DG1062" i="1"/>
  <c r="DF1062" i="1"/>
  <c r="DE1062" i="1"/>
  <c r="DD1062" i="1"/>
  <c r="DC1062" i="1"/>
  <c r="DB1062" i="1"/>
  <c r="DA1062" i="1"/>
  <c r="CZ1062" i="1"/>
  <c r="CY1062" i="1"/>
  <c r="CX1062" i="1"/>
  <c r="CW1062" i="1"/>
  <c r="CV1062" i="1"/>
  <c r="CU1062" i="1"/>
  <c r="CT1062" i="1"/>
  <c r="CS1062" i="1"/>
  <c r="CR1062" i="1"/>
  <c r="CQ1062" i="1"/>
  <c r="CP1062" i="1"/>
  <c r="CO1062" i="1"/>
  <c r="CN1062" i="1"/>
  <c r="CM1062" i="1"/>
  <c r="CL1062" i="1"/>
  <c r="CK1062" i="1"/>
  <c r="CJ1062" i="1"/>
  <c r="CI1062" i="1"/>
  <c r="CH1062" i="1"/>
  <c r="CG1062" i="1"/>
  <c r="CF1062" i="1"/>
  <c r="CE1062" i="1"/>
  <c r="CD1062" i="1"/>
  <c r="CC1062" i="1"/>
  <c r="CB1062" i="1"/>
  <c r="CA1062" i="1"/>
  <c r="BZ1062" i="1"/>
  <c r="BY1062" i="1"/>
  <c r="BX1062" i="1"/>
  <c r="BW1062" i="1"/>
  <c r="BV1062" i="1"/>
  <c r="BU1062" i="1"/>
  <c r="BT1062" i="1"/>
  <c r="BS1062" i="1"/>
  <c r="BR1062" i="1"/>
  <c r="BQ1062" i="1"/>
  <c r="BP1062" i="1"/>
  <c r="DZ1057" i="1"/>
  <c r="DY1057" i="1"/>
  <c r="DX1057" i="1"/>
  <c r="DW1057" i="1"/>
  <c r="DV1057" i="1"/>
  <c r="DU1057" i="1"/>
  <c r="DT1057" i="1"/>
  <c r="DS1057" i="1"/>
  <c r="DR1057" i="1"/>
  <c r="DQ1057" i="1"/>
  <c r="DP1057" i="1"/>
  <c r="DO1057" i="1"/>
  <c r="DN1057" i="1"/>
  <c r="DM1057" i="1"/>
  <c r="DL1057" i="1"/>
  <c r="DK1057" i="1"/>
  <c r="DJ1057" i="1"/>
  <c r="DI1057" i="1"/>
  <c r="DH1057" i="1"/>
  <c r="DG1057" i="1"/>
  <c r="DF1057" i="1"/>
  <c r="DE1057" i="1"/>
  <c r="DD1057" i="1"/>
  <c r="DC1057" i="1"/>
  <c r="DB1057" i="1"/>
  <c r="DA1057" i="1"/>
  <c r="CZ1057" i="1"/>
  <c r="CY1057" i="1"/>
  <c r="CX1057" i="1"/>
  <c r="CW1057" i="1"/>
  <c r="CV1057" i="1"/>
  <c r="CU1057" i="1"/>
  <c r="CT1057" i="1"/>
  <c r="CS1057" i="1"/>
  <c r="CR1057" i="1"/>
  <c r="CQ1057" i="1"/>
  <c r="CP1057" i="1"/>
  <c r="CO1057" i="1"/>
  <c r="CN1057" i="1"/>
  <c r="CM1057" i="1"/>
  <c r="CL1057" i="1"/>
  <c r="CK1057" i="1"/>
  <c r="CJ1057" i="1"/>
  <c r="CI1057" i="1"/>
  <c r="CH1057" i="1"/>
  <c r="CG1057" i="1"/>
  <c r="CF1057" i="1"/>
  <c r="CE1057" i="1"/>
  <c r="CD1057" i="1"/>
  <c r="CC1057" i="1"/>
  <c r="CB1057" i="1"/>
  <c r="CA1057" i="1"/>
  <c r="BZ1057" i="1"/>
  <c r="BY1057" i="1"/>
  <c r="BX1057" i="1"/>
  <c r="BW1057" i="1"/>
  <c r="BV1057" i="1"/>
  <c r="BU1057" i="1"/>
  <c r="BT1057" i="1"/>
  <c r="BS1057" i="1"/>
  <c r="BR1057" i="1"/>
  <c r="BQ1057" i="1"/>
  <c r="DZ1056" i="1"/>
  <c r="DY1056" i="1"/>
  <c r="DX1056" i="1"/>
  <c r="DW1056" i="1"/>
  <c r="DV1056" i="1"/>
  <c r="DU1056" i="1"/>
  <c r="DT1056" i="1"/>
  <c r="DS1056" i="1"/>
  <c r="DR1056" i="1"/>
  <c r="DQ1056" i="1"/>
  <c r="DP1056" i="1"/>
  <c r="DO1056" i="1"/>
  <c r="DN1056" i="1"/>
  <c r="DM1056" i="1"/>
  <c r="DL1056" i="1"/>
  <c r="DK1056" i="1"/>
  <c r="DJ1056" i="1"/>
  <c r="DI1056" i="1"/>
  <c r="DH1056" i="1"/>
  <c r="DG1056" i="1"/>
  <c r="DF1056" i="1"/>
  <c r="DE1056" i="1"/>
  <c r="DD1056" i="1"/>
  <c r="DC1056" i="1"/>
  <c r="DB1056" i="1"/>
  <c r="DA1056" i="1"/>
  <c r="CZ1056" i="1"/>
  <c r="CY1056" i="1"/>
  <c r="CX1056" i="1"/>
  <c r="CW1056" i="1"/>
  <c r="CV1056" i="1"/>
  <c r="CU1056" i="1"/>
  <c r="CT1056" i="1"/>
  <c r="CS1056" i="1"/>
  <c r="CR1056" i="1"/>
  <c r="CQ1056" i="1"/>
  <c r="CP1056" i="1"/>
  <c r="CO1056" i="1"/>
  <c r="CN1056" i="1"/>
  <c r="CM1056" i="1"/>
  <c r="CL1056" i="1"/>
  <c r="CK1056" i="1"/>
  <c r="CJ1056" i="1"/>
  <c r="CI1056" i="1"/>
  <c r="CH1056" i="1"/>
  <c r="CG1056" i="1"/>
  <c r="CF1056" i="1"/>
  <c r="CE1056" i="1"/>
  <c r="CD1056" i="1"/>
  <c r="CC1056" i="1"/>
  <c r="CB1056" i="1"/>
  <c r="CA1056" i="1"/>
  <c r="BZ1056" i="1"/>
  <c r="BY1056" i="1"/>
  <c r="BX1056" i="1"/>
  <c r="BW1056" i="1"/>
  <c r="BV1056" i="1"/>
  <c r="BU1056" i="1"/>
  <c r="BT1056" i="1"/>
  <c r="BS1056" i="1"/>
  <c r="BR1056" i="1"/>
  <c r="BQ1056" i="1"/>
  <c r="DZ1055" i="1"/>
  <c r="DY1055" i="1"/>
  <c r="DX1055" i="1"/>
  <c r="DW1055" i="1"/>
  <c r="DV1055" i="1"/>
  <c r="DU1055" i="1"/>
  <c r="DT1055" i="1"/>
  <c r="DS1055" i="1"/>
  <c r="DR1055" i="1"/>
  <c r="DQ1055" i="1"/>
  <c r="DP1055" i="1"/>
  <c r="DO1055" i="1"/>
  <c r="DN1055" i="1"/>
  <c r="DM1055" i="1"/>
  <c r="DL1055" i="1"/>
  <c r="DK1055" i="1"/>
  <c r="DJ1055" i="1"/>
  <c r="DI1055" i="1"/>
  <c r="DH1055" i="1"/>
  <c r="DG1055" i="1"/>
  <c r="DF1055" i="1"/>
  <c r="DE1055" i="1"/>
  <c r="DD1055" i="1"/>
  <c r="DC1055" i="1"/>
  <c r="DB1055" i="1"/>
  <c r="DA1055" i="1"/>
  <c r="CZ1055" i="1"/>
  <c r="CY1055" i="1"/>
  <c r="CX1055" i="1"/>
  <c r="CW1055" i="1"/>
  <c r="CV1055" i="1"/>
  <c r="CU1055" i="1"/>
  <c r="CT1055" i="1"/>
  <c r="CS1055" i="1"/>
  <c r="CR1055" i="1"/>
  <c r="CQ1055" i="1"/>
  <c r="CP1055" i="1"/>
  <c r="CO1055" i="1"/>
  <c r="CN1055" i="1"/>
  <c r="CM1055" i="1"/>
  <c r="CL1055" i="1"/>
  <c r="CK1055" i="1"/>
  <c r="CJ1055" i="1"/>
  <c r="CI1055" i="1"/>
  <c r="CH1055" i="1"/>
  <c r="CG1055" i="1"/>
  <c r="CF1055" i="1"/>
  <c r="CE1055" i="1"/>
  <c r="CD1055" i="1"/>
  <c r="CC1055" i="1"/>
  <c r="CB1055" i="1"/>
  <c r="CA1055" i="1"/>
  <c r="BZ1055" i="1"/>
  <c r="BY1055" i="1"/>
  <c r="BX1055" i="1"/>
  <c r="BW1055" i="1"/>
  <c r="BV1055" i="1"/>
  <c r="BU1055" i="1"/>
  <c r="BT1055" i="1"/>
  <c r="BS1055" i="1"/>
  <c r="BR1055" i="1"/>
  <c r="BQ1055" i="1"/>
  <c r="DZ1054" i="1"/>
  <c r="DY1054" i="1"/>
  <c r="DX1054" i="1"/>
  <c r="DW1054" i="1"/>
  <c r="DV1054" i="1"/>
  <c r="DU1054" i="1"/>
  <c r="DT1054" i="1"/>
  <c r="DS1054" i="1"/>
  <c r="DR1054" i="1"/>
  <c r="DQ1054" i="1"/>
  <c r="DP1054" i="1"/>
  <c r="DO1054" i="1"/>
  <c r="DN1054" i="1"/>
  <c r="DM1054" i="1"/>
  <c r="DL1054" i="1"/>
  <c r="DK1054" i="1"/>
  <c r="DJ1054" i="1"/>
  <c r="DI1054" i="1"/>
  <c r="DH1054" i="1"/>
  <c r="DG1054" i="1"/>
  <c r="DF1054" i="1"/>
  <c r="DE1054" i="1"/>
  <c r="DD1054" i="1"/>
  <c r="DC1054" i="1"/>
  <c r="DB1054" i="1"/>
  <c r="DA1054" i="1"/>
  <c r="CZ1054" i="1"/>
  <c r="CY1054" i="1"/>
  <c r="CX1054" i="1"/>
  <c r="CW1054" i="1"/>
  <c r="CV1054" i="1"/>
  <c r="CU1054" i="1"/>
  <c r="CT1054" i="1"/>
  <c r="CS1054" i="1"/>
  <c r="CR1054" i="1"/>
  <c r="CQ1054" i="1"/>
  <c r="CP1054" i="1"/>
  <c r="CO1054" i="1"/>
  <c r="CN1054" i="1"/>
  <c r="CM1054" i="1"/>
  <c r="CL1054" i="1"/>
  <c r="CK1054" i="1"/>
  <c r="CJ1054" i="1"/>
  <c r="CI1054" i="1"/>
  <c r="CH1054" i="1"/>
  <c r="CG1054" i="1"/>
  <c r="CF1054" i="1"/>
  <c r="CE1054" i="1"/>
  <c r="CD1054" i="1"/>
  <c r="CC1054" i="1"/>
  <c r="CB1054" i="1"/>
  <c r="CA1054" i="1"/>
  <c r="BZ1054" i="1"/>
  <c r="BY1054" i="1"/>
  <c r="BX1054" i="1"/>
  <c r="BW1054" i="1"/>
  <c r="BV1054" i="1"/>
  <c r="BU1054" i="1"/>
  <c r="BT1054" i="1"/>
  <c r="BS1054" i="1"/>
  <c r="BR1054" i="1"/>
  <c r="BQ1054" i="1"/>
  <c r="DZ1053" i="1"/>
  <c r="DY1053" i="1"/>
  <c r="DX1053" i="1"/>
  <c r="DW1053" i="1"/>
  <c r="DV1053" i="1"/>
  <c r="DU1053" i="1"/>
  <c r="DT1053" i="1"/>
  <c r="DS1053" i="1"/>
  <c r="DR1053" i="1"/>
  <c r="DQ1053" i="1"/>
  <c r="DP1053" i="1"/>
  <c r="DO1053" i="1"/>
  <c r="DN1053" i="1"/>
  <c r="DM1053" i="1"/>
  <c r="DL1053" i="1"/>
  <c r="DK1053" i="1"/>
  <c r="DJ1053" i="1"/>
  <c r="DI1053" i="1"/>
  <c r="DH1053" i="1"/>
  <c r="DG1053" i="1"/>
  <c r="DF1053" i="1"/>
  <c r="DE1053" i="1"/>
  <c r="DD1053" i="1"/>
  <c r="DC1053" i="1"/>
  <c r="DB1053" i="1"/>
  <c r="DA1053" i="1"/>
  <c r="CZ1053" i="1"/>
  <c r="CY1053" i="1"/>
  <c r="CX1053" i="1"/>
  <c r="CW1053" i="1"/>
  <c r="CV1053" i="1"/>
  <c r="CU1053" i="1"/>
  <c r="CT1053" i="1"/>
  <c r="CS1053" i="1"/>
  <c r="CR1053" i="1"/>
  <c r="CQ1053" i="1"/>
  <c r="CP1053" i="1"/>
  <c r="CO1053" i="1"/>
  <c r="CN1053" i="1"/>
  <c r="CM1053" i="1"/>
  <c r="CL1053" i="1"/>
  <c r="CK1053" i="1"/>
  <c r="CJ1053" i="1"/>
  <c r="CI1053" i="1"/>
  <c r="CH1053" i="1"/>
  <c r="CG1053" i="1"/>
  <c r="CF1053" i="1"/>
  <c r="CE1053" i="1"/>
  <c r="CD1053" i="1"/>
  <c r="CC1053" i="1"/>
  <c r="CB1053" i="1"/>
  <c r="CA1053" i="1"/>
  <c r="BZ1053" i="1"/>
  <c r="BY1053" i="1"/>
  <c r="BX1053" i="1"/>
  <c r="BW1053" i="1"/>
  <c r="BV1053" i="1"/>
  <c r="BU1053" i="1"/>
  <c r="BT1053" i="1"/>
  <c r="BS1053" i="1"/>
  <c r="BR1053" i="1"/>
  <c r="BQ1053" i="1"/>
  <c r="DZ1052" i="1"/>
  <c r="DY1052" i="1"/>
  <c r="DX1052" i="1"/>
  <c r="DW1052" i="1"/>
  <c r="DV1052" i="1"/>
  <c r="DU1052" i="1"/>
  <c r="DT1052" i="1"/>
  <c r="DS1052" i="1"/>
  <c r="DR1052" i="1"/>
  <c r="DQ1052" i="1"/>
  <c r="DP1052" i="1"/>
  <c r="DO1052" i="1"/>
  <c r="DN1052" i="1"/>
  <c r="DM1052" i="1"/>
  <c r="DL1052" i="1"/>
  <c r="DK1052" i="1"/>
  <c r="DJ1052" i="1"/>
  <c r="DI1052" i="1"/>
  <c r="DH1052" i="1"/>
  <c r="DG1052" i="1"/>
  <c r="DF1052" i="1"/>
  <c r="DE1052" i="1"/>
  <c r="DD1052" i="1"/>
  <c r="DC1052" i="1"/>
  <c r="DB1052" i="1"/>
  <c r="DA1052" i="1"/>
  <c r="CZ1052" i="1"/>
  <c r="CY1052" i="1"/>
  <c r="CX1052" i="1"/>
  <c r="CW1052" i="1"/>
  <c r="CV1052" i="1"/>
  <c r="CU1052" i="1"/>
  <c r="CT1052" i="1"/>
  <c r="CS1052" i="1"/>
  <c r="CR1052" i="1"/>
  <c r="CQ1052" i="1"/>
  <c r="CP1052" i="1"/>
  <c r="CO1052" i="1"/>
  <c r="CN1052" i="1"/>
  <c r="CM1052" i="1"/>
  <c r="CL1052" i="1"/>
  <c r="CK1052" i="1"/>
  <c r="CJ1052" i="1"/>
  <c r="CI1052" i="1"/>
  <c r="CH1052" i="1"/>
  <c r="CG1052" i="1"/>
  <c r="CF1052" i="1"/>
  <c r="CE1052" i="1"/>
  <c r="CD1052" i="1"/>
  <c r="CC1052" i="1"/>
  <c r="CB1052" i="1"/>
  <c r="CA1052" i="1"/>
  <c r="BZ1052" i="1"/>
  <c r="BY1052" i="1"/>
  <c r="BX1052" i="1"/>
  <c r="BW1052" i="1"/>
  <c r="BV1052" i="1"/>
  <c r="BU1052" i="1"/>
  <c r="BT1052" i="1"/>
  <c r="BS1052" i="1"/>
  <c r="BR1052" i="1"/>
  <c r="BQ1052" i="1"/>
  <c r="DZ1051" i="1"/>
  <c r="DY1051" i="1"/>
  <c r="DX1051" i="1"/>
  <c r="DW1051" i="1"/>
  <c r="DV1051" i="1"/>
  <c r="DU1051" i="1"/>
  <c r="DT1051" i="1"/>
  <c r="DS1051" i="1"/>
  <c r="DR1051" i="1"/>
  <c r="DQ1051" i="1"/>
  <c r="DP1051" i="1"/>
  <c r="DO1051" i="1"/>
  <c r="DN1051" i="1"/>
  <c r="DM1051" i="1"/>
  <c r="DL1051" i="1"/>
  <c r="DK1051" i="1"/>
  <c r="DJ1051" i="1"/>
  <c r="DI1051" i="1"/>
  <c r="DH1051" i="1"/>
  <c r="DG1051" i="1"/>
  <c r="DF1051" i="1"/>
  <c r="DE1051" i="1"/>
  <c r="DD1051" i="1"/>
  <c r="DC1051" i="1"/>
  <c r="DB1051" i="1"/>
  <c r="DA1051" i="1"/>
  <c r="CZ1051" i="1"/>
  <c r="CY1051" i="1"/>
  <c r="CX1051" i="1"/>
  <c r="CW1051" i="1"/>
  <c r="CV1051" i="1"/>
  <c r="CU1051" i="1"/>
  <c r="CT1051" i="1"/>
  <c r="CS1051" i="1"/>
  <c r="CR1051" i="1"/>
  <c r="CQ1051" i="1"/>
  <c r="CP1051" i="1"/>
  <c r="CO1051" i="1"/>
  <c r="CN1051" i="1"/>
  <c r="CM1051" i="1"/>
  <c r="CL1051" i="1"/>
  <c r="CK1051" i="1"/>
  <c r="CJ1051" i="1"/>
  <c r="CI1051" i="1"/>
  <c r="CH1051" i="1"/>
  <c r="CG1051" i="1"/>
  <c r="CF1051" i="1"/>
  <c r="CE1051" i="1"/>
  <c r="CD1051" i="1"/>
  <c r="CC1051" i="1"/>
  <c r="CB1051" i="1"/>
  <c r="CA1051" i="1"/>
  <c r="BZ1051" i="1"/>
  <c r="BY1051" i="1"/>
  <c r="BX1051" i="1"/>
  <c r="BW1051" i="1"/>
  <c r="BV1051" i="1"/>
  <c r="BU1051" i="1"/>
  <c r="BT1051" i="1"/>
  <c r="BS1051" i="1"/>
  <c r="BR1051" i="1"/>
  <c r="BQ1051" i="1"/>
  <c r="DZ1049" i="1"/>
  <c r="DY1049" i="1"/>
  <c r="DX1049" i="1"/>
  <c r="DW1049" i="1"/>
  <c r="DV1049" i="1"/>
  <c r="DU1049" i="1"/>
  <c r="DT1049" i="1"/>
  <c r="DS1049" i="1"/>
  <c r="DR1049" i="1"/>
  <c r="DQ1049" i="1"/>
  <c r="DP1049" i="1"/>
  <c r="DO1049" i="1"/>
  <c r="DN1049" i="1"/>
  <c r="DM1049" i="1"/>
  <c r="DL1049" i="1"/>
  <c r="DK1049" i="1"/>
  <c r="DJ1049" i="1"/>
  <c r="DI1049" i="1"/>
  <c r="DH1049" i="1"/>
  <c r="DG1049" i="1"/>
  <c r="DF1049" i="1"/>
  <c r="DE1049" i="1"/>
  <c r="DD1049" i="1"/>
  <c r="DC1049" i="1"/>
  <c r="DB1049" i="1"/>
  <c r="DA1049" i="1"/>
  <c r="CZ1049" i="1"/>
  <c r="CY1049" i="1"/>
  <c r="CX1049" i="1"/>
  <c r="CW1049" i="1"/>
  <c r="CV1049" i="1"/>
  <c r="CU1049" i="1"/>
  <c r="CT1049" i="1"/>
  <c r="CS1049" i="1"/>
  <c r="CR1049" i="1"/>
  <c r="CQ1049" i="1"/>
  <c r="CP1049" i="1"/>
  <c r="CO1049" i="1"/>
  <c r="CN1049" i="1"/>
  <c r="CM1049" i="1"/>
  <c r="CL1049" i="1"/>
  <c r="CK1049" i="1"/>
  <c r="CJ1049" i="1"/>
  <c r="CI1049" i="1"/>
  <c r="CH1049" i="1"/>
  <c r="CG1049" i="1"/>
  <c r="CF1049" i="1"/>
  <c r="CE1049" i="1"/>
  <c r="CD1049" i="1"/>
  <c r="CC1049" i="1"/>
  <c r="CB1049" i="1"/>
  <c r="CA1049" i="1"/>
  <c r="BZ1049" i="1"/>
  <c r="BY1049" i="1"/>
  <c r="BX1049" i="1"/>
  <c r="BW1049" i="1"/>
  <c r="BV1049" i="1"/>
  <c r="BU1049" i="1"/>
  <c r="BT1049" i="1"/>
  <c r="BS1049" i="1"/>
  <c r="BR1049" i="1"/>
  <c r="BQ1049" i="1"/>
  <c r="CD1048" i="1"/>
  <c r="CC1048" i="1"/>
  <c r="CB1048" i="1"/>
  <c r="CA1048" i="1"/>
  <c r="BZ1048" i="1"/>
  <c r="BY1048" i="1"/>
  <c r="BX1048" i="1"/>
  <c r="BW1048" i="1"/>
  <c r="BV1048" i="1"/>
  <c r="BU1048" i="1"/>
  <c r="BT1048" i="1"/>
  <c r="BS1048" i="1"/>
  <c r="BR1048" i="1"/>
  <c r="BQ1048" i="1"/>
  <c r="BP1057" i="1"/>
  <c r="BP1055" i="1"/>
  <c r="BP1054" i="1"/>
  <c r="BP1052" i="1"/>
  <c r="BP1051" i="1"/>
  <c r="DZ1046" i="1"/>
  <c r="DZ1045" i="1"/>
  <c r="DZ1044" i="1"/>
  <c r="DZ1043" i="1"/>
  <c r="DZ1042" i="1"/>
  <c r="DZ1041" i="1"/>
  <c r="DZ1040" i="1"/>
  <c r="DZ1039" i="1"/>
  <c r="DZ1038" i="1"/>
  <c r="DZ1037" i="1"/>
  <c r="DZ1036" i="1"/>
  <c r="DY1046" i="1"/>
  <c r="DX1046" i="1"/>
  <c r="DW1046" i="1"/>
  <c r="DV1046" i="1"/>
  <c r="DU1046" i="1"/>
  <c r="DT1046" i="1"/>
  <c r="DS1046" i="1"/>
  <c r="DR1046" i="1"/>
  <c r="DQ1046" i="1"/>
  <c r="DP1046" i="1"/>
  <c r="DO1046" i="1"/>
  <c r="DN1046" i="1"/>
  <c r="DM1046" i="1"/>
  <c r="DL1046" i="1"/>
  <c r="DK1046" i="1"/>
  <c r="DJ1046" i="1"/>
  <c r="DI1046" i="1"/>
  <c r="DH1046" i="1"/>
  <c r="DG1046" i="1"/>
  <c r="DF1046" i="1"/>
  <c r="DE1046" i="1"/>
  <c r="DD1046" i="1"/>
  <c r="DC1046" i="1"/>
  <c r="DB1046" i="1"/>
  <c r="DA1046" i="1"/>
  <c r="CZ1046" i="1"/>
  <c r="CY1046" i="1"/>
  <c r="CX1046" i="1"/>
  <c r="CW1046" i="1"/>
  <c r="CV1046" i="1"/>
  <c r="CU1046" i="1"/>
  <c r="CT1046" i="1"/>
  <c r="CS1046" i="1"/>
  <c r="CR1046" i="1"/>
  <c r="CQ1046" i="1"/>
  <c r="CP1046" i="1"/>
  <c r="CO1046" i="1"/>
  <c r="CN1046" i="1"/>
  <c r="CM1046" i="1"/>
  <c r="CL1046" i="1"/>
  <c r="CK1046" i="1"/>
  <c r="CJ1046" i="1"/>
  <c r="CI1046" i="1"/>
  <c r="CH1046" i="1"/>
  <c r="CG1046" i="1"/>
  <c r="CF1046" i="1"/>
  <c r="CE1046" i="1"/>
  <c r="CD1046" i="1"/>
  <c r="CC1046" i="1"/>
  <c r="CB1046" i="1"/>
  <c r="CA1046" i="1"/>
  <c r="BZ1046" i="1"/>
  <c r="BY1046" i="1"/>
  <c r="BX1046" i="1"/>
  <c r="BW1046" i="1"/>
  <c r="BV1046" i="1"/>
  <c r="BU1046" i="1"/>
  <c r="BT1046" i="1"/>
  <c r="BS1046" i="1"/>
  <c r="BR1046" i="1"/>
  <c r="BQ1046" i="1"/>
  <c r="BP1046" i="1"/>
  <c r="DZ1034" i="1"/>
  <c r="DY1034" i="1"/>
  <c r="DX1034" i="1"/>
  <c r="DW1034" i="1"/>
  <c r="DV1034" i="1"/>
  <c r="DU1034" i="1"/>
  <c r="DT1034" i="1"/>
  <c r="DS1034" i="1"/>
  <c r="DR1034" i="1"/>
  <c r="DQ1034" i="1"/>
  <c r="DP1034" i="1"/>
  <c r="DO1034" i="1"/>
  <c r="DN1034" i="1"/>
  <c r="DM1034" i="1"/>
  <c r="DL1034" i="1"/>
  <c r="DK1034" i="1"/>
  <c r="DJ1034" i="1"/>
  <c r="DI1034" i="1"/>
  <c r="DH1034" i="1"/>
  <c r="DG1034" i="1"/>
  <c r="DF1034" i="1"/>
  <c r="DE1034" i="1"/>
  <c r="DD1034" i="1"/>
  <c r="DC1034" i="1"/>
  <c r="DB1034" i="1"/>
  <c r="DA1034" i="1"/>
  <c r="CZ1034" i="1"/>
  <c r="CY1034" i="1"/>
  <c r="CX1034" i="1"/>
  <c r="CW1034" i="1"/>
  <c r="CV1034" i="1"/>
  <c r="CU1034" i="1"/>
  <c r="CT1034" i="1"/>
  <c r="CS1034" i="1"/>
  <c r="CR1034" i="1"/>
  <c r="CQ1034" i="1"/>
  <c r="CP1034" i="1"/>
  <c r="CO1034" i="1"/>
  <c r="CN1034" i="1"/>
  <c r="CM1034" i="1"/>
  <c r="CL1034" i="1"/>
  <c r="CK1034" i="1"/>
  <c r="CJ1034" i="1"/>
  <c r="CI1034" i="1"/>
  <c r="CH1034" i="1"/>
  <c r="CG1034" i="1"/>
  <c r="CF1034" i="1"/>
  <c r="CE1034" i="1"/>
  <c r="CD1034" i="1"/>
  <c r="CC1034" i="1"/>
  <c r="CB1034" i="1"/>
  <c r="CA1034" i="1"/>
  <c r="BZ1034" i="1"/>
  <c r="BY1034" i="1"/>
  <c r="BX1034" i="1"/>
  <c r="BW1034" i="1"/>
  <c r="BV1034" i="1"/>
  <c r="BU1034" i="1"/>
  <c r="BT1034" i="1"/>
  <c r="BS1034" i="1"/>
  <c r="BR1034" i="1"/>
  <c r="BQ1034" i="1"/>
  <c r="BP1034" i="1"/>
  <c r="DZ1033" i="1"/>
  <c r="DZ1032" i="1"/>
  <c r="DZ1031" i="1"/>
  <c r="DZ1030" i="1"/>
  <c r="DZ1029" i="1"/>
  <c r="DZ1028" i="1"/>
  <c r="DY1031" i="1"/>
  <c r="DX1031" i="1"/>
  <c r="DW1031" i="1"/>
  <c r="DV1031" i="1"/>
  <c r="DU1031" i="1"/>
  <c r="DT1031" i="1"/>
  <c r="DS1031" i="1"/>
  <c r="DR1031" i="1"/>
  <c r="DQ1031" i="1"/>
  <c r="DP1031" i="1"/>
  <c r="DO1031" i="1"/>
  <c r="DN1031" i="1"/>
  <c r="DM1031" i="1"/>
  <c r="DL1031" i="1"/>
  <c r="DK1031" i="1"/>
  <c r="DJ1031" i="1"/>
  <c r="DI1031" i="1"/>
  <c r="DH1031" i="1"/>
  <c r="DG1031" i="1"/>
  <c r="DF1031" i="1"/>
  <c r="DE1031" i="1"/>
  <c r="DD1031" i="1"/>
  <c r="DC1031" i="1"/>
  <c r="DB1031" i="1"/>
  <c r="DA1031" i="1"/>
  <c r="CZ1031" i="1"/>
  <c r="CY1031" i="1"/>
  <c r="CX1031" i="1"/>
  <c r="CW1031" i="1"/>
  <c r="CV1031" i="1"/>
  <c r="CU1031" i="1"/>
  <c r="CT1031" i="1"/>
  <c r="CS1031" i="1"/>
  <c r="CR1031" i="1"/>
  <c r="CQ1031" i="1"/>
  <c r="CP1031" i="1"/>
  <c r="CO1031" i="1"/>
  <c r="CN1031" i="1"/>
  <c r="CM1031" i="1"/>
  <c r="CL1031" i="1"/>
  <c r="CK1031" i="1"/>
  <c r="CJ1031" i="1"/>
  <c r="CI1031" i="1"/>
  <c r="CH1031" i="1"/>
  <c r="CG1031" i="1"/>
  <c r="CF1031" i="1"/>
  <c r="CE1031" i="1"/>
  <c r="CD1031" i="1"/>
  <c r="CC1031" i="1"/>
  <c r="CB1031" i="1"/>
  <c r="CA1031" i="1"/>
  <c r="BZ1031" i="1"/>
  <c r="BY1031" i="1"/>
  <c r="BX1031" i="1"/>
  <c r="BW1031" i="1"/>
  <c r="BV1031" i="1"/>
  <c r="BU1031" i="1"/>
  <c r="BT1031" i="1"/>
  <c r="BS1031" i="1"/>
  <c r="BR1031" i="1"/>
  <c r="BQ1031" i="1"/>
  <c r="BP1031" i="1"/>
  <c r="DZ1025" i="1"/>
  <c r="DZ1024" i="1"/>
  <c r="DZ1023" i="1"/>
  <c r="DZ1022" i="1"/>
  <c r="DY1025" i="1"/>
  <c r="DX1025" i="1"/>
  <c r="DW1025" i="1"/>
  <c r="DV1025" i="1"/>
  <c r="DU1025" i="1"/>
  <c r="DT1025" i="1"/>
  <c r="DS1025" i="1"/>
  <c r="DR1025" i="1"/>
  <c r="DQ1025" i="1"/>
  <c r="DP1025" i="1"/>
  <c r="DO1025" i="1"/>
  <c r="DN1025" i="1"/>
  <c r="DM1025" i="1"/>
  <c r="DL1025" i="1"/>
  <c r="DK1025" i="1"/>
  <c r="DJ1025" i="1"/>
  <c r="DI1025" i="1"/>
  <c r="DH1025" i="1"/>
  <c r="DG1025" i="1"/>
  <c r="DF1025" i="1"/>
  <c r="DE1025" i="1"/>
  <c r="DD1025" i="1"/>
  <c r="DC1025" i="1"/>
  <c r="DB1025" i="1"/>
  <c r="DA1025" i="1"/>
  <c r="CZ1025" i="1"/>
  <c r="CY1025" i="1"/>
  <c r="CX1025" i="1"/>
  <c r="CW1025" i="1"/>
  <c r="CV1025" i="1"/>
  <c r="CU1025" i="1"/>
  <c r="CT1025" i="1"/>
  <c r="CS1025" i="1"/>
  <c r="CR1025" i="1"/>
  <c r="CQ1025" i="1"/>
  <c r="CP1025" i="1"/>
  <c r="CO1025" i="1"/>
  <c r="CN1025" i="1"/>
  <c r="CM1025" i="1"/>
  <c r="CL1025" i="1"/>
  <c r="CK1025" i="1"/>
  <c r="CJ1025" i="1"/>
  <c r="CI1025" i="1"/>
  <c r="CH1025" i="1"/>
  <c r="CG1025" i="1"/>
  <c r="CF1025" i="1"/>
  <c r="CE1025" i="1"/>
  <c r="CD1025" i="1"/>
  <c r="CC1025" i="1"/>
  <c r="CB1025" i="1"/>
  <c r="CA1025" i="1"/>
  <c r="BZ1025" i="1"/>
  <c r="BY1025" i="1"/>
  <c r="BX1025" i="1"/>
  <c r="BW1025" i="1"/>
  <c r="BV1025" i="1"/>
  <c r="BU1025" i="1"/>
  <c r="BT1025" i="1"/>
  <c r="BS1025" i="1"/>
  <c r="BR1025" i="1"/>
  <c r="BQ1025" i="1"/>
  <c r="BP1025" i="1"/>
  <c r="BP1024" i="1"/>
  <c r="DZ1018" i="1"/>
  <c r="DY1018" i="1"/>
  <c r="DX1018" i="1"/>
  <c r="DW1018" i="1"/>
  <c r="DV1018" i="1"/>
  <c r="DU1018" i="1"/>
  <c r="DT1018" i="1"/>
  <c r="DS1018" i="1"/>
  <c r="DR1018" i="1"/>
  <c r="DQ1018" i="1"/>
  <c r="DP1018" i="1"/>
  <c r="DO1018" i="1"/>
  <c r="DN1018" i="1"/>
  <c r="DM1018" i="1"/>
  <c r="DL1018" i="1"/>
  <c r="DK1018" i="1"/>
  <c r="DJ1018" i="1"/>
  <c r="DI1018" i="1"/>
  <c r="DH1018" i="1"/>
  <c r="DG1018" i="1"/>
  <c r="DF1018" i="1"/>
  <c r="DE1018" i="1"/>
  <c r="DD1018" i="1"/>
  <c r="DC1018" i="1"/>
  <c r="DB1018" i="1"/>
  <c r="DA1018" i="1"/>
  <c r="CZ1018" i="1"/>
  <c r="CY1018" i="1"/>
  <c r="CX1018" i="1"/>
  <c r="CW1018" i="1"/>
  <c r="CV1018" i="1"/>
  <c r="CU1018" i="1"/>
  <c r="CT1018" i="1"/>
  <c r="CS1018" i="1"/>
  <c r="CR1018" i="1"/>
  <c r="CQ1018" i="1"/>
  <c r="CP1018" i="1"/>
  <c r="CO1018" i="1"/>
  <c r="CN1018" i="1"/>
  <c r="CM1018" i="1"/>
  <c r="CL1018" i="1"/>
  <c r="CK1018" i="1"/>
  <c r="CJ1018" i="1"/>
  <c r="CI1018" i="1"/>
  <c r="CH1018" i="1"/>
  <c r="CG1018" i="1"/>
  <c r="CF1018" i="1"/>
  <c r="CE1018" i="1"/>
  <c r="CD1018" i="1"/>
  <c r="CC1018" i="1"/>
  <c r="CB1018" i="1"/>
  <c r="CA1018" i="1"/>
  <c r="BZ1018" i="1"/>
  <c r="BY1018" i="1"/>
  <c r="BX1018" i="1"/>
  <c r="BW1018" i="1"/>
  <c r="BV1018" i="1"/>
  <c r="BU1018" i="1"/>
  <c r="BT1018" i="1"/>
  <c r="BS1018" i="1"/>
  <c r="BR1018" i="1"/>
  <c r="BQ1018" i="1"/>
  <c r="DZ1017" i="1"/>
  <c r="DY1017" i="1"/>
  <c r="DX1017" i="1"/>
  <c r="DW1017" i="1"/>
  <c r="DV1017" i="1"/>
  <c r="DU1017" i="1"/>
  <c r="DT1017" i="1"/>
  <c r="DS1017" i="1"/>
  <c r="DR1017" i="1"/>
  <c r="DQ1017" i="1"/>
  <c r="DP1017" i="1"/>
  <c r="DO1017" i="1"/>
  <c r="DN1017" i="1"/>
  <c r="DM1017" i="1"/>
  <c r="DL1017" i="1"/>
  <c r="DK1017" i="1"/>
  <c r="DJ1017" i="1"/>
  <c r="DI1017" i="1"/>
  <c r="DH1017" i="1"/>
  <c r="DG1017" i="1"/>
  <c r="DF1017" i="1"/>
  <c r="DE1017" i="1"/>
  <c r="DD1017" i="1"/>
  <c r="DC1017" i="1"/>
  <c r="DB1017" i="1"/>
  <c r="DA1017" i="1"/>
  <c r="CZ1017" i="1"/>
  <c r="CY1017" i="1"/>
  <c r="CX1017" i="1"/>
  <c r="CW1017" i="1"/>
  <c r="CV1017" i="1"/>
  <c r="CU1017" i="1"/>
  <c r="CT1017" i="1"/>
  <c r="CS1017" i="1"/>
  <c r="CR1017" i="1"/>
  <c r="CQ1017" i="1"/>
  <c r="CP1017" i="1"/>
  <c r="CO1017" i="1"/>
  <c r="CN1017" i="1"/>
  <c r="CM1017" i="1"/>
  <c r="CL1017" i="1"/>
  <c r="CK1017" i="1"/>
  <c r="CJ1017" i="1"/>
  <c r="CI1017" i="1"/>
  <c r="CH1017" i="1"/>
  <c r="CG1017" i="1"/>
  <c r="CF1017" i="1"/>
  <c r="CE1017" i="1"/>
  <c r="CD1017" i="1"/>
  <c r="CC1017" i="1"/>
  <c r="CB1017" i="1"/>
  <c r="CA1017" i="1"/>
  <c r="BZ1017" i="1"/>
  <c r="BY1017" i="1"/>
  <c r="BX1017" i="1"/>
  <c r="BW1017" i="1"/>
  <c r="BV1017" i="1"/>
  <c r="BU1017" i="1"/>
  <c r="BT1017" i="1"/>
  <c r="BS1017" i="1"/>
  <c r="BR1017" i="1"/>
  <c r="BQ1017" i="1"/>
  <c r="DV1016" i="1"/>
  <c r="DU1016" i="1"/>
  <c r="DT1016" i="1"/>
  <c r="DS1016" i="1"/>
  <c r="DR1016" i="1"/>
  <c r="DQ1016" i="1"/>
  <c r="DP1016" i="1"/>
  <c r="DO1016" i="1"/>
  <c r="DN1016" i="1"/>
  <c r="DM1016" i="1"/>
  <c r="DL1016" i="1"/>
  <c r="DK1016" i="1"/>
  <c r="DJ1016" i="1"/>
  <c r="DG1016" i="1"/>
  <c r="DF1016" i="1"/>
  <c r="DE1016" i="1"/>
  <c r="DD1016" i="1"/>
  <c r="DC1016" i="1"/>
  <c r="DB1016" i="1"/>
  <c r="DA1016" i="1"/>
  <c r="CZ1016" i="1"/>
  <c r="CY1016" i="1"/>
  <c r="CX1016" i="1"/>
  <c r="CW1016" i="1"/>
  <c r="CV1016" i="1"/>
  <c r="CU1016" i="1"/>
  <c r="CT1016" i="1"/>
  <c r="CS1016" i="1"/>
  <c r="CR1016" i="1"/>
  <c r="CQ1016" i="1"/>
  <c r="CP1016" i="1"/>
  <c r="CO1016" i="1"/>
  <c r="CN1016" i="1"/>
  <c r="CM1016" i="1"/>
  <c r="CL1016" i="1"/>
  <c r="CK1016" i="1"/>
  <c r="CJ1016" i="1"/>
  <c r="CI1016" i="1"/>
  <c r="CH1016" i="1"/>
  <c r="CG1016" i="1"/>
  <c r="CF1016" i="1"/>
  <c r="CE1016" i="1"/>
  <c r="CD1016" i="1"/>
  <c r="CC1016" i="1"/>
  <c r="CB1016" i="1"/>
  <c r="CA1016" i="1"/>
  <c r="BZ1016" i="1"/>
  <c r="BY1016" i="1"/>
  <c r="BX1016" i="1"/>
  <c r="BW1016" i="1"/>
  <c r="BV1016" i="1"/>
  <c r="BU1016" i="1"/>
  <c r="BT1016" i="1"/>
  <c r="BS1016" i="1"/>
  <c r="BR1016" i="1"/>
  <c r="BQ1016" i="1"/>
  <c r="BP1017" i="1"/>
  <c r="BK1016" i="1"/>
  <c r="DW1016" i="1" s="1"/>
  <c r="DZ1014" i="1"/>
  <c r="DZ1013" i="1"/>
  <c r="DZ1012" i="1"/>
  <c r="DZ1011" i="1"/>
  <c r="DZ1010" i="1"/>
  <c r="DZ1009" i="1"/>
  <c r="DZ1008" i="1"/>
  <c r="DZ1007" i="1"/>
  <c r="DY1014" i="1"/>
  <c r="DX1014" i="1"/>
  <c r="DW1014" i="1"/>
  <c r="DV1014" i="1"/>
  <c r="DU1014" i="1"/>
  <c r="DT1014" i="1"/>
  <c r="DS1014" i="1"/>
  <c r="DR1014" i="1"/>
  <c r="DQ1014" i="1"/>
  <c r="DP1014" i="1"/>
  <c r="DO1014" i="1"/>
  <c r="DN1014" i="1"/>
  <c r="DM1014" i="1"/>
  <c r="DL1014" i="1"/>
  <c r="DK1014" i="1"/>
  <c r="DJ1014" i="1"/>
  <c r="DI1014" i="1"/>
  <c r="DH1014" i="1"/>
  <c r="DG1014" i="1"/>
  <c r="DF1014" i="1"/>
  <c r="DE1014" i="1"/>
  <c r="DD1014" i="1"/>
  <c r="DC1014" i="1"/>
  <c r="DB1014" i="1"/>
  <c r="DA1014" i="1"/>
  <c r="CZ1014" i="1"/>
  <c r="CY1014" i="1"/>
  <c r="CX1014" i="1"/>
  <c r="CW1014" i="1"/>
  <c r="CV1014" i="1"/>
  <c r="CU1014" i="1"/>
  <c r="CT1014" i="1"/>
  <c r="CS1014" i="1"/>
  <c r="CR1014" i="1"/>
  <c r="CQ1014" i="1"/>
  <c r="CP1014" i="1"/>
  <c r="CO1014" i="1"/>
  <c r="CN1014" i="1"/>
  <c r="CM1014" i="1"/>
  <c r="CL1014" i="1"/>
  <c r="CK1014" i="1"/>
  <c r="CJ1014" i="1"/>
  <c r="CI1014" i="1"/>
  <c r="CH1014" i="1"/>
  <c r="CG1014" i="1"/>
  <c r="CF1014" i="1"/>
  <c r="CE1014" i="1"/>
  <c r="CD1014" i="1"/>
  <c r="CC1014" i="1"/>
  <c r="CB1014" i="1"/>
  <c r="CA1014" i="1"/>
  <c r="BZ1014" i="1"/>
  <c r="BY1014" i="1"/>
  <c r="BX1014" i="1"/>
  <c r="BW1014" i="1"/>
  <c r="BV1014" i="1"/>
  <c r="BU1014" i="1"/>
  <c r="BT1014" i="1"/>
  <c r="BS1014" i="1"/>
  <c r="BR1014" i="1"/>
  <c r="BQ1014" i="1"/>
  <c r="DY1013" i="1"/>
  <c r="DX1013" i="1"/>
  <c r="DW1013" i="1"/>
  <c r="DV1013" i="1"/>
  <c r="DU1013" i="1"/>
  <c r="DT1013" i="1"/>
  <c r="DS1013" i="1"/>
  <c r="DR1013" i="1"/>
  <c r="DQ1013" i="1"/>
  <c r="DP1013" i="1"/>
  <c r="DO1013" i="1"/>
  <c r="DN1013" i="1"/>
  <c r="DM1013" i="1"/>
  <c r="DL1013" i="1"/>
  <c r="DK1013" i="1"/>
  <c r="DJ1013" i="1"/>
  <c r="DI1013" i="1"/>
  <c r="DH1013" i="1"/>
  <c r="DG1013" i="1"/>
  <c r="DF1013" i="1"/>
  <c r="DE1013" i="1"/>
  <c r="DD1013" i="1"/>
  <c r="DC1013" i="1"/>
  <c r="DB1013" i="1"/>
  <c r="DA1013" i="1"/>
  <c r="CZ1013" i="1"/>
  <c r="CY1013" i="1"/>
  <c r="CX1013" i="1"/>
  <c r="CW1013" i="1"/>
  <c r="CV1013" i="1"/>
  <c r="CU1013" i="1"/>
  <c r="CT1013" i="1"/>
  <c r="CS1013" i="1"/>
  <c r="CR1013" i="1"/>
  <c r="CQ1013" i="1"/>
  <c r="CP1013" i="1"/>
  <c r="CO1013" i="1"/>
  <c r="CN1013" i="1"/>
  <c r="CM1013" i="1"/>
  <c r="CL1013" i="1"/>
  <c r="CK1013" i="1"/>
  <c r="CJ1013" i="1"/>
  <c r="CI1013" i="1"/>
  <c r="CH1013" i="1"/>
  <c r="CG1013" i="1"/>
  <c r="CF1013" i="1"/>
  <c r="CE1013" i="1"/>
  <c r="CD1013" i="1"/>
  <c r="CC1013" i="1"/>
  <c r="CB1013" i="1"/>
  <c r="CA1013" i="1"/>
  <c r="BZ1013" i="1"/>
  <c r="BY1013" i="1"/>
  <c r="BX1013" i="1"/>
  <c r="BW1013" i="1"/>
  <c r="BV1013" i="1"/>
  <c r="BU1013" i="1"/>
  <c r="BT1013" i="1"/>
  <c r="BS1013" i="1"/>
  <c r="BR1013" i="1"/>
  <c r="BQ1013" i="1"/>
  <c r="BP1013" i="1"/>
  <c r="BP1014" i="1"/>
  <c r="DZ1005" i="1"/>
  <c r="DZ1004" i="1"/>
  <c r="DZ1003" i="1"/>
  <c r="DZ1002" i="1"/>
  <c r="DZ1001" i="1"/>
  <c r="DZ1000" i="1"/>
  <c r="DY1005" i="1"/>
  <c r="DX1005" i="1"/>
  <c r="DW1005" i="1"/>
  <c r="DV1005" i="1"/>
  <c r="DU1005" i="1"/>
  <c r="DT1005" i="1"/>
  <c r="DS1005" i="1"/>
  <c r="DR1005" i="1"/>
  <c r="DQ1005" i="1"/>
  <c r="DP1005" i="1"/>
  <c r="DO1005" i="1"/>
  <c r="DN1005" i="1"/>
  <c r="DM1005" i="1"/>
  <c r="DL1005" i="1"/>
  <c r="DK1005" i="1"/>
  <c r="DJ1005" i="1"/>
  <c r="DI1005" i="1"/>
  <c r="DH1005" i="1"/>
  <c r="DG1005" i="1"/>
  <c r="DF1005" i="1"/>
  <c r="DE1005" i="1"/>
  <c r="DD1005" i="1"/>
  <c r="DC1005" i="1"/>
  <c r="DB1005" i="1"/>
  <c r="DA1005" i="1"/>
  <c r="CZ1005" i="1"/>
  <c r="CY1005" i="1"/>
  <c r="CX1005" i="1"/>
  <c r="CW1005" i="1"/>
  <c r="CV1005" i="1"/>
  <c r="CU1005" i="1"/>
  <c r="CT1005" i="1"/>
  <c r="CS1005" i="1"/>
  <c r="CR1005" i="1"/>
  <c r="CQ1005" i="1"/>
  <c r="CP1005" i="1"/>
  <c r="CO1005" i="1"/>
  <c r="CN1005" i="1"/>
  <c r="CM1005" i="1"/>
  <c r="CL1005" i="1"/>
  <c r="CK1005" i="1"/>
  <c r="CJ1005" i="1"/>
  <c r="CI1005" i="1"/>
  <c r="CH1005" i="1"/>
  <c r="CG1005" i="1"/>
  <c r="CF1005" i="1"/>
  <c r="CE1005" i="1"/>
  <c r="CD1005" i="1"/>
  <c r="CC1005" i="1"/>
  <c r="CB1005" i="1"/>
  <c r="CA1005" i="1"/>
  <c r="BZ1005" i="1"/>
  <c r="BY1005" i="1"/>
  <c r="BX1005" i="1"/>
  <c r="BW1005" i="1"/>
  <c r="BV1005" i="1"/>
  <c r="BU1005" i="1"/>
  <c r="BT1005" i="1"/>
  <c r="BS1005" i="1"/>
  <c r="BR1005" i="1"/>
  <c r="BQ1005" i="1"/>
  <c r="BP1005" i="1"/>
  <c r="DZ733" i="1"/>
  <c r="DZ732" i="1"/>
  <c r="DZ731" i="1"/>
  <c r="DZ730" i="1"/>
  <c r="DZ998" i="1"/>
  <c r="DY998" i="1"/>
  <c r="DZ995" i="1"/>
  <c r="DY995" i="1"/>
  <c r="DX995" i="1"/>
  <c r="DW995" i="1"/>
  <c r="DV995" i="1"/>
  <c r="DU995" i="1"/>
  <c r="DT995" i="1"/>
  <c r="DS995" i="1"/>
  <c r="DR995" i="1"/>
  <c r="DQ995" i="1"/>
  <c r="DP995" i="1"/>
  <c r="DO995" i="1"/>
  <c r="DN995" i="1"/>
  <c r="DM995" i="1"/>
  <c r="DL995" i="1"/>
  <c r="DK995" i="1"/>
  <c r="DJ995" i="1"/>
  <c r="DI995" i="1"/>
  <c r="DH995" i="1"/>
  <c r="DG995" i="1"/>
  <c r="DF995" i="1"/>
  <c r="DE995" i="1"/>
  <c r="DD995" i="1"/>
  <c r="DC995" i="1"/>
  <c r="DB995" i="1"/>
  <c r="DA995" i="1"/>
  <c r="CZ995" i="1"/>
  <c r="CY995" i="1"/>
  <c r="CX995" i="1"/>
  <c r="CW995" i="1"/>
  <c r="CV995" i="1"/>
  <c r="CU995" i="1"/>
  <c r="CT995" i="1"/>
  <c r="CS995" i="1"/>
  <c r="CR995" i="1"/>
  <c r="CQ995" i="1"/>
  <c r="CP995" i="1"/>
  <c r="CO995" i="1"/>
  <c r="CN995" i="1"/>
  <c r="CM995" i="1"/>
  <c r="CL995" i="1"/>
  <c r="CK995" i="1"/>
  <c r="CJ995" i="1"/>
  <c r="CI995" i="1"/>
  <c r="CH995" i="1"/>
  <c r="CG995" i="1"/>
  <c r="CF995" i="1"/>
  <c r="CE995" i="1"/>
  <c r="CD995" i="1"/>
  <c r="CC995" i="1"/>
  <c r="CB995" i="1"/>
  <c r="CA995" i="1"/>
  <c r="BZ995" i="1"/>
  <c r="BY995" i="1"/>
  <c r="BX995" i="1"/>
  <c r="BW995" i="1"/>
  <c r="BV995" i="1"/>
  <c r="BU995" i="1"/>
  <c r="BT995" i="1"/>
  <c r="BS995" i="1"/>
  <c r="BR995" i="1"/>
  <c r="BQ995" i="1"/>
  <c r="BP995" i="1"/>
  <c r="DZ992" i="1"/>
  <c r="DZ991" i="1"/>
  <c r="DZ990" i="1"/>
  <c r="DZ989" i="1"/>
  <c r="DZ988" i="1"/>
  <c r="DZ987" i="1"/>
  <c r="DZ986" i="1"/>
  <c r="DZ985" i="1"/>
  <c r="DZ984" i="1"/>
  <c r="DZ983" i="1"/>
  <c r="DY992" i="1"/>
  <c r="DX992" i="1"/>
  <c r="DW992" i="1"/>
  <c r="DV992" i="1"/>
  <c r="DU992" i="1"/>
  <c r="DT992" i="1"/>
  <c r="DS992" i="1"/>
  <c r="DR992" i="1"/>
  <c r="DQ992" i="1"/>
  <c r="DP992" i="1"/>
  <c r="DO992" i="1"/>
  <c r="DN992" i="1"/>
  <c r="DM992" i="1"/>
  <c r="DL992" i="1"/>
  <c r="DK992" i="1"/>
  <c r="DJ992" i="1"/>
  <c r="DI992" i="1"/>
  <c r="DH992" i="1"/>
  <c r="DG992" i="1"/>
  <c r="DF992" i="1"/>
  <c r="DE992" i="1"/>
  <c r="DD992" i="1"/>
  <c r="DC992" i="1"/>
  <c r="DB992" i="1"/>
  <c r="DA992" i="1"/>
  <c r="CZ992" i="1"/>
  <c r="CY992" i="1"/>
  <c r="CX992" i="1"/>
  <c r="CW992" i="1"/>
  <c r="CV992" i="1"/>
  <c r="CU992" i="1"/>
  <c r="CT992" i="1"/>
  <c r="CS992" i="1"/>
  <c r="CR992" i="1"/>
  <c r="CQ992" i="1"/>
  <c r="CP992" i="1"/>
  <c r="CO992" i="1"/>
  <c r="CN992" i="1"/>
  <c r="CM992" i="1"/>
  <c r="CL992" i="1"/>
  <c r="CK992" i="1"/>
  <c r="CJ992" i="1"/>
  <c r="CI992" i="1"/>
  <c r="CH992" i="1"/>
  <c r="CG992" i="1"/>
  <c r="CF992" i="1"/>
  <c r="CE992" i="1"/>
  <c r="CD992" i="1"/>
  <c r="CC992" i="1"/>
  <c r="CB992" i="1"/>
  <c r="CA992" i="1"/>
  <c r="BZ992" i="1"/>
  <c r="BY992" i="1"/>
  <c r="BX992" i="1"/>
  <c r="BW992" i="1"/>
  <c r="BV992" i="1"/>
  <c r="BU992" i="1"/>
  <c r="BT992" i="1"/>
  <c r="BS992" i="1"/>
  <c r="BR992" i="1"/>
  <c r="BQ992" i="1"/>
  <c r="BP992" i="1"/>
  <c r="DZ980" i="1"/>
  <c r="DZ979" i="1"/>
  <c r="DZ978" i="1"/>
  <c r="DZ977" i="1"/>
  <c r="DZ976" i="1"/>
  <c r="DZ975" i="1"/>
  <c r="DZ974" i="1"/>
  <c r="DZ973" i="1"/>
  <c r="DZ971" i="1"/>
  <c r="DZ970" i="1"/>
  <c r="DZ969" i="1"/>
  <c r="DZ968" i="1"/>
  <c r="DZ967" i="1"/>
  <c r="DZ966" i="1"/>
  <c r="DZ965" i="1"/>
  <c r="DZ964" i="1"/>
  <c r="DY971" i="1"/>
  <c r="DX971" i="1"/>
  <c r="DW971" i="1"/>
  <c r="DV971" i="1"/>
  <c r="DU971" i="1"/>
  <c r="DT971" i="1"/>
  <c r="DS971" i="1"/>
  <c r="DR971" i="1"/>
  <c r="DQ971" i="1"/>
  <c r="DP971" i="1"/>
  <c r="DO971" i="1"/>
  <c r="DN971" i="1"/>
  <c r="DM971" i="1"/>
  <c r="DL971" i="1"/>
  <c r="DK971" i="1"/>
  <c r="DJ971" i="1"/>
  <c r="DI971" i="1"/>
  <c r="DH971" i="1"/>
  <c r="DG971" i="1"/>
  <c r="DF971" i="1"/>
  <c r="DE971" i="1"/>
  <c r="DD971" i="1"/>
  <c r="DC971" i="1"/>
  <c r="DB971" i="1"/>
  <c r="DA971" i="1"/>
  <c r="CZ971" i="1"/>
  <c r="CY971" i="1"/>
  <c r="CX971" i="1"/>
  <c r="CW971" i="1"/>
  <c r="CV971" i="1"/>
  <c r="CU971" i="1"/>
  <c r="CT971" i="1"/>
  <c r="CS971" i="1"/>
  <c r="CR971" i="1"/>
  <c r="CQ971" i="1"/>
  <c r="CP971" i="1"/>
  <c r="CO971" i="1"/>
  <c r="CN971" i="1"/>
  <c r="CM971" i="1"/>
  <c r="CL971" i="1"/>
  <c r="CK971" i="1"/>
  <c r="CJ971" i="1"/>
  <c r="CI971" i="1"/>
  <c r="CH971" i="1"/>
  <c r="CG971" i="1"/>
  <c r="CF971" i="1"/>
  <c r="CE971" i="1"/>
  <c r="CD971" i="1"/>
  <c r="CC971" i="1"/>
  <c r="CB971" i="1"/>
  <c r="CA971" i="1"/>
  <c r="BZ971" i="1"/>
  <c r="BY971" i="1"/>
  <c r="BX971" i="1"/>
  <c r="BW971" i="1"/>
  <c r="BV971" i="1"/>
  <c r="BU971" i="1"/>
  <c r="BT971" i="1"/>
  <c r="BS971" i="1"/>
  <c r="BR971" i="1"/>
  <c r="BQ971" i="1"/>
  <c r="BP971" i="1"/>
  <c r="DZ960" i="1"/>
  <c r="DZ959" i="1"/>
  <c r="DZ958" i="1"/>
  <c r="DZ957" i="1"/>
  <c r="DZ956" i="1"/>
  <c r="DZ961" i="1"/>
  <c r="DY961" i="1"/>
  <c r="DX961" i="1"/>
  <c r="DW961" i="1"/>
  <c r="DV961" i="1"/>
  <c r="DU961" i="1"/>
  <c r="DT961" i="1"/>
  <c r="DS961" i="1"/>
  <c r="DR961" i="1"/>
  <c r="DQ961" i="1"/>
  <c r="DP961" i="1"/>
  <c r="DO961" i="1"/>
  <c r="DN961" i="1"/>
  <c r="DM961" i="1"/>
  <c r="DL961" i="1"/>
  <c r="DK961" i="1"/>
  <c r="DJ961" i="1"/>
  <c r="DI961" i="1"/>
  <c r="DH961" i="1"/>
  <c r="DG961" i="1"/>
  <c r="DF961" i="1"/>
  <c r="DE961" i="1"/>
  <c r="DD961" i="1"/>
  <c r="DC961" i="1"/>
  <c r="DB961" i="1"/>
  <c r="DA961" i="1"/>
  <c r="CZ961" i="1"/>
  <c r="CY961" i="1"/>
  <c r="CX961" i="1"/>
  <c r="CW961" i="1"/>
  <c r="CV961" i="1"/>
  <c r="CU961" i="1"/>
  <c r="CT961" i="1"/>
  <c r="CS961" i="1"/>
  <c r="CR961" i="1"/>
  <c r="CQ961" i="1"/>
  <c r="CP961" i="1"/>
  <c r="CO961" i="1"/>
  <c r="CN961" i="1"/>
  <c r="CM961" i="1"/>
  <c r="CL961" i="1"/>
  <c r="CK961" i="1"/>
  <c r="CJ961" i="1"/>
  <c r="CI961" i="1"/>
  <c r="CH961" i="1"/>
  <c r="CG961" i="1"/>
  <c r="CF961" i="1"/>
  <c r="CE961" i="1"/>
  <c r="CD961" i="1"/>
  <c r="CC961" i="1"/>
  <c r="CB961" i="1"/>
  <c r="CA961" i="1"/>
  <c r="BZ961" i="1"/>
  <c r="BY961" i="1"/>
  <c r="BX961" i="1"/>
  <c r="BW961" i="1"/>
  <c r="BV961" i="1"/>
  <c r="BU961" i="1"/>
  <c r="BT961" i="1"/>
  <c r="BS961" i="1"/>
  <c r="BR961" i="1"/>
  <c r="BQ961" i="1"/>
  <c r="BP961" i="1"/>
  <c r="DZ953" i="1"/>
  <c r="DY953" i="1"/>
  <c r="DX953" i="1"/>
  <c r="DW953" i="1"/>
  <c r="DV953" i="1"/>
  <c r="DU953" i="1"/>
  <c r="DT953" i="1"/>
  <c r="DS953" i="1"/>
  <c r="DR953" i="1"/>
  <c r="DQ953" i="1"/>
  <c r="DP953" i="1"/>
  <c r="DO953" i="1"/>
  <c r="DN953" i="1"/>
  <c r="DM953" i="1"/>
  <c r="DL953" i="1"/>
  <c r="DK953" i="1"/>
  <c r="DJ953" i="1"/>
  <c r="DI953" i="1"/>
  <c r="DH953" i="1"/>
  <c r="DG953" i="1"/>
  <c r="DF953" i="1"/>
  <c r="DE953" i="1"/>
  <c r="DD953" i="1"/>
  <c r="DC953" i="1"/>
  <c r="DB953" i="1"/>
  <c r="DA953" i="1"/>
  <c r="CZ953" i="1"/>
  <c r="CY953" i="1"/>
  <c r="CX953" i="1"/>
  <c r="CW953" i="1"/>
  <c r="CV953" i="1"/>
  <c r="CU953" i="1"/>
  <c r="CT953" i="1"/>
  <c r="CS953" i="1"/>
  <c r="CR953" i="1"/>
  <c r="CQ953" i="1"/>
  <c r="CP953" i="1"/>
  <c r="CO953" i="1"/>
  <c r="CN953" i="1"/>
  <c r="CM953" i="1"/>
  <c r="CL953" i="1"/>
  <c r="CK953" i="1"/>
  <c r="CJ953" i="1"/>
  <c r="CI953" i="1"/>
  <c r="CH953" i="1"/>
  <c r="CG953" i="1"/>
  <c r="CF953" i="1"/>
  <c r="CE953" i="1"/>
  <c r="CD953" i="1"/>
  <c r="CC953" i="1"/>
  <c r="CB953" i="1"/>
  <c r="CA953" i="1"/>
  <c r="BZ953" i="1"/>
  <c r="BY953" i="1"/>
  <c r="BX953" i="1"/>
  <c r="BW953" i="1"/>
  <c r="BV953" i="1"/>
  <c r="BU953" i="1"/>
  <c r="BT953" i="1"/>
  <c r="BS953" i="1"/>
  <c r="BR953" i="1"/>
  <c r="BQ953" i="1"/>
  <c r="DZ952" i="1"/>
  <c r="DY952" i="1"/>
  <c r="DX952" i="1"/>
  <c r="DW952" i="1"/>
  <c r="DV952" i="1"/>
  <c r="DU952" i="1"/>
  <c r="DT952" i="1"/>
  <c r="DS952" i="1"/>
  <c r="DR952" i="1"/>
  <c r="DQ952" i="1"/>
  <c r="DP952" i="1"/>
  <c r="DO952" i="1"/>
  <c r="DN952" i="1"/>
  <c r="DM952" i="1"/>
  <c r="DL952" i="1"/>
  <c r="DK952" i="1"/>
  <c r="DJ952" i="1"/>
  <c r="DI952" i="1"/>
  <c r="DH952" i="1"/>
  <c r="DG952" i="1"/>
  <c r="DF952" i="1"/>
  <c r="DE952" i="1"/>
  <c r="DD952" i="1"/>
  <c r="DC952" i="1"/>
  <c r="DB952" i="1"/>
  <c r="DA952" i="1"/>
  <c r="CZ952" i="1"/>
  <c r="CY952" i="1"/>
  <c r="CX952" i="1"/>
  <c r="CW952" i="1"/>
  <c r="CV952" i="1"/>
  <c r="CU952" i="1"/>
  <c r="CT952" i="1"/>
  <c r="CS952" i="1"/>
  <c r="CR952" i="1"/>
  <c r="CQ952" i="1"/>
  <c r="CP952" i="1"/>
  <c r="CO952" i="1"/>
  <c r="CN952" i="1"/>
  <c r="CM952" i="1"/>
  <c r="CL952" i="1"/>
  <c r="CK952" i="1"/>
  <c r="CJ952" i="1"/>
  <c r="CI952" i="1"/>
  <c r="CH952" i="1"/>
  <c r="CG952" i="1"/>
  <c r="CF952" i="1"/>
  <c r="CE952" i="1"/>
  <c r="CD952" i="1"/>
  <c r="CC952" i="1"/>
  <c r="CB952" i="1"/>
  <c r="CA952" i="1"/>
  <c r="BZ952" i="1"/>
  <c r="BY952" i="1"/>
  <c r="BX952" i="1"/>
  <c r="BW952" i="1"/>
  <c r="BV952" i="1"/>
  <c r="BU952" i="1"/>
  <c r="BT952" i="1"/>
  <c r="BS952" i="1"/>
  <c r="BR952" i="1"/>
  <c r="BQ952" i="1"/>
  <c r="DZ951" i="1"/>
  <c r="DY951" i="1"/>
  <c r="DX951" i="1"/>
  <c r="DW951" i="1"/>
  <c r="DV951" i="1"/>
  <c r="DU951" i="1"/>
  <c r="DT951" i="1"/>
  <c r="DS951" i="1"/>
  <c r="DR951" i="1"/>
  <c r="DQ951" i="1"/>
  <c r="DP951" i="1"/>
  <c r="DO951" i="1"/>
  <c r="DN951" i="1"/>
  <c r="DM951" i="1"/>
  <c r="DL951" i="1"/>
  <c r="DK951" i="1"/>
  <c r="DJ951" i="1"/>
  <c r="DI951" i="1"/>
  <c r="DH951" i="1"/>
  <c r="DG951" i="1"/>
  <c r="DF951" i="1"/>
  <c r="DE951" i="1"/>
  <c r="DD951" i="1"/>
  <c r="DC951" i="1"/>
  <c r="DB951" i="1"/>
  <c r="DA951" i="1"/>
  <c r="CZ951" i="1"/>
  <c r="CY951" i="1"/>
  <c r="CX951" i="1"/>
  <c r="CW951" i="1"/>
  <c r="CV951" i="1"/>
  <c r="CU951" i="1"/>
  <c r="CT951" i="1"/>
  <c r="CS951" i="1"/>
  <c r="CR951" i="1"/>
  <c r="CQ951" i="1"/>
  <c r="CP951" i="1"/>
  <c r="CO951" i="1"/>
  <c r="CN951" i="1"/>
  <c r="CM951" i="1"/>
  <c r="CL951" i="1"/>
  <c r="CK951" i="1"/>
  <c r="CJ951" i="1"/>
  <c r="CI951" i="1"/>
  <c r="CH951" i="1"/>
  <c r="CG951" i="1"/>
  <c r="CF951" i="1"/>
  <c r="CE951" i="1"/>
  <c r="CD951" i="1"/>
  <c r="CC951" i="1"/>
  <c r="CB951" i="1"/>
  <c r="CA951" i="1"/>
  <c r="BZ951" i="1"/>
  <c r="BY951" i="1"/>
  <c r="BX951" i="1"/>
  <c r="BW951" i="1"/>
  <c r="BV951" i="1"/>
  <c r="BU951" i="1"/>
  <c r="BT951" i="1"/>
  <c r="BS951" i="1"/>
  <c r="BR951" i="1"/>
  <c r="BQ951" i="1"/>
  <c r="DZ950" i="1"/>
  <c r="DY950" i="1"/>
  <c r="DX950" i="1"/>
  <c r="DW950" i="1"/>
  <c r="DV950" i="1"/>
  <c r="DU950" i="1"/>
  <c r="DT950" i="1"/>
  <c r="DS950" i="1"/>
  <c r="DR950" i="1"/>
  <c r="DQ950" i="1"/>
  <c r="DP950" i="1"/>
  <c r="DO950" i="1"/>
  <c r="DN950" i="1"/>
  <c r="DM950" i="1"/>
  <c r="DL950" i="1"/>
  <c r="DK950" i="1"/>
  <c r="DJ950" i="1"/>
  <c r="DI950" i="1"/>
  <c r="DH950" i="1"/>
  <c r="DG950" i="1"/>
  <c r="DF950" i="1"/>
  <c r="DE950" i="1"/>
  <c r="DD950" i="1"/>
  <c r="DC950" i="1"/>
  <c r="DB950" i="1"/>
  <c r="DA950" i="1"/>
  <c r="CZ950" i="1"/>
  <c r="CY950" i="1"/>
  <c r="CX950" i="1"/>
  <c r="CW950" i="1"/>
  <c r="CV950" i="1"/>
  <c r="CU950" i="1"/>
  <c r="CT950" i="1"/>
  <c r="CS950" i="1"/>
  <c r="CR950" i="1"/>
  <c r="CQ950" i="1"/>
  <c r="CP950" i="1"/>
  <c r="CO950" i="1"/>
  <c r="CN950" i="1"/>
  <c r="CM950" i="1"/>
  <c r="CL950" i="1"/>
  <c r="CK950" i="1"/>
  <c r="CJ950" i="1"/>
  <c r="CI950" i="1"/>
  <c r="CH950" i="1"/>
  <c r="CG950" i="1"/>
  <c r="CF950" i="1"/>
  <c r="CE950" i="1"/>
  <c r="CD950" i="1"/>
  <c r="CC950" i="1"/>
  <c r="CB950" i="1"/>
  <c r="CA950" i="1"/>
  <c r="BZ950" i="1"/>
  <c r="BY950" i="1"/>
  <c r="BX950" i="1"/>
  <c r="BW950" i="1"/>
  <c r="BV950" i="1"/>
  <c r="BU950" i="1"/>
  <c r="BT950" i="1"/>
  <c r="BS950" i="1"/>
  <c r="BR950" i="1"/>
  <c r="BQ950" i="1"/>
  <c r="DZ949" i="1"/>
  <c r="DY949" i="1"/>
  <c r="DX949" i="1"/>
  <c r="DW949" i="1"/>
  <c r="DV949" i="1"/>
  <c r="DU949" i="1"/>
  <c r="DT949" i="1"/>
  <c r="DS949" i="1"/>
  <c r="DR949" i="1"/>
  <c r="DQ949" i="1"/>
  <c r="DP949" i="1"/>
  <c r="DO949" i="1"/>
  <c r="DN949" i="1"/>
  <c r="DM949" i="1"/>
  <c r="DL949" i="1"/>
  <c r="DK949" i="1"/>
  <c r="DJ949" i="1"/>
  <c r="DI949" i="1"/>
  <c r="DH949" i="1"/>
  <c r="DG949" i="1"/>
  <c r="DF949" i="1"/>
  <c r="DE949" i="1"/>
  <c r="DD949" i="1"/>
  <c r="DC949" i="1"/>
  <c r="DB949" i="1"/>
  <c r="DA949" i="1"/>
  <c r="CZ949" i="1"/>
  <c r="CY949" i="1"/>
  <c r="CX949" i="1"/>
  <c r="CW949" i="1"/>
  <c r="CV949" i="1"/>
  <c r="CU949" i="1"/>
  <c r="CT949" i="1"/>
  <c r="CS949" i="1"/>
  <c r="CR949" i="1"/>
  <c r="CQ949" i="1"/>
  <c r="CP949" i="1"/>
  <c r="CO949" i="1"/>
  <c r="CN949" i="1"/>
  <c r="CM949" i="1"/>
  <c r="CL949" i="1"/>
  <c r="CK949" i="1"/>
  <c r="CJ949" i="1"/>
  <c r="CI949" i="1"/>
  <c r="CH949" i="1"/>
  <c r="CG949" i="1"/>
  <c r="CF949" i="1"/>
  <c r="CE949" i="1"/>
  <c r="CD949" i="1"/>
  <c r="CC949" i="1"/>
  <c r="CB949" i="1"/>
  <c r="CA949" i="1"/>
  <c r="BZ949" i="1"/>
  <c r="BY949" i="1"/>
  <c r="BX949" i="1"/>
  <c r="BW949" i="1"/>
  <c r="BV949" i="1"/>
  <c r="BU949" i="1"/>
  <c r="BT949" i="1"/>
  <c r="BS949" i="1"/>
  <c r="BR949" i="1"/>
  <c r="BQ949" i="1"/>
  <c r="DZ948" i="1"/>
  <c r="DY948" i="1"/>
  <c r="DX948" i="1"/>
  <c r="DW948" i="1"/>
  <c r="DV948" i="1"/>
  <c r="DU948" i="1"/>
  <c r="DT948" i="1"/>
  <c r="DS948" i="1"/>
  <c r="DR948" i="1"/>
  <c r="DQ948" i="1"/>
  <c r="DP948" i="1"/>
  <c r="DO948" i="1"/>
  <c r="DN948" i="1"/>
  <c r="DM948" i="1"/>
  <c r="DL948" i="1"/>
  <c r="DK948" i="1"/>
  <c r="DJ948" i="1"/>
  <c r="DI948" i="1"/>
  <c r="DH948" i="1"/>
  <c r="DG948" i="1"/>
  <c r="DF948" i="1"/>
  <c r="DE948" i="1"/>
  <c r="DD948" i="1"/>
  <c r="DC948" i="1"/>
  <c r="DB948" i="1"/>
  <c r="DA948" i="1"/>
  <c r="CZ948" i="1"/>
  <c r="CY948" i="1"/>
  <c r="CX948" i="1"/>
  <c r="CW948" i="1"/>
  <c r="CV948" i="1"/>
  <c r="CU948" i="1"/>
  <c r="CT948" i="1"/>
  <c r="CS948" i="1"/>
  <c r="CR948" i="1"/>
  <c r="CQ948" i="1"/>
  <c r="CP948" i="1"/>
  <c r="CO948" i="1"/>
  <c r="CN948" i="1"/>
  <c r="CM948" i="1"/>
  <c r="CL948" i="1"/>
  <c r="CK948" i="1"/>
  <c r="CJ948" i="1"/>
  <c r="CI948" i="1"/>
  <c r="CH948" i="1"/>
  <c r="CG948" i="1"/>
  <c r="CF948" i="1"/>
  <c r="CE948" i="1"/>
  <c r="CD948" i="1"/>
  <c r="CC948" i="1"/>
  <c r="CB948" i="1"/>
  <c r="CA948" i="1"/>
  <c r="BZ948" i="1"/>
  <c r="BY948" i="1"/>
  <c r="BX948" i="1"/>
  <c r="BW948" i="1"/>
  <c r="BV948" i="1"/>
  <c r="BU948" i="1"/>
  <c r="BT948" i="1"/>
  <c r="BS948" i="1"/>
  <c r="BR948" i="1"/>
  <c r="BQ948" i="1"/>
  <c r="DZ947" i="1"/>
  <c r="DY947" i="1"/>
  <c r="DX947" i="1"/>
  <c r="DW947" i="1"/>
  <c r="DV947" i="1"/>
  <c r="DU947" i="1"/>
  <c r="DT947" i="1"/>
  <c r="DS947" i="1"/>
  <c r="DR947" i="1"/>
  <c r="DQ947" i="1"/>
  <c r="DP947" i="1"/>
  <c r="DO947" i="1"/>
  <c r="DN947" i="1"/>
  <c r="DM947" i="1"/>
  <c r="DL947" i="1"/>
  <c r="DK947" i="1"/>
  <c r="DJ947" i="1"/>
  <c r="DI947" i="1"/>
  <c r="DH947" i="1"/>
  <c r="DG947" i="1"/>
  <c r="DF947" i="1"/>
  <c r="DE947" i="1"/>
  <c r="DD947" i="1"/>
  <c r="DC947" i="1"/>
  <c r="DB947" i="1"/>
  <c r="DA947" i="1"/>
  <c r="CZ947" i="1"/>
  <c r="CY947" i="1"/>
  <c r="CX947" i="1"/>
  <c r="CW947" i="1"/>
  <c r="CV947" i="1"/>
  <c r="CU947" i="1"/>
  <c r="CT947" i="1"/>
  <c r="CS947" i="1"/>
  <c r="CR947" i="1"/>
  <c r="CQ947" i="1"/>
  <c r="CP947" i="1"/>
  <c r="CO947" i="1"/>
  <c r="CN947" i="1"/>
  <c r="CM947" i="1"/>
  <c r="CL947" i="1"/>
  <c r="CK947" i="1"/>
  <c r="CJ947" i="1"/>
  <c r="CI947" i="1"/>
  <c r="CH947" i="1"/>
  <c r="CG947" i="1"/>
  <c r="CF947" i="1"/>
  <c r="CE947" i="1"/>
  <c r="CD947" i="1"/>
  <c r="CC947" i="1"/>
  <c r="CB947" i="1"/>
  <c r="CA947" i="1"/>
  <c r="BZ947" i="1"/>
  <c r="BY947" i="1"/>
  <c r="BX947" i="1"/>
  <c r="BW947" i="1"/>
  <c r="BV947" i="1"/>
  <c r="BU947" i="1"/>
  <c r="BT947" i="1"/>
  <c r="BS947" i="1"/>
  <c r="BR947" i="1"/>
  <c r="BQ947" i="1"/>
  <c r="CD946" i="1"/>
  <c r="CC946" i="1"/>
  <c r="CB946" i="1"/>
  <c r="CA946" i="1"/>
  <c r="BZ946" i="1"/>
  <c r="BY946" i="1"/>
  <c r="BX946" i="1"/>
  <c r="BW946" i="1"/>
  <c r="BV946" i="1"/>
  <c r="BU946" i="1"/>
  <c r="BT946" i="1"/>
  <c r="BS946" i="1"/>
  <c r="BR946" i="1"/>
  <c r="BQ946" i="1"/>
  <c r="BP953" i="1"/>
  <c r="BP952" i="1"/>
  <c r="BP948" i="1"/>
  <c r="DZ944" i="1"/>
  <c r="DZ943" i="1"/>
  <c r="DZ942" i="1"/>
  <c r="DZ941" i="1"/>
  <c r="DZ936" i="1"/>
  <c r="DZ935" i="1"/>
  <c r="DZ937" i="1"/>
  <c r="DY937" i="1"/>
  <c r="DX937" i="1"/>
  <c r="DW937" i="1"/>
  <c r="DV937" i="1"/>
  <c r="DU937" i="1"/>
  <c r="DT937" i="1"/>
  <c r="DS937" i="1"/>
  <c r="DR937" i="1"/>
  <c r="DQ937" i="1"/>
  <c r="DP937" i="1"/>
  <c r="DO937" i="1"/>
  <c r="DN937" i="1"/>
  <c r="DM937" i="1"/>
  <c r="DL937" i="1"/>
  <c r="DK937" i="1"/>
  <c r="DJ937" i="1"/>
  <c r="DI937" i="1"/>
  <c r="DH937" i="1"/>
  <c r="DG937" i="1"/>
  <c r="DF937" i="1"/>
  <c r="DE937" i="1"/>
  <c r="DD937" i="1"/>
  <c r="DC937" i="1"/>
  <c r="DB937" i="1"/>
  <c r="DA937" i="1"/>
  <c r="CZ937" i="1"/>
  <c r="CY937" i="1"/>
  <c r="CX937" i="1"/>
  <c r="CW937" i="1"/>
  <c r="CV937" i="1"/>
  <c r="CU937" i="1"/>
  <c r="CT937" i="1"/>
  <c r="CS937" i="1"/>
  <c r="CR937" i="1"/>
  <c r="CQ937" i="1"/>
  <c r="CP937" i="1"/>
  <c r="CO937" i="1"/>
  <c r="CN937" i="1"/>
  <c r="CM937" i="1"/>
  <c r="CL937" i="1"/>
  <c r="CK937" i="1"/>
  <c r="CJ937" i="1"/>
  <c r="CI937" i="1"/>
  <c r="CH937" i="1"/>
  <c r="CG937" i="1"/>
  <c r="CF937" i="1"/>
  <c r="CE937" i="1"/>
  <c r="CD937" i="1"/>
  <c r="CC937" i="1"/>
  <c r="CB937" i="1"/>
  <c r="CA937" i="1"/>
  <c r="BZ937" i="1"/>
  <c r="BY937" i="1"/>
  <c r="BX937" i="1"/>
  <c r="BW937" i="1"/>
  <c r="BV937" i="1"/>
  <c r="BU937" i="1"/>
  <c r="BT937" i="1"/>
  <c r="BS937" i="1"/>
  <c r="BR937" i="1"/>
  <c r="BQ937" i="1"/>
  <c r="BP937" i="1"/>
  <c r="DZ931" i="1"/>
  <c r="DZ930" i="1"/>
  <c r="DZ929" i="1"/>
  <c r="DZ925" i="1"/>
  <c r="DZ924" i="1"/>
  <c r="DZ923" i="1"/>
  <c r="DZ922" i="1"/>
  <c r="DZ921" i="1"/>
  <c r="DZ920" i="1"/>
  <c r="DZ926" i="1"/>
  <c r="DY926" i="1"/>
  <c r="DX926" i="1"/>
  <c r="DW926" i="1"/>
  <c r="DV926" i="1"/>
  <c r="DU926" i="1"/>
  <c r="DT926" i="1"/>
  <c r="DS926" i="1"/>
  <c r="DR926" i="1"/>
  <c r="DQ926" i="1"/>
  <c r="DP926" i="1"/>
  <c r="DO926" i="1"/>
  <c r="DN926" i="1"/>
  <c r="DM926" i="1"/>
  <c r="DL926" i="1"/>
  <c r="DK926" i="1"/>
  <c r="DJ926" i="1"/>
  <c r="DI926" i="1"/>
  <c r="DH926" i="1"/>
  <c r="DG926" i="1"/>
  <c r="DF926" i="1"/>
  <c r="DE926" i="1"/>
  <c r="DD926" i="1"/>
  <c r="DC926" i="1"/>
  <c r="DB926" i="1"/>
  <c r="DA926" i="1"/>
  <c r="CZ926" i="1"/>
  <c r="CY926" i="1"/>
  <c r="CX926" i="1"/>
  <c r="CW926" i="1"/>
  <c r="CV926" i="1"/>
  <c r="CU926" i="1"/>
  <c r="CT926" i="1"/>
  <c r="CS926" i="1"/>
  <c r="CR926" i="1"/>
  <c r="CQ926" i="1"/>
  <c r="CP926" i="1"/>
  <c r="CO926" i="1"/>
  <c r="CN926" i="1"/>
  <c r="CM926" i="1"/>
  <c r="CL926" i="1"/>
  <c r="CK926" i="1"/>
  <c r="CJ926" i="1"/>
  <c r="CI926" i="1"/>
  <c r="CH926" i="1"/>
  <c r="CG926" i="1"/>
  <c r="CF926" i="1"/>
  <c r="CE926" i="1"/>
  <c r="CD926" i="1"/>
  <c r="CC926" i="1"/>
  <c r="CB926" i="1"/>
  <c r="CA926" i="1"/>
  <c r="BZ926" i="1"/>
  <c r="BY926" i="1"/>
  <c r="BX926" i="1"/>
  <c r="BW926" i="1"/>
  <c r="BV926" i="1"/>
  <c r="BU926" i="1"/>
  <c r="BT926" i="1"/>
  <c r="BS926" i="1"/>
  <c r="BR926" i="1"/>
  <c r="BQ926" i="1"/>
  <c r="BP926" i="1"/>
  <c r="DZ917" i="1"/>
  <c r="DZ916" i="1"/>
  <c r="DZ915" i="1"/>
  <c r="DZ914" i="1"/>
  <c r="DZ913" i="1"/>
  <c r="DZ912" i="1"/>
  <c r="DZ918" i="1"/>
  <c r="DY918" i="1"/>
  <c r="DX918" i="1"/>
  <c r="DW918" i="1"/>
  <c r="DV918" i="1"/>
  <c r="DU918" i="1"/>
  <c r="DT918" i="1"/>
  <c r="DS918" i="1"/>
  <c r="DR918" i="1"/>
  <c r="DQ918" i="1"/>
  <c r="DP918" i="1"/>
  <c r="DO918" i="1"/>
  <c r="DN918" i="1"/>
  <c r="DM918" i="1"/>
  <c r="DL918" i="1"/>
  <c r="DK918" i="1"/>
  <c r="DJ918" i="1"/>
  <c r="DI918" i="1"/>
  <c r="DH918" i="1"/>
  <c r="DG918" i="1"/>
  <c r="DF918" i="1"/>
  <c r="DE918" i="1"/>
  <c r="DD918" i="1"/>
  <c r="DC918" i="1"/>
  <c r="DB918" i="1"/>
  <c r="DA918" i="1"/>
  <c r="CZ918" i="1"/>
  <c r="CY918" i="1"/>
  <c r="CX918" i="1"/>
  <c r="CW918" i="1"/>
  <c r="CV918" i="1"/>
  <c r="CU918" i="1"/>
  <c r="CT918" i="1"/>
  <c r="CS918" i="1"/>
  <c r="CR918" i="1"/>
  <c r="CQ918" i="1"/>
  <c r="CP918" i="1"/>
  <c r="CO918" i="1"/>
  <c r="CN918" i="1"/>
  <c r="CM918" i="1"/>
  <c r="CL918" i="1"/>
  <c r="CK918" i="1"/>
  <c r="CJ918" i="1"/>
  <c r="CI918" i="1"/>
  <c r="CH918" i="1"/>
  <c r="CG918" i="1"/>
  <c r="CF918" i="1"/>
  <c r="CE918" i="1"/>
  <c r="CD918" i="1"/>
  <c r="CC918" i="1"/>
  <c r="CB918" i="1"/>
  <c r="CA918" i="1"/>
  <c r="BZ918" i="1"/>
  <c r="BY918" i="1"/>
  <c r="BX918" i="1"/>
  <c r="BW918" i="1"/>
  <c r="BV918" i="1"/>
  <c r="BU918" i="1"/>
  <c r="BT918" i="1"/>
  <c r="BS918" i="1"/>
  <c r="BR918" i="1"/>
  <c r="BQ918" i="1"/>
  <c r="BP918" i="1"/>
  <c r="DZ909" i="1"/>
  <c r="DZ908" i="1"/>
  <c r="DZ907" i="1"/>
  <c r="DZ906" i="1"/>
  <c r="DZ905" i="1"/>
  <c r="DZ904" i="1"/>
  <c r="DZ903" i="1"/>
  <c r="DZ902" i="1"/>
  <c r="DY909" i="1"/>
  <c r="DX909" i="1"/>
  <c r="DW909" i="1"/>
  <c r="DV909" i="1"/>
  <c r="DU909" i="1"/>
  <c r="DT909" i="1"/>
  <c r="DS909" i="1"/>
  <c r="DR909" i="1"/>
  <c r="DQ909" i="1"/>
  <c r="DP909" i="1"/>
  <c r="DO909" i="1"/>
  <c r="DN909" i="1"/>
  <c r="DM909" i="1"/>
  <c r="DL909" i="1"/>
  <c r="DK909" i="1"/>
  <c r="DJ909" i="1"/>
  <c r="DI909" i="1"/>
  <c r="DH909" i="1"/>
  <c r="DG909" i="1"/>
  <c r="DF909" i="1"/>
  <c r="DE909" i="1"/>
  <c r="DD909" i="1"/>
  <c r="DC909" i="1"/>
  <c r="DB909" i="1"/>
  <c r="DA909" i="1"/>
  <c r="CZ909" i="1"/>
  <c r="CY909" i="1"/>
  <c r="CX909" i="1"/>
  <c r="CW909" i="1"/>
  <c r="CV909" i="1"/>
  <c r="CU909" i="1"/>
  <c r="CT909" i="1"/>
  <c r="CS909" i="1"/>
  <c r="CR909" i="1"/>
  <c r="CQ909" i="1"/>
  <c r="CP909" i="1"/>
  <c r="CO909" i="1"/>
  <c r="CN909" i="1"/>
  <c r="CM909" i="1"/>
  <c r="CL909" i="1"/>
  <c r="CK909" i="1"/>
  <c r="CJ909" i="1"/>
  <c r="CI909" i="1"/>
  <c r="CH909" i="1"/>
  <c r="CG909" i="1"/>
  <c r="CF909" i="1"/>
  <c r="CE909" i="1"/>
  <c r="CD909" i="1"/>
  <c r="CC909" i="1"/>
  <c r="CB909" i="1"/>
  <c r="CA909" i="1"/>
  <c r="BZ909" i="1"/>
  <c r="BY909" i="1"/>
  <c r="BX909" i="1"/>
  <c r="BW909" i="1"/>
  <c r="BV909" i="1"/>
  <c r="BU909" i="1"/>
  <c r="BT909" i="1"/>
  <c r="BS909" i="1"/>
  <c r="BR909" i="1"/>
  <c r="BQ909" i="1"/>
  <c r="BP909" i="1"/>
  <c r="DZ899" i="1"/>
  <c r="DZ896" i="1"/>
  <c r="DZ894" i="1"/>
  <c r="DY896" i="1"/>
  <c r="DX896" i="1"/>
  <c r="DW896" i="1"/>
  <c r="DV896" i="1"/>
  <c r="DU896" i="1"/>
  <c r="DT896" i="1"/>
  <c r="DS896" i="1"/>
  <c r="DR896" i="1"/>
  <c r="DQ896" i="1"/>
  <c r="DP896" i="1"/>
  <c r="DO896" i="1"/>
  <c r="DN896" i="1"/>
  <c r="DM896" i="1"/>
  <c r="DL896" i="1"/>
  <c r="DK896" i="1"/>
  <c r="DJ896" i="1"/>
  <c r="DI896" i="1"/>
  <c r="DH896" i="1"/>
  <c r="DG896" i="1"/>
  <c r="DF896" i="1"/>
  <c r="DE896" i="1"/>
  <c r="DD896" i="1"/>
  <c r="DC896" i="1"/>
  <c r="DB896" i="1"/>
  <c r="DA896" i="1"/>
  <c r="CZ896" i="1"/>
  <c r="CY896" i="1"/>
  <c r="CX896" i="1"/>
  <c r="CW896" i="1"/>
  <c r="CV896" i="1"/>
  <c r="CU896" i="1"/>
  <c r="CT896" i="1"/>
  <c r="CS896" i="1"/>
  <c r="CR896" i="1"/>
  <c r="CQ896" i="1"/>
  <c r="CP896" i="1"/>
  <c r="CO896" i="1"/>
  <c r="CN896" i="1"/>
  <c r="CM896" i="1"/>
  <c r="CL896" i="1"/>
  <c r="CK896" i="1"/>
  <c r="CJ896" i="1"/>
  <c r="CI896" i="1"/>
  <c r="CH896" i="1"/>
  <c r="CG896" i="1"/>
  <c r="CF896" i="1"/>
  <c r="CE896" i="1"/>
  <c r="CD896" i="1"/>
  <c r="CC896" i="1"/>
  <c r="CB896" i="1"/>
  <c r="CA896" i="1"/>
  <c r="BZ896" i="1"/>
  <c r="BY896" i="1"/>
  <c r="BX896" i="1"/>
  <c r="BW896" i="1"/>
  <c r="BV896" i="1"/>
  <c r="BU896" i="1"/>
  <c r="BT896" i="1"/>
  <c r="BS896" i="1"/>
  <c r="BR896" i="1"/>
  <c r="BQ896" i="1"/>
  <c r="BP896" i="1"/>
  <c r="DZ891" i="1"/>
  <c r="DZ890" i="1"/>
  <c r="DZ889" i="1"/>
  <c r="DZ888" i="1"/>
  <c r="DZ887" i="1"/>
  <c r="DZ886" i="1"/>
  <c r="DZ884" i="1"/>
  <c r="DZ883" i="1"/>
  <c r="DZ882" i="1"/>
  <c r="DZ881" i="1"/>
  <c r="DZ878" i="1"/>
  <c r="DZ877" i="1"/>
  <c r="DZ876" i="1"/>
  <c r="DZ875" i="1"/>
  <c r="DZ874" i="1"/>
  <c r="DZ872" i="1"/>
  <c r="DZ871" i="1"/>
  <c r="DZ866" i="1"/>
  <c r="DZ865" i="1"/>
  <c r="DZ864" i="1"/>
  <c r="DZ863" i="1"/>
  <c r="DZ860" i="1"/>
  <c r="DZ858" i="1"/>
  <c r="DY858" i="1"/>
  <c r="DX858" i="1"/>
  <c r="DW858" i="1"/>
  <c r="DV858" i="1"/>
  <c r="DU858" i="1"/>
  <c r="DT858" i="1"/>
  <c r="DS858" i="1"/>
  <c r="DR858" i="1"/>
  <c r="DQ858" i="1"/>
  <c r="DP858" i="1"/>
  <c r="DO858" i="1"/>
  <c r="DN858" i="1"/>
  <c r="DM858" i="1"/>
  <c r="DL858" i="1"/>
  <c r="DK858" i="1"/>
  <c r="DJ858" i="1"/>
  <c r="DI858" i="1"/>
  <c r="DH858" i="1"/>
  <c r="DG858" i="1"/>
  <c r="DF858" i="1"/>
  <c r="DE858" i="1"/>
  <c r="DD858" i="1"/>
  <c r="DC858" i="1"/>
  <c r="DB858" i="1"/>
  <c r="DA858" i="1"/>
  <c r="CZ858" i="1"/>
  <c r="CY858" i="1"/>
  <c r="CX858" i="1"/>
  <c r="CW858" i="1"/>
  <c r="CV858" i="1"/>
  <c r="CU858" i="1"/>
  <c r="CT858" i="1"/>
  <c r="CS858" i="1"/>
  <c r="CR858" i="1"/>
  <c r="CQ858" i="1"/>
  <c r="CP858" i="1"/>
  <c r="CO858" i="1"/>
  <c r="CN858" i="1"/>
  <c r="CM858" i="1"/>
  <c r="CL858" i="1"/>
  <c r="CK858" i="1"/>
  <c r="CJ858" i="1"/>
  <c r="CI858" i="1"/>
  <c r="CH858" i="1"/>
  <c r="CG858" i="1"/>
  <c r="CF858" i="1"/>
  <c r="CE858" i="1"/>
  <c r="CD858" i="1"/>
  <c r="CC858" i="1"/>
  <c r="CB858" i="1"/>
  <c r="CA858" i="1"/>
  <c r="BZ858" i="1"/>
  <c r="BY858" i="1"/>
  <c r="BX858" i="1"/>
  <c r="BW858" i="1"/>
  <c r="BV858" i="1"/>
  <c r="BU858" i="1"/>
  <c r="BT858" i="1"/>
  <c r="BS858" i="1"/>
  <c r="BR858" i="1"/>
  <c r="BQ858" i="1"/>
  <c r="DZ857" i="1"/>
  <c r="DY857" i="1"/>
  <c r="DX857" i="1"/>
  <c r="DW857" i="1"/>
  <c r="DV857" i="1"/>
  <c r="DU857" i="1"/>
  <c r="DT857" i="1"/>
  <c r="DS857" i="1"/>
  <c r="DR857" i="1"/>
  <c r="DQ857" i="1"/>
  <c r="DP857" i="1"/>
  <c r="DO857" i="1"/>
  <c r="DN857" i="1"/>
  <c r="DM857" i="1"/>
  <c r="DL857" i="1"/>
  <c r="DK857" i="1"/>
  <c r="DJ857" i="1"/>
  <c r="DI857" i="1"/>
  <c r="DH857" i="1"/>
  <c r="DG857" i="1"/>
  <c r="DF857" i="1"/>
  <c r="DE857" i="1"/>
  <c r="DD857" i="1"/>
  <c r="DC857" i="1"/>
  <c r="DB857" i="1"/>
  <c r="DA857" i="1"/>
  <c r="CZ857" i="1"/>
  <c r="CY857" i="1"/>
  <c r="CX857" i="1"/>
  <c r="CW857" i="1"/>
  <c r="CV857" i="1"/>
  <c r="CU857" i="1"/>
  <c r="CT857" i="1"/>
  <c r="CS857" i="1"/>
  <c r="CR857" i="1"/>
  <c r="CQ857" i="1"/>
  <c r="CP857" i="1"/>
  <c r="CO857" i="1"/>
  <c r="CN857" i="1"/>
  <c r="CM857" i="1"/>
  <c r="CL857" i="1"/>
  <c r="CK857" i="1"/>
  <c r="CJ857" i="1"/>
  <c r="CI857" i="1"/>
  <c r="CH857" i="1"/>
  <c r="CG857" i="1"/>
  <c r="CF857" i="1"/>
  <c r="CE857" i="1"/>
  <c r="CD857" i="1"/>
  <c r="CC857" i="1"/>
  <c r="CB857" i="1"/>
  <c r="CA857" i="1"/>
  <c r="BZ857" i="1"/>
  <c r="BY857" i="1"/>
  <c r="BX857" i="1"/>
  <c r="BW857" i="1"/>
  <c r="BV857" i="1"/>
  <c r="BU857" i="1"/>
  <c r="BT857" i="1"/>
  <c r="BS857" i="1"/>
  <c r="BR857" i="1"/>
  <c r="BQ857" i="1"/>
  <c r="DZ856" i="1"/>
  <c r="DY856" i="1"/>
  <c r="DX856" i="1"/>
  <c r="DW856" i="1"/>
  <c r="DV856" i="1"/>
  <c r="DU856" i="1"/>
  <c r="DT856" i="1"/>
  <c r="DS856" i="1"/>
  <c r="DR856" i="1"/>
  <c r="DQ856" i="1"/>
  <c r="DP856" i="1"/>
  <c r="DO856" i="1"/>
  <c r="DN856" i="1"/>
  <c r="DM856" i="1"/>
  <c r="DL856" i="1"/>
  <c r="DK856" i="1"/>
  <c r="DJ856" i="1"/>
  <c r="DI856" i="1"/>
  <c r="DH856" i="1"/>
  <c r="DG856" i="1"/>
  <c r="DF856" i="1"/>
  <c r="DE856" i="1"/>
  <c r="DD856" i="1"/>
  <c r="DC856" i="1"/>
  <c r="DB856" i="1"/>
  <c r="DA856" i="1"/>
  <c r="CZ856" i="1"/>
  <c r="CY856" i="1"/>
  <c r="CX856" i="1"/>
  <c r="CW856" i="1"/>
  <c r="CV856" i="1"/>
  <c r="CU856" i="1"/>
  <c r="CT856" i="1"/>
  <c r="CS856" i="1"/>
  <c r="CR856" i="1"/>
  <c r="CQ856" i="1"/>
  <c r="CP856" i="1"/>
  <c r="CO856" i="1"/>
  <c r="CN856" i="1"/>
  <c r="CM856" i="1"/>
  <c r="CL856" i="1"/>
  <c r="CK856" i="1"/>
  <c r="CJ856" i="1"/>
  <c r="CI856" i="1"/>
  <c r="CH856" i="1"/>
  <c r="CG856" i="1"/>
  <c r="CF856" i="1"/>
  <c r="CE856" i="1"/>
  <c r="CD856" i="1"/>
  <c r="CC856" i="1"/>
  <c r="CB856" i="1"/>
  <c r="CA856" i="1"/>
  <c r="BZ856" i="1"/>
  <c r="BY856" i="1"/>
  <c r="BX856" i="1"/>
  <c r="BW856" i="1"/>
  <c r="BV856" i="1"/>
  <c r="BU856" i="1"/>
  <c r="BT856" i="1"/>
  <c r="BS856" i="1"/>
  <c r="BR856" i="1"/>
  <c r="BQ856" i="1"/>
  <c r="DZ855" i="1"/>
  <c r="DY855" i="1"/>
  <c r="DX855" i="1"/>
  <c r="DW855" i="1"/>
  <c r="DV855" i="1"/>
  <c r="DU855" i="1"/>
  <c r="DT855" i="1"/>
  <c r="DS855" i="1"/>
  <c r="DR855" i="1"/>
  <c r="DQ855" i="1"/>
  <c r="DP855" i="1"/>
  <c r="DO855" i="1"/>
  <c r="DN855" i="1"/>
  <c r="DM855" i="1"/>
  <c r="DL855" i="1"/>
  <c r="DK855" i="1"/>
  <c r="DJ855" i="1"/>
  <c r="DI855" i="1"/>
  <c r="DH855" i="1"/>
  <c r="DG855" i="1"/>
  <c r="DF855" i="1"/>
  <c r="DE855" i="1"/>
  <c r="DD855" i="1"/>
  <c r="DC855" i="1"/>
  <c r="DB855" i="1"/>
  <c r="DA855" i="1"/>
  <c r="CZ855" i="1"/>
  <c r="CY855" i="1"/>
  <c r="CX855" i="1"/>
  <c r="CW855" i="1"/>
  <c r="CV855" i="1"/>
  <c r="CU855" i="1"/>
  <c r="CT855" i="1"/>
  <c r="CS855" i="1"/>
  <c r="CR855" i="1"/>
  <c r="CQ855" i="1"/>
  <c r="CP855" i="1"/>
  <c r="CO855" i="1"/>
  <c r="CN855" i="1"/>
  <c r="CM855" i="1"/>
  <c r="CL855" i="1"/>
  <c r="CK855" i="1"/>
  <c r="CJ855" i="1"/>
  <c r="CI855" i="1"/>
  <c r="CH855" i="1"/>
  <c r="CG855" i="1"/>
  <c r="CF855" i="1"/>
  <c r="CE855" i="1"/>
  <c r="CD855" i="1"/>
  <c r="CC855" i="1"/>
  <c r="CB855" i="1"/>
  <c r="CA855" i="1"/>
  <c r="BZ855" i="1"/>
  <c r="BY855" i="1"/>
  <c r="BX855" i="1"/>
  <c r="BW855" i="1"/>
  <c r="BV855" i="1"/>
  <c r="BU855" i="1"/>
  <c r="BT855" i="1"/>
  <c r="BS855" i="1"/>
  <c r="BR855" i="1"/>
  <c r="BQ855" i="1"/>
  <c r="DZ854" i="1"/>
  <c r="DY854" i="1"/>
  <c r="DX854" i="1"/>
  <c r="DW854" i="1"/>
  <c r="DV854" i="1"/>
  <c r="DU854" i="1"/>
  <c r="DT854" i="1"/>
  <c r="DS854" i="1"/>
  <c r="DR854" i="1"/>
  <c r="DQ854" i="1"/>
  <c r="DP854" i="1"/>
  <c r="DO854" i="1"/>
  <c r="DN854" i="1"/>
  <c r="DM854" i="1"/>
  <c r="DL854" i="1"/>
  <c r="DK854" i="1"/>
  <c r="DJ854" i="1"/>
  <c r="DI854" i="1"/>
  <c r="DH854" i="1"/>
  <c r="DG854" i="1"/>
  <c r="DF854" i="1"/>
  <c r="DE854" i="1"/>
  <c r="DD854" i="1"/>
  <c r="DC854" i="1"/>
  <c r="DB854" i="1"/>
  <c r="DA854" i="1"/>
  <c r="CZ854" i="1"/>
  <c r="CY854" i="1"/>
  <c r="CX854" i="1"/>
  <c r="CW854" i="1"/>
  <c r="CV854" i="1"/>
  <c r="CU854" i="1"/>
  <c r="CT854" i="1"/>
  <c r="CS854" i="1"/>
  <c r="CR854" i="1"/>
  <c r="CQ854" i="1"/>
  <c r="CP854" i="1"/>
  <c r="CO854" i="1"/>
  <c r="CN854" i="1"/>
  <c r="CM854" i="1"/>
  <c r="CL854" i="1"/>
  <c r="CK854" i="1"/>
  <c r="CJ854" i="1"/>
  <c r="CI854" i="1"/>
  <c r="CH854" i="1"/>
  <c r="CG854" i="1"/>
  <c r="CF854" i="1"/>
  <c r="CE854" i="1"/>
  <c r="CD854" i="1"/>
  <c r="CC854" i="1"/>
  <c r="CB854" i="1"/>
  <c r="CA854" i="1"/>
  <c r="BZ854" i="1"/>
  <c r="BY854" i="1"/>
  <c r="BX854" i="1"/>
  <c r="BW854" i="1"/>
  <c r="BV854" i="1"/>
  <c r="BU854" i="1"/>
  <c r="BT854" i="1"/>
  <c r="BS854" i="1"/>
  <c r="BR854" i="1"/>
  <c r="BQ854" i="1"/>
  <c r="BP854" i="1"/>
  <c r="BP858" i="1"/>
  <c r="BP855" i="1"/>
  <c r="DZ851" i="1"/>
  <c r="DZ850" i="1"/>
  <c r="DZ849" i="1"/>
  <c r="DZ848" i="1"/>
  <c r="DZ847" i="1"/>
  <c r="DZ846" i="1"/>
  <c r="DZ844" i="1"/>
  <c r="DZ843" i="1"/>
  <c r="DZ842" i="1"/>
  <c r="DY851" i="1"/>
  <c r="DX851" i="1"/>
  <c r="DW851" i="1"/>
  <c r="DV851" i="1"/>
  <c r="DU851" i="1"/>
  <c r="DT851" i="1"/>
  <c r="DS851" i="1"/>
  <c r="DR851" i="1"/>
  <c r="DQ851" i="1"/>
  <c r="DP851" i="1"/>
  <c r="DO851" i="1"/>
  <c r="DN851" i="1"/>
  <c r="DM851" i="1"/>
  <c r="DL851" i="1"/>
  <c r="DK851" i="1"/>
  <c r="DJ851" i="1"/>
  <c r="DI851" i="1"/>
  <c r="DH851" i="1"/>
  <c r="DG851" i="1"/>
  <c r="DF851" i="1"/>
  <c r="DE851" i="1"/>
  <c r="DD851" i="1"/>
  <c r="DC851" i="1"/>
  <c r="DB851" i="1"/>
  <c r="DA851" i="1"/>
  <c r="CZ851" i="1"/>
  <c r="CY851" i="1"/>
  <c r="CX851" i="1"/>
  <c r="CW851" i="1"/>
  <c r="CV851" i="1"/>
  <c r="CU851" i="1"/>
  <c r="CT851" i="1"/>
  <c r="CS851" i="1"/>
  <c r="CR851" i="1"/>
  <c r="CQ851" i="1"/>
  <c r="CP851" i="1"/>
  <c r="CO851" i="1"/>
  <c r="CN851" i="1"/>
  <c r="CM851" i="1"/>
  <c r="CL851" i="1"/>
  <c r="CK851" i="1"/>
  <c r="CJ851" i="1"/>
  <c r="CI851" i="1"/>
  <c r="CH851" i="1"/>
  <c r="CG851" i="1"/>
  <c r="CF851" i="1"/>
  <c r="CE851" i="1"/>
  <c r="CD851" i="1"/>
  <c r="CC851" i="1"/>
  <c r="CB851" i="1"/>
  <c r="CA851" i="1"/>
  <c r="BZ851" i="1"/>
  <c r="BY851" i="1"/>
  <c r="BX851" i="1"/>
  <c r="BW851" i="1"/>
  <c r="BV851" i="1"/>
  <c r="BU851" i="1"/>
  <c r="BT851" i="1"/>
  <c r="BS851" i="1"/>
  <c r="BR851" i="1"/>
  <c r="BQ851" i="1"/>
  <c r="BP851" i="1"/>
  <c r="DY842" i="1"/>
  <c r="DZ840" i="1"/>
  <c r="DY840" i="1"/>
  <c r="DX840" i="1"/>
  <c r="DW840" i="1"/>
  <c r="DV840" i="1"/>
  <c r="DU840" i="1"/>
  <c r="DT840" i="1"/>
  <c r="DS840" i="1"/>
  <c r="DR840" i="1"/>
  <c r="DQ840" i="1"/>
  <c r="DP840" i="1"/>
  <c r="DO840" i="1"/>
  <c r="DN840" i="1"/>
  <c r="DM840" i="1"/>
  <c r="DL840" i="1"/>
  <c r="DK840" i="1"/>
  <c r="DJ840" i="1"/>
  <c r="DI840" i="1"/>
  <c r="DH840" i="1"/>
  <c r="DG840" i="1"/>
  <c r="DF840" i="1"/>
  <c r="DE840" i="1"/>
  <c r="DD840" i="1"/>
  <c r="DC840" i="1"/>
  <c r="DB840" i="1"/>
  <c r="DA840" i="1"/>
  <c r="CZ840" i="1"/>
  <c r="CY840" i="1"/>
  <c r="CX840" i="1"/>
  <c r="CW840" i="1"/>
  <c r="CV840" i="1"/>
  <c r="CU840" i="1"/>
  <c r="CT840" i="1"/>
  <c r="CS840" i="1"/>
  <c r="CR840" i="1"/>
  <c r="CQ840" i="1"/>
  <c r="CP840" i="1"/>
  <c r="CO840" i="1"/>
  <c r="CN840" i="1"/>
  <c r="CM840" i="1"/>
  <c r="CL840" i="1"/>
  <c r="CK840" i="1"/>
  <c r="CJ840" i="1"/>
  <c r="CI840" i="1"/>
  <c r="CH840" i="1"/>
  <c r="CG840" i="1"/>
  <c r="CF840" i="1"/>
  <c r="CE840" i="1"/>
  <c r="CD840" i="1"/>
  <c r="CC840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DZ837" i="1"/>
  <c r="DZ836" i="1"/>
  <c r="DZ835" i="1"/>
  <c r="DZ834" i="1"/>
  <c r="DZ833" i="1"/>
  <c r="DZ832" i="1"/>
  <c r="DZ831" i="1"/>
  <c r="DZ830" i="1"/>
  <c r="DY837" i="1"/>
  <c r="DX837" i="1"/>
  <c r="DW837" i="1"/>
  <c r="DV837" i="1"/>
  <c r="DU837" i="1"/>
  <c r="DT837" i="1"/>
  <c r="DS837" i="1"/>
  <c r="DR837" i="1"/>
  <c r="DQ837" i="1"/>
  <c r="DP837" i="1"/>
  <c r="DO837" i="1"/>
  <c r="DN837" i="1"/>
  <c r="DM837" i="1"/>
  <c r="DL837" i="1"/>
  <c r="DK837" i="1"/>
  <c r="DJ837" i="1"/>
  <c r="DI837" i="1"/>
  <c r="DH837" i="1"/>
  <c r="DG837" i="1"/>
  <c r="DF837" i="1"/>
  <c r="DE837" i="1"/>
  <c r="DD837" i="1"/>
  <c r="DC837" i="1"/>
  <c r="DB837" i="1"/>
  <c r="DA837" i="1"/>
  <c r="CZ837" i="1"/>
  <c r="CY837" i="1"/>
  <c r="CX837" i="1"/>
  <c r="CW837" i="1"/>
  <c r="CV837" i="1"/>
  <c r="CU837" i="1"/>
  <c r="CT837" i="1"/>
  <c r="CS837" i="1"/>
  <c r="CR837" i="1"/>
  <c r="CQ837" i="1"/>
  <c r="CP837" i="1"/>
  <c r="CO837" i="1"/>
  <c r="CN837" i="1"/>
  <c r="CM837" i="1"/>
  <c r="CL837" i="1"/>
  <c r="CK837" i="1"/>
  <c r="CJ837" i="1"/>
  <c r="CI837" i="1"/>
  <c r="CH837" i="1"/>
  <c r="CG837" i="1"/>
  <c r="CF837" i="1"/>
  <c r="CE837" i="1"/>
  <c r="CD837" i="1"/>
  <c r="CC837" i="1"/>
  <c r="CB837" i="1"/>
  <c r="CA837" i="1"/>
  <c r="BZ837" i="1"/>
  <c r="BY837" i="1"/>
  <c r="BX837" i="1"/>
  <c r="BW837" i="1"/>
  <c r="BV837" i="1"/>
  <c r="BU837" i="1"/>
  <c r="BT837" i="1"/>
  <c r="BS837" i="1"/>
  <c r="BR837" i="1"/>
  <c r="BQ837" i="1"/>
  <c r="BP837" i="1"/>
  <c r="DZ827" i="1"/>
  <c r="DY827" i="1"/>
  <c r="DX827" i="1"/>
  <c r="DW827" i="1"/>
  <c r="DV827" i="1"/>
  <c r="DU827" i="1"/>
  <c r="DT827" i="1"/>
  <c r="DS827" i="1"/>
  <c r="DR827" i="1"/>
  <c r="DQ827" i="1"/>
  <c r="DP827" i="1"/>
  <c r="DO827" i="1"/>
  <c r="DN827" i="1"/>
  <c r="DM827" i="1"/>
  <c r="DL827" i="1"/>
  <c r="DK827" i="1"/>
  <c r="DJ827" i="1"/>
  <c r="DI827" i="1"/>
  <c r="DH827" i="1"/>
  <c r="DG827" i="1"/>
  <c r="DF827" i="1"/>
  <c r="DE827" i="1"/>
  <c r="DD827" i="1"/>
  <c r="DC827" i="1"/>
  <c r="DB827" i="1"/>
  <c r="DA827" i="1"/>
  <c r="CZ827" i="1"/>
  <c r="CY827" i="1"/>
  <c r="CX827" i="1"/>
  <c r="CW827" i="1"/>
  <c r="CV827" i="1"/>
  <c r="CU827" i="1"/>
  <c r="CT827" i="1"/>
  <c r="CS827" i="1"/>
  <c r="CR827" i="1"/>
  <c r="CQ827" i="1"/>
  <c r="CP827" i="1"/>
  <c r="CO827" i="1"/>
  <c r="CN827" i="1"/>
  <c r="CM827" i="1"/>
  <c r="CL827" i="1"/>
  <c r="CK827" i="1"/>
  <c r="CJ827" i="1"/>
  <c r="CI827" i="1"/>
  <c r="CH827" i="1"/>
  <c r="CG827" i="1"/>
  <c r="CF827" i="1"/>
  <c r="CE827" i="1"/>
  <c r="CD827" i="1"/>
  <c r="CC827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DZ826" i="1"/>
  <c r="DZ825" i="1"/>
  <c r="DZ824" i="1"/>
  <c r="DZ823" i="1"/>
  <c r="DZ822" i="1"/>
  <c r="DZ821" i="1"/>
  <c r="DZ820" i="1"/>
  <c r="DZ817" i="1"/>
  <c r="DZ816" i="1"/>
  <c r="DZ815" i="1"/>
  <c r="DZ814" i="1"/>
  <c r="DZ813" i="1"/>
  <c r="DZ812" i="1"/>
  <c r="DZ811" i="1"/>
  <c r="DY817" i="1"/>
  <c r="DX817" i="1"/>
  <c r="DW817" i="1"/>
  <c r="DV817" i="1"/>
  <c r="DU817" i="1"/>
  <c r="DT817" i="1"/>
  <c r="DS817" i="1"/>
  <c r="DR817" i="1"/>
  <c r="DQ817" i="1"/>
  <c r="DP817" i="1"/>
  <c r="DO817" i="1"/>
  <c r="DN817" i="1"/>
  <c r="DM817" i="1"/>
  <c r="DL817" i="1"/>
  <c r="DK817" i="1"/>
  <c r="DJ817" i="1"/>
  <c r="DI817" i="1"/>
  <c r="DH817" i="1"/>
  <c r="DG817" i="1"/>
  <c r="DF817" i="1"/>
  <c r="DE817" i="1"/>
  <c r="DD817" i="1"/>
  <c r="DC817" i="1"/>
  <c r="DB817" i="1"/>
  <c r="DA817" i="1"/>
  <c r="CZ817" i="1"/>
  <c r="CY817" i="1"/>
  <c r="CX817" i="1"/>
  <c r="CW817" i="1"/>
  <c r="CV817" i="1"/>
  <c r="CU817" i="1"/>
  <c r="CT817" i="1"/>
  <c r="CS817" i="1"/>
  <c r="CR817" i="1"/>
  <c r="CQ817" i="1"/>
  <c r="CP817" i="1"/>
  <c r="CO817" i="1"/>
  <c r="CN817" i="1"/>
  <c r="CM817" i="1"/>
  <c r="CL817" i="1"/>
  <c r="CK817" i="1"/>
  <c r="CJ817" i="1"/>
  <c r="CI817" i="1"/>
  <c r="CH817" i="1"/>
  <c r="CG817" i="1"/>
  <c r="CF817" i="1"/>
  <c r="CE817" i="1"/>
  <c r="CD817" i="1"/>
  <c r="CC817" i="1"/>
  <c r="CB817" i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DZ798" i="1"/>
  <c r="DZ808" i="1"/>
  <c r="DZ807" i="1"/>
  <c r="DZ806" i="1"/>
  <c r="DZ805" i="1"/>
  <c r="DZ804" i="1"/>
  <c r="DZ803" i="1"/>
  <c r="DZ801" i="1"/>
  <c r="DZ800" i="1"/>
  <c r="DZ799" i="1"/>
  <c r="DZ796" i="1"/>
  <c r="DY796" i="1"/>
  <c r="DX796" i="1"/>
  <c r="DW796" i="1"/>
  <c r="DV796" i="1"/>
  <c r="DU796" i="1"/>
  <c r="DT796" i="1"/>
  <c r="DS796" i="1"/>
  <c r="DR796" i="1"/>
  <c r="DQ796" i="1"/>
  <c r="DP796" i="1"/>
  <c r="DO796" i="1"/>
  <c r="DN796" i="1"/>
  <c r="DM796" i="1"/>
  <c r="DL796" i="1"/>
  <c r="DK796" i="1"/>
  <c r="DJ796" i="1"/>
  <c r="DI796" i="1"/>
  <c r="DH796" i="1"/>
  <c r="DG796" i="1"/>
  <c r="DF796" i="1"/>
  <c r="DE796" i="1"/>
  <c r="DD796" i="1"/>
  <c r="DC796" i="1"/>
  <c r="DB796" i="1"/>
  <c r="DA796" i="1"/>
  <c r="CZ796" i="1"/>
  <c r="CY796" i="1"/>
  <c r="CX796" i="1"/>
  <c r="CW796" i="1"/>
  <c r="CV796" i="1"/>
  <c r="CU796" i="1"/>
  <c r="CT796" i="1"/>
  <c r="CS796" i="1"/>
  <c r="CR796" i="1"/>
  <c r="CQ796" i="1"/>
  <c r="CP796" i="1"/>
  <c r="CO796" i="1"/>
  <c r="CN796" i="1"/>
  <c r="CM796" i="1"/>
  <c r="CL796" i="1"/>
  <c r="CK796" i="1"/>
  <c r="CJ796" i="1"/>
  <c r="CI796" i="1"/>
  <c r="CH796" i="1"/>
  <c r="CG796" i="1"/>
  <c r="CF796" i="1"/>
  <c r="CE796" i="1"/>
  <c r="CD796" i="1"/>
  <c r="CC796" i="1"/>
  <c r="CB796" i="1"/>
  <c r="CA796" i="1"/>
  <c r="BZ796" i="1"/>
  <c r="BY796" i="1"/>
  <c r="BX796" i="1"/>
  <c r="BW796" i="1"/>
  <c r="BV796" i="1"/>
  <c r="BU796" i="1"/>
  <c r="BT796" i="1"/>
  <c r="BS796" i="1"/>
  <c r="BR796" i="1"/>
  <c r="BQ796" i="1"/>
  <c r="DZ795" i="1"/>
  <c r="DY795" i="1"/>
  <c r="DX795" i="1"/>
  <c r="DW795" i="1"/>
  <c r="DV795" i="1"/>
  <c r="DU795" i="1"/>
  <c r="DT795" i="1"/>
  <c r="DS795" i="1"/>
  <c r="DR795" i="1"/>
  <c r="DQ795" i="1"/>
  <c r="DP795" i="1"/>
  <c r="DO795" i="1"/>
  <c r="DN795" i="1"/>
  <c r="DM795" i="1"/>
  <c r="DL795" i="1"/>
  <c r="DK795" i="1"/>
  <c r="DJ795" i="1"/>
  <c r="DI795" i="1"/>
  <c r="DH795" i="1"/>
  <c r="DG795" i="1"/>
  <c r="DF795" i="1"/>
  <c r="DE795" i="1"/>
  <c r="DD795" i="1"/>
  <c r="DC795" i="1"/>
  <c r="DB795" i="1"/>
  <c r="DA795" i="1"/>
  <c r="CZ795" i="1"/>
  <c r="CY795" i="1"/>
  <c r="CX795" i="1"/>
  <c r="CW795" i="1"/>
  <c r="CV795" i="1"/>
  <c r="CU795" i="1"/>
  <c r="CT795" i="1"/>
  <c r="CS795" i="1"/>
  <c r="CR795" i="1"/>
  <c r="CQ795" i="1"/>
  <c r="CP795" i="1"/>
  <c r="CO795" i="1"/>
  <c r="CN795" i="1"/>
  <c r="CM795" i="1"/>
  <c r="CL795" i="1"/>
  <c r="CK795" i="1"/>
  <c r="CJ795" i="1"/>
  <c r="CI795" i="1"/>
  <c r="CH795" i="1"/>
  <c r="CG795" i="1"/>
  <c r="CF795" i="1"/>
  <c r="CE795" i="1"/>
  <c r="CD795" i="1"/>
  <c r="CC795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DZ794" i="1"/>
  <c r="DY794" i="1"/>
  <c r="DX794" i="1"/>
  <c r="DW794" i="1"/>
  <c r="DV794" i="1"/>
  <c r="DU794" i="1"/>
  <c r="DT794" i="1"/>
  <c r="DS794" i="1"/>
  <c r="DR794" i="1"/>
  <c r="DQ794" i="1"/>
  <c r="DP794" i="1"/>
  <c r="DO794" i="1"/>
  <c r="DM794" i="1"/>
  <c r="DL794" i="1"/>
  <c r="DK794" i="1"/>
  <c r="DJ794" i="1"/>
  <c r="DI794" i="1"/>
  <c r="DH794" i="1"/>
  <c r="DG794" i="1"/>
  <c r="DF794" i="1"/>
  <c r="DE794" i="1"/>
  <c r="DD794" i="1"/>
  <c r="DC794" i="1"/>
  <c r="DB794" i="1"/>
  <c r="CZ794" i="1"/>
  <c r="CY794" i="1"/>
  <c r="CX794" i="1"/>
  <c r="CW794" i="1"/>
  <c r="CV794" i="1"/>
  <c r="CU794" i="1"/>
  <c r="CT794" i="1"/>
  <c r="CS794" i="1"/>
  <c r="CR794" i="1"/>
  <c r="CQ794" i="1"/>
  <c r="CP794" i="1"/>
  <c r="CO794" i="1"/>
  <c r="CN794" i="1"/>
  <c r="CM794" i="1"/>
  <c r="CL794" i="1"/>
  <c r="CK794" i="1"/>
  <c r="CJ794" i="1"/>
  <c r="CI794" i="1"/>
  <c r="CH794" i="1"/>
  <c r="CG794" i="1"/>
  <c r="CF794" i="1"/>
  <c r="CE794" i="1"/>
  <c r="CD794" i="1"/>
  <c r="CC794" i="1"/>
  <c r="CB794" i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P796" i="1"/>
  <c r="BP795" i="1"/>
  <c r="BQ792" i="1"/>
  <c r="BP792" i="1"/>
  <c r="DZ792" i="1"/>
  <c r="DZ791" i="1"/>
  <c r="DZ788" i="1"/>
  <c r="DZ786" i="1"/>
  <c r="DZ785" i="1"/>
  <c r="DZ784" i="1"/>
  <c r="DZ783" i="1"/>
  <c r="DY788" i="1"/>
  <c r="DX788" i="1"/>
  <c r="DW788" i="1"/>
  <c r="DV788" i="1"/>
  <c r="DU788" i="1"/>
  <c r="DT788" i="1"/>
  <c r="DS788" i="1"/>
  <c r="DR788" i="1"/>
  <c r="DQ788" i="1"/>
  <c r="DP788" i="1"/>
  <c r="DO788" i="1"/>
  <c r="DN788" i="1"/>
  <c r="DM788" i="1"/>
  <c r="DL788" i="1"/>
  <c r="DK788" i="1"/>
  <c r="DJ788" i="1"/>
  <c r="DI788" i="1"/>
  <c r="DH788" i="1"/>
  <c r="DG788" i="1"/>
  <c r="DF788" i="1"/>
  <c r="DE788" i="1"/>
  <c r="DD788" i="1"/>
  <c r="DC788" i="1"/>
  <c r="DB788" i="1"/>
  <c r="DA788" i="1"/>
  <c r="CZ788" i="1"/>
  <c r="CY788" i="1"/>
  <c r="CX788" i="1"/>
  <c r="CW788" i="1"/>
  <c r="CV788" i="1"/>
  <c r="CU788" i="1"/>
  <c r="CT788" i="1"/>
  <c r="CS788" i="1"/>
  <c r="CR788" i="1"/>
  <c r="CQ788" i="1"/>
  <c r="CP788" i="1"/>
  <c r="CO788" i="1"/>
  <c r="CN788" i="1"/>
  <c r="CM788" i="1"/>
  <c r="CL788" i="1"/>
  <c r="CK788" i="1"/>
  <c r="CJ788" i="1"/>
  <c r="CI788" i="1"/>
  <c r="CH788" i="1"/>
  <c r="CG788" i="1"/>
  <c r="CF788" i="1"/>
  <c r="CE788" i="1"/>
  <c r="CD788" i="1"/>
  <c r="CC788" i="1"/>
  <c r="CB788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DY784" i="1"/>
  <c r="DX784" i="1"/>
  <c r="DW784" i="1"/>
  <c r="DV784" i="1"/>
  <c r="DU784" i="1"/>
  <c r="DT784" i="1"/>
  <c r="DS784" i="1"/>
  <c r="DQ784" i="1"/>
  <c r="DP784" i="1"/>
  <c r="DO784" i="1"/>
  <c r="DN784" i="1"/>
  <c r="DM784" i="1"/>
  <c r="DL784" i="1"/>
  <c r="DK784" i="1"/>
  <c r="DJ784" i="1"/>
  <c r="DI784" i="1"/>
  <c r="DH784" i="1"/>
  <c r="DG784" i="1"/>
  <c r="DF784" i="1"/>
  <c r="DE784" i="1"/>
  <c r="DD784" i="1"/>
  <c r="DC784" i="1"/>
  <c r="DB784" i="1"/>
  <c r="DA784" i="1"/>
  <c r="CZ784" i="1"/>
  <c r="CY784" i="1"/>
  <c r="CX784" i="1"/>
  <c r="CW784" i="1"/>
  <c r="CV784" i="1"/>
  <c r="CU784" i="1"/>
  <c r="CT784" i="1"/>
  <c r="CS784" i="1"/>
  <c r="CR784" i="1"/>
  <c r="CQ784" i="1"/>
  <c r="CP784" i="1"/>
  <c r="CO784" i="1"/>
  <c r="CN784" i="1"/>
  <c r="CM784" i="1"/>
  <c r="CL784" i="1"/>
  <c r="CK784" i="1"/>
  <c r="CJ784" i="1"/>
  <c r="CI784" i="1"/>
  <c r="CH784" i="1"/>
  <c r="CG784" i="1"/>
  <c r="CF784" i="1"/>
  <c r="CE784" i="1"/>
  <c r="CD784" i="1"/>
  <c r="CC784" i="1"/>
  <c r="CB784" i="1"/>
  <c r="CA784" i="1"/>
  <c r="BZ784" i="1"/>
  <c r="BY784" i="1"/>
  <c r="BX784" i="1"/>
  <c r="BW784" i="1"/>
  <c r="BV784" i="1"/>
  <c r="BU784" i="1"/>
  <c r="BT784" i="1"/>
  <c r="BS784" i="1"/>
  <c r="BR784" i="1"/>
  <c r="BQ784" i="1"/>
  <c r="BP784" i="1"/>
  <c r="DZ781" i="1"/>
  <c r="DY781" i="1"/>
  <c r="DX781" i="1"/>
  <c r="DW781" i="1"/>
  <c r="DV781" i="1"/>
  <c r="DU781" i="1"/>
  <c r="DT781" i="1"/>
  <c r="DS781" i="1"/>
  <c r="DR781" i="1"/>
  <c r="DQ781" i="1"/>
  <c r="DP781" i="1"/>
  <c r="DO781" i="1"/>
  <c r="DN781" i="1"/>
  <c r="DM781" i="1"/>
  <c r="DL781" i="1"/>
  <c r="DK781" i="1"/>
  <c r="DJ781" i="1"/>
  <c r="DI781" i="1"/>
  <c r="DH781" i="1"/>
  <c r="DG781" i="1"/>
  <c r="DF781" i="1"/>
  <c r="DE781" i="1"/>
  <c r="DD781" i="1"/>
  <c r="DC781" i="1"/>
  <c r="DB781" i="1"/>
  <c r="DA781" i="1"/>
  <c r="CZ781" i="1"/>
  <c r="CY781" i="1"/>
  <c r="CX781" i="1"/>
  <c r="CW781" i="1"/>
  <c r="CV781" i="1"/>
  <c r="CU781" i="1"/>
  <c r="CT781" i="1"/>
  <c r="CS781" i="1"/>
  <c r="CR781" i="1"/>
  <c r="CQ781" i="1"/>
  <c r="CP781" i="1"/>
  <c r="CO781" i="1"/>
  <c r="CN781" i="1"/>
  <c r="CM781" i="1"/>
  <c r="CL781" i="1"/>
  <c r="CK781" i="1"/>
  <c r="CJ781" i="1"/>
  <c r="CI781" i="1"/>
  <c r="CH781" i="1"/>
  <c r="CG781" i="1"/>
  <c r="CF781" i="1"/>
  <c r="CE781" i="1"/>
  <c r="CD781" i="1"/>
  <c r="CC781" i="1"/>
  <c r="CB781" i="1"/>
  <c r="CA781" i="1"/>
  <c r="BZ781" i="1"/>
  <c r="BY781" i="1"/>
  <c r="BX781" i="1"/>
  <c r="BW781" i="1"/>
  <c r="BV781" i="1"/>
  <c r="BU781" i="1"/>
  <c r="BT781" i="1"/>
  <c r="BS781" i="1"/>
  <c r="BR781" i="1"/>
  <c r="BQ781" i="1"/>
  <c r="DZ780" i="1"/>
  <c r="DY780" i="1"/>
  <c r="DX780" i="1"/>
  <c r="DW780" i="1"/>
  <c r="DV780" i="1"/>
  <c r="DU780" i="1"/>
  <c r="DT780" i="1"/>
  <c r="DS780" i="1"/>
  <c r="DR780" i="1"/>
  <c r="DQ780" i="1"/>
  <c r="DP780" i="1"/>
  <c r="DO780" i="1"/>
  <c r="DN780" i="1"/>
  <c r="DM780" i="1"/>
  <c r="DL780" i="1"/>
  <c r="DK780" i="1"/>
  <c r="DJ780" i="1"/>
  <c r="DI780" i="1"/>
  <c r="DH780" i="1"/>
  <c r="DG780" i="1"/>
  <c r="DF780" i="1"/>
  <c r="DE780" i="1"/>
  <c r="DD780" i="1"/>
  <c r="DC780" i="1"/>
  <c r="DB780" i="1"/>
  <c r="DA780" i="1"/>
  <c r="CZ780" i="1"/>
  <c r="CY780" i="1"/>
  <c r="CX780" i="1"/>
  <c r="CW780" i="1"/>
  <c r="CV780" i="1"/>
  <c r="CU780" i="1"/>
  <c r="CT780" i="1"/>
  <c r="CS780" i="1"/>
  <c r="CR780" i="1"/>
  <c r="CQ780" i="1"/>
  <c r="CP780" i="1"/>
  <c r="CO780" i="1"/>
  <c r="CN780" i="1"/>
  <c r="CM780" i="1"/>
  <c r="CL780" i="1"/>
  <c r="CK780" i="1"/>
  <c r="CJ780" i="1"/>
  <c r="CI780" i="1"/>
  <c r="CH780" i="1"/>
  <c r="CG780" i="1"/>
  <c r="CF780" i="1"/>
  <c r="CE780" i="1"/>
  <c r="CD780" i="1"/>
  <c r="CC780" i="1"/>
  <c r="CB780" i="1"/>
  <c r="CA780" i="1"/>
  <c r="BZ780" i="1"/>
  <c r="BY780" i="1"/>
  <c r="BX780" i="1"/>
  <c r="BW780" i="1"/>
  <c r="BV780" i="1"/>
  <c r="BU780" i="1"/>
  <c r="BT780" i="1"/>
  <c r="BS780" i="1"/>
  <c r="BR780" i="1"/>
  <c r="BQ780" i="1"/>
  <c r="CS779" i="1"/>
  <c r="CR779" i="1"/>
  <c r="CQ779" i="1"/>
  <c r="CP779" i="1"/>
  <c r="CO779" i="1"/>
  <c r="CN779" i="1"/>
  <c r="CM779" i="1"/>
  <c r="CL779" i="1"/>
  <c r="CK779" i="1"/>
  <c r="CJ779" i="1"/>
  <c r="CI779" i="1"/>
  <c r="CH779" i="1"/>
  <c r="CG779" i="1"/>
  <c r="CF779" i="1"/>
  <c r="CE779" i="1"/>
  <c r="CD779" i="1"/>
  <c r="CC779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P780" i="1"/>
  <c r="BP781" i="1"/>
  <c r="DZ777" i="1"/>
  <c r="DZ776" i="1"/>
  <c r="DZ775" i="1"/>
  <c r="DZ774" i="1"/>
  <c r="DZ773" i="1"/>
  <c r="DZ772" i="1"/>
  <c r="DZ771" i="1"/>
  <c r="DZ768" i="1"/>
  <c r="DZ767" i="1"/>
  <c r="DZ766" i="1"/>
  <c r="DZ765" i="1"/>
  <c r="DZ764" i="1"/>
  <c r="DZ763" i="1"/>
  <c r="DZ762" i="1"/>
  <c r="DZ761" i="1"/>
  <c r="DZ769" i="1"/>
  <c r="DY769" i="1"/>
  <c r="DX769" i="1"/>
  <c r="DW769" i="1"/>
  <c r="DV769" i="1"/>
  <c r="DU769" i="1"/>
  <c r="DT769" i="1"/>
  <c r="DS769" i="1"/>
  <c r="DR769" i="1"/>
  <c r="DQ769" i="1"/>
  <c r="DP769" i="1"/>
  <c r="DO769" i="1"/>
  <c r="DN769" i="1"/>
  <c r="DM769" i="1"/>
  <c r="DL769" i="1"/>
  <c r="DK769" i="1"/>
  <c r="DJ769" i="1"/>
  <c r="DI769" i="1"/>
  <c r="DH769" i="1"/>
  <c r="DG769" i="1"/>
  <c r="DF769" i="1"/>
  <c r="DE769" i="1"/>
  <c r="DD769" i="1"/>
  <c r="DC769" i="1"/>
  <c r="DB769" i="1"/>
  <c r="DA769" i="1"/>
  <c r="CZ769" i="1"/>
  <c r="CY769" i="1"/>
  <c r="CX769" i="1"/>
  <c r="CW769" i="1"/>
  <c r="CV769" i="1"/>
  <c r="CU769" i="1"/>
  <c r="CT769" i="1"/>
  <c r="CS769" i="1"/>
  <c r="CR769" i="1"/>
  <c r="CQ769" i="1"/>
  <c r="CP769" i="1"/>
  <c r="CO769" i="1"/>
  <c r="CN769" i="1"/>
  <c r="CM769" i="1"/>
  <c r="CL769" i="1"/>
  <c r="CK769" i="1"/>
  <c r="CJ769" i="1"/>
  <c r="CI769" i="1"/>
  <c r="CH769" i="1"/>
  <c r="CG769" i="1"/>
  <c r="CF769" i="1"/>
  <c r="CE769" i="1"/>
  <c r="CD769" i="1"/>
  <c r="CC769" i="1"/>
  <c r="CB769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DZ758" i="1"/>
  <c r="DZ757" i="1"/>
  <c r="DZ756" i="1"/>
  <c r="DZ755" i="1"/>
  <c r="DZ759" i="1"/>
  <c r="DY759" i="1"/>
  <c r="DX759" i="1"/>
  <c r="DW759" i="1"/>
  <c r="DV759" i="1"/>
  <c r="DU759" i="1"/>
  <c r="DT759" i="1"/>
  <c r="DS759" i="1"/>
  <c r="DR759" i="1"/>
  <c r="DQ759" i="1"/>
  <c r="DP759" i="1"/>
  <c r="DO759" i="1"/>
  <c r="DN759" i="1"/>
  <c r="DM759" i="1"/>
  <c r="DL759" i="1"/>
  <c r="DK759" i="1"/>
  <c r="DJ759" i="1"/>
  <c r="DI759" i="1"/>
  <c r="DH759" i="1"/>
  <c r="DG759" i="1"/>
  <c r="DF759" i="1"/>
  <c r="DE759" i="1"/>
  <c r="DD759" i="1"/>
  <c r="DC759" i="1"/>
  <c r="DB759" i="1"/>
  <c r="DA759" i="1"/>
  <c r="CZ759" i="1"/>
  <c r="CY759" i="1"/>
  <c r="CX759" i="1"/>
  <c r="CW759" i="1"/>
  <c r="CV759" i="1"/>
  <c r="CU759" i="1"/>
  <c r="CT759" i="1"/>
  <c r="CS759" i="1"/>
  <c r="CR759" i="1"/>
  <c r="CQ759" i="1"/>
  <c r="CP759" i="1"/>
  <c r="CO759" i="1"/>
  <c r="CN759" i="1"/>
  <c r="CM759" i="1"/>
  <c r="CL759" i="1"/>
  <c r="CK759" i="1"/>
  <c r="CJ759" i="1"/>
  <c r="CI759" i="1"/>
  <c r="CH759" i="1"/>
  <c r="CG759" i="1"/>
  <c r="CF759" i="1"/>
  <c r="CE759" i="1"/>
  <c r="CD759" i="1"/>
  <c r="CC759" i="1"/>
  <c r="CB759" i="1"/>
  <c r="CA759" i="1"/>
  <c r="BZ759" i="1"/>
  <c r="BY759" i="1"/>
  <c r="BX759" i="1"/>
  <c r="BW759" i="1"/>
  <c r="BV759" i="1"/>
  <c r="BU759" i="1"/>
  <c r="BT759" i="1"/>
  <c r="BS759" i="1"/>
  <c r="BR759" i="1"/>
  <c r="BQ759" i="1"/>
  <c r="BP759" i="1"/>
  <c r="DZ752" i="1"/>
  <c r="DY752" i="1"/>
  <c r="DX752" i="1"/>
  <c r="DW752" i="1"/>
  <c r="DV752" i="1"/>
  <c r="DU752" i="1"/>
  <c r="DT752" i="1"/>
  <c r="DS752" i="1"/>
  <c r="DR752" i="1"/>
  <c r="DQ752" i="1"/>
  <c r="DP752" i="1"/>
  <c r="DO752" i="1"/>
  <c r="DN752" i="1"/>
  <c r="DM752" i="1"/>
  <c r="DL752" i="1"/>
  <c r="DK752" i="1"/>
  <c r="DJ752" i="1"/>
  <c r="DI752" i="1"/>
  <c r="DH752" i="1"/>
  <c r="DG752" i="1"/>
  <c r="DF752" i="1"/>
  <c r="DE752" i="1"/>
  <c r="DD752" i="1"/>
  <c r="DC752" i="1"/>
  <c r="DB752" i="1"/>
  <c r="DA752" i="1"/>
  <c r="CZ752" i="1"/>
  <c r="CY752" i="1"/>
  <c r="CX752" i="1"/>
  <c r="CW752" i="1"/>
  <c r="CV752" i="1"/>
  <c r="CU752" i="1"/>
  <c r="CT752" i="1"/>
  <c r="CS752" i="1"/>
  <c r="CR752" i="1"/>
  <c r="CQ752" i="1"/>
  <c r="CP752" i="1"/>
  <c r="CO752" i="1"/>
  <c r="CN752" i="1"/>
  <c r="CM752" i="1"/>
  <c r="CL752" i="1"/>
  <c r="CK752" i="1"/>
  <c r="CJ752" i="1"/>
  <c r="CI752" i="1"/>
  <c r="CH752" i="1"/>
  <c r="CG752" i="1"/>
  <c r="CF752" i="1"/>
  <c r="CE752" i="1"/>
  <c r="CD752" i="1"/>
  <c r="CC752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P750" i="1"/>
  <c r="DZ747" i="1"/>
  <c r="DZ744" i="1"/>
  <c r="DZ742" i="1"/>
  <c r="DZ739" i="1"/>
  <c r="DZ738" i="1"/>
  <c r="DZ737" i="1"/>
  <c r="DZ736" i="1"/>
  <c r="DZ735" i="1"/>
  <c r="DZ740" i="1"/>
  <c r="DY740" i="1"/>
  <c r="DX740" i="1"/>
  <c r="DW740" i="1"/>
  <c r="DV740" i="1"/>
  <c r="DU740" i="1"/>
  <c r="DT740" i="1"/>
  <c r="DS740" i="1"/>
  <c r="DR740" i="1"/>
  <c r="DQ740" i="1"/>
  <c r="DP740" i="1"/>
  <c r="DO740" i="1"/>
  <c r="DN740" i="1"/>
  <c r="DM740" i="1"/>
  <c r="DL740" i="1"/>
  <c r="DK740" i="1"/>
  <c r="DJ740" i="1"/>
  <c r="DI740" i="1"/>
  <c r="DH740" i="1"/>
  <c r="DG740" i="1"/>
  <c r="DF740" i="1"/>
  <c r="DE740" i="1"/>
  <c r="DD740" i="1"/>
  <c r="DC740" i="1"/>
  <c r="DB740" i="1"/>
  <c r="DA740" i="1"/>
  <c r="CZ740" i="1"/>
  <c r="CY740" i="1"/>
  <c r="CX740" i="1"/>
  <c r="CW740" i="1"/>
  <c r="CV740" i="1"/>
  <c r="CU740" i="1"/>
  <c r="CT740" i="1"/>
  <c r="CS740" i="1"/>
  <c r="CR740" i="1"/>
  <c r="CQ740" i="1"/>
  <c r="CP740" i="1"/>
  <c r="CO740" i="1"/>
  <c r="CN740" i="1"/>
  <c r="CM740" i="1"/>
  <c r="CL740" i="1"/>
  <c r="CK740" i="1"/>
  <c r="CJ740" i="1"/>
  <c r="CI740" i="1"/>
  <c r="CH740" i="1"/>
  <c r="CG740" i="1"/>
  <c r="CF740" i="1"/>
  <c r="CE740" i="1"/>
  <c r="CD740" i="1"/>
  <c r="CC740" i="1"/>
  <c r="CB740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P735" i="1"/>
  <c r="BP733" i="1"/>
  <c r="DZ727" i="1"/>
  <c r="DZ726" i="1"/>
  <c r="DZ725" i="1"/>
  <c r="DZ722" i="1"/>
  <c r="DZ721" i="1"/>
  <c r="DZ720" i="1"/>
  <c r="DZ719" i="1"/>
  <c r="DZ718" i="1"/>
  <c r="DZ717" i="1"/>
  <c r="DZ723" i="1"/>
  <c r="DY723" i="1"/>
  <c r="DX723" i="1"/>
  <c r="DW723" i="1"/>
  <c r="DV723" i="1"/>
  <c r="DU723" i="1"/>
  <c r="DT723" i="1"/>
  <c r="DS723" i="1"/>
  <c r="DR723" i="1"/>
  <c r="DQ723" i="1"/>
  <c r="DP723" i="1"/>
  <c r="DO723" i="1"/>
  <c r="DN723" i="1"/>
  <c r="DM723" i="1"/>
  <c r="DL723" i="1"/>
  <c r="DK723" i="1"/>
  <c r="DJ723" i="1"/>
  <c r="DI723" i="1"/>
  <c r="DH723" i="1"/>
  <c r="DG723" i="1"/>
  <c r="DF723" i="1"/>
  <c r="DE723" i="1"/>
  <c r="DD723" i="1"/>
  <c r="DC723" i="1"/>
  <c r="DB723" i="1"/>
  <c r="DA723" i="1"/>
  <c r="CZ723" i="1"/>
  <c r="CY723" i="1"/>
  <c r="CX723" i="1"/>
  <c r="CW723" i="1"/>
  <c r="CV723" i="1"/>
  <c r="CU723" i="1"/>
  <c r="CT723" i="1"/>
  <c r="CS723" i="1"/>
  <c r="CR723" i="1"/>
  <c r="CQ723" i="1"/>
  <c r="CP723" i="1"/>
  <c r="CO723" i="1"/>
  <c r="CN723" i="1"/>
  <c r="CM723" i="1"/>
  <c r="CL723" i="1"/>
  <c r="CK723" i="1"/>
  <c r="CJ723" i="1"/>
  <c r="CI723" i="1"/>
  <c r="CH723" i="1"/>
  <c r="CG723" i="1"/>
  <c r="CF723" i="1"/>
  <c r="CE723" i="1"/>
  <c r="CD723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DZ714" i="1"/>
  <c r="DZ712" i="1"/>
  <c r="DZ711" i="1"/>
  <c r="DZ710" i="1"/>
  <c r="DZ709" i="1"/>
  <c r="DZ715" i="1"/>
  <c r="DY715" i="1"/>
  <c r="DX715" i="1"/>
  <c r="DW715" i="1"/>
  <c r="DV715" i="1"/>
  <c r="DU715" i="1"/>
  <c r="DT715" i="1"/>
  <c r="DS715" i="1"/>
  <c r="DR715" i="1"/>
  <c r="DQ715" i="1"/>
  <c r="DP715" i="1"/>
  <c r="DO715" i="1"/>
  <c r="DN715" i="1"/>
  <c r="DM715" i="1"/>
  <c r="DL715" i="1"/>
  <c r="DK715" i="1"/>
  <c r="DJ715" i="1"/>
  <c r="DI715" i="1"/>
  <c r="DH715" i="1"/>
  <c r="DG715" i="1"/>
  <c r="DF715" i="1"/>
  <c r="DE715" i="1"/>
  <c r="DD715" i="1"/>
  <c r="DC715" i="1"/>
  <c r="DB715" i="1"/>
  <c r="DA715" i="1"/>
  <c r="CZ715" i="1"/>
  <c r="CY715" i="1"/>
  <c r="CX715" i="1"/>
  <c r="CW715" i="1"/>
  <c r="CV715" i="1"/>
  <c r="CU715" i="1"/>
  <c r="CT715" i="1"/>
  <c r="CS715" i="1"/>
  <c r="CR715" i="1"/>
  <c r="CQ715" i="1"/>
  <c r="CP715" i="1"/>
  <c r="CO715" i="1"/>
  <c r="CN715" i="1"/>
  <c r="CM715" i="1"/>
  <c r="CL715" i="1"/>
  <c r="CK715" i="1"/>
  <c r="CJ715" i="1"/>
  <c r="CI715" i="1"/>
  <c r="CH715" i="1"/>
  <c r="CG715" i="1"/>
  <c r="CF715" i="1"/>
  <c r="CE715" i="1"/>
  <c r="CD715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DZ707" i="1"/>
  <c r="DY707" i="1"/>
  <c r="DX707" i="1"/>
  <c r="DW707" i="1"/>
  <c r="DV707" i="1"/>
  <c r="DU707" i="1"/>
  <c r="DT707" i="1"/>
  <c r="DS707" i="1"/>
  <c r="DR707" i="1"/>
  <c r="DQ707" i="1"/>
  <c r="DP707" i="1"/>
  <c r="DO707" i="1"/>
  <c r="DN707" i="1"/>
  <c r="DM707" i="1"/>
  <c r="DL707" i="1"/>
  <c r="DK707" i="1"/>
  <c r="DJ707" i="1"/>
  <c r="DI707" i="1"/>
  <c r="DH707" i="1"/>
  <c r="DG707" i="1"/>
  <c r="DF707" i="1"/>
  <c r="DE707" i="1"/>
  <c r="DD707" i="1"/>
  <c r="DC707" i="1"/>
  <c r="DB707" i="1"/>
  <c r="DA707" i="1"/>
  <c r="CZ707" i="1"/>
  <c r="CY707" i="1"/>
  <c r="CX707" i="1"/>
  <c r="CW707" i="1"/>
  <c r="CV707" i="1"/>
  <c r="CU707" i="1"/>
  <c r="CT707" i="1"/>
  <c r="CS707" i="1"/>
  <c r="CR707" i="1"/>
  <c r="CQ707" i="1"/>
  <c r="CP707" i="1"/>
  <c r="CO707" i="1"/>
  <c r="CN707" i="1"/>
  <c r="CM707" i="1"/>
  <c r="CL707" i="1"/>
  <c r="CK707" i="1"/>
  <c r="CJ707" i="1"/>
  <c r="CI707" i="1"/>
  <c r="CH707" i="1"/>
  <c r="CG707" i="1"/>
  <c r="CF707" i="1"/>
  <c r="CE707" i="1"/>
  <c r="CD707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DZ706" i="1"/>
  <c r="DZ705" i="1"/>
  <c r="DZ702" i="1"/>
  <c r="DZ704" i="1"/>
  <c r="DY704" i="1"/>
  <c r="DX704" i="1"/>
  <c r="DW704" i="1"/>
  <c r="DV704" i="1"/>
  <c r="DU704" i="1"/>
  <c r="DT704" i="1"/>
  <c r="DS704" i="1"/>
  <c r="DR704" i="1"/>
  <c r="DQ704" i="1"/>
  <c r="DP704" i="1"/>
  <c r="DO704" i="1"/>
  <c r="DN704" i="1"/>
  <c r="DM704" i="1"/>
  <c r="DL704" i="1"/>
  <c r="DK704" i="1"/>
  <c r="DJ704" i="1"/>
  <c r="DI704" i="1"/>
  <c r="DH704" i="1"/>
  <c r="DG704" i="1"/>
  <c r="DF704" i="1"/>
  <c r="DE704" i="1"/>
  <c r="DD704" i="1"/>
  <c r="DC704" i="1"/>
  <c r="DB704" i="1"/>
  <c r="DA704" i="1"/>
  <c r="CZ704" i="1"/>
  <c r="CY704" i="1"/>
  <c r="CX704" i="1"/>
  <c r="CW704" i="1"/>
  <c r="CV704" i="1"/>
  <c r="CU704" i="1"/>
  <c r="CT704" i="1"/>
  <c r="CS704" i="1"/>
  <c r="CR704" i="1"/>
  <c r="CQ704" i="1"/>
  <c r="CP704" i="1"/>
  <c r="CO704" i="1"/>
  <c r="CN704" i="1"/>
  <c r="CM704" i="1"/>
  <c r="CL704" i="1"/>
  <c r="CK704" i="1"/>
  <c r="CJ704" i="1"/>
  <c r="CI704" i="1"/>
  <c r="CH704" i="1"/>
  <c r="CG704" i="1"/>
  <c r="CF704" i="1"/>
  <c r="CE704" i="1"/>
  <c r="CD704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DZ703" i="1"/>
  <c r="DY703" i="1"/>
  <c r="DX703" i="1"/>
  <c r="DW703" i="1"/>
  <c r="DV703" i="1"/>
  <c r="DU703" i="1"/>
  <c r="DT703" i="1"/>
  <c r="DS703" i="1"/>
  <c r="DR703" i="1"/>
  <c r="DQ703" i="1"/>
  <c r="DP703" i="1"/>
  <c r="DO703" i="1"/>
  <c r="DN703" i="1"/>
  <c r="DM703" i="1"/>
  <c r="DL703" i="1"/>
  <c r="DK703" i="1"/>
  <c r="DJ703" i="1"/>
  <c r="DI703" i="1"/>
  <c r="DH703" i="1"/>
  <c r="DG703" i="1"/>
  <c r="DF703" i="1"/>
  <c r="DE703" i="1"/>
  <c r="DD703" i="1"/>
  <c r="DC703" i="1"/>
  <c r="DB703" i="1"/>
  <c r="DA703" i="1"/>
  <c r="CZ703" i="1"/>
  <c r="CY703" i="1"/>
  <c r="CX703" i="1"/>
  <c r="CW703" i="1"/>
  <c r="CV703" i="1"/>
  <c r="CU703" i="1"/>
  <c r="CT703" i="1"/>
  <c r="CS703" i="1"/>
  <c r="CR703" i="1"/>
  <c r="CQ703" i="1"/>
  <c r="CP703" i="1"/>
  <c r="CO703" i="1"/>
  <c r="CN703" i="1"/>
  <c r="CM703" i="1"/>
  <c r="CL703" i="1"/>
  <c r="CK703" i="1"/>
  <c r="CJ703" i="1"/>
  <c r="CI703" i="1"/>
  <c r="CH703" i="1"/>
  <c r="CG703" i="1"/>
  <c r="CF703" i="1"/>
  <c r="CE703" i="1"/>
  <c r="CD703" i="1"/>
  <c r="CC703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4" i="1"/>
  <c r="BP703" i="1"/>
  <c r="DZ700" i="1"/>
  <c r="DY700" i="1"/>
  <c r="DX700" i="1"/>
  <c r="DW700" i="1"/>
  <c r="DV700" i="1"/>
  <c r="DU700" i="1"/>
  <c r="DT700" i="1"/>
  <c r="DS700" i="1"/>
  <c r="DR700" i="1"/>
  <c r="DQ700" i="1"/>
  <c r="DP700" i="1"/>
  <c r="DO700" i="1"/>
  <c r="DN700" i="1"/>
  <c r="DM700" i="1"/>
  <c r="DL700" i="1"/>
  <c r="DK700" i="1"/>
  <c r="DJ700" i="1"/>
  <c r="DI700" i="1"/>
  <c r="DH700" i="1"/>
  <c r="DG700" i="1"/>
  <c r="DF700" i="1"/>
  <c r="DE700" i="1"/>
  <c r="DD700" i="1"/>
  <c r="DC700" i="1"/>
  <c r="DB700" i="1"/>
  <c r="DA700" i="1"/>
  <c r="CZ700" i="1"/>
  <c r="CY700" i="1"/>
  <c r="CX700" i="1"/>
  <c r="CW700" i="1"/>
  <c r="CV700" i="1"/>
  <c r="CU700" i="1"/>
  <c r="CT700" i="1"/>
  <c r="CS700" i="1"/>
  <c r="CR700" i="1"/>
  <c r="CQ700" i="1"/>
  <c r="CP700" i="1"/>
  <c r="CO700" i="1"/>
  <c r="CN700" i="1"/>
  <c r="CM700" i="1"/>
  <c r="CL700" i="1"/>
  <c r="CK700" i="1"/>
  <c r="CJ700" i="1"/>
  <c r="CI700" i="1"/>
  <c r="CH700" i="1"/>
  <c r="CG700" i="1"/>
  <c r="CF700" i="1"/>
  <c r="CE700" i="1"/>
  <c r="CD700" i="1"/>
  <c r="CC700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DZ696" i="1"/>
  <c r="DZ695" i="1"/>
  <c r="DZ694" i="1"/>
  <c r="DZ693" i="1"/>
  <c r="DZ692" i="1"/>
  <c r="DZ691" i="1"/>
  <c r="DZ697" i="1"/>
  <c r="DY697" i="1"/>
  <c r="DX697" i="1"/>
  <c r="DW697" i="1"/>
  <c r="DV697" i="1"/>
  <c r="DU697" i="1"/>
  <c r="DT697" i="1"/>
  <c r="DS697" i="1"/>
  <c r="DR697" i="1"/>
  <c r="DQ697" i="1"/>
  <c r="DP697" i="1"/>
  <c r="DO697" i="1"/>
  <c r="DN697" i="1"/>
  <c r="DM697" i="1"/>
  <c r="DL697" i="1"/>
  <c r="DK697" i="1"/>
  <c r="DJ697" i="1"/>
  <c r="DI697" i="1"/>
  <c r="DH697" i="1"/>
  <c r="DG697" i="1"/>
  <c r="DF697" i="1"/>
  <c r="DE697" i="1"/>
  <c r="DD697" i="1"/>
  <c r="DC697" i="1"/>
  <c r="DB697" i="1"/>
  <c r="DA697" i="1"/>
  <c r="CZ697" i="1"/>
  <c r="CY697" i="1"/>
  <c r="CX697" i="1"/>
  <c r="CW697" i="1"/>
  <c r="CV697" i="1"/>
  <c r="CU697" i="1"/>
  <c r="CT697" i="1"/>
  <c r="CS697" i="1"/>
  <c r="CR697" i="1"/>
  <c r="CQ697" i="1"/>
  <c r="CP697" i="1"/>
  <c r="CO697" i="1"/>
  <c r="CN697" i="1"/>
  <c r="CM697" i="1"/>
  <c r="CL697" i="1"/>
  <c r="CK697" i="1"/>
  <c r="CJ697" i="1"/>
  <c r="CI697" i="1"/>
  <c r="CH697" i="1"/>
  <c r="CG697" i="1"/>
  <c r="CF697" i="1"/>
  <c r="CE697" i="1"/>
  <c r="CD697" i="1"/>
  <c r="CC697" i="1"/>
  <c r="CB697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DY693" i="1"/>
  <c r="DX693" i="1"/>
  <c r="DW693" i="1"/>
  <c r="DV693" i="1"/>
  <c r="DU693" i="1"/>
  <c r="DT693" i="1"/>
  <c r="DS693" i="1"/>
  <c r="DR693" i="1"/>
  <c r="DQ693" i="1"/>
  <c r="DP693" i="1"/>
  <c r="DO693" i="1"/>
  <c r="DN693" i="1"/>
  <c r="DM693" i="1"/>
  <c r="DL693" i="1"/>
  <c r="DK693" i="1"/>
  <c r="DJ693" i="1"/>
  <c r="DI693" i="1"/>
  <c r="DH693" i="1"/>
  <c r="DG693" i="1"/>
  <c r="DF693" i="1"/>
  <c r="DE693" i="1"/>
  <c r="DD693" i="1"/>
  <c r="DC693" i="1"/>
  <c r="DB693" i="1"/>
  <c r="DA693" i="1"/>
  <c r="CZ693" i="1"/>
  <c r="CY693" i="1"/>
  <c r="CX693" i="1"/>
  <c r="CW693" i="1"/>
  <c r="CV693" i="1"/>
  <c r="CU693" i="1"/>
  <c r="CT693" i="1"/>
  <c r="CS693" i="1"/>
  <c r="CR693" i="1"/>
  <c r="CQ693" i="1"/>
  <c r="CP693" i="1"/>
  <c r="CO693" i="1"/>
  <c r="CN693" i="1"/>
  <c r="CM693" i="1"/>
  <c r="CL693" i="1"/>
  <c r="CK693" i="1"/>
  <c r="CJ693" i="1"/>
  <c r="CI693" i="1"/>
  <c r="CH693" i="1"/>
  <c r="CG693" i="1"/>
  <c r="CF693" i="1"/>
  <c r="CE693" i="1"/>
  <c r="CD693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DZ687" i="1"/>
  <c r="DZ686" i="1"/>
  <c r="DZ685" i="1"/>
  <c r="DZ684" i="1"/>
  <c r="DZ683" i="1"/>
  <c r="DZ682" i="1"/>
  <c r="DZ689" i="1"/>
  <c r="DY689" i="1"/>
  <c r="DX689" i="1"/>
  <c r="DW689" i="1"/>
  <c r="DV689" i="1"/>
  <c r="DU689" i="1"/>
  <c r="DT689" i="1"/>
  <c r="DS689" i="1"/>
  <c r="DR689" i="1"/>
  <c r="DQ689" i="1"/>
  <c r="DP689" i="1"/>
  <c r="DO689" i="1"/>
  <c r="DN689" i="1"/>
  <c r="DM689" i="1"/>
  <c r="DL689" i="1"/>
  <c r="DK689" i="1"/>
  <c r="DJ689" i="1"/>
  <c r="DI689" i="1"/>
  <c r="DH689" i="1"/>
  <c r="DG689" i="1"/>
  <c r="DF689" i="1"/>
  <c r="DE689" i="1"/>
  <c r="DD689" i="1"/>
  <c r="DC689" i="1"/>
  <c r="DB689" i="1"/>
  <c r="DA689" i="1"/>
  <c r="CZ689" i="1"/>
  <c r="CY689" i="1"/>
  <c r="CX689" i="1"/>
  <c r="CW689" i="1"/>
  <c r="CV689" i="1"/>
  <c r="CU689" i="1"/>
  <c r="CT689" i="1"/>
  <c r="CS689" i="1"/>
  <c r="CR689" i="1"/>
  <c r="CQ689" i="1"/>
  <c r="CP689" i="1"/>
  <c r="CO689" i="1"/>
  <c r="CN689" i="1"/>
  <c r="CM689" i="1"/>
  <c r="CL689" i="1"/>
  <c r="CK689" i="1"/>
  <c r="CJ689" i="1"/>
  <c r="CI689" i="1"/>
  <c r="CH689" i="1"/>
  <c r="CG689" i="1"/>
  <c r="CF689" i="1"/>
  <c r="CE689" i="1"/>
  <c r="CD689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DZ688" i="1"/>
  <c r="DY688" i="1"/>
  <c r="DX688" i="1"/>
  <c r="DW688" i="1"/>
  <c r="DV688" i="1"/>
  <c r="DU688" i="1"/>
  <c r="DT688" i="1"/>
  <c r="DS688" i="1"/>
  <c r="DR688" i="1"/>
  <c r="DQ688" i="1"/>
  <c r="DP688" i="1"/>
  <c r="DO688" i="1"/>
  <c r="DN688" i="1"/>
  <c r="DM688" i="1"/>
  <c r="DL688" i="1"/>
  <c r="DK688" i="1"/>
  <c r="DJ688" i="1"/>
  <c r="DI688" i="1"/>
  <c r="DH688" i="1"/>
  <c r="DG688" i="1"/>
  <c r="DF688" i="1"/>
  <c r="DE688" i="1"/>
  <c r="DD688" i="1"/>
  <c r="DC688" i="1"/>
  <c r="DB688" i="1"/>
  <c r="DA688" i="1"/>
  <c r="CZ688" i="1"/>
  <c r="CY688" i="1"/>
  <c r="CX688" i="1"/>
  <c r="CW688" i="1"/>
  <c r="CV688" i="1"/>
  <c r="CU688" i="1"/>
  <c r="CT688" i="1"/>
  <c r="CS688" i="1"/>
  <c r="CR688" i="1"/>
  <c r="CQ688" i="1"/>
  <c r="CP688" i="1"/>
  <c r="CO688" i="1"/>
  <c r="CN688" i="1"/>
  <c r="CM688" i="1"/>
  <c r="CL688" i="1"/>
  <c r="CK688" i="1"/>
  <c r="CJ688" i="1"/>
  <c r="CI688" i="1"/>
  <c r="CH688" i="1"/>
  <c r="CG688" i="1"/>
  <c r="CF688" i="1"/>
  <c r="CE688" i="1"/>
  <c r="CD688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9" i="1"/>
  <c r="BP688" i="1"/>
  <c r="DZ680" i="1"/>
  <c r="DZ679" i="1"/>
  <c r="DZ678" i="1"/>
  <c r="DZ677" i="1"/>
  <c r="DZ676" i="1"/>
  <c r="DZ675" i="1"/>
  <c r="DY680" i="1"/>
  <c r="DX680" i="1"/>
  <c r="DW680" i="1"/>
  <c r="DV680" i="1"/>
  <c r="DU680" i="1"/>
  <c r="DT680" i="1"/>
  <c r="DS680" i="1"/>
  <c r="DR680" i="1"/>
  <c r="DQ680" i="1"/>
  <c r="DP680" i="1"/>
  <c r="DO680" i="1"/>
  <c r="DN680" i="1"/>
  <c r="DM680" i="1"/>
  <c r="DL680" i="1"/>
  <c r="DK680" i="1"/>
  <c r="DJ680" i="1"/>
  <c r="DI680" i="1"/>
  <c r="DH680" i="1"/>
  <c r="DG680" i="1"/>
  <c r="DF680" i="1"/>
  <c r="DE680" i="1"/>
  <c r="DD680" i="1"/>
  <c r="DC680" i="1"/>
  <c r="DB680" i="1"/>
  <c r="DA680" i="1"/>
  <c r="CZ680" i="1"/>
  <c r="CY680" i="1"/>
  <c r="CX680" i="1"/>
  <c r="CW680" i="1"/>
  <c r="CV680" i="1"/>
  <c r="CU680" i="1"/>
  <c r="CT680" i="1"/>
  <c r="CS680" i="1"/>
  <c r="CR680" i="1"/>
  <c r="CQ680" i="1"/>
  <c r="CP680" i="1"/>
  <c r="CO680" i="1"/>
  <c r="CN680" i="1"/>
  <c r="CM680" i="1"/>
  <c r="CL680" i="1"/>
  <c r="CK680" i="1"/>
  <c r="CJ680" i="1"/>
  <c r="CI680" i="1"/>
  <c r="CH680" i="1"/>
  <c r="CG680" i="1"/>
  <c r="CF680" i="1"/>
  <c r="CE680" i="1"/>
  <c r="CD680" i="1"/>
  <c r="CC680" i="1"/>
  <c r="CB680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DZ670" i="1"/>
  <c r="DZ667" i="1"/>
  <c r="DZ666" i="1"/>
  <c r="DZ665" i="1"/>
  <c r="DZ664" i="1"/>
  <c r="DZ663" i="1"/>
  <c r="DZ662" i="1"/>
  <c r="DZ661" i="1"/>
  <c r="DZ660" i="1"/>
  <c r="DZ659" i="1"/>
  <c r="DZ658" i="1"/>
  <c r="DZ657" i="1"/>
  <c r="DY667" i="1"/>
  <c r="DX667" i="1"/>
  <c r="DW667" i="1"/>
  <c r="DV667" i="1"/>
  <c r="DU667" i="1"/>
  <c r="DT667" i="1"/>
  <c r="DS667" i="1"/>
  <c r="DR667" i="1"/>
  <c r="DQ667" i="1"/>
  <c r="DP667" i="1"/>
  <c r="DO667" i="1"/>
  <c r="DN667" i="1"/>
  <c r="DM667" i="1"/>
  <c r="DL667" i="1"/>
  <c r="DK667" i="1"/>
  <c r="DJ667" i="1"/>
  <c r="DI667" i="1"/>
  <c r="DH667" i="1"/>
  <c r="DG667" i="1"/>
  <c r="DF667" i="1"/>
  <c r="DE667" i="1"/>
  <c r="DD667" i="1"/>
  <c r="DC667" i="1"/>
  <c r="DB667" i="1"/>
  <c r="DA667" i="1"/>
  <c r="CZ667" i="1"/>
  <c r="CY667" i="1"/>
  <c r="CX667" i="1"/>
  <c r="CW667" i="1"/>
  <c r="CV667" i="1"/>
  <c r="CU667" i="1"/>
  <c r="CT667" i="1"/>
  <c r="CS667" i="1"/>
  <c r="CR667" i="1"/>
  <c r="CQ667" i="1"/>
  <c r="CP667" i="1"/>
  <c r="CO667" i="1"/>
  <c r="CN667" i="1"/>
  <c r="CM667" i="1"/>
  <c r="CL667" i="1"/>
  <c r="CK667" i="1"/>
  <c r="CJ667" i="1"/>
  <c r="CI667" i="1"/>
  <c r="CH667" i="1"/>
  <c r="CG667" i="1"/>
  <c r="CF667" i="1"/>
  <c r="CE667" i="1"/>
  <c r="CD667" i="1"/>
  <c r="CC667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DY666" i="1"/>
  <c r="DX666" i="1"/>
  <c r="DW666" i="1"/>
  <c r="DV666" i="1"/>
  <c r="DU666" i="1"/>
  <c r="DT666" i="1"/>
  <c r="DS666" i="1"/>
  <c r="DR666" i="1"/>
  <c r="DQ666" i="1"/>
  <c r="DP666" i="1"/>
  <c r="DO666" i="1"/>
  <c r="DN666" i="1"/>
  <c r="DM666" i="1"/>
  <c r="DL666" i="1"/>
  <c r="DK666" i="1"/>
  <c r="DJ666" i="1"/>
  <c r="DI666" i="1"/>
  <c r="DH666" i="1"/>
  <c r="DG666" i="1"/>
  <c r="DF666" i="1"/>
  <c r="DE666" i="1"/>
  <c r="DD666" i="1"/>
  <c r="DC666" i="1"/>
  <c r="DB666" i="1"/>
  <c r="DA666" i="1"/>
  <c r="CZ666" i="1"/>
  <c r="CY666" i="1"/>
  <c r="CX666" i="1"/>
  <c r="CW666" i="1"/>
  <c r="CV666" i="1"/>
  <c r="CU666" i="1"/>
  <c r="CT666" i="1"/>
  <c r="CS666" i="1"/>
  <c r="CR666" i="1"/>
  <c r="CQ666" i="1"/>
  <c r="CP666" i="1"/>
  <c r="CO666" i="1"/>
  <c r="CN666" i="1"/>
  <c r="CM666" i="1"/>
  <c r="CL666" i="1"/>
  <c r="CK666" i="1"/>
  <c r="CJ666" i="1"/>
  <c r="CI666" i="1"/>
  <c r="CH666" i="1"/>
  <c r="CG666" i="1"/>
  <c r="CF666" i="1"/>
  <c r="CE666" i="1"/>
  <c r="CD666" i="1"/>
  <c r="CC666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P667" i="1"/>
  <c r="DZ655" i="1"/>
  <c r="DY655" i="1"/>
  <c r="DX655" i="1"/>
  <c r="DW655" i="1"/>
  <c r="DV655" i="1"/>
  <c r="DU655" i="1"/>
  <c r="DT655" i="1"/>
  <c r="DS655" i="1"/>
  <c r="DR655" i="1"/>
  <c r="DQ655" i="1"/>
  <c r="DP655" i="1"/>
  <c r="DO655" i="1"/>
  <c r="DN655" i="1"/>
  <c r="DM655" i="1"/>
  <c r="DL655" i="1"/>
  <c r="DK655" i="1"/>
  <c r="DJ655" i="1"/>
  <c r="DI655" i="1"/>
  <c r="DH655" i="1"/>
  <c r="DG655" i="1"/>
  <c r="DF655" i="1"/>
  <c r="DE655" i="1"/>
  <c r="DD655" i="1"/>
  <c r="DC655" i="1"/>
  <c r="DB655" i="1"/>
  <c r="DA655" i="1"/>
  <c r="CZ655" i="1"/>
  <c r="CY655" i="1"/>
  <c r="CX655" i="1"/>
  <c r="CW655" i="1"/>
  <c r="CV655" i="1"/>
  <c r="CU655" i="1"/>
  <c r="CT655" i="1"/>
  <c r="CS655" i="1"/>
  <c r="CR655" i="1"/>
  <c r="CQ655" i="1"/>
  <c r="CP655" i="1"/>
  <c r="CO655" i="1"/>
  <c r="CN655" i="1"/>
  <c r="CM655" i="1"/>
  <c r="CL655" i="1"/>
  <c r="CK655" i="1"/>
  <c r="CJ655" i="1"/>
  <c r="CI655" i="1"/>
  <c r="CH655" i="1"/>
  <c r="CG655" i="1"/>
  <c r="CF655" i="1"/>
  <c r="CE655" i="1"/>
  <c r="CD655" i="1"/>
  <c r="CC655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DZ654" i="1"/>
  <c r="DY654" i="1"/>
  <c r="DX654" i="1"/>
  <c r="DW654" i="1"/>
  <c r="DV654" i="1"/>
  <c r="DU654" i="1"/>
  <c r="DT654" i="1"/>
  <c r="DS654" i="1"/>
  <c r="DR654" i="1"/>
  <c r="DQ654" i="1"/>
  <c r="DP654" i="1"/>
  <c r="DO654" i="1"/>
  <c r="DN654" i="1"/>
  <c r="DM654" i="1"/>
  <c r="DL654" i="1"/>
  <c r="DK654" i="1"/>
  <c r="DJ654" i="1"/>
  <c r="DI654" i="1"/>
  <c r="DH654" i="1"/>
  <c r="DG654" i="1"/>
  <c r="DF654" i="1"/>
  <c r="DE654" i="1"/>
  <c r="DD654" i="1"/>
  <c r="DC654" i="1"/>
  <c r="DB654" i="1"/>
  <c r="DA654" i="1"/>
  <c r="CZ654" i="1"/>
  <c r="CY654" i="1"/>
  <c r="CX654" i="1"/>
  <c r="CW654" i="1"/>
  <c r="CV654" i="1"/>
  <c r="CU654" i="1"/>
  <c r="CT654" i="1"/>
  <c r="CS654" i="1"/>
  <c r="CR654" i="1"/>
  <c r="CQ654" i="1"/>
  <c r="CP654" i="1"/>
  <c r="CO654" i="1"/>
  <c r="CN654" i="1"/>
  <c r="CM654" i="1"/>
  <c r="CL654" i="1"/>
  <c r="CK654" i="1"/>
  <c r="CJ654" i="1"/>
  <c r="CI654" i="1"/>
  <c r="CH654" i="1"/>
  <c r="CG654" i="1"/>
  <c r="CF654" i="1"/>
  <c r="CE654" i="1"/>
  <c r="CD654" i="1"/>
  <c r="CC654" i="1"/>
  <c r="CB654" i="1"/>
  <c r="CA654" i="1"/>
  <c r="BZ654" i="1"/>
  <c r="BY654" i="1"/>
  <c r="BX654" i="1"/>
  <c r="BW654" i="1"/>
  <c r="BV654" i="1"/>
  <c r="BU654" i="1"/>
  <c r="BT654" i="1"/>
  <c r="BS654" i="1"/>
  <c r="BR654" i="1"/>
  <c r="BQ654" i="1"/>
  <c r="DZ653" i="1"/>
  <c r="DY653" i="1"/>
  <c r="DX653" i="1"/>
  <c r="DW653" i="1"/>
  <c r="DV653" i="1"/>
  <c r="DU653" i="1"/>
  <c r="DT653" i="1"/>
  <c r="DS653" i="1"/>
  <c r="DR653" i="1"/>
  <c r="DQ653" i="1"/>
  <c r="DP653" i="1"/>
  <c r="DO653" i="1"/>
  <c r="DN653" i="1"/>
  <c r="DM653" i="1"/>
  <c r="DL653" i="1"/>
  <c r="DK653" i="1"/>
  <c r="DJ653" i="1"/>
  <c r="DI653" i="1"/>
  <c r="DH653" i="1"/>
  <c r="DG653" i="1"/>
  <c r="DF653" i="1"/>
  <c r="DE653" i="1"/>
  <c r="DD653" i="1"/>
  <c r="DC653" i="1"/>
  <c r="DB653" i="1"/>
  <c r="DA653" i="1"/>
  <c r="CZ653" i="1"/>
  <c r="CY653" i="1"/>
  <c r="CX653" i="1"/>
  <c r="CW653" i="1"/>
  <c r="CV653" i="1"/>
  <c r="CU653" i="1"/>
  <c r="CT653" i="1"/>
  <c r="CS653" i="1"/>
  <c r="CR653" i="1"/>
  <c r="CQ653" i="1"/>
  <c r="CP653" i="1"/>
  <c r="CO653" i="1"/>
  <c r="CN653" i="1"/>
  <c r="CM653" i="1"/>
  <c r="CL653" i="1"/>
  <c r="CK653" i="1"/>
  <c r="CJ653" i="1"/>
  <c r="CI653" i="1"/>
  <c r="CH653" i="1"/>
  <c r="CG653" i="1"/>
  <c r="CF653" i="1"/>
  <c r="CE653" i="1"/>
  <c r="CD653" i="1"/>
  <c r="CC653" i="1"/>
  <c r="CB653" i="1"/>
  <c r="CA653" i="1"/>
  <c r="BZ653" i="1"/>
  <c r="BY653" i="1"/>
  <c r="BX653" i="1"/>
  <c r="BW653" i="1"/>
  <c r="BV653" i="1"/>
  <c r="BU653" i="1"/>
  <c r="BT653" i="1"/>
  <c r="BS653" i="1"/>
  <c r="BR653" i="1"/>
  <c r="BQ653" i="1"/>
  <c r="DZ652" i="1"/>
  <c r="DY652" i="1"/>
  <c r="DX652" i="1"/>
  <c r="DW652" i="1"/>
  <c r="DV652" i="1"/>
  <c r="DU652" i="1"/>
  <c r="DT652" i="1"/>
  <c r="DS652" i="1"/>
  <c r="DR652" i="1"/>
  <c r="DQ652" i="1"/>
  <c r="DP652" i="1"/>
  <c r="DO652" i="1"/>
  <c r="DN652" i="1"/>
  <c r="DM652" i="1"/>
  <c r="DL652" i="1"/>
  <c r="DK652" i="1"/>
  <c r="DJ652" i="1"/>
  <c r="DI652" i="1"/>
  <c r="DH652" i="1"/>
  <c r="DG652" i="1"/>
  <c r="DF652" i="1"/>
  <c r="DE652" i="1"/>
  <c r="DD652" i="1"/>
  <c r="DC652" i="1"/>
  <c r="DB652" i="1"/>
  <c r="DA652" i="1"/>
  <c r="CZ652" i="1"/>
  <c r="CY652" i="1"/>
  <c r="CX652" i="1"/>
  <c r="CW652" i="1"/>
  <c r="CV652" i="1"/>
  <c r="CU652" i="1"/>
  <c r="CT652" i="1"/>
  <c r="CS652" i="1"/>
  <c r="CR652" i="1"/>
  <c r="CQ652" i="1"/>
  <c r="CP652" i="1"/>
  <c r="CO652" i="1"/>
  <c r="CN652" i="1"/>
  <c r="CM652" i="1"/>
  <c r="CL652" i="1"/>
  <c r="CK652" i="1"/>
  <c r="CJ652" i="1"/>
  <c r="CI652" i="1"/>
  <c r="CH652" i="1"/>
  <c r="CG652" i="1"/>
  <c r="CF652" i="1"/>
  <c r="CE652" i="1"/>
  <c r="CD652" i="1"/>
  <c r="CC652" i="1"/>
  <c r="CB652" i="1"/>
  <c r="CA652" i="1"/>
  <c r="BZ652" i="1"/>
  <c r="BY652" i="1"/>
  <c r="BX652" i="1"/>
  <c r="BW652" i="1"/>
  <c r="BV652" i="1"/>
  <c r="BU652" i="1"/>
  <c r="BT652" i="1"/>
  <c r="BS652" i="1"/>
  <c r="BR652" i="1"/>
  <c r="BQ652" i="1"/>
  <c r="DZ651" i="1"/>
  <c r="DY651" i="1"/>
  <c r="DX651" i="1"/>
  <c r="DW651" i="1"/>
  <c r="DV651" i="1"/>
  <c r="DU651" i="1"/>
  <c r="DT651" i="1"/>
  <c r="DS651" i="1"/>
  <c r="DR651" i="1"/>
  <c r="DQ651" i="1"/>
  <c r="DP651" i="1"/>
  <c r="DO651" i="1"/>
  <c r="DN651" i="1"/>
  <c r="DM651" i="1"/>
  <c r="DL651" i="1"/>
  <c r="DK651" i="1"/>
  <c r="DJ651" i="1"/>
  <c r="DI651" i="1"/>
  <c r="DH651" i="1"/>
  <c r="DG651" i="1"/>
  <c r="DF651" i="1"/>
  <c r="DE651" i="1"/>
  <c r="DD651" i="1"/>
  <c r="DC651" i="1"/>
  <c r="DB651" i="1"/>
  <c r="DA651" i="1"/>
  <c r="CZ651" i="1"/>
  <c r="CY651" i="1"/>
  <c r="CX651" i="1"/>
  <c r="CW651" i="1"/>
  <c r="CV651" i="1"/>
  <c r="CU651" i="1"/>
  <c r="CT651" i="1"/>
  <c r="CS651" i="1"/>
  <c r="CR651" i="1"/>
  <c r="CQ651" i="1"/>
  <c r="CP651" i="1"/>
  <c r="CO651" i="1"/>
  <c r="CN651" i="1"/>
  <c r="CM651" i="1"/>
  <c r="CL651" i="1"/>
  <c r="CK651" i="1"/>
  <c r="CJ651" i="1"/>
  <c r="CI651" i="1"/>
  <c r="CH651" i="1"/>
  <c r="CG651" i="1"/>
  <c r="CF651" i="1"/>
  <c r="CE651" i="1"/>
  <c r="CD651" i="1"/>
  <c r="CC651" i="1"/>
  <c r="CB651" i="1"/>
  <c r="CA651" i="1"/>
  <c r="BZ651" i="1"/>
  <c r="BY651" i="1"/>
  <c r="BX651" i="1"/>
  <c r="BW651" i="1"/>
  <c r="BV651" i="1"/>
  <c r="BU651" i="1"/>
  <c r="BT651" i="1"/>
  <c r="BS651" i="1"/>
  <c r="BR651" i="1"/>
  <c r="BQ651" i="1"/>
  <c r="BU650" i="1"/>
  <c r="BT650" i="1"/>
  <c r="BS650" i="1"/>
  <c r="BR650" i="1"/>
  <c r="BQ650" i="1"/>
  <c r="BP655" i="1"/>
  <c r="BP651" i="1"/>
  <c r="DZ648" i="1"/>
  <c r="DZ647" i="1"/>
  <c r="DZ646" i="1"/>
  <c r="DZ645" i="1"/>
  <c r="DZ644" i="1"/>
  <c r="DZ643" i="1"/>
  <c r="DZ642" i="1"/>
  <c r="DY648" i="1"/>
  <c r="DX648" i="1"/>
  <c r="DW648" i="1"/>
  <c r="DV648" i="1"/>
  <c r="DU648" i="1"/>
  <c r="DT648" i="1"/>
  <c r="DS648" i="1"/>
  <c r="DR648" i="1"/>
  <c r="DQ648" i="1"/>
  <c r="DP648" i="1"/>
  <c r="DO648" i="1"/>
  <c r="DN648" i="1"/>
  <c r="DM648" i="1"/>
  <c r="DL648" i="1"/>
  <c r="DK648" i="1"/>
  <c r="DJ648" i="1"/>
  <c r="DI648" i="1"/>
  <c r="DH648" i="1"/>
  <c r="DG648" i="1"/>
  <c r="DF648" i="1"/>
  <c r="DE648" i="1"/>
  <c r="DD648" i="1"/>
  <c r="DC648" i="1"/>
  <c r="DB648" i="1"/>
  <c r="DA648" i="1"/>
  <c r="CZ648" i="1"/>
  <c r="CY648" i="1"/>
  <c r="CX648" i="1"/>
  <c r="CW648" i="1"/>
  <c r="CV648" i="1"/>
  <c r="CU648" i="1"/>
  <c r="CT648" i="1"/>
  <c r="CS648" i="1"/>
  <c r="CR648" i="1"/>
  <c r="CQ648" i="1"/>
  <c r="CP648" i="1"/>
  <c r="CO648" i="1"/>
  <c r="CN648" i="1"/>
  <c r="CM648" i="1"/>
  <c r="CL648" i="1"/>
  <c r="CK648" i="1"/>
  <c r="CJ648" i="1"/>
  <c r="CI648" i="1"/>
  <c r="CH648" i="1"/>
  <c r="CG648" i="1"/>
  <c r="CF648" i="1"/>
  <c r="CE648" i="1"/>
  <c r="CD648" i="1"/>
  <c r="CC648" i="1"/>
  <c r="CB648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DY647" i="1"/>
  <c r="DX647" i="1"/>
  <c r="DW647" i="1"/>
  <c r="DV647" i="1"/>
  <c r="DU647" i="1"/>
  <c r="DT647" i="1"/>
  <c r="DS647" i="1"/>
  <c r="DR647" i="1"/>
  <c r="DQ647" i="1"/>
  <c r="DP647" i="1"/>
  <c r="DO647" i="1"/>
  <c r="DN647" i="1"/>
  <c r="DM647" i="1"/>
  <c r="DL647" i="1"/>
  <c r="DK647" i="1"/>
  <c r="DJ647" i="1"/>
  <c r="DI647" i="1"/>
  <c r="DH647" i="1"/>
  <c r="DG647" i="1"/>
  <c r="DF647" i="1"/>
  <c r="DE647" i="1"/>
  <c r="DD647" i="1"/>
  <c r="DC647" i="1"/>
  <c r="DB647" i="1"/>
  <c r="DA647" i="1"/>
  <c r="CZ647" i="1"/>
  <c r="CY647" i="1"/>
  <c r="CX647" i="1"/>
  <c r="CW647" i="1"/>
  <c r="CV647" i="1"/>
  <c r="CU647" i="1"/>
  <c r="CT647" i="1"/>
  <c r="CS647" i="1"/>
  <c r="CR647" i="1"/>
  <c r="CQ647" i="1"/>
  <c r="CP647" i="1"/>
  <c r="CO647" i="1"/>
  <c r="CN647" i="1"/>
  <c r="CM647" i="1"/>
  <c r="CL647" i="1"/>
  <c r="CK647" i="1"/>
  <c r="CJ647" i="1"/>
  <c r="CI647" i="1"/>
  <c r="CH647" i="1"/>
  <c r="CG647" i="1"/>
  <c r="CF647" i="1"/>
  <c r="CE647" i="1"/>
  <c r="CD647" i="1"/>
  <c r="CC647" i="1"/>
  <c r="CB647" i="1"/>
  <c r="CA647" i="1"/>
  <c r="BZ647" i="1"/>
  <c r="BY647" i="1"/>
  <c r="BX647" i="1"/>
  <c r="BW647" i="1"/>
  <c r="BV647" i="1"/>
  <c r="BU647" i="1"/>
  <c r="BT647" i="1"/>
  <c r="BS647" i="1"/>
  <c r="BR647" i="1"/>
  <c r="BQ647" i="1"/>
  <c r="DY645" i="1"/>
  <c r="DX645" i="1"/>
  <c r="DW645" i="1"/>
  <c r="DV645" i="1"/>
  <c r="DU645" i="1"/>
  <c r="DT645" i="1"/>
  <c r="DS645" i="1"/>
  <c r="DR645" i="1"/>
  <c r="DQ645" i="1"/>
  <c r="DP645" i="1"/>
  <c r="DO645" i="1"/>
  <c r="DN645" i="1"/>
  <c r="DM645" i="1"/>
  <c r="DL645" i="1"/>
  <c r="DK645" i="1"/>
  <c r="DJ645" i="1"/>
  <c r="DI645" i="1"/>
  <c r="DH645" i="1"/>
  <c r="DG645" i="1"/>
  <c r="DF645" i="1"/>
  <c r="DE645" i="1"/>
  <c r="DD645" i="1"/>
  <c r="DC645" i="1"/>
  <c r="DB645" i="1"/>
  <c r="DA645" i="1"/>
  <c r="CZ645" i="1"/>
  <c r="CY645" i="1"/>
  <c r="CX645" i="1"/>
  <c r="CW645" i="1"/>
  <c r="CV645" i="1"/>
  <c r="CU645" i="1"/>
  <c r="CT645" i="1"/>
  <c r="CS645" i="1"/>
  <c r="CR645" i="1"/>
  <c r="CQ645" i="1"/>
  <c r="CP645" i="1"/>
  <c r="CO645" i="1"/>
  <c r="CN645" i="1"/>
  <c r="CM645" i="1"/>
  <c r="CL645" i="1"/>
  <c r="CK645" i="1"/>
  <c r="CJ645" i="1"/>
  <c r="CI645" i="1"/>
  <c r="CH645" i="1"/>
  <c r="CG645" i="1"/>
  <c r="CF645" i="1"/>
  <c r="CE645" i="1"/>
  <c r="CD645" i="1"/>
  <c r="CC645" i="1"/>
  <c r="CB645" i="1"/>
  <c r="CA645" i="1"/>
  <c r="BZ645" i="1"/>
  <c r="BY645" i="1"/>
  <c r="BX645" i="1"/>
  <c r="BW645" i="1"/>
  <c r="BV645" i="1"/>
  <c r="BU645" i="1"/>
  <c r="BT645" i="1"/>
  <c r="BS645" i="1"/>
  <c r="BR645" i="1"/>
  <c r="BQ645" i="1"/>
  <c r="BP647" i="1"/>
  <c r="BP645" i="1"/>
  <c r="DY643" i="1"/>
  <c r="DX643" i="1"/>
  <c r="DW643" i="1"/>
  <c r="DV643" i="1"/>
  <c r="DU643" i="1"/>
  <c r="DT643" i="1"/>
  <c r="DS643" i="1"/>
  <c r="DR643" i="1"/>
  <c r="DQ643" i="1"/>
  <c r="DP643" i="1"/>
  <c r="DO643" i="1"/>
  <c r="DN643" i="1"/>
  <c r="DM643" i="1"/>
  <c r="DL643" i="1"/>
  <c r="DK643" i="1"/>
  <c r="DJ643" i="1"/>
  <c r="DI643" i="1"/>
  <c r="DH643" i="1"/>
  <c r="DG643" i="1"/>
  <c r="DF643" i="1"/>
  <c r="DE643" i="1"/>
  <c r="DD643" i="1"/>
  <c r="DC643" i="1"/>
  <c r="DB643" i="1"/>
  <c r="DA643" i="1"/>
  <c r="CZ643" i="1"/>
  <c r="CY643" i="1"/>
  <c r="CX643" i="1"/>
  <c r="CW643" i="1"/>
  <c r="CV643" i="1"/>
  <c r="CU643" i="1"/>
  <c r="CT643" i="1"/>
  <c r="CS643" i="1"/>
  <c r="CR643" i="1"/>
  <c r="CQ643" i="1"/>
  <c r="CP643" i="1"/>
  <c r="CO643" i="1"/>
  <c r="CN643" i="1"/>
  <c r="CM643" i="1"/>
  <c r="CL643" i="1"/>
  <c r="CK643" i="1"/>
  <c r="CJ643" i="1"/>
  <c r="CI643" i="1"/>
  <c r="CH643" i="1"/>
  <c r="CG643" i="1"/>
  <c r="CF643" i="1"/>
  <c r="CE643" i="1"/>
  <c r="CD643" i="1"/>
  <c r="CC643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CT638" i="1"/>
  <c r="CS638" i="1"/>
  <c r="CR638" i="1"/>
  <c r="CQ638" i="1"/>
  <c r="CP638" i="1"/>
  <c r="CO638" i="1"/>
  <c r="CN638" i="1"/>
  <c r="CM638" i="1"/>
  <c r="CL638" i="1"/>
  <c r="CK638" i="1"/>
  <c r="CJ638" i="1"/>
  <c r="CI638" i="1"/>
  <c r="CH638" i="1"/>
  <c r="CG638" i="1"/>
  <c r="CF638" i="1"/>
  <c r="CE638" i="1"/>
  <c r="CD638" i="1"/>
  <c r="CC638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DZ639" i="1"/>
  <c r="DY639" i="1"/>
  <c r="DX639" i="1"/>
  <c r="DW639" i="1"/>
  <c r="DV639" i="1"/>
  <c r="DU639" i="1"/>
  <c r="DT639" i="1"/>
  <c r="DS639" i="1"/>
  <c r="DR639" i="1"/>
  <c r="DQ639" i="1"/>
  <c r="DP639" i="1"/>
  <c r="DO639" i="1"/>
  <c r="DN639" i="1"/>
  <c r="DM639" i="1"/>
  <c r="DL639" i="1"/>
  <c r="DK639" i="1"/>
  <c r="DJ639" i="1"/>
  <c r="DI639" i="1"/>
  <c r="DH639" i="1"/>
  <c r="DG639" i="1"/>
  <c r="DF639" i="1"/>
  <c r="DE639" i="1"/>
  <c r="DD639" i="1"/>
  <c r="DC639" i="1"/>
  <c r="DB639" i="1"/>
  <c r="DA639" i="1"/>
  <c r="CZ639" i="1"/>
  <c r="CY639" i="1"/>
  <c r="CX639" i="1"/>
  <c r="CW639" i="1"/>
  <c r="CV639" i="1"/>
  <c r="CU639" i="1"/>
  <c r="CT639" i="1"/>
  <c r="CS639" i="1"/>
  <c r="CR639" i="1"/>
  <c r="CQ639" i="1"/>
  <c r="CP639" i="1"/>
  <c r="CO639" i="1"/>
  <c r="CN639" i="1"/>
  <c r="CM639" i="1"/>
  <c r="CL639" i="1"/>
  <c r="CK639" i="1"/>
  <c r="CJ639" i="1"/>
  <c r="CI639" i="1"/>
  <c r="CH639" i="1"/>
  <c r="CG639" i="1"/>
  <c r="CF639" i="1"/>
  <c r="CE639" i="1"/>
  <c r="CD639" i="1"/>
  <c r="CC639" i="1"/>
  <c r="CB639" i="1"/>
  <c r="CA639" i="1"/>
  <c r="BZ639" i="1"/>
  <c r="BY639" i="1"/>
  <c r="BX639" i="1"/>
  <c r="BW639" i="1"/>
  <c r="BV639" i="1"/>
  <c r="BU639" i="1"/>
  <c r="BT639" i="1"/>
  <c r="BS639" i="1"/>
  <c r="BR639" i="1"/>
  <c r="BQ639" i="1"/>
  <c r="BP639" i="1"/>
  <c r="DZ635" i="1"/>
  <c r="DZ634" i="1"/>
  <c r="DZ632" i="1"/>
  <c r="DZ631" i="1"/>
  <c r="DZ630" i="1"/>
  <c r="DZ629" i="1"/>
  <c r="DZ636" i="1"/>
  <c r="DY636" i="1"/>
  <c r="DX636" i="1"/>
  <c r="DW636" i="1"/>
  <c r="DV636" i="1"/>
  <c r="DU636" i="1"/>
  <c r="DT636" i="1"/>
  <c r="DS636" i="1"/>
  <c r="DR636" i="1"/>
  <c r="DQ636" i="1"/>
  <c r="DP636" i="1"/>
  <c r="DO636" i="1"/>
  <c r="DN636" i="1"/>
  <c r="DM636" i="1"/>
  <c r="DL636" i="1"/>
  <c r="DK636" i="1"/>
  <c r="DJ636" i="1"/>
  <c r="DI636" i="1"/>
  <c r="DH636" i="1"/>
  <c r="DG636" i="1"/>
  <c r="DF636" i="1"/>
  <c r="DE636" i="1"/>
  <c r="DD636" i="1"/>
  <c r="DC636" i="1"/>
  <c r="DB636" i="1"/>
  <c r="DA636" i="1"/>
  <c r="CZ636" i="1"/>
  <c r="CY636" i="1"/>
  <c r="CX636" i="1"/>
  <c r="CW636" i="1"/>
  <c r="CV636" i="1"/>
  <c r="CU636" i="1"/>
  <c r="CT636" i="1"/>
  <c r="CS636" i="1"/>
  <c r="CR636" i="1"/>
  <c r="CQ636" i="1"/>
  <c r="CP636" i="1"/>
  <c r="CO636" i="1"/>
  <c r="CN636" i="1"/>
  <c r="CM636" i="1"/>
  <c r="CL636" i="1"/>
  <c r="CK636" i="1"/>
  <c r="CJ636" i="1"/>
  <c r="CI636" i="1"/>
  <c r="CH636" i="1"/>
  <c r="CG636" i="1"/>
  <c r="CF636" i="1"/>
  <c r="CE636" i="1"/>
  <c r="CD636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DZ626" i="1"/>
  <c r="DZ625" i="1"/>
  <c r="DZ624" i="1"/>
  <c r="DZ623" i="1"/>
  <c r="DZ627" i="1"/>
  <c r="DY627" i="1"/>
  <c r="DX627" i="1"/>
  <c r="DW627" i="1"/>
  <c r="DV627" i="1"/>
  <c r="DU627" i="1"/>
  <c r="DT627" i="1"/>
  <c r="DS627" i="1"/>
  <c r="DR627" i="1"/>
  <c r="DQ627" i="1"/>
  <c r="DP627" i="1"/>
  <c r="DO627" i="1"/>
  <c r="DN627" i="1"/>
  <c r="DM627" i="1"/>
  <c r="DL627" i="1"/>
  <c r="DK627" i="1"/>
  <c r="DJ627" i="1"/>
  <c r="DI627" i="1"/>
  <c r="DH627" i="1"/>
  <c r="DG627" i="1"/>
  <c r="DF627" i="1"/>
  <c r="DE627" i="1"/>
  <c r="DD627" i="1"/>
  <c r="DC627" i="1"/>
  <c r="DB627" i="1"/>
  <c r="DA627" i="1"/>
  <c r="CZ627" i="1"/>
  <c r="CY627" i="1"/>
  <c r="CX627" i="1"/>
  <c r="CW627" i="1"/>
  <c r="CV627" i="1"/>
  <c r="CU627" i="1"/>
  <c r="CT627" i="1"/>
  <c r="CS627" i="1"/>
  <c r="CR627" i="1"/>
  <c r="CQ627" i="1"/>
  <c r="CP627" i="1"/>
  <c r="CO627" i="1"/>
  <c r="CN627" i="1"/>
  <c r="CM627" i="1"/>
  <c r="CL627" i="1"/>
  <c r="CK627" i="1"/>
  <c r="CJ627" i="1"/>
  <c r="CI627" i="1"/>
  <c r="CH627" i="1"/>
  <c r="CG627" i="1"/>
  <c r="CF627" i="1"/>
  <c r="CE627" i="1"/>
  <c r="CD627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DZ620" i="1"/>
  <c r="DY620" i="1"/>
  <c r="DX620" i="1"/>
  <c r="DW620" i="1"/>
  <c r="DV620" i="1"/>
  <c r="DU620" i="1"/>
  <c r="DT620" i="1"/>
  <c r="DS620" i="1"/>
  <c r="DR620" i="1"/>
  <c r="DQ620" i="1"/>
  <c r="DP620" i="1"/>
  <c r="DO620" i="1"/>
  <c r="DN620" i="1"/>
  <c r="DM620" i="1"/>
  <c r="DL620" i="1"/>
  <c r="DK620" i="1"/>
  <c r="DJ620" i="1"/>
  <c r="DI620" i="1"/>
  <c r="DH620" i="1"/>
  <c r="DG620" i="1"/>
  <c r="DF620" i="1"/>
  <c r="DE620" i="1"/>
  <c r="DD620" i="1"/>
  <c r="DC620" i="1"/>
  <c r="DB620" i="1"/>
  <c r="DA620" i="1"/>
  <c r="CZ620" i="1"/>
  <c r="CY620" i="1"/>
  <c r="CX620" i="1"/>
  <c r="CW620" i="1"/>
  <c r="CV620" i="1"/>
  <c r="CU620" i="1"/>
  <c r="CT620" i="1"/>
  <c r="CS620" i="1"/>
  <c r="CR620" i="1"/>
  <c r="CQ620" i="1"/>
  <c r="CP620" i="1"/>
  <c r="CO620" i="1"/>
  <c r="CN620" i="1"/>
  <c r="CM620" i="1"/>
  <c r="CL620" i="1"/>
  <c r="CK620" i="1"/>
  <c r="CJ620" i="1"/>
  <c r="CI620" i="1"/>
  <c r="CH620" i="1"/>
  <c r="CG620" i="1"/>
  <c r="CF620" i="1"/>
  <c r="CE620" i="1"/>
  <c r="CD620" i="1"/>
  <c r="CC620" i="1"/>
  <c r="CB620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DZ616" i="1"/>
  <c r="DZ615" i="1"/>
  <c r="DZ614" i="1"/>
  <c r="DZ613" i="1"/>
  <c r="DZ612" i="1"/>
  <c r="DZ609" i="1"/>
  <c r="DZ608" i="1"/>
  <c r="DZ607" i="1"/>
  <c r="DZ606" i="1"/>
  <c r="DZ605" i="1"/>
  <c r="DZ604" i="1"/>
  <c r="DZ610" i="1"/>
  <c r="DY610" i="1"/>
  <c r="DX610" i="1"/>
  <c r="DW610" i="1"/>
  <c r="DV610" i="1"/>
  <c r="DU610" i="1"/>
  <c r="DT610" i="1"/>
  <c r="DS610" i="1"/>
  <c r="DR610" i="1"/>
  <c r="DQ610" i="1"/>
  <c r="DP610" i="1"/>
  <c r="DO610" i="1"/>
  <c r="DN610" i="1"/>
  <c r="DM610" i="1"/>
  <c r="DL610" i="1"/>
  <c r="DK610" i="1"/>
  <c r="DJ610" i="1"/>
  <c r="DI610" i="1"/>
  <c r="DH610" i="1"/>
  <c r="DG610" i="1"/>
  <c r="DF610" i="1"/>
  <c r="DE610" i="1"/>
  <c r="DD610" i="1"/>
  <c r="DC610" i="1"/>
  <c r="DB610" i="1"/>
  <c r="DA610" i="1"/>
  <c r="CZ610" i="1"/>
  <c r="CY610" i="1"/>
  <c r="CX610" i="1"/>
  <c r="CW610" i="1"/>
  <c r="CV610" i="1"/>
  <c r="CU610" i="1"/>
  <c r="CT610" i="1"/>
  <c r="CS610" i="1"/>
  <c r="CR610" i="1"/>
  <c r="CQ610" i="1"/>
  <c r="CP610" i="1"/>
  <c r="CO610" i="1"/>
  <c r="CN610" i="1"/>
  <c r="CM610" i="1"/>
  <c r="CL610" i="1"/>
  <c r="CK610" i="1"/>
  <c r="CJ610" i="1"/>
  <c r="CI610" i="1"/>
  <c r="CH610" i="1"/>
  <c r="CG610" i="1"/>
  <c r="CF610" i="1"/>
  <c r="CE610" i="1"/>
  <c r="CD610" i="1"/>
  <c r="CC610" i="1"/>
  <c r="CB610" i="1"/>
  <c r="CA610" i="1"/>
  <c r="BZ610" i="1"/>
  <c r="BY610" i="1"/>
  <c r="BX610" i="1"/>
  <c r="BW610" i="1"/>
  <c r="BV610" i="1"/>
  <c r="BU610" i="1"/>
  <c r="BT610" i="1"/>
  <c r="BS610" i="1"/>
  <c r="BR610" i="1"/>
  <c r="BQ610" i="1"/>
  <c r="BP610" i="1"/>
  <c r="DZ602" i="1"/>
  <c r="DY602" i="1"/>
  <c r="DX602" i="1"/>
  <c r="DW602" i="1"/>
  <c r="DV602" i="1"/>
  <c r="DU602" i="1"/>
  <c r="DT602" i="1"/>
  <c r="DS602" i="1"/>
  <c r="DR602" i="1"/>
  <c r="DQ602" i="1"/>
  <c r="DP602" i="1"/>
  <c r="DO602" i="1"/>
  <c r="DN602" i="1"/>
  <c r="DM602" i="1"/>
  <c r="DL602" i="1"/>
  <c r="DK602" i="1"/>
  <c r="DJ602" i="1"/>
  <c r="DI602" i="1"/>
  <c r="DH602" i="1"/>
  <c r="DG602" i="1"/>
  <c r="DF602" i="1"/>
  <c r="DE602" i="1"/>
  <c r="DD602" i="1"/>
  <c r="DC602" i="1"/>
  <c r="DB602" i="1"/>
  <c r="DA602" i="1"/>
  <c r="CZ602" i="1"/>
  <c r="CY602" i="1"/>
  <c r="CX602" i="1"/>
  <c r="CW602" i="1"/>
  <c r="CV602" i="1"/>
  <c r="CU602" i="1"/>
  <c r="CT602" i="1"/>
  <c r="CS602" i="1"/>
  <c r="CR602" i="1"/>
  <c r="CQ602" i="1"/>
  <c r="CP602" i="1"/>
  <c r="CO602" i="1"/>
  <c r="CN602" i="1"/>
  <c r="CM602" i="1"/>
  <c r="CL602" i="1"/>
  <c r="CK602" i="1"/>
  <c r="CJ602" i="1"/>
  <c r="CI602" i="1"/>
  <c r="CH602" i="1"/>
  <c r="CG602" i="1"/>
  <c r="CF602" i="1"/>
  <c r="CE602" i="1"/>
  <c r="CD602" i="1"/>
  <c r="CC602" i="1"/>
  <c r="CB602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DZ601" i="1"/>
  <c r="DZ600" i="1"/>
  <c r="DZ599" i="1"/>
  <c r="DZ598" i="1"/>
  <c r="DY599" i="1"/>
  <c r="DX599" i="1"/>
  <c r="DW599" i="1"/>
  <c r="DV599" i="1"/>
  <c r="DU599" i="1"/>
  <c r="DT599" i="1"/>
  <c r="DS599" i="1"/>
  <c r="DR599" i="1"/>
  <c r="DQ599" i="1"/>
  <c r="DP599" i="1"/>
  <c r="DO599" i="1"/>
  <c r="DN599" i="1"/>
  <c r="DM599" i="1"/>
  <c r="DL599" i="1"/>
  <c r="DK599" i="1"/>
  <c r="DJ599" i="1"/>
  <c r="DI599" i="1"/>
  <c r="DH599" i="1"/>
  <c r="DG599" i="1"/>
  <c r="DF599" i="1"/>
  <c r="DE599" i="1"/>
  <c r="DD599" i="1"/>
  <c r="DC599" i="1"/>
  <c r="DB599" i="1"/>
  <c r="DA599" i="1"/>
  <c r="CZ599" i="1"/>
  <c r="CY599" i="1"/>
  <c r="CX599" i="1"/>
  <c r="CW599" i="1"/>
  <c r="CV599" i="1"/>
  <c r="CU599" i="1"/>
  <c r="CT599" i="1"/>
  <c r="CS599" i="1"/>
  <c r="CR599" i="1"/>
  <c r="CQ599" i="1"/>
  <c r="CP599" i="1"/>
  <c r="CO599" i="1"/>
  <c r="CN599" i="1"/>
  <c r="CM599" i="1"/>
  <c r="CL599" i="1"/>
  <c r="CK599" i="1"/>
  <c r="CJ599" i="1"/>
  <c r="CI599" i="1"/>
  <c r="CH599" i="1"/>
  <c r="CG599" i="1"/>
  <c r="CF599" i="1"/>
  <c r="CE599" i="1"/>
  <c r="CD599" i="1"/>
  <c r="CC599" i="1"/>
  <c r="CB599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DZ596" i="1"/>
  <c r="DY596" i="1"/>
  <c r="DX596" i="1"/>
  <c r="DW596" i="1"/>
  <c r="DU596" i="1"/>
  <c r="DT596" i="1"/>
  <c r="DS596" i="1"/>
  <c r="DR596" i="1"/>
  <c r="DQ596" i="1"/>
  <c r="DP596" i="1"/>
  <c r="DO596" i="1"/>
  <c r="DN596" i="1"/>
  <c r="DM596" i="1"/>
  <c r="DL596" i="1"/>
  <c r="DK596" i="1"/>
  <c r="DJ596" i="1"/>
  <c r="DI596" i="1"/>
  <c r="DH596" i="1"/>
  <c r="DG596" i="1"/>
  <c r="DF596" i="1"/>
  <c r="DE596" i="1"/>
  <c r="DD596" i="1"/>
  <c r="DC596" i="1"/>
  <c r="DB596" i="1"/>
  <c r="DA596" i="1"/>
  <c r="CZ596" i="1"/>
  <c r="CY596" i="1"/>
  <c r="CX596" i="1"/>
  <c r="CW596" i="1"/>
  <c r="CV596" i="1"/>
  <c r="CU596" i="1"/>
  <c r="CT596" i="1"/>
  <c r="CS596" i="1"/>
  <c r="CR596" i="1"/>
  <c r="CQ596" i="1"/>
  <c r="CP596" i="1"/>
  <c r="CO596" i="1"/>
  <c r="CN596" i="1"/>
  <c r="CM596" i="1"/>
  <c r="CL596" i="1"/>
  <c r="CK596" i="1"/>
  <c r="CJ596" i="1"/>
  <c r="CI596" i="1"/>
  <c r="CH596" i="1"/>
  <c r="CG596" i="1"/>
  <c r="CF596" i="1"/>
  <c r="CE596" i="1"/>
  <c r="CD596" i="1"/>
  <c r="CC596" i="1"/>
  <c r="CB596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DZ595" i="1"/>
  <c r="DZ594" i="1"/>
  <c r="DZ593" i="1"/>
  <c r="DZ592" i="1"/>
  <c r="DZ591" i="1"/>
  <c r="DZ588" i="1"/>
  <c r="DZ587" i="1"/>
  <c r="DZ586" i="1"/>
  <c r="DZ585" i="1"/>
  <c r="DZ584" i="1"/>
  <c r="DZ583" i="1"/>
  <c r="DZ582" i="1"/>
  <c r="DZ589" i="1"/>
  <c r="DY589" i="1"/>
  <c r="DX589" i="1"/>
  <c r="DW589" i="1"/>
  <c r="DV589" i="1"/>
  <c r="DU589" i="1"/>
  <c r="DT589" i="1"/>
  <c r="DS589" i="1"/>
  <c r="DR589" i="1"/>
  <c r="DQ589" i="1"/>
  <c r="DP589" i="1"/>
  <c r="DO589" i="1"/>
  <c r="DN589" i="1"/>
  <c r="DM589" i="1"/>
  <c r="DL589" i="1"/>
  <c r="DK589" i="1"/>
  <c r="DJ589" i="1"/>
  <c r="DI589" i="1"/>
  <c r="DH589" i="1"/>
  <c r="DG589" i="1"/>
  <c r="DF589" i="1"/>
  <c r="DE589" i="1"/>
  <c r="DD589" i="1"/>
  <c r="DC589" i="1"/>
  <c r="DB589" i="1"/>
  <c r="DA589" i="1"/>
  <c r="CZ589" i="1"/>
  <c r="CY589" i="1"/>
  <c r="CX589" i="1"/>
  <c r="CW589" i="1"/>
  <c r="CV589" i="1"/>
  <c r="CU589" i="1"/>
  <c r="CT589" i="1"/>
  <c r="CS589" i="1"/>
  <c r="CR589" i="1"/>
  <c r="CQ589" i="1"/>
  <c r="CP589" i="1"/>
  <c r="CO589" i="1"/>
  <c r="CN589" i="1"/>
  <c r="CM589" i="1"/>
  <c r="CL589" i="1"/>
  <c r="CK589" i="1"/>
  <c r="CJ589" i="1"/>
  <c r="CI589" i="1"/>
  <c r="CH589" i="1"/>
  <c r="CG589" i="1"/>
  <c r="CF589" i="1"/>
  <c r="CE589" i="1"/>
  <c r="CD589" i="1"/>
  <c r="CC589" i="1"/>
  <c r="CB589" i="1"/>
  <c r="CA589" i="1"/>
  <c r="BZ589" i="1"/>
  <c r="BY589" i="1"/>
  <c r="BX589" i="1"/>
  <c r="BW589" i="1"/>
  <c r="BV589" i="1"/>
  <c r="BU589" i="1"/>
  <c r="BT589" i="1"/>
  <c r="BS589" i="1"/>
  <c r="BR589" i="1"/>
  <c r="BQ589" i="1"/>
  <c r="BP589" i="1"/>
  <c r="DZ579" i="1"/>
  <c r="DZ575" i="1"/>
  <c r="DZ574" i="1"/>
  <c r="DZ573" i="1"/>
  <c r="DZ572" i="1"/>
  <c r="DZ571" i="1"/>
  <c r="DZ570" i="1"/>
  <c r="DZ569" i="1"/>
  <c r="DY576" i="1"/>
  <c r="DZ576" i="1"/>
  <c r="DX576" i="1"/>
  <c r="DW576" i="1"/>
  <c r="DV576" i="1"/>
  <c r="DU576" i="1"/>
  <c r="DT576" i="1"/>
  <c r="DS576" i="1"/>
  <c r="DR576" i="1"/>
  <c r="DQ576" i="1"/>
  <c r="DP576" i="1"/>
  <c r="DO576" i="1"/>
  <c r="DN576" i="1"/>
  <c r="DM576" i="1"/>
  <c r="DL576" i="1"/>
  <c r="DK576" i="1"/>
  <c r="DJ576" i="1"/>
  <c r="DI576" i="1"/>
  <c r="DH576" i="1"/>
  <c r="DG576" i="1"/>
  <c r="DF576" i="1"/>
  <c r="DE576" i="1"/>
  <c r="DD576" i="1"/>
  <c r="DC576" i="1"/>
  <c r="DB576" i="1"/>
  <c r="DA576" i="1"/>
  <c r="CZ576" i="1"/>
  <c r="CY576" i="1"/>
  <c r="CX576" i="1"/>
  <c r="CW576" i="1"/>
  <c r="CV576" i="1"/>
  <c r="CU576" i="1"/>
  <c r="CT576" i="1"/>
  <c r="CS576" i="1"/>
  <c r="CR576" i="1"/>
  <c r="CQ576" i="1"/>
  <c r="CP576" i="1"/>
  <c r="CO576" i="1"/>
  <c r="CN576" i="1"/>
  <c r="CM576" i="1"/>
  <c r="CL576" i="1"/>
  <c r="CK576" i="1"/>
  <c r="CJ576" i="1"/>
  <c r="CI576" i="1"/>
  <c r="CH576" i="1"/>
  <c r="CG576" i="1"/>
  <c r="CF576" i="1"/>
  <c r="CE576" i="1"/>
  <c r="CD576" i="1"/>
  <c r="CC576" i="1"/>
  <c r="CB576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DZ565" i="1"/>
  <c r="DZ564" i="1"/>
  <c r="DZ563" i="1"/>
  <c r="DZ562" i="1"/>
  <c r="DZ566" i="1"/>
  <c r="DY566" i="1"/>
  <c r="DX566" i="1"/>
  <c r="DW566" i="1"/>
  <c r="DV566" i="1"/>
  <c r="DU566" i="1"/>
  <c r="DT566" i="1"/>
  <c r="DS566" i="1"/>
  <c r="DR566" i="1"/>
  <c r="DQ566" i="1"/>
  <c r="DP566" i="1"/>
  <c r="DO566" i="1"/>
  <c r="DN566" i="1"/>
  <c r="DM566" i="1"/>
  <c r="DL566" i="1"/>
  <c r="DK566" i="1"/>
  <c r="DJ566" i="1"/>
  <c r="DI566" i="1"/>
  <c r="DH566" i="1"/>
  <c r="DG566" i="1"/>
  <c r="DF566" i="1"/>
  <c r="DE566" i="1"/>
  <c r="DD566" i="1"/>
  <c r="DC566" i="1"/>
  <c r="DB566" i="1"/>
  <c r="DA566" i="1"/>
  <c r="CZ566" i="1"/>
  <c r="CY566" i="1"/>
  <c r="CX566" i="1"/>
  <c r="CW566" i="1"/>
  <c r="CV566" i="1"/>
  <c r="CU566" i="1"/>
  <c r="CT566" i="1"/>
  <c r="CS566" i="1"/>
  <c r="CR566" i="1"/>
  <c r="CQ566" i="1"/>
  <c r="CP566" i="1"/>
  <c r="CO566" i="1"/>
  <c r="CN566" i="1"/>
  <c r="CM566" i="1"/>
  <c r="CL566" i="1"/>
  <c r="CK566" i="1"/>
  <c r="CJ566" i="1"/>
  <c r="CI566" i="1"/>
  <c r="CH566" i="1"/>
  <c r="CG566" i="1"/>
  <c r="CF566" i="1"/>
  <c r="CE566" i="1"/>
  <c r="CD566" i="1"/>
  <c r="CC566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DZ560" i="1"/>
  <c r="DZ559" i="1"/>
  <c r="DZ558" i="1"/>
  <c r="DZ557" i="1"/>
  <c r="DZ556" i="1"/>
  <c r="DY557" i="1"/>
  <c r="DX557" i="1"/>
  <c r="DW557" i="1"/>
  <c r="DV557" i="1"/>
  <c r="DU557" i="1"/>
  <c r="DT557" i="1"/>
  <c r="DS557" i="1"/>
  <c r="DR557" i="1"/>
  <c r="DQ557" i="1"/>
  <c r="DP557" i="1"/>
  <c r="DO557" i="1"/>
  <c r="DN557" i="1"/>
  <c r="DM557" i="1"/>
  <c r="DL557" i="1"/>
  <c r="DK557" i="1"/>
  <c r="DJ557" i="1"/>
  <c r="DI557" i="1"/>
  <c r="DH557" i="1"/>
  <c r="DG557" i="1"/>
  <c r="DF557" i="1"/>
  <c r="DE557" i="1"/>
  <c r="DD557" i="1"/>
  <c r="DC557" i="1"/>
  <c r="DB557" i="1"/>
  <c r="DA557" i="1"/>
  <c r="CZ557" i="1"/>
  <c r="CY557" i="1"/>
  <c r="CX557" i="1"/>
  <c r="CW557" i="1"/>
  <c r="CV557" i="1"/>
  <c r="CU557" i="1"/>
  <c r="CT557" i="1"/>
  <c r="CS557" i="1"/>
  <c r="CR557" i="1"/>
  <c r="CQ557" i="1"/>
  <c r="CP557" i="1"/>
  <c r="CO557" i="1"/>
  <c r="CN557" i="1"/>
  <c r="CM557" i="1"/>
  <c r="CL557" i="1"/>
  <c r="CK557" i="1"/>
  <c r="CJ557" i="1"/>
  <c r="CI557" i="1"/>
  <c r="CH557" i="1"/>
  <c r="CG557" i="1"/>
  <c r="CF557" i="1"/>
  <c r="CE557" i="1"/>
  <c r="CD557" i="1"/>
  <c r="CC557" i="1"/>
  <c r="CB557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DZ553" i="1"/>
  <c r="DZ552" i="1"/>
  <c r="DZ549" i="1"/>
  <c r="DZ548" i="1"/>
  <c r="DZ545" i="1"/>
  <c r="DZ544" i="1"/>
  <c r="DZ543" i="1"/>
  <c r="DZ542" i="1"/>
  <c r="DZ541" i="1"/>
  <c r="DZ539" i="1"/>
  <c r="DZ538" i="1"/>
  <c r="DZ537" i="1"/>
  <c r="DZ536" i="1"/>
  <c r="DZ534" i="1"/>
  <c r="DZ533" i="1"/>
  <c r="DZ532" i="1"/>
  <c r="DZ531" i="1"/>
  <c r="DZ530" i="1"/>
  <c r="DZ529" i="1"/>
  <c r="DZ528" i="1"/>
  <c r="DZ525" i="1"/>
  <c r="DZ524" i="1"/>
  <c r="DZ523" i="1"/>
  <c r="DZ522" i="1"/>
  <c r="DZ521" i="1"/>
  <c r="DZ520" i="1"/>
  <c r="DZ519" i="1"/>
  <c r="DZ518" i="1"/>
  <c r="DZ516" i="1"/>
  <c r="DZ513" i="1"/>
  <c r="DZ512" i="1"/>
  <c r="DZ511" i="1"/>
  <c r="DZ510" i="1"/>
  <c r="DY545" i="1"/>
  <c r="DX545" i="1"/>
  <c r="DW545" i="1"/>
  <c r="DV545" i="1"/>
  <c r="DU545" i="1"/>
  <c r="DT545" i="1"/>
  <c r="DS545" i="1"/>
  <c r="DR545" i="1"/>
  <c r="DQ545" i="1"/>
  <c r="DP545" i="1"/>
  <c r="DO545" i="1"/>
  <c r="DN545" i="1"/>
  <c r="DM545" i="1"/>
  <c r="DL545" i="1"/>
  <c r="DK545" i="1"/>
  <c r="DJ545" i="1"/>
  <c r="DI545" i="1"/>
  <c r="DH545" i="1"/>
  <c r="DG545" i="1"/>
  <c r="DF545" i="1"/>
  <c r="DE545" i="1"/>
  <c r="DD545" i="1"/>
  <c r="DC545" i="1"/>
  <c r="DB545" i="1"/>
  <c r="DA545" i="1"/>
  <c r="CZ545" i="1"/>
  <c r="CY545" i="1"/>
  <c r="CX545" i="1"/>
  <c r="CW545" i="1"/>
  <c r="CV545" i="1"/>
  <c r="CU545" i="1"/>
  <c r="CT545" i="1"/>
  <c r="CS545" i="1"/>
  <c r="CR545" i="1"/>
  <c r="CQ545" i="1"/>
  <c r="CP545" i="1"/>
  <c r="CO545" i="1"/>
  <c r="CN545" i="1"/>
  <c r="CM545" i="1"/>
  <c r="CL545" i="1"/>
  <c r="CK545" i="1"/>
  <c r="CJ545" i="1"/>
  <c r="CI545" i="1"/>
  <c r="CH545" i="1"/>
  <c r="CG545" i="1"/>
  <c r="CF545" i="1"/>
  <c r="CE545" i="1"/>
  <c r="CD545" i="1"/>
  <c r="CC545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DY534" i="1"/>
  <c r="DX534" i="1"/>
  <c r="DW534" i="1"/>
  <c r="DV534" i="1"/>
  <c r="DU534" i="1"/>
  <c r="DT534" i="1"/>
  <c r="DS534" i="1"/>
  <c r="DR534" i="1"/>
  <c r="DQ534" i="1"/>
  <c r="DP534" i="1"/>
  <c r="DO534" i="1"/>
  <c r="DN534" i="1"/>
  <c r="DM534" i="1"/>
  <c r="DL534" i="1"/>
  <c r="DK534" i="1"/>
  <c r="DJ534" i="1"/>
  <c r="DI534" i="1"/>
  <c r="DH534" i="1"/>
  <c r="DG534" i="1"/>
  <c r="DF534" i="1"/>
  <c r="DE534" i="1"/>
  <c r="DD534" i="1"/>
  <c r="DC534" i="1"/>
  <c r="DB534" i="1"/>
  <c r="DA534" i="1"/>
  <c r="CZ534" i="1"/>
  <c r="CY534" i="1"/>
  <c r="CX534" i="1"/>
  <c r="CW534" i="1"/>
  <c r="CV534" i="1"/>
  <c r="CU534" i="1"/>
  <c r="CT534" i="1"/>
  <c r="CS534" i="1"/>
  <c r="CR534" i="1"/>
  <c r="CQ534" i="1"/>
  <c r="CP534" i="1"/>
  <c r="CO534" i="1"/>
  <c r="CN534" i="1"/>
  <c r="CM534" i="1"/>
  <c r="CL534" i="1"/>
  <c r="CK534" i="1"/>
  <c r="CJ534" i="1"/>
  <c r="CI534" i="1"/>
  <c r="CH534" i="1"/>
  <c r="CG534" i="1"/>
  <c r="CF534" i="1"/>
  <c r="CE534" i="1"/>
  <c r="CD534" i="1"/>
  <c r="CC534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P516" i="1"/>
  <c r="BP481" i="1"/>
  <c r="BP489" i="1"/>
  <c r="BP498" i="1"/>
  <c r="DZ507" i="1"/>
  <c r="DY507" i="1"/>
  <c r="DX507" i="1"/>
  <c r="DW507" i="1"/>
  <c r="DV507" i="1"/>
  <c r="DU507" i="1"/>
  <c r="DT507" i="1"/>
  <c r="DS507" i="1"/>
  <c r="DR507" i="1"/>
  <c r="DQ507" i="1"/>
  <c r="DP507" i="1"/>
  <c r="DO507" i="1"/>
  <c r="DN507" i="1"/>
  <c r="DM507" i="1"/>
  <c r="DL507" i="1"/>
  <c r="DK507" i="1"/>
  <c r="DJ507" i="1"/>
  <c r="DI507" i="1"/>
  <c r="DH507" i="1"/>
  <c r="DG507" i="1"/>
  <c r="DF507" i="1"/>
  <c r="DE507" i="1"/>
  <c r="DD507" i="1"/>
  <c r="DC507" i="1"/>
  <c r="DB507" i="1"/>
  <c r="DA507" i="1"/>
  <c r="CZ507" i="1"/>
  <c r="CY507" i="1"/>
  <c r="CX507" i="1"/>
  <c r="CW507" i="1"/>
  <c r="CV507" i="1"/>
  <c r="CU507" i="1"/>
  <c r="CT507" i="1"/>
  <c r="CS507" i="1"/>
  <c r="CR507" i="1"/>
  <c r="CQ507" i="1"/>
  <c r="CP507" i="1"/>
  <c r="CO507" i="1"/>
  <c r="CN507" i="1"/>
  <c r="CM507" i="1"/>
  <c r="CL507" i="1"/>
  <c r="CK507" i="1"/>
  <c r="CJ507" i="1"/>
  <c r="CI507" i="1"/>
  <c r="CH507" i="1"/>
  <c r="CG507" i="1"/>
  <c r="CF507" i="1"/>
  <c r="CE507" i="1"/>
  <c r="CD507" i="1"/>
  <c r="CC507" i="1"/>
  <c r="CB507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DY516" i="1"/>
  <c r="DX516" i="1"/>
  <c r="DW516" i="1"/>
  <c r="DV516" i="1"/>
  <c r="DU516" i="1"/>
  <c r="DT516" i="1"/>
  <c r="DS516" i="1"/>
  <c r="DR516" i="1"/>
  <c r="DQ516" i="1"/>
  <c r="DP516" i="1"/>
  <c r="DO516" i="1"/>
  <c r="DN516" i="1"/>
  <c r="DM516" i="1"/>
  <c r="DL516" i="1"/>
  <c r="DK516" i="1"/>
  <c r="DJ516" i="1"/>
  <c r="DI516" i="1"/>
  <c r="DH516" i="1"/>
  <c r="DG516" i="1"/>
  <c r="DF516" i="1"/>
  <c r="DE516" i="1"/>
  <c r="DD516" i="1"/>
  <c r="DC516" i="1"/>
  <c r="DB516" i="1"/>
  <c r="DA516" i="1"/>
  <c r="CZ516" i="1"/>
  <c r="CY516" i="1"/>
  <c r="CX516" i="1"/>
  <c r="CW516" i="1"/>
  <c r="CV516" i="1"/>
  <c r="CU516" i="1"/>
  <c r="CT516" i="1"/>
  <c r="CS516" i="1"/>
  <c r="CR516" i="1"/>
  <c r="CQ516" i="1"/>
  <c r="CP516" i="1"/>
  <c r="CO516" i="1"/>
  <c r="CN516" i="1"/>
  <c r="CM516" i="1"/>
  <c r="CL516" i="1"/>
  <c r="CK516" i="1"/>
  <c r="CJ516" i="1"/>
  <c r="CI516" i="1"/>
  <c r="CH516" i="1"/>
  <c r="CG516" i="1"/>
  <c r="CF516" i="1"/>
  <c r="CE516" i="1"/>
  <c r="CD516" i="1"/>
  <c r="CC516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DZ506" i="1"/>
  <c r="DZ505" i="1"/>
  <c r="DZ504" i="1"/>
  <c r="DZ503" i="1"/>
  <c r="DZ502" i="1"/>
  <c r="DZ501" i="1"/>
  <c r="DZ497" i="1"/>
  <c r="DZ496" i="1"/>
  <c r="DZ495" i="1"/>
  <c r="DZ494" i="1"/>
  <c r="DZ493" i="1"/>
  <c r="DZ492" i="1"/>
  <c r="DZ498" i="1"/>
  <c r="DY498" i="1"/>
  <c r="DX498" i="1"/>
  <c r="DW498" i="1"/>
  <c r="DV498" i="1"/>
  <c r="DU498" i="1"/>
  <c r="DT498" i="1"/>
  <c r="DS498" i="1"/>
  <c r="DR498" i="1"/>
  <c r="DQ498" i="1"/>
  <c r="DP498" i="1"/>
  <c r="DO498" i="1"/>
  <c r="DN498" i="1"/>
  <c r="DM498" i="1"/>
  <c r="DL498" i="1"/>
  <c r="DK498" i="1"/>
  <c r="DJ498" i="1"/>
  <c r="DI498" i="1"/>
  <c r="DH498" i="1"/>
  <c r="DG498" i="1"/>
  <c r="DF498" i="1"/>
  <c r="DE498" i="1"/>
  <c r="DD498" i="1"/>
  <c r="DC498" i="1"/>
  <c r="DB498" i="1"/>
  <c r="DA498" i="1"/>
  <c r="CZ498" i="1"/>
  <c r="CY498" i="1"/>
  <c r="CX498" i="1"/>
  <c r="CW498" i="1"/>
  <c r="CV498" i="1"/>
  <c r="CU498" i="1"/>
  <c r="CT498" i="1"/>
  <c r="CS498" i="1"/>
  <c r="CR498" i="1"/>
  <c r="CQ498" i="1"/>
  <c r="CP498" i="1"/>
  <c r="CO498" i="1"/>
  <c r="CN498" i="1"/>
  <c r="CM498" i="1"/>
  <c r="CL498" i="1"/>
  <c r="CK498" i="1"/>
  <c r="CJ498" i="1"/>
  <c r="CI498" i="1"/>
  <c r="CH498" i="1"/>
  <c r="CG498" i="1"/>
  <c r="CF498" i="1"/>
  <c r="CE498" i="1"/>
  <c r="CD498" i="1"/>
  <c r="CC498" i="1"/>
  <c r="CB498" i="1"/>
  <c r="CA498" i="1"/>
  <c r="BZ498" i="1"/>
  <c r="BY498" i="1"/>
  <c r="BX498" i="1"/>
  <c r="BW498" i="1"/>
  <c r="BV498" i="1"/>
  <c r="BU498" i="1"/>
  <c r="BT498" i="1"/>
  <c r="BS498" i="1"/>
  <c r="BR498" i="1"/>
  <c r="BQ498" i="1"/>
  <c r="DZ487" i="1"/>
  <c r="DZ486" i="1"/>
  <c r="DZ485" i="1"/>
  <c r="DZ484" i="1"/>
  <c r="DZ489" i="1"/>
  <c r="DY489" i="1"/>
  <c r="DX489" i="1"/>
  <c r="DW489" i="1"/>
  <c r="DV489" i="1"/>
  <c r="DU489" i="1"/>
  <c r="DT489" i="1"/>
  <c r="DS489" i="1"/>
  <c r="DR489" i="1"/>
  <c r="DQ489" i="1"/>
  <c r="DP489" i="1"/>
  <c r="DO489" i="1"/>
  <c r="DN489" i="1"/>
  <c r="DM489" i="1"/>
  <c r="DL489" i="1"/>
  <c r="DK489" i="1"/>
  <c r="DJ489" i="1"/>
  <c r="DI489" i="1"/>
  <c r="DH489" i="1"/>
  <c r="DG489" i="1"/>
  <c r="DF489" i="1"/>
  <c r="DE489" i="1"/>
  <c r="DD489" i="1"/>
  <c r="DC489" i="1"/>
  <c r="DB489" i="1"/>
  <c r="DA489" i="1"/>
  <c r="CZ489" i="1"/>
  <c r="CY489" i="1"/>
  <c r="CX489" i="1"/>
  <c r="CW489" i="1"/>
  <c r="CV489" i="1"/>
  <c r="CU489" i="1"/>
  <c r="CT489" i="1"/>
  <c r="CS489" i="1"/>
  <c r="CR489" i="1"/>
  <c r="CQ489" i="1"/>
  <c r="CP489" i="1"/>
  <c r="CO489" i="1"/>
  <c r="CN489" i="1"/>
  <c r="CM489" i="1"/>
  <c r="CL489" i="1"/>
  <c r="CK489" i="1"/>
  <c r="CJ489" i="1"/>
  <c r="CI489" i="1"/>
  <c r="CH489" i="1"/>
  <c r="CG489" i="1"/>
  <c r="CF489" i="1"/>
  <c r="CE489" i="1"/>
  <c r="CD489" i="1"/>
  <c r="CC489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DZ488" i="1"/>
  <c r="DY488" i="1"/>
  <c r="DX488" i="1"/>
  <c r="DW488" i="1"/>
  <c r="DV488" i="1"/>
  <c r="DU488" i="1"/>
  <c r="DT488" i="1"/>
  <c r="DS488" i="1"/>
  <c r="DR488" i="1"/>
  <c r="DQ488" i="1"/>
  <c r="DP488" i="1"/>
  <c r="DO488" i="1"/>
  <c r="DN488" i="1"/>
  <c r="DM488" i="1"/>
  <c r="DL488" i="1"/>
  <c r="DK488" i="1"/>
  <c r="DJ488" i="1"/>
  <c r="DI488" i="1"/>
  <c r="DH488" i="1"/>
  <c r="DG488" i="1"/>
  <c r="DF488" i="1"/>
  <c r="DE488" i="1"/>
  <c r="DD488" i="1"/>
  <c r="DC488" i="1"/>
  <c r="DB488" i="1"/>
  <c r="DA488" i="1"/>
  <c r="CZ488" i="1"/>
  <c r="CY488" i="1"/>
  <c r="CX488" i="1"/>
  <c r="CW488" i="1"/>
  <c r="CV488" i="1"/>
  <c r="CU488" i="1"/>
  <c r="CT488" i="1"/>
  <c r="CS488" i="1"/>
  <c r="CR488" i="1"/>
  <c r="CQ488" i="1"/>
  <c r="CP488" i="1"/>
  <c r="CO488" i="1"/>
  <c r="CN488" i="1"/>
  <c r="CM488" i="1"/>
  <c r="CL488" i="1"/>
  <c r="CK488" i="1"/>
  <c r="CJ488" i="1"/>
  <c r="CI488" i="1"/>
  <c r="CH488" i="1"/>
  <c r="CG488" i="1"/>
  <c r="CF488" i="1"/>
  <c r="CE488" i="1"/>
  <c r="CD488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DZ480" i="1"/>
  <c r="DZ479" i="1"/>
  <c r="DZ478" i="1"/>
  <c r="DZ477" i="1"/>
  <c r="DZ481" i="1"/>
  <c r="DY481" i="1"/>
  <c r="DX481" i="1"/>
  <c r="DW481" i="1"/>
  <c r="DV481" i="1"/>
  <c r="DU481" i="1"/>
  <c r="DT481" i="1"/>
  <c r="DS481" i="1"/>
  <c r="DR481" i="1"/>
  <c r="DQ481" i="1"/>
  <c r="DP481" i="1"/>
  <c r="DO481" i="1"/>
  <c r="DN481" i="1"/>
  <c r="DM481" i="1"/>
  <c r="DL481" i="1"/>
  <c r="DK481" i="1"/>
  <c r="DJ481" i="1"/>
  <c r="DI481" i="1"/>
  <c r="DH481" i="1"/>
  <c r="DG481" i="1"/>
  <c r="DF481" i="1"/>
  <c r="DE481" i="1"/>
  <c r="DD481" i="1"/>
  <c r="DC481" i="1"/>
  <c r="DB481" i="1"/>
  <c r="DA481" i="1"/>
  <c r="CZ481" i="1"/>
  <c r="CY481" i="1"/>
  <c r="CX481" i="1"/>
  <c r="CW481" i="1"/>
  <c r="CV481" i="1"/>
  <c r="CU481" i="1"/>
  <c r="CT481" i="1"/>
  <c r="CS481" i="1"/>
  <c r="CR481" i="1"/>
  <c r="CQ481" i="1"/>
  <c r="CP481" i="1"/>
  <c r="CO481" i="1"/>
  <c r="CN481" i="1"/>
  <c r="CM481" i="1"/>
  <c r="CL481" i="1"/>
  <c r="CK481" i="1"/>
  <c r="CJ481" i="1"/>
  <c r="CI481" i="1"/>
  <c r="CH481" i="1"/>
  <c r="CG481" i="1"/>
  <c r="CF481" i="1"/>
  <c r="CE481" i="1"/>
  <c r="CD481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DZ473" i="1"/>
  <c r="DZ472" i="1"/>
  <c r="DZ470" i="1"/>
  <c r="DZ469" i="1"/>
  <c r="DZ468" i="1"/>
  <c r="DZ467" i="1"/>
  <c r="DZ466" i="1"/>
  <c r="DZ474" i="1"/>
  <c r="DY474" i="1"/>
  <c r="DX474" i="1"/>
  <c r="DW474" i="1"/>
  <c r="DV474" i="1"/>
  <c r="DU474" i="1"/>
  <c r="DT474" i="1"/>
  <c r="DS474" i="1"/>
  <c r="DR474" i="1"/>
  <c r="DQ474" i="1"/>
  <c r="DP474" i="1"/>
  <c r="DO474" i="1"/>
  <c r="DN474" i="1"/>
  <c r="DM474" i="1"/>
  <c r="DL474" i="1"/>
  <c r="DK474" i="1"/>
  <c r="DJ474" i="1"/>
  <c r="DI474" i="1"/>
  <c r="DH474" i="1"/>
  <c r="DG474" i="1"/>
  <c r="DF474" i="1"/>
  <c r="DE474" i="1"/>
  <c r="DD474" i="1"/>
  <c r="DC474" i="1"/>
  <c r="DB474" i="1"/>
  <c r="DA474" i="1"/>
  <c r="CZ474" i="1"/>
  <c r="CY474" i="1"/>
  <c r="CX474" i="1"/>
  <c r="CW474" i="1"/>
  <c r="CV474" i="1"/>
  <c r="CU474" i="1"/>
  <c r="CT474" i="1"/>
  <c r="CS474" i="1"/>
  <c r="CR474" i="1"/>
  <c r="CQ474" i="1"/>
  <c r="CP474" i="1"/>
  <c r="CO474" i="1"/>
  <c r="CN474" i="1"/>
  <c r="CM474" i="1"/>
  <c r="CL474" i="1"/>
  <c r="CK474" i="1"/>
  <c r="CJ474" i="1"/>
  <c r="CI474" i="1"/>
  <c r="CH474" i="1"/>
  <c r="CG474" i="1"/>
  <c r="CF474" i="1"/>
  <c r="CE474" i="1"/>
  <c r="CD474" i="1"/>
  <c r="CC474" i="1"/>
  <c r="CB474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DZ463" i="1"/>
  <c r="DZ462" i="1"/>
  <c r="DZ461" i="1"/>
  <c r="DZ460" i="1"/>
  <c r="DZ464" i="1"/>
  <c r="DY464" i="1"/>
  <c r="DX464" i="1"/>
  <c r="DW464" i="1"/>
  <c r="DV464" i="1"/>
  <c r="DU464" i="1"/>
  <c r="DT464" i="1"/>
  <c r="DS464" i="1"/>
  <c r="DR464" i="1"/>
  <c r="DQ464" i="1"/>
  <c r="DP464" i="1"/>
  <c r="DO464" i="1"/>
  <c r="DN464" i="1"/>
  <c r="DM464" i="1"/>
  <c r="DL464" i="1"/>
  <c r="DK464" i="1"/>
  <c r="DJ464" i="1"/>
  <c r="DI464" i="1"/>
  <c r="DH464" i="1"/>
  <c r="DG464" i="1"/>
  <c r="DF464" i="1"/>
  <c r="DE464" i="1"/>
  <c r="DD464" i="1"/>
  <c r="DC464" i="1"/>
  <c r="DB464" i="1"/>
  <c r="DA464" i="1"/>
  <c r="CZ464" i="1"/>
  <c r="CY464" i="1"/>
  <c r="CX464" i="1"/>
  <c r="CW464" i="1"/>
  <c r="CV464" i="1"/>
  <c r="CU464" i="1"/>
  <c r="CT464" i="1"/>
  <c r="CS464" i="1"/>
  <c r="CR464" i="1"/>
  <c r="CQ464" i="1"/>
  <c r="CP464" i="1"/>
  <c r="CO464" i="1"/>
  <c r="CN464" i="1"/>
  <c r="CM464" i="1"/>
  <c r="CL464" i="1"/>
  <c r="CK464" i="1"/>
  <c r="CJ464" i="1"/>
  <c r="CI464" i="1"/>
  <c r="CH464" i="1"/>
  <c r="CG464" i="1"/>
  <c r="CF464" i="1"/>
  <c r="CE464" i="1"/>
  <c r="CD464" i="1"/>
  <c r="CC464" i="1"/>
  <c r="CB464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DZ456" i="1"/>
  <c r="DZ455" i="1"/>
  <c r="DZ454" i="1"/>
  <c r="DZ453" i="1"/>
  <c r="DZ452" i="1"/>
  <c r="DZ451" i="1"/>
  <c r="DZ457" i="1"/>
  <c r="DY457" i="1"/>
  <c r="DX457" i="1"/>
  <c r="DW457" i="1"/>
  <c r="DV457" i="1"/>
  <c r="DU457" i="1"/>
  <c r="DT457" i="1"/>
  <c r="DS457" i="1"/>
  <c r="DR457" i="1"/>
  <c r="DQ457" i="1"/>
  <c r="DP457" i="1"/>
  <c r="DO457" i="1"/>
  <c r="DN457" i="1"/>
  <c r="DM457" i="1"/>
  <c r="DL457" i="1"/>
  <c r="DK457" i="1"/>
  <c r="DJ457" i="1"/>
  <c r="DI457" i="1"/>
  <c r="DH457" i="1"/>
  <c r="DG457" i="1"/>
  <c r="DF457" i="1"/>
  <c r="DE457" i="1"/>
  <c r="DD457" i="1"/>
  <c r="DC457" i="1"/>
  <c r="DB457" i="1"/>
  <c r="DA457" i="1"/>
  <c r="CZ457" i="1"/>
  <c r="CY457" i="1"/>
  <c r="CX457" i="1"/>
  <c r="CW457" i="1"/>
  <c r="CV457" i="1"/>
  <c r="CU457" i="1"/>
  <c r="CT457" i="1"/>
  <c r="CS457" i="1"/>
  <c r="CR457" i="1"/>
  <c r="CQ457" i="1"/>
  <c r="CP457" i="1"/>
  <c r="CO457" i="1"/>
  <c r="CN457" i="1"/>
  <c r="CM457" i="1"/>
  <c r="CL457" i="1"/>
  <c r="CK457" i="1"/>
  <c r="CJ457" i="1"/>
  <c r="CI457" i="1"/>
  <c r="CH457" i="1"/>
  <c r="CG457" i="1"/>
  <c r="CF457" i="1"/>
  <c r="CE457" i="1"/>
  <c r="CD457" i="1"/>
  <c r="CC457" i="1"/>
  <c r="CB457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DZ447" i="1"/>
  <c r="DZ446" i="1"/>
  <c r="DZ444" i="1"/>
  <c r="DZ443" i="1"/>
  <c r="DZ442" i="1"/>
  <c r="DZ448" i="1"/>
  <c r="DY448" i="1"/>
  <c r="DX448" i="1"/>
  <c r="DW448" i="1"/>
  <c r="DV448" i="1"/>
  <c r="DU448" i="1"/>
  <c r="DT448" i="1"/>
  <c r="DS448" i="1"/>
  <c r="DR448" i="1"/>
  <c r="DQ448" i="1"/>
  <c r="DP448" i="1"/>
  <c r="DO448" i="1"/>
  <c r="DN448" i="1"/>
  <c r="DM448" i="1"/>
  <c r="DL448" i="1"/>
  <c r="DK448" i="1"/>
  <c r="DJ448" i="1"/>
  <c r="DI448" i="1"/>
  <c r="DH448" i="1"/>
  <c r="DG448" i="1"/>
  <c r="DF448" i="1"/>
  <c r="DE448" i="1"/>
  <c r="DD448" i="1"/>
  <c r="DC448" i="1"/>
  <c r="DB448" i="1"/>
  <c r="DA448" i="1"/>
  <c r="CZ448" i="1"/>
  <c r="CY448" i="1"/>
  <c r="CX448" i="1"/>
  <c r="CW448" i="1"/>
  <c r="CV448" i="1"/>
  <c r="CU448" i="1"/>
  <c r="CT448" i="1"/>
  <c r="CS448" i="1"/>
  <c r="CR448" i="1"/>
  <c r="CQ448" i="1"/>
  <c r="CP448" i="1"/>
  <c r="CO448" i="1"/>
  <c r="CN448" i="1"/>
  <c r="CM448" i="1"/>
  <c r="CL448" i="1"/>
  <c r="CK448" i="1"/>
  <c r="CJ448" i="1"/>
  <c r="CI448" i="1"/>
  <c r="CH448" i="1"/>
  <c r="CG448" i="1"/>
  <c r="CF448" i="1"/>
  <c r="CE448" i="1"/>
  <c r="CD448" i="1"/>
  <c r="CC448" i="1"/>
  <c r="CB448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DZ439" i="1"/>
  <c r="DZ438" i="1"/>
  <c r="DZ436" i="1"/>
  <c r="DZ434" i="1"/>
  <c r="DZ433" i="1"/>
  <c r="DZ431" i="1"/>
  <c r="DZ430" i="1"/>
  <c r="DZ429" i="1"/>
  <c r="DZ428" i="1"/>
  <c r="DZ426" i="1"/>
  <c r="DZ425" i="1"/>
  <c r="DZ424" i="1"/>
  <c r="DZ423" i="1"/>
  <c r="DZ422" i="1"/>
  <c r="DY425" i="1"/>
  <c r="DX425" i="1"/>
  <c r="DW425" i="1"/>
  <c r="DV425" i="1"/>
  <c r="DU425" i="1"/>
  <c r="DT425" i="1"/>
  <c r="DS425" i="1"/>
  <c r="DR425" i="1"/>
  <c r="DQ425" i="1"/>
  <c r="DP425" i="1"/>
  <c r="DO425" i="1"/>
  <c r="DN425" i="1"/>
  <c r="DM425" i="1"/>
  <c r="DL425" i="1"/>
  <c r="DK425" i="1"/>
  <c r="DJ425" i="1"/>
  <c r="DI425" i="1"/>
  <c r="DH425" i="1"/>
  <c r="DG425" i="1"/>
  <c r="DF425" i="1"/>
  <c r="DE425" i="1"/>
  <c r="DD425" i="1"/>
  <c r="DC425" i="1"/>
  <c r="DB425" i="1"/>
  <c r="DA425" i="1"/>
  <c r="CZ425" i="1"/>
  <c r="CY425" i="1"/>
  <c r="CX425" i="1"/>
  <c r="CW425" i="1"/>
  <c r="CV425" i="1"/>
  <c r="CU425" i="1"/>
  <c r="CT425" i="1"/>
  <c r="CS425" i="1"/>
  <c r="CR425" i="1"/>
  <c r="CQ425" i="1"/>
  <c r="CP425" i="1"/>
  <c r="CO425" i="1"/>
  <c r="CN425" i="1"/>
  <c r="CM425" i="1"/>
  <c r="CL425" i="1"/>
  <c r="CK425" i="1"/>
  <c r="CJ425" i="1"/>
  <c r="CI425" i="1"/>
  <c r="CH425" i="1"/>
  <c r="CG425" i="1"/>
  <c r="CF425" i="1"/>
  <c r="CE425" i="1"/>
  <c r="CD425" i="1"/>
  <c r="CC425" i="1"/>
  <c r="CB425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DZ418" i="1"/>
  <c r="DZ417" i="1"/>
  <c r="DZ416" i="1"/>
  <c r="DZ415" i="1"/>
  <c r="DZ414" i="1"/>
  <c r="DZ419" i="1"/>
  <c r="DY419" i="1"/>
  <c r="DX419" i="1"/>
  <c r="DW419" i="1"/>
  <c r="DV419" i="1"/>
  <c r="DU419" i="1"/>
  <c r="DT419" i="1"/>
  <c r="DS419" i="1"/>
  <c r="DR419" i="1"/>
  <c r="DQ419" i="1"/>
  <c r="DP419" i="1"/>
  <c r="DO419" i="1"/>
  <c r="DN419" i="1"/>
  <c r="DM419" i="1"/>
  <c r="DL419" i="1"/>
  <c r="DK419" i="1"/>
  <c r="DJ419" i="1"/>
  <c r="DI419" i="1"/>
  <c r="DH419" i="1"/>
  <c r="DG419" i="1"/>
  <c r="DF419" i="1"/>
  <c r="DE419" i="1"/>
  <c r="DD419" i="1"/>
  <c r="DC419" i="1"/>
  <c r="DB419" i="1"/>
  <c r="DA419" i="1"/>
  <c r="CZ419" i="1"/>
  <c r="CY419" i="1"/>
  <c r="CX419" i="1"/>
  <c r="CW419" i="1"/>
  <c r="CV419" i="1"/>
  <c r="CU419" i="1"/>
  <c r="CT419" i="1"/>
  <c r="CS419" i="1"/>
  <c r="CR419" i="1"/>
  <c r="CQ419" i="1"/>
  <c r="CP419" i="1"/>
  <c r="CO419" i="1"/>
  <c r="CN419" i="1"/>
  <c r="CM419" i="1"/>
  <c r="CL419" i="1"/>
  <c r="CK419" i="1"/>
  <c r="CJ419" i="1"/>
  <c r="CI419" i="1"/>
  <c r="CH419" i="1"/>
  <c r="CG419" i="1"/>
  <c r="CF419" i="1"/>
  <c r="CE419" i="1"/>
  <c r="CD419" i="1"/>
  <c r="CC419" i="1"/>
  <c r="CB419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DZ410" i="1"/>
  <c r="DZ409" i="1"/>
  <c r="DZ408" i="1"/>
  <c r="DZ407" i="1"/>
  <c r="DZ406" i="1"/>
  <c r="DZ403" i="1"/>
  <c r="DZ402" i="1"/>
  <c r="DZ401" i="1"/>
  <c r="DZ394" i="1"/>
  <c r="DZ393" i="1"/>
  <c r="DZ392" i="1"/>
  <c r="DZ391" i="1"/>
  <c r="DZ390" i="1"/>
  <c r="DZ397" i="1"/>
  <c r="DY397" i="1"/>
  <c r="DX397" i="1"/>
  <c r="DW397" i="1"/>
  <c r="DV397" i="1"/>
  <c r="DU397" i="1"/>
  <c r="DT397" i="1"/>
  <c r="DS397" i="1"/>
  <c r="DR397" i="1"/>
  <c r="DQ397" i="1"/>
  <c r="DP397" i="1"/>
  <c r="DO397" i="1"/>
  <c r="DN397" i="1"/>
  <c r="DM397" i="1"/>
  <c r="DL397" i="1"/>
  <c r="DK397" i="1"/>
  <c r="DJ397" i="1"/>
  <c r="DI397" i="1"/>
  <c r="DH397" i="1"/>
  <c r="DG397" i="1"/>
  <c r="DF397" i="1"/>
  <c r="DE397" i="1"/>
  <c r="DD397" i="1"/>
  <c r="DC397" i="1"/>
  <c r="DB397" i="1"/>
  <c r="DA397" i="1"/>
  <c r="CZ397" i="1"/>
  <c r="CY397" i="1"/>
  <c r="CX397" i="1"/>
  <c r="CW397" i="1"/>
  <c r="CV397" i="1"/>
  <c r="CU397" i="1"/>
  <c r="CT397" i="1"/>
  <c r="CS397" i="1"/>
  <c r="CR397" i="1"/>
  <c r="CQ397" i="1"/>
  <c r="CP397" i="1"/>
  <c r="CO397" i="1"/>
  <c r="CN397" i="1"/>
  <c r="CM397" i="1"/>
  <c r="CL397" i="1"/>
  <c r="CK397" i="1"/>
  <c r="CJ397" i="1"/>
  <c r="CI397" i="1"/>
  <c r="CH397" i="1"/>
  <c r="CG397" i="1"/>
  <c r="CF397" i="1"/>
  <c r="CE397" i="1"/>
  <c r="CD397" i="1"/>
  <c r="CC397" i="1"/>
  <c r="CB397" i="1"/>
  <c r="CA397" i="1"/>
  <c r="BZ397" i="1"/>
  <c r="BY397" i="1"/>
  <c r="BX397" i="1"/>
  <c r="BW397" i="1"/>
  <c r="BV397" i="1"/>
  <c r="BU397" i="1"/>
  <c r="BT397" i="1"/>
  <c r="BS397" i="1"/>
  <c r="BR397" i="1"/>
  <c r="BQ397" i="1"/>
  <c r="DZ396" i="1"/>
  <c r="DY396" i="1"/>
  <c r="DX396" i="1"/>
  <c r="DW396" i="1"/>
  <c r="DV396" i="1"/>
  <c r="DU396" i="1"/>
  <c r="DT396" i="1"/>
  <c r="DS396" i="1"/>
  <c r="DR396" i="1"/>
  <c r="DQ396" i="1"/>
  <c r="DP396" i="1"/>
  <c r="DO396" i="1"/>
  <c r="DN396" i="1"/>
  <c r="DM396" i="1"/>
  <c r="DL396" i="1"/>
  <c r="DK396" i="1"/>
  <c r="DJ396" i="1"/>
  <c r="DI396" i="1"/>
  <c r="DH396" i="1"/>
  <c r="DG396" i="1"/>
  <c r="DF396" i="1"/>
  <c r="DE396" i="1"/>
  <c r="DD396" i="1"/>
  <c r="DC396" i="1"/>
  <c r="DB396" i="1"/>
  <c r="DA396" i="1"/>
  <c r="CZ396" i="1"/>
  <c r="CY396" i="1"/>
  <c r="CX396" i="1"/>
  <c r="CW396" i="1"/>
  <c r="CV396" i="1"/>
  <c r="CU396" i="1"/>
  <c r="CT396" i="1"/>
  <c r="CS396" i="1"/>
  <c r="CR396" i="1"/>
  <c r="CQ396" i="1"/>
  <c r="CP396" i="1"/>
  <c r="CO396" i="1"/>
  <c r="CN396" i="1"/>
  <c r="CM396" i="1"/>
  <c r="CL396" i="1"/>
  <c r="CK396" i="1"/>
  <c r="CJ396" i="1"/>
  <c r="CI396" i="1"/>
  <c r="CH396" i="1"/>
  <c r="CG396" i="1"/>
  <c r="CF396" i="1"/>
  <c r="CE396" i="1"/>
  <c r="CD396" i="1"/>
  <c r="CC396" i="1"/>
  <c r="CB396" i="1"/>
  <c r="CA396" i="1"/>
  <c r="BZ396" i="1"/>
  <c r="BY396" i="1"/>
  <c r="BX396" i="1"/>
  <c r="BW396" i="1"/>
  <c r="BV396" i="1"/>
  <c r="BU396" i="1"/>
  <c r="BT396" i="1"/>
  <c r="BS396" i="1"/>
  <c r="BR396" i="1"/>
  <c r="BQ396" i="1"/>
  <c r="DZ395" i="1"/>
  <c r="DY395" i="1"/>
  <c r="DX395" i="1"/>
  <c r="DW395" i="1"/>
  <c r="DV395" i="1"/>
  <c r="DU395" i="1"/>
  <c r="DT395" i="1"/>
  <c r="DS395" i="1"/>
  <c r="DR395" i="1"/>
  <c r="DQ395" i="1"/>
  <c r="DP395" i="1"/>
  <c r="DO395" i="1"/>
  <c r="DN395" i="1"/>
  <c r="DM395" i="1"/>
  <c r="DL395" i="1"/>
  <c r="DK395" i="1"/>
  <c r="DJ395" i="1"/>
  <c r="DI395" i="1"/>
  <c r="DH395" i="1"/>
  <c r="DG395" i="1"/>
  <c r="DF395" i="1"/>
  <c r="DE395" i="1"/>
  <c r="DD395" i="1"/>
  <c r="DC395" i="1"/>
  <c r="DB395" i="1"/>
  <c r="DA395" i="1"/>
  <c r="CZ395" i="1"/>
  <c r="CY395" i="1"/>
  <c r="CX395" i="1"/>
  <c r="CW395" i="1"/>
  <c r="CV395" i="1"/>
  <c r="CU395" i="1"/>
  <c r="CT395" i="1"/>
  <c r="CS395" i="1"/>
  <c r="CR395" i="1"/>
  <c r="CQ395" i="1"/>
  <c r="CP395" i="1"/>
  <c r="CO395" i="1"/>
  <c r="CN395" i="1"/>
  <c r="CM395" i="1"/>
  <c r="CL395" i="1"/>
  <c r="CK395" i="1"/>
  <c r="CJ395" i="1"/>
  <c r="CI395" i="1"/>
  <c r="CH395" i="1"/>
  <c r="CG395" i="1"/>
  <c r="CF395" i="1"/>
  <c r="CE395" i="1"/>
  <c r="CD395" i="1"/>
  <c r="CC395" i="1"/>
  <c r="CB395" i="1"/>
  <c r="CA395" i="1"/>
  <c r="BZ395" i="1"/>
  <c r="BY395" i="1"/>
  <c r="BX395" i="1"/>
  <c r="BW395" i="1"/>
  <c r="BV395" i="1"/>
  <c r="BU395" i="1"/>
  <c r="BT395" i="1"/>
  <c r="BS395" i="1"/>
  <c r="BR395" i="1"/>
  <c r="BQ395" i="1"/>
  <c r="DY391" i="1"/>
  <c r="DX391" i="1"/>
  <c r="DW391" i="1"/>
  <c r="DV391" i="1"/>
  <c r="DU391" i="1"/>
  <c r="DT391" i="1"/>
  <c r="DS391" i="1"/>
  <c r="DR391" i="1"/>
  <c r="DQ391" i="1"/>
  <c r="DP391" i="1"/>
  <c r="DO391" i="1"/>
  <c r="DN391" i="1"/>
  <c r="DM391" i="1"/>
  <c r="DL391" i="1"/>
  <c r="DK391" i="1"/>
  <c r="DJ391" i="1"/>
  <c r="DI391" i="1"/>
  <c r="DH391" i="1"/>
  <c r="DG391" i="1"/>
  <c r="DF391" i="1"/>
  <c r="DE391" i="1"/>
  <c r="DD391" i="1"/>
  <c r="DC391" i="1"/>
  <c r="DB391" i="1"/>
  <c r="DA391" i="1"/>
  <c r="CZ391" i="1"/>
  <c r="CY391" i="1"/>
  <c r="CX391" i="1"/>
  <c r="CW391" i="1"/>
  <c r="CV391" i="1"/>
  <c r="CU391" i="1"/>
  <c r="CT391" i="1"/>
  <c r="CS391" i="1"/>
  <c r="CR391" i="1"/>
  <c r="CQ391" i="1"/>
  <c r="CP391" i="1"/>
  <c r="CO391" i="1"/>
  <c r="CN391" i="1"/>
  <c r="CM391" i="1"/>
  <c r="CL391" i="1"/>
  <c r="CK391" i="1"/>
  <c r="CJ391" i="1"/>
  <c r="CI391" i="1"/>
  <c r="CH391" i="1"/>
  <c r="CG391" i="1"/>
  <c r="CF391" i="1"/>
  <c r="CE391" i="1"/>
  <c r="CD391" i="1"/>
  <c r="CC391" i="1"/>
  <c r="CB391" i="1"/>
  <c r="CA391" i="1"/>
  <c r="BZ391" i="1"/>
  <c r="BY391" i="1"/>
  <c r="BX391" i="1"/>
  <c r="BW391" i="1"/>
  <c r="BV391" i="1"/>
  <c r="BU391" i="1"/>
  <c r="BT391" i="1"/>
  <c r="BS391" i="1"/>
  <c r="BR391" i="1"/>
  <c r="BQ391" i="1"/>
  <c r="BP397" i="1"/>
  <c r="BP396" i="1"/>
  <c r="BP395" i="1"/>
  <c r="BP391" i="1"/>
  <c r="DZ386" i="1"/>
  <c r="DZ385" i="1"/>
  <c r="DZ384" i="1"/>
  <c r="DZ383" i="1"/>
  <c r="DZ382" i="1"/>
  <c r="DZ381" i="1"/>
  <c r="DZ380" i="1"/>
  <c r="DZ387" i="1"/>
  <c r="DY387" i="1"/>
  <c r="DX387" i="1"/>
  <c r="DW387" i="1"/>
  <c r="DV387" i="1"/>
  <c r="DU387" i="1"/>
  <c r="DT387" i="1"/>
  <c r="DS387" i="1"/>
  <c r="DR387" i="1"/>
  <c r="DQ387" i="1"/>
  <c r="DP387" i="1"/>
  <c r="DO387" i="1"/>
  <c r="DN387" i="1"/>
  <c r="DM387" i="1"/>
  <c r="DL387" i="1"/>
  <c r="DK387" i="1"/>
  <c r="DJ387" i="1"/>
  <c r="DI387" i="1"/>
  <c r="DH387" i="1"/>
  <c r="DG387" i="1"/>
  <c r="DF387" i="1"/>
  <c r="DE387" i="1"/>
  <c r="DD387" i="1"/>
  <c r="DC387" i="1"/>
  <c r="DB387" i="1"/>
  <c r="DA387" i="1"/>
  <c r="CZ387" i="1"/>
  <c r="CY387" i="1"/>
  <c r="CX387" i="1"/>
  <c r="CW387" i="1"/>
  <c r="CV387" i="1"/>
  <c r="CU387" i="1"/>
  <c r="CT387" i="1"/>
  <c r="CS387" i="1"/>
  <c r="CR387" i="1"/>
  <c r="CQ387" i="1"/>
  <c r="CP387" i="1"/>
  <c r="CO387" i="1"/>
  <c r="CN387" i="1"/>
  <c r="CM387" i="1"/>
  <c r="CL387" i="1"/>
  <c r="CK387" i="1"/>
  <c r="CJ387" i="1"/>
  <c r="CI387" i="1"/>
  <c r="CH387" i="1"/>
  <c r="CG387" i="1"/>
  <c r="CF387" i="1"/>
  <c r="CE387" i="1"/>
  <c r="CD387" i="1"/>
  <c r="CC387" i="1"/>
  <c r="CB387" i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DZ376" i="1"/>
  <c r="DZ375" i="1"/>
  <c r="DZ374" i="1"/>
  <c r="DZ373" i="1"/>
  <c r="DZ372" i="1"/>
  <c r="DZ371" i="1"/>
  <c r="DZ377" i="1"/>
  <c r="DY377" i="1"/>
  <c r="DX377" i="1"/>
  <c r="DW377" i="1"/>
  <c r="DV377" i="1"/>
  <c r="DU377" i="1"/>
  <c r="DT377" i="1"/>
  <c r="DS377" i="1"/>
  <c r="DR377" i="1"/>
  <c r="DQ377" i="1"/>
  <c r="DP377" i="1"/>
  <c r="DO377" i="1"/>
  <c r="DN377" i="1"/>
  <c r="DM377" i="1"/>
  <c r="DL377" i="1"/>
  <c r="DK377" i="1"/>
  <c r="DJ377" i="1"/>
  <c r="DI377" i="1"/>
  <c r="DH377" i="1"/>
  <c r="DG377" i="1"/>
  <c r="DF377" i="1"/>
  <c r="DE377" i="1"/>
  <c r="DD377" i="1"/>
  <c r="DC377" i="1"/>
  <c r="DB377" i="1"/>
  <c r="DA377" i="1"/>
  <c r="CZ377" i="1"/>
  <c r="CY377" i="1"/>
  <c r="CX377" i="1"/>
  <c r="CW377" i="1"/>
  <c r="CV377" i="1"/>
  <c r="CU377" i="1"/>
  <c r="CT377" i="1"/>
  <c r="CS377" i="1"/>
  <c r="CR377" i="1"/>
  <c r="CQ377" i="1"/>
  <c r="CP377" i="1"/>
  <c r="CO377" i="1"/>
  <c r="CN377" i="1"/>
  <c r="CM377" i="1"/>
  <c r="CL377" i="1"/>
  <c r="CK377" i="1"/>
  <c r="CJ377" i="1"/>
  <c r="CI377" i="1"/>
  <c r="CH377" i="1"/>
  <c r="CG377" i="1"/>
  <c r="CF377" i="1"/>
  <c r="CE377" i="1"/>
  <c r="CD377" i="1"/>
  <c r="CC377" i="1"/>
  <c r="CB377" i="1"/>
  <c r="CA377" i="1"/>
  <c r="BZ377" i="1"/>
  <c r="BY377" i="1"/>
  <c r="BX377" i="1"/>
  <c r="BW377" i="1"/>
  <c r="BV377" i="1"/>
  <c r="BU377" i="1"/>
  <c r="BT377" i="1"/>
  <c r="BS377" i="1"/>
  <c r="BR377" i="1"/>
  <c r="BQ377" i="1"/>
  <c r="BP377" i="1"/>
  <c r="DY372" i="1"/>
  <c r="DX372" i="1"/>
  <c r="DW372" i="1"/>
  <c r="DV372" i="1"/>
  <c r="DU372" i="1"/>
  <c r="DT372" i="1"/>
  <c r="DS372" i="1"/>
  <c r="DR372" i="1"/>
  <c r="DQ372" i="1"/>
  <c r="DP372" i="1"/>
  <c r="DO372" i="1"/>
  <c r="DN372" i="1"/>
  <c r="DM372" i="1"/>
  <c r="DL372" i="1"/>
  <c r="DK372" i="1"/>
  <c r="DJ372" i="1"/>
  <c r="DI372" i="1"/>
  <c r="DH372" i="1"/>
  <c r="DG372" i="1"/>
  <c r="DF372" i="1"/>
  <c r="DE372" i="1"/>
  <c r="DD372" i="1"/>
  <c r="DC372" i="1"/>
  <c r="DB372" i="1"/>
  <c r="DA372" i="1"/>
  <c r="CZ372" i="1"/>
  <c r="CY372" i="1"/>
  <c r="CX372" i="1"/>
  <c r="CW372" i="1"/>
  <c r="CV372" i="1"/>
  <c r="CU372" i="1"/>
  <c r="CT372" i="1"/>
  <c r="CS372" i="1"/>
  <c r="CR372" i="1"/>
  <c r="CQ372" i="1"/>
  <c r="CP372" i="1"/>
  <c r="CO372" i="1"/>
  <c r="CN372" i="1"/>
  <c r="CM372" i="1"/>
  <c r="CL372" i="1"/>
  <c r="CK372" i="1"/>
  <c r="CJ372" i="1"/>
  <c r="CI372" i="1"/>
  <c r="CH372" i="1"/>
  <c r="CG372" i="1"/>
  <c r="CF372" i="1"/>
  <c r="CE372" i="1"/>
  <c r="CD372" i="1"/>
  <c r="CC372" i="1"/>
  <c r="CB372" i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DZ368" i="1"/>
  <c r="DZ367" i="1"/>
  <c r="DZ366" i="1"/>
  <c r="DZ365" i="1"/>
  <c r="DZ364" i="1"/>
  <c r="DZ369" i="1"/>
  <c r="DY369" i="1"/>
  <c r="DX369" i="1"/>
  <c r="DW369" i="1"/>
  <c r="DV369" i="1"/>
  <c r="DU369" i="1"/>
  <c r="DT369" i="1"/>
  <c r="DS369" i="1"/>
  <c r="DR369" i="1"/>
  <c r="DQ369" i="1"/>
  <c r="DP369" i="1"/>
  <c r="DO369" i="1"/>
  <c r="DN369" i="1"/>
  <c r="DM369" i="1"/>
  <c r="DL369" i="1"/>
  <c r="DK369" i="1"/>
  <c r="DJ369" i="1"/>
  <c r="DI369" i="1"/>
  <c r="DH369" i="1"/>
  <c r="DG369" i="1"/>
  <c r="DF369" i="1"/>
  <c r="DE369" i="1"/>
  <c r="DD369" i="1"/>
  <c r="DC369" i="1"/>
  <c r="DB369" i="1"/>
  <c r="DA369" i="1"/>
  <c r="CZ369" i="1"/>
  <c r="CY369" i="1"/>
  <c r="CX369" i="1"/>
  <c r="CW369" i="1"/>
  <c r="CV369" i="1"/>
  <c r="CU369" i="1"/>
  <c r="CT369" i="1"/>
  <c r="CS369" i="1"/>
  <c r="CR369" i="1"/>
  <c r="CQ369" i="1"/>
  <c r="CP369" i="1"/>
  <c r="CO369" i="1"/>
  <c r="CN369" i="1"/>
  <c r="CM369" i="1"/>
  <c r="CL369" i="1"/>
  <c r="CK369" i="1"/>
  <c r="CJ369" i="1"/>
  <c r="CI369" i="1"/>
  <c r="CH369" i="1"/>
  <c r="CG369" i="1"/>
  <c r="CF369" i="1"/>
  <c r="CE369" i="1"/>
  <c r="CD369" i="1"/>
  <c r="CC369" i="1"/>
  <c r="CB369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DZ362" i="1"/>
  <c r="DZ361" i="1"/>
  <c r="DZ358" i="1"/>
  <c r="DZ359" i="1"/>
  <c r="DY359" i="1"/>
  <c r="DX359" i="1"/>
  <c r="DW359" i="1"/>
  <c r="DV359" i="1"/>
  <c r="DU359" i="1"/>
  <c r="DT359" i="1"/>
  <c r="DS359" i="1"/>
  <c r="DR359" i="1"/>
  <c r="DQ359" i="1"/>
  <c r="DP359" i="1"/>
  <c r="DO359" i="1"/>
  <c r="DN359" i="1"/>
  <c r="DM359" i="1"/>
  <c r="DL359" i="1"/>
  <c r="DK359" i="1"/>
  <c r="DJ359" i="1"/>
  <c r="DI359" i="1"/>
  <c r="DH359" i="1"/>
  <c r="DG359" i="1"/>
  <c r="DF359" i="1"/>
  <c r="DE359" i="1"/>
  <c r="DD359" i="1"/>
  <c r="DC359" i="1"/>
  <c r="DB359" i="1"/>
  <c r="DA359" i="1"/>
  <c r="CZ359" i="1"/>
  <c r="CY359" i="1"/>
  <c r="CX359" i="1"/>
  <c r="CW359" i="1"/>
  <c r="CV359" i="1"/>
  <c r="CU359" i="1"/>
  <c r="CT359" i="1"/>
  <c r="CS359" i="1"/>
  <c r="CR359" i="1"/>
  <c r="CQ359" i="1"/>
  <c r="CP359" i="1"/>
  <c r="CO359" i="1"/>
  <c r="CN359" i="1"/>
  <c r="CM359" i="1"/>
  <c r="CL359" i="1"/>
  <c r="CK359" i="1"/>
  <c r="CJ359" i="1"/>
  <c r="CI359" i="1"/>
  <c r="CH359" i="1"/>
  <c r="CG359" i="1"/>
  <c r="CF359" i="1"/>
  <c r="CE359" i="1"/>
  <c r="CD359" i="1"/>
  <c r="CC359" i="1"/>
  <c r="CB359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DZ354" i="1"/>
  <c r="DZ355" i="1"/>
  <c r="DY355" i="1"/>
  <c r="DX355" i="1"/>
  <c r="DW355" i="1"/>
  <c r="DV355" i="1"/>
  <c r="DU355" i="1"/>
  <c r="DT355" i="1"/>
  <c r="DS355" i="1"/>
  <c r="DR355" i="1"/>
  <c r="DQ355" i="1"/>
  <c r="DP355" i="1"/>
  <c r="DO355" i="1"/>
  <c r="DN355" i="1"/>
  <c r="DM355" i="1"/>
  <c r="DL355" i="1"/>
  <c r="DK355" i="1"/>
  <c r="DJ355" i="1"/>
  <c r="DI355" i="1"/>
  <c r="DH355" i="1"/>
  <c r="DG355" i="1"/>
  <c r="DF355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DZ351" i="1"/>
  <c r="DZ350" i="1"/>
  <c r="DZ349" i="1"/>
  <c r="DZ348" i="1"/>
  <c r="DZ347" i="1"/>
  <c r="DZ346" i="1"/>
  <c r="DZ345" i="1"/>
  <c r="DZ344" i="1"/>
  <c r="DZ340" i="1"/>
  <c r="DZ339" i="1"/>
  <c r="DZ338" i="1"/>
  <c r="DY338" i="1"/>
  <c r="DX338" i="1"/>
  <c r="DW338" i="1"/>
  <c r="DV338" i="1"/>
  <c r="DU338" i="1"/>
  <c r="DT338" i="1"/>
  <c r="DS338" i="1"/>
  <c r="DR338" i="1"/>
  <c r="DQ338" i="1"/>
  <c r="DP338" i="1"/>
  <c r="DO338" i="1"/>
  <c r="DN338" i="1"/>
  <c r="DM338" i="1"/>
  <c r="DL338" i="1"/>
  <c r="DK338" i="1"/>
  <c r="DJ338" i="1"/>
  <c r="DI338" i="1"/>
  <c r="DH338" i="1"/>
  <c r="DG338" i="1"/>
  <c r="DF338" i="1"/>
  <c r="DE338" i="1"/>
  <c r="DD338" i="1"/>
  <c r="DC338" i="1"/>
  <c r="DB338" i="1"/>
  <c r="DA338" i="1"/>
  <c r="CZ338" i="1"/>
  <c r="CY338" i="1"/>
  <c r="CX338" i="1"/>
  <c r="CW338" i="1"/>
  <c r="CV338" i="1"/>
  <c r="CU338" i="1"/>
  <c r="CT338" i="1"/>
  <c r="CS338" i="1"/>
  <c r="CR338" i="1"/>
  <c r="CQ338" i="1"/>
  <c r="CP338" i="1"/>
  <c r="CO338" i="1"/>
  <c r="CN338" i="1"/>
  <c r="CM338" i="1"/>
  <c r="CL338" i="1"/>
  <c r="CK338" i="1"/>
  <c r="CJ338" i="1"/>
  <c r="CI338" i="1"/>
  <c r="CH338" i="1"/>
  <c r="CG338" i="1"/>
  <c r="CF338" i="1"/>
  <c r="CE338" i="1"/>
  <c r="CD338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DZ334" i="1"/>
  <c r="DZ333" i="1"/>
  <c r="DZ332" i="1"/>
  <c r="DZ331" i="1"/>
  <c r="DZ330" i="1"/>
  <c r="DZ329" i="1"/>
  <c r="DZ328" i="1"/>
  <c r="DZ327" i="1"/>
  <c r="DZ335" i="1"/>
  <c r="DY335" i="1"/>
  <c r="DX335" i="1"/>
  <c r="DW335" i="1"/>
  <c r="DV335" i="1"/>
  <c r="DU335" i="1"/>
  <c r="DT335" i="1"/>
  <c r="DS335" i="1"/>
  <c r="DR335" i="1"/>
  <c r="DQ335" i="1"/>
  <c r="DP335" i="1"/>
  <c r="DO335" i="1"/>
  <c r="DN335" i="1"/>
  <c r="DM335" i="1"/>
  <c r="DL335" i="1"/>
  <c r="DK335" i="1"/>
  <c r="DJ335" i="1"/>
  <c r="DI335" i="1"/>
  <c r="DH335" i="1"/>
  <c r="DG335" i="1"/>
  <c r="DF335" i="1"/>
  <c r="DE335" i="1"/>
  <c r="DD335" i="1"/>
  <c r="DC335" i="1"/>
  <c r="DB335" i="1"/>
  <c r="DA335" i="1"/>
  <c r="CZ335" i="1"/>
  <c r="CY335" i="1"/>
  <c r="CX335" i="1"/>
  <c r="CW335" i="1"/>
  <c r="CV335" i="1"/>
  <c r="CU335" i="1"/>
  <c r="CT335" i="1"/>
  <c r="CS335" i="1"/>
  <c r="CR335" i="1"/>
  <c r="CQ335" i="1"/>
  <c r="CP335" i="1"/>
  <c r="CO335" i="1"/>
  <c r="CN335" i="1"/>
  <c r="CM335" i="1"/>
  <c r="CL335" i="1"/>
  <c r="CK335" i="1"/>
  <c r="CJ335" i="1"/>
  <c r="CI335" i="1"/>
  <c r="CH335" i="1"/>
  <c r="CG335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DZ324" i="1"/>
  <c r="DZ323" i="1"/>
  <c r="DZ322" i="1"/>
  <c r="DZ321" i="1"/>
  <c r="DZ320" i="1"/>
  <c r="DZ317" i="1"/>
  <c r="DZ316" i="1"/>
  <c r="DZ313" i="1"/>
  <c r="DZ312" i="1"/>
  <c r="DZ311" i="1"/>
  <c r="DZ310" i="1"/>
  <c r="DZ309" i="1"/>
  <c r="DZ308" i="1"/>
  <c r="DZ307" i="1"/>
  <c r="DZ306" i="1"/>
  <c r="DZ305" i="1"/>
  <c r="DZ304" i="1"/>
  <c r="DZ303" i="1"/>
  <c r="DZ314" i="1"/>
  <c r="DY314" i="1"/>
  <c r="DX314" i="1"/>
  <c r="DW314" i="1"/>
  <c r="DV314" i="1"/>
  <c r="DU314" i="1"/>
  <c r="DT314" i="1"/>
  <c r="DS314" i="1"/>
  <c r="DR314" i="1"/>
  <c r="DQ314" i="1"/>
  <c r="DP314" i="1"/>
  <c r="DO314" i="1"/>
  <c r="DN314" i="1"/>
  <c r="DM314" i="1"/>
  <c r="DL314" i="1"/>
  <c r="DK314" i="1"/>
  <c r="DJ314" i="1"/>
  <c r="DI314" i="1"/>
  <c r="DH314" i="1"/>
  <c r="DG314" i="1"/>
  <c r="DF314" i="1"/>
  <c r="DE314" i="1"/>
  <c r="DD314" i="1"/>
  <c r="DC314" i="1"/>
  <c r="DB314" i="1"/>
  <c r="DA314" i="1"/>
  <c r="CZ314" i="1"/>
  <c r="CY314" i="1"/>
  <c r="CX314" i="1"/>
  <c r="CW314" i="1"/>
  <c r="CV314" i="1"/>
  <c r="CU314" i="1"/>
  <c r="CT314" i="1"/>
  <c r="CS314" i="1"/>
  <c r="CR314" i="1"/>
  <c r="CQ314" i="1"/>
  <c r="CP314" i="1"/>
  <c r="CO314" i="1"/>
  <c r="CN314" i="1"/>
  <c r="CM314" i="1"/>
  <c r="CL314" i="1"/>
  <c r="CK314" i="1"/>
  <c r="CJ314" i="1"/>
  <c r="CI314" i="1"/>
  <c r="CH314" i="1"/>
  <c r="CG314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DZ300" i="1"/>
  <c r="DZ299" i="1"/>
  <c r="DZ298" i="1"/>
  <c r="DZ297" i="1"/>
  <c r="DZ296" i="1"/>
  <c r="DZ295" i="1"/>
  <c r="DZ294" i="1"/>
  <c r="DZ293" i="1"/>
  <c r="DZ301" i="1"/>
  <c r="DY301" i="1"/>
  <c r="DX301" i="1"/>
  <c r="DW301" i="1"/>
  <c r="DV301" i="1"/>
  <c r="DU301" i="1"/>
  <c r="DT301" i="1"/>
  <c r="DS301" i="1"/>
  <c r="DR301" i="1"/>
  <c r="DQ301" i="1"/>
  <c r="DP301" i="1"/>
  <c r="DO301" i="1"/>
  <c r="DN301" i="1"/>
  <c r="DM301" i="1"/>
  <c r="DL301" i="1"/>
  <c r="DK301" i="1"/>
  <c r="DJ301" i="1"/>
  <c r="DI301" i="1"/>
  <c r="DH301" i="1"/>
  <c r="DG301" i="1"/>
  <c r="DF301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DZ289" i="1"/>
  <c r="DZ288" i="1"/>
  <c r="DZ287" i="1"/>
  <c r="DZ286" i="1"/>
  <c r="DZ285" i="1"/>
  <c r="DZ284" i="1"/>
  <c r="DZ283" i="1"/>
  <c r="DZ290" i="1"/>
  <c r="DY290" i="1"/>
  <c r="DX290" i="1"/>
  <c r="DW290" i="1"/>
  <c r="DV290" i="1"/>
  <c r="DU290" i="1"/>
  <c r="DT290" i="1"/>
  <c r="DS290" i="1"/>
  <c r="DR290" i="1"/>
  <c r="DQ290" i="1"/>
  <c r="DP290" i="1"/>
  <c r="DO290" i="1"/>
  <c r="DN290" i="1"/>
  <c r="DM290" i="1"/>
  <c r="DL290" i="1"/>
  <c r="DK290" i="1"/>
  <c r="DJ290" i="1"/>
  <c r="DI290" i="1"/>
  <c r="DH290" i="1"/>
  <c r="DG290" i="1"/>
  <c r="DF290" i="1"/>
  <c r="DE290" i="1"/>
  <c r="DD290" i="1"/>
  <c r="DC290" i="1"/>
  <c r="DB290" i="1"/>
  <c r="DA290" i="1"/>
  <c r="CZ290" i="1"/>
  <c r="CY290" i="1"/>
  <c r="CX290" i="1"/>
  <c r="CW290" i="1"/>
  <c r="CV290" i="1"/>
  <c r="CU290" i="1"/>
  <c r="CT290" i="1"/>
  <c r="CS290" i="1"/>
  <c r="CR290" i="1"/>
  <c r="CQ290" i="1"/>
  <c r="CP290" i="1"/>
  <c r="CO290" i="1"/>
  <c r="CN290" i="1"/>
  <c r="CM290" i="1"/>
  <c r="CL290" i="1"/>
  <c r="CK290" i="1"/>
  <c r="CJ290" i="1"/>
  <c r="CI290" i="1"/>
  <c r="CH290" i="1"/>
  <c r="CG290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DZ280" i="1"/>
  <c r="DZ279" i="1"/>
  <c r="DZ278" i="1"/>
  <c r="DZ281" i="1"/>
  <c r="DY281" i="1"/>
  <c r="DX281" i="1"/>
  <c r="DW281" i="1"/>
  <c r="DV281" i="1"/>
  <c r="DU281" i="1"/>
  <c r="DT281" i="1"/>
  <c r="DS281" i="1"/>
  <c r="DR281" i="1"/>
  <c r="DQ281" i="1"/>
  <c r="DP281" i="1"/>
  <c r="DO281" i="1"/>
  <c r="DN281" i="1"/>
  <c r="DM281" i="1"/>
  <c r="DL281" i="1"/>
  <c r="DK281" i="1"/>
  <c r="DJ281" i="1"/>
  <c r="DI281" i="1"/>
  <c r="DH281" i="1"/>
  <c r="DG281" i="1"/>
  <c r="DF281" i="1"/>
  <c r="DE281" i="1"/>
  <c r="DD281" i="1"/>
  <c r="DC281" i="1"/>
  <c r="DB281" i="1"/>
  <c r="DA281" i="1"/>
  <c r="CZ281" i="1"/>
  <c r="CY281" i="1"/>
  <c r="CX281" i="1"/>
  <c r="CW281" i="1"/>
  <c r="CV281" i="1"/>
  <c r="CU281" i="1"/>
  <c r="CT281" i="1"/>
  <c r="CS281" i="1"/>
  <c r="CR281" i="1"/>
  <c r="CQ281" i="1"/>
  <c r="CP281" i="1"/>
  <c r="CO281" i="1"/>
  <c r="CN281" i="1"/>
  <c r="CM281" i="1"/>
  <c r="CL281" i="1"/>
  <c r="CK281" i="1"/>
  <c r="CJ281" i="1"/>
  <c r="CI281" i="1"/>
  <c r="CH281" i="1"/>
  <c r="CG281" i="1"/>
  <c r="CF281" i="1"/>
  <c r="CE281" i="1"/>
  <c r="CD281" i="1"/>
  <c r="CC281" i="1"/>
  <c r="CB281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DZ276" i="1"/>
  <c r="DZ275" i="1"/>
  <c r="DZ274" i="1"/>
  <c r="DZ273" i="1"/>
  <c r="DZ272" i="1"/>
  <c r="DZ268" i="1"/>
  <c r="DZ267" i="1"/>
  <c r="DZ266" i="1"/>
  <c r="DZ265" i="1"/>
  <c r="DZ264" i="1"/>
  <c r="DZ263" i="1"/>
  <c r="DZ262" i="1"/>
  <c r="DZ269" i="1"/>
  <c r="DY269" i="1"/>
  <c r="DX269" i="1"/>
  <c r="DW269" i="1"/>
  <c r="DV269" i="1"/>
  <c r="DU269" i="1"/>
  <c r="DT269" i="1"/>
  <c r="DS269" i="1"/>
  <c r="DR269" i="1"/>
  <c r="DQ269" i="1"/>
  <c r="DP269" i="1"/>
  <c r="DO269" i="1"/>
  <c r="DN269" i="1"/>
  <c r="DM269" i="1"/>
  <c r="DL269" i="1"/>
  <c r="DK269" i="1"/>
  <c r="DJ269" i="1"/>
  <c r="DI269" i="1"/>
  <c r="DH269" i="1"/>
  <c r="DG269" i="1"/>
  <c r="DF269" i="1"/>
  <c r="DE269" i="1"/>
  <c r="DD269" i="1"/>
  <c r="DC269" i="1"/>
  <c r="DB269" i="1"/>
  <c r="DA269" i="1"/>
  <c r="CZ269" i="1"/>
  <c r="CY269" i="1"/>
  <c r="CX269" i="1"/>
  <c r="CW269" i="1"/>
  <c r="CV269" i="1"/>
  <c r="CU269" i="1"/>
  <c r="CT269" i="1"/>
  <c r="CS269" i="1"/>
  <c r="CR269" i="1"/>
  <c r="CQ269" i="1"/>
  <c r="CP269" i="1"/>
  <c r="CO269" i="1"/>
  <c r="CN269" i="1"/>
  <c r="CM269" i="1"/>
  <c r="CL269" i="1"/>
  <c r="CK269" i="1"/>
  <c r="CJ269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DZ256" i="1"/>
  <c r="DZ255" i="1"/>
  <c r="DZ254" i="1"/>
  <c r="DZ253" i="1"/>
  <c r="DZ252" i="1"/>
  <c r="DZ251" i="1"/>
  <c r="DZ259" i="1"/>
  <c r="DY259" i="1"/>
  <c r="DX259" i="1"/>
  <c r="DW259" i="1"/>
  <c r="DV259" i="1"/>
  <c r="DU259" i="1"/>
  <c r="DT259" i="1"/>
  <c r="DS259" i="1"/>
  <c r="DR259" i="1"/>
  <c r="DQ259" i="1"/>
  <c r="DP259" i="1"/>
  <c r="DO259" i="1"/>
  <c r="DN259" i="1"/>
  <c r="DM259" i="1"/>
  <c r="DL259" i="1"/>
  <c r="DK259" i="1"/>
  <c r="DJ259" i="1"/>
  <c r="DI259" i="1"/>
  <c r="DH259" i="1"/>
  <c r="DG259" i="1"/>
  <c r="DF259" i="1"/>
  <c r="DE259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DZ258" i="1"/>
  <c r="DY258" i="1"/>
  <c r="DX258" i="1"/>
  <c r="DW258" i="1"/>
  <c r="DV258" i="1"/>
  <c r="DU258" i="1"/>
  <c r="DT258" i="1"/>
  <c r="DS258" i="1"/>
  <c r="DR258" i="1"/>
  <c r="DQ258" i="1"/>
  <c r="DP258" i="1"/>
  <c r="DO258" i="1"/>
  <c r="DN258" i="1"/>
  <c r="DM258" i="1"/>
  <c r="DL258" i="1"/>
  <c r="DK258" i="1"/>
  <c r="DJ258" i="1"/>
  <c r="DI258" i="1"/>
  <c r="DH258" i="1"/>
  <c r="DG258" i="1"/>
  <c r="DF258" i="1"/>
  <c r="DE258" i="1"/>
  <c r="DD258" i="1"/>
  <c r="DC258" i="1"/>
  <c r="DB258" i="1"/>
  <c r="DA258" i="1"/>
  <c r="CZ258" i="1"/>
  <c r="CY258" i="1"/>
  <c r="CX258" i="1"/>
  <c r="CW258" i="1"/>
  <c r="CV258" i="1"/>
  <c r="CU258" i="1"/>
  <c r="CT258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DZ257" i="1"/>
  <c r="DY257" i="1"/>
  <c r="DX257" i="1"/>
  <c r="DW257" i="1"/>
  <c r="DV257" i="1"/>
  <c r="DU257" i="1"/>
  <c r="DT257" i="1"/>
  <c r="DS257" i="1"/>
  <c r="DR257" i="1"/>
  <c r="DQ257" i="1"/>
  <c r="DP257" i="1"/>
  <c r="DO257" i="1"/>
  <c r="DN257" i="1"/>
  <c r="DM257" i="1"/>
  <c r="DL257" i="1"/>
  <c r="DK257" i="1"/>
  <c r="DJ257" i="1"/>
  <c r="DI257" i="1"/>
  <c r="DH257" i="1"/>
  <c r="DG257" i="1"/>
  <c r="DF257" i="1"/>
  <c r="DE257" i="1"/>
  <c r="DD257" i="1"/>
  <c r="DC257" i="1"/>
  <c r="DB257" i="1"/>
  <c r="DA257" i="1"/>
  <c r="CZ257" i="1"/>
  <c r="CY257" i="1"/>
  <c r="CX257" i="1"/>
  <c r="CW257" i="1"/>
  <c r="CV257" i="1"/>
  <c r="CU257" i="1"/>
  <c r="CT257" i="1"/>
  <c r="CS257" i="1"/>
  <c r="CR257" i="1"/>
  <c r="CQ257" i="1"/>
  <c r="CP257" i="1"/>
  <c r="CO257" i="1"/>
  <c r="CN257" i="1"/>
  <c r="CM257" i="1"/>
  <c r="CL257" i="1"/>
  <c r="CK257" i="1"/>
  <c r="CJ257" i="1"/>
  <c r="CI257" i="1"/>
  <c r="CH257" i="1"/>
  <c r="CG257" i="1"/>
  <c r="CF257" i="1"/>
  <c r="CE257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9" i="1"/>
  <c r="BP258" i="1"/>
  <c r="BP257" i="1"/>
  <c r="DZ247" i="1"/>
  <c r="DZ246" i="1"/>
  <c r="DZ245" i="1"/>
  <c r="DZ244" i="1"/>
  <c r="DZ243" i="1"/>
  <c r="DZ242" i="1"/>
  <c r="DZ249" i="1"/>
  <c r="DY249" i="1"/>
  <c r="DX249" i="1"/>
  <c r="DW249" i="1"/>
  <c r="DV249" i="1"/>
  <c r="DU249" i="1"/>
  <c r="DT249" i="1"/>
  <c r="DS249" i="1"/>
  <c r="DR249" i="1"/>
  <c r="DQ249" i="1"/>
  <c r="DP249" i="1"/>
  <c r="DO249" i="1"/>
  <c r="DN249" i="1"/>
  <c r="DM249" i="1"/>
  <c r="DL249" i="1"/>
  <c r="DK249" i="1"/>
  <c r="DJ249" i="1"/>
  <c r="DI249" i="1"/>
  <c r="DH249" i="1"/>
  <c r="DG249" i="1"/>
  <c r="DF249" i="1"/>
  <c r="DE249" i="1"/>
  <c r="DD249" i="1"/>
  <c r="DC249" i="1"/>
  <c r="DB249" i="1"/>
  <c r="DA249" i="1"/>
  <c r="CZ249" i="1"/>
  <c r="CY249" i="1"/>
  <c r="CX249" i="1"/>
  <c r="CW249" i="1"/>
  <c r="CV249" i="1"/>
  <c r="CU249" i="1"/>
  <c r="CT249" i="1"/>
  <c r="CS249" i="1"/>
  <c r="CR249" i="1"/>
  <c r="CQ249" i="1"/>
  <c r="CP249" i="1"/>
  <c r="CO249" i="1"/>
  <c r="CN249" i="1"/>
  <c r="CM249" i="1"/>
  <c r="CL249" i="1"/>
  <c r="CK249" i="1"/>
  <c r="CJ249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DZ248" i="1"/>
  <c r="DY248" i="1"/>
  <c r="DX248" i="1"/>
  <c r="DW248" i="1"/>
  <c r="DV248" i="1"/>
  <c r="DU248" i="1"/>
  <c r="DT248" i="1"/>
  <c r="DS248" i="1"/>
  <c r="DR248" i="1"/>
  <c r="DQ248" i="1"/>
  <c r="DP248" i="1"/>
  <c r="DO248" i="1"/>
  <c r="DN248" i="1"/>
  <c r="DM248" i="1"/>
  <c r="DL248" i="1"/>
  <c r="DK248" i="1"/>
  <c r="DJ248" i="1"/>
  <c r="DI248" i="1"/>
  <c r="DH248" i="1"/>
  <c r="DG248" i="1"/>
  <c r="DF248" i="1"/>
  <c r="DE248" i="1"/>
  <c r="DD248" i="1"/>
  <c r="DC248" i="1"/>
  <c r="DB248" i="1"/>
  <c r="DA248" i="1"/>
  <c r="CZ248" i="1"/>
  <c r="CY248" i="1"/>
  <c r="CX248" i="1"/>
  <c r="CW248" i="1"/>
  <c r="CV248" i="1"/>
  <c r="CU248" i="1"/>
  <c r="CT248" i="1"/>
  <c r="CS248" i="1"/>
  <c r="CR248" i="1"/>
  <c r="CQ248" i="1"/>
  <c r="CP248" i="1"/>
  <c r="CO248" i="1"/>
  <c r="CN248" i="1"/>
  <c r="CM248" i="1"/>
  <c r="CL248" i="1"/>
  <c r="CK248" i="1"/>
  <c r="CJ248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9" i="1"/>
  <c r="BP248" i="1"/>
  <c r="DZ239" i="1"/>
  <c r="DZ238" i="1"/>
  <c r="DZ237" i="1"/>
  <c r="DZ236" i="1"/>
  <c r="DZ235" i="1"/>
  <c r="DZ234" i="1"/>
  <c r="DZ233" i="1"/>
  <c r="DZ230" i="1"/>
  <c r="DZ229" i="1"/>
  <c r="DZ228" i="1"/>
  <c r="DZ227" i="1"/>
  <c r="DZ226" i="1"/>
  <c r="DZ231" i="1"/>
  <c r="DY231" i="1"/>
  <c r="DX231" i="1"/>
  <c r="DW231" i="1"/>
  <c r="DV231" i="1"/>
  <c r="DU231" i="1"/>
  <c r="DT231" i="1"/>
  <c r="DS231" i="1"/>
  <c r="DR231" i="1"/>
  <c r="DQ231" i="1"/>
  <c r="DP231" i="1"/>
  <c r="DO231" i="1"/>
  <c r="DN231" i="1"/>
  <c r="DM231" i="1"/>
  <c r="DL231" i="1"/>
  <c r="DK231" i="1"/>
  <c r="DJ231" i="1"/>
  <c r="DI231" i="1"/>
  <c r="DH231" i="1"/>
  <c r="DG231" i="1"/>
  <c r="DF231" i="1"/>
  <c r="DE231" i="1"/>
  <c r="DD231" i="1"/>
  <c r="DC231" i="1"/>
  <c r="DB231" i="1"/>
  <c r="DA231" i="1"/>
  <c r="CZ231" i="1"/>
  <c r="CY231" i="1"/>
  <c r="CX231" i="1"/>
  <c r="CW231" i="1"/>
  <c r="CV231" i="1"/>
  <c r="CU231" i="1"/>
  <c r="CT231" i="1"/>
  <c r="CS231" i="1"/>
  <c r="CR231" i="1"/>
  <c r="CQ231" i="1"/>
  <c r="CP231" i="1"/>
  <c r="CO231" i="1"/>
  <c r="CN231" i="1"/>
  <c r="CM231" i="1"/>
  <c r="CL231" i="1"/>
  <c r="CK231" i="1"/>
  <c r="CJ231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DZ221" i="1"/>
  <c r="DZ220" i="1"/>
  <c r="DZ219" i="1"/>
  <c r="DZ218" i="1"/>
  <c r="DZ222" i="1"/>
  <c r="DY222" i="1"/>
  <c r="DX222" i="1"/>
  <c r="DW222" i="1"/>
  <c r="DV222" i="1"/>
  <c r="DU222" i="1"/>
  <c r="DT222" i="1"/>
  <c r="DS222" i="1"/>
  <c r="DR222" i="1"/>
  <c r="DQ222" i="1"/>
  <c r="DP222" i="1"/>
  <c r="DO222" i="1"/>
  <c r="DN222" i="1"/>
  <c r="DM222" i="1"/>
  <c r="DL222" i="1"/>
  <c r="DK222" i="1"/>
  <c r="DJ222" i="1"/>
  <c r="DI222" i="1"/>
  <c r="DH222" i="1"/>
  <c r="DG222" i="1"/>
  <c r="DF222" i="1"/>
  <c r="DE222" i="1"/>
  <c r="DD222" i="1"/>
  <c r="DC222" i="1"/>
  <c r="DB222" i="1"/>
  <c r="DA222" i="1"/>
  <c r="CZ222" i="1"/>
  <c r="CY222" i="1"/>
  <c r="CX222" i="1"/>
  <c r="CW222" i="1"/>
  <c r="CV222" i="1"/>
  <c r="CU222" i="1"/>
  <c r="CT222" i="1"/>
  <c r="CS222" i="1"/>
  <c r="CR222" i="1"/>
  <c r="CQ222" i="1"/>
  <c r="CP222" i="1"/>
  <c r="CO222" i="1"/>
  <c r="CN222" i="1"/>
  <c r="CM222" i="1"/>
  <c r="CL222" i="1"/>
  <c r="CK222" i="1"/>
  <c r="CJ222" i="1"/>
  <c r="CI222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DZ214" i="1"/>
  <c r="DZ213" i="1"/>
  <c r="DZ209" i="1"/>
  <c r="DZ215" i="1"/>
  <c r="DY215" i="1"/>
  <c r="DX215" i="1"/>
  <c r="DW215" i="1"/>
  <c r="DV215" i="1"/>
  <c r="DU215" i="1"/>
  <c r="DT215" i="1"/>
  <c r="DS215" i="1"/>
  <c r="DR215" i="1"/>
  <c r="DQ215" i="1"/>
  <c r="DP215" i="1"/>
  <c r="DO215" i="1"/>
  <c r="DN215" i="1"/>
  <c r="DM215" i="1"/>
  <c r="DL215" i="1"/>
  <c r="DK215" i="1"/>
  <c r="DJ215" i="1"/>
  <c r="DI215" i="1"/>
  <c r="DH215" i="1"/>
  <c r="DG215" i="1"/>
  <c r="DF215" i="1"/>
  <c r="DE215" i="1"/>
  <c r="DD215" i="1"/>
  <c r="DC215" i="1"/>
  <c r="DB215" i="1"/>
  <c r="DA215" i="1"/>
  <c r="CZ215" i="1"/>
  <c r="CY215" i="1"/>
  <c r="CX215" i="1"/>
  <c r="CW215" i="1"/>
  <c r="CV215" i="1"/>
  <c r="CU215" i="1"/>
  <c r="CT215" i="1"/>
  <c r="CS215" i="1"/>
  <c r="CR215" i="1"/>
  <c r="CQ215" i="1"/>
  <c r="CP215" i="1"/>
  <c r="CO215" i="1"/>
  <c r="CN215" i="1"/>
  <c r="CM215" i="1"/>
  <c r="CL215" i="1"/>
  <c r="CK215" i="1"/>
  <c r="CJ215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P198" i="1"/>
  <c r="DZ206" i="1"/>
  <c r="DZ205" i="1"/>
  <c r="DZ204" i="1"/>
  <c r="DZ203" i="1"/>
  <c r="DZ202" i="1"/>
  <c r="DZ191" i="1"/>
  <c r="DZ190" i="1"/>
  <c r="DZ189" i="1"/>
  <c r="DZ184" i="1"/>
  <c r="DZ183" i="1"/>
  <c r="DZ182" i="1"/>
  <c r="DZ181" i="1"/>
  <c r="DZ180" i="1"/>
  <c r="DZ179" i="1"/>
  <c r="DZ186" i="1"/>
  <c r="DY186" i="1"/>
  <c r="DX186" i="1"/>
  <c r="DW186" i="1"/>
  <c r="DV186" i="1"/>
  <c r="DU186" i="1"/>
  <c r="DT186" i="1"/>
  <c r="DS186" i="1"/>
  <c r="DR186" i="1"/>
  <c r="DQ186" i="1"/>
  <c r="DP186" i="1"/>
  <c r="DO186" i="1"/>
  <c r="DN186" i="1"/>
  <c r="DM186" i="1"/>
  <c r="DL186" i="1"/>
  <c r="DK186" i="1"/>
  <c r="DJ186" i="1"/>
  <c r="DI186" i="1"/>
  <c r="DH186" i="1"/>
  <c r="DG186" i="1"/>
  <c r="DF186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DZ185" i="1"/>
  <c r="DY185" i="1"/>
  <c r="DX185" i="1"/>
  <c r="DW185" i="1"/>
  <c r="DV185" i="1"/>
  <c r="DU185" i="1"/>
  <c r="DT185" i="1"/>
  <c r="DS185" i="1"/>
  <c r="DR185" i="1"/>
  <c r="DQ185" i="1"/>
  <c r="DP185" i="1"/>
  <c r="DO185" i="1"/>
  <c r="DN185" i="1"/>
  <c r="DM185" i="1"/>
  <c r="DL185" i="1"/>
  <c r="DK185" i="1"/>
  <c r="DJ185" i="1"/>
  <c r="DI185" i="1"/>
  <c r="DH185" i="1"/>
  <c r="DG185" i="1"/>
  <c r="DF185" i="1"/>
  <c r="DE185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CR185" i="1"/>
  <c r="CQ185" i="1"/>
  <c r="CP185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6" i="1"/>
  <c r="BP185" i="1"/>
  <c r="DZ173" i="1"/>
  <c r="DZ172" i="1"/>
  <c r="DZ171" i="1"/>
  <c r="DZ170" i="1"/>
  <c r="DZ169" i="1"/>
  <c r="DY173" i="1"/>
  <c r="DX173" i="1"/>
  <c r="DW173" i="1"/>
  <c r="DV173" i="1"/>
  <c r="DU173" i="1"/>
  <c r="DT173" i="1"/>
  <c r="DS173" i="1"/>
  <c r="DR173" i="1"/>
  <c r="DQ173" i="1"/>
  <c r="DP173" i="1"/>
  <c r="DO173" i="1"/>
  <c r="DN173" i="1"/>
  <c r="DM173" i="1"/>
  <c r="DL173" i="1"/>
  <c r="DK173" i="1"/>
  <c r="DJ173" i="1"/>
  <c r="DI173" i="1"/>
  <c r="DH173" i="1"/>
  <c r="DG173" i="1"/>
  <c r="DF173" i="1"/>
  <c r="DE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DZ162" i="1"/>
  <c r="DZ161" i="1"/>
  <c r="DZ160" i="1"/>
  <c r="DZ159" i="1"/>
  <c r="DZ155" i="1"/>
  <c r="DZ154" i="1"/>
  <c r="DZ156" i="1"/>
  <c r="DY156" i="1"/>
  <c r="DX156" i="1"/>
  <c r="DW156" i="1"/>
  <c r="DV156" i="1"/>
  <c r="DU156" i="1"/>
  <c r="DT156" i="1"/>
  <c r="DS156" i="1"/>
  <c r="DR156" i="1"/>
  <c r="DQ156" i="1"/>
  <c r="DP156" i="1"/>
  <c r="DO156" i="1"/>
  <c r="DN156" i="1"/>
  <c r="DM156" i="1"/>
  <c r="DL156" i="1"/>
  <c r="DK156" i="1"/>
  <c r="DJ156" i="1"/>
  <c r="DI156" i="1"/>
  <c r="DH156" i="1"/>
  <c r="DG156" i="1"/>
  <c r="DF156" i="1"/>
  <c r="DE156" i="1"/>
  <c r="DD156" i="1"/>
  <c r="DC156" i="1"/>
  <c r="DB156" i="1"/>
  <c r="DA156" i="1"/>
  <c r="CZ156" i="1"/>
  <c r="CY156" i="1"/>
  <c r="CX156" i="1"/>
  <c r="CW156" i="1"/>
  <c r="CV156" i="1"/>
  <c r="CU156" i="1"/>
  <c r="CT156" i="1"/>
  <c r="CS156" i="1"/>
  <c r="CR156" i="1"/>
  <c r="CQ156" i="1"/>
  <c r="CP156" i="1"/>
  <c r="CO156" i="1"/>
  <c r="CN156" i="1"/>
  <c r="CM156" i="1"/>
  <c r="CL156" i="1"/>
  <c r="CK156" i="1"/>
  <c r="DZ142" i="1"/>
  <c r="DZ141" i="1"/>
  <c r="DZ140" i="1"/>
  <c r="DZ139" i="1"/>
  <c r="DZ136" i="1"/>
  <c r="DZ135" i="1"/>
  <c r="DZ134" i="1"/>
  <c r="DY134" i="1"/>
  <c r="DX134" i="1"/>
  <c r="DW134" i="1"/>
  <c r="DV134" i="1"/>
  <c r="DU134" i="1"/>
  <c r="DT134" i="1"/>
  <c r="DS134" i="1"/>
  <c r="DR134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DZ127" i="1"/>
  <c r="DZ126" i="1"/>
  <c r="DZ128" i="1"/>
  <c r="DY128" i="1"/>
  <c r="DX128" i="1"/>
  <c r="DW128" i="1"/>
  <c r="DV128" i="1"/>
  <c r="DU128" i="1"/>
  <c r="DT128" i="1"/>
  <c r="DS128" i="1"/>
  <c r="DR128" i="1"/>
  <c r="DQ128" i="1"/>
  <c r="DP128" i="1"/>
  <c r="DO128" i="1"/>
  <c r="DN128" i="1"/>
  <c r="DM128" i="1"/>
  <c r="DL128" i="1"/>
  <c r="DK128" i="1"/>
  <c r="DJ128" i="1"/>
  <c r="DI128" i="1"/>
  <c r="DH128" i="1"/>
  <c r="DG128" i="1"/>
  <c r="DF128" i="1"/>
  <c r="DE128" i="1"/>
  <c r="DD128" i="1"/>
  <c r="DC128" i="1"/>
  <c r="DB128" i="1"/>
  <c r="DA128" i="1"/>
  <c r="CZ128" i="1"/>
  <c r="CY128" i="1"/>
  <c r="DZ119" i="1"/>
  <c r="DZ118" i="1"/>
  <c r="DZ121" i="1"/>
  <c r="DY121" i="1"/>
  <c r="DX121" i="1"/>
  <c r="DW121" i="1"/>
  <c r="DV121" i="1"/>
  <c r="DU121" i="1"/>
  <c r="DT121" i="1"/>
  <c r="DS121" i="1"/>
  <c r="DR121" i="1"/>
  <c r="DQ121" i="1"/>
  <c r="DP121" i="1"/>
  <c r="DO121" i="1"/>
  <c r="DN121" i="1"/>
  <c r="DM121" i="1"/>
  <c r="DL121" i="1"/>
  <c r="DK121" i="1"/>
  <c r="DJ121" i="1"/>
  <c r="DI121" i="1"/>
  <c r="DH121" i="1"/>
  <c r="DG121" i="1"/>
  <c r="DF121" i="1"/>
  <c r="DE121" i="1"/>
  <c r="DD121" i="1"/>
  <c r="DC121" i="1"/>
  <c r="DB121" i="1"/>
  <c r="DA121" i="1"/>
  <c r="CZ121" i="1"/>
  <c r="CY121" i="1"/>
  <c r="CX121" i="1"/>
  <c r="CW121" i="1"/>
  <c r="CV121" i="1"/>
  <c r="DZ120" i="1"/>
  <c r="DY120" i="1"/>
  <c r="DX120" i="1"/>
  <c r="DW120" i="1"/>
  <c r="DV120" i="1"/>
  <c r="DU120" i="1"/>
  <c r="DT120" i="1"/>
  <c r="DS120" i="1"/>
  <c r="DR120" i="1"/>
  <c r="DQ120" i="1"/>
  <c r="DP120" i="1"/>
  <c r="DO120" i="1"/>
  <c r="DN120" i="1"/>
  <c r="DM120" i="1"/>
  <c r="DL120" i="1"/>
  <c r="DK120" i="1"/>
  <c r="DJ120" i="1"/>
  <c r="DI120" i="1"/>
  <c r="DH120" i="1"/>
  <c r="DG120" i="1"/>
  <c r="DF120" i="1"/>
  <c r="DE120" i="1"/>
  <c r="DD120" i="1"/>
  <c r="DC120" i="1"/>
  <c r="DB120" i="1"/>
  <c r="DA120" i="1"/>
  <c r="CZ120" i="1"/>
  <c r="CY120" i="1"/>
  <c r="CX120" i="1"/>
  <c r="CW120" i="1"/>
  <c r="CV120" i="1"/>
  <c r="CU121" i="1"/>
  <c r="CU120" i="1"/>
  <c r="DZ115" i="1"/>
  <c r="DZ114" i="1"/>
  <c r="DZ113" i="1"/>
  <c r="DZ112" i="1"/>
  <c r="DZ111" i="1"/>
  <c r="DZ110" i="1"/>
  <c r="DZ109" i="1"/>
  <c r="DZ108" i="1"/>
  <c r="DZ107" i="1"/>
  <c r="DZ116" i="1"/>
  <c r="DY116" i="1"/>
  <c r="DX116" i="1"/>
  <c r="DW116" i="1"/>
  <c r="DV116" i="1"/>
  <c r="DU116" i="1"/>
  <c r="DT116" i="1"/>
  <c r="DS116" i="1"/>
  <c r="DR116" i="1"/>
  <c r="DQ116" i="1"/>
  <c r="DP116" i="1"/>
  <c r="DO116" i="1"/>
  <c r="DN116" i="1"/>
  <c r="DM116" i="1"/>
  <c r="DL116" i="1"/>
  <c r="DK116" i="1"/>
  <c r="DJ116" i="1"/>
  <c r="DI116" i="1"/>
  <c r="DH116" i="1"/>
  <c r="DG116" i="1"/>
  <c r="DF116" i="1"/>
  <c r="DE116" i="1"/>
  <c r="DD116" i="1"/>
  <c r="DC116" i="1"/>
  <c r="DB116" i="1"/>
  <c r="DA116" i="1"/>
  <c r="CZ116" i="1"/>
  <c r="CY116" i="1"/>
  <c r="CX116" i="1"/>
  <c r="CW116" i="1"/>
  <c r="CV116" i="1"/>
  <c r="CU116" i="1"/>
  <c r="DZ104" i="1"/>
  <c r="DZ103" i="1"/>
  <c r="DZ102" i="1"/>
  <c r="DZ101" i="1"/>
  <c r="DZ100" i="1"/>
  <c r="DZ105" i="1"/>
  <c r="DY105" i="1"/>
  <c r="DX105" i="1"/>
  <c r="DW105" i="1"/>
  <c r="DV105" i="1"/>
  <c r="DU105" i="1"/>
  <c r="DT105" i="1"/>
  <c r="DS105" i="1"/>
  <c r="DR105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DE105" i="1"/>
  <c r="DD105" i="1"/>
  <c r="DC105" i="1"/>
  <c r="DZ98" i="1"/>
  <c r="DY98" i="1"/>
  <c r="DX98" i="1"/>
  <c r="DW98" i="1"/>
  <c r="DV98" i="1"/>
  <c r="DU98" i="1"/>
  <c r="DT98" i="1"/>
  <c r="DS98" i="1"/>
  <c r="DR98" i="1"/>
  <c r="DQ98" i="1"/>
  <c r="DP98" i="1"/>
  <c r="DO98" i="1"/>
  <c r="DN98" i="1"/>
  <c r="DM98" i="1"/>
  <c r="DL98" i="1"/>
  <c r="DK98" i="1"/>
  <c r="DJ98" i="1"/>
  <c r="DI98" i="1"/>
  <c r="DH98" i="1"/>
  <c r="DG98" i="1"/>
  <c r="DF98" i="1"/>
  <c r="DE98" i="1"/>
  <c r="DD98" i="1"/>
  <c r="DC98" i="1"/>
  <c r="DZ95" i="1"/>
  <c r="DY95" i="1"/>
  <c r="DX95" i="1"/>
  <c r="DW95" i="1"/>
  <c r="DV95" i="1"/>
  <c r="DU95" i="1"/>
  <c r="DT95" i="1"/>
  <c r="DS95" i="1"/>
  <c r="DR95" i="1"/>
  <c r="DQ95" i="1"/>
  <c r="DP95" i="1"/>
  <c r="DO95" i="1"/>
  <c r="DN95" i="1"/>
  <c r="DM95" i="1"/>
  <c r="DL95" i="1"/>
  <c r="DK95" i="1"/>
  <c r="DJ95" i="1"/>
  <c r="DI95" i="1"/>
  <c r="DG95" i="1"/>
  <c r="DF95" i="1"/>
  <c r="DE95" i="1"/>
  <c r="DD95" i="1"/>
  <c r="DC95" i="1"/>
  <c r="DB95" i="1"/>
  <c r="DA95" i="1"/>
  <c r="CZ95" i="1"/>
  <c r="CY95" i="1"/>
  <c r="DS81" i="1"/>
  <c r="DR81" i="1"/>
  <c r="DQ81" i="1"/>
  <c r="DL81" i="1"/>
  <c r="DZ94" i="1"/>
  <c r="DZ93" i="1"/>
  <c r="DZ92" i="1"/>
  <c r="DZ91" i="1"/>
  <c r="DZ90" i="1"/>
  <c r="DZ89" i="1"/>
  <c r="DZ87" i="1"/>
  <c r="DZ86" i="1"/>
  <c r="DZ85" i="1"/>
  <c r="DZ84" i="1"/>
  <c r="DZ80" i="1"/>
  <c r="DZ79" i="1"/>
  <c r="DZ78" i="1"/>
  <c r="DZ77" i="1"/>
  <c r="DZ81" i="1"/>
  <c r="DY81" i="1"/>
  <c r="DX81" i="1"/>
  <c r="DW81" i="1"/>
  <c r="DZ71" i="1"/>
  <c r="DY71" i="1"/>
  <c r="DX71" i="1"/>
  <c r="DW71" i="1"/>
  <c r="DV71" i="1"/>
  <c r="DU71" i="1"/>
  <c r="DT71" i="1"/>
  <c r="DS71" i="1"/>
  <c r="DR71" i="1"/>
  <c r="DQ71" i="1"/>
  <c r="DP71" i="1"/>
  <c r="DO71" i="1"/>
  <c r="DN71" i="1"/>
  <c r="DM71" i="1"/>
  <c r="DL71" i="1"/>
  <c r="DK71" i="1"/>
  <c r="DJ71" i="1"/>
  <c r="DI71" i="1"/>
  <c r="DH71" i="1"/>
  <c r="DG71" i="1"/>
  <c r="DF71" i="1"/>
  <c r="DE71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DZ73" i="1"/>
  <c r="DZ72" i="1"/>
  <c r="DZ70" i="1"/>
  <c r="DZ69" i="1"/>
  <c r="DZ68" i="1"/>
  <c r="DZ67" i="1"/>
  <c r="DZ1163" i="1" l="1"/>
  <c r="BN500" i="1"/>
  <c r="DZ500" i="1" s="1"/>
  <c r="BA387" i="1"/>
  <c r="AP382" i="1"/>
  <c r="AO382" i="1"/>
  <c r="AN382" i="1"/>
  <c r="AM382" i="1"/>
  <c r="AL382" i="1"/>
  <c r="AK382" i="1"/>
  <c r="AT382" i="1"/>
  <c r="AS382" i="1"/>
  <c r="AR382" i="1"/>
  <c r="BF102" i="1"/>
  <c r="AU104" i="1"/>
  <c r="AT104" i="1"/>
  <c r="AS104" i="1"/>
  <c r="AR104" i="1"/>
  <c r="AQ104" i="1"/>
  <c r="BN819" i="1"/>
  <c r="DZ819" i="1" s="1"/>
  <c r="BN790" i="1"/>
  <c r="DZ790" i="1" s="1"/>
  <c r="BN779" i="1"/>
  <c r="DZ779" i="1" s="1"/>
  <c r="BN754" i="1"/>
  <c r="DZ754" i="1" s="1"/>
  <c r="DZ622" i="1"/>
  <c r="BN581" i="1" l="1"/>
  <c r="DZ581" i="1" s="1"/>
  <c r="BN568" i="1"/>
  <c r="DZ568" i="1" s="1"/>
  <c r="BN509" i="1"/>
  <c r="DZ509" i="1" s="1"/>
  <c r="BN441" i="1"/>
  <c r="DZ441" i="1" s="1"/>
  <c r="BE425" i="1"/>
  <c r="BF425" i="1" s="1"/>
  <c r="BG425" i="1" s="1"/>
  <c r="BH425" i="1" s="1"/>
  <c r="BI425" i="1" s="1"/>
  <c r="BJ425" i="1" s="1"/>
  <c r="BK425" i="1" s="1"/>
  <c r="BL425" i="1" s="1"/>
  <c r="BM425" i="1" s="1"/>
  <c r="BN425" i="1" s="1"/>
  <c r="BN421" i="1" s="1"/>
  <c r="DZ421" i="1" s="1"/>
  <c r="BN413" i="1"/>
  <c r="DZ413" i="1" s="1"/>
  <c r="AF20" i="1" l="1"/>
  <c r="AF54" i="1"/>
  <c r="AF55" i="1" s="1"/>
  <c r="BN354" i="1"/>
  <c r="BN353" i="1" s="1"/>
  <c r="DZ353" i="1" s="1"/>
  <c r="BN1103" i="1"/>
  <c r="DZ1103" i="1" s="1"/>
  <c r="AF56" i="1" l="1"/>
  <c r="AE20" i="1"/>
  <c r="AE54" i="1"/>
  <c r="AE55" i="1" s="1"/>
  <c r="BN1154" i="1"/>
  <c r="BG620" i="1"/>
  <c r="AE56" i="1" l="1"/>
  <c r="AD54" i="1"/>
  <c r="AD55" i="1" s="1"/>
  <c r="AD20" i="1"/>
  <c r="BN1144" i="1"/>
  <c r="AJ997" i="1"/>
  <c r="AD56" i="1" l="1"/>
  <c r="AC54" i="1"/>
  <c r="AC55" i="1" s="1"/>
  <c r="AC20" i="1"/>
  <c r="BN946" i="1"/>
  <c r="DZ946" i="1" s="1"/>
  <c r="BN939" i="1"/>
  <c r="DZ939" i="1" s="1"/>
  <c r="BN934" i="1"/>
  <c r="DZ934" i="1" s="1"/>
  <c r="BN1156" i="1"/>
  <c r="DZ1156" i="1" s="1"/>
  <c r="BN1153" i="1"/>
  <c r="DZ1153" i="1" s="1"/>
  <c r="BN1148" i="1"/>
  <c r="BN1143" i="1" s="1"/>
  <c r="DZ1143" i="1" s="1"/>
  <c r="AC56" i="1" l="1"/>
  <c r="AB54" i="1"/>
  <c r="AB55" i="1" s="1"/>
  <c r="AB20" i="1"/>
  <c r="BN1048" i="1"/>
  <c r="DZ1048" i="1" s="1"/>
  <c r="AT783" i="1"/>
  <c r="AU599" i="1"/>
  <c r="Y1191" i="1"/>
  <c r="DZ1177" i="1"/>
  <c r="BN379" i="1"/>
  <c r="DZ379" i="1" s="1"/>
  <c r="AA54" i="1" l="1"/>
  <c r="AA55" i="1" s="1"/>
  <c r="AA20" i="1"/>
  <c r="AN796" i="1"/>
  <c r="AM796" i="1"/>
  <c r="AL796" i="1"/>
  <c r="AK796" i="1"/>
  <c r="AJ796" i="1"/>
  <c r="AI796" i="1"/>
  <c r="AH796" i="1"/>
  <c r="AO794" i="1"/>
  <c r="DA794" i="1" s="1"/>
  <c r="AV796" i="1"/>
  <c r="AU796" i="1"/>
  <c r="AT796" i="1"/>
  <c r="AS796" i="1"/>
  <c r="AR796" i="1"/>
  <c r="AO796" i="1"/>
  <c r="AQ796" i="1"/>
  <c r="AP796" i="1"/>
  <c r="BB795" i="1"/>
  <c r="BB794" i="1" s="1"/>
  <c r="DN794" i="1" s="1"/>
  <c r="BA796" i="1"/>
  <c r="BN1020" i="1"/>
  <c r="DZ1020" i="1" s="1"/>
  <c r="BN963" i="1"/>
  <c r="BN52" i="1"/>
  <c r="BN49" i="1"/>
  <c r="BN44" i="1"/>
  <c r="BN42" i="1"/>
  <c r="BM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N901" i="1"/>
  <c r="DZ901" i="1" s="1"/>
  <c r="BN911" i="1"/>
  <c r="DZ911" i="1" s="1"/>
  <c r="BI870" i="1"/>
  <c r="BN870" i="1"/>
  <c r="DZ870" i="1" s="1"/>
  <c r="BM870" i="1"/>
  <c r="BL870" i="1"/>
  <c r="BK870" i="1"/>
  <c r="BJ870" i="1"/>
  <c r="BN750" i="1"/>
  <c r="DZ750" i="1" s="1"/>
  <c r="BN674" i="1"/>
  <c r="DZ674" i="1" s="1"/>
  <c r="BN669" i="1"/>
  <c r="DZ669" i="1" s="1"/>
  <c r="BN650" i="1"/>
  <c r="DZ650" i="1" s="1"/>
  <c r="BL655" i="1"/>
  <c r="BM655" i="1"/>
  <c r="BN638" i="1"/>
  <c r="DZ638" i="1" s="1"/>
  <c r="BN596" i="1"/>
  <c r="BN20" i="1" s="1"/>
  <c r="BN578" i="1"/>
  <c r="DZ578" i="1" s="1"/>
  <c r="BN555" i="1"/>
  <c r="DZ555" i="1" s="1"/>
  <c r="BN551" i="1"/>
  <c r="DZ551" i="1" s="1"/>
  <c r="BN547" i="1"/>
  <c r="DZ547" i="1" s="1"/>
  <c r="BN527" i="1"/>
  <c r="DZ527" i="1" s="1"/>
  <c r="BN491" i="1"/>
  <c r="DZ491" i="1" s="1"/>
  <c r="BN483" i="1"/>
  <c r="DZ483" i="1" s="1"/>
  <c r="BN476" i="1"/>
  <c r="DZ476" i="1" s="1"/>
  <c r="BN459" i="1"/>
  <c r="DZ459" i="1" s="1"/>
  <c r="BN450" i="1"/>
  <c r="DZ450" i="1" s="1"/>
  <c r="BN1059" i="1"/>
  <c r="DZ1059" i="1" s="1"/>
  <c r="BN405" i="1"/>
  <c r="DZ405" i="1" s="1"/>
  <c r="BN399" i="1"/>
  <c r="BN337" i="1"/>
  <c r="DZ337" i="1" s="1"/>
  <c r="BN326" i="1"/>
  <c r="DZ326" i="1" s="1"/>
  <c r="BN319" i="1"/>
  <c r="DZ319" i="1" s="1"/>
  <c r="BN292" i="1"/>
  <c r="DZ292" i="1" s="1"/>
  <c r="BN271" i="1"/>
  <c r="DZ271" i="1" s="1"/>
  <c r="BN224" i="1"/>
  <c r="DZ224" i="1" s="1"/>
  <c r="BN217" i="1"/>
  <c r="DZ217" i="1" s="1"/>
  <c r="BN201" i="1"/>
  <c r="DZ201" i="1" s="1"/>
  <c r="BN193" i="1"/>
  <c r="DZ193" i="1" s="1"/>
  <c r="BN188" i="1"/>
  <c r="DZ188" i="1" s="1"/>
  <c r="BN76" i="1"/>
  <c r="DZ76" i="1" s="1"/>
  <c r="BN83" i="1"/>
  <c r="DZ83" i="1" s="1"/>
  <c r="BN133" i="1"/>
  <c r="DZ133" i="1" s="1"/>
  <c r="BN138" i="1"/>
  <c r="DZ138" i="1" s="1"/>
  <c r="BN158" i="1"/>
  <c r="DZ158" i="1" s="1"/>
  <c r="BN168" i="1"/>
  <c r="DZ168" i="1" s="1"/>
  <c r="Z20" i="1" l="1"/>
  <c r="Z54" i="1"/>
  <c r="Z55" i="1" s="1"/>
  <c r="DZ400" i="1"/>
  <c r="DZ399" i="1"/>
  <c r="BN955" i="1"/>
  <c r="DZ955" i="1" s="1"/>
  <c r="DZ963" i="1"/>
  <c r="BL1057" i="1"/>
  <c r="BM1056" i="1"/>
  <c r="BM1057" i="1"/>
  <c r="BM596" i="1"/>
  <c r="BN1108" i="1"/>
  <c r="DZ1108" i="1" s="1"/>
  <c r="BN1016" i="1"/>
  <c r="DZ1016" i="1" s="1"/>
  <c r="BN997" i="1"/>
  <c r="DZ997" i="1" s="1"/>
  <c r="BN928" i="1"/>
  <c r="DZ928" i="1" s="1"/>
  <c r="BN880" i="1"/>
  <c r="DZ880" i="1" s="1"/>
  <c r="DZ898" i="1"/>
  <c r="BN729" i="1"/>
  <c r="DZ729" i="1" s="1"/>
  <c r="BN389" i="1"/>
  <c r="DZ389" i="1" s="1"/>
  <c r="Y54" i="1" l="1"/>
  <c r="Y55" i="1" s="1"/>
  <c r="Y20" i="1"/>
  <c r="BN153" i="1"/>
  <c r="DZ153" i="1" s="1"/>
  <c r="BN51" i="1"/>
  <c r="BN29" i="1"/>
  <c r="BN26" i="1"/>
  <c r="BN18" i="1"/>
  <c r="BN17" i="1"/>
  <c r="BN15" i="1"/>
  <c r="BN10" i="1"/>
  <c r="BN9" i="1"/>
  <c r="BN8" i="1"/>
  <c r="BN1029" i="1"/>
  <c r="BN47" i="1" s="1"/>
  <c r="BK700" i="1"/>
  <c r="BN165" i="1"/>
  <c r="DZ165" i="1" s="1"/>
  <c r="BN358" i="1"/>
  <c r="BN50" i="1" s="1"/>
  <c r="BN56" i="1" l="1"/>
  <c r="BN54" i="1"/>
  <c r="BN55" i="1" s="1"/>
  <c r="BN13" i="1"/>
  <c r="BN34" i="1" s="1"/>
  <c r="X20" i="1"/>
  <c r="X54" i="1"/>
  <c r="X55" i="1" s="1"/>
  <c r="BN357" i="1"/>
  <c r="BN1027" i="1"/>
  <c r="BN16" i="1"/>
  <c r="DZ1027" i="1" l="1"/>
  <c r="BN24" i="1"/>
  <c r="DZ357" i="1"/>
  <c r="BN46" i="1"/>
  <c r="BN12" i="1"/>
  <c r="BN33" i="1" l="1"/>
  <c r="BI1014" i="1" l="1"/>
  <c r="BH1014" i="1"/>
  <c r="BG1014" i="1"/>
  <c r="BC620" i="1"/>
  <c r="BB620" i="1"/>
  <c r="BI788" i="1" l="1"/>
  <c r="BH788" i="1"/>
  <c r="BG788" i="1"/>
  <c r="BF788" i="1"/>
  <c r="BE788" i="1"/>
  <c r="BD788" i="1"/>
  <c r="BC788" i="1"/>
  <c r="BB788" i="1"/>
  <c r="BA788" i="1"/>
  <c r="AZ788" i="1"/>
  <c r="AY788" i="1"/>
  <c r="AX788" i="1"/>
  <c r="AP1130" i="1"/>
  <c r="AO1130" i="1"/>
  <c r="AS387" i="1"/>
  <c r="AT387" i="1"/>
  <c r="AU387" i="1"/>
  <c r="AV851" i="1"/>
  <c r="AV1005" i="1"/>
  <c r="AU1005" i="1"/>
  <c r="AT1005" i="1"/>
  <c r="AS1005" i="1"/>
  <c r="AR1005" i="1"/>
  <c r="BM9" i="1" l="1"/>
  <c r="BL9" i="1"/>
  <c r="BK9" i="1"/>
  <c r="BJ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CY79" i="1"/>
  <c r="CX79" i="1"/>
  <c r="CW79" i="1"/>
  <c r="CV79" i="1"/>
  <c r="CU79" i="1"/>
  <c r="DY1118" i="1"/>
  <c r="DX1118" i="1"/>
  <c r="DW1118" i="1"/>
  <c r="DV1118" i="1"/>
  <c r="DU1118" i="1"/>
  <c r="DT1118" i="1"/>
  <c r="DS1118" i="1"/>
  <c r="DR1118" i="1"/>
  <c r="DQ1118" i="1"/>
  <c r="DP1118" i="1"/>
  <c r="DO1118" i="1"/>
  <c r="DN1118" i="1"/>
  <c r="DM1118" i="1"/>
  <c r="DL1118" i="1"/>
  <c r="DK1118" i="1"/>
  <c r="DJ1118" i="1"/>
  <c r="DI1118" i="1"/>
  <c r="DH1118" i="1"/>
  <c r="DG1118" i="1"/>
  <c r="DF1118" i="1"/>
  <c r="DE1118" i="1"/>
  <c r="DD1118" i="1"/>
  <c r="DC1118" i="1"/>
  <c r="DB1118" i="1"/>
  <c r="DA1118" i="1"/>
  <c r="CZ1118" i="1"/>
  <c r="CY1118" i="1"/>
  <c r="CX1118" i="1"/>
  <c r="CW1118" i="1"/>
  <c r="CV1118" i="1"/>
  <c r="CU1118" i="1"/>
  <c r="CT1118" i="1"/>
  <c r="CS1118" i="1"/>
  <c r="CR1118" i="1"/>
  <c r="CQ1118" i="1"/>
  <c r="CP1118" i="1"/>
  <c r="CO1118" i="1"/>
  <c r="CN1118" i="1"/>
  <c r="CM1118" i="1"/>
  <c r="CL1118" i="1"/>
  <c r="CK1118" i="1"/>
  <c r="CJ1118" i="1"/>
  <c r="CI1118" i="1"/>
  <c r="CH1118" i="1"/>
  <c r="CG1118" i="1"/>
  <c r="CF1118" i="1"/>
  <c r="CE1118" i="1"/>
  <c r="CD1118" i="1"/>
  <c r="CC1118" i="1"/>
  <c r="CB1118" i="1"/>
  <c r="CA1118" i="1"/>
  <c r="BZ1118" i="1"/>
  <c r="BY1118" i="1"/>
  <c r="BX1118" i="1"/>
  <c r="BW1118" i="1"/>
  <c r="BV1118" i="1"/>
  <c r="BU1118" i="1"/>
  <c r="BT1118" i="1"/>
  <c r="BS1118" i="1"/>
  <c r="BR1118" i="1"/>
  <c r="BQ1118" i="1"/>
  <c r="BP1118" i="1"/>
  <c r="AS641" i="1"/>
  <c r="BG566" i="1"/>
  <c r="BF566" i="1" s="1"/>
  <c r="BE566" i="1"/>
  <c r="BB1238" i="1"/>
  <c r="BK707" i="1"/>
  <c r="BM707" i="1"/>
  <c r="BL707" i="1"/>
  <c r="BJ707" i="1"/>
  <c r="BI707" i="1"/>
  <c r="BH707" i="1"/>
  <c r="BG707" i="1"/>
  <c r="BF707" i="1"/>
  <c r="BE707" i="1"/>
  <c r="AQ1170" i="1"/>
  <c r="AV1170" i="1"/>
  <c r="AU1170" i="1"/>
  <c r="AT1170" i="1"/>
  <c r="AS1170" i="1"/>
  <c r="AR1170" i="1"/>
  <c r="AG1153" i="1"/>
  <c r="CS1153" i="1" s="1"/>
  <c r="W1153" i="1"/>
  <c r="CI1153" i="1" s="1"/>
  <c r="V1153" i="1"/>
  <c r="CH1153" i="1" s="1"/>
  <c r="U1153" i="1"/>
  <c r="CG1153" i="1" s="1"/>
  <c r="T1153" i="1"/>
  <c r="CF1153" i="1" s="1"/>
  <c r="S1153" i="1"/>
  <c r="CE1153" i="1" s="1"/>
  <c r="R1153" i="1"/>
  <c r="CD1153" i="1" s="1"/>
  <c r="Q1153" i="1"/>
  <c r="CC1153" i="1" s="1"/>
  <c r="P1153" i="1"/>
  <c r="CB1153" i="1" s="1"/>
  <c r="O1153" i="1"/>
  <c r="CA1153" i="1" s="1"/>
  <c r="N1153" i="1"/>
  <c r="BZ1153" i="1" s="1"/>
  <c r="M1153" i="1"/>
  <c r="BY1153" i="1" s="1"/>
  <c r="L1153" i="1"/>
  <c r="BX1153" i="1" s="1"/>
  <c r="K1153" i="1"/>
  <c r="BW1153" i="1" s="1"/>
  <c r="J1153" i="1"/>
  <c r="BV1153" i="1" s="1"/>
  <c r="I1153" i="1"/>
  <c r="BU1153" i="1" s="1"/>
  <c r="H1153" i="1"/>
  <c r="BT1153" i="1" s="1"/>
  <c r="G1153" i="1"/>
  <c r="BS1153" i="1" s="1"/>
  <c r="F1153" i="1"/>
  <c r="BR1153" i="1" s="1"/>
  <c r="E1153" i="1"/>
  <c r="BQ1153" i="1" s="1"/>
  <c r="D1153" i="1"/>
  <c r="BP1153" i="1" s="1"/>
  <c r="BM1153" i="1"/>
  <c r="DY1153" i="1" s="1"/>
  <c r="BL1153" i="1"/>
  <c r="DX1153" i="1" s="1"/>
  <c r="BK1153" i="1"/>
  <c r="DW1153" i="1" s="1"/>
  <c r="BJ1153" i="1"/>
  <c r="DV1153" i="1" s="1"/>
  <c r="BI1153" i="1"/>
  <c r="DU1153" i="1" s="1"/>
  <c r="BH1153" i="1"/>
  <c r="DT1153" i="1" s="1"/>
  <c r="BG1153" i="1"/>
  <c r="DS1153" i="1" s="1"/>
  <c r="BF1153" i="1"/>
  <c r="DR1153" i="1" s="1"/>
  <c r="BE1153" i="1"/>
  <c r="DQ1153" i="1" s="1"/>
  <c r="BD1153" i="1"/>
  <c r="DP1153" i="1" s="1"/>
  <c r="BC1153" i="1"/>
  <c r="DO1153" i="1" s="1"/>
  <c r="BB1153" i="1"/>
  <c r="DN1153" i="1" s="1"/>
  <c r="BA1153" i="1"/>
  <c r="DM1153" i="1" s="1"/>
  <c r="AZ1153" i="1"/>
  <c r="DL1153" i="1" s="1"/>
  <c r="AY1153" i="1"/>
  <c r="DK1153" i="1" s="1"/>
  <c r="AX1153" i="1"/>
  <c r="DJ1153" i="1" s="1"/>
  <c r="AW1153" i="1"/>
  <c r="DI1153" i="1" s="1"/>
  <c r="AV1153" i="1"/>
  <c r="DH1153" i="1" s="1"/>
  <c r="AU1153" i="1"/>
  <c r="DG1153" i="1" s="1"/>
  <c r="AT1153" i="1"/>
  <c r="DF1153" i="1" s="1"/>
  <c r="AS1153" i="1"/>
  <c r="DE1153" i="1" s="1"/>
  <c r="AR1153" i="1"/>
  <c r="DD1153" i="1" s="1"/>
  <c r="AQ1153" i="1"/>
  <c r="DC1153" i="1" s="1"/>
  <c r="AP1153" i="1"/>
  <c r="DB1153" i="1" s="1"/>
  <c r="AO1153" i="1"/>
  <c r="DA1153" i="1" s="1"/>
  <c r="AN1153" i="1"/>
  <c r="CZ1153" i="1" s="1"/>
  <c r="AM1153" i="1"/>
  <c r="CY1153" i="1" s="1"/>
  <c r="AL1153" i="1"/>
  <c r="CX1153" i="1" s="1"/>
  <c r="AK1153" i="1"/>
  <c r="CW1153" i="1" s="1"/>
  <c r="AJ1153" i="1"/>
  <c r="CV1153" i="1" s="1"/>
  <c r="AI1153" i="1"/>
  <c r="CU1153" i="1" s="1"/>
  <c r="AH1153" i="1"/>
  <c r="CT1153" i="1" s="1"/>
  <c r="AF1153" i="1"/>
  <c r="CR1153" i="1" s="1"/>
  <c r="AE1153" i="1"/>
  <c r="CQ1153" i="1" s="1"/>
  <c r="AD1153" i="1"/>
  <c r="CP1153" i="1" s="1"/>
  <c r="AC1153" i="1"/>
  <c r="CO1153" i="1" s="1"/>
  <c r="AB1153" i="1"/>
  <c r="CN1153" i="1" s="1"/>
  <c r="AA1153" i="1"/>
  <c r="CM1153" i="1" s="1"/>
  <c r="Z1153" i="1"/>
  <c r="CL1153" i="1" s="1"/>
  <c r="Y1153" i="1"/>
  <c r="CK1153" i="1" s="1"/>
  <c r="X1153" i="1"/>
  <c r="CJ1153" i="1" s="1"/>
  <c r="DH1142" i="1"/>
  <c r="AV1076" i="1"/>
  <c r="BC1020" i="1"/>
  <c r="AV1042" i="1" l="1"/>
  <c r="AY1042" i="1"/>
  <c r="AZ1042" i="1"/>
  <c r="BA1042" i="1"/>
  <c r="BB1042" i="1"/>
  <c r="BI1042" i="1"/>
  <c r="BJ1042" i="1" s="1"/>
  <c r="BK1042" i="1"/>
  <c r="BM1007" i="1"/>
  <c r="BK1007" i="1"/>
  <c r="BJ1007" i="1"/>
  <c r="BI1007" i="1"/>
  <c r="BH1007" i="1"/>
  <c r="BG1007" i="1"/>
  <c r="BF1007" i="1"/>
  <c r="BE1007" i="1"/>
  <c r="BD1007" i="1"/>
  <c r="BC1007" i="1"/>
  <c r="BB1007" i="1"/>
  <c r="BA1007" i="1"/>
  <c r="AZ1007" i="1"/>
  <c r="AY1007" i="1"/>
  <c r="AX1007" i="1"/>
  <c r="AW1007" i="1"/>
  <c r="AV1007" i="1"/>
  <c r="AU1007" i="1"/>
  <c r="AT1007" i="1"/>
  <c r="AS1007" i="1"/>
  <c r="AR1007" i="1"/>
  <c r="AQ1007" i="1"/>
  <c r="AP1007" i="1"/>
  <c r="AO1007" i="1"/>
  <c r="AN1007" i="1"/>
  <c r="AM1007" i="1"/>
  <c r="AL1007" i="1"/>
  <c r="AK1007" i="1"/>
  <c r="AJ1007" i="1"/>
  <c r="AI1007" i="1"/>
  <c r="AH1007" i="1"/>
  <c r="AG1007" i="1"/>
  <c r="AF1007" i="1"/>
  <c r="AE1007" i="1"/>
  <c r="AD1007" i="1"/>
  <c r="AC1007" i="1"/>
  <c r="AB1007" i="1"/>
  <c r="AA1007" i="1"/>
  <c r="Z1007" i="1"/>
  <c r="Y1007" i="1"/>
  <c r="X1007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AT121" i="1"/>
  <c r="AS121" i="1"/>
  <c r="AR121" i="1"/>
  <c r="AQ121" i="1"/>
  <c r="AP121" i="1"/>
  <c r="AO121" i="1"/>
  <c r="BC655" i="1"/>
  <c r="AY655" i="1"/>
  <c r="BM963" i="1"/>
  <c r="DJ962" i="1"/>
  <c r="BM18" i="1"/>
  <c r="BL18" i="1"/>
  <c r="BF18" i="1"/>
  <c r="AX952" i="1"/>
  <c r="AX946" i="1" s="1"/>
  <c r="DJ946" i="1" s="1"/>
  <c r="AW952" i="1"/>
  <c r="AW946" i="1" s="1"/>
  <c r="DI946" i="1" s="1"/>
  <c r="BK946" i="1"/>
  <c r="DW946" i="1" s="1"/>
  <c r="BJ946" i="1"/>
  <c r="DV946" i="1" s="1"/>
  <c r="BH946" i="1"/>
  <c r="DT946" i="1" s="1"/>
  <c r="BG946" i="1"/>
  <c r="DS946" i="1" s="1"/>
  <c r="BF946" i="1"/>
  <c r="DR946" i="1" s="1"/>
  <c r="BE946" i="1"/>
  <c r="DQ946" i="1" s="1"/>
  <c r="BD946" i="1"/>
  <c r="DP946" i="1" s="1"/>
  <c r="BC946" i="1"/>
  <c r="DO946" i="1" s="1"/>
  <c r="BB946" i="1"/>
  <c r="DN946" i="1" s="1"/>
  <c r="BA946" i="1"/>
  <c r="DM946" i="1" s="1"/>
  <c r="AZ946" i="1"/>
  <c r="DL946" i="1" s="1"/>
  <c r="AY946" i="1"/>
  <c r="DK946" i="1" s="1"/>
  <c r="AV946" i="1"/>
  <c r="DH946" i="1" s="1"/>
  <c r="AU946" i="1"/>
  <c r="DG946" i="1" s="1"/>
  <c r="AT946" i="1"/>
  <c r="DF946" i="1" s="1"/>
  <c r="AS946" i="1"/>
  <c r="DE946" i="1" s="1"/>
  <c r="AR946" i="1"/>
  <c r="DD946" i="1" s="1"/>
  <c r="AQ946" i="1"/>
  <c r="DC946" i="1" s="1"/>
  <c r="AP946" i="1"/>
  <c r="DB946" i="1" s="1"/>
  <c r="AO946" i="1"/>
  <c r="DA946" i="1" s="1"/>
  <c r="AN946" i="1"/>
  <c r="CZ946" i="1" s="1"/>
  <c r="AM946" i="1"/>
  <c r="CY946" i="1" s="1"/>
  <c r="AL946" i="1"/>
  <c r="CX946" i="1" s="1"/>
  <c r="AK946" i="1"/>
  <c r="CW946" i="1" s="1"/>
  <c r="AJ946" i="1"/>
  <c r="CV946" i="1" s="1"/>
  <c r="AI946" i="1"/>
  <c r="CU946" i="1" s="1"/>
  <c r="AH946" i="1"/>
  <c r="CT946" i="1" s="1"/>
  <c r="AG946" i="1"/>
  <c r="CS946" i="1" s="1"/>
  <c r="AF946" i="1"/>
  <c r="CR946" i="1" s="1"/>
  <c r="AE946" i="1"/>
  <c r="CQ946" i="1" s="1"/>
  <c r="AD946" i="1"/>
  <c r="CP946" i="1" s="1"/>
  <c r="AC946" i="1"/>
  <c r="CO946" i="1" s="1"/>
  <c r="AB946" i="1"/>
  <c r="CN946" i="1" s="1"/>
  <c r="AA946" i="1"/>
  <c r="CM946" i="1" s="1"/>
  <c r="Z946" i="1"/>
  <c r="CL946" i="1" s="1"/>
  <c r="Y946" i="1"/>
  <c r="CK946" i="1" s="1"/>
  <c r="X946" i="1"/>
  <c r="CJ946" i="1" s="1"/>
  <c r="W946" i="1"/>
  <c r="CI946" i="1" s="1"/>
  <c r="V946" i="1"/>
  <c r="CH946" i="1" s="1"/>
  <c r="U946" i="1"/>
  <c r="CG946" i="1" s="1"/>
  <c r="T946" i="1"/>
  <c r="CF946" i="1" s="1"/>
  <c r="S946" i="1"/>
  <c r="CE946" i="1" s="1"/>
  <c r="BF10" i="1"/>
  <c r="BF43" i="1"/>
  <c r="BF44" i="1"/>
  <c r="BF52" i="1"/>
  <c r="BF67" i="1"/>
  <c r="BF76" i="1"/>
  <c r="BF83" i="1"/>
  <c r="BF89" i="1"/>
  <c r="BF112" i="1"/>
  <c r="BF113" i="1"/>
  <c r="BF118" i="1"/>
  <c r="BF126" i="1"/>
  <c r="BF133" i="1"/>
  <c r="BF138" i="1"/>
  <c r="BF145" i="1"/>
  <c r="BF153" i="1"/>
  <c r="BF158" i="1"/>
  <c r="BF165" i="1"/>
  <c r="BF168" i="1"/>
  <c r="BF179" i="1"/>
  <c r="BF188" i="1"/>
  <c r="BF193" i="1"/>
  <c r="BF201" i="1"/>
  <c r="BF209" i="1"/>
  <c r="BF217" i="1"/>
  <c r="BF224" i="1"/>
  <c r="BF237" i="1"/>
  <c r="BF242" i="1"/>
  <c r="BF251" i="1"/>
  <c r="BF261" i="1"/>
  <c r="BF271" i="1"/>
  <c r="BF278" i="1"/>
  <c r="BF283" i="1"/>
  <c r="BF292" i="1"/>
  <c r="BF303" i="1"/>
  <c r="BF316" i="1"/>
  <c r="BF319" i="1"/>
  <c r="BF326" i="1"/>
  <c r="BF337" i="1"/>
  <c r="BF344" i="1"/>
  <c r="BF353" i="1"/>
  <c r="BF357" i="1"/>
  <c r="BF359" i="1"/>
  <c r="BF364" i="1"/>
  <c r="BF371" i="1"/>
  <c r="BF379" i="1"/>
  <c r="BF395" i="1"/>
  <c r="BF389" i="1" s="1"/>
  <c r="BF399" i="1"/>
  <c r="BF405" i="1"/>
  <c r="BF413" i="1"/>
  <c r="BF421" i="1"/>
  <c r="BF428" i="1"/>
  <c r="BF441" i="1"/>
  <c r="BF450" i="1"/>
  <c r="BF459" i="1"/>
  <c r="BF466" i="1"/>
  <c r="BF476" i="1"/>
  <c r="BF483" i="1"/>
  <c r="BF491" i="1"/>
  <c r="BF500" i="1"/>
  <c r="BF509" i="1"/>
  <c r="BF518" i="1"/>
  <c r="BF527" i="1"/>
  <c r="BF536" i="1"/>
  <c r="BF547" i="1"/>
  <c r="BF551" i="1"/>
  <c r="BF555" i="1"/>
  <c r="BF562" i="1"/>
  <c r="BF568" i="1"/>
  <c r="BF578" i="1"/>
  <c r="BF581" i="1"/>
  <c r="BF591" i="1"/>
  <c r="BF598" i="1"/>
  <c r="BF604" i="1"/>
  <c r="BF612" i="1"/>
  <c r="BF638" i="1"/>
  <c r="DR638" i="1" s="1"/>
  <c r="BF629" i="1"/>
  <c r="BF641" i="1"/>
  <c r="BF650" i="1"/>
  <c r="DR650" i="1" s="1"/>
  <c r="BF657" i="1"/>
  <c r="BF674" i="1"/>
  <c r="BF682" i="1"/>
  <c r="BF691" i="1"/>
  <c r="BF702" i="1"/>
  <c r="BF709" i="1"/>
  <c r="BF717" i="1"/>
  <c r="BF725" i="1"/>
  <c r="BF729" i="1"/>
  <c r="BF735" i="1"/>
  <c r="BF742" i="1"/>
  <c r="BF752" i="1"/>
  <c r="BF755" i="1"/>
  <c r="BF12" i="1" s="1"/>
  <c r="BF33" i="1" s="1"/>
  <c r="BF761" i="1"/>
  <c r="BF771" i="1"/>
  <c r="BF779" i="1"/>
  <c r="DR779" i="1" s="1"/>
  <c r="BF783" i="1"/>
  <c r="DR783" i="1" s="1"/>
  <c r="BF790" i="1"/>
  <c r="BF798" i="1"/>
  <c r="BF811" i="1"/>
  <c r="BF819" i="1"/>
  <c r="BF829" i="1"/>
  <c r="BF842" i="1"/>
  <c r="BF855" i="1"/>
  <c r="BF870" i="1"/>
  <c r="BF880" i="1"/>
  <c r="BF886" i="1"/>
  <c r="BF901" i="1"/>
  <c r="BF911" i="1"/>
  <c r="BF923" i="1"/>
  <c r="BF920" i="1" s="1"/>
  <c r="BF928" i="1"/>
  <c r="BF934" i="1"/>
  <c r="BF939" i="1"/>
  <c r="BF955" i="1"/>
  <c r="BF963" i="1"/>
  <c r="BF973" i="1"/>
  <c r="BF983" i="1"/>
  <c r="BF1000" i="1"/>
  <c r="BF1022" i="1"/>
  <c r="BF1024" i="1"/>
  <c r="BF1027" i="1"/>
  <c r="BF1037" i="1"/>
  <c r="BF8" i="1" s="1"/>
  <c r="BF1048" i="1"/>
  <c r="DR1048" i="1" s="1"/>
  <c r="BF1059" i="1"/>
  <c r="BF1064" i="1"/>
  <c r="BF1071" i="1"/>
  <c r="DR1071" i="1" s="1"/>
  <c r="BF1088" i="1"/>
  <c r="BF1093" i="1"/>
  <c r="BF1103" i="1"/>
  <c r="BF1108" i="1"/>
  <c r="BF1113" i="1"/>
  <c r="BF1120" i="1"/>
  <c r="BF1127" i="1"/>
  <c r="BF1135" i="1"/>
  <c r="BF1145" i="1"/>
  <c r="BF1143" i="1" s="1"/>
  <c r="BF1156" i="1"/>
  <c r="BF1163" i="1"/>
  <c r="BF1172" i="1"/>
  <c r="BF1182" i="1"/>
  <c r="BF1193" i="1"/>
  <c r="BF1204" i="1"/>
  <c r="BF1220" i="1"/>
  <c r="BF1240" i="1"/>
  <c r="BG752" i="1"/>
  <c r="BE752" i="1"/>
  <c r="BD655" i="1"/>
  <c r="A628" i="1"/>
  <c r="BF16" i="1" l="1"/>
  <c r="BF15" i="1"/>
  <c r="BF51" i="1"/>
  <c r="BF50" i="1"/>
  <c r="BF13" i="1"/>
  <c r="BF34" i="1" s="1"/>
  <c r="BF754" i="1"/>
  <c r="DR754" i="1" s="1"/>
  <c r="BF107" i="1"/>
  <c r="BF853" i="1"/>
  <c r="BF1232" i="1"/>
  <c r="BF49" i="1"/>
  <c r="BF24" i="1"/>
  <c r="BF1020" i="1"/>
  <c r="BF17" i="1"/>
  <c r="BF233" i="1"/>
  <c r="BF1036" i="1"/>
  <c r="BF26" i="1" s="1"/>
  <c r="BF47" i="1"/>
  <c r="BF46" i="1"/>
  <c r="BF42" i="1"/>
  <c r="BF29" i="1" l="1"/>
  <c r="BF25" i="1"/>
  <c r="BM779" i="1" l="1"/>
  <c r="DY779" i="1" s="1"/>
  <c r="BL779" i="1"/>
  <c r="DX779" i="1" s="1"/>
  <c r="BK779" i="1"/>
  <c r="DW779" i="1" s="1"/>
  <c r="BJ779" i="1"/>
  <c r="DV779" i="1" s="1"/>
  <c r="BI779" i="1"/>
  <c r="DU779" i="1" s="1"/>
  <c r="BH779" i="1"/>
  <c r="DT779" i="1" s="1"/>
  <c r="BG779" i="1"/>
  <c r="DS779" i="1" s="1"/>
  <c r="BE779" i="1"/>
  <c r="DQ779" i="1" s="1"/>
  <c r="BD779" i="1"/>
  <c r="DP779" i="1" s="1"/>
  <c r="BC779" i="1"/>
  <c r="DO779" i="1" s="1"/>
  <c r="BB779" i="1"/>
  <c r="DN779" i="1" s="1"/>
  <c r="BA779" i="1"/>
  <c r="DM779" i="1" s="1"/>
  <c r="AZ779" i="1"/>
  <c r="DL779" i="1" s="1"/>
  <c r="AY779" i="1"/>
  <c r="DK779" i="1" s="1"/>
  <c r="AX779" i="1"/>
  <c r="DJ779" i="1" s="1"/>
  <c r="AW779" i="1"/>
  <c r="DI779" i="1" s="1"/>
  <c r="AV779" i="1"/>
  <c r="DH779" i="1" s="1"/>
  <c r="AU779" i="1"/>
  <c r="DG779" i="1" s="1"/>
  <c r="AT779" i="1"/>
  <c r="DF779" i="1" s="1"/>
  <c r="AS779" i="1"/>
  <c r="DE779" i="1" s="1"/>
  <c r="AR779" i="1"/>
  <c r="DD779" i="1" s="1"/>
  <c r="AQ779" i="1"/>
  <c r="DC779" i="1" s="1"/>
  <c r="AP779" i="1"/>
  <c r="DB779" i="1" s="1"/>
  <c r="AN779" i="1"/>
  <c r="CZ779" i="1" s="1"/>
  <c r="AM779" i="1"/>
  <c r="CY779" i="1" s="1"/>
  <c r="AL779" i="1"/>
  <c r="CX779" i="1" s="1"/>
  <c r="AK779" i="1"/>
  <c r="CW779" i="1" s="1"/>
  <c r="AJ779" i="1"/>
  <c r="CV779" i="1" s="1"/>
  <c r="AI779" i="1"/>
  <c r="CU779" i="1" s="1"/>
  <c r="AH779" i="1"/>
  <c r="CT779" i="1" s="1"/>
  <c r="AO780" i="1"/>
  <c r="AO779" i="1" s="1"/>
  <c r="DA779" i="1" s="1"/>
  <c r="BF54" i="1" l="1"/>
  <c r="BF55" i="1" s="1"/>
  <c r="BF20" i="1"/>
  <c r="DC828" i="1"/>
  <c r="DQ741" i="1"/>
  <c r="DN741" i="1"/>
  <c r="DL741" i="1"/>
  <c r="BF56" i="1" l="1"/>
  <c r="BB596" i="1"/>
  <c r="AW596" i="1"/>
  <c r="AU596" i="1"/>
  <c r="BC596" i="1"/>
  <c r="BD596" i="1"/>
  <c r="BE596" i="1"/>
  <c r="BG596" i="1"/>
  <c r="BH596" i="1"/>
  <c r="BJ596" i="1"/>
  <c r="BL596" i="1"/>
  <c r="BK596" i="1"/>
  <c r="AN712" i="1"/>
  <c r="AJ712" i="1"/>
  <c r="AM720" i="1"/>
  <c r="BE896" i="1"/>
  <c r="BC896" i="1"/>
  <c r="BI896" i="1"/>
  <c r="BD896" i="1"/>
  <c r="BB896" i="1"/>
  <c r="BA896" i="1"/>
  <c r="AZ896" i="1"/>
  <c r="BM657" i="1"/>
  <c r="BL657" i="1"/>
  <c r="BK657" i="1"/>
  <c r="BJ657" i="1"/>
  <c r="BI657" i="1"/>
  <c r="AQ663" i="1"/>
  <c r="AP663" i="1"/>
  <c r="AO663" i="1"/>
  <c r="AN663" i="1"/>
  <c r="AM663" i="1"/>
  <c r="AL663" i="1"/>
  <c r="AK663" i="1"/>
  <c r="AJ663" i="1"/>
  <c r="AI663" i="1"/>
  <c r="AH663" i="1"/>
  <c r="AE663" i="1" l="1"/>
  <c r="AF663" i="1"/>
  <c r="DO701" i="1"/>
  <c r="AZ638" i="1"/>
  <c r="DL638" i="1" s="1"/>
  <c r="AY638" i="1"/>
  <c r="DK638" i="1" s="1"/>
  <c r="AX638" i="1"/>
  <c r="DJ638" i="1" s="1"/>
  <c r="AW638" i="1"/>
  <c r="DI638" i="1" s="1"/>
  <c r="AV638" i="1"/>
  <c r="DH638" i="1" s="1"/>
  <c r="AU638" i="1"/>
  <c r="DG638" i="1" s="1"/>
  <c r="AT638" i="1"/>
  <c r="DF638" i="1" s="1"/>
  <c r="AS638" i="1"/>
  <c r="DE638" i="1" s="1"/>
  <c r="AR638" i="1"/>
  <c r="DD638" i="1" s="1"/>
  <c r="AQ638" i="1"/>
  <c r="DC638" i="1" s="1"/>
  <c r="AP638" i="1"/>
  <c r="DB638" i="1" s="1"/>
  <c r="AO638" i="1"/>
  <c r="DA638" i="1" s="1"/>
  <c r="AN638" i="1"/>
  <c r="CZ638" i="1" s="1"/>
  <c r="AM638" i="1"/>
  <c r="CY638" i="1" s="1"/>
  <c r="AL638" i="1"/>
  <c r="CX638" i="1" s="1"/>
  <c r="AK638" i="1"/>
  <c r="CW638" i="1" s="1"/>
  <c r="AJ638" i="1"/>
  <c r="CV638" i="1" s="1"/>
  <c r="AI638" i="1"/>
  <c r="CU638" i="1" s="1"/>
  <c r="BM638" i="1"/>
  <c r="DY638" i="1" s="1"/>
  <c r="BL638" i="1"/>
  <c r="DX638" i="1" s="1"/>
  <c r="BK638" i="1"/>
  <c r="DW638" i="1" s="1"/>
  <c r="BJ638" i="1"/>
  <c r="DV638" i="1" s="1"/>
  <c r="BI638" i="1"/>
  <c r="DU638" i="1" s="1"/>
  <c r="BH638" i="1"/>
  <c r="DT638" i="1" s="1"/>
  <c r="BG638" i="1"/>
  <c r="DS638" i="1" s="1"/>
  <c r="BE638" i="1"/>
  <c r="DQ638" i="1" s="1"/>
  <c r="BD638" i="1"/>
  <c r="DP638" i="1" s="1"/>
  <c r="BC638" i="1"/>
  <c r="DO638" i="1" s="1"/>
  <c r="BB638" i="1"/>
  <c r="DN638" i="1" s="1"/>
  <c r="CT116" i="1"/>
  <c r="BA639" i="1"/>
  <c r="BA638" i="1" s="1"/>
  <c r="DM638" i="1" s="1"/>
  <c r="BG359" i="1" l="1"/>
  <c r="BE359" i="1"/>
  <c r="AR418" i="1" a="1"/>
  <c r="AR418" i="1" s="1"/>
  <c r="BM297" i="1"/>
  <c r="BM476" i="1" l="1"/>
  <c r="BL476" i="1"/>
  <c r="BK476" i="1"/>
  <c r="BJ476" i="1"/>
  <c r="BI476" i="1"/>
  <c r="BH476" i="1"/>
  <c r="BG476" i="1"/>
  <c r="BE476" i="1"/>
  <c r="BD476" i="1"/>
  <c r="BC476" i="1"/>
  <c r="BB476" i="1"/>
  <c r="BA476" i="1"/>
  <c r="AZ476" i="1"/>
  <c r="AY476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AF476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AO54" i="1"/>
  <c r="AO55" i="1" s="1"/>
  <c r="DD216" i="1"/>
  <c r="BA92" i="1"/>
  <c r="AZ92" i="1"/>
  <c r="DU81" i="1"/>
  <c r="DT81" i="1"/>
  <c r="DP81" i="1"/>
  <c r="DO81" i="1"/>
  <c r="DN81" i="1"/>
  <c r="DM81" i="1"/>
  <c r="DK81" i="1"/>
  <c r="DJ81" i="1"/>
  <c r="DI81" i="1"/>
  <c r="DH81" i="1"/>
  <c r="DE81" i="1"/>
  <c r="DD81" i="1"/>
  <c r="DC81" i="1"/>
  <c r="BL459" i="1"/>
  <c r="AO329" i="1"/>
  <c r="AO331" i="1"/>
  <c r="AS329" i="1"/>
  <c r="AR329" i="1"/>
  <c r="AQ329" i="1"/>
  <c r="AK415" i="1"/>
  <c r="AK417" i="1" s="1"/>
  <c r="AU417" i="1"/>
  <c r="AT417" i="1"/>
  <c r="AS417" i="1"/>
  <c r="AR417" i="1"/>
  <c r="AQ417" i="1"/>
  <c r="AN54" i="1"/>
  <c r="AN55" i="1" s="1"/>
  <c r="AM54" i="1"/>
  <c r="AM55" i="1" s="1"/>
  <c r="AK54" i="1"/>
  <c r="AK55" i="1" s="1"/>
  <c r="AH54" i="1"/>
  <c r="AH55" i="1" s="1"/>
  <c r="AR364" i="1"/>
  <c r="AQ364" i="1"/>
  <c r="AP364" i="1"/>
  <c r="AO364" i="1"/>
  <c r="AN364" i="1"/>
  <c r="AM364" i="1"/>
  <c r="AL364" i="1"/>
  <c r="AK364" i="1"/>
  <c r="AJ364" i="1"/>
  <c r="AV54" i="1" l="1"/>
  <c r="AV55" i="1" s="1"/>
  <c r="BL644" i="1"/>
  <c r="BM644" i="1" s="1"/>
  <c r="BN644" i="1" s="1"/>
  <c r="BM283" i="1"/>
  <c r="BG237" i="1"/>
  <c r="BE237" i="1"/>
  <c r="BD237" i="1"/>
  <c r="BC237" i="1"/>
  <c r="BB237" i="1"/>
  <c r="BA237" i="1"/>
  <c r="AZ237" i="1"/>
  <c r="AT237" i="1"/>
  <c r="BN641" i="1" l="1"/>
  <c r="BN48" i="1"/>
  <c r="BN14" i="1"/>
  <c r="AV1037" i="1"/>
  <c r="AV8" i="1" s="1"/>
  <c r="AW1037" i="1"/>
  <c r="AW8" i="1" s="1"/>
  <c r="AX1037" i="1"/>
  <c r="AX8" i="1" s="1"/>
  <c r="AY1037" i="1"/>
  <c r="AY8" i="1" s="1"/>
  <c r="AZ1037" i="1"/>
  <c r="AZ8" i="1" s="1"/>
  <c r="BA1037" i="1"/>
  <c r="BA8" i="1" s="1"/>
  <c r="BB1037" i="1"/>
  <c r="BB8" i="1" s="1"/>
  <c r="BC1037" i="1"/>
  <c r="BC8" i="1" s="1"/>
  <c r="BD1037" i="1"/>
  <c r="BD8" i="1" s="1"/>
  <c r="BE1037" i="1"/>
  <c r="BE8" i="1" s="1"/>
  <c r="BG1037" i="1"/>
  <c r="BG8" i="1" s="1"/>
  <c r="BH1037" i="1"/>
  <c r="BH8" i="1" s="1"/>
  <c r="BI1037" i="1"/>
  <c r="BJ1037" i="1"/>
  <c r="BJ8" i="1" s="1"/>
  <c r="BK1037" i="1"/>
  <c r="BK8" i="1" s="1"/>
  <c r="BL1037" i="1"/>
  <c r="BL8" i="1" s="1"/>
  <c r="BM1037" i="1"/>
  <c r="BM8" i="1" s="1"/>
  <c r="BM1204" i="1"/>
  <c r="BL1189" i="1"/>
  <c r="BM1189" i="1" s="1"/>
  <c r="BM1184" i="1"/>
  <c r="BM1172" i="1"/>
  <c r="BM1135" i="1"/>
  <c r="BM1127" i="1"/>
  <c r="BM1093" i="1"/>
  <c r="BM1064" i="1"/>
  <c r="BM1059" i="1"/>
  <c r="BG1048" i="1"/>
  <c r="DS1048" i="1" s="1"/>
  <c r="BL1054" i="1"/>
  <c r="BM1054" i="1" s="1"/>
  <c r="BM1048" i="1" s="1"/>
  <c r="DY1048" i="1" s="1"/>
  <c r="BM1027" i="1"/>
  <c r="BM1020" i="1"/>
  <c r="BM911" i="1"/>
  <c r="BM901" i="1"/>
  <c r="BM829" i="1"/>
  <c r="BM819" i="1"/>
  <c r="DY819" i="1" s="1"/>
  <c r="BM811" i="1"/>
  <c r="BM798" i="1"/>
  <c r="BM790" i="1"/>
  <c r="BM783" i="1"/>
  <c r="BN7" i="1" l="1"/>
  <c r="BN21" i="1" s="1"/>
  <c r="BN35" i="1"/>
  <c r="DZ641" i="1"/>
  <c r="BN25" i="1"/>
  <c r="BM1036" i="1"/>
  <c r="DY1036" i="1" s="1"/>
  <c r="BM1182" i="1"/>
  <c r="DY1182" i="1" s="1"/>
  <c r="BM754" i="1"/>
  <c r="DY754" i="1" s="1"/>
  <c r="BM735" i="1"/>
  <c r="DY735" i="1" s="1"/>
  <c r="BM729" i="1"/>
  <c r="DY729" i="1" s="1"/>
  <c r="BM725" i="1"/>
  <c r="DY725" i="1" s="1"/>
  <c r="BM709" i="1"/>
  <c r="DY709" i="1" s="1"/>
  <c r="BM691" i="1"/>
  <c r="DY691" i="1" s="1"/>
  <c r="BM682" i="1"/>
  <c r="DY682" i="1" s="1"/>
  <c r="BM674" i="1"/>
  <c r="DY674" i="1" s="1"/>
  <c r="BM650" i="1"/>
  <c r="DY650" i="1" s="1"/>
  <c r="BM641" i="1"/>
  <c r="DY641" i="1" s="1"/>
  <c r="BM629" i="1"/>
  <c r="DY629" i="1" s="1"/>
  <c r="BL629" i="1"/>
  <c r="DX629" i="1" s="1"/>
  <c r="DY622" i="1"/>
  <c r="BM604" i="1"/>
  <c r="DY604" i="1" s="1"/>
  <c r="BM598" i="1"/>
  <c r="DY598" i="1" s="1"/>
  <c r="BM591" i="1"/>
  <c r="DY591" i="1" s="1"/>
  <c r="BM581" i="1"/>
  <c r="DY581" i="1" s="1"/>
  <c r="BM573" i="1"/>
  <c r="BM568" i="1" s="1"/>
  <c r="DY568" i="1" s="1"/>
  <c r="BM562" i="1"/>
  <c r="DY562" i="1" s="1"/>
  <c r="BM527" i="1"/>
  <c r="DY527" i="1" s="1"/>
  <c r="BM518" i="1"/>
  <c r="DY518" i="1" s="1"/>
  <c r="BM466" i="1"/>
  <c r="DY466" i="1" s="1"/>
  <c r="BM417" i="1"/>
  <c r="BM413" i="1" s="1"/>
  <c r="DY413" i="1" s="1"/>
  <c r="BI297" i="1"/>
  <c r="BI266" i="1"/>
  <c r="BM441" i="1"/>
  <c r="DY441" i="1" s="1"/>
  <c r="BM251" i="1"/>
  <c r="DY251" i="1" s="1"/>
  <c r="BM209" i="1"/>
  <c r="DY209" i="1" s="1"/>
  <c r="DY80" i="1"/>
  <c r="DX80" i="1"/>
  <c r="DY221" i="1"/>
  <c r="DX221" i="1"/>
  <c r="DY220" i="1"/>
  <c r="DX220" i="1"/>
  <c r="DY219" i="1"/>
  <c r="DX219" i="1"/>
  <c r="DY218" i="1"/>
  <c r="DX218" i="1"/>
  <c r="BM220" i="1"/>
  <c r="BM49" i="1"/>
  <c r="BM42" i="1"/>
  <c r="DY1212" i="1"/>
  <c r="DX1212" i="1"/>
  <c r="DY1204" i="1"/>
  <c r="DY1177" i="1"/>
  <c r="DY1172" i="1"/>
  <c r="DY1135" i="1"/>
  <c r="DY1127" i="1"/>
  <c r="DY1120" i="1"/>
  <c r="DX1120" i="1"/>
  <c r="DY1113" i="1"/>
  <c r="DX1113" i="1"/>
  <c r="DY1093" i="1"/>
  <c r="DY1088" i="1"/>
  <c r="DX1088" i="1"/>
  <c r="DY1078" i="1"/>
  <c r="DY1064" i="1"/>
  <c r="DY1059" i="1"/>
  <c r="DY1027" i="1"/>
  <c r="DY1020" i="1"/>
  <c r="DY1000" i="1"/>
  <c r="DX1000" i="1"/>
  <c r="DY973" i="1"/>
  <c r="DX973" i="1"/>
  <c r="DY920" i="1"/>
  <c r="DX920" i="1"/>
  <c r="DY911" i="1"/>
  <c r="DY901" i="1"/>
  <c r="DY894" i="1"/>
  <c r="DX894" i="1"/>
  <c r="DY886" i="1"/>
  <c r="DX886" i="1"/>
  <c r="DY870" i="1"/>
  <c r="DX870" i="1"/>
  <c r="DY860" i="1"/>
  <c r="DX860" i="1"/>
  <c r="DX842" i="1"/>
  <c r="DY829" i="1"/>
  <c r="DY811" i="1"/>
  <c r="DY798" i="1"/>
  <c r="DY790" i="1"/>
  <c r="DY783" i="1"/>
  <c r="DY670" i="1"/>
  <c r="DX670" i="1"/>
  <c r="DW670" i="1"/>
  <c r="DV670" i="1"/>
  <c r="DU670" i="1"/>
  <c r="DT670" i="1"/>
  <c r="DS670" i="1"/>
  <c r="DR670" i="1"/>
  <c r="DQ670" i="1"/>
  <c r="DP670" i="1"/>
  <c r="DO670" i="1"/>
  <c r="DN670" i="1"/>
  <c r="DM670" i="1"/>
  <c r="DL670" i="1"/>
  <c r="DK670" i="1"/>
  <c r="DJ670" i="1"/>
  <c r="DI670" i="1"/>
  <c r="DH670" i="1"/>
  <c r="DG670" i="1"/>
  <c r="DF670" i="1"/>
  <c r="DE670" i="1"/>
  <c r="DD670" i="1"/>
  <c r="DC670" i="1"/>
  <c r="DB670" i="1"/>
  <c r="DA670" i="1"/>
  <c r="CZ670" i="1"/>
  <c r="CY670" i="1"/>
  <c r="CX670" i="1"/>
  <c r="CW670" i="1"/>
  <c r="CV670" i="1"/>
  <c r="CU670" i="1"/>
  <c r="CT670" i="1"/>
  <c r="CS670" i="1"/>
  <c r="CR670" i="1"/>
  <c r="CQ670" i="1"/>
  <c r="CP670" i="1"/>
  <c r="CO670" i="1"/>
  <c r="CN670" i="1"/>
  <c r="CM670" i="1"/>
  <c r="CL670" i="1"/>
  <c r="CK670" i="1"/>
  <c r="CJ670" i="1"/>
  <c r="CI670" i="1"/>
  <c r="CH670" i="1"/>
  <c r="CG670" i="1"/>
  <c r="CF670" i="1"/>
  <c r="CE670" i="1"/>
  <c r="CD670" i="1"/>
  <c r="CC670" i="1"/>
  <c r="CB670" i="1"/>
  <c r="CA670" i="1"/>
  <c r="BZ670" i="1"/>
  <c r="BY670" i="1"/>
  <c r="BX670" i="1"/>
  <c r="BW670" i="1"/>
  <c r="BV670" i="1"/>
  <c r="BU670" i="1"/>
  <c r="BT670" i="1"/>
  <c r="BS670" i="1"/>
  <c r="BR670" i="1"/>
  <c r="BQ670" i="1"/>
  <c r="DN669" i="1"/>
  <c r="DM669" i="1"/>
  <c r="DK669" i="1"/>
  <c r="DJ669" i="1"/>
  <c r="DI669" i="1"/>
  <c r="DG669" i="1"/>
  <c r="DF669" i="1"/>
  <c r="DE669" i="1"/>
  <c r="DD669" i="1"/>
  <c r="DC669" i="1"/>
  <c r="DB669" i="1"/>
  <c r="DA669" i="1"/>
  <c r="CZ669" i="1"/>
  <c r="CY669" i="1"/>
  <c r="CX669" i="1"/>
  <c r="CW669" i="1"/>
  <c r="CV669" i="1"/>
  <c r="CU669" i="1"/>
  <c r="CT669" i="1"/>
  <c r="CS669" i="1"/>
  <c r="CR669" i="1"/>
  <c r="CQ669" i="1"/>
  <c r="CP669" i="1"/>
  <c r="CO669" i="1"/>
  <c r="CN669" i="1"/>
  <c r="CM669" i="1"/>
  <c r="CL669" i="1"/>
  <c r="CK669" i="1"/>
  <c r="CJ669" i="1"/>
  <c r="CI669" i="1"/>
  <c r="CH669" i="1"/>
  <c r="CG669" i="1"/>
  <c r="CF669" i="1"/>
  <c r="CE669" i="1"/>
  <c r="CD669" i="1"/>
  <c r="CC669" i="1"/>
  <c r="CB669" i="1"/>
  <c r="CA669" i="1"/>
  <c r="BZ669" i="1"/>
  <c r="BY669" i="1"/>
  <c r="BX669" i="1"/>
  <c r="BW669" i="1"/>
  <c r="BV669" i="1"/>
  <c r="BU669" i="1"/>
  <c r="BT669" i="1"/>
  <c r="BS669" i="1"/>
  <c r="BR669" i="1"/>
  <c r="BQ669" i="1"/>
  <c r="BP670" i="1"/>
  <c r="BP669" i="1"/>
  <c r="DY657" i="1"/>
  <c r="DY436" i="1"/>
  <c r="DY362" i="1"/>
  <c r="DX362" i="1"/>
  <c r="DY361" i="1"/>
  <c r="DX361" i="1"/>
  <c r="DY354" i="1"/>
  <c r="DX354" i="1"/>
  <c r="DW354" i="1"/>
  <c r="DV354" i="1"/>
  <c r="DU354" i="1"/>
  <c r="DT354" i="1"/>
  <c r="DS354" i="1"/>
  <c r="DR354" i="1"/>
  <c r="DQ354" i="1"/>
  <c r="DP354" i="1"/>
  <c r="DO354" i="1"/>
  <c r="DN354" i="1"/>
  <c r="DM354" i="1"/>
  <c r="DL354" i="1"/>
  <c r="DK354" i="1"/>
  <c r="DJ354" i="1"/>
  <c r="DI354" i="1"/>
  <c r="DH354" i="1"/>
  <c r="DG354" i="1"/>
  <c r="DF354" i="1"/>
  <c r="DE354" i="1"/>
  <c r="DD354" i="1"/>
  <c r="DC354" i="1"/>
  <c r="DB354" i="1"/>
  <c r="DA354" i="1"/>
  <c r="CZ354" i="1"/>
  <c r="CY354" i="1"/>
  <c r="CX354" i="1"/>
  <c r="CW354" i="1"/>
  <c r="CV354" i="1"/>
  <c r="CU354" i="1"/>
  <c r="CT354" i="1"/>
  <c r="CS354" i="1"/>
  <c r="CR354" i="1"/>
  <c r="CQ354" i="1"/>
  <c r="CP354" i="1"/>
  <c r="CO354" i="1"/>
  <c r="CN354" i="1"/>
  <c r="CM354" i="1"/>
  <c r="CL354" i="1"/>
  <c r="CK354" i="1"/>
  <c r="CJ354" i="1"/>
  <c r="CI354" i="1"/>
  <c r="CH354" i="1"/>
  <c r="CG354" i="1"/>
  <c r="CF354" i="1"/>
  <c r="CE354" i="1"/>
  <c r="CD354" i="1"/>
  <c r="CC354" i="1"/>
  <c r="CB354" i="1"/>
  <c r="CA354" i="1"/>
  <c r="BZ354" i="1"/>
  <c r="BY354" i="1"/>
  <c r="BX354" i="1"/>
  <c r="BW354" i="1"/>
  <c r="BV354" i="1"/>
  <c r="BU354" i="1"/>
  <c r="BT354" i="1"/>
  <c r="BS354" i="1"/>
  <c r="BR354" i="1"/>
  <c r="BQ354" i="1"/>
  <c r="DM353" i="1"/>
  <c r="DL353" i="1"/>
  <c r="DK353" i="1"/>
  <c r="DJ353" i="1"/>
  <c r="DI353" i="1"/>
  <c r="DH353" i="1"/>
  <c r="DG353" i="1"/>
  <c r="DF353" i="1"/>
  <c r="DE353" i="1"/>
  <c r="DD353" i="1"/>
  <c r="DC353" i="1"/>
  <c r="DB353" i="1"/>
  <c r="DA353" i="1"/>
  <c r="CZ353" i="1"/>
  <c r="CY353" i="1"/>
  <c r="CX353" i="1"/>
  <c r="CW353" i="1"/>
  <c r="CV353" i="1"/>
  <c r="CU353" i="1"/>
  <c r="CT353" i="1"/>
  <c r="CS353" i="1"/>
  <c r="CR353" i="1"/>
  <c r="CQ353" i="1"/>
  <c r="CP353" i="1"/>
  <c r="CO353" i="1"/>
  <c r="CN353" i="1"/>
  <c r="CM353" i="1"/>
  <c r="CL353" i="1"/>
  <c r="CK353" i="1"/>
  <c r="CJ353" i="1"/>
  <c r="CI353" i="1"/>
  <c r="CH353" i="1"/>
  <c r="CG353" i="1"/>
  <c r="CF353" i="1"/>
  <c r="CE353" i="1"/>
  <c r="CD353" i="1"/>
  <c r="CC353" i="1"/>
  <c r="CB353" i="1"/>
  <c r="CA353" i="1"/>
  <c r="BZ353" i="1"/>
  <c r="BY353" i="1"/>
  <c r="BX353" i="1"/>
  <c r="BW353" i="1"/>
  <c r="BV353" i="1"/>
  <c r="BU353" i="1"/>
  <c r="BT353" i="1"/>
  <c r="BS353" i="1"/>
  <c r="BR353" i="1"/>
  <c r="BQ353" i="1"/>
  <c r="BP354" i="1"/>
  <c r="BP353" i="1"/>
  <c r="DY316" i="1"/>
  <c r="DX316" i="1"/>
  <c r="DY283" i="1"/>
  <c r="DY278" i="1"/>
  <c r="DX278" i="1"/>
  <c r="DY118" i="1"/>
  <c r="DX118" i="1"/>
  <c r="DY126" i="1"/>
  <c r="BM405" i="1"/>
  <c r="DY405" i="1" s="1"/>
  <c r="BM399" i="1"/>
  <c r="DY400" i="1" s="1"/>
  <c r="DY389" i="1"/>
  <c r="BM379" i="1"/>
  <c r="DY379" i="1" s="1"/>
  <c r="BM358" i="1"/>
  <c r="BM997" i="1"/>
  <c r="DY997" i="1" s="1"/>
  <c r="BM353" i="1"/>
  <c r="DY353" i="1" s="1"/>
  <c r="BM326" i="1"/>
  <c r="DY326" i="1" s="1"/>
  <c r="BM319" i="1"/>
  <c r="DY319" i="1" s="1"/>
  <c r="BM303" i="1"/>
  <c r="DY303" i="1" s="1"/>
  <c r="BM337" i="1"/>
  <c r="DY337" i="1" s="1"/>
  <c r="BM955" i="1"/>
  <c r="DY955" i="1" s="1"/>
  <c r="BM421" i="1"/>
  <c r="DY421" i="1" s="1"/>
  <c r="BM459" i="1"/>
  <c r="DY459" i="1" s="1"/>
  <c r="BM612" i="1"/>
  <c r="DY612" i="1" s="1"/>
  <c r="BL111" i="1"/>
  <c r="BM100" i="1"/>
  <c r="DY100" i="1" s="1"/>
  <c r="BM47" i="1"/>
  <c r="DY1241" i="1"/>
  <c r="DY1239" i="1"/>
  <c r="DY1238" i="1"/>
  <c r="DY1237" i="1"/>
  <c r="DY1236" i="1"/>
  <c r="DY1235" i="1"/>
  <c r="DY1234" i="1"/>
  <c r="DY1233" i="1"/>
  <c r="DY1229" i="1"/>
  <c r="DY1227" i="1"/>
  <c r="DY1226" i="1"/>
  <c r="DY1225" i="1"/>
  <c r="DY1224" i="1"/>
  <c r="DY1223" i="1"/>
  <c r="DY1222" i="1"/>
  <c r="DY1221" i="1"/>
  <c r="DY1218" i="1"/>
  <c r="DY1217" i="1"/>
  <c r="DY1216" i="1"/>
  <c r="DY1215" i="1"/>
  <c r="DY1214" i="1"/>
  <c r="DY1213" i="1"/>
  <c r="DY1209" i="1"/>
  <c r="DY1208" i="1"/>
  <c r="DY1207" i="1"/>
  <c r="DY1206" i="1"/>
  <c r="DY1205" i="1"/>
  <c r="DY1199" i="1"/>
  <c r="DY1198" i="1"/>
  <c r="DY1197" i="1"/>
  <c r="DY1196" i="1"/>
  <c r="DY1195" i="1"/>
  <c r="DY1194" i="1"/>
  <c r="DY1190" i="1"/>
  <c r="DY1189" i="1"/>
  <c r="DY1188" i="1"/>
  <c r="DY1187" i="1"/>
  <c r="DY1186" i="1"/>
  <c r="DY1185" i="1"/>
  <c r="DY1184" i="1"/>
  <c r="DY1179" i="1"/>
  <c r="DY1178" i="1"/>
  <c r="DY1174" i="1"/>
  <c r="DY1173" i="1"/>
  <c r="DY1169" i="1"/>
  <c r="DY1168" i="1"/>
  <c r="DY1167" i="1"/>
  <c r="DY1166" i="1"/>
  <c r="DY1165" i="1"/>
  <c r="DY1164" i="1"/>
  <c r="DY1161" i="1"/>
  <c r="DY1160" i="1"/>
  <c r="DY1159" i="1"/>
  <c r="DY1158" i="1"/>
  <c r="DY1157" i="1"/>
  <c r="DY1150" i="1"/>
  <c r="DY1149" i="1"/>
  <c r="DY1148" i="1"/>
  <c r="DY1147" i="1"/>
  <c r="DY1146" i="1"/>
  <c r="DY1145" i="1"/>
  <c r="DY1144" i="1"/>
  <c r="DY1140" i="1"/>
  <c r="DY1139" i="1"/>
  <c r="DY1138" i="1"/>
  <c r="DY1137" i="1"/>
  <c r="DY1136" i="1"/>
  <c r="DY1129" i="1"/>
  <c r="DY1128" i="1"/>
  <c r="DY1125" i="1"/>
  <c r="DY1124" i="1"/>
  <c r="DY1123" i="1"/>
  <c r="DY1122" i="1"/>
  <c r="DY1121" i="1"/>
  <c r="DY1110" i="1"/>
  <c r="DY1109" i="1"/>
  <c r="DY1106" i="1"/>
  <c r="DY1105" i="1"/>
  <c r="DY1104" i="1"/>
  <c r="DY1100" i="1"/>
  <c r="DY1099" i="1"/>
  <c r="DY1098" i="1"/>
  <c r="DY1097" i="1"/>
  <c r="DY1096" i="1"/>
  <c r="DY1095" i="1"/>
  <c r="DY1094" i="1"/>
  <c r="DY1090" i="1"/>
  <c r="DY1089" i="1"/>
  <c r="DY1084" i="1"/>
  <c r="DY1083" i="1"/>
  <c r="DY1082" i="1"/>
  <c r="DY1081" i="1"/>
  <c r="DY1080" i="1"/>
  <c r="DY1079" i="1"/>
  <c r="DY1061" i="1"/>
  <c r="DY1060" i="1"/>
  <c r="DY1045" i="1"/>
  <c r="DY1044" i="1"/>
  <c r="DY1043" i="1"/>
  <c r="DY1042" i="1"/>
  <c r="DY1041" i="1"/>
  <c r="DY1040" i="1"/>
  <c r="DY1039" i="1"/>
  <c r="DY1038" i="1"/>
  <c r="DY1037" i="1"/>
  <c r="DY1033" i="1"/>
  <c r="DY1032" i="1"/>
  <c r="DY1030" i="1"/>
  <c r="DY1029" i="1"/>
  <c r="DY1028" i="1"/>
  <c r="DY1024" i="1"/>
  <c r="DY1023" i="1"/>
  <c r="DY1022" i="1"/>
  <c r="DY1012" i="1"/>
  <c r="DY1011" i="1"/>
  <c r="DY1010" i="1"/>
  <c r="DY1009" i="1"/>
  <c r="DY1008" i="1"/>
  <c r="DY1004" i="1"/>
  <c r="DY1003" i="1"/>
  <c r="DY1002" i="1"/>
  <c r="DY1001" i="1"/>
  <c r="DY991" i="1"/>
  <c r="DY990" i="1"/>
  <c r="DY989" i="1"/>
  <c r="DY988" i="1"/>
  <c r="DY987" i="1"/>
  <c r="DY986" i="1"/>
  <c r="DY985" i="1"/>
  <c r="DY984" i="1"/>
  <c r="DY980" i="1"/>
  <c r="DY979" i="1"/>
  <c r="DY978" i="1"/>
  <c r="DY977" i="1"/>
  <c r="DY976" i="1"/>
  <c r="DY975" i="1"/>
  <c r="DY974" i="1"/>
  <c r="DY970" i="1"/>
  <c r="DY969" i="1"/>
  <c r="DY968" i="1"/>
  <c r="DY967" i="1"/>
  <c r="DY966" i="1"/>
  <c r="DY965" i="1"/>
  <c r="DY964" i="1"/>
  <c r="DY960" i="1"/>
  <c r="DY959" i="1"/>
  <c r="DY958" i="1"/>
  <c r="DY957" i="1"/>
  <c r="DY956" i="1"/>
  <c r="DY944" i="1"/>
  <c r="DY943" i="1"/>
  <c r="DY942" i="1"/>
  <c r="DY941" i="1"/>
  <c r="DY936" i="1"/>
  <c r="DY935" i="1"/>
  <c r="DY931" i="1"/>
  <c r="DY930" i="1"/>
  <c r="DY929" i="1"/>
  <c r="DY925" i="1"/>
  <c r="DY924" i="1"/>
  <c r="DY923" i="1"/>
  <c r="DY922" i="1"/>
  <c r="DY921" i="1"/>
  <c r="DY917" i="1"/>
  <c r="DY916" i="1"/>
  <c r="DY915" i="1"/>
  <c r="DY914" i="1"/>
  <c r="DY913" i="1"/>
  <c r="DY912" i="1"/>
  <c r="DY908" i="1"/>
  <c r="DY907" i="1"/>
  <c r="DY906" i="1"/>
  <c r="DY905" i="1"/>
  <c r="DY904" i="1"/>
  <c r="DY903" i="1"/>
  <c r="DY902" i="1"/>
  <c r="DY899" i="1"/>
  <c r="DY891" i="1"/>
  <c r="DY890" i="1"/>
  <c r="DY889" i="1"/>
  <c r="DY888" i="1"/>
  <c r="DY887" i="1"/>
  <c r="DY884" i="1"/>
  <c r="DY883" i="1"/>
  <c r="DY882" i="1"/>
  <c r="DY881" i="1"/>
  <c r="DY878" i="1"/>
  <c r="DY877" i="1"/>
  <c r="DY876" i="1"/>
  <c r="DY875" i="1"/>
  <c r="DY874" i="1"/>
  <c r="DY872" i="1"/>
  <c r="DY871" i="1"/>
  <c r="DY866" i="1"/>
  <c r="DY865" i="1"/>
  <c r="DY864" i="1"/>
  <c r="DY863" i="1"/>
  <c r="DY850" i="1"/>
  <c r="DY849" i="1"/>
  <c r="DY848" i="1"/>
  <c r="DY847" i="1"/>
  <c r="DY846" i="1"/>
  <c r="DY844" i="1"/>
  <c r="DY843" i="1"/>
  <c r="DY836" i="1"/>
  <c r="DY835" i="1"/>
  <c r="DY834" i="1"/>
  <c r="DY833" i="1"/>
  <c r="DY832" i="1"/>
  <c r="DY831" i="1"/>
  <c r="DY830" i="1"/>
  <c r="DY826" i="1"/>
  <c r="DY825" i="1"/>
  <c r="DY824" i="1"/>
  <c r="DY823" i="1"/>
  <c r="DY822" i="1"/>
  <c r="DY821" i="1"/>
  <c r="DY820" i="1"/>
  <c r="DY816" i="1"/>
  <c r="DY815" i="1"/>
  <c r="DY814" i="1"/>
  <c r="DY813" i="1"/>
  <c r="DY812" i="1"/>
  <c r="DY808" i="1"/>
  <c r="DY807" i="1"/>
  <c r="DY806" i="1"/>
  <c r="DY805" i="1"/>
  <c r="DY804" i="1"/>
  <c r="DY803" i="1"/>
  <c r="DY801" i="1"/>
  <c r="DY800" i="1"/>
  <c r="DY799" i="1"/>
  <c r="DY792" i="1"/>
  <c r="DY791" i="1"/>
  <c r="DY786" i="1"/>
  <c r="DY785" i="1"/>
  <c r="DY777" i="1"/>
  <c r="DY776" i="1"/>
  <c r="DY775" i="1"/>
  <c r="DY774" i="1"/>
  <c r="DY773" i="1"/>
  <c r="DY772" i="1"/>
  <c r="DY768" i="1"/>
  <c r="DY767" i="1"/>
  <c r="DY766" i="1"/>
  <c r="DY765" i="1"/>
  <c r="DY764" i="1"/>
  <c r="DY763" i="1"/>
  <c r="DY762" i="1"/>
  <c r="DY758" i="1"/>
  <c r="DY757" i="1"/>
  <c r="DY756" i="1"/>
  <c r="DY755" i="1"/>
  <c r="DY747" i="1"/>
  <c r="DY744" i="1"/>
  <c r="DY739" i="1"/>
  <c r="DY738" i="1"/>
  <c r="DY737" i="1"/>
  <c r="DY736" i="1"/>
  <c r="DY733" i="1"/>
  <c r="DY732" i="1"/>
  <c r="DY731" i="1"/>
  <c r="DY730" i="1"/>
  <c r="DY727" i="1"/>
  <c r="DY726" i="1"/>
  <c r="DY722" i="1"/>
  <c r="DY721" i="1"/>
  <c r="DY720" i="1"/>
  <c r="DY719" i="1"/>
  <c r="DY718" i="1"/>
  <c r="DY714" i="1"/>
  <c r="DY712" i="1"/>
  <c r="DY711" i="1"/>
  <c r="DY710" i="1"/>
  <c r="DY706" i="1"/>
  <c r="DY705" i="1"/>
  <c r="DY696" i="1"/>
  <c r="DY695" i="1"/>
  <c r="DY694" i="1"/>
  <c r="DY692" i="1"/>
  <c r="DY687" i="1"/>
  <c r="DY686" i="1"/>
  <c r="DY685" i="1"/>
  <c r="DY684" i="1"/>
  <c r="DY683" i="1"/>
  <c r="DY679" i="1"/>
  <c r="DY678" i="1"/>
  <c r="DY677" i="1"/>
  <c r="DY676" i="1"/>
  <c r="DY675" i="1"/>
  <c r="DY665" i="1"/>
  <c r="DY664" i="1"/>
  <c r="DY663" i="1"/>
  <c r="DY662" i="1"/>
  <c r="DY661" i="1"/>
  <c r="DY660" i="1"/>
  <c r="DY659" i="1"/>
  <c r="DY658" i="1"/>
  <c r="DY646" i="1"/>
  <c r="DY644" i="1"/>
  <c r="DY642" i="1"/>
  <c r="DY635" i="1"/>
  <c r="DY634" i="1"/>
  <c r="DY632" i="1"/>
  <c r="DY631" i="1"/>
  <c r="DY630" i="1"/>
  <c r="DY626" i="1"/>
  <c r="DY625" i="1"/>
  <c r="DY624" i="1"/>
  <c r="DY623" i="1"/>
  <c r="DY616" i="1"/>
  <c r="DY615" i="1"/>
  <c r="DY614" i="1"/>
  <c r="DY613" i="1"/>
  <c r="DY609" i="1"/>
  <c r="DY608" i="1"/>
  <c r="DY607" i="1"/>
  <c r="DY606" i="1"/>
  <c r="DY605" i="1"/>
  <c r="DY601" i="1"/>
  <c r="DY600" i="1"/>
  <c r="DY595" i="1"/>
  <c r="DY594" i="1"/>
  <c r="DY593" i="1"/>
  <c r="DY592" i="1"/>
  <c r="DY588" i="1"/>
  <c r="DY587" i="1"/>
  <c r="DY586" i="1"/>
  <c r="DY585" i="1"/>
  <c r="DY584" i="1"/>
  <c r="DY583" i="1"/>
  <c r="DY582" i="1"/>
  <c r="DY579" i="1"/>
  <c r="DY575" i="1"/>
  <c r="DY574" i="1"/>
  <c r="DY573" i="1"/>
  <c r="DY572" i="1"/>
  <c r="DY571" i="1"/>
  <c r="DY570" i="1"/>
  <c r="DY569" i="1"/>
  <c r="DY565" i="1"/>
  <c r="DY564" i="1"/>
  <c r="DY563" i="1"/>
  <c r="DY560" i="1"/>
  <c r="DY559" i="1"/>
  <c r="DY558" i="1"/>
  <c r="DY556" i="1"/>
  <c r="DY553" i="1"/>
  <c r="DY552" i="1"/>
  <c r="DY549" i="1"/>
  <c r="DY548" i="1"/>
  <c r="DY544" i="1"/>
  <c r="DY543" i="1"/>
  <c r="DY542" i="1"/>
  <c r="DY541" i="1"/>
  <c r="DY539" i="1"/>
  <c r="DY538" i="1"/>
  <c r="DY537" i="1"/>
  <c r="DY533" i="1"/>
  <c r="DY532" i="1"/>
  <c r="DY531" i="1"/>
  <c r="DY530" i="1"/>
  <c r="DY529" i="1"/>
  <c r="DY528" i="1"/>
  <c r="DY525" i="1"/>
  <c r="DY524" i="1"/>
  <c r="DY523" i="1"/>
  <c r="DY522" i="1"/>
  <c r="DY521" i="1"/>
  <c r="DY520" i="1"/>
  <c r="DY519" i="1"/>
  <c r="DY513" i="1"/>
  <c r="DY512" i="1"/>
  <c r="DY511" i="1"/>
  <c r="DY510" i="1"/>
  <c r="DY506" i="1"/>
  <c r="DY505" i="1"/>
  <c r="DY504" i="1"/>
  <c r="DY503" i="1"/>
  <c r="DY502" i="1"/>
  <c r="DY501" i="1"/>
  <c r="DY497" i="1"/>
  <c r="DY496" i="1"/>
  <c r="DY495" i="1"/>
  <c r="DY494" i="1"/>
  <c r="DY493" i="1"/>
  <c r="DY492" i="1"/>
  <c r="DY487" i="1"/>
  <c r="DY486" i="1"/>
  <c r="DY485" i="1"/>
  <c r="DY484" i="1"/>
  <c r="DY480" i="1"/>
  <c r="DY479" i="1"/>
  <c r="DY478" i="1"/>
  <c r="DY477" i="1"/>
  <c r="DY473" i="1"/>
  <c r="DY472" i="1"/>
  <c r="DY470" i="1"/>
  <c r="DY469" i="1"/>
  <c r="DY468" i="1"/>
  <c r="DY467" i="1"/>
  <c r="DY463" i="1"/>
  <c r="DY462" i="1"/>
  <c r="DY461" i="1"/>
  <c r="DY460" i="1"/>
  <c r="DY456" i="1"/>
  <c r="DY455" i="1"/>
  <c r="DY454" i="1"/>
  <c r="DY453" i="1"/>
  <c r="DY452" i="1"/>
  <c r="DY451" i="1"/>
  <c r="DY447" i="1"/>
  <c r="DY446" i="1"/>
  <c r="DY444" i="1"/>
  <c r="DY443" i="1"/>
  <c r="DY442" i="1"/>
  <c r="DY439" i="1"/>
  <c r="DY438" i="1"/>
  <c r="DY434" i="1"/>
  <c r="DY433" i="1"/>
  <c r="DY431" i="1"/>
  <c r="DY430" i="1"/>
  <c r="DY429" i="1"/>
  <c r="DY426" i="1"/>
  <c r="DY424" i="1"/>
  <c r="DY423" i="1"/>
  <c r="DY422" i="1"/>
  <c r="DY418" i="1"/>
  <c r="DY417" i="1"/>
  <c r="DY416" i="1"/>
  <c r="DY415" i="1"/>
  <c r="DY414" i="1"/>
  <c r="DY410" i="1"/>
  <c r="DY409" i="1"/>
  <c r="DY408" i="1"/>
  <c r="DY407" i="1"/>
  <c r="DY406" i="1"/>
  <c r="DY403" i="1"/>
  <c r="DY402" i="1"/>
  <c r="DY401" i="1"/>
  <c r="DY394" i="1"/>
  <c r="DY393" i="1"/>
  <c r="DY392" i="1"/>
  <c r="DY390" i="1"/>
  <c r="DY386" i="1"/>
  <c r="DY385" i="1"/>
  <c r="DY384" i="1"/>
  <c r="DY383" i="1"/>
  <c r="DY382" i="1"/>
  <c r="DY381" i="1"/>
  <c r="DY380" i="1"/>
  <c r="DY376" i="1"/>
  <c r="DY375" i="1"/>
  <c r="DY374" i="1"/>
  <c r="DY373" i="1"/>
  <c r="DY368" i="1"/>
  <c r="DY367" i="1"/>
  <c r="DY366" i="1"/>
  <c r="DY365" i="1"/>
  <c r="DY358" i="1"/>
  <c r="DY351" i="1"/>
  <c r="DY350" i="1"/>
  <c r="DY349" i="1"/>
  <c r="DY348" i="1"/>
  <c r="DY347" i="1"/>
  <c r="DY346" i="1"/>
  <c r="DY345" i="1"/>
  <c r="DY340" i="1"/>
  <c r="DY339" i="1"/>
  <c r="DY334" i="1"/>
  <c r="DY333" i="1"/>
  <c r="DY332" i="1"/>
  <c r="DY331" i="1"/>
  <c r="DY330" i="1"/>
  <c r="DY329" i="1"/>
  <c r="DY328" i="1"/>
  <c r="DY327" i="1"/>
  <c r="DY324" i="1"/>
  <c r="DY323" i="1"/>
  <c r="DY322" i="1"/>
  <c r="DY321" i="1"/>
  <c r="DY320" i="1"/>
  <c r="DY317" i="1"/>
  <c r="DY313" i="1"/>
  <c r="DY312" i="1"/>
  <c r="DY311" i="1"/>
  <c r="DY310" i="1"/>
  <c r="DY309" i="1"/>
  <c r="DY308" i="1"/>
  <c r="DY307" i="1"/>
  <c r="DY306" i="1"/>
  <c r="DY305" i="1"/>
  <c r="DY304" i="1"/>
  <c r="DY300" i="1"/>
  <c r="DY299" i="1"/>
  <c r="DY298" i="1"/>
  <c r="DY297" i="1"/>
  <c r="DY296" i="1"/>
  <c r="DY295" i="1"/>
  <c r="DY294" i="1"/>
  <c r="DY293" i="1"/>
  <c r="DY289" i="1"/>
  <c r="DY288" i="1"/>
  <c r="DY287" i="1"/>
  <c r="DY286" i="1"/>
  <c r="DY285" i="1"/>
  <c r="DY284" i="1"/>
  <c r="DY280" i="1"/>
  <c r="DY279" i="1"/>
  <c r="DY276" i="1"/>
  <c r="DY275" i="1"/>
  <c r="DY274" i="1"/>
  <c r="DY273" i="1"/>
  <c r="DY272" i="1"/>
  <c r="DY268" i="1"/>
  <c r="DY267" i="1"/>
  <c r="DY266" i="1"/>
  <c r="DY265" i="1"/>
  <c r="DY264" i="1"/>
  <c r="DY263" i="1"/>
  <c r="DY262" i="1"/>
  <c r="DY256" i="1"/>
  <c r="DY255" i="1"/>
  <c r="DY254" i="1"/>
  <c r="DY253" i="1"/>
  <c r="DY252" i="1"/>
  <c r="DY247" i="1"/>
  <c r="DY246" i="1"/>
  <c r="DY245" i="1"/>
  <c r="DY244" i="1"/>
  <c r="DY243" i="1"/>
  <c r="DY239" i="1"/>
  <c r="DY238" i="1"/>
  <c r="DY237" i="1"/>
  <c r="DY236" i="1"/>
  <c r="DY235" i="1"/>
  <c r="DY234" i="1"/>
  <c r="DY230" i="1"/>
  <c r="DY229" i="1"/>
  <c r="DY228" i="1"/>
  <c r="DY227" i="1"/>
  <c r="DY226" i="1"/>
  <c r="DY214" i="1"/>
  <c r="DY213" i="1"/>
  <c r="DY206" i="1"/>
  <c r="DY205" i="1"/>
  <c r="DY204" i="1"/>
  <c r="DY203" i="1"/>
  <c r="DY202" i="1"/>
  <c r="DY191" i="1"/>
  <c r="DY190" i="1"/>
  <c r="DY189" i="1"/>
  <c r="DY184" i="1"/>
  <c r="DY183" i="1"/>
  <c r="DY182" i="1"/>
  <c r="DY181" i="1"/>
  <c r="DY180" i="1"/>
  <c r="DY172" i="1"/>
  <c r="DY171" i="1"/>
  <c r="DY170" i="1"/>
  <c r="DY169" i="1"/>
  <c r="DY162" i="1"/>
  <c r="DY161" i="1"/>
  <c r="DY160" i="1"/>
  <c r="DY159" i="1"/>
  <c r="DY155" i="1"/>
  <c r="DY154" i="1"/>
  <c r="DY142" i="1"/>
  <c r="DY141" i="1"/>
  <c r="DY140" i="1"/>
  <c r="DY139" i="1"/>
  <c r="DY136" i="1"/>
  <c r="DY135" i="1"/>
  <c r="DY127" i="1"/>
  <c r="DY119" i="1"/>
  <c r="DY115" i="1"/>
  <c r="DY114" i="1"/>
  <c r="DY113" i="1"/>
  <c r="DY112" i="1"/>
  <c r="DY111" i="1"/>
  <c r="DY110" i="1"/>
  <c r="DY109" i="1"/>
  <c r="DY108" i="1"/>
  <c r="DY104" i="1"/>
  <c r="DY103" i="1"/>
  <c r="DY102" i="1"/>
  <c r="DY101" i="1"/>
  <c r="DY94" i="1"/>
  <c r="DY93" i="1"/>
  <c r="DY92" i="1"/>
  <c r="DY91" i="1"/>
  <c r="DY90" i="1"/>
  <c r="DY87" i="1"/>
  <c r="DY86" i="1"/>
  <c r="DY85" i="1"/>
  <c r="DY84" i="1"/>
  <c r="DY79" i="1"/>
  <c r="DY78" i="1"/>
  <c r="DY77" i="1"/>
  <c r="DY73" i="1"/>
  <c r="DY72" i="1"/>
  <c r="DY70" i="1"/>
  <c r="DY69" i="1"/>
  <c r="DY68" i="1"/>
  <c r="BN23" i="1" l="1"/>
  <c r="BN27" i="1" s="1"/>
  <c r="BN37" i="1"/>
  <c r="BM357" i="1"/>
  <c r="DY357" i="1" s="1"/>
  <c r="DY399" i="1"/>
  <c r="BM1236" i="1"/>
  <c r="BM1238" i="1" s="1"/>
  <c r="BM1232" i="1" s="1"/>
  <c r="BM771" i="1"/>
  <c r="DY771" i="1" s="1"/>
  <c r="BM15" i="1"/>
  <c r="BM1103" i="1"/>
  <c r="DY1103" i="1" s="1"/>
  <c r="DY963" i="1"/>
  <c r="BM1016" i="1"/>
  <c r="DY1016" i="1" s="1"/>
  <c r="DY1007" i="1"/>
  <c r="BM983" i="1"/>
  <c r="DY983" i="1" s="1"/>
  <c r="DY939" i="1"/>
  <c r="BL946" i="1"/>
  <c r="DX946" i="1" s="1"/>
  <c r="BM853" i="1"/>
  <c r="BM761" i="1"/>
  <c r="DY761" i="1" s="1"/>
  <c r="BM717" i="1"/>
  <c r="DY717" i="1" s="1"/>
  <c r="BM702" i="1"/>
  <c r="DY702" i="1" s="1"/>
  <c r="BN28" i="1" l="1"/>
  <c r="BN36" i="1" s="1"/>
  <c r="BM16" i="1"/>
  <c r="BM1220" i="1"/>
  <c r="DY1220" i="1" s="1"/>
  <c r="DY1232" i="1"/>
  <c r="BM10" i="1"/>
  <c r="BM946" i="1"/>
  <c r="DY946" i="1" s="1"/>
  <c r="BM50" i="1"/>
  <c r="BM578" i="1"/>
  <c r="BM555" i="1"/>
  <c r="DY555" i="1" s="1"/>
  <c r="BM551" i="1"/>
  <c r="DY551" i="1" s="1"/>
  <c r="BM547" i="1"/>
  <c r="DY547" i="1" s="1"/>
  <c r="BM536" i="1"/>
  <c r="DY536" i="1" s="1"/>
  <c r="BM509" i="1"/>
  <c r="DY509" i="1" s="1"/>
  <c r="BM500" i="1"/>
  <c r="DY500" i="1" s="1"/>
  <c r="BM491" i="1"/>
  <c r="DY491" i="1" s="1"/>
  <c r="BM483" i="1"/>
  <c r="DY483" i="1" s="1"/>
  <c r="BL450" i="1"/>
  <c r="DX450" i="1" s="1"/>
  <c r="BM428" i="1"/>
  <c r="DY428" i="1" s="1"/>
  <c r="BM371" i="1"/>
  <c r="DY371" i="1" s="1"/>
  <c r="BM364" i="1"/>
  <c r="DY364" i="1" s="1"/>
  <c r="BL255" i="1"/>
  <c r="BM242" i="1"/>
  <c r="DY242" i="1" s="1"/>
  <c r="BM224" i="1"/>
  <c r="DY224" i="1" s="1"/>
  <c r="BM217" i="1"/>
  <c r="DY217" i="1" s="1"/>
  <c r="BM1071" i="1"/>
  <c r="DY1071" i="1" s="1"/>
  <c r="BM934" i="1"/>
  <c r="DY934" i="1" s="1"/>
  <c r="BM292" i="1"/>
  <c r="DY292" i="1" s="1"/>
  <c r="AP1147" i="1"/>
  <c r="AJ851" i="1"/>
  <c r="AJ54" i="1" s="1"/>
  <c r="AJ55" i="1" s="1"/>
  <c r="AG851" i="1"/>
  <c r="AP747" i="1"/>
  <c r="AQ747" i="1" s="1"/>
  <c r="AR747" i="1" s="1"/>
  <c r="AS747" i="1"/>
  <c r="BH657" i="1"/>
  <c r="BI450" i="1"/>
  <c r="BJ450" i="1"/>
  <c r="BH450" i="1"/>
  <c r="AV20" i="1"/>
  <c r="AO20" i="1"/>
  <c r="AN20" i="1"/>
  <c r="AM20" i="1"/>
  <c r="AH20" i="1"/>
  <c r="AR674" i="1"/>
  <c r="AJ678" i="1"/>
  <c r="AQ387" i="1"/>
  <c r="AI54" i="1"/>
  <c r="AI55" i="1" s="1"/>
  <c r="AP300" i="1"/>
  <c r="AW20" i="1"/>
  <c r="DH95" i="1"/>
  <c r="AP54" i="1"/>
  <c r="AP55" i="1" s="1"/>
  <c r="BL934" i="1"/>
  <c r="DX934" i="1" s="1"/>
  <c r="BM76" i="1"/>
  <c r="DY76" i="1" s="1"/>
  <c r="BM67" i="1"/>
  <c r="BM89" i="1"/>
  <c r="DY89" i="1" s="1"/>
  <c r="BL92" i="1"/>
  <c r="BM928" i="1"/>
  <c r="DY928" i="1" s="1"/>
  <c r="BM52" i="1"/>
  <c r="BM51" i="1"/>
  <c r="BM742" i="1"/>
  <c r="DY742" i="1" s="1"/>
  <c r="BM271" i="1"/>
  <c r="DY271" i="1" s="1"/>
  <c r="BM153" i="1"/>
  <c r="DY153" i="1" s="1"/>
  <c r="BM83" i="1"/>
  <c r="DY83" i="1" s="1"/>
  <c r="BM188" i="1"/>
  <c r="DY188" i="1" s="1"/>
  <c r="BM179" i="1"/>
  <c r="DY179" i="1" s="1"/>
  <c r="BM158" i="1"/>
  <c r="DY158" i="1" s="1"/>
  <c r="BM133" i="1"/>
  <c r="DY133" i="1" s="1"/>
  <c r="BM1193" i="1"/>
  <c r="DY1193" i="1" s="1"/>
  <c r="BM1163" i="1"/>
  <c r="DY1163" i="1" s="1"/>
  <c r="BM1156" i="1"/>
  <c r="DY1156" i="1" s="1"/>
  <c r="BM1108" i="1"/>
  <c r="DY1108" i="1" s="1"/>
  <c r="BL1108" i="1"/>
  <c r="DX1108" i="1" s="1"/>
  <c r="BK1108" i="1"/>
  <c r="BJ1108" i="1"/>
  <c r="BI1108" i="1"/>
  <c r="BH1108" i="1"/>
  <c r="BG1108" i="1"/>
  <c r="BE1108" i="1"/>
  <c r="BD1108" i="1"/>
  <c r="BC1108" i="1"/>
  <c r="BM898" i="1"/>
  <c r="DY898" i="1" s="1"/>
  <c r="BM880" i="1"/>
  <c r="DY880" i="1" s="1"/>
  <c r="BM669" i="1"/>
  <c r="DY669" i="1" s="1"/>
  <c r="DY476" i="1"/>
  <c r="BL441" i="1"/>
  <c r="DX441" i="1" s="1"/>
  <c r="BM201" i="1"/>
  <c r="DY201" i="1" s="1"/>
  <c r="BM193" i="1"/>
  <c r="DY193" i="1" s="1"/>
  <c r="BM168" i="1"/>
  <c r="DY168" i="1" s="1"/>
  <c r="BM165" i="1"/>
  <c r="DY165" i="1" s="1"/>
  <c r="BM145" i="1"/>
  <c r="DY145" i="1" s="1"/>
  <c r="BK89" i="1"/>
  <c r="BJ89" i="1"/>
  <c r="BI89" i="1"/>
  <c r="BH89" i="1"/>
  <c r="BM107" i="1"/>
  <c r="BM138" i="1"/>
  <c r="DY138" i="1" s="1"/>
  <c r="BL1232" i="1"/>
  <c r="DX1232" i="1" s="1"/>
  <c r="BK1240" i="1"/>
  <c r="BK1232" i="1" s="1"/>
  <c r="BH1240" i="1"/>
  <c r="BG1240" i="1"/>
  <c r="BG1232" i="1" s="1"/>
  <c r="BE1240" i="1"/>
  <c r="BD1240" i="1"/>
  <c r="BC1240" i="1"/>
  <c r="BB1240" i="1"/>
  <c r="BI946" i="1"/>
  <c r="DU946" i="1" s="1"/>
  <c r="BL761" i="1"/>
  <c r="DX761" i="1" s="1"/>
  <c r="BL702" i="1"/>
  <c r="DX702" i="1" s="1"/>
  <c r="BJ568" i="1"/>
  <c r="BL1228" i="1"/>
  <c r="BL15" i="1" s="1"/>
  <c r="BL1193" i="1"/>
  <c r="DX1193" i="1" s="1"/>
  <c r="BL1182" i="1"/>
  <c r="DX1182" i="1" s="1"/>
  <c r="DX1177" i="1"/>
  <c r="BL1172" i="1"/>
  <c r="DX1172" i="1" s="1"/>
  <c r="BL1163" i="1"/>
  <c r="DX1163" i="1" s="1"/>
  <c r="BL1156" i="1"/>
  <c r="DX1156" i="1" s="1"/>
  <c r="BL1135" i="1"/>
  <c r="DX1135" i="1" s="1"/>
  <c r="BL1127" i="1"/>
  <c r="DX1127" i="1" s="1"/>
  <c r="BL1103" i="1"/>
  <c r="DX1103" i="1" s="1"/>
  <c r="BL1093" i="1"/>
  <c r="DX1093" i="1" s="1"/>
  <c r="DX1078" i="1"/>
  <c r="BL1071" i="1"/>
  <c r="DX1071" i="1" s="1"/>
  <c r="BL1064" i="1"/>
  <c r="DX1064" i="1" s="1"/>
  <c r="BL1048" i="1"/>
  <c r="DX1048" i="1" s="1"/>
  <c r="BL1036" i="1"/>
  <c r="DX1036" i="1" s="1"/>
  <c r="BL1027" i="1"/>
  <c r="DX1027" i="1" s="1"/>
  <c r="BL1020" i="1"/>
  <c r="DX1020" i="1" s="1"/>
  <c r="BL1016" i="1"/>
  <c r="DX1016" i="1" s="1"/>
  <c r="BL997" i="1"/>
  <c r="DX997" i="1" s="1"/>
  <c r="BL963" i="1"/>
  <c r="DX963" i="1" s="1"/>
  <c r="BL955" i="1"/>
  <c r="DX955" i="1" s="1"/>
  <c r="BK955" i="1"/>
  <c r="BJ955" i="1"/>
  <c r="BI955" i="1"/>
  <c r="DX939" i="1"/>
  <c r="BL928" i="1"/>
  <c r="DX928" i="1" s="1"/>
  <c r="BL911" i="1"/>
  <c r="DX911" i="1" s="1"/>
  <c r="BL901" i="1"/>
  <c r="DX901" i="1" s="1"/>
  <c r="BL898" i="1"/>
  <c r="DX898" i="1" s="1"/>
  <c r="BL880" i="1"/>
  <c r="DX880" i="1" s="1"/>
  <c r="BL853" i="1"/>
  <c r="BL829" i="1"/>
  <c r="DX829" i="1" s="1"/>
  <c r="BL819" i="1"/>
  <c r="DX819" i="1" s="1"/>
  <c r="BL798" i="1"/>
  <c r="DX798" i="1" s="1"/>
  <c r="BL790" i="1"/>
  <c r="DX790" i="1" s="1"/>
  <c r="BL771" i="1"/>
  <c r="DX771" i="1" s="1"/>
  <c r="BL754" i="1"/>
  <c r="DX754" i="1" s="1"/>
  <c r="BL682" i="1"/>
  <c r="DX682" i="1" s="1"/>
  <c r="BL669" i="1"/>
  <c r="DX669" i="1" s="1"/>
  <c r="BL674" i="1"/>
  <c r="DX674" i="1" s="1"/>
  <c r="DX657" i="1"/>
  <c r="BL555" i="1"/>
  <c r="DX555" i="1" s="1"/>
  <c r="BK555" i="1"/>
  <c r="BL509" i="1"/>
  <c r="DX509" i="1" s="1"/>
  <c r="BL428" i="1"/>
  <c r="DX428" i="1" s="1"/>
  <c r="BL1059" i="1"/>
  <c r="DX1059" i="1" s="1"/>
  <c r="BL326" i="1"/>
  <c r="DX326" i="1" s="1"/>
  <c r="BL76" i="1"/>
  <c r="DX76" i="1" s="1"/>
  <c r="BL491" i="1"/>
  <c r="DX491" i="1" s="1"/>
  <c r="BL483" i="1"/>
  <c r="DX483" i="1" s="1"/>
  <c r="DX476" i="1"/>
  <c r="BL466" i="1"/>
  <c r="DX466" i="1" s="1"/>
  <c r="DX459" i="1"/>
  <c r="DX436" i="1"/>
  <c r="BL422" i="1"/>
  <c r="BL413" i="1"/>
  <c r="DX413" i="1" s="1"/>
  <c r="BL405" i="1"/>
  <c r="DX405" i="1" s="1"/>
  <c r="BL394" i="1"/>
  <c r="BL395" i="1"/>
  <c r="BL379" i="1"/>
  <c r="DX379" i="1" s="1"/>
  <c r="BL373" i="1"/>
  <c r="BL371" i="1" s="1"/>
  <c r="DX371" i="1" s="1"/>
  <c r="BL366" i="1"/>
  <c r="BL364" i="1" s="1"/>
  <c r="DX364" i="1" s="1"/>
  <c r="BL358" i="1"/>
  <c r="BL357" i="1" s="1"/>
  <c r="BL353" i="1"/>
  <c r="DX353" i="1" s="1"/>
  <c r="BL337" i="1"/>
  <c r="DX337" i="1" s="1"/>
  <c r="BL292" i="1"/>
  <c r="DX292" i="1" s="1"/>
  <c r="BB297" i="1"/>
  <c r="BG266" i="1"/>
  <c r="BL261" i="1"/>
  <c r="DX261" i="1" s="1"/>
  <c r="BL165" i="1"/>
  <c r="DX165" i="1" s="1"/>
  <c r="BL126" i="1"/>
  <c r="DX126" i="1" s="1"/>
  <c r="BL283" i="1"/>
  <c r="DX283" i="1" s="1"/>
  <c r="BL242" i="1"/>
  <c r="DX242" i="1" s="1"/>
  <c r="BL233" i="1"/>
  <c r="DX233" i="1" s="1"/>
  <c r="BL224" i="1"/>
  <c r="DX224" i="1" s="1"/>
  <c r="BL201" i="1"/>
  <c r="DX201" i="1" s="1"/>
  <c r="BL209" i="1"/>
  <c r="DX209" i="1" s="1"/>
  <c r="BL217" i="1"/>
  <c r="DX217" i="1" s="1"/>
  <c r="BL193" i="1"/>
  <c r="DX193" i="1" s="1"/>
  <c r="BL188" i="1"/>
  <c r="DX188" i="1" s="1"/>
  <c r="BL168" i="1"/>
  <c r="DX168" i="1" s="1"/>
  <c r="BL153" i="1"/>
  <c r="DX153" i="1" s="1"/>
  <c r="BL113" i="1"/>
  <c r="BB89" i="1"/>
  <c r="AO56" i="1" l="1"/>
  <c r="AM56" i="1"/>
  <c r="AN56" i="1"/>
  <c r="AH56" i="1"/>
  <c r="AW56" i="1"/>
  <c r="AV56" i="1"/>
  <c r="AG20" i="1"/>
  <c r="AG54" i="1"/>
  <c r="AG55" i="1" s="1"/>
  <c r="BL389" i="1"/>
  <c r="DX389" i="1" s="1"/>
  <c r="DY107" i="1"/>
  <c r="BL107" i="1"/>
  <c r="BL16" i="1"/>
  <c r="BL89" i="1"/>
  <c r="DX89" i="1" s="1"/>
  <c r="BM450" i="1"/>
  <c r="DY450" i="1" s="1"/>
  <c r="BL12" i="1"/>
  <c r="DY67" i="1"/>
  <c r="BL421" i="1"/>
  <c r="DX421" i="1" s="1"/>
  <c r="BL10" i="1"/>
  <c r="BL251" i="1"/>
  <c r="DX251" i="1" s="1"/>
  <c r="DX357" i="1"/>
  <c r="DY578" i="1"/>
  <c r="BM24" i="1"/>
  <c r="BL1007" i="1"/>
  <c r="DX1007" i="1" s="1"/>
  <c r="AU20" i="1"/>
  <c r="AU54" i="1"/>
  <c r="AU55" i="1" s="1"/>
  <c r="AT20" i="1"/>
  <c r="AT54" i="1"/>
  <c r="AT55" i="1" s="1"/>
  <c r="AP20" i="1"/>
  <c r="AQ54" i="1"/>
  <c r="AQ55" i="1" s="1"/>
  <c r="AR20" i="1"/>
  <c r="AR54" i="1"/>
  <c r="AR55" i="1" s="1"/>
  <c r="AS54" i="1"/>
  <c r="AS55" i="1" s="1"/>
  <c r="AQ20" i="1"/>
  <c r="BL344" i="1"/>
  <c r="DX344" i="1" s="1"/>
  <c r="BM12" i="1"/>
  <c r="BM233" i="1"/>
  <c r="DY233" i="1" s="1"/>
  <c r="AS20" i="1"/>
  <c r="AI20" i="1"/>
  <c r="BL1220" i="1"/>
  <c r="DX1220" i="1" s="1"/>
  <c r="BL983" i="1"/>
  <c r="DX983" i="1" s="1"/>
  <c r="BL1204" i="1"/>
  <c r="DX1204" i="1" s="1"/>
  <c r="AG56" i="1" l="1"/>
  <c r="AQ56" i="1"/>
  <c r="AP56" i="1"/>
  <c r="AI56" i="1"/>
  <c r="AT56" i="1"/>
  <c r="AU56" i="1"/>
  <c r="AR56" i="1"/>
  <c r="AS56" i="1"/>
  <c r="DX107" i="1"/>
  <c r="BM344" i="1"/>
  <c r="DY344" i="1" s="1"/>
  <c r="BM46" i="1"/>
  <c r="BM33" i="1"/>
  <c r="AJ20" i="1"/>
  <c r="BH1113" i="1"/>
  <c r="BK1071" i="1"/>
  <c r="DW1071" i="1" s="1"/>
  <c r="BJ1071" i="1"/>
  <c r="DV1071" i="1" s="1"/>
  <c r="BI1071" i="1"/>
  <c r="DU1071" i="1" s="1"/>
  <c r="BH1071" i="1"/>
  <c r="DT1071" i="1" s="1"/>
  <c r="BG1071" i="1"/>
  <c r="DS1071" i="1" s="1"/>
  <c r="BE1071" i="1"/>
  <c r="DQ1071" i="1" s="1"/>
  <c r="BD1071" i="1"/>
  <c r="DP1071" i="1" s="1"/>
  <c r="BC1071" i="1"/>
  <c r="DO1071" i="1" s="1"/>
  <c r="BB1071" i="1"/>
  <c r="DN1071" i="1" s="1"/>
  <c r="BA1071" i="1"/>
  <c r="DM1071" i="1" s="1"/>
  <c r="AZ1071" i="1"/>
  <c r="DL1071" i="1" s="1"/>
  <c r="AY1071" i="1"/>
  <c r="DK1071" i="1" s="1"/>
  <c r="AX1071" i="1"/>
  <c r="DJ1071" i="1" s="1"/>
  <c r="AW1071" i="1"/>
  <c r="DI1071" i="1" s="1"/>
  <c r="AV1071" i="1"/>
  <c r="DH1071" i="1" s="1"/>
  <c r="AU1071" i="1"/>
  <c r="DG1071" i="1" s="1"/>
  <c r="AT1071" i="1"/>
  <c r="DF1071" i="1" s="1"/>
  <c r="AS1071" i="1"/>
  <c r="DE1071" i="1" s="1"/>
  <c r="AR1071" i="1"/>
  <c r="DD1071" i="1" s="1"/>
  <c r="AQ1071" i="1"/>
  <c r="DC1071" i="1" s="1"/>
  <c r="AP1071" i="1"/>
  <c r="DB1071" i="1" s="1"/>
  <c r="AO1071" i="1"/>
  <c r="DA1071" i="1" s="1"/>
  <c r="AN1071" i="1"/>
  <c r="CZ1071" i="1" s="1"/>
  <c r="AM1071" i="1"/>
  <c r="CY1071" i="1" s="1"/>
  <c r="AL1071" i="1"/>
  <c r="CX1071" i="1" s="1"/>
  <c r="AK1071" i="1"/>
  <c r="CW1071" i="1" s="1"/>
  <c r="AJ1071" i="1"/>
  <c r="CV1071" i="1" s="1"/>
  <c r="AI1071" i="1"/>
  <c r="CU1071" i="1" s="1"/>
  <c r="BK1020" i="1"/>
  <c r="BK898" i="1"/>
  <c r="BK819" i="1"/>
  <c r="BJ819" i="1"/>
  <c r="BI441" i="1"/>
  <c r="DU441" i="1" s="1"/>
  <c r="BK441" i="1"/>
  <c r="DW441" i="1" s="1"/>
  <c r="DX439" i="1"/>
  <c r="DX438" i="1"/>
  <c r="DX447" i="1"/>
  <c r="DX446" i="1"/>
  <c r="DX444" i="1"/>
  <c r="DX443" i="1"/>
  <c r="DX442" i="1"/>
  <c r="DW444" i="1"/>
  <c r="DV444" i="1"/>
  <c r="DU447" i="1"/>
  <c r="DT447" i="1"/>
  <c r="DS447" i="1"/>
  <c r="DR447" i="1"/>
  <c r="DQ447" i="1"/>
  <c r="DP447" i="1"/>
  <c r="DO447" i="1"/>
  <c r="DN447" i="1"/>
  <c r="DM447" i="1"/>
  <c r="DL447" i="1"/>
  <c r="DK447" i="1"/>
  <c r="DJ447" i="1"/>
  <c r="DI447" i="1"/>
  <c r="DH447" i="1"/>
  <c r="DG447" i="1"/>
  <c r="DF447" i="1"/>
  <c r="DE447" i="1"/>
  <c r="DD447" i="1"/>
  <c r="DC447" i="1"/>
  <c r="DB447" i="1"/>
  <c r="DA447" i="1"/>
  <c r="CZ447" i="1"/>
  <c r="CY447" i="1"/>
  <c r="CX447" i="1"/>
  <c r="CW447" i="1"/>
  <c r="CV447" i="1"/>
  <c r="CU447" i="1"/>
  <c r="CT447" i="1"/>
  <c r="CS447" i="1"/>
  <c r="CR447" i="1"/>
  <c r="CQ447" i="1"/>
  <c r="CP447" i="1"/>
  <c r="CO447" i="1"/>
  <c r="CN447" i="1"/>
  <c r="CM447" i="1"/>
  <c r="CL447" i="1"/>
  <c r="CK447" i="1"/>
  <c r="CJ447" i="1"/>
  <c r="CI447" i="1"/>
  <c r="CH447" i="1"/>
  <c r="CG447" i="1"/>
  <c r="CF447" i="1"/>
  <c r="CE447" i="1"/>
  <c r="CD447" i="1"/>
  <c r="CC447" i="1"/>
  <c r="CB447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DW446" i="1"/>
  <c r="DV446" i="1"/>
  <c r="DU446" i="1"/>
  <c r="DT446" i="1"/>
  <c r="DS446" i="1"/>
  <c r="DR446" i="1"/>
  <c r="DQ446" i="1"/>
  <c r="DP446" i="1"/>
  <c r="DO446" i="1"/>
  <c r="DN446" i="1"/>
  <c r="DM446" i="1"/>
  <c r="DL446" i="1"/>
  <c r="DK446" i="1"/>
  <c r="DJ446" i="1"/>
  <c r="DI446" i="1"/>
  <c r="DH446" i="1"/>
  <c r="DG446" i="1"/>
  <c r="DF446" i="1"/>
  <c r="DE446" i="1"/>
  <c r="DD446" i="1"/>
  <c r="DC446" i="1"/>
  <c r="DB446" i="1"/>
  <c r="DA446" i="1"/>
  <c r="CZ446" i="1"/>
  <c r="CY446" i="1"/>
  <c r="CX446" i="1"/>
  <c r="CW446" i="1"/>
  <c r="CV446" i="1"/>
  <c r="CU446" i="1"/>
  <c r="CT446" i="1"/>
  <c r="CS446" i="1"/>
  <c r="CR446" i="1"/>
  <c r="CQ446" i="1"/>
  <c r="CP446" i="1"/>
  <c r="CO446" i="1"/>
  <c r="CN446" i="1"/>
  <c r="CM446" i="1"/>
  <c r="CL446" i="1"/>
  <c r="CK446" i="1"/>
  <c r="CJ446" i="1"/>
  <c r="CI446" i="1"/>
  <c r="CH446" i="1"/>
  <c r="CG446" i="1"/>
  <c r="CF446" i="1"/>
  <c r="CE446" i="1"/>
  <c r="CD446" i="1"/>
  <c r="CC446" i="1"/>
  <c r="CB446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DU444" i="1"/>
  <c r="DT444" i="1"/>
  <c r="DS444" i="1"/>
  <c r="DR444" i="1"/>
  <c r="DQ444" i="1"/>
  <c r="DP444" i="1"/>
  <c r="DO444" i="1"/>
  <c r="DN444" i="1"/>
  <c r="DM444" i="1"/>
  <c r="DL444" i="1"/>
  <c r="DK444" i="1"/>
  <c r="DJ444" i="1"/>
  <c r="DI444" i="1"/>
  <c r="DH444" i="1"/>
  <c r="DG444" i="1"/>
  <c r="DF444" i="1"/>
  <c r="DE444" i="1"/>
  <c r="DD444" i="1"/>
  <c r="DC444" i="1"/>
  <c r="DB444" i="1"/>
  <c r="DA444" i="1"/>
  <c r="CZ444" i="1"/>
  <c r="CY444" i="1"/>
  <c r="CX444" i="1"/>
  <c r="CW444" i="1"/>
  <c r="CV444" i="1"/>
  <c r="CU444" i="1"/>
  <c r="CT444" i="1"/>
  <c r="CS444" i="1"/>
  <c r="CR444" i="1"/>
  <c r="CQ444" i="1"/>
  <c r="CP444" i="1"/>
  <c r="CO444" i="1"/>
  <c r="CN444" i="1"/>
  <c r="CM444" i="1"/>
  <c r="CL444" i="1"/>
  <c r="CK444" i="1"/>
  <c r="CJ444" i="1"/>
  <c r="CI444" i="1"/>
  <c r="CH444" i="1"/>
  <c r="CG444" i="1"/>
  <c r="CF444" i="1"/>
  <c r="CE444" i="1"/>
  <c r="CD444" i="1"/>
  <c r="CC444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DW443" i="1"/>
  <c r="DV443" i="1"/>
  <c r="DU443" i="1"/>
  <c r="DT443" i="1"/>
  <c r="DS443" i="1"/>
  <c r="DR443" i="1"/>
  <c r="DQ443" i="1"/>
  <c r="DP443" i="1"/>
  <c r="DO443" i="1"/>
  <c r="DN443" i="1"/>
  <c r="DM443" i="1"/>
  <c r="DL443" i="1"/>
  <c r="DK443" i="1"/>
  <c r="DJ443" i="1"/>
  <c r="DI443" i="1"/>
  <c r="DH443" i="1"/>
  <c r="DG443" i="1"/>
  <c r="DF443" i="1"/>
  <c r="DE443" i="1"/>
  <c r="DD443" i="1"/>
  <c r="DC443" i="1"/>
  <c r="DB443" i="1"/>
  <c r="DA443" i="1"/>
  <c r="CZ443" i="1"/>
  <c r="CY443" i="1"/>
  <c r="CX443" i="1"/>
  <c r="CW443" i="1"/>
  <c r="CV443" i="1"/>
  <c r="CU443" i="1"/>
  <c r="CT443" i="1"/>
  <c r="CS443" i="1"/>
  <c r="CR443" i="1"/>
  <c r="CQ443" i="1"/>
  <c r="CP443" i="1"/>
  <c r="CO443" i="1"/>
  <c r="CN443" i="1"/>
  <c r="CM443" i="1"/>
  <c r="CL443" i="1"/>
  <c r="CK443" i="1"/>
  <c r="CJ443" i="1"/>
  <c r="CI443" i="1"/>
  <c r="CH443" i="1"/>
  <c r="CG443" i="1"/>
  <c r="CF443" i="1"/>
  <c r="CE443" i="1"/>
  <c r="CD443" i="1"/>
  <c r="CC443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DW442" i="1"/>
  <c r="DV442" i="1"/>
  <c r="DU442" i="1"/>
  <c r="DT442" i="1"/>
  <c r="DS442" i="1"/>
  <c r="DR442" i="1"/>
  <c r="DQ442" i="1"/>
  <c r="DP442" i="1"/>
  <c r="DO442" i="1"/>
  <c r="DN442" i="1"/>
  <c r="DM442" i="1"/>
  <c r="DL442" i="1"/>
  <c r="DK442" i="1"/>
  <c r="DJ442" i="1"/>
  <c r="DI442" i="1"/>
  <c r="DH442" i="1"/>
  <c r="DG442" i="1"/>
  <c r="DF442" i="1"/>
  <c r="DE442" i="1"/>
  <c r="DD442" i="1"/>
  <c r="DC442" i="1"/>
  <c r="DB442" i="1"/>
  <c r="DA442" i="1"/>
  <c r="CZ442" i="1"/>
  <c r="CY442" i="1"/>
  <c r="CX442" i="1"/>
  <c r="CW442" i="1"/>
  <c r="CV442" i="1"/>
  <c r="CU442" i="1"/>
  <c r="CT442" i="1"/>
  <c r="CS442" i="1"/>
  <c r="CR442" i="1"/>
  <c r="CQ442" i="1"/>
  <c r="CP442" i="1"/>
  <c r="CO442" i="1"/>
  <c r="CN442" i="1"/>
  <c r="CM442" i="1"/>
  <c r="CL442" i="1"/>
  <c r="CK442" i="1"/>
  <c r="CJ442" i="1"/>
  <c r="CI442" i="1"/>
  <c r="CH442" i="1"/>
  <c r="CG442" i="1"/>
  <c r="CF442" i="1"/>
  <c r="CE442" i="1"/>
  <c r="CD442" i="1"/>
  <c r="CC442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J441" i="1"/>
  <c r="DV441" i="1" s="1"/>
  <c r="BH441" i="1"/>
  <c r="DT441" i="1" s="1"/>
  <c r="BG441" i="1"/>
  <c r="DS441" i="1" s="1"/>
  <c r="DR441" i="1"/>
  <c r="BE441" i="1"/>
  <c r="DQ441" i="1" s="1"/>
  <c r="BD441" i="1"/>
  <c r="DP441" i="1" s="1"/>
  <c r="BC441" i="1"/>
  <c r="DO441" i="1" s="1"/>
  <c r="BB441" i="1"/>
  <c r="DN441" i="1" s="1"/>
  <c r="BA441" i="1"/>
  <c r="DM441" i="1" s="1"/>
  <c r="AZ441" i="1"/>
  <c r="DL441" i="1" s="1"/>
  <c r="AY441" i="1"/>
  <c r="DK441" i="1" s="1"/>
  <c r="AX441" i="1"/>
  <c r="DJ441" i="1" s="1"/>
  <c r="AW441" i="1"/>
  <c r="DI441" i="1" s="1"/>
  <c r="AV441" i="1"/>
  <c r="DH441" i="1" s="1"/>
  <c r="AU441" i="1"/>
  <c r="DG441" i="1" s="1"/>
  <c r="AT441" i="1"/>
  <c r="DF441" i="1" s="1"/>
  <c r="AS441" i="1"/>
  <c r="DE441" i="1" s="1"/>
  <c r="AR441" i="1"/>
  <c r="DD441" i="1" s="1"/>
  <c r="AQ441" i="1"/>
  <c r="DC441" i="1" s="1"/>
  <c r="AP441" i="1"/>
  <c r="DB441" i="1" s="1"/>
  <c r="AO441" i="1"/>
  <c r="DA441" i="1" s="1"/>
  <c r="AN441" i="1"/>
  <c r="CZ441" i="1" s="1"/>
  <c r="AM441" i="1"/>
  <c r="CY441" i="1" s="1"/>
  <c r="AL441" i="1"/>
  <c r="CX441" i="1" s="1"/>
  <c r="AK441" i="1"/>
  <c r="CW441" i="1" s="1"/>
  <c r="AJ441" i="1"/>
  <c r="CV441" i="1" s="1"/>
  <c r="AI441" i="1"/>
  <c r="CU441" i="1" s="1"/>
  <c r="AH441" i="1"/>
  <c r="CT441" i="1" s="1"/>
  <c r="AG441" i="1"/>
  <c r="CS441" i="1" s="1"/>
  <c r="AF441" i="1"/>
  <c r="CR441" i="1" s="1"/>
  <c r="AE441" i="1"/>
  <c r="CQ441" i="1" s="1"/>
  <c r="AD441" i="1"/>
  <c r="CP441" i="1" s="1"/>
  <c r="AC441" i="1"/>
  <c r="CO441" i="1" s="1"/>
  <c r="AB441" i="1"/>
  <c r="CN441" i="1" s="1"/>
  <c r="AA441" i="1"/>
  <c r="CM441" i="1" s="1"/>
  <c r="Z441" i="1"/>
  <c r="CL441" i="1" s="1"/>
  <c r="Y441" i="1"/>
  <c r="CK441" i="1" s="1"/>
  <c r="X441" i="1"/>
  <c r="CJ441" i="1" s="1"/>
  <c r="W441" i="1"/>
  <c r="CI441" i="1" s="1"/>
  <c r="V441" i="1"/>
  <c r="CH441" i="1" s="1"/>
  <c r="U441" i="1"/>
  <c r="CG441" i="1" s="1"/>
  <c r="T441" i="1"/>
  <c r="CF441" i="1" s="1"/>
  <c r="S441" i="1"/>
  <c r="CE441" i="1" s="1"/>
  <c r="R441" i="1"/>
  <c r="CD441" i="1" s="1"/>
  <c r="Q441" i="1"/>
  <c r="CC441" i="1" s="1"/>
  <c r="P441" i="1"/>
  <c r="CB441" i="1" s="1"/>
  <c r="O441" i="1"/>
  <c r="CA441" i="1" s="1"/>
  <c r="N441" i="1"/>
  <c r="BZ441" i="1" s="1"/>
  <c r="M441" i="1"/>
  <c r="BY441" i="1" s="1"/>
  <c r="L441" i="1"/>
  <c r="BX441" i="1" s="1"/>
  <c r="K441" i="1"/>
  <c r="BW441" i="1" s="1"/>
  <c r="J441" i="1"/>
  <c r="BV441" i="1" s="1"/>
  <c r="I441" i="1"/>
  <c r="BU441" i="1" s="1"/>
  <c r="H441" i="1"/>
  <c r="BT441" i="1" s="1"/>
  <c r="G441" i="1"/>
  <c r="BS441" i="1" s="1"/>
  <c r="F441" i="1"/>
  <c r="BR441" i="1" s="1"/>
  <c r="E441" i="1"/>
  <c r="BQ441" i="1" s="1"/>
  <c r="D441" i="1"/>
  <c r="BP441" i="1" s="1"/>
  <c r="DW439" i="1"/>
  <c r="DV439" i="1"/>
  <c r="DU439" i="1"/>
  <c r="DT439" i="1"/>
  <c r="DS439" i="1"/>
  <c r="DR439" i="1"/>
  <c r="DQ439" i="1"/>
  <c r="DP439" i="1"/>
  <c r="DO439" i="1"/>
  <c r="DN439" i="1"/>
  <c r="DM439" i="1"/>
  <c r="DL439" i="1"/>
  <c r="DK439" i="1"/>
  <c r="DJ439" i="1"/>
  <c r="DI439" i="1"/>
  <c r="DH439" i="1"/>
  <c r="DG439" i="1"/>
  <c r="DF439" i="1"/>
  <c r="DE439" i="1"/>
  <c r="DD439" i="1"/>
  <c r="DC439" i="1"/>
  <c r="DB439" i="1"/>
  <c r="DA439" i="1"/>
  <c r="CZ439" i="1"/>
  <c r="CY439" i="1"/>
  <c r="CX439" i="1"/>
  <c r="CW439" i="1"/>
  <c r="CV439" i="1"/>
  <c r="CU439" i="1"/>
  <c r="CT439" i="1"/>
  <c r="CS439" i="1"/>
  <c r="CR439" i="1"/>
  <c r="CQ439" i="1"/>
  <c r="CP439" i="1"/>
  <c r="CO439" i="1"/>
  <c r="CN439" i="1"/>
  <c r="CM439" i="1"/>
  <c r="CL439" i="1"/>
  <c r="CK439" i="1"/>
  <c r="CJ439" i="1"/>
  <c r="CI439" i="1"/>
  <c r="CH439" i="1"/>
  <c r="CG439" i="1"/>
  <c r="CF439" i="1"/>
  <c r="CE439" i="1"/>
  <c r="CD439" i="1"/>
  <c r="CC439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DW438" i="1"/>
  <c r="DV438" i="1"/>
  <c r="DU438" i="1"/>
  <c r="DT438" i="1"/>
  <c r="DS438" i="1"/>
  <c r="DR438" i="1"/>
  <c r="DQ438" i="1"/>
  <c r="DP438" i="1"/>
  <c r="DO438" i="1"/>
  <c r="DN438" i="1"/>
  <c r="DM438" i="1"/>
  <c r="DL438" i="1"/>
  <c r="DK438" i="1"/>
  <c r="DJ438" i="1"/>
  <c r="DI438" i="1"/>
  <c r="DH438" i="1"/>
  <c r="DG438" i="1"/>
  <c r="DF438" i="1"/>
  <c r="DE438" i="1"/>
  <c r="DD438" i="1"/>
  <c r="DC438" i="1"/>
  <c r="DB438" i="1"/>
  <c r="DA438" i="1"/>
  <c r="CZ438" i="1"/>
  <c r="CY438" i="1"/>
  <c r="CX438" i="1"/>
  <c r="CW438" i="1"/>
  <c r="CV438" i="1"/>
  <c r="CU438" i="1"/>
  <c r="CT438" i="1"/>
  <c r="CS438" i="1"/>
  <c r="CR438" i="1"/>
  <c r="CQ438" i="1"/>
  <c r="CP438" i="1"/>
  <c r="CO438" i="1"/>
  <c r="CN438" i="1"/>
  <c r="CM438" i="1"/>
  <c r="CL438" i="1"/>
  <c r="CK438" i="1"/>
  <c r="CJ438" i="1"/>
  <c r="CI438" i="1"/>
  <c r="CH438" i="1"/>
  <c r="CG438" i="1"/>
  <c r="CF438" i="1"/>
  <c r="CE438" i="1"/>
  <c r="CD438" i="1"/>
  <c r="CC438" i="1"/>
  <c r="CB438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Y436" i="1"/>
  <c r="BX436" i="1"/>
  <c r="BW436" i="1"/>
  <c r="BV436" i="1"/>
  <c r="BU436" i="1"/>
  <c r="BT436" i="1"/>
  <c r="BS436" i="1"/>
  <c r="BR436" i="1"/>
  <c r="BQ436" i="1"/>
  <c r="BP436" i="1"/>
  <c r="DW436" i="1"/>
  <c r="DV436" i="1"/>
  <c r="DT436" i="1"/>
  <c r="DS436" i="1"/>
  <c r="DR436" i="1"/>
  <c r="DQ436" i="1"/>
  <c r="DP436" i="1"/>
  <c r="DO436" i="1"/>
  <c r="DN436" i="1"/>
  <c r="DM436" i="1"/>
  <c r="DL436" i="1"/>
  <c r="DK436" i="1"/>
  <c r="DJ436" i="1"/>
  <c r="DI436" i="1"/>
  <c r="DH436" i="1"/>
  <c r="DG436" i="1"/>
  <c r="DF436" i="1"/>
  <c r="DE436" i="1"/>
  <c r="DD436" i="1"/>
  <c r="DC436" i="1"/>
  <c r="DB436" i="1"/>
  <c r="DA436" i="1"/>
  <c r="CZ436" i="1"/>
  <c r="CY436" i="1"/>
  <c r="CX436" i="1"/>
  <c r="CW436" i="1"/>
  <c r="CV436" i="1"/>
  <c r="CU436" i="1"/>
  <c r="CT436" i="1"/>
  <c r="CS436" i="1"/>
  <c r="CR436" i="1"/>
  <c r="CQ436" i="1"/>
  <c r="CP436" i="1"/>
  <c r="CO436" i="1"/>
  <c r="CN436" i="1"/>
  <c r="CM436" i="1"/>
  <c r="CL436" i="1"/>
  <c r="CK436" i="1"/>
  <c r="CJ436" i="1"/>
  <c r="CI436" i="1"/>
  <c r="CH436" i="1"/>
  <c r="CG436" i="1"/>
  <c r="CF436" i="1"/>
  <c r="CE436" i="1"/>
  <c r="CD436" i="1"/>
  <c r="CC436" i="1"/>
  <c r="CB436" i="1"/>
  <c r="CA436" i="1"/>
  <c r="BZ436" i="1"/>
  <c r="BK853" i="1"/>
  <c r="BJ853" i="1"/>
  <c r="BI853" i="1"/>
  <c r="BH853" i="1"/>
  <c r="BG853" i="1"/>
  <c r="BE853" i="1"/>
  <c r="BD853" i="1"/>
  <c r="BC853" i="1"/>
  <c r="BB853" i="1"/>
  <c r="BA853" i="1"/>
  <c r="AZ853" i="1"/>
  <c r="AY853" i="1"/>
  <c r="AX853" i="1"/>
  <c r="AW853" i="1"/>
  <c r="AV853" i="1"/>
  <c r="AU853" i="1"/>
  <c r="AT853" i="1"/>
  <c r="AS853" i="1"/>
  <c r="AR853" i="1"/>
  <c r="AQ853" i="1"/>
  <c r="AP853" i="1"/>
  <c r="AO853" i="1"/>
  <c r="AN853" i="1"/>
  <c r="AM853" i="1"/>
  <c r="AL853" i="1"/>
  <c r="AK853" i="1"/>
  <c r="AJ853" i="1"/>
  <c r="AI853" i="1"/>
  <c r="AH853" i="1"/>
  <c r="AG853" i="1"/>
  <c r="AF853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AW261" i="1"/>
  <c r="AV261" i="1"/>
  <c r="BK353" i="1"/>
  <c r="DW353" i="1" s="1"/>
  <c r="BJ353" i="1"/>
  <c r="DV353" i="1" s="1"/>
  <c r="BI353" i="1"/>
  <c r="DU353" i="1" s="1"/>
  <c r="BH353" i="1"/>
  <c r="DT353" i="1" s="1"/>
  <c r="BG353" i="1"/>
  <c r="DS353" i="1" s="1"/>
  <c r="DR353" i="1"/>
  <c r="BE353" i="1"/>
  <c r="DQ353" i="1" s="1"/>
  <c r="BD353" i="1"/>
  <c r="DP353" i="1" s="1"/>
  <c r="BC353" i="1"/>
  <c r="DO353" i="1" s="1"/>
  <c r="AJ56" i="1" l="1"/>
  <c r="AK20" i="1"/>
  <c r="DU436" i="1"/>
  <c r="A797" i="1"/>
  <c r="AK56" i="1" l="1"/>
  <c r="AL20" i="1"/>
  <c r="AL54" i="1"/>
  <c r="AL55" i="1" s="1"/>
  <c r="BK428" i="1"/>
  <c r="BJ428" i="1"/>
  <c r="BI428" i="1"/>
  <c r="BH428" i="1"/>
  <c r="BG428" i="1"/>
  <c r="BE428" i="1"/>
  <c r="BD428" i="1"/>
  <c r="BC428" i="1"/>
  <c r="BB428" i="1"/>
  <c r="BA428" i="1"/>
  <c r="AZ428" i="1"/>
  <c r="AX428" i="1"/>
  <c r="AW428" i="1"/>
  <c r="AV428" i="1"/>
  <c r="AU428" i="1"/>
  <c r="AT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E880" i="1"/>
  <c r="BK790" i="1"/>
  <c r="BJ790" i="1"/>
  <c r="BI790" i="1"/>
  <c r="BH790" i="1"/>
  <c r="BG790" i="1"/>
  <c r="AL56" i="1" l="1"/>
  <c r="BL52" i="1"/>
  <c r="DX1012" i="1"/>
  <c r="DX1011" i="1"/>
  <c r="DX1010" i="1"/>
  <c r="DX1009" i="1"/>
  <c r="DX1008" i="1"/>
  <c r="DR1241" i="1"/>
  <c r="DR1239" i="1"/>
  <c r="DR1238" i="1"/>
  <c r="DR1237" i="1"/>
  <c r="DR1236" i="1"/>
  <c r="DR1235" i="1"/>
  <c r="DR1234" i="1"/>
  <c r="DR1233" i="1"/>
  <c r="DR1229" i="1"/>
  <c r="DR1227" i="1"/>
  <c r="DR1226" i="1"/>
  <c r="DR1225" i="1"/>
  <c r="DR1224" i="1"/>
  <c r="DR1223" i="1"/>
  <c r="DR1222" i="1"/>
  <c r="DR1221" i="1"/>
  <c r="DR1218" i="1"/>
  <c r="DR1217" i="1"/>
  <c r="DR1216" i="1"/>
  <c r="DR1215" i="1"/>
  <c r="DR1214" i="1"/>
  <c r="DR1213" i="1"/>
  <c r="DR1212" i="1"/>
  <c r="DR1209" i="1"/>
  <c r="DR1208" i="1"/>
  <c r="DR1207" i="1"/>
  <c r="DR1206" i="1"/>
  <c r="DR1205" i="1"/>
  <c r="DQ1199" i="1"/>
  <c r="DR1198" i="1"/>
  <c r="DR1197" i="1"/>
  <c r="DR1196" i="1"/>
  <c r="DR1195" i="1"/>
  <c r="DR1194" i="1"/>
  <c r="DR1190" i="1"/>
  <c r="DR1189" i="1"/>
  <c r="DR1188" i="1"/>
  <c r="DR1187" i="1"/>
  <c r="DR1186" i="1"/>
  <c r="DR1185" i="1"/>
  <c r="DR1184" i="1"/>
  <c r="DR1179" i="1"/>
  <c r="DR1178" i="1"/>
  <c r="DR1174" i="1"/>
  <c r="DR1173" i="1"/>
  <c r="DR1169" i="1"/>
  <c r="DR1168" i="1"/>
  <c r="DR1167" i="1"/>
  <c r="DR1166" i="1"/>
  <c r="DR1165" i="1"/>
  <c r="DR1164" i="1"/>
  <c r="DR1129" i="1"/>
  <c r="DR1128" i="1"/>
  <c r="DR1125" i="1"/>
  <c r="DR1124" i="1"/>
  <c r="DR1123" i="1"/>
  <c r="DR1122" i="1"/>
  <c r="DR1121" i="1"/>
  <c r="DR1117" i="1"/>
  <c r="DR1115" i="1"/>
  <c r="DR1110" i="1"/>
  <c r="DR1109" i="1"/>
  <c r="DR1106" i="1"/>
  <c r="DR1105" i="1"/>
  <c r="DR1104" i="1"/>
  <c r="DR1090" i="1"/>
  <c r="DR1089" i="1"/>
  <c r="DR1061" i="1"/>
  <c r="DR1060" i="1"/>
  <c r="DR1045" i="1"/>
  <c r="DR1044" i="1"/>
  <c r="DR1043" i="1"/>
  <c r="DR1042" i="1"/>
  <c r="DR1041" i="1"/>
  <c r="DR1040" i="1"/>
  <c r="DR1039" i="1"/>
  <c r="DR1038" i="1"/>
  <c r="DR1037" i="1"/>
  <c r="DR1033" i="1"/>
  <c r="DR1032" i="1"/>
  <c r="DR1030" i="1"/>
  <c r="DR1029" i="1"/>
  <c r="DR1028" i="1"/>
  <c r="DR1024" i="1"/>
  <c r="DR1023" i="1"/>
  <c r="DR1022" i="1"/>
  <c r="DR1004" i="1"/>
  <c r="DR1003" i="1"/>
  <c r="DR1002" i="1"/>
  <c r="DR1001" i="1"/>
  <c r="DR998" i="1"/>
  <c r="DR997" i="1"/>
  <c r="DR991" i="1"/>
  <c r="DR990" i="1"/>
  <c r="DR989" i="1"/>
  <c r="DR988" i="1"/>
  <c r="DR987" i="1"/>
  <c r="DR986" i="1"/>
  <c r="DR985" i="1"/>
  <c r="DR984" i="1"/>
  <c r="DR980" i="1"/>
  <c r="DR979" i="1"/>
  <c r="DR978" i="1"/>
  <c r="DR977" i="1"/>
  <c r="DR976" i="1"/>
  <c r="DR975" i="1"/>
  <c r="DR974" i="1"/>
  <c r="DR970" i="1"/>
  <c r="DR969" i="1"/>
  <c r="DR968" i="1"/>
  <c r="DR967" i="1"/>
  <c r="DR966" i="1"/>
  <c r="DR965" i="1"/>
  <c r="DR964" i="1"/>
  <c r="DR960" i="1"/>
  <c r="DR959" i="1"/>
  <c r="DR958" i="1"/>
  <c r="DR957" i="1"/>
  <c r="DR956" i="1"/>
  <c r="DR944" i="1"/>
  <c r="DR943" i="1"/>
  <c r="DR942" i="1"/>
  <c r="DR941" i="1"/>
  <c r="DR936" i="1"/>
  <c r="DR935" i="1"/>
  <c r="DR934" i="1"/>
  <c r="DR931" i="1"/>
  <c r="DR930" i="1"/>
  <c r="DR929" i="1"/>
  <c r="DR925" i="1"/>
  <c r="DR924" i="1"/>
  <c r="DR923" i="1"/>
  <c r="DR922" i="1"/>
  <c r="DR921" i="1"/>
  <c r="DR920" i="1"/>
  <c r="DR917" i="1"/>
  <c r="DR916" i="1"/>
  <c r="DR915" i="1"/>
  <c r="DR914" i="1"/>
  <c r="DR913" i="1"/>
  <c r="DR912" i="1"/>
  <c r="DR908" i="1"/>
  <c r="DR907" i="1"/>
  <c r="DR906" i="1"/>
  <c r="DR905" i="1"/>
  <c r="DR904" i="1"/>
  <c r="DR903" i="1"/>
  <c r="DR902" i="1"/>
  <c r="DR901" i="1"/>
  <c r="DR899" i="1"/>
  <c r="DR898" i="1"/>
  <c r="DR895" i="1"/>
  <c r="DR894" i="1"/>
  <c r="DR891" i="1"/>
  <c r="DR890" i="1"/>
  <c r="DR889" i="1"/>
  <c r="DR888" i="1"/>
  <c r="DR887" i="1"/>
  <c r="DR886" i="1"/>
  <c r="DR884" i="1"/>
  <c r="DR883" i="1"/>
  <c r="DR882" i="1"/>
  <c r="DR881" i="1"/>
  <c r="DR880" i="1"/>
  <c r="DR878" i="1"/>
  <c r="DR877" i="1"/>
  <c r="DR876" i="1"/>
  <c r="DR875" i="1"/>
  <c r="DR874" i="1"/>
  <c r="DR872" i="1"/>
  <c r="DR871" i="1"/>
  <c r="DR870" i="1"/>
  <c r="DR866" i="1"/>
  <c r="DR865" i="1"/>
  <c r="DR864" i="1"/>
  <c r="DR863" i="1"/>
  <c r="DR860" i="1"/>
  <c r="DR850" i="1"/>
  <c r="DR849" i="1"/>
  <c r="DR848" i="1"/>
  <c r="DR847" i="1"/>
  <c r="DR846" i="1"/>
  <c r="DR844" i="1"/>
  <c r="DR843" i="1"/>
  <c r="DR842" i="1"/>
  <c r="DR836" i="1"/>
  <c r="DR835" i="1"/>
  <c r="DR834" i="1"/>
  <c r="DR833" i="1"/>
  <c r="DR832" i="1"/>
  <c r="DR831" i="1"/>
  <c r="DR830" i="1"/>
  <c r="DR829" i="1"/>
  <c r="DR739" i="1"/>
  <c r="DR738" i="1"/>
  <c r="DR737" i="1"/>
  <c r="DR736" i="1"/>
  <c r="DR733" i="1"/>
  <c r="DR732" i="1"/>
  <c r="DR731" i="1"/>
  <c r="DR730" i="1"/>
  <c r="DR727" i="1"/>
  <c r="DR726" i="1"/>
  <c r="DR722" i="1"/>
  <c r="DR721" i="1"/>
  <c r="DR720" i="1"/>
  <c r="DR719" i="1"/>
  <c r="DR718" i="1"/>
  <c r="DR714" i="1"/>
  <c r="DR712" i="1"/>
  <c r="DR711" i="1"/>
  <c r="DR710" i="1"/>
  <c r="DR706" i="1"/>
  <c r="DR705" i="1"/>
  <c r="DR695" i="1"/>
  <c r="DR928" i="1"/>
  <c r="BL100" i="1"/>
  <c r="DX100" i="1" s="1"/>
  <c r="BK100" i="1"/>
  <c r="DR717" i="1"/>
  <c r="DR709" i="1"/>
  <c r="BL641" i="1"/>
  <c r="DX641" i="1" s="1"/>
  <c r="DX1241" i="1"/>
  <c r="DX1239" i="1"/>
  <c r="DX1238" i="1"/>
  <c r="DX1237" i="1"/>
  <c r="DX1236" i="1"/>
  <c r="DX1235" i="1"/>
  <c r="DX1234" i="1"/>
  <c r="DX1233" i="1"/>
  <c r="DX1229" i="1"/>
  <c r="DX1227" i="1"/>
  <c r="DX1226" i="1"/>
  <c r="DX1225" i="1"/>
  <c r="DX1224" i="1"/>
  <c r="DX1223" i="1"/>
  <c r="DX1222" i="1"/>
  <c r="DX1221" i="1"/>
  <c r="DX1218" i="1"/>
  <c r="DX1217" i="1"/>
  <c r="DX1216" i="1"/>
  <c r="DX1215" i="1"/>
  <c r="DX1214" i="1"/>
  <c r="DX1213" i="1"/>
  <c r="DX1209" i="1"/>
  <c r="DX1208" i="1"/>
  <c r="DX1207" i="1"/>
  <c r="DX1206" i="1"/>
  <c r="DX1205" i="1"/>
  <c r="DX1199" i="1"/>
  <c r="DX1198" i="1"/>
  <c r="DX1197" i="1"/>
  <c r="DX1196" i="1"/>
  <c r="DX1195" i="1"/>
  <c r="DX1194" i="1"/>
  <c r="DX1190" i="1"/>
  <c r="DX1189" i="1"/>
  <c r="DX1188" i="1"/>
  <c r="DX1187" i="1"/>
  <c r="DX1186" i="1"/>
  <c r="DX1185" i="1"/>
  <c r="DX1184" i="1"/>
  <c r="DX1179" i="1"/>
  <c r="DX1178" i="1"/>
  <c r="DX1174" i="1"/>
  <c r="DX1173" i="1"/>
  <c r="DX1169" i="1"/>
  <c r="DX1168" i="1"/>
  <c r="DX1167" i="1"/>
  <c r="DX1166" i="1"/>
  <c r="DX1165" i="1"/>
  <c r="DX1164" i="1"/>
  <c r="DX1161" i="1"/>
  <c r="DX1160" i="1"/>
  <c r="DX1159" i="1"/>
  <c r="DX1158" i="1"/>
  <c r="DX1157" i="1"/>
  <c r="DX1150" i="1"/>
  <c r="DX1149" i="1"/>
  <c r="DX1148" i="1"/>
  <c r="DX1147" i="1"/>
  <c r="DX1146" i="1"/>
  <c r="DX1145" i="1"/>
  <c r="DX1144" i="1"/>
  <c r="DX1140" i="1"/>
  <c r="DX1139" i="1"/>
  <c r="DX1138" i="1"/>
  <c r="DX1137" i="1"/>
  <c r="DX1136" i="1"/>
  <c r="DX1129" i="1"/>
  <c r="DX1128" i="1"/>
  <c r="DX1125" i="1"/>
  <c r="DX1124" i="1"/>
  <c r="DX1123" i="1"/>
  <c r="DX1122" i="1"/>
  <c r="DX1121" i="1"/>
  <c r="DX1110" i="1"/>
  <c r="DX1109" i="1"/>
  <c r="DX1106" i="1"/>
  <c r="DX1105" i="1"/>
  <c r="DX1104" i="1"/>
  <c r="DX1100" i="1"/>
  <c r="DX1099" i="1"/>
  <c r="DX1098" i="1"/>
  <c r="DX1097" i="1"/>
  <c r="DX1096" i="1"/>
  <c r="DX1095" i="1"/>
  <c r="DX1094" i="1"/>
  <c r="DX1090" i="1"/>
  <c r="DX1089" i="1"/>
  <c r="DX1084" i="1"/>
  <c r="DX1083" i="1"/>
  <c r="DX1082" i="1"/>
  <c r="DX1081" i="1"/>
  <c r="DX1080" i="1"/>
  <c r="DX1079" i="1"/>
  <c r="DX1061" i="1"/>
  <c r="DX1060" i="1"/>
  <c r="DX1045" i="1"/>
  <c r="DX1044" i="1"/>
  <c r="DX1043" i="1"/>
  <c r="DX1042" i="1"/>
  <c r="DX1041" i="1"/>
  <c r="DX1040" i="1"/>
  <c r="DX1039" i="1"/>
  <c r="DX1038" i="1"/>
  <c r="DX1037" i="1"/>
  <c r="DX1033" i="1"/>
  <c r="DX1032" i="1"/>
  <c r="DX1030" i="1"/>
  <c r="DX1029" i="1"/>
  <c r="DX1028" i="1"/>
  <c r="DX1024" i="1"/>
  <c r="DX1023" i="1"/>
  <c r="DX1022" i="1"/>
  <c r="DX1004" i="1"/>
  <c r="DX1003" i="1"/>
  <c r="DX1002" i="1"/>
  <c r="DX1001" i="1"/>
  <c r="DX998" i="1"/>
  <c r="DX991" i="1"/>
  <c r="DX990" i="1"/>
  <c r="DX989" i="1"/>
  <c r="DX988" i="1"/>
  <c r="DX987" i="1"/>
  <c r="DX986" i="1"/>
  <c r="DX985" i="1"/>
  <c r="DX984" i="1"/>
  <c r="DX980" i="1"/>
  <c r="DX979" i="1"/>
  <c r="DX978" i="1"/>
  <c r="DX977" i="1"/>
  <c r="DX976" i="1"/>
  <c r="DX975" i="1"/>
  <c r="DX974" i="1"/>
  <c r="DX970" i="1"/>
  <c r="DX969" i="1"/>
  <c r="DX968" i="1"/>
  <c r="DX967" i="1"/>
  <c r="DX966" i="1"/>
  <c r="DX965" i="1"/>
  <c r="DX964" i="1"/>
  <c r="DX960" i="1"/>
  <c r="DX959" i="1"/>
  <c r="DX958" i="1"/>
  <c r="DX957" i="1"/>
  <c r="DX956" i="1"/>
  <c r="DX944" i="1"/>
  <c r="DX943" i="1"/>
  <c r="DX942" i="1"/>
  <c r="DX941" i="1"/>
  <c r="DX936" i="1"/>
  <c r="DX935" i="1"/>
  <c r="DX931" i="1"/>
  <c r="DX930" i="1"/>
  <c r="DX929" i="1"/>
  <c r="DX925" i="1"/>
  <c r="DX924" i="1"/>
  <c r="DX923" i="1"/>
  <c r="DX922" i="1"/>
  <c r="DX921" i="1"/>
  <c r="DX917" i="1"/>
  <c r="DX916" i="1"/>
  <c r="DX915" i="1"/>
  <c r="DX914" i="1"/>
  <c r="DX913" i="1"/>
  <c r="DX912" i="1"/>
  <c r="DX908" i="1"/>
  <c r="DX907" i="1"/>
  <c r="DX906" i="1"/>
  <c r="DX905" i="1"/>
  <c r="DX904" i="1"/>
  <c r="DX903" i="1"/>
  <c r="DX902" i="1"/>
  <c r="DX899" i="1"/>
  <c r="DX891" i="1"/>
  <c r="DX890" i="1"/>
  <c r="DX889" i="1"/>
  <c r="DX888" i="1"/>
  <c r="DX887" i="1"/>
  <c r="DX884" i="1"/>
  <c r="DX883" i="1"/>
  <c r="DX882" i="1"/>
  <c r="DX881" i="1"/>
  <c r="DX878" i="1"/>
  <c r="DX877" i="1"/>
  <c r="DX876" i="1"/>
  <c r="DX875" i="1"/>
  <c r="DX874" i="1"/>
  <c r="DX872" i="1"/>
  <c r="DX871" i="1"/>
  <c r="DX866" i="1"/>
  <c r="DX865" i="1"/>
  <c r="DX864" i="1"/>
  <c r="DX863" i="1"/>
  <c r="DX850" i="1"/>
  <c r="DX849" i="1"/>
  <c r="DX848" i="1"/>
  <c r="DX847" i="1"/>
  <c r="DX846" i="1"/>
  <c r="DX844" i="1"/>
  <c r="DX843" i="1"/>
  <c r="DX836" i="1"/>
  <c r="DX835" i="1"/>
  <c r="DX834" i="1"/>
  <c r="DX833" i="1"/>
  <c r="DX832" i="1"/>
  <c r="DX831" i="1"/>
  <c r="DX830" i="1"/>
  <c r="DX826" i="1"/>
  <c r="DX825" i="1"/>
  <c r="DX824" i="1"/>
  <c r="DX823" i="1"/>
  <c r="DX822" i="1"/>
  <c r="DX821" i="1"/>
  <c r="DX820" i="1"/>
  <c r="DX816" i="1"/>
  <c r="DX815" i="1"/>
  <c r="DX814" i="1"/>
  <c r="DX813" i="1"/>
  <c r="DX812" i="1"/>
  <c r="DX808" i="1"/>
  <c r="DX807" i="1"/>
  <c r="DX806" i="1"/>
  <c r="DX805" i="1"/>
  <c r="DX804" i="1"/>
  <c r="DX803" i="1"/>
  <c r="DX801" i="1"/>
  <c r="DX800" i="1"/>
  <c r="DX799" i="1"/>
  <c r="DX792" i="1"/>
  <c r="DX791" i="1"/>
  <c r="DX786" i="1"/>
  <c r="DX785" i="1"/>
  <c r="DX777" i="1"/>
  <c r="DX776" i="1"/>
  <c r="DX775" i="1"/>
  <c r="DX774" i="1"/>
  <c r="DX773" i="1"/>
  <c r="DX772" i="1"/>
  <c r="DX768" i="1"/>
  <c r="DX767" i="1"/>
  <c r="DX766" i="1"/>
  <c r="DX765" i="1"/>
  <c r="DX764" i="1"/>
  <c r="DX763" i="1"/>
  <c r="DX762" i="1"/>
  <c r="DX758" i="1"/>
  <c r="DX757" i="1"/>
  <c r="DX756" i="1"/>
  <c r="DX755" i="1"/>
  <c r="DX747" i="1"/>
  <c r="DX744" i="1"/>
  <c r="DX743" i="1"/>
  <c r="DX739" i="1"/>
  <c r="DX738" i="1"/>
  <c r="DX737" i="1"/>
  <c r="DX736" i="1"/>
  <c r="DX733" i="1"/>
  <c r="DX732" i="1"/>
  <c r="DX731" i="1"/>
  <c r="DX730" i="1"/>
  <c r="DX727" i="1"/>
  <c r="DX726" i="1"/>
  <c r="DX722" i="1"/>
  <c r="DX721" i="1"/>
  <c r="DX720" i="1"/>
  <c r="DX719" i="1"/>
  <c r="DX718" i="1"/>
  <c r="DX714" i="1"/>
  <c r="DX712" i="1"/>
  <c r="DX711" i="1"/>
  <c r="DX710" i="1"/>
  <c r="DX706" i="1"/>
  <c r="DX705" i="1"/>
  <c r="DX696" i="1"/>
  <c r="DX695" i="1"/>
  <c r="DX694" i="1"/>
  <c r="DX692" i="1"/>
  <c r="DX687" i="1"/>
  <c r="DX686" i="1"/>
  <c r="DX685" i="1"/>
  <c r="DX684" i="1"/>
  <c r="DX683" i="1"/>
  <c r="DX679" i="1"/>
  <c r="DX678" i="1"/>
  <c r="DX677" i="1"/>
  <c r="DX676" i="1"/>
  <c r="DX675" i="1"/>
  <c r="DX665" i="1"/>
  <c r="DX664" i="1"/>
  <c r="DX663" i="1"/>
  <c r="DX662" i="1"/>
  <c r="DX661" i="1"/>
  <c r="DX660" i="1"/>
  <c r="DX659" i="1"/>
  <c r="DX658" i="1"/>
  <c r="DX646" i="1"/>
  <c r="DX644" i="1"/>
  <c r="DX642" i="1"/>
  <c r="DX635" i="1"/>
  <c r="DX634" i="1"/>
  <c r="DX632" i="1"/>
  <c r="DX631" i="1"/>
  <c r="DX630" i="1"/>
  <c r="DX626" i="1"/>
  <c r="DX625" i="1"/>
  <c r="DX624" i="1"/>
  <c r="DX623" i="1"/>
  <c r="DX616" i="1"/>
  <c r="DX615" i="1"/>
  <c r="DX614" i="1"/>
  <c r="DX613" i="1"/>
  <c r="DX609" i="1"/>
  <c r="DX608" i="1"/>
  <c r="DX607" i="1"/>
  <c r="DX606" i="1"/>
  <c r="DX605" i="1"/>
  <c r="DX601" i="1"/>
  <c r="DX600" i="1"/>
  <c r="DX595" i="1"/>
  <c r="DX594" i="1"/>
  <c r="DX593" i="1"/>
  <c r="DX592" i="1"/>
  <c r="DX588" i="1"/>
  <c r="DX587" i="1"/>
  <c r="DX586" i="1"/>
  <c r="DX585" i="1"/>
  <c r="DX584" i="1"/>
  <c r="DX583" i="1"/>
  <c r="DX582" i="1"/>
  <c r="DX579" i="1"/>
  <c r="DX575" i="1"/>
  <c r="DX574" i="1"/>
  <c r="DX573" i="1"/>
  <c r="DX572" i="1"/>
  <c r="DX571" i="1"/>
  <c r="DX570" i="1"/>
  <c r="DX569" i="1"/>
  <c r="DX565" i="1"/>
  <c r="DX564" i="1"/>
  <c r="DX563" i="1"/>
  <c r="DX560" i="1"/>
  <c r="DX559" i="1"/>
  <c r="DX558" i="1"/>
  <c r="DX556" i="1"/>
  <c r="DX553" i="1"/>
  <c r="DX552" i="1"/>
  <c r="DX549" i="1"/>
  <c r="DX548" i="1"/>
  <c r="DX544" i="1"/>
  <c r="DX543" i="1"/>
  <c r="DX542" i="1"/>
  <c r="DX541" i="1"/>
  <c r="DX539" i="1"/>
  <c r="DX538" i="1"/>
  <c r="DX537" i="1"/>
  <c r="DX533" i="1"/>
  <c r="DX532" i="1"/>
  <c r="DX531" i="1"/>
  <c r="DX530" i="1"/>
  <c r="DX529" i="1"/>
  <c r="DX528" i="1"/>
  <c r="DX525" i="1"/>
  <c r="DX524" i="1"/>
  <c r="DX523" i="1"/>
  <c r="DX522" i="1"/>
  <c r="DX521" i="1"/>
  <c r="DX520" i="1"/>
  <c r="DX519" i="1"/>
  <c r="DX513" i="1"/>
  <c r="DX512" i="1"/>
  <c r="DX511" i="1"/>
  <c r="DX510" i="1"/>
  <c r="DX506" i="1"/>
  <c r="DX505" i="1"/>
  <c r="DX504" i="1"/>
  <c r="DX503" i="1"/>
  <c r="DX502" i="1"/>
  <c r="DX501" i="1"/>
  <c r="DX497" i="1"/>
  <c r="DX496" i="1"/>
  <c r="DX495" i="1"/>
  <c r="DX494" i="1"/>
  <c r="DX493" i="1"/>
  <c r="DX492" i="1"/>
  <c r="DX487" i="1"/>
  <c r="DX486" i="1"/>
  <c r="DX485" i="1"/>
  <c r="DX484" i="1"/>
  <c r="DX480" i="1"/>
  <c r="DX479" i="1"/>
  <c r="DX478" i="1"/>
  <c r="DX477" i="1"/>
  <c r="DX473" i="1"/>
  <c r="DX472" i="1"/>
  <c r="DX470" i="1"/>
  <c r="DX469" i="1"/>
  <c r="DX468" i="1"/>
  <c r="DX467" i="1"/>
  <c r="DX463" i="1"/>
  <c r="DX462" i="1"/>
  <c r="DX461" i="1"/>
  <c r="DX460" i="1"/>
  <c r="DX456" i="1"/>
  <c r="DX455" i="1"/>
  <c r="DX454" i="1"/>
  <c r="DX453" i="1"/>
  <c r="DX452" i="1"/>
  <c r="DX451" i="1"/>
  <c r="DX434" i="1"/>
  <c r="DX433" i="1"/>
  <c r="DX431" i="1"/>
  <c r="DX430" i="1"/>
  <c r="DX429" i="1"/>
  <c r="DX426" i="1"/>
  <c r="DX424" i="1"/>
  <c r="DX423" i="1"/>
  <c r="DX422" i="1"/>
  <c r="DX418" i="1"/>
  <c r="DX417" i="1"/>
  <c r="DX416" i="1"/>
  <c r="DX415" i="1"/>
  <c r="DX414" i="1"/>
  <c r="DX410" i="1"/>
  <c r="DX409" i="1"/>
  <c r="DX408" i="1"/>
  <c r="DX407" i="1"/>
  <c r="DX406" i="1"/>
  <c r="DX403" i="1"/>
  <c r="DX402" i="1"/>
  <c r="DX401" i="1"/>
  <c r="DX394" i="1"/>
  <c r="DX393" i="1"/>
  <c r="DX392" i="1"/>
  <c r="DX390" i="1"/>
  <c r="DX386" i="1"/>
  <c r="DX385" i="1"/>
  <c r="DX384" i="1"/>
  <c r="DX383" i="1"/>
  <c r="DX382" i="1"/>
  <c r="DX381" i="1"/>
  <c r="DX380" i="1"/>
  <c r="DX376" i="1"/>
  <c r="DX375" i="1"/>
  <c r="DX374" i="1"/>
  <c r="DX373" i="1"/>
  <c r="DX368" i="1"/>
  <c r="DX367" i="1"/>
  <c r="DX366" i="1"/>
  <c r="DX365" i="1"/>
  <c r="DX358" i="1"/>
  <c r="DX351" i="1"/>
  <c r="DX350" i="1"/>
  <c r="DX349" i="1"/>
  <c r="DX348" i="1"/>
  <c r="DX347" i="1"/>
  <c r="DX346" i="1"/>
  <c r="DX345" i="1"/>
  <c r="DX340" i="1"/>
  <c r="DX339" i="1"/>
  <c r="DX334" i="1"/>
  <c r="DX333" i="1"/>
  <c r="DX332" i="1"/>
  <c r="DX331" i="1"/>
  <c r="DX330" i="1"/>
  <c r="DX329" i="1"/>
  <c r="DX328" i="1"/>
  <c r="DX327" i="1"/>
  <c r="DX324" i="1"/>
  <c r="DX323" i="1"/>
  <c r="DX322" i="1"/>
  <c r="DX321" i="1"/>
  <c r="DX320" i="1"/>
  <c r="DX317" i="1"/>
  <c r="DX313" i="1"/>
  <c r="DX312" i="1"/>
  <c r="DX311" i="1"/>
  <c r="DX310" i="1"/>
  <c r="DX309" i="1"/>
  <c r="DX308" i="1"/>
  <c r="DX306" i="1"/>
  <c r="DX305" i="1"/>
  <c r="DX304" i="1"/>
  <c r="DX300" i="1"/>
  <c r="DX299" i="1"/>
  <c r="DX298" i="1"/>
  <c r="DX297" i="1"/>
  <c r="DX296" i="1"/>
  <c r="DX295" i="1"/>
  <c r="DX294" i="1"/>
  <c r="DX293" i="1"/>
  <c r="DX289" i="1"/>
  <c r="DX288" i="1"/>
  <c r="DX287" i="1"/>
  <c r="DX286" i="1"/>
  <c r="DX285" i="1"/>
  <c r="DX284" i="1"/>
  <c r="DX280" i="1"/>
  <c r="DX279" i="1"/>
  <c r="DX276" i="1"/>
  <c r="DX275" i="1"/>
  <c r="DX274" i="1"/>
  <c r="DX273" i="1"/>
  <c r="DX272" i="1"/>
  <c r="DX268" i="1"/>
  <c r="DX267" i="1"/>
  <c r="DX266" i="1"/>
  <c r="DX265" i="1"/>
  <c r="DX264" i="1"/>
  <c r="DX263" i="1"/>
  <c r="DX262" i="1"/>
  <c r="DX256" i="1"/>
  <c r="DX255" i="1"/>
  <c r="DX254" i="1"/>
  <c r="DX253" i="1"/>
  <c r="DX252" i="1"/>
  <c r="DX247" i="1"/>
  <c r="DX246" i="1"/>
  <c r="DX245" i="1"/>
  <c r="DX244" i="1"/>
  <c r="DX243" i="1"/>
  <c r="DX239" i="1"/>
  <c r="DX238" i="1"/>
  <c r="DX237" i="1"/>
  <c r="DX236" i="1"/>
  <c r="DX235" i="1"/>
  <c r="DX234" i="1"/>
  <c r="DX230" i="1"/>
  <c r="DX229" i="1"/>
  <c r="DX228" i="1"/>
  <c r="DX227" i="1"/>
  <c r="DX226" i="1"/>
  <c r="DX214" i="1"/>
  <c r="DX213" i="1"/>
  <c r="DX206" i="1"/>
  <c r="DX205" i="1"/>
  <c r="DX204" i="1"/>
  <c r="DX203" i="1"/>
  <c r="DX202" i="1"/>
  <c r="DX191" i="1"/>
  <c r="DX190" i="1"/>
  <c r="DX189" i="1"/>
  <c r="DX184" i="1"/>
  <c r="DX183" i="1"/>
  <c r="DX182" i="1"/>
  <c r="DX181" i="1"/>
  <c r="DX180" i="1"/>
  <c r="DX172" i="1"/>
  <c r="DX171" i="1"/>
  <c r="DX170" i="1"/>
  <c r="DX169" i="1"/>
  <c r="DX162" i="1"/>
  <c r="DX161" i="1"/>
  <c r="DX160" i="1"/>
  <c r="DX159" i="1"/>
  <c r="DX155" i="1"/>
  <c r="DX154" i="1"/>
  <c r="DX142" i="1"/>
  <c r="DX141" i="1"/>
  <c r="DX140" i="1"/>
  <c r="DX139" i="1"/>
  <c r="BL49" i="1"/>
  <c r="DR1127" i="1"/>
  <c r="DR1120" i="1"/>
  <c r="DR1113" i="1"/>
  <c r="DR1108" i="1"/>
  <c r="DR1103" i="1"/>
  <c r="DR1088" i="1"/>
  <c r="DR1064" i="1"/>
  <c r="DR1059" i="1"/>
  <c r="DR1036" i="1"/>
  <c r="DR1027" i="1"/>
  <c r="DR1000" i="1"/>
  <c r="DR983" i="1"/>
  <c r="DR973" i="1"/>
  <c r="DR955" i="1"/>
  <c r="DR939" i="1"/>
  <c r="DR911" i="1"/>
  <c r="BL735" i="1"/>
  <c r="DX735" i="1" s="1"/>
  <c r="DR729" i="1"/>
  <c r="DR725" i="1"/>
  <c r="BL598" i="1"/>
  <c r="DX598" i="1" s="1"/>
  <c r="BL562" i="1"/>
  <c r="DX562" i="1" s="1"/>
  <c r="BB353" i="1"/>
  <c r="DN353" i="1" s="1"/>
  <c r="DX136" i="1"/>
  <c r="DX135" i="1"/>
  <c r="DX127" i="1"/>
  <c r="DX119" i="1"/>
  <c r="DX115" i="1"/>
  <c r="DX114" i="1"/>
  <c r="DX113" i="1"/>
  <c r="DX112" i="1"/>
  <c r="DX111" i="1"/>
  <c r="DX110" i="1"/>
  <c r="DX109" i="1"/>
  <c r="DX108" i="1"/>
  <c r="DX104" i="1"/>
  <c r="DX103" i="1"/>
  <c r="DX102" i="1"/>
  <c r="DX101" i="1"/>
  <c r="DX94" i="1"/>
  <c r="DX93" i="1"/>
  <c r="DX92" i="1"/>
  <c r="DX91" i="1"/>
  <c r="DX90" i="1"/>
  <c r="DX87" i="1"/>
  <c r="DX86" i="1"/>
  <c r="DX85" i="1"/>
  <c r="DX84" i="1"/>
  <c r="DX79" i="1"/>
  <c r="DX78" i="1"/>
  <c r="DX77" i="1"/>
  <c r="DX73" i="1"/>
  <c r="DX72" i="1"/>
  <c r="DX70" i="1"/>
  <c r="DX69" i="1"/>
  <c r="DX68" i="1"/>
  <c r="DR1220" i="1"/>
  <c r="DR1204" i="1"/>
  <c r="DR1193" i="1"/>
  <c r="DR1182" i="1"/>
  <c r="DR1177" i="1"/>
  <c r="DR1172" i="1"/>
  <c r="DR1163" i="1"/>
  <c r="BK1103" i="1"/>
  <c r="BL44" i="1"/>
  <c r="BI1022" i="1"/>
  <c r="BJ1022" i="1"/>
  <c r="BJ851" i="1"/>
  <c r="BI851" i="1" s="1"/>
  <c r="BH851" i="1" s="1"/>
  <c r="BG851" i="1" s="1"/>
  <c r="BL811" i="1"/>
  <c r="DX811" i="1" s="1"/>
  <c r="BK811" i="1"/>
  <c r="BL783" i="1"/>
  <c r="DX783" i="1" s="1"/>
  <c r="BK761" i="1"/>
  <c r="BJ761" i="1"/>
  <c r="BL742" i="1"/>
  <c r="DX742" i="1" s="1"/>
  <c r="BK735" i="1"/>
  <c r="BJ735" i="1"/>
  <c r="BI735" i="1"/>
  <c r="BH735" i="1"/>
  <c r="BG735" i="1"/>
  <c r="BL729" i="1"/>
  <c r="DX729" i="1" s="1"/>
  <c r="BL725" i="1"/>
  <c r="DX725" i="1" s="1"/>
  <c r="BL717" i="1"/>
  <c r="DX717" i="1" s="1"/>
  <c r="BL709" i="1"/>
  <c r="DX709" i="1" s="1"/>
  <c r="BL691" i="1"/>
  <c r="DX691" i="1" s="1"/>
  <c r="BG657" i="1"/>
  <c r="BE657" i="1"/>
  <c r="BD657" i="1"/>
  <c r="BC657" i="1"/>
  <c r="BA657" i="1"/>
  <c r="AY657" i="1"/>
  <c r="AX657" i="1"/>
  <c r="AW657" i="1"/>
  <c r="BL650" i="1"/>
  <c r="DX650" i="1" s="1"/>
  <c r="DX622" i="1"/>
  <c r="BL612" i="1"/>
  <c r="DX612" i="1" s="1"/>
  <c r="BL604" i="1"/>
  <c r="DX604" i="1" s="1"/>
  <c r="BL591" i="1"/>
  <c r="DX591" i="1" s="1"/>
  <c r="BL581" i="1"/>
  <c r="DX581" i="1" s="1"/>
  <c r="BL578" i="1"/>
  <c r="BL573" i="1"/>
  <c r="BL536" i="1"/>
  <c r="DX536" i="1" s="1"/>
  <c r="BL527" i="1"/>
  <c r="DX527" i="1" s="1"/>
  <c r="BJ292" i="1"/>
  <c r="BI292" i="1"/>
  <c r="BH292" i="1"/>
  <c r="BG292" i="1"/>
  <c r="BE292" i="1"/>
  <c r="BH54" i="1" l="1"/>
  <c r="BH55" i="1" s="1"/>
  <c r="BL568" i="1"/>
  <c r="DX568" i="1" s="1"/>
  <c r="BL518" i="1"/>
  <c r="DX518" i="1" s="1"/>
  <c r="DX578" i="1"/>
  <c r="BL24" i="1"/>
  <c r="BL54" i="1"/>
  <c r="BL55" i="1" s="1"/>
  <c r="BJ20" i="1"/>
  <c r="BL50" i="1"/>
  <c r="DR1020" i="1"/>
  <c r="DR963" i="1"/>
  <c r="DR1232" i="1"/>
  <c r="BL20" i="1"/>
  <c r="BL500" i="1"/>
  <c r="DX500" i="1" s="1"/>
  <c r="BK466" i="1"/>
  <c r="BJ466" i="1"/>
  <c r="BI466" i="1"/>
  <c r="BH466" i="1"/>
  <c r="BG466" i="1"/>
  <c r="BE466" i="1"/>
  <c r="BD466" i="1"/>
  <c r="BC466" i="1"/>
  <c r="BB466" i="1"/>
  <c r="BA466" i="1"/>
  <c r="AZ466" i="1"/>
  <c r="AX466" i="1"/>
  <c r="AW466" i="1"/>
  <c r="BL56" i="1" l="1"/>
  <c r="BJ56" i="1"/>
  <c r="BM17" i="1"/>
  <c r="BM54" i="1"/>
  <c r="BM55" i="1" s="1"/>
  <c r="BM20" i="1"/>
  <c r="BK366" i="1"/>
  <c r="BK364" i="1" s="1"/>
  <c r="BJ364" i="1"/>
  <c r="BK346" i="1"/>
  <c r="BK326" i="1"/>
  <c r="BJ326" i="1"/>
  <c r="BI326" i="1"/>
  <c r="BH326" i="1"/>
  <c r="BG326" i="1"/>
  <c r="BE326" i="1"/>
  <c r="BD326" i="1"/>
  <c r="BC326" i="1"/>
  <c r="BB326" i="1"/>
  <c r="BA326" i="1"/>
  <c r="AV326" i="1"/>
  <c r="AU326" i="1"/>
  <c r="AT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BL303" i="1"/>
  <c r="DX303" i="1" s="1"/>
  <c r="BK303" i="1"/>
  <c r="BJ303" i="1"/>
  <c r="BI303" i="1"/>
  <c r="BH303" i="1"/>
  <c r="BG303" i="1"/>
  <c r="BE303" i="1"/>
  <c r="BD303" i="1"/>
  <c r="BC303" i="1"/>
  <c r="BA303" i="1"/>
  <c r="AZ303" i="1"/>
  <c r="AX303" i="1"/>
  <c r="AW303" i="1"/>
  <c r="AV303" i="1"/>
  <c r="AU303" i="1"/>
  <c r="AT303" i="1"/>
  <c r="AK303" i="1"/>
  <c r="AJ303" i="1"/>
  <c r="AI303" i="1"/>
  <c r="AH303" i="1"/>
  <c r="AF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BK283" i="1"/>
  <c r="BJ283" i="1"/>
  <c r="BH283" i="1"/>
  <c r="BG283" i="1"/>
  <c r="BE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BK261" i="1"/>
  <c r="BJ261" i="1"/>
  <c r="BI261" i="1"/>
  <c r="BH261" i="1"/>
  <c r="BG261" i="1"/>
  <c r="BE261" i="1"/>
  <c r="BD261" i="1"/>
  <c r="BC261" i="1"/>
  <c r="BB261" i="1"/>
  <c r="BA261" i="1"/>
  <c r="AZ261" i="1"/>
  <c r="AX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BK251" i="1"/>
  <c r="BJ251" i="1"/>
  <c r="BI251" i="1"/>
  <c r="BH251" i="1"/>
  <c r="BG251" i="1"/>
  <c r="BE251" i="1"/>
  <c r="BD251" i="1"/>
  <c r="BC251" i="1"/>
  <c r="BB251" i="1"/>
  <c r="BA251" i="1"/>
  <c r="AZ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BJ242" i="1"/>
  <c r="BI242" i="1"/>
  <c r="BH242" i="1"/>
  <c r="BG242" i="1"/>
  <c r="BE242" i="1"/>
  <c r="BD242" i="1"/>
  <c r="BC242" i="1"/>
  <c r="BA242" i="1"/>
  <c r="AZ242" i="1"/>
  <c r="AX242" i="1"/>
  <c r="AW242" i="1"/>
  <c r="AV242" i="1"/>
  <c r="AU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BL179" i="1"/>
  <c r="DX179" i="1" s="1"/>
  <c r="BK209" i="1"/>
  <c r="BJ209" i="1"/>
  <c r="BI209" i="1"/>
  <c r="BH209" i="1"/>
  <c r="BG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K179" i="1"/>
  <c r="DW179" i="1" s="1"/>
  <c r="BJ179" i="1"/>
  <c r="BI179" i="1"/>
  <c r="BH179" i="1"/>
  <c r="BG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BL158" i="1"/>
  <c r="DX158" i="1" s="1"/>
  <c r="BL145" i="1"/>
  <c r="DX145" i="1" s="1"/>
  <c r="BJ100" i="1"/>
  <c r="BI100" i="1"/>
  <c r="BH100" i="1"/>
  <c r="BG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BL83" i="1"/>
  <c r="DX83" i="1" s="1"/>
  <c r="BJ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C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H107" i="1"/>
  <c r="G107" i="1"/>
  <c r="F107" i="1"/>
  <c r="E107" i="1"/>
  <c r="D107" i="1"/>
  <c r="BM56" i="1" l="1"/>
  <c r="BL29" i="1"/>
  <c r="BK158" i="1"/>
  <c r="BJ158" i="1"/>
  <c r="BI158" i="1"/>
  <c r="BH158" i="1"/>
  <c r="BG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L138" i="1"/>
  <c r="DX138" i="1" s="1"/>
  <c r="BI138" i="1"/>
  <c r="BH138" i="1"/>
  <c r="BG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BK76" i="1"/>
  <c r="BJ76" i="1"/>
  <c r="BI76" i="1"/>
  <c r="BH76" i="1"/>
  <c r="BG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G89" i="1" l="1"/>
  <c r="BE89" i="1"/>
  <c r="BD89" i="1"/>
  <c r="BC89" i="1"/>
  <c r="AW89" i="1"/>
  <c r="AV89" i="1"/>
  <c r="AU89" i="1"/>
  <c r="AI89" i="1"/>
  <c r="AH89" i="1"/>
  <c r="BL551" i="1"/>
  <c r="DX551" i="1" s="1"/>
  <c r="BL547" i="1"/>
  <c r="DX547" i="1" s="1"/>
  <c r="BK509" i="1"/>
  <c r="BL17" i="1"/>
  <c r="BL319" i="1"/>
  <c r="DX319" i="1" s="1"/>
  <c r="BL271" i="1"/>
  <c r="AG89" i="1"/>
  <c r="BK244" i="1"/>
  <c r="BK242" i="1" s="1"/>
  <c r="BI763" i="1"/>
  <c r="DX271" i="1" l="1"/>
  <c r="BL51" i="1"/>
  <c r="BL67" i="1"/>
  <c r="DX67" i="1" l="1"/>
  <c r="BL26" i="1"/>
  <c r="BL33" i="1"/>
  <c r="BL46" i="1" l="1"/>
  <c r="BL399" i="1" l="1"/>
  <c r="BL42" i="1"/>
  <c r="DX400" i="1" l="1"/>
  <c r="DX399" i="1"/>
  <c r="BJ54" i="1" l="1"/>
  <c r="BJ55" i="1" s="1"/>
  <c r="BI54" i="1"/>
  <c r="BI55" i="1" s="1"/>
  <c r="BG54" i="1"/>
  <c r="BG55" i="1" s="1"/>
  <c r="BE54" i="1"/>
  <c r="BE55" i="1" s="1"/>
  <c r="BC54" i="1"/>
  <c r="BC55" i="1" s="1"/>
  <c r="BB54" i="1"/>
  <c r="BB55" i="1" s="1"/>
  <c r="BA54" i="1"/>
  <c r="BA55" i="1" s="1"/>
  <c r="AZ54" i="1"/>
  <c r="AZ55" i="1" s="1"/>
  <c r="AY54" i="1"/>
  <c r="AY55" i="1" s="1"/>
  <c r="AX54" i="1"/>
  <c r="AX55" i="1" s="1"/>
  <c r="AW54" i="1"/>
  <c r="AW55" i="1" s="1"/>
  <c r="BD1238" i="1"/>
  <c r="BC1238" i="1"/>
  <c r="BK1220" i="1"/>
  <c r="BK1204" i="1"/>
  <c r="BK1172" i="1"/>
  <c r="BJ1172" i="1"/>
  <c r="BI1172" i="1"/>
  <c r="BH1172" i="1"/>
  <c r="BG1172" i="1"/>
  <c r="BE1172" i="1"/>
  <c r="BD1172" i="1"/>
  <c r="BC1172" i="1"/>
  <c r="BK963" i="1"/>
  <c r="BJ963" i="1"/>
  <c r="BK934" i="1"/>
  <c r="BJ934" i="1"/>
  <c r="BI934" i="1"/>
  <c r="BH934" i="1"/>
  <c r="BG934" i="1"/>
  <c r="BE934" i="1"/>
  <c r="BD934" i="1"/>
  <c r="BC934" i="1"/>
  <c r="BB934" i="1"/>
  <c r="BA934" i="1"/>
  <c r="AZ934" i="1"/>
  <c r="AY934" i="1"/>
  <c r="AX934" i="1"/>
  <c r="AW934" i="1"/>
  <c r="AV934" i="1"/>
  <c r="AU934" i="1"/>
  <c r="AT934" i="1"/>
  <c r="AS934" i="1"/>
  <c r="AR934" i="1"/>
  <c r="AQ934" i="1"/>
  <c r="AP934" i="1"/>
  <c r="AO934" i="1"/>
  <c r="AN934" i="1"/>
  <c r="AM934" i="1"/>
  <c r="AL934" i="1"/>
  <c r="AK934" i="1"/>
  <c r="AJ934" i="1"/>
  <c r="AI934" i="1"/>
  <c r="AH934" i="1"/>
  <c r="AG934" i="1"/>
  <c r="AF934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S934" i="1"/>
  <c r="R934" i="1"/>
  <c r="Q934" i="1"/>
  <c r="P934" i="1"/>
  <c r="O934" i="1"/>
  <c r="N934" i="1"/>
  <c r="M934" i="1"/>
  <c r="BK1027" i="1"/>
  <c r="AW1016" i="1"/>
  <c r="DI1016" i="1" s="1"/>
  <c r="AV1016" i="1"/>
  <c r="DH1016" i="1" s="1"/>
  <c r="AQ968" i="1" l="1"/>
  <c r="AP968" i="1"/>
  <c r="AO968" i="1"/>
  <c r="AN968" i="1"/>
  <c r="AM968" i="1"/>
  <c r="AL968" i="1"/>
  <c r="AK968" i="1"/>
  <c r="AJ968" i="1"/>
  <c r="BK1064" i="1"/>
  <c r="BK911" i="1"/>
  <c r="BK798" i="1" l="1"/>
  <c r="BK771" i="1"/>
  <c r="BK709" i="1" l="1"/>
  <c r="BK702" i="1"/>
  <c r="BK682" i="1"/>
  <c r="BB657" i="1" l="1"/>
  <c r="BK604" i="1"/>
  <c r="BK598" i="1"/>
  <c r="BK591" i="1"/>
  <c r="DW591" i="1" s="1"/>
  <c r="BK581" i="1"/>
  <c r="BK562" i="1"/>
  <c r="BK518" i="1"/>
  <c r="BK500" i="1"/>
  <c r="BK483" i="1"/>
  <c r="BK459" i="1"/>
  <c r="BK1059" i="1"/>
  <c r="BK421" i="1"/>
  <c r="BK395" i="1"/>
  <c r="BK389" i="1" s="1"/>
  <c r="BJ395" i="1"/>
  <c r="BJ389" i="1" s="1"/>
  <c r="BI395" i="1"/>
  <c r="BI389" i="1" s="1"/>
  <c r="BH395" i="1"/>
  <c r="BH389" i="1" s="1"/>
  <c r="BG395" i="1"/>
  <c r="BG389" i="1" s="1"/>
  <c r="BE395" i="1"/>
  <c r="BE389" i="1" s="1"/>
  <c r="BD395" i="1"/>
  <c r="BD389" i="1" s="1"/>
  <c r="BC395" i="1"/>
  <c r="BC389" i="1" s="1"/>
  <c r="BB395" i="1"/>
  <c r="BB389" i="1" s="1"/>
  <c r="BK371" i="1"/>
  <c r="BB303" i="1" l="1"/>
  <c r="BI283" i="1"/>
  <c r="BB242" i="1" l="1"/>
  <c r="BK153" i="1" l="1"/>
  <c r="BL133" i="1"/>
  <c r="DX133" i="1" s="1"/>
  <c r="BK20" i="1" l="1"/>
  <c r="BK56" i="1" l="1"/>
  <c r="BK54" i="1"/>
  <c r="BK55" i="1" s="1"/>
  <c r="AY573" i="1" l="1"/>
  <c r="AH557" i="1" l="1"/>
  <c r="AN822" i="1" l="1"/>
  <c r="AM822" i="1"/>
  <c r="AM321" i="1" l="1"/>
  <c r="AL321" i="1"/>
  <c r="BI20" i="1" l="1"/>
  <c r="BH20" i="1"/>
  <c r="BG20" i="1"/>
  <c r="BE20" i="1"/>
  <c r="BC20" i="1"/>
  <c r="BB20" i="1"/>
  <c r="BA20" i="1"/>
  <c r="AZ20" i="1"/>
  <c r="AY20" i="1"/>
  <c r="AX20" i="1"/>
  <c r="BJ18" i="1"/>
  <c r="BI18" i="1"/>
  <c r="BH18" i="1"/>
  <c r="BG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H17" i="1"/>
  <c r="AF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D17" i="1"/>
  <c r="BH16" i="1"/>
  <c r="BB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E16" i="1"/>
  <c r="D16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V15" i="1"/>
  <c r="U15" i="1"/>
  <c r="T15" i="1"/>
  <c r="S15" i="1"/>
  <c r="R15" i="1"/>
  <c r="Q15" i="1"/>
  <c r="P15" i="1"/>
  <c r="O15" i="1"/>
  <c r="M15" i="1"/>
  <c r="L15" i="1"/>
  <c r="K15" i="1"/>
  <c r="J15" i="1"/>
  <c r="I15" i="1"/>
  <c r="H15" i="1"/>
  <c r="G15" i="1"/>
  <c r="F15" i="1"/>
  <c r="E15" i="1"/>
  <c r="D15" i="1"/>
  <c r="AB14" i="1"/>
  <c r="AA14" i="1"/>
  <c r="Z14" i="1"/>
  <c r="Y14" i="1"/>
  <c r="X14" i="1"/>
  <c r="W14" i="1"/>
  <c r="T14" i="1"/>
  <c r="S14" i="1"/>
  <c r="R14" i="1"/>
  <c r="Q14" i="1"/>
  <c r="P14" i="1"/>
  <c r="O14" i="1"/>
  <c r="N14" i="1"/>
  <c r="M14" i="1"/>
  <c r="L14" i="1"/>
  <c r="K14" i="1"/>
  <c r="J14" i="1"/>
  <c r="G14" i="1"/>
  <c r="F14" i="1"/>
  <c r="D14" i="1"/>
  <c r="BJ13" i="1"/>
  <c r="BJ34" i="1" s="1"/>
  <c r="BI13" i="1"/>
  <c r="BI34" i="1" s="1"/>
  <c r="BD13" i="1"/>
  <c r="BD34" i="1" s="1"/>
  <c r="BB13" i="1"/>
  <c r="BB34" i="1" s="1"/>
  <c r="BA13" i="1"/>
  <c r="BA34" i="1" s="1"/>
  <c r="AZ13" i="1"/>
  <c r="AZ34" i="1" s="1"/>
  <c r="BK12" i="1"/>
  <c r="BJ12" i="1"/>
  <c r="BH12" i="1"/>
  <c r="BG12" i="1"/>
  <c r="BE12" i="1"/>
  <c r="BD12" i="1"/>
  <c r="BC12" i="1"/>
  <c r="BB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H12" i="1"/>
  <c r="G12" i="1"/>
  <c r="F12" i="1"/>
  <c r="E12" i="1"/>
  <c r="D12" i="1"/>
  <c r="BK10" i="1"/>
  <c r="BJ10" i="1"/>
  <c r="BH10" i="1"/>
  <c r="BG10" i="1"/>
  <c r="BE10" i="1"/>
  <c r="BD10" i="1"/>
  <c r="BC10" i="1"/>
  <c r="BB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D9" i="1"/>
  <c r="D8" i="1"/>
  <c r="AZ56" i="1" l="1"/>
  <c r="BA56" i="1"/>
  <c r="BB56" i="1"/>
  <c r="BC56" i="1"/>
  <c r="BE56" i="1"/>
  <c r="BG56" i="1"/>
  <c r="AX56" i="1"/>
  <c r="BH56" i="1"/>
  <c r="AY56" i="1"/>
  <c r="BI56" i="1"/>
  <c r="M7" i="1"/>
  <c r="Q7" i="1"/>
  <c r="K7" i="1"/>
  <c r="S7" i="1"/>
  <c r="D7" i="1"/>
  <c r="L7" i="1"/>
  <c r="T7" i="1"/>
  <c r="P7" i="1"/>
  <c r="O7" i="1"/>
  <c r="R7" i="1"/>
  <c r="J7" i="1"/>
  <c r="DV596" i="1"/>
  <c r="DV81" i="1"/>
  <c r="BK33" i="1" l="1"/>
  <c r="BK379" i="1" l="1"/>
  <c r="BK527" i="1" l="1"/>
  <c r="BK46" i="1" l="1"/>
  <c r="BK450" i="1" l="1"/>
  <c r="BK641" i="1" l="1"/>
  <c r="BJ641" i="1"/>
  <c r="BI641" i="1"/>
  <c r="BH641" i="1"/>
  <c r="BG641" i="1"/>
  <c r="BE641" i="1"/>
  <c r="BD641" i="1"/>
  <c r="BC641" i="1"/>
  <c r="BB641" i="1"/>
  <c r="BA641" i="1"/>
  <c r="AZ641" i="1"/>
  <c r="AY641" i="1"/>
  <c r="AX641" i="1"/>
  <c r="AW641" i="1"/>
  <c r="AV641" i="1"/>
  <c r="AU641" i="1"/>
  <c r="AT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K188" i="1" l="1"/>
  <c r="BJ188" i="1"/>
  <c r="BK1036" i="1" l="1"/>
  <c r="BK44" i="1" l="1"/>
  <c r="BK42" i="1"/>
  <c r="AQ90" i="1" l="1"/>
  <c r="AQ89" i="1" s="1"/>
  <c r="AP90" i="1"/>
  <c r="AP89" i="1" s="1"/>
  <c r="AO90" i="1"/>
  <c r="AO89" i="1" s="1"/>
  <c r="AN90" i="1"/>
  <c r="AM90" i="1"/>
  <c r="AL90" i="1"/>
  <c r="AK90" i="1"/>
  <c r="BK413" i="1"/>
  <c r="AJ92" i="1" l="1"/>
  <c r="AJ89" i="1" s="1"/>
  <c r="AJ12" i="1"/>
  <c r="AN92" i="1"/>
  <c r="AN89" i="1" s="1"/>
  <c r="AK92" i="1"/>
  <c r="AK89" i="1" s="1"/>
  <c r="AK12" i="1"/>
  <c r="AL92" i="1"/>
  <c r="AL89" i="1" s="1"/>
  <c r="AL12" i="1"/>
  <c r="AM92" i="1"/>
  <c r="AM89" i="1" s="1"/>
  <c r="BK344" i="1"/>
  <c r="BK612" i="1"/>
  <c r="BK783" i="1"/>
  <c r="AS820" i="1" l="1"/>
  <c r="BK51" i="1" l="1"/>
  <c r="BK17" i="1"/>
  <c r="AT820" i="1"/>
  <c r="BK1182" i="1"/>
  <c r="BJ140" i="1"/>
  <c r="AU820" i="1" l="1"/>
  <c r="AU967" i="1"/>
  <c r="BB573" i="1"/>
  <c r="BK133" i="1"/>
  <c r="BJ133" i="1"/>
  <c r="BI133" i="1"/>
  <c r="BH133" i="1"/>
  <c r="BG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AV820" i="1" l="1"/>
  <c r="BE1104" i="1" l="1"/>
  <c r="BE13" i="1" s="1"/>
  <c r="BE34" i="1" s="1"/>
  <c r="AS1238" i="1"/>
  <c r="AT1238" i="1"/>
  <c r="AU1238" i="1"/>
  <c r="AV1238" i="1"/>
  <c r="AW1238" i="1"/>
  <c r="AX1238" i="1"/>
  <c r="AY1238" i="1"/>
  <c r="BK1135" i="1" l="1"/>
  <c r="AV669" i="1"/>
  <c r="DH669" i="1" s="1"/>
  <c r="BK1193" i="1"/>
  <c r="BK669" i="1" l="1"/>
  <c r="DW669" i="1" s="1"/>
  <c r="BJ669" i="1"/>
  <c r="DV669" i="1" s="1"/>
  <c r="DU669" i="1"/>
  <c r="DT669" i="1"/>
  <c r="DS669" i="1"/>
  <c r="DR669" i="1"/>
  <c r="DQ669" i="1"/>
  <c r="BD669" i="1"/>
  <c r="DP669" i="1" s="1"/>
  <c r="BC669" i="1"/>
  <c r="DO669" i="1" s="1"/>
  <c r="AK553" i="1"/>
  <c r="AZ669" i="1"/>
  <c r="DL669" i="1" s="1"/>
  <c r="BK1127" i="1" l="1"/>
  <c r="BK1093" i="1"/>
  <c r="BK983" i="1"/>
  <c r="BK928" i="1"/>
  <c r="BK901" i="1"/>
  <c r="BK754" i="1"/>
  <c r="BK742" i="1"/>
  <c r="BK725" i="1"/>
  <c r="BK717" i="1"/>
  <c r="BK691" i="1"/>
  <c r="BK674" i="1"/>
  <c r="BJ674" i="1"/>
  <c r="BK650" i="1"/>
  <c r="DW650" i="1" s="1"/>
  <c r="BJ555" i="1"/>
  <c r="BH555" i="1"/>
  <c r="BG555" i="1"/>
  <c r="BE555" i="1"/>
  <c r="BD555" i="1"/>
  <c r="BC555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BK536" i="1"/>
  <c r="BK217" i="1"/>
  <c r="BK233" i="1"/>
  <c r="AY303" i="1"/>
  <c r="AS303" i="1"/>
  <c r="BL14" i="1" l="1"/>
  <c r="BL13" i="1"/>
  <c r="BL1143" i="1"/>
  <c r="BL48" i="1"/>
  <c r="BK1143" i="1"/>
  <c r="DW1143" i="1" s="1"/>
  <c r="DW1241" i="1"/>
  <c r="DW1239" i="1"/>
  <c r="DW1238" i="1"/>
  <c r="DW1237" i="1"/>
  <c r="DW1236" i="1"/>
  <c r="DW1235" i="1"/>
  <c r="DW1234" i="1"/>
  <c r="DW1233" i="1"/>
  <c r="DW1232" i="1"/>
  <c r="DW1229" i="1"/>
  <c r="DW1227" i="1"/>
  <c r="DW1226" i="1"/>
  <c r="DW1225" i="1"/>
  <c r="DW1224" i="1"/>
  <c r="DW1223" i="1"/>
  <c r="DW1222" i="1"/>
  <c r="DW1221" i="1"/>
  <c r="DW1220" i="1"/>
  <c r="DV1223" i="1"/>
  <c r="DU1223" i="1"/>
  <c r="DT1223" i="1"/>
  <c r="DS1223" i="1"/>
  <c r="DQ1223" i="1"/>
  <c r="DP1223" i="1"/>
  <c r="DO1223" i="1"/>
  <c r="DN1223" i="1"/>
  <c r="DM1223" i="1"/>
  <c r="DL1223" i="1"/>
  <c r="DK1223" i="1"/>
  <c r="DJ1223" i="1"/>
  <c r="DI1223" i="1"/>
  <c r="DH1223" i="1"/>
  <c r="DG1223" i="1"/>
  <c r="DF1223" i="1"/>
  <c r="DE1223" i="1"/>
  <c r="DD1223" i="1"/>
  <c r="DC1223" i="1"/>
  <c r="DB1223" i="1"/>
  <c r="DA1223" i="1"/>
  <c r="CZ1223" i="1"/>
  <c r="CY1223" i="1"/>
  <c r="CX1223" i="1"/>
  <c r="CW1223" i="1"/>
  <c r="CV1223" i="1"/>
  <c r="CU1223" i="1"/>
  <c r="CT1223" i="1"/>
  <c r="CS1223" i="1"/>
  <c r="CR1223" i="1"/>
  <c r="CQ1223" i="1"/>
  <c r="CP1223" i="1"/>
  <c r="CO1223" i="1"/>
  <c r="CN1223" i="1"/>
  <c r="CM1223" i="1"/>
  <c r="CL1223" i="1"/>
  <c r="CK1223" i="1"/>
  <c r="CJ1223" i="1"/>
  <c r="CI1223" i="1"/>
  <c r="CH1223" i="1"/>
  <c r="CG1223" i="1"/>
  <c r="CF1223" i="1"/>
  <c r="CE1223" i="1"/>
  <c r="CD1223" i="1"/>
  <c r="CC1223" i="1"/>
  <c r="CB1223" i="1"/>
  <c r="CA1223" i="1"/>
  <c r="DW1218" i="1"/>
  <c r="DW1217" i="1"/>
  <c r="DW1216" i="1"/>
  <c r="DW1215" i="1"/>
  <c r="DW1214" i="1"/>
  <c r="DW1213" i="1"/>
  <c r="DW1212" i="1"/>
  <c r="DW1209" i="1"/>
  <c r="DW1208" i="1"/>
  <c r="DW1207" i="1"/>
  <c r="DW1206" i="1"/>
  <c r="DW1205" i="1"/>
  <c r="DW1204" i="1"/>
  <c r="DW1199" i="1"/>
  <c r="DW1198" i="1"/>
  <c r="DW1197" i="1"/>
  <c r="DW1196" i="1"/>
  <c r="DW1195" i="1"/>
  <c r="DW1194" i="1"/>
  <c r="DW1193" i="1"/>
  <c r="DW1190" i="1"/>
  <c r="DV1190" i="1"/>
  <c r="DU1190" i="1"/>
  <c r="DT1190" i="1"/>
  <c r="DS1190" i="1"/>
  <c r="DW1189" i="1"/>
  <c r="DV1189" i="1"/>
  <c r="DU1189" i="1"/>
  <c r="DT1189" i="1"/>
  <c r="DS1189" i="1"/>
  <c r="DW1188" i="1"/>
  <c r="DV1188" i="1"/>
  <c r="DU1188" i="1"/>
  <c r="DT1188" i="1"/>
  <c r="DS1188" i="1"/>
  <c r="DW1187" i="1"/>
  <c r="DV1187" i="1"/>
  <c r="DU1187" i="1"/>
  <c r="DT1187" i="1"/>
  <c r="DS1187" i="1"/>
  <c r="DW1186" i="1"/>
  <c r="DV1186" i="1"/>
  <c r="DU1186" i="1"/>
  <c r="DT1186" i="1"/>
  <c r="DS1186" i="1"/>
  <c r="DW1185" i="1"/>
  <c r="DV1185" i="1"/>
  <c r="DU1185" i="1"/>
  <c r="DT1185" i="1"/>
  <c r="DS1185" i="1"/>
  <c r="DW1184" i="1"/>
  <c r="DV1184" i="1"/>
  <c r="DU1184" i="1"/>
  <c r="DT1184" i="1"/>
  <c r="DS1184" i="1"/>
  <c r="DW1182" i="1"/>
  <c r="DQ1185" i="1"/>
  <c r="DP1185" i="1"/>
  <c r="DO1185" i="1"/>
  <c r="DN1185" i="1"/>
  <c r="DM1185" i="1"/>
  <c r="DL1185" i="1"/>
  <c r="DK1185" i="1"/>
  <c r="DJ1185" i="1"/>
  <c r="DI1185" i="1"/>
  <c r="DH1185" i="1"/>
  <c r="DG1185" i="1"/>
  <c r="DF1185" i="1"/>
  <c r="DE1185" i="1"/>
  <c r="DD1185" i="1"/>
  <c r="DC1185" i="1"/>
  <c r="DB1185" i="1"/>
  <c r="DA1185" i="1"/>
  <c r="CZ1185" i="1"/>
  <c r="CY1185" i="1"/>
  <c r="CX1185" i="1"/>
  <c r="CW1185" i="1"/>
  <c r="CV1185" i="1"/>
  <c r="CU1185" i="1"/>
  <c r="CT1185" i="1"/>
  <c r="CS1185" i="1"/>
  <c r="CR1185" i="1"/>
  <c r="CQ1185" i="1"/>
  <c r="CP1185" i="1"/>
  <c r="CO1185" i="1"/>
  <c r="CN1185" i="1"/>
  <c r="CM1185" i="1"/>
  <c r="CL1185" i="1"/>
  <c r="CK1185" i="1"/>
  <c r="CJ1185" i="1"/>
  <c r="CI1185" i="1"/>
  <c r="CH1185" i="1"/>
  <c r="CG1185" i="1"/>
  <c r="CF1185" i="1"/>
  <c r="CE1185" i="1"/>
  <c r="CD1185" i="1"/>
  <c r="CC1185" i="1"/>
  <c r="CB1185" i="1"/>
  <c r="CA1185" i="1"/>
  <c r="BZ1185" i="1"/>
  <c r="BY1185" i="1"/>
  <c r="BX1185" i="1"/>
  <c r="BW1185" i="1"/>
  <c r="BV1185" i="1"/>
  <c r="BU1185" i="1"/>
  <c r="BT1185" i="1"/>
  <c r="BS1185" i="1"/>
  <c r="BR1185" i="1"/>
  <c r="BQ1185" i="1"/>
  <c r="BP1185" i="1"/>
  <c r="DW1179" i="1"/>
  <c r="DV1179" i="1"/>
  <c r="DU1179" i="1"/>
  <c r="DT1179" i="1"/>
  <c r="DS1179" i="1"/>
  <c r="DQ1179" i="1"/>
  <c r="DP1179" i="1"/>
  <c r="DO1179" i="1"/>
  <c r="DN1179" i="1"/>
  <c r="DM1179" i="1"/>
  <c r="DL1179" i="1"/>
  <c r="DK1179" i="1"/>
  <c r="DJ1179" i="1"/>
  <c r="DI1179" i="1"/>
  <c r="DH1179" i="1"/>
  <c r="DG1179" i="1"/>
  <c r="DF1179" i="1"/>
  <c r="DE1179" i="1"/>
  <c r="DD1179" i="1"/>
  <c r="DC1179" i="1"/>
  <c r="DB1179" i="1"/>
  <c r="DA1179" i="1"/>
  <c r="CZ1179" i="1"/>
  <c r="CY1179" i="1"/>
  <c r="CX1179" i="1"/>
  <c r="CW1179" i="1"/>
  <c r="CV1179" i="1"/>
  <c r="CU1179" i="1"/>
  <c r="CT1179" i="1"/>
  <c r="CS1179" i="1"/>
  <c r="CR1179" i="1"/>
  <c r="CQ1179" i="1"/>
  <c r="CP1179" i="1"/>
  <c r="CO1179" i="1"/>
  <c r="CN1179" i="1"/>
  <c r="CM1179" i="1"/>
  <c r="CL1179" i="1"/>
  <c r="CK1179" i="1"/>
  <c r="CJ1179" i="1"/>
  <c r="CI1179" i="1"/>
  <c r="CH1179" i="1"/>
  <c r="CG1179" i="1"/>
  <c r="CF1179" i="1"/>
  <c r="CE1179" i="1"/>
  <c r="CD1179" i="1"/>
  <c r="CC1179" i="1"/>
  <c r="CB1179" i="1"/>
  <c r="CA1179" i="1"/>
  <c r="BZ1179" i="1"/>
  <c r="BY1179" i="1"/>
  <c r="BX1179" i="1"/>
  <c r="BW1179" i="1"/>
  <c r="BV1179" i="1"/>
  <c r="BU1179" i="1"/>
  <c r="BT1179" i="1"/>
  <c r="BS1179" i="1"/>
  <c r="BR1179" i="1"/>
  <c r="BQ1179" i="1"/>
  <c r="DW1178" i="1"/>
  <c r="DV1178" i="1"/>
  <c r="DU1178" i="1"/>
  <c r="DT1178" i="1"/>
  <c r="DS1178" i="1"/>
  <c r="DQ1178" i="1"/>
  <c r="DP1178" i="1"/>
  <c r="DO1178" i="1"/>
  <c r="DN1178" i="1"/>
  <c r="DM1178" i="1"/>
  <c r="DL1178" i="1"/>
  <c r="DK1178" i="1"/>
  <c r="DJ1178" i="1"/>
  <c r="DI1178" i="1"/>
  <c r="DH1178" i="1"/>
  <c r="DG1178" i="1"/>
  <c r="DF1178" i="1"/>
  <c r="DE1178" i="1"/>
  <c r="DD1178" i="1"/>
  <c r="DC1178" i="1"/>
  <c r="DB1178" i="1"/>
  <c r="DA1178" i="1"/>
  <c r="CZ1178" i="1"/>
  <c r="CY1178" i="1"/>
  <c r="CX1178" i="1"/>
  <c r="CW1178" i="1"/>
  <c r="CV1178" i="1"/>
  <c r="CU1178" i="1"/>
  <c r="CT1178" i="1"/>
  <c r="CS1178" i="1"/>
  <c r="CR1178" i="1"/>
  <c r="CQ1178" i="1"/>
  <c r="CP1178" i="1"/>
  <c r="CO1178" i="1"/>
  <c r="CN1178" i="1"/>
  <c r="CM1178" i="1"/>
  <c r="CL1178" i="1"/>
  <c r="CK1178" i="1"/>
  <c r="CJ1178" i="1"/>
  <c r="CI1178" i="1"/>
  <c r="CH1178" i="1"/>
  <c r="CG1178" i="1"/>
  <c r="CF1178" i="1"/>
  <c r="CE1178" i="1"/>
  <c r="CD1178" i="1"/>
  <c r="CC1178" i="1"/>
  <c r="CB1178" i="1"/>
  <c r="CA1178" i="1"/>
  <c r="BZ1178" i="1"/>
  <c r="BY1178" i="1"/>
  <c r="BX1178" i="1"/>
  <c r="BW1178" i="1"/>
  <c r="BV1178" i="1"/>
  <c r="BU1178" i="1"/>
  <c r="BT1178" i="1"/>
  <c r="BS1178" i="1"/>
  <c r="BR1178" i="1"/>
  <c r="BQ1178" i="1"/>
  <c r="DW1177" i="1"/>
  <c r="DF1177" i="1"/>
  <c r="CI1177" i="1"/>
  <c r="CH1177" i="1"/>
  <c r="CG1177" i="1"/>
  <c r="CF1177" i="1"/>
  <c r="CE1177" i="1"/>
  <c r="CD1177" i="1"/>
  <c r="CC1177" i="1"/>
  <c r="CB1177" i="1"/>
  <c r="CA1177" i="1"/>
  <c r="BZ1177" i="1"/>
  <c r="BY1177" i="1"/>
  <c r="BX1177" i="1"/>
  <c r="BW1177" i="1"/>
  <c r="BV1177" i="1"/>
  <c r="BU1177" i="1"/>
  <c r="BT1177" i="1"/>
  <c r="BS1177" i="1"/>
  <c r="BR1177" i="1"/>
  <c r="BQ1177" i="1"/>
  <c r="BP1177" i="1"/>
  <c r="BP1178" i="1"/>
  <c r="BP1179" i="1"/>
  <c r="DW1174" i="1"/>
  <c r="DW1173" i="1"/>
  <c r="DW1169" i="1"/>
  <c r="DW1168" i="1"/>
  <c r="DW1167" i="1"/>
  <c r="DW1166" i="1"/>
  <c r="DW1165" i="1"/>
  <c r="DW1164" i="1"/>
  <c r="DW1161" i="1"/>
  <c r="DV1161" i="1"/>
  <c r="DU1161" i="1"/>
  <c r="DT1161" i="1"/>
  <c r="DS1161" i="1"/>
  <c r="DR1161" i="1"/>
  <c r="DQ1161" i="1"/>
  <c r="DP1161" i="1"/>
  <c r="DO1161" i="1"/>
  <c r="DN1161" i="1"/>
  <c r="DM1161" i="1"/>
  <c r="DL1161" i="1"/>
  <c r="DK1161" i="1"/>
  <c r="DJ1161" i="1"/>
  <c r="DI1161" i="1"/>
  <c r="DH1161" i="1"/>
  <c r="DG1161" i="1"/>
  <c r="DF1161" i="1"/>
  <c r="DE1161" i="1"/>
  <c r="DD1161" i="1"/>
  <c r="DC1161" i="1"/>
  <c r="DB1161" i="1"/>
  <c r="DA1161" i="1"/>
  <c r="CZ1161" i="1"/>
  <c r="CY1161" i="1"/>
  <c r="CX1161" i="1"/>
  <c r="CW1161" i="1"/>
  <c r="CV1161" i="1"/>
  <c r="CU1161" i="1"/>
  <c r="CT1161" i="1"/>
  <c r="CS1161" i="1"/>
  <c r="CR1161" i="1"/>
  <c r="CQ1161" i="1"/>
  <c r="CP1161" i="1"/>
  <c r="CO1161" i="1"/>
  <c r="CN1161" i="1"/>
  <c r="CM1161" i="1"/>
  <c r="CL1161" i="1"/>
  <c r="CK1161" i="1"/>
  <c r="CJ1161" i="1"/>
  <c r="CI1161" i="1"/>
  <c r="CH1161" i="1"/>
  <c r="CG1161" i="1"/>
  <c r="CF1161" i="1"/>
  <c r="CE1161" i="1"/>
  <c r="CD1161" i="1"/>
  <c r="CC1161" i="1"/>
  <c r="CB1161" i="1"/>
  <c r="CA1161" i="1"/>
  <c r="BZ1161" i="1"/>
  <c r="BY1161" i="1"/>
  <c r="BX1161" i="1"/>
  <c r="BW1161" i="1"/>
  <c r="BV1161" i="1"/>
  <c r="BU1161" i="1"/>
  <c r="BT1161" i="1"/>
  <c r="BS1161" i="1"/>
  <c r="BR1161" i="1"/>
  <c r="BQ1161" i="1"/>
  <c r="DW1160" i="1"/>
  <c r="DV1160" i="1"/>
  <c r="DU1160" i="1"/>
  <c r="DT1160" i="1"/>
  <c r="DS1160" i="1"/>
  <c r="DR1160" i="1"/>
  <c r="DQ1160" i="1"/>
  <c r="DP1160" i="1"/>
  <c r="DO1160" i="1"/>
  <c r="DN1160" i="1"/>
  <c r="DM1160" i="1"/>
  <c r="DL1160" i="1"/>
  <c r="DK1160" i="1"/>
  <c r="DJ1160" i="1"/>
  <c r="DI1160" i="1"/>
  <c r="DH1160" i="1"/>
  <c r="DG1160" i="1"/>
  <c r="DF1160" i="1"/>
  <c r="DE1160" i="1"/>
  <c r="DD1160" i="1"/>
  <c r="DC1160" i="1"/>
  <c r="DB1160" i="1"/>
  <c r="DA1160" i="1"/>
  <c r="CZ1160" i="1"/>
  <c r="CY1160" i="1"/>
  <c r="CX1160" i="1"/>
  <c r="CW1160" i="1"/>
  <c r="CV1160" i="1"/>
  <c r="CU1160" i="1"/>
  <c r="CT1160" i="1"/>
  <c r="CS1160" i="1"/>
  <c r="CR1160" i="1"/>
  <c r="CQ1160" i="1"/>
  <c r="CP1160" i="1"/>
  <c r="CO1160" i="1"/>
  <c r="CN1160" i="1"/>
  <c r="CM1160" i="1"/>
  <c r="CL1160" i="1"/>
  <c r="CK1160" i="1"/>
  <c r="CJ1160" i="1"/>
  <c r="CI1160" i="1"/>
  <c r="CH1160" i="1"/>
  <c r="CG1160" i="1"/>
  <c r="CF1160" i="1"/>
  <c r="CE1160" i="1"/>
  <c r="CD1160" i="1"/>
  <c r="CC1160" i="1"/>
  <c r="CB1160" i="1"/>
  <c r="CA1160" i="1"/>
  <c r="BZ1160" i="1"/>
  <c r="BY1160" i="1"/>
  <c r="BX1160" i="1"/>
  <c r="BW1160" i="1"/>
  <c r="BV1160" i="1"/>
  <c r="BU1160" i="1"/>
  <c r="BT1160" i="1"/>
  <c r="BS1160" i="1"/>
  <c r="BR1160" i="1"/>
  <c r="BQ1160" i="1"/>
  <c r="DW1159" i="1"/>
  <c r="DV1159" i="1"/>
  <c r="DU1159" i="1"/>
  <c r="DT1159" i="1"/>
  <c r="DS1159" i="1"/>
  <c r="DR1159" i="1"/>
  <c r="DQ1159" i="1"/>
  <c r="DP1159" i="1"/>
  <c r="DO1159" i="1"/>
  <c r="DN1159" i="1"/>
  <c r="DM1159" i="1"/>
  <c r="DL1159" i="1"/>
  <c r="DK1159" i="1"/>
  <c r="DJ1159" i="1"/>
  <c r="DI1159" i="1"/>
  <c r="DH1159" i="1"/>
  <c r="DG1159" i="1"/>
  <c r="DF1159" i="1"/>
  <c r="DE1159" i="1"/>
  <c r="DD1159" i="1"/>
  <c r="DC1159" i="1"/>
  <c r="DB1159" i="1"/>
  <c r="DA1159" i="1"/>
  <c r="CZ1159" i="1"/>
  <c r="CY1159" i="1"/>
  <c r="CX1159" i="1"/>
  <c r="CW1159" i="1"/>
  <c r="CV1159" i="1"/>
  <c r="CU1159" i="1"/>
  <c r="CT1159" i="1"/>
  <c r="CS1159" i="1"/>
  <c r="CR1159" i="1"/>
  <c r="CQ1159" i="1"/>
  <c r="CP1159" i="1"/>
  <c r="CO1159" i="1"/>
  <c r="CN1159" i="1"/>
  <c r="CM1159" i="1"/>
  <c r="CL1159" i="1"/>
  <c r="CK1159" i="1"/>
  <c r="CJ1159" i="1"/>
  <c r="CI1159" i="1"/>
  <c r="CH1159" i="1"/>
  <c r="CG1159" i="1"/>
  <c r="CF1159" i="1"/>
  <c r="CE1159" i="1"/>
  <c r="CD1159" i="1"/>
  <c r="CC1159" i="1"/>
  <c r="CB1159" i="1"/>
  <c r="CA1159" i="1"/>
  <c r="BZ1159" i="1"/>
  <c r="BY1159" i="1"/>
  <c r="BX1159" i="1"/>
  <c r="BW1159" i="1"/>
  <c r="BV1159" i="1"/>
  <c r="BU1159" i="1"/>
  <c r="BT1159" i="1"/>
  <c r="BS1159" i="1"/>
  <c r="BR1159" i="1"/>
  <c r="BQ1159" i="1"/>
  <c r="DW1158" i="1"/>
  <c r="DV1158" i="1"/>
  <c r="DU1158" i="1"/>
  <c r="DT1158" i="1"/>
  <c r="DS1158" i="1"/>
  <c r="DR1158" i="1"/>
  <c r="DQ1158" i="1"/>
  <c r="DP1158" i="1"/>
  <c r="DO1158" i="1"/>
  <c r="DN1158" i="1"/>
  <c r="DM1158" i="1"/>
  <c r="DL1158" i="1"/>
  <c r="DK1158" i="1"/>
  <c r="DJ1158" i="1"/>
  <c r="DI1158" i="1"/>
  <c r="DH1158" i="1"/>
  <c r="DG1158" i="1"/>
  <c r="DF1158" i="1"/>
  <c r="DE1158" i="1"/>
  <c r="DD1158" i="1"/>
  <c r="DC1158" i="1"/>
  <c r="DB1158" i="1"/>
  <c r="DA1158" i="1"/>
  <c r="CZ1158" i="1"/>
  <c r="CY1158" i="1"/>
  <c r="CX1158" i="1"/>
  <c r="CW1158" i="1"/>
  <c r="CV1158" i="1"/>
  <c r="CU1158" i="1"/>
  <c r="CT1158" i="1"/>
  <c r="CS1158" i="1"/>
  <c r="CR1158" i="1"/>
  <c r="CQ1158" i="1"/>
  <c r="CP1158" i="1"/>
  <c r="CO1158" i="1"/>
  <c r="CN1158" i="1"/>
  <c r="CM1158" i="1"/>
  <c r="CL1158" i="1"/>
  <c r="CK1158" i="1"/>
  <c r="CJ1158" i="1"/>
  <c r="CI1158" i="1"/>
  <c r="CH1158" i="1"/>
  <c r="CG1158" i="1"/>
  <c r="CF1158" i="1"/>
  <c r="CE1158" i="1"/>
  <c r="CD1158" i="1"/>
  <c r="CC1158" i="1"/>
  <c r="CB1158" i="1"/>
  <c r="CA1158" i="1"/>
  <c r="BZ1158" i="1"/>
  <c r="BY1158" i="1"/>
  <c r="BX1158" i="1"/>
  <c r="BW1158" i="1"/>
  <c r="BV1158" i="1"/>
  <c r="BU1158" i="1"/>
  <c r="BT1158" i="1"/>
  <c r="BS1158" i="1"/>
  <c r="BR1158" i="1"/>
  <c r="BQ1158" i="1"/>
  <c r="DW1157" i="1"/>
  <c r="DV1157" i="1"/>
  <c r="DU1157" i="1"/>
  <c r="DT1157" i="1"/>
  <c r="DS1157" i="1"/>
  <c r="DR1157" i="1"/>
  <c r="DQ1157" i="1"/>
  <c r="DP1157" i="1"/>
  <c r="DO1157" i="1"/>
  <c r="DN1157" i="1"/>
  <c r="DM1157" i="1"/>
  <c r="DL1157" i="1"/>
  <c r="DK1157" i="1"/>
  <c r="DJ1157" i="1"/>
  <c r="DI1157" i="1"/>
  <c r="DH1157" i="1"/>
  <c r="DG1157" i="1"/>
  <c r="DF1157" i="1"/>
  <c r="DE1157" i="1"/>
  <c r="DD1157" i="1"/>
  <c r="DC1157" i="1"/>
  <c r="DB1157" i="1"/>
  <c r="DA1157" i="1"/>
  <c r="CZ1157" i="1"/>
  <c r="CY1157" i="1"/>
  <c r="CX1157" i="1"/>
  <c r="CW1157" i="1"/>
  <c r="CV1157" i="1"/>
  <c r="CU1157" i="1"/>
  <c r="CT1157" i="1"/>
  <c r="CS1157" i="1"/>
  <c r="CR1157" i="1"/>
  <c r="CQ1157" i="1"/>
  <c r="CP1157" i="1"/>
  <c r="CO1157" i="1"/>
  <c r="CN1157" i="1"/>
  <c r="CM1157" i="1"/>
  <c r="CL1157" i="1"/>
  <c r="CK1157" i="1"/>
  <c r="CJ1157" i="1"/>
  <c r="CI1157" i="1"/>
  <c r="CH1157" i="1"/>
  <c r="CG1157" i="1"/>
  <c r="CF1157" i="1"/>
  <c r="CE1157" i="1"/>
  <c r="CD1157" i="1"/>
  <c r="CC1157" i="1"/>
  <c r="CB1157" i="1"/>
  <c r="CA1157" i="1"/>
  <c r="BZ1157" i="1"/>
  <c r="BY1157" i="1"/>
  <c r="BX1157" i="1"/>
  <c r="BW1157" i="1"/>
  <c r="BV1157" i="1"/>
  <c r="BU1157" i="1"/>
  <c r="BT1157" i="1"/>
  <c r="BS1157" i="1"/>
  <c r="BR1157" i="1"/>
  <c r="BQ1157" i="1"/>
  <c r="BP1161" i="1"/>
  <c r="BP1158" i="1"/>
  <c r="BP1157" i="1"/>
  <c r="DW1150" i="1"/>
  <c r="DW1149" i="1"/>
  <c r="DW1148" i="1"/>
  <c r="DW1147" i="1"/>
  <c r="DW1146" i="1"/>
  <c r="DW1145" i="1"/>
  <c r="DW1144" i="1"/>
  <c r="DW1140" i="1"/>
  <c r="DW1139" i="1"/>
  <c r="DW1138" i="1"/>
  <c r="DW1137" i="1"/>
  <c r="DW1136" i="1"/>
  <c r="DW1135" i="1"/>
  <c r="DV1137" i="1"/>
  <c r="DU1137" i="1"/>
  <c r="DT1137" i="1"/>
  <c r="DS1137" i="1"/>
  <c r="DR1137" i="1"/>
  <c r="DQ1137" i="1"/>
  <c r="DP1137" i="1"/>
  <c r="DO1137" i="1"/>
  <c r="DN1137" i="1"/>
  <c r="DM1137" i="1"/>
  <c r="DL1137" i="1"/>
  <c r="DK1137" i="1"/>
  <c r="DJ1137" i="1"/>
  <c r="DI1137" i="1"/>
  <c r="DH1137" i="1"/>
  <c r="DG1137" i="1"/>
  <c r="DF1137" i="1"/>
  <c r="DE1137" i="1"/>
  <c r="DD1137" i="1"/>
  <c r="DC1137" i="1"/>
  <c r="DB1137" i="1"/>
  <c r="DA1137" i="1"/>
  <c r="CZ1137" i="1"/>
  <c r="CY1137" i="1"/>
  <c r="CX1137" i="1"/>
  <c r="CW1137" i="1"/>
  <c r="CV1137" i="1"/>
  <c r="CU1137" i="1"/>
  <c r="CT1137" i="1"/>
  <c r="CS1137" i="1"/>
  <c r="CR1137" i="1"/>
  <c r="CQ1137" i="1"/>
  <c r="CP1137" i="1"/>
  <c r="CO1137" i="1"/>
  <c r="CN1137" i="1"/>
  <c r="CM1137" i="1"/>
  <c r="CL1137" i="1"/>
  <c r="CK1137" i="1"/>
  <c r="CJ1137" i="1"/>
  <c r="CI1137" i="1"/>
  <c r="CH1137" i="1"/>
  <c r="CG1137" i="1"/>
  <c r="CF1137" i="1"/>
  <c r="CE1137" i="1"/>
  <c r="CD1137" i="1"/>
  <c r="CC1137" i="1"/>
  <c r="CB1137" i="1"/>
  <c r="CA1137" i="1"/>
  <c r="BZ1137" i="1"/>
  <c r="BY1137" i="1"/>
  <c r="BX1137" i="1"/>
  <c r="BW1137" i="1"/>
  <c r="BV1137" i="1"/>
  <c r="BU1137" i="1"/>
  <c r="BT1137" i="1"/>
  <c r="BS1137" i="1"/>
  <c r="BR1137" i="1"/>
  <c r="BQ1137" i="1"/>
  <c r="BP1137" i="1"/>
  <c r="BP1136" i="1"/>
  <c r="DW1129" i="1"/>
  <c r="DW1128" i="1"/>
  <c r="DW1127" i="1"/>
  <c r="DV1128" i="1"/>
  <c r="DV1129" i="1"/>
  <c r="DV1136" i="1"/>
  <c r="DW1125" i="1"/>
  <c r="DW1124" i="1"/>
  <c r="DW1123" i="1"/>
  <c r="DW1122" i="1"/>
  <c r="DW1121" i="1"/>
  <c r="DW1120" i="1"/>
  <c r="DW1113" i="1"/>
  <c r="DW1110" i="1"/>
  <c r="DW1109" i="1"/>
  <c r="DW1108" i="1"/>
  <c r="DW1106" i="1"/>
  <c r="DV1106" i="1"/>
  <c r="DU1106" i="1"/>
  <c r="DT1106" i="1"/>
  <c r="DS1106" i="1"/>
  <c r="DQ1106" i="1"/>
  <c r="DP1106" i="1"/>
  <c r="DO1106" i="1"/>
  <c r="DN1106" i="1"/>
  <c r="DM1106" i="1"/>
  <c r="DL1106" i="1"/>
  <c r="DK1106" i="1"/>
  <c r="DJ1106" i="1"/>
  <c r="DI1106" i="1"/>
  <c r="DH1106" i="1"/>
  <c r="DG1106" i="1"/>
  <c r="DF1106" i="1"/>
  <c r="DE1106" i="1"/>
  <c r="DD1106" i="1"/>
  <c r="DC1106" i="1"/>
  <c r="DB1106" i="1"/>
  <c r="DA1106" i="1"/>
  <c r="CZ1106" i="1"/>
  <c r="CY1106" i="1"/>
  <c r="CX1106" i="1"/>
  <c r="CW1106" i="1"/>
  <c r="CV1106" i="1"/>
  <c r="CU1106" i="1"/>
  <c r="CT1106" i="1"/>
  <c r="CS1106" i="1"/>
  <c r="CR1106" i="1"/>
  <c r="CQ1106" i="1"/>
  <c r="CP1106" i="1"/>
  <c r="CO1106" i="1"/>
  <c r="CN1106" i="1"/>
  <c r="CM1106" i="1"/>
  <c r="CL1106" i="1"/>
  <c r="CK1106" i="1"/>
  <c r="CJ1106" i="1"/>
  <c r="CI1106" i="1"/>
  <c r="CH1106" i="1"/>
  <c r="CG1106" i="1"/>
  <c r="CF1106" i="1"/>
  <c r="CE1106" i="1"/>
  <c r="CD1106" i="1"/>
  <c r="CC1106" i="1"/>
  <c r="CB1106" i="1"/>
  <c r="CA1106" i="1"/>
  <c r="BZ1106" i="1"/>
  <c r="BY1106" i="1"/>
  <c r="BX1106" i="1"/>
  <c r="BW1106" i="1"/>
  <c r="BV1106" i="1"/>
  <c r="BU1106" i="1"/>
  <c r="BT1106" i="1"/>
  <c r="BS1106" i="1"/>
  <c r="BR1106" i="1"/>
  <c r="BQ1106" i="1"/>
  <c r="DW1105" i="1"/>
  <c r="DV1105" i="1"/>
  <c r="DU1105" i="1"/>
  <c r="DT1105" i="1"/>
  <c r="DS1105" i="1"/>
  <c r="DQ1105" i="1"/>
  <c r="DP1105" i="1"/>
  <c r="DO1105" i="1"/>
  <c r="DN1105" i="1"/>
  <c r="DM1105" i="1"/>
  <c r="DL1105" i="1"/>
  <c r="DK1105" i="1"/>
  <c r="DJ1105" i="1"/>
  <c r="DI1105" i="1"/>
  <c r="DH1105" i="1"/>
  <c r="DG1105" i="1"/>
  <c r="DF1105" i="1"/>
  <c r="DE1105" i="1"/>
  <c r="DD1105" i="1"/>
  <c r="DC1105" i="1"/>
  <c r="DB1105" i="1"/>
  <c r="DA1105" i="1"/>
  <c r="CZ1105" i="1"/>
  <c r="CY1105" i="1"/>
  <c r="CX1105" i="1"/>
  <c r="CW1105" i="1"/>
  <c r="CV1105" i="1"/>
  <c r="CU1105" i="1"/>
  <c r="CT1105" i="1"/>
  <c r="CS1105" i="1"/>
  <c r="CR1105" i="1"/>
  <c r="CQ1105" i="1"/>
  <c r="CP1105" i="1"/>
  <c r="CO1105" i="1"/>
  <c r="CN1105" i="1"/>
  <c r="CM1105" i="1"/>
  <c r="CL1105" i="1"/>
  <c r="CK1105" i="1"/>
  <c r="CJ1105" i="1"/>
  <c r="CI1105" i="1"/>
  <c r="CH1105" i="1"/>
  <c r="CG1105" i="1"/>
  <c r="CF1105" i="1"/>
  <c r="CE1105" i="1"/>
  <c r="CD1105" i="1"/>
  <c r="CC1105" i="1"/>
  <c r="CB1105" i="1"/>
  <c r="CA1105" i="1"/>
  <c r="BZ1105" i="1"/>
  <c r="BY1105" i="1"/>
  <c r="BX1105" i="1"/>
  <c r="BW1105" i="1"/>
  <c r="BV1105" i="1"/>
  <c r="BU1105" i="1"/>
  <c r="BT1105" i="1"/>
  <c r="BS1105" i="1"/>
  <c r="BR1105" i="1"/>
  <c r="BQ1105" i="1"/>
  <c r="DW1104" i="1"/>
  <c r="DV1104" i="1"/>
  <c r="DU1104" i="1"/>
  <c r="DT1104" i="1"/>
  <c r="DS1104" i="1"/>
  <c r="DQ1104" i="1"/>
  <c r="DP1104" i="1"/>
  <c r="DO1104" i="1"/>
  <c r="DN1104" i="1"/>
  <c r="DM1104" i="1"/>
  <c r="DL1104" i="1"/>
  <c r="DK1104" i="1"/>
  <c r="DJ1104" i="1"/>
  <c r="DI1104" i="1"/>
  <c r="DH1104" i="1"/>
  <c r="DG1104" i="1"/>
  <c r="DF1104" i="1"/>
  <c r="DE1104" i="1"/>
  <c r="DD1104" i="1"/>
  <c r="DC1104" i="1"/>
  <c r="DB1104" i="1"/>
  <c r="DA1104" i="1"/>
  <c r="CZ1104" i="1"/>
  <c r="CY1104" i="1"/>
  <c r="CX1104" i="1"/>
  <c r="CW1104" i="1"/>
  <c r="CV1104" i="1"/>
  <c r="CU1104" i="1"/>
  <c r="CT1104" i="1"/>
  <c r="CS1104" i="1"/>
  <c r="CR1104" i="1"/>
  <c r="CQ1104" i="1"/>
  <c r="CP1104" i="1"/>
  <c r="CO1104" i="1"/>
  <c r="CN1104" i="1"/>
  <c r="CM1104" i="1"/>
  <c r="CL1104" i="1"/>
  <c r="CK1104" i="1"/>
  <c r="CJ1104" i="1"/>
  <c r="CI1104" i="1"/>
  <c r="CH1104" i="1"/>
  <c r="CG1104" i="1"/>
  <c r="CF1104" i="1"/>
  <c r="CE1104" i="1"/>
  <c r="CD1104" i="1"/>
  <c r="CC1104" i="1"/>
  <c r="CB1104" i="1"/>
  <c r="CA1104" i="1"/>
  <c r="BZ1104" i="1"/>
  <c r="BY1104" i="1"/>
  <c r="BX1104" i="1"/>
  <c r="BW1104" i="1"/>
  <c r="BV1104" i="1"/>
  <c r="BU1104" i="1"/>
  <c r="BT1104" i="1"/>
  <c r="BS1104" i="1"/>
  <c r="BR1104" i="1"/>
  <c r="BQ1104" i="1"/>
  <c r="DW1103" i="1"/>
  <c r="BY1103" i="1"/>
  <c r="BX1103" i="1"/>
  <c r="BW1103" i="1"/>
  <c r="BV1103" i="1"/>
  <c r="BU1103" i="1"/>
  <c r="BT1103" i="1"/>
  <c r="BS1103" i="1"/>
  <c r="BR1103" i="1"/>
  <c r="BQ1103" i="1"/>
  <c r="BP1106" i="1"/>
  <c r="BP1104" i="1"/>
  <c r="DW1100" i="1"/>
  <c r="DV1100" i="1"/>
  <c r="DU1100" i="1"/>
  <c r="DT1100" i="1"/>
  <c r="DS1100" i="1"/>
  <c r="DR1100" i="1"/>
  <c r="DQ1100" i="1"/>
  <c r="DP1100" i="1"/>
  <c r="DO1100" i="1"/>
  <c r="DN1100" i="1"/>
  <c r="DM1100" i="1"/>
  <c r="DL1100" i="1"/>
  <c r="DK1100" i="1"/>
  <c r="DJ1100" i="1"/>
  <c r="DI1100" i="1"/>
  <c r="DH1100" i="1"/>
  <c r="DG1100" i="1"/>
  <c r="DF1100" i="1"/>
  <c r="DE1100" i="1"/>
  <c r="DD1100" i="1"/>
  <c r="DC1100" i="1"/>
  <c r="DB1100" i="1"/>
  <c r="DA1100" i="1"/>
  <c r="CZ1100" i="1"/>
  <c r="CY1100" i="1"/>
  <c r="CX1100" i="1"/>
  <c r="CW1100" i="1"/>
  <c r="CV1100" i="1"/>
  <c r="CU1100" i="1"/>
  <c r="CT1100" i="1"/>
  <c r="CS1100" i="1"/>
  <c r="CR1100" i="1"/>
  <c r="CQ1100" i="1"/>
  <c r="CP1100" i="1"/>
  <c r="CO1100" i="1"/>
  <c r="CN1100" i="1"/>
  <c r="CM1100" i="1"/>
  <c r="CL1100" i="1"/>
  <c r="CK1100" i="1"/>
  <c r="CJ1100" i="1"/>
  <c r="CI1100" i="1"/>
  <c r="CH1100" i="1"/>
  <c r="CG1100" i="1"/>
  <c r="CF1100" i="1"/>
  <c r="CE1100" i="1"/>
  <c r="CD1100" i="1"/>
  <c r="CC1100" i="1"/>
  <c r="CB1100" i="1"/>
  <c r="CA1100" i="1"/>
  <c r="BZ1100" i="1"/>
  <c r="BY1100" i="1"/>
  <c r="BX1100" i="1"/>
  <c r="BW1100" i="1"/>
  <c r="BV1100" i="1"/>
  <c r="BU1100" i="1"/>
  <c r="BT1100" i="1"/>
  <c r="BS1100" i="1"/>
  <c r="BR1100" i="1"/>
  <c r="BQ1100" i="1"/>
  <c r="DW1099" i="1"/>
  <c r="DV1099" i="1"/>
  <c r="DU1099" i="1"/>
  <c r="DT1099" i="1"/>
  <c r="DS1099" i="1"/>
  <c r="DR1099" i="1"/>
  <c r="DQ1099" i="1"/>
  <c r="DP1099" i="1"/>
  <c r="DO1099" i="1"/>
  <c r="DN1099" i="1"/>
  <c r="DM1099" i="1"/>
  <c r="DL1099" i="1"/>
  <c r="DK1099" i="1"/>
  <c r="DJ1099" i="1"/>
  <c r="DI1099" i="1"/>
  <c r="DH1099" i="1"/>
  <c r="DG1099" i="1"/>
  <c r="DF1099" i="1"/>
  <c r="DE1099" i="1"/>
  <c r="DD1099" i="1"/>
  <c r="DC1099" i="1"/>
  <c r="DB1099" i="1"/>
  <c r="DA1099" i="1"/>
  <c r="CZ1099" i="1"/>
  <c r="CY1099" i="1"/>
  <c r="CX1099" i="1"/>
  <c r="CW1099" i="1"/>
  <c r="CV1099" i="1"/>
  <c r="CU1099" i="1"/>
  <c r="CT1099" i="1"/>
  <c r="CS1099" i="1"/>
  <c r="CR1099" i="1"/>
  <c r="CQ1099" i="1"/>
  <c r="CP1099" i="1"/>
  <c r="CO1099" i="1"/>
  <c r="CN1099" i="1"/>
  <c r="CM1099" i="1"/>
  <c r="CL1099" i="1"/>
  <c r="CK1099" i="1"/>
  <c r="CJ1099" i="1"/>
  <c r="CI1099" i="1"/>
  <c r="CH1099" i="1"/>
  <c r="CG1099" i="1"/>
  <c r="CF1099" i="1"/>
  <c r="CE1099" i="1"/>
  <c r="CD1099" i="1"/>
  <c r="CC1099" i="1"/>
  <c r="CB1099" i="1"/>
  <c r="CA1099" i="1"/>
  <c r="BZ1099" i="1"/>
  <c r="BY1099" i="1"/>
  <c r="BX1099" i="1"/>
  <c r="BW1099" i="1"/>
  <c r="BV1099" i="1"/>
  <c r="BU1099" i="1"/>
  <c r="BT1099" i="1"/>
  <c r="BS1099" i="1"/>
  <c r="BR1099" i="1"/>
  <c r="BQ1099" i="1"/>
  <c r="DW1098" i="1"/>
  <c r="DV1098" i="1"/>
  <c r="DU1098" i="1"/>
  <c r="DT1098" i="1"/>
  <c r="DS1098" i="1"/>
  <c r="DR1098" i="1"/>
  <c r="DQ1098" i="1"/>
  <c r="DP1098" i="1"/>
  <c r="DO1098" i="1"/>
  <c r="DN1098" i="1"/>
  <c r="DM1098" i="1"/>
  <c r="DL1098" i="1"/>
  <c r="DK1098" i="1"/>
  <c r="DJ1098" i="1"/>
  <c r="DI1098" i="1"/>
  <c r="DH1098" i="1"/>
  <c r="DG1098" i="1"/>
  <c r="DF1098" i="1"/>
  <c r="DE1098" i="1"/>
  <c r="DD1098" i="1"/>
  <c r="DC1098" i="1"/>
  <c r="DB1098" i="1"/>
  <c r="DA1098" i="1"/>
  <c r="CZ1098" i="1"/>
  <c r="CY1098" i="1"/>
  <c r="CX1098" i="1"/>
  <c r="CW1098" i="1"/>
  <c r="CV1098" i="1"/>
  <c r="CU1098" i="1"/>
  <c r="CT1098" i="1"/>
  <c r="CS1098" i="1"/>
  <c r="CR1098" i="1"/>
  <c r="CQ1098" i="1"/>
  <c r="CP1098" i="1"/>
  <c r="CO1098" i="1"/>
  <c r="CN1098" i="1"/>
  <c r="CM1098" i="1"/>
  <c r="CL1098" i="1"/>
  <c r="CK1098" i="1"/>
  <c r="CJ1098" i="1"/>
  <c r="CI1098" i="1"/>
  <c r="CH1098" i="1"/>
  <c r="CG1098" i="1"/>
  <c r="CF1098" i="1"/>
  <c r="CE1098" i="1"/>
  <c r="CD1098" i="1"/>
  <c r="CC1098" i="1"/>
  <c r="CB1098" i="1"/>
  <c r="CA1098" i="1"/>
  <c r="BZ1098" i="1"/>
  <c r="BY1098" i="1"/>
  <c r="BX1098" i="1"/>
  <c r="BW1098" i="1"/>
  <c r="BV1098" i="1"/>
  <c r="BU1098" i="1"/>
  <c r="BT1098" i="1"/>
  <c r="BS1098" i="1"/>
  <c r="BR1098" i="1"/>
  <c r="BQ1098" i="1"/>
  <c r="DW1097" i="1"/>
  <c r="DV1097" i="1"/>
  <c r="DU1097" i="1"/>
  <c r="DT1097" i="1"/>
  <c r="DS1097" i="1"/>
  <c r="DR1097" i="1"/>
  <c r="DQ1097" i="1"/>
  <c r="DP1097" i="1"/>
  <c r="DO1097" i="1"/>
  <c r="DN1097" i="1"/>
  <c r="DM1097" i="1"/>
  <c r="DL1097" i="1"/>
  <c r="DK1097" i="1"/>
  <c r="DJ1097" i="1"/>
  <c r="DI1097" i="1"/>
  <c r="DH1097" i="1"/>
  <c r="DG1097" i="1"/>
  <c r="DF1097" i="1"/>
  <c r="DE1097" i="1"/>
  <c r="DD1097" i="1"/>
  <c r="DC1097" i="1"/>
  <c r="DB1097" i="1"/>
  <c r="DA1097" i="1"/>
  <c r="CZ1097" i="1"/>
  <c r="CY1097" i="1"/>
  <c r="CX1097" i="1"/>
  <c r="CW1097" i="1"/>
  <c r="CV1097" i="1"/>
  <c r="CU1097" i="1"/>
  <c r="CT1097" i="1"/>
  <c r="CS1097" i="1"/>
  <c r="CR1097" i="1"/>
  <c r="CQ1097" i="1"/>
  <c r="CP1097" i="1"/>
  <c r="CO1097" i="1"/>
  <c r="CN1097" i="1"/>
  <c r="CM1097" i="1"/>
  <c r="CL1097" i="1"/>
  <c r="CK1097" i="1"/>
  <c r="CJ1097" i="1"/>
  <c r="CI1097" i="1"/>
  <c r="CH1097" i="1"/>
  <c r="CG1097" i="1"/>
  <c r="CF1097" i="1"/>
  <c r="CE1097" i="1"/>
  <c r="CD1097" i="1"/>
  <c r="CC1097" i="1"/>
  <c r="CB1097" i="1"/>
  <c r="CA1097" i="1"/>
  <c r="BZ1097" i="1"/>
  <c r="BY1097" i="1"/>
  <c r="BX1097" i="1"/>
  <c r="BW1097" i="1"/>
  <c r="BV1097" i="1"/>
  <c r="BU1097" i="1"/>
  <c r="BT1097" i="1"/>
  <c r="BS1097" i="1"/>
  <c r="BR1097" i="1"/>
  <c r="BQ1097" i="1"/>
  <c r="DW1096" i="1"/>
  <c r="DV1096" i="1"/>
  <c r="DU1096" i="1"/>
  <c r="DT1096" i="1"/>
  <c r="DS1096" i="1"/>
  <c r="DR1096" i="1"/>
  <c r="DQ1096" i="1"/>
  <c r="DP1096" i="1"/>
  <c r="DO1096" i="1"/>
  <c r="DN1096" i="1"/>
  <c r="DM1096" i="1"/>
  <c r="DL1096" i="1"/>
  <c r="DK1096" i="1"/>
  <c r="DJ1096" i="1"/>
  <c r="DI1096" i="1"/>
  <c r="DH1096" i="1"/>
  <c r="DG1096" i="1"/>
  <c r="DF1096" i="1"/>
  <c r="DE1096" i="1"/>
  <c r="DD1096" i="1"/>
  <c r="DC1096" i="1"/>
  <c r="DB1096" i="1"/>
  <c r="DA1096" i="1"/>
  <c r="CZ1096" i="1"/>
  <c r="CY1096" i="1"/>
  <c r="CX1096" i="1"/>
  <c r="CW1096" i="1"/>
  <c r="CV1096" i="1"/>
  <c r="CU1096" i="1"/>
  <c r="CT1096" i="1"/>
  <c r="CS1096" i="1"/>
  <c r="CR1096" i="1"/>
  <c r="CQ1096" i="1"/>
  <c r="CP1096" i="1"/>
  <c r="CO1096" i="1"/>
  <c r="CN1096" i="1"/>
  <c r="CM1096" i="1"/>
  <c r="CL1096" i="1"/>
  <c r="CK1096" i="1"/>
  <c r="CJ1096" i="1"/>
  <c r="CI1096" i="1"/>
  <c r="CH1096" i="1"/>
  <c r="CG1096" i="1"/>
  <c r="CF1096" i="1"/>
  <c r="CE1096" i="1"/>
  <c r="CD1096" i="1"/>
  <c r="CC1096" i="1"/>
  <c r="CB1096" i="1"/>
  <c r="CA1096" i="1"/>
  <c r="BZ1096" i="1"/>
  <c r="BY1096" i="1"/>
  <c r="BX1096" i="1"/>
  <c r="BW1096" i="1"/>
  <c r="BV1096" i="1"/>
  <c r="BU1096" i="1"/>
  <c r="BT1096" i="1"/>
  <c r="BS1096" i="1"/>
  <c r="BR1096" i="1"/>
  <c r="BQ1096" i="1"/>
  <c r="DW1095" i="1"/>
  <c r="DV1095" i="1"/>
  <c r="DU1095" i="1"/>
  <c r="DT1095" i="1"/>
  <c r="DS1095" i="1"/>
  <c r="DR1095" i="1"/>
  <c r="DQ1095" i="1"/>
  <c r="DP1095" i="1"/>
  <c r="DO1095" i="1"/>
  <c r="DN1095" i="1"/>
  <c r="DM1095" i="1"/>
  <c r="DL1095" i="1"/>
  <c r="DK1095" i="1"/>
  <c r="DJ1095" i="1"/>
  <c r="DI1095" i="1"/>
  <c r="DH1095" i="1"/>
  <c r="DG1095" i="1"/>
  <c r="DF1095" i="1"/>
  <c r="DE1095" i="1"/>
  <c r="DD1095" i="1"/>
  <c r="DC1095" i="1"/>
  <c r="DB1095" i="1"/>
  <c r="DA1095" i="1"/>
  <c r="CZ1095" i="1"/>
  <c r="CY1095" i="1"/>
  <c r="CX1095" i="1"/>
  <c r="CW1095" i="1"/>
  <c r="CV1095" i="1"/>
  <c r="CU1095" i="1"/>
  <c r="CT1095" i="1"/>
  <c r="CS1095" i="1"/>
  <c r="CR1095" i="1"/>
  <c r="CQ1095" i="1"/>
  <c r="CP1095" i="1"/>
  <c r="CO1095" i="1"/>
  <c r="CN1095" i="1"/>
  <c r="CM1095" i="1"/>
  <c r="CL1095" i="1"/>
  <c r="CK1095" i="1"/>
  <c r="CJ1095" i="1"/>
  <c r="CI1095" i="1"/>
  <c r="CH1095" i="1"/>
  <c r="CG1095" i="1"/>
  <c r="CF1095" i="1"/>
  <c r="CE1095" i="1"/>
  <c r="CD1095" i="1"/>
  <c r="CC1095" i="1"/>
  <c r="CB1095" i="1"/>
  <c r="CA1095" i="1"/>
  <c r="BZ1095" i="1"/>
  <c r="BY1095" i="1"/>
  <c r="BX1095" i="1"/>
  <c r="BW1095" i="1"/>
  <c r="BV1095" i="1"/>
  <c r="BU1095" i="1"/>
  <c r="BT1095" i="1"/>
  <c r="BS1095" i="1"/>
  <c r="BR1095" i="1"/>
  <c r="BQ1095" i="1"/>
  <c r="DW1094" i="1"/>
  <c r="DV1094" i="1"/>
  <c r="DU1094" i="1"/>
  <c r="DT1094" i="1"/>
  <c r="DS1094" i="1"/>
  <c r="DR1094" i="1"/>
  <c r="DQ1094" i="1"/>
  <c r="DP1094" i="1"/>
  <c r="DO1094" i="1"/>
  <c r="DN1094" i="1"/>
  <c r="DM1094" i="1"/>
  <c r="DL1094" i="1"/>
  <c r="DK1094" i="1"/>
  <c r="DJ1094" i="1"/>
  <c r="DI1094" i="1"/>
  <c r="DH1094" i="1"/>
  <c r="DG1094" i="1"/>
  <c r="DF1094" i="1"/>
  <c r="DE1094" i="1"/>
  <c r="DD1094" i="1"/>
  <c r="DC1094" i="1"/>
  <c r="DB1094" i="1"/>
  <c r="DA1094" i="1"/>
  <c r="CZ1094" i="1"/>
  <c r="CY1094" i="1"/>
  <c r="CX1094" i="1"/>
  <c r="CW1094" i="1"/>
  <c r="CV1094" i="1"/>
  <c r="CU1094" i="1"/>
  <c r="CT1094" i="1"/>
  <c r="CS1094" i="1"/>
  <c r="CR1094" i="1"/>
  <c r="CQ1094" i="1"/>
  <c r="CP1094" i="1"/>
  <c r="CO1094" i="1"/>
  <c r="CN1094" i="1"/>
  <c r="CM1094" i="1"/>
  <c r="CL1094" i="1"/>
  <c r="CK1094" i="1"/>
  <c r="CJ1094" i="1"/>
  <c r="CI1094" i="1"/>
  <c r="CH1094" i="1"/>
  <c r="CG1094" i="1"/>
  <c r="CF1094" i="1"/>
  <c r="CE1094" i="1"/>
  <c r="CD1094" i="1"/>
  <c r="CC1094" i="1"/>
  <c r="CB1094" i="1"/>
  <c r="CA1094" i="1"/>
  <c r="BZ1094" i="1"/>
  <c r="BY1094" i="1"/>
  <c r="BX1094" i="1"/>
  <c r="BW1094" i="1"/>
  <c r="BV1094" i="1"/>
  <c r="BU1094" i="1"/>
  <c r="BT1094" i="1"/>
  <c r="BS1094" i="1"/>
  <c r="BR1094" i="1"/>
  <c r="BQ1094" i="1"/>
  <c r="DW1093" i="1"/>
  <c r="BP1097" i="1"/>
  <c r="BP1095" i="1"/>
  <c r="DW1090" i="1"/>
  <c r="DW1089" i="1"/>
  <c r="DW1088" i="1"/>
  <c r="DW1084" i="1"/>
  <c r="DW1083" i="1"/>
  <c r="DW1082" i="1"/>
  <c r="DW1081" i="1"/>
  <c r="DW1080" i="1"/>
  <c r="DW1079" i="1"/>
  <c r="DW1078" i="1"/>
  <c r="DV1081" i="1"/>
  <c r="DU1081" i="1"/>
  <c r="DT1081" i="1"/>
  <c r="DS1081" i="1"/>
  <c r="DR1081" i="1"/>
  <c r="DQ1081" i="1"/>
  <c r="DP1081" i="1"/>
  <c r="DO1081" i="1"/>
  <c r="DN1081" i="1"/>
  <c r="DM1081" i="1"/>
  <c r="DL1081" i="1"/>
  <c r="DK1081" i="1"/>
  <c r="DJ1081" i="1"/>
  <c r="DI1081" i="1"/>
  <c r="DH1081" i="1"/>
  <c r="DG1081" i="1"/>
  <c r="DF1081" i="1"/>
  <c r="DE1081" i="1"/>
  <c r="DD1081" i="1"/>
  <c r="DC1081" i="1"/>
  <c r="DB1081" i="1"/>
  <c r="DA1081" i="1"/>
  <c r="CZ1081" i="1"/>
  <c r="CY1081" i="1"/>
  <c r="CX1081" i="1"/>
  <c r="CW1081" i="1"/>
  <c r="CV1081" i="1"/>
  <c r="CU1081" i="1"/>
  <c r="CT1081" i="1"/>
  <c r="CS1081" i="1"/>
  <c r="CR1081" i="1"/>
  <c r="CQ1081" i="1"/>
  <c r="CP1081" i="1"/>
  <c r="CO1081" i="1"/>
  <c r="CN1081" i="1"/>
  <c r="CM1081" i="1"/>
  <c r="CL1081" i="1"/>
  <c r="CK1081" i="1"/>
  <c r="CJ1081" i="1"/>
  <c r="CI1081" i="1"/>
  <c r="CH1081" i="1"/>
  <c r="CG1081" i="1"/>
  <c r="CF1081" i="1"/>
  <c r="CE1081" i="1"/>
  <c r="CD1081" i="1"/>
  <c r="CC1081" i="1"/>
  <c r="CB1081" i="1"/>
  <c r="CA1081" i="1"/>
  <c r="BZ1081" i="1"/>
  <c r="BY1081" i="1"/>
  <c r="BX1081" i="1"/>
  <c r="BW1081" i="1"/>
  <c r="BV1081" i="1"/>
  <c r="BU1081" i="1"/>
  <c r="BT1081" i="1"/>
  <c r="BS1081" i="1"/>
  <c r="BR1081" i="1"/>
  <c r="BQ1081" i="1"/>
  <c r="BP1081" i="1"/>
  <c r="DW1064" i="1"/>
  <c r="DW1061" i="1"/>
  <c r="DW1060" i="1"/>
  <c r="DW1059" i="1"/>
  <c r="BP1049" i="1"/>
  <c r="DW1045" i="1"/>
  <c r="DV1045" i="1"/>
  <c r="DU1045" i="1"/>
  <c r="DT1045" i="1"/>
  <c r="DS1045" i="1"/>
  <c r="DQ1045" i="1"/>
  <c r="DP1045" i="1"/>
  <c r="DO1045" i="1"/>
  <c r="DN1045" i="1"/>
  <c r="DM1045" i="1"/>
  <c r="DL1045" i="1"/>
  <c r="DK1045" i="1"/>
  <c r="DJ1045" i="1"/>
  <c r="DI1045" i="1"/>
  <c r="DH1045" i="1"/>
  <c r="DG1045" i="1"/>
  <c r="DF1045" i="1"/>
  <c r="DE1045" i="1"/>
  <c r="DD1045" i="1"/>
  <c r="DC1045" i="1"/>
  <c r="DB1045" i="1"/>
  <c r="DA1045" i="1"/>
  <c r="CZ1045" i="1"/>
  <c r="CY1045" i="1"/>
  <c r="CX1045" i="1"/>
  <c r="CW1045" i="1"/>
  <c r="CV1045" i="1"/>
  <c r="CU1045" i="1"/>
  <c r="CT1045" i="1"/>
  <c r="CS1045" i="1"/>
  <c r="CR1045" i="1"/>
  <c r="CQ1045" i="1"/>
  <c r="CP1045" i="1"/>
  <c r="CO1045" i="1"/>
  <c r="CN1045" i="1"/>
  <c r="CM1045" i="1"/>
  <c r="CL1045" i="1"/>
  <c r="CK1045" i="1"/>
  <c r="CJ1045" i="1"/>
  <c r="CI1045" i="1"/>
  <c r="CH1045" i="1"/>
  <c r="CG1045" i="1"/>
  <c r="CF1045" i="1"/>
  <c r="CE1045" i="1"/>
  <c r="CD1045" i="1"/>
  <c r="CC1045" i="1"/>
  <c r="CB1045" i="1"/>
  <c r="CA1045" i="1"/>
  <c r="BZ1045" i="1"/>
  <c r="BY1045" i="1"/>
  <c r="BX1045" i="1"/>
  <c r="BW1045" i="1"/>
  <c r="BV1045" i="1"/>
  <c r="BU1045" i="1"/>
  <c r="BT1045" i="1"/>
  <c r="BS1045" i="1"/>
  <c r="BR1045" i="1"/>
  <c r="BQ1045" i="1"/>
  <c r="DW1044" i="1"/>
  <c r="DV1044" i="1"/>
  <c r="DU1044" i="1"/>
  <c r="DT1044" i="1"/>
  <c r="DS1044" i="1"/>
  <c r="DQ1044" i="1"/>
  <c r="DP1044" i="1"/>
  <c r="DO1044" i="1"/>
  <c r="DN1044" i="1"/>
  <c r="DM1044" i="1"/>
  <c r="DL1044" i="1"/>
  <c r="DK1044" i="1"/>
  <c r="DJ1044" i="1"/>
  <c r="DI1044" i="1"/>
  <c r="DH1044" i="1"/>
  <c r="DG1044" i="1"/>
  <c r="DF1044" i="1"/>
  <c r="DE1044" i="1"/>
  <c r="DD1044" i="1"/>
  <c r="DC1044" i="1"/>
  <c r="DB1044" i="1"/>
  <c r="DA1044" i="1"/>
  <c r="CZ1044" i="1"/>
  <c r="CY1044" i="1"/>
  <c r="CX1044" i="1"/>
  <c r="CW1044" i="1"/>
  <c r="CV1044" i="1"/>
  <c r="CU1044" i="1"/>
  <c r="CT1044" i="1"/>
  <c r="CS1044" i="1"/>
  <c r="CR1044" i="1"/>
  <c r="CQ1044" i="1"/>
  <c r="CP1044" i="1"/>
  <c r="CO1044" i="1"/>
  <c r="CN1044" i="1"/>
  <c r="CM1044" i="1"/>
  <c r="CL1044" i="1"/>
  <c r="CK1044" i="1"/>
  <c r="CJ1044" i="1"/>
  <c r="CI1044" i="1"/>
  <c r="CH1044" i="1"/>
  <c r="CG1044" i="1"/>
  <c r="CF1044" i="1"/>
  <c r="CE1044" i="1"/>
  <c r="CD1044" i="1"/>
  <c r="CC1044" i="1"/>
  <c r="CB1044" i="1"/>
  <c r="CA1044" i="1"/>
  <c r="BZ1044" i="1"/>
  <c r="BY1044" i="1"/>
  <c r="BX1044" i="1"/>
  <c r="BW1044" i="1"/>
  <c r="BV1044" i="1"/>
  <c r="BU1044" i="1"/>
  <c r="BT1044" i="1"/>
  <c r="BS1044" i="1"/>
  <c r="BR1044" i="1"/>
  <c r="BQ1044" i="1"/>
  <c r="DW1043" i="1"/>
  <c r="DV1043" i="1"/>
  <c r="DU1043" i="1"/>
  <c r="DT1043" i="1"/>
  <c r="DS1043" i="1"/>
  <c r="DQ1043" i="1"/>
  <c r="DP1043" i="1"/>
  <c r="DO1043" i="1"/>
  <c r="DN1043" i="1"/>
  <c r="DM1043" i="1"/>
  <c r="DL1043" i="1"/>
  <c r="DK1043" i="1"/>
  <c r="DJ1043" i="1"/>
  <c r="DI1043" i="1"/>
  <c r="DH1043" i="1"/>
  <c r="DG1043" i="1"/>
  <c r="DF1043" i="1"/>
  <c r="DE1043" i="1"/>
  <c r="DD1043" i="1"/>
  <c r="DC1043" i="1"/>
  <c r="DB1043" i="1"/>
  <c r="DA1043" i="1"/>
  <c r="CZ1043" i="1"/>
  <c r="CY1043" i="1"/>
  <c r="CX1043" i="1"/>
  <c r="CW1043" i="1"/>
  <c r="CV1043" i="1"/>
  <c r="CU1043" i="1"/>
  <c r="CT1043" i="1"/>
  <c r="CS1043" i="1"/>
  <c r="CR1043" i="1"/>
  <c r="CQ1043" i="1"/>
  <c r="CP1043" i="1"/>
  <c r="CO1043" i="1"/>
  <c r="CN1043" i="1"/>
  <c r="CM1043" i="1"/>
  <c r="CL1043" i="1"/>
  <c r="CK1043" i="1"/>
  <c r="CJ1043" i="1"/>
  <c r="CI1043" i="1"/>
  <c r="CH1043" i="1"/>
  <c r="CG1043" i="1"/>
  <c r="CF1043" i="1"/>
  <c r="CE1043" i="1"/>
  <c r="CD1043" i="1"/>
  <c r="CC1043" i="1"/>
  <c r="CB1043" i="1"/>
  <c r="CA1043" i="1"/>
  <c r="BZ1043" i="1"/>
  <c r="BY1043" i="1"/>
  <c r="BX1043" i="1"/>
  <c r="BW1043" i="1"/>
  <c r="BV1043" i="1"/>
  <c r="BU1043" i="1"/>
  <c r="BT1043" i="1"/>
  <c r="BS1043" i="1"/>
  <c r="BR1043" i="1"/>
  <c r="BQ1043" i="1"/>
  <c r="DW1042" i="1"/>
  <c r="DV1042" i="1"/>
  <c r="DU1042" i="1"/>
  <c r="DT1042" i="1"/>
  <c r="DS1042" i="1"/>
  <c r="DQ1042" i="1"/>
  <c r="DP1042" i="1"/>
  <c r="DO1042" i="1"/>
  <c r="DN1042" i="1"/>
  <c r="DM1042" i="1"/>
  <c r="DL1042" i="1"/>
  <c r="DK1042" i="1"/>
  <c r="DJ1042" i="1"/>
  <c r="DI1042" i="1"/>
  <c r="DH1042" i="1"/>
  <c r="DG1042" i="1"/>
  <c r="DF1042" i="1"/>
  <c r="DE1042" i="1"/>
  <c r="DD1042" i="1"/>
  <c r="DC1042" i="1"/>
  <c r="DB1042" i="1"/>
  <c r="DA1042" i="1"/>
  <c r="CZ1042" i="1"/>
  <c r="CY1042" i="1"/>
  <c r="CX1042" i="1"/>
  <c r="CW1042" i="1"/>
  <c r="CV1042" i="1"/>
  <c r="CU1042" i="1"/>
  <c r="CT1042" i="1"/>
  <c r="CS1042" i="1"/>
  <c r="CR1042" i="1"/>
  <c r="CQ1042" i="1"/>
  <c r="CP1042" i="1"/>
  <c r="CO1042" i="1"/>
  <c r="CN1042" i="1"/>
  <c r="CM1042" i="1"/>
  <c r="CL1042" i="1"/>
  <c r="CK1042" i="1"/>
  <c r="CJ1042" i="1"/>
  <c r="CI1042" i="1"/>
  <c r="CH1042" i="1"/>
  <c r="CG1042" i="1"/>
  <c r="CF1042" i="1"/>
  <c r="CE1042" i="1"/>
  <c r="CD1042" i="1"/>
  <c r="CC1042" i="1"/>
  <c r="CB1042" i="1"/>
  <c r="CA1042" i="1"/>
  <c r="BZ1042" i="1"/>
  <c r="BY1042" i="1"/>
  <c r="BX1042" i="1"/>
  <c r="BW1042" i="1"/>
  <c r="BV1042" i="1"/>
  <c r="BU1042" i="1"/>
  <c r="BT1042" i="1"/>
  <c r="BS1042" i="1"/>
  <c r="BR1042" i="1"/>
  <c r="BQ1042" i="1"/>
  <c r="DW1041" i="1"/>
  <c r="DV1041" i="1"/>
  <c r="DU1041" i="1"/>
  <c r="DT1041" i="1"/>
  <c r="DS1041" i="1"/>
  <c r="DQ1041" i="1"/>
  <c r="DP1041" i="1"/>
  <c r="DO1041" i="1"/>
  <c r="DN1041" i="1"/>
  <c r="DM1041" i="1"/>
  <c r="DL1041" i="1"/>
  <c r="DK1041" i="1"/>
  <c r="DJ1041" i="1"/>
  <c r="DI1041" i="1"/>
  <c r="DH1041" i="1"/>
  <c r="DG1041" i="1"/>
  <c r="DF1041" i="1"/>
  <c r="DE1041" i="1"/>
  <c r="DD1041" i="1"/>
  <c r="DC1041" i="1"/>
  <c r="DB1041" i="1"/>
  <c r="DA1041" i="1"/>
  <c r="CZ1041" i="1"/>
  <c r="CY1041" i="1"/>
  <c r="CX1041" i="1"/>
  <c r="CW1041" i="1"/>
  <c r="CV1041" i="1"/>
  <c r="CU1041" i="1"/>
  <c r="CT1041" i="1"/>
  <c r="CS1041" i="1"/>
  <c r="CR1041" i="1"/>
  <c r="CQ1041" i="1"/>
  <c r="CP1041" i="1"/>
  <c r="CO1041" i="1"/>
  <c r="CN1041" i="1"/>
  <c r="CM1041" i="1"/>
  <c r="CL1041" i="1"/>
  <c r="CK1041" i="1"/>
  <c r="CJ1041" i="1"/>
  <c r="CI1041" i="1"/>
  <c r="CH1041" i="1"/>
  <c r="CG1041" i="1"/>
  <c r="CF1041" i="1"/>
  <c r="CE1041" i="1"/>
  <c r="CD1041" i="1"/>
  <c r="CC1041" i="1"/>
  <c r="CB1041" i="1"/>
  <c r="CA1041" i="1"/>
  <c r="BZ1041" i="1"/>
  <c r="BY1041" i="1"/>
  <c r="BX1041" i="1"/>
  <c r="BW1041" i="1"/>
  <c r="BV1041" i="1"/>
  <c r="BU1041" i="1"/>
  <c r="BT1041" i="1"/>
  <c r="BS1041" i="1"/>
  <c r="BR1041" i="1"/>
  <c r="BQ1041" i="1"/>
  <c r="DW1040" i="1"/>
  <c r="DV1040" i="1"/>
  <c r="DU1040" i="1"/>
  <c r="DT1040" i="1"/>
  <c r="DS1040" i="1"/>
  <c r="DQ1040" i="1"/>
  <c r="DP1040" i="1"/>
  <c r="DO1040" i="1"/>
  <c r="DN1040" i="1"/>
  <c r="DM1040" i="1"/>
  <c r="DL1040" i="1"/>
  <c r="DK1040" i="1"/>
  <c r="DJ1040" i="1"/>
  <c r="DI1040" i="1"/>
  <c r="DH1040" i="1"/>
  <c r="DG1040" i="1"/>
  <c r="DF1040" i="1"/>
  <c r="DE1040" i="1"/>
  <c r="DD1040" i="1"/>
  <c r="DC1040" i="1"/>
  <c r="DB1040" i="1"/>
  <c r="DA1040" i="1"/>
  <c r="CZ1040" i="1"/>
  <c r="CY1040" i="1"/>
  <c r="CX1040" i="1"/>
  <c r="CW1040" i="1"/>
  <c r="CV1040" i="1"/>
  <c r="CU1040" i="1"/>
  <c r="CT1040" i="1"/>
  <c r="CS1040" i="1"/>
  <c r="CR1040" i="1"/>
  <c r="CQ1040" i="1"/>
  <c r="CP1040" i="1"/>
  <c r="CO1040" i="1"/>
  <c r="CN1040" i="1"/>
  <c r="CM1040" i="1"/>
  <c r="CL1040" i="1"/>
  <c r="CK1040" i="1"/>
  <c r="CJ1040" i="1"/>
  <c r="CI1040" i="1"/>
  <c r="CH1040" i="1"/>
  <c r="CG1040" i="1"/>
  <c r="CF1040" i="1"/>
  <c r="CE1040" i="1"/>
  <c r="CD1040" i="1"/>
  <c r="CC1040" i="1"/>
  <c r="CB1040" i="1"/>
  <c r="CA1040" i="1"/>
  <c r="BZ1040" i="1"/>
  <c r="BY1040" i="1"/>
  <c r="BX1040" i="1"/>
  <c r="BW1040" i="1"/>
  <c r="BV1040" i="1"/>
  <c r="BU1040" i="1"/>
  <c r="BT1040" i="1"/>
  <c r="BS1040" i="1"/>
  <c r="BR1040" i="1"/>
  <c r="BQ1040" i="1"/>
  <c r="DW1039" i="1"/>
  <c r="DV1039" i="1"/>
  <c r="DU1039" i="1"/>
  <c r="DT1039" i="1"/>
  <c r="DS1039" i="1"/>
  <c r="DQ1039" i="1"/>
  <c r="DP1039" i="1"/>
  <c r="DO1039" i="1"/>
  <c r="DN1039" i="1"/>
  <c r="DM1039" i="1"/>
  <c r="DL1039" i="1"/>
  <c r="DK1039" i="1"/>
  <c r="DJ1039" i="1"/>
  <c r="DI1039" i="1"/>
  <c r="DH1039" i="1"/>
  <c r="DG1039" i="1"/>
  <c r="DF1039" i="1"/>
  <c r="DE1039" i="1"/>
  <c r="DD1039" i="1"/>
  <c r="DC1039" i="1"/>
  <c r="DB1039" i="1"/>
  <c r="DA1039" i="1"/>
  <c r="CZ1039" i="1"/>
  <c r="CY1039" i="1"/>
  <c r="CX1039" i="1"/>
  <c r="CW1039" i="1"/>
  <c r="CV1039" i="1"/>
  <c r="CU1039" i="1"/>
  <c r="CT1039" i="1"/>
  <c r="CS1039" i="1"/>
  <c r="CR1039" i="1"/>
  <c r="CQ1039" i="1"/>
  <c r="CP1039" i="1"/>
  <c r="CO1039" i="1"/>
  <c r="CN1039" i="1"/>
  <c r="CM1039" i="1"/>
  <c r="CL1039" i="1"/>
  <c r="CK1039" i="1"/>
  <c r="CJ1039" i="1"/>
  <c r="CI1039" i="1"/>
  <c r="CH1039" i="1"/>
  <c r="CG1039" i="1"/>
  <c r="CF1039" i="1"/>
  <c r="CE1039" i="1"/>
  <c r="CD1039" i="1"/>
  <c r="CC1039" i="1"/>
  <c r="CB1039" i="1"/>
  <c r="CA1039" i="1"/>
  <c r="BZ1039" i="1"/>
  <c r="BY1039" i="1"/>
  <c r="BX1039" i="1"/>
  <c r="BW1039" i="1"/>
  <c r="BV1039" i="1"/>
  <c r="BU1039" i="1"/>
  <c r="BT1039" i="1"/>
  <c r="BS1039" i="1"/>
  <c r="BR1039" i="1"/>
  <c r="BQ1039" i="1"/>
  <c r="DW1038" i="1"/>
  <c r="DV1038" i="1"/>
  <c r="DU1038" i="1"/>
  <c r="DT1038" i="1"/>
  <c r="DS1038" i="1"/>
  <c r="DQ1038" i="1"/>
  <c r="DP1038" i="1"/>
  <c r="DO1038" i="1"/>
  <c r="DN1038" i="1"/>
  <c r="DM1038" i="1"/>
  <c r="DL1038" i="1"/>
  <c r="DK1038" i="1"/>
  <c r="DJ1038" i="1"/>
  <c r="DI1038" i="1"/>
  <c r="DH1038" i="1"/>
  <c r="DG1038" i="1"/>
  <c r="DF1038" i="1"/>
  <c r="DE1038" i="1"/>
  <c r="DD1038" i="1"/>
  <c r="DC1038" i="1"/>
  <c r="DB1038" i="1"/>
  <c r="DA1038" i="1"/>
  <c r="CZ1038" i="1"/>
  <c r="CY1038" i="1"/>
  <c r="CX1038" i="1"/>
  <c r="CW1038" i="1"/>
  <c r="CV1038" i="1"/>
  <c r="CU1038" i="1"/>
  <c r="CT1038" i="1"/>
  <c r="CS1038" i="1"/>
  <c r="CR1038" i="1"/>
  <c r="CQ1038" i="1"/>
  <c r="CP1038" i="1"/>
  <c r="CO1038" i="1"/>
  <c r="CN1038" i="1"/>
  <c r="CM1038" i="1"/>
  <c r="CL1038" i="1"/>
  <c r="CK1038" i="1"/>
  <c r="CJ1038" i="1"/>
  <c r="CI1038" i="1"/>
  <c r="CH1038" i="1"/>
  <c r="CG1038" i="1"/>
  <c r="CF1038" i="1"/>
  <c r="CE1038" i="1"/>
  <c r="CD1038" i="1"/>
  <c r="CC1038" i="1"/>
  <c r="CB1038" i="1"/>
  <c r="CA1038" i="1"/>
  <c r="BZ1038" i="1"/>
  <c r="BY1038" i="1"/>
  <c r="BX1038" i="1"/>
  <c r="BW1038" i="1"/>
  <c r="BV1038" i="1"/>
  <c r="BU1038" i="1"/>
  <c r="BT1038" i="1"/>
  <c r="BS1038" i="1"/>
  <c r="BR1038" i="1"/>
  <c r="BQ1038" i="1"/>
  <c r="DW1037" i="1"/>
  <c r="DV1037" i="1"/>
  <c r="DU1037" i="1"/>
  <c r="DT1037" i="1"/>
  <c r="DS1037" i="1"/>
  <c r="DQ1037" i="1"/>
  <c r="DP1037" i="1"/>
  <c r="DO1037" i="1"/>
  <c r="DN1037" i="1"/>
  <c r="DM1037" i="1"/>
  <c r="DL1037" i="1"/>
  <c r="DK1037" i="1"/>
  <c r="DJ1037" i="1"/>
  <c r="DI1037" i="1"/>
  <c r="DH1037" i="1"/>
  <c r="DG1037" i="1"/>
  <c r="DF1037" i="1"/>
  <c r="DE1037" i="1"/>
  <c r="DD1037" i="1"/>
  <c r="DC1037" i="1"/>
  <c r="DB1037" i="1"/>
  <c r="DA1037" i="1"/>
  <c r="CZ1037" i="1"/>
  <c r="CY1037" i="1"/>
  <c r="CX1037" i="1"/>
  <c r="CW1037" i="1"/>
  <c r="CV1037" i="1"/>
  <c r="CU1037" i="1"/>
  <c r="CT1037" i="1"/>
  <c r="CS1037" i="1"/>
  <c r="CR1037" i="1"/>
  <c r="CQ1037" i="1"/>
  <c r="CP1037" i="1"/>
  <c r="CO1037" i="1"/>
  <c r="CN1037" i="1"/>
  <c r="CM1037" i="1"/>
  <c r="CL1037" i="1"/>
  <c r="CK1037" i="1"/>
  <c r="CJ1037" i="1"/>
  <c r="CI1037" i="1"/>
  <c r="CH1037" i="1"/>
  <c r="CG1037" i="1"/>
  <c r="CF1037" i="1"/>
  <c r="CE1037" i="1"/>
  <c r="CD1037" i="1"/>
  <c r="CC1037" i="1"/>
  <c r="CB1037" i="1"/>
  <c r="CA1037" i="1"/>
  <c r="BZ1037" i="1"/>
  <c r="BY1037" i="1"/>
  <c r="BX1037" i="1"/>
  <c r="BW1037" i="1"/>
  <c r="BV1037" i="1"/>
  <c r="BU1037" i="1"/>
  <c r="BT1037" i="1"/>
  <c r="BS1037" i="1"/>
  <c r="BR1037" i="1"/>
  <c r="BQ1037" i="1"/>
  <c r="DW1036" i="1"/>
  <c r="BP1041" i="1"/>
  <c r="BP1039" i="1"/>
  <c r="DW1033" i="1"/>
  <c r="DV1033" i="1"/>
  <c r="DU1033" i="1"/>
  <c r="DT1033" i="1"/>
  <c r="DS1033" i="1"/>
  <c r="DQ1033" i="1"/>
  <c r="DP1033" i="1"/>
  <c r="DO1033" i="1"/>
  <c r="DN1033" i="1"/>
  <c r="DM1033" i="1"/>
  <c r="DL1033" i="1"/>
  <c r="DK1033" i="1"/>
  <c r="DJ1033" i="1"/>
  <c r="DI1033" i="1"/>
  <c r="DH1033" i="1"/>
  <c r="DG1033" i="1"/>
  <c r="DF1033" i="1"/>
  <c r="DE1033" i="1"/>
  <c r="DD1033" i="1"/>
  <c r="DC1033" i="1"/>
  <c r="DB1033" i="1"/>
  <c r="DA1033" i="1"/>
  <c r="CZ1033" i="1"/>
  <c r="CY1033" i="1"/>
  <c r="CX1033" i="1"/>
  <c r="CW1033" i="1"/>
  <c r="CV1033" i="1"/>
  <c r="CU1033" i="1"/>
  <c r="CT1033" i="1"/>
  <c r="CS1033" i="1"/>
  <c r="CR1033" i="1"/>
  <c r="CQ1033" i="1"/>
  <c r="CP1033" i="1"/>
  <c r="CO1033" i="1"/>
  <c r="CN1033" i="1"/>
  <c r="CM1033" i="1"/>
  <c r="CL1033" i="1"/>
  <c r="CK1033" i="1"/>
  <c r="CJ1033" i="1"/>
  <c r="CI1033" i="1"/>
  <c r="CH1033" i="1"/>
  <c r="CG1033" i="1"/>
  <c r="CF1033" i="1"/>
  <c r="CE1033" i="1"/>
  <c r="CD1033" i="1"/>
  <c r="CC1033" i="1"/>
  <c r="CB1033" i="1"/>
  <c r="CA1033" i="1"/>
  <c r="BZ1033" i="1"/>
  <c r="BY1033" i="1"/>
  <c r="BX1033" i="1"/>
  <c r="BW1033" i="1"/>
  <c r="BV1033" i="1"/>
  <c r="BU1033" i="1"/>
  <c r="BT1033" i="1"/>
  <c r="BS1033" i="1"/>
  <c r="BR1033" i="1"/>
  <c r="BQ1033" i="1"/>
  <c r="DW1032" i="1"/>
  <c r="DV1032" i="1"/>
  <c r="DU1032" i="1"/>
  <c r="DT1032" i="1"/>
  <c r="DS1032" i="1"/>
  <c r="DQ1032" i="1"/>
  <c r="DP1032" i="1"/>
  <c r="DO1032" i="1"/>
  <c r="DN1032" i="1"/>
  <c r="DM1032" i="1"/>
  <c r="DL1032" i="1"/>
  <c r="DK1032" i="1"/>
  <c r="DJ1032" i="1"/>
  <c r="DI1032" i="1"/>
  <c r="DH1032" i="1"/>
  <c r="DG1032" i="1"/>
  <c r="DF1032" i="1"/>
  <c r="DE1032" i="1"/>
  <c r="DD1032" i="1"/>
  <c r="DC1032" i="1"/>
  <c r="DB1032" i="1"/>
  <c r="DA1032" i="1"/>
  <c r="CZ1032" i="1"/>
  <c r="CY1032" i="1"/>
  <c r="CX1032" i="1"/>
  <c r="CW1032" i="1"/>
  <c r="CV1032" i="1"/>
  <c r="CU1032" i="1"/>
  <c r="CT1032" i="1"/>
  <c r="CS1032" i="1"/>
  <c r="CR1032" i="1"/>
  <c r="CQ1032" i="1"/>
  <c r="CP1032" i="1"/>
  <c r="CO1032" i="1"/>
  <c r="CN1032" i="1"/>
  <c r="CM1032" i="1"/>
  <c r="CL1032" i="1"/>
  <c r="CK1032" i="1"/>
  <c r="CJ1032" i="1"/>
  <c r="CI1032" i="1"/>
  <c r="CH1032" i="1"/>
  <c r="CG1032" i="1"/>
  <c r="CF1032" i="1"/>
  <c r="CE1032" i="1"/>
  <c r="CD1032" i="1"/>
  <c r="CC1032" i="1"/>
  <c r="CB1032" i="1"/>
  <c r="CA1032" i="1"/>
  <c r="BZ1032" i="1"/>
  <c r="BY1032" i="1"/>
  <c r="BX1032" i="1"/>
  <c r="BW1032" i="1"/>
  <c r="BV1032" i="1"/>
  <c r="BU1032" i="1"/>
  <c r="BT1032" i="1"/>
  <c r="BS1032" i="1"/>
  <c r="BR1032" i="1"/>
  <c r="BQ1032" i="1"/>
  <c r="DW1030" i="1"/>
  <c r="DV1030" i="1"/>
  <c r="DU1030" i="1"/>
  <c r="DT1030" i="1"/>
  <c r="DS1030" i="1"/>
  <c r="DQ1030" i="1"/>
  <c r="DP1030" i="1"/>
  <c r="DO1030" i="1"/>
  <c r="DN1030" i="1"/>
  <c r="DM1030" i="1"/>
  <c r="DL1030" i="1"/>
  <c r="DK1030" i="1"/>
  <c r="DJ1030" i="1"/>
  <c r="DI1030" i="1"/>
  <c r="DH1030" i="1"/>
  <c r="DG1030" i="1"/>
  <c r="DF1030" i="1"/>
  <c r="DE1030" i="1"/>
  <c r="DD1030" i="1"/>
  <c r="DC1030" i="1"/>
  <c r="DB1030" i="1"/>
  <c r="DA1030" i="1"/>
  <c r="CZ1030" i="1"/>
  <c r="CY1030" i="1"/>
  <c r="CX1030" i="1"/>
  <c r="CW1030" i="1"/>
  <c r="CV1030" i="1"/>
  <c r="CU1030" i="1"/>
  <c r="CT1030" i="1"/>
  <c r="CS1030" i="1"/>
  <c r="CR1030" i="1"/>
  <c r="CQ1030" i="1"/>
  <c r="CP1030" i="1"/>
  <c r="CO1030" i="1"/>
  <c r="CN1030" i="1"/>
  <c r="CM1030" i="1"/>
  <c r="CL1030" i="1"/>
  <c r="CK1030" i="1"/>
  <c r="CJ1030" i="1"/>
  <c r="CI1030" i="1"/>
  <c r="CH1030" i="1"/>
  <c r="CG1030" i="1"/>
  <c r="CF1030" i="1"/>
  <c r="CE1030" i="1"/>
  <c r="CD1030" i="1"/>
  <c r="CC1030" i="1"/>
  <c r="CB1030" i="1"/>
  <c r="CA1030" i="1"/>
  <c r="BZ1030" i="1"/>
  <c r="BY1030" i="1"/>
  <c r="BX1030" i="1"/>
  <c r="BW1030" i="1"/>
  <c r="BV1030" i="1"/>
  <c r="BU1030" i="1"/>
  <c r="BT1030" i="1"/>
  <c r="BS1030" i="1"/>
  <c r="BR1030" i="1"/>
  <c r="BQ1030" i="1"/>
  <c r="DW1029" i="1"/>
  <c r="DV1029" i="1"/>
  <c r="DU1029" i="1"/>
  <c r="DT1029" i="1"/>
  <c r="DS1029" i="1"/>
  <c r="DQ1029" i="1"/>
  <c r="DP1029" i="1"/>
  <c r="DO1029" i="1"/>
  <c r="DN1029" i="1"/>
  <c r="DM1029" i="1"/>
  <c r="DL1029" i="1"/>
  <c r="DK1029" i="1"/>
  <c r="DJ1029" i="1"/>
  <c r="DI1029" i="1"/>
  <c r="DH1029" i="1"/>
  <c r="DG1029" i="1"/>
  <c r="DF1029" i="1"/>
  <c r="DE1029" i="1"/>
  <c r="DD1029" i="1"/>
  <c r="DC1029" i="1"/>
  <c r="DB1029" i="1"/>
  <c r="DA1029" i="1"/>
  <c r="CZ1029" i="1"/>
  <c r="CY1029" i="1"/>
  <c r="CX1029" i="1"/>
  <c r="CW1029" i="1"/>
  <c r="CV1029" i="1"/>
  <c r="CU1029" i="1"/>
  <c r="CT1029" i="1"/>
  <c r="CS1029" i="1"/>
  <c r="CR1029" i="1"/>
  <c r="CQ1029" i="1"/>
  <c r="CP1029" i="1"/>
  <c r="CO1029" i="1"/>
  <c r="CN1029" i="1"/>
  <c r="CM1029" i="1"/>
  <c r="CL1029" i="1"/>
  <c r="CK1029" i="1"/>
  <c r="CJ1029" i="1"/>
  <c r="CI1029" i="1"/>
  <c r="CH1029" i="1"/>
  <c r="CG1029" i="1"/>
  <c r="CF1029" i="1"/>
  <c r="CE1029" i="1"/>
  <c r="CD1029" i="1"/>
  <c r="CC1029" i="1"/>
  <c r="CB1029" i="1"/>
  <c r="CA1029" i="1"/>
  <c r="BZ1029" i="1"/>
  <c r="BY1029" i="1"/>
  <c r="BX1029" i="1"/>
  <c r="BW1029" i="1"/>
  <c r="BV1029" i="1"/>
  <c r="BU1029" i="1"/>
  <c r="BT1029" i="1"/>
  <c r="BS1029" i="1"/>
  <c r="BR1029" i="1"/>
  <c r="BQ1029" i="1"/>
  <c r="DW1028" i="1"/>
  <c r="DV1028" i="1"/>
  <c r="DU1028" i="1"/>
  <c r="DT1028" i="1"/>
  <c r="DS1028" i="1"/>
  <c r="DQ1028" i="1"/>
  <c r="DP1028" i="1"/>
  <c r="DO1028" i="1"/>
  <c r="DN1028" i="1"/>
  <c r="DM1028" i="1"/>
  <c r="DL1028" i="1"/>
  <c r="DK1028" i="1"/>
  <c r="DJ1028" i="1"/>
  <c r="DI1028" i="1"/>
  <c r="DH1028" i="1"/>
  <c r="DG1028" i="1"/>
  <c r="DF1028" i="1"/>
  <c r="DE1028" i="1"/>
  <c r="DD1028" i="1"/>
  <c r="DC1028" i="1"/>
  <c r="DB1028" i="1"/>
  <c r="DA1028" i="1"/>
  <c r="CZ1028" i="1"/>
  <c r="CY1028" i="1"/>
  <c r="CX1028" i="1"/>
  <c r="CW1028" i="1"/>
  <c r="CV1028" i="1"/>
  <c r="CU1028" i="1"/>
  <c r="CT1028" i="1"/>
  <c r="CS1028" i="1"/>
  <c r="CR1028" i="1"/>
  <c r="CQ1028" i="1"/>
  <c r="CP1028" i="1"/>
  <c r="CO1028" i="1"/>
  <c r="CN1028" i="1"/>
  <c r="CM1028" i="1"/>
  <c r="CL1028" i="1"/>
  <c r="CK1028" i="1"/>
  <c r="CJ1028" i="1"/>
  <c r="CI1028" i="1"/>
  <c r="CH1028" i="1"/>
  <c r="CG1028" i="1"/>
  <c r="CF1028" i="1"/>
  <c r="CE1028" i="1"/>
  <c r="CD1028" i="1"/>
  <c r="CC1028" i="1"/>
  <c r="CB1028" i="1"/>
  <c r="CA1028" i="1"/>
  <c r="BZ1028" i="1"/>
  <c r="BY1028" i="1"/>
  <c r="BX1028" i="1"/>
  <c r="BW1028" i="1"/>
  <c r="BV1028" i="1"/>
  <c r="BU1028" i="1"/>
  <c r="BT1028" i="1"/>
  <c r="BS1028" i="1"/>
  <c r="BR1028" i="1"/>
  <c r="BQ1028" i="1"/>
  <c r="DW1027" i="1"/>
  <c r="BP1033" i="1"/>
  <c r="BP1029" i="1"/>
  <c r="DW1024" i="1"/>
  <c r="DV1024" i="1"/>
  <c r="DU1024" i="1"/>
  <c r="DT1024" i="1"/>
  <c r="DS1024" i="1"/>
  <c r="DQ1024" i="1"/>
  <c r="DP1024" i="1"/>
  <c r="DO1024" i="1"/>
  <c r="DN1024" i="1"/>
  <c r="DM1024" i="1"/>
  <c r="DL1024" i="1"/>
  <c r="DK1024" i="1"/>
  <c r="DJ1024" i="1"/>
  <c r="DI1024" i="1"/>
  <c r="DH1024" i="1"/>
  <c r="DG1024" i="1"/>
  <c r="DF1024" i="1"/>
  <c r="DE1024" i="1"/>
  <c r="DD1024" i="1"/>
  <c r="DC1024" i="1"/>
  <c r="DB1024" i="1"/>
  <c r="DA1024" i="1"/>
  <c r="CZ1024" i="1"/>
  <c r="CY1024" i="1"/>
  <c r="CX1024" i="1"/>
  <c r="CW1024" i="1"/>
  <c r="CV1024" i="1"/>
  <c r="CU1024" i="1"/>
  <c r="CT1024" i="1"/>
  <c r="CS1024" i="1"/>
  <c r="CR1024" i="1"/>
  <c r="CQ1024" i="1"/>
  <c r="CP1024" i="1"/>
  <c r="CO1024" i="1"/>
  <c r="CN1024" i="1"/>
  <c r="CM1024" i="1"/>
  <c r="CL1024" i="1"/>
  <c r="CK1024" i="1"/>
  <c r="CJ1024" i="1"/>
  <c r="CI1024" i="1"/>
  <c r="CH1024" i="1"/>
  <c r="CG1024" i="1"/>
  <c r="CF1024" i="1"/>
  <c r="CE1024" i="1"/>
  <c r="CD1024" i="1"/>
  <c r="CC1024" i="1"/>
  <c r="CB1024" i="1"/>
  <c r="CA1024" i="1"/>
  <c r="BZ1024" i="1"/>
  <c r="BY1024" i="1"/>
  <c r="BX1024" i="1"/>
  <c r="BW1024" i="1"/>
  <c r="BV1024" i="1"/>
  <c r="BU1024" i="1"/>
  <c r="BT1024" i="1"/>
  <c r="BS1024" i="1"/>
  <c r="BR1024" i="1"/>
  <c r="BQ1024" i="1"/>
  <c r="DW1023" i="1"/>
  <c r="DV1023" i="1"/>
  <c r="DU1023" i="1"/>
  <c r="DT1023" i="1"/>
  <c r="DS1023" i="1"/>
  <c r="DQ1023" i="1"/>
  <c r="DP1023" i="1"/>
  <c r="DO1023" i="1"/>
  <c r="DN1023" i="1"/>
  <c r="DM1023" i="1"/>
  <c r="DL1023" i="1"/>
  <c r="DK1023" i="1"/>
  <c r="DJ1023" i="1"/>
  <c r="DI1023" i="1"/>
  <c r="DH1023" i="1"/>
  <c r="DG1023" i="1"/>
  <c r="DF1023" i="1"/>
  <c r="DE1023" i="1"/>
  <c r="DD1023" i="1"/>
  <c r="DC1023" i="1"/>
  <c r="DB1023" i="1"/>
  <c r="DA1023" i="1"/>
  <c r="CZ1023" i="1"/>
  <c r="CY1023" i="1"/>
  <c r="CX1023" i="1"/>
  <c r="CW1023" i="1"/>
  <c r="CV1023" i="1"/>
  <c r="CU1023" i="1"/>
  <c r="CT1023" i="1"/>
  <c r="CS1023" i="1"/>
  <c r="CR1023" i="1"/>
  <c r="CQ1023" i="1"/>
  <c r="CP1023" i="1"/>
  <c r="CO1023" i="1"/>
  <c r="CN1023" i="1"/>
  <c r="CM1023" i="1"/>
  <c r="CL1023" i="1"/>
  <c r="CK1023" i="1"/>
  <c r="CJ1023" i="1"/>
  <c r="CI1023" i="1"/>
  <c r="CH1023" i="1"/>
  <c r="CG1023" i="1"/>
  <c r="CF1023" i="1"/>
  <c r="CE1023" i="1"/>
  <c r="CD1023" i="1"/>
  <c r="CC1023" i="1"/>
  <c r="CB1023" i="1"/>
  <c r="CA1023" i="1"/>
  <c r="BZ1023" i="1"/>
  <c r="BY1023" i="1"/>
  <c r="BX1023" i="1"/>
  <c r="BW1023" i="1"/>
  <c r="BV1023" i="1"/>
  <c r="BU1023" i="1"/>
  <c r="BT1023" i="1"/>
  <c r="BS1023" i="1"/>
  <c r="BR1023" i="1"/>
  <c r="BQ1023" i="1"/>
  <c r="DW1022" i="1"/>
  <c r="DV1022" i="1"/>
  <c r="DU1022" i="1"/>
  <c r="DT1022" i="1"/>
  <c r="DS1022" i="1"/>
  <c r="DQ1022" i="1"/>
  <c r="DP1022" i="1"/>
  <c r="DO1022" i="1"/>
  <c r="DN1022" i="1"/>
  <c r="DM1022" i="1"/>
  <c r="DL1022" i="1"/>
  <c r="DK1022" i="1"/>
  <c r="DJ1022" i="1"/>
  <c r="DI1022" i="1"/>
  <c r="DH1022" i="1"/>
  <c r="DG1022" i="1"/>
  <c r="DF1022" i="1"/>
  <c r="DE1022" i="1"/>
  <c r="DD1022" i="1"/>
  <c r="DC1022" i="1"/>
  <c r="DB1022" i="1"/>
  <c r="DA1022" i="1"/>
  <c r="CZ1022" i="1"/>
  <c r="CY1022" i="1"/>
  <c r="CX1022" i="1"/>
  <c r="CW1022" i="1"/>
  <c r="CV1022" i="1"/>
  <c r="CU1022" i="1"/>
  <c r="CT1022" i="1"/>
  <c r="CS1022" i="1"/>
  <c r="CR1022" i="1"/>
  <c r="CQ1022" i="1"/>
  <c r="CP1022" i="1"/>
  <c r="CO1022" i="1"/>
  <c r="CN1022" i="1"/>
  <c r="CM1022" i="1"/>
  <c r="CL1022" i="1"/>
  <c r="CK1022" i="1"/>
  <c r="CJ1022" i="1"/>
  <c r="CI1022" i="1"/>
  <c r="CH1022" i="1"/>
  <c r="CG1022" i="1"/>
  <c r="CF1022" i="1"/>
  <c r="CE1022" i="1"/>
  <c r="CD1022" i="1"/>
  <c r="CC1022" i="1"/>
  <c r="CB1022" i="1"/>
  <c r="CA1022" i="1"/>
  <c r="BZ1022" i="1"/>
  <c r="BY1022" i="1"/>
  <c r="BX1022" i="1"/>
  <c r="BW1022" i="1"/>
  <c r="BV1022" i="1"/>
  <c r="BU1022" i="1"/>
  <c r="BT1022" i="1"/>
  <c r="BS1022" i="1"/>
  <c r="BR1022" i="1"/>
  <c r="BQ1022" i="1"/>
  <c r="DO1020" i="1"/>
  <c r="DN1020" i="1"/>
  <c r="DM1020" i="1"/>
  <c r="DL1020" i="1"/>
  <c r="DK1020" i="1"/>
  <c r="DJ1020" i="1"/>
  <c r="DI1020" i="1"/>
  <c r="DH1020" i="1"/>
  <c r="DG1020" i="1"/>
  <c r="DF1020" i="1"/>
  <c r="DE1020" i="1"/>
  <c r="DD1020" i="1"/>
  <c r="DC1020" i="1"/>
  <c r="DB1020" i="1"/>
  <c r="DA1020" i="1"/>
  <c r="CZ1020" i="1"/>
  <c r="CY1020" i="1"/>
  <c r="CX1020" i="1"/>
  <c r="CW1020" i="1"/>
  <c r="CV1020" i="1"/>
  <c r="CU1020" i="1"/>
  <c r="CT1020" i="1"/>
  <c r="CS1020" i="1"/>
  <c r="CR1020" i="1"/>
  <c r="CQ1020" i="1"/>
  <c r="CP1020" i="1"/>
  <c r="CO1020" i="1"/>
  <c r="CN1020" i="1"/>
  <c r="CM1020" i="1"/>
  <c r="CL1020" i="1"/>
  <c r="CK1020" i="1"/>
  <c r="CJ1020" i="1"/>
  <c r="CI1020" i="1"/>
  <c r="CH1020" i="1"/>
  <c r="CG1020" i="1"/>
  <c r="CF1020" i="1"/>
  <c r="CE1020" i="1"/>
  <c r="CD1020" i="1"/>
  <c r="CC1020" i="1"/>
  <c r="CB1020" i="1"/>
  <c r="CA1020" i="1"/>
  <c r="BZ1020" i="1"/>
  <c r="BY1020" i="1"/>
  <c r="BX1020" i="1"/>
  <c r="BW1020" i="1"/>
  <c r="BV1020" i="1"/>
  <c r="BU1020" i="1"/>
  <c r="BT1020" i="1"/>
  <c r="BS1020" i="1"/>
  <c r="BR1020" i="1"/>
  <c r="BQ1020" i="1"/>
  <c r="BP1023" i="1"/>
  <c r="BP1022" i="1"/>
  <c r="BP1020" i="1"/>
  <c r="DW1012" i="1"/>
  <c r="DV1012" i="1"/>
  <c r="DU1012" i="1"/>
  <c r="DT1012" i="1"/>
  <c r="DS1012" i="1"/>
  <c r="DR1012" i="1"/>
  <c r="DQ1012" i="1"/>
  <c r="DP1012" i="1"/>
  <c r="DO1012" i="1"/>
  <c r="DN1012" i="1"/>
  <c r="DM1012" i="1"/>
  <c r="DL1012" i="1"/>
  <c r="DK1012" i="1"/>
  <c r="DJ1012" i="1"/>
  <c r="DI1012" i="1"/>
  <c r="DH1012" i="1"/>
  <c r="DG1012" i="1"/>
  <c r="DF1012" i="1"/>
  <c r="DE1012" i="1"/>
  <c r="DD1012" i="1"/>
  <c r="DC1012" i="1"/>
  <c r="DB1012" i="1"/>
  <c r="DA1012" i="1"/>
  <c r="CZ1012" i="1"/>
  <c r="CY1012" i="1"/>
  <c r="CX1012" i="1"/>
  <c r="CW1012" i="1"/>
  <c r="CV1012" i="1"/>
  <c r="CU1012" i="1"/>
  <c r="CT1012" i="1"/>
  <c r="CS1012" i="1"/>
  <c r="CR1012" i="1"/>
  <c r="CQ1012" i="1"/>
  <c r="CP1012" i="1"/>
  <c r="CO1012" i="1"/>
  <c r="CN1012" i="1"/>
  <c r="CM1012" i="1"/>
  <c r="CL1012" i="1"/>
  <c r="CK1012" i="1"/>
  <c r="CJ1012" i="1"/>
  <c r="CI1012" i="1"/>
  <c r="CH1012" i="1"/>
  <c r="CG1012" i="1"/>
  <c r="CF1012" i="1"/>
  <c r="CE1012" i="1"/>
  <c r="CD1012" i="1"/>
  <c r="CC1012" i="1"/>
  <c r="CB1012" i="1"/>
  <c r="CA1012" i="1"/>
  <c r="BZ1012" i="1"/>
  <c r="BY1012" i="1"/>
  <c r="BX1012" i="1"/>
  <c r="BW1012" i="1"/>
  <c r="BV1012" i="1"/>
  <c r="BU1012" i="1"/>
  <c r="BT1012" i="1"/>
  <c r="BS1012" i="1"/>
  <c r="BR1012" i="1"/>
  <c r="BQ1012" i="1"/>
  <c r="DW1011" i="1"/>
  <c r="DV1011" i="1"/>
  <c r="DU1011" i="1"/>
  <c r="DT1011" i="1"/>
  <c r="DS1011" i="1"/>
  <c r="DR1011" i="1"/>
  <c r="DQ1011" i="1"/>
  <c r="DP1011" i="1"/>
  <c r="DO1011" i="1"/>
  <c r="DN1011" i="1"/>
  <c r="DM1011" i="1"/>
  <c r="DL1011" i="1"/>
  <c r="DK1011" i="1"/>
  <c r="DJ1011" i="1"/>
  <c r="DI1011" i="1"/>
  <c r="DH1011" i="1"/>
  <c r="DG1011" i="1"/>
  <c r="DF1011" i="1"/>
  <c r="DE1011" i="1"/>
  <c r="DD1011" i="1"/>
  <c r="DC1011" i="1"/>
  <c r="DB1011" i="1"/>
  <c r="DA1011" i="1"/>
  <c r="CZ1011" i="1"/>
  <c r="CY1011" i="1"/>
  <c r="CX1011" i="1"/>
  <c r="CW1011" i="1"/>
  <c r="CV1011" i="1"/>
  <c r="CU1011" i="1"/>
  <c r="CT1011" i="1"/>
  <c r="CS1011" i="1"/>
  <c r="CR1011" i="1"/>
  <c r="CQ1011" i="1"/>
  <c r="CP1011" i="1"/>
  <c r="CO1011" i="1"/>
  <c r="CN1011" i="1"/>
  <c r="CM1011" i="1"/>
  <c r="CL1011" i="1"/>
  <c r="CK1011" i="1"/>
  <c r="CJ1011" i="1"/>
  <c r="CI1011" i="1"/>
  <c r="CH1011" i="1"/>
  <c r="CG1011" i="1"/>
  <c r="CF1011" i="1"/>
  <c r="CE1011" i="1"/>
  <c r="CD1011" i="1"/>
  <c r="CC1011" i="1"/>
  <c r="CB1011" i="1"/>
  <c r="CA1011" i="1"/>
  <c r="BZ1011" i="1"/>
  <c r="BY1011" i="1"/>
  <c r="BX1011" i="1"/>
  <c r="BW1011" i="1"/>
  <c r="BV1011" i="1"/>
  <c r="BU1011" i="1"/>
  <c r="BT1011" i="1"/>
  <c r="BS1011" i="1"/>
  <c r="BR1011" i="1"/>
  <c r="BQ1011" i="1"/>
  <c r="DW1010" i="1"/>
  <c r="DV1010" i="1"/>
  <c r="DU1010" i="1"/>
  <c r="DT1010" i="1"/>
  <c r="DS1010" i="1"/>
  <c r="DR1010" i="1"/>
  <c r="DQ1010" i="1"/>
  <c r="DP1010" i="1"/>
  <c r="DO1010" i="1"/>
  <c r="DN1010" i="1"/>
  <c r="DM1010" i="1"/>
  <c r="DL1010" i="1"/>
  <c r="DK1010" i="1"/>
  <c r="DJ1010" i="1"/>
  <c r="DI1010" i="1"/>
  <c r="DH1010" i="1"/>
  <c r="DG1010" i="1"/>
  <c r="DF1010" i="1"/>
  <c r="DE1010" i="1"/>
  <c r="DD1010" i="1"/>
  <c r="DC1010" i="1"/>
  <c r="DB1010" i="1"/>
  <c r="DA1010" i="1"/>
  <c r="CZ1010" i="1"/>
  <c r="CY1010" i="1"/>
  <c r="CX1010" i="1"/>
  <c r="CW1010" i="1"/>
  <c r="CV1010" i="1"/>
  <c r="CU1010" i="1"/>
  <c r="CT1010" i="1"/>
  <c r="CS1010" i="1"/>
  <c r="CR1010" i="1"/>
  <c r="CQ1010" i="1"/>
  <c r="CP1010" i="1"/>
  <c r="CO1010" i="1"/>
  <c r="CN1010" i="1"/>
  <c r="CM1010" i="1"/>
  <c r="CL1010" i="1"/>
  <c r="CK1010" i="1"/>
  <c r="CJ1010" i="1"/>
  <c r="CI1010" i="1"/>
  <c r="CH1010" i="1"/>
  <c r="CG1010" i="1"/>
  <c r="CF1010" i="1"/>
  <c r="CE1010" i="1"/>
  <c r="CD1010" i="1"/>
  <c r="CC1010" i="1"/>
  <c r="CB1010" i="1"/>
  <c r="CA1010" i="1"/>
  <c r="BZ1010" i="1"/>
  <c r="BY1010" i="1"/>
  <c r="BX1010" i="1"/>
  <c r="BW1010" i="1"/>
  <c r="BV1010" i="1"/>
  <c r="BU1010" i="1"/>
  <c r="BT1010" i="1"/>
  <c r="BS1010" i="1"/>
  <c r="BR1010" i="1"/>
  <c r="BQ1010" i="1"/>
  <c r="DW1009" i="1"/>
  <c r="DV1009" i="1"/>
  <c r="DU1009" i="1"/>
  <c r="DT1009" i="1"/>
  <c r="DS1009" i="1"/>
  <c r="DR1009" i="1"/>
  <c r="DQ1009" i="1"/>
  <c r="DP1009" i="1"/>
  <c r="DO1009" i="1"/>
  <c r="DN1009" i="1"/>
  <c r="DM1009" i="1"/>
  <c r="DL1009" i="1"/>
  <c r="DK1009" i="1"/>
  <c r="DJ1009" i="1"/>
  <c r="DI1009" i="1"/>
  <c r="DH1009" i="1"/>
  <c r="DG1009" i="1"/>
  <c r="DF1009" i="1"/>
  <c r="DE1009" i="1"/>
  <c r="DD1009" i="1"/>
  <c r="DC1009" i="1"/>
  <c r="DB1009" i="1"/>
  <c r="DA1009" i="1"/>
  <c r="CZ1009" i="1"/>
  <c r="CY1009" i="1"/>
  <c r="CX1009" i="1"/>
  <c r="CW1009" i="1"/>
  <c r="CV1009" i="1"/>
  <c r="CU1009" i="1"/>
  <c r="CT1009" i="1"/>
  <c r="CS1009" i="1"/>
  <c r="CR1009" i="1"/>
  <c r="CQ1009" i="1"/>
  <c r="CP1009" i="1"/>
  <c r="CO1009" i="1"/>
  <c r="CN1009" i="1"/>
  <c r="CM1009" i="1"/>
  <c r="CL1009" i="1"/>
  <c r="CK1009" i="1"/>
  <c r="CJ1009" i="1"/>
  <c r="CI1009" i="1"/>
  <c r="CH1009" i="1"/>
  <c r="CG1009" i="1"/>
  <c r="CF1009" i="1"/>
  <c r="CE1009" i="1"/>
  <c r="CD1009" i="1"/>
  <c r="CC1009" i="1"/>
  <c r="CB1009" i="1"/>
  <c r="CA1009" i="1"/>
  <c r="BZ1009" i="1"/>
  <c r="BY1009" i="1"/>
  <c r="BX1009" i="1"/>
  <c r="BW1009" i="1"/>
  <c r="BV1009" i="1"/>
  <c r="BU1009" i="1"/>
  <c r="BT1009" i="1"/>
  <c r="BS1009" i="1"/>
  <c r="BR1009" i="1"/>
  <c r="BQ1009" i="1"/>
  <c r="DW1008" i="1"/>
  <c r="DV1008" i="1"/>
  <c r="DU1008" i="1"/>
  <c r="DT1008" i="1"/>
  <c r="DS1008" i="1"/>
  <c r="DR1008" i="1"/>
  <c r="DQ1008" i="1"/>
  <c r="DP1008" i="1"/>
  <c r="DO1008" i="1"/>
  <c r="DN1008" i="1"/>
  <c r="DM1008" i="1"/>
  <c r="DL1008" i="1"/>
  <c r="DK1008" i="1"/>
  <c r="DJ1008" i="1"/>
  <c r="DI1008" i="1"/>
  <c r="DH1008" i="1"/>
  <c r="DG1008" i="1"/>
  <c r="DF1008" i="1"/>
  <c r="DE1008" i="1"/>
  <c r="DD1008" i="1"/>
  <c r="DC1008" i="1"/>
  <c r="DB1008" i="1"/>
  <c r="DA1008" i="1"/>
  <c r="CZ1008" i="1"/>
  <c r="CY1008" i="1"/>
  <c r="CX1008" i="1"/>
  <c r="CW1008" i="1"/>
  <c r="CV1008" i="1"/>
  <c r="CU1008" i="1"/>
  <c r="CT1008" i="1"/>
  <c r="CS1008" i="1"/>
  <c r="CR1008" i="1"/>
  <c r="CQ1008" i="1"/>
  <c r="CP1008" i="1"/>
  <c r="CO1008" i="1"/>
  <c r="CN1008" i="1"/>
  <c r="CM1008" i="1"/>
  <c r="CL1008" i="1"/>
  <c r="CK1008" i="1"/>
  <c r="CJ1008" i="1"/>
  <c r="CI1008" i="1"/>
  <c r="CH1008" i="1"/>
  <c r="CG1008" i="1"/>
  <c r="CF1008" i="1"/>
  <c r="CE1008" i="1"/>
  <c r="CD1008" i="1"/>
  <c r="CC1008" i="1"/>
  <c r="CB1008" i="1"/>
  <c r="CA1008" i="1"/>
  <c r="BZ1008" i="1"/>
  <c r="BY1008" i="1"/>
  <c r="BX1008" i="1"/>
  <c r="BW1008" i="1"/>
  <c r="BV1008" i="1"/>
  <c r="BU1008" i="1"/>
  <c r="BT1008" i="1"/>
  <c r="BS1008" i="1"/>
  <c r="BR1008" i="1"/>
  <c r="BQ1008" i="1"/>
  <c r="DW1007" i="1"/>
  <c r="BP1011" i="1"/>
  <c r="BP1009" i="1"/>
  <c r="DW1004" i="1"/>
  <c r="DV1004" i="1"/>
  <c r="DU1004" i="1"/>
  <c r="DT1004" i="1"/>
  <c r="DS1004" i="1"/>
  <c r="DQ1004" i="1"/>
  <c r="DP1004" i="1"/>
  <c r="DO1004" i="1"/>
  <c r="DN1004" i="1"/>
  <c r="DM1004" i="1"/>
  <c r="DL1004" i="1"/>
  <c r="DK1004" i="1"/>
  <c r="DJ1004" i="1"/>
  <c r="DI1004" i="1"/>
  <c r="DH1004" i="1"/>
  <c r="DG1004" i="1"/>
  <c r="DF1004" i="1"/>
  <c r="DE1004" i="1"/>
  <c r="DD1004" i="1"/>
  <c r="DC1004" i="1"/>
  <c r="DB1004" i="1"/>
  <c r="DA1004" i="1"/>
  <c r="CZ1004" i="1"/>
  <c r="CY1004" i="1"/>
  <c r="CX1004" i="1"/>
  <c r="CW1004" i="1"/>
  <c r="CV1004" i="1"/>
  <c r="CU1004" i="1"/>
  <c r="CT1004" i="1"/>
  <c r="CS1004" i="1"/>
  <c r="CR1004" i="1"/>
  <c r="CQ1004" i="1"/>
  <c r="CP1004" i="1"/>
  <c r="CO1004" i="1"/>
  <c r="CN1004" i="1"/>
  <c r="CM1004" i="1"/>
  <c r="CL1004" i="1"/>
  <c r="CK1004" i="1"/>
  <c r="CJ1004" i="1"/>
  <c r="CI1004" i="1"/>
  <c r="CH1004" i="1"/>
  <c r="CG1004" i="1"/>
  <c r="CF1004" i="1"/>
  <c r="CE1004" i="1"/>
  <c r="CD1004" i="1"/>
  <c r="CC1004" i="1"/>
  <c r="CB1004" i="1"/>
  <c r="CA1004" i="1"/>
  <c r="BZ1004" i="1"/>
  <c r="BY1004" i="1"/>
  <c r="BX1004" i="1"/>
  <c r="BW1004" i="1"/>
  <c r="BV1004" i="1"/>
  <c r="BU1004" i="1"/>
  <c r="BT1004" i="1"/>
  <c r="BS1004" i="1"/>
  <c r="BR1004" i="1"/>
  <c r="BQ1004" i="1"/>
  <c r="DW1003" i="1"/>
  <c r="DV1003" i="1"/>
  <c r="DU1003" i="1"/>
  <c r="DT1003" i="1"/>
  <c r="DS1003" i="1"/>
  <c r="DQ1003" i="1"/>
  <c r="DP1003" i="1"/>
  <c r="DO1003" i="1"/>
  <c r="DN1003" i="1"/>
  <c r="DM1003" i="1"/>
  <c r="DL1003" i="1"/>
  <c r="DK1003" i="1"/>
  <c r="DJ1003" i="1"/>
  <c r="DI1003" i="1"/>
  <c r="DH1003" i="1"/>
  <c r="DG1003" i="1"/>
  <c r="DF1003" i="1"/>
  <c r="DE1003" i="1"/>
  <c r="DD1003" i="1"/>
  <c r="DC1003" i="1"/>
  <c r="DB1003" i="1"/>
  <c r="DA1003" i="1"/>
  <c r="CZ1003" i="1"/>
  <c r="CY1003" i="1"/>
  <c r="CX1003" i="1"/>
  <c r="CW1003" i="1"/>
  <c r="CV1003" i="1"/>
  <c r="CU1003" i="1"/>
  <c r="CT1003" i="1"/>
  <c r="CS1003" i="1"/>
  <c r="CR1003" i="1"/>
  <c r="CQ1003" i="1"/>
  <c r="CP1003" i="1"/>
  <c r="CO1003" i="1"/>
  <c r="CN1003" i="1"/>
  <c r="CM1003" i="1"/>
  <c r="CL1003" i="1"/>
  <c r="CK1003" i="1"/>
  <c r="CJ1003" i="1"/>
  <c r="CI1003" i="1"/>
  <c r="CH1003" i="1"/>
  <c r="CG1003" i="1"/>
  <c r="CF1003" i="1"/>
  <c r="CE1003" i="1"/>
  <c r="CD1003" i="1"/>
  <c r="CC1003" i="1"/>
  <c r="CB1003" i="1"/>
  <c r="CA1003" i="1"/>
  <c r="BZ1003" i="1"/>
  <c r="BY1003" i="1"/>
  <c r="BX1003" i="1"/>
  <c r="BW1003" i="1"/>
  <c r="BV1003" i="1"/>
  <c r="BU1003" i="1"/>
  <c r="BT1003" i="1"/>
  <c r="BS1003" i="1"/>
  <c r="BR1003" i="1"/>
  <c r="BQ1003" i="1"/>
  <c r="DW1002" i="1"/>
  <c r="DV1002" i="1"/>
  <c r="DU1002" i="1"/>
  <c r="DT1002" i="1"/>
  <c r="DS1002" i="1"/>
  <c r="DQ1002" i="1"/>
  <c r="DP1002" i="1"/>
  <c r="DO1002" i="1"/>
  <c r="DN1002" i="1"/>
  <c r="DM1002" i="1"/>
  <c r="DL1002" i="1"/>
  <c r="DK1002" i="1"/>
  <c r="DJ1002" i="1"/>
  <c r="DI1002" i="1"/>
  <c r="DH1002" i="1"/>
  <c r="DG1002" i="1"/>
  <c r="DF1002" i="1"/>
  <c r="DE1002" i="1"/>
  <c r="DD1002" i="1"/>
  <c r="DC1002" i="1"/>
  <c r="DB1002" i="1"/>
  <c r="DA1002" i="1"/>
  <c r="CZ1002" i="1"/>
  <c r="CY1002" i="1"/>
  <c r="CX1002" i="1"/>
  <c r="CW1002" i="1"/>
  <c r="CV1002" i="1"/>
  <c r="CU1002" i="1"/>
  <c r="CT1002" i="1"/>
  <c r="CS1002" i="1"/>
  <c r="CR1002" i="1"/>
  <c r="CQ1002" i="1"/>
  <c r="CP1002" i="1"/>
  <c r="CO1002" i="1"/>
  <c r="CN1002" i="1"/>
  <c r="CM1002" i="1"/>
  <c r="CL1002" i="1"/>
  <c r="CK1002" i="1"/>
  <c r="CJ1002" i="1"/>
  <c r="CI1002" i="1"/>
  <c r="CH1002" i="1"/>
  <c r="CG1002" i="1"/>
  <c r="CF1002" i="1"/>
  <c r="CE1002" i="1"/>
  <c r="CD1002" i="1"/>
  <c r="CC1002" i="1"/>
  <c r="CB1002" i="1"/>
  <c r="CA1002" i="1"/>
  <c r="BZ1002" i="1"/>
  <c r="BY1002" i="1"/>
  <c r="BX1002" i="1"/>
  <c r="BW1002" i="1"/>
  <c r="BV1002" i="1"/>
  <c r="BU1002" i="1"/>
  <c r="BT1002" i="1"/>
  <c r="BS1002" i="1"/>
  <c r="BR1002" i="1"/>
  <c r="BQ1002" i="1"/>
  <c r="DW1001" i="1"/>
  <c r="DV1001" i="1"/>
  <c r="DU1001" i="1"/>
  <c r="DT1001" i="1"/>
  <c r="DS1001" i="1"/>
  <c r="DQ1001" i="1"/>
  <c r="DP1001" i="1"/>
  <c r="DO1001" i="1"/>
  <c r="DN1001" i="1"/>
  <c r="DM1001" i="1"/>
  <c r="DL1001" i="1"/>
  <c r="DK1001" i="1"/>
  <c r="DJ1001" i="1"/>
  <c r="DI1001" i="1"/>
  <c r="DH1001" i="1"/>
  <c r="DG1001" i="1"/>
  <c r="DF1001" i="1"/>
  <c r="DE1001" i="1"/>
  <c r="DD1001" i="1"/>
  <c r="DC1001" i="1"/>
  <c r="DB1001" i="1"/>
  <c r="DA1001" i="1"/>
  <c r="CZ1001" i="1"/>
  <c r="CY1001" i="1"/>
  <c r="CX1001" i="1"/>
  <c r="CW1001" i="1"/>
  <c r="CV1001" i="1"/>
  <c r="CU1001" i="1"/>
  <c r="CT1001" i="1"/>
  <c r="CS1001" i="1"/>
  <c r="CR1001" i="1"/>
  <c r="CQ1001" i="1"/>
  <c r="CP1001" i="1"/>
  <c r="CO1001" i="1"/>
  <c r="CN1001" i="1"/>
  <c r="CM1001" i="1"/>
  <c r="CL1001" i="1"/>
  <c r="CK1001" i="1"/>
  <c r="CJ1001" i="1"/>
  <c r="CI1001" i="1"/>
  <c r="CH1001" i="1"/>
  <c r="CG1001" i="1"/>
  <c r="CF1001" i="1"/>
  <c r="CE1001" i="1"/>
  <c r="CD1001" i="1"/>
  <c r="CC1001" i="1"/>
  <c r="CB1001" i="1"/>
  <c r="CA1001" i="1"/>
  <c r="BZ1001" i="1"/>
  <c r="BY1001" i="1"/>
  <c r="BX1001" i="1"/>
  <c r="BW1001" i="1"/>
  <c r="BV1001" i="1"/>
  <c r="BU1001" i="1"/>
  <c r="BT1001" i="1"/>
  <c r="BS1001" i="1"/>
  <c r="BR1001" i="1"/>
  <c r="BQ1001" i="1"/>
  <c r="DW1000" i="1"/>
  <c r="DV1000" i="1"/>
  <c r="CG1000" i="1"/>
  <c r="CF1000" i="1"/>
  <c r="CE1000" i="1"/>
  <c r="CD1000" i="1"/>
  <c r="CC1000" i="1"/>
  <c r="CB1000" i="1"/>
  <c r="CA1000" i="1"/>
  <c r="BZ1000" i="1"/>
  <c r="BY1000" i="1"/>
  <c r="BX1000" i="1"/>
  <c r="BW1000" i="1"/>
  <c r="BV1000" i="1"/>
  <c r="BU1000" i="1"/>
  <c r="BT1000" i="1"/>
  <c r="BS1000" i="1"/>
  <c r="BR1000" i="1"/>
  <c r="BQ1000" i="1"/>
  <c r="BP1001" i="1"/>
  <c r="DW998" i="1"/>
  <c r="DW991" i="1"/>
  <c r="DV991" i="1"/>
  <c r="DU991" i="1"/>
  <c r="DT991" i="1"/>
  <c r="DS991" i="1"/>
  <c r="DQ991" i="1"/>
  <c r="DP991" i="1"/>
  <c r="DO991" i="1"/>
  <c r="DN991" i="1"/>
  <c r="DM991" i="1"/>
  <c r="DL991" i="1"/>
  <c r="DK991" i="1"/>
  <c r="DJ991" i="1"/>
  <c r="DI991" i="1"/>
  <c r="DH991" i="1"/>
  <c r="DG991" i="1"/>
  <c r="DF991" i="1"/>
  <c r="DE991" i="1"/>
  <c r="DD991" i="1"/>
  <c r="DC991" i="1"/>
  <c r="DB991" i="1"/>
  <c r="DA991" i="1"/>
  <c r="CZ991" i="1"/>
  <c r="CY991" i="1"/>
  <c r="CX991" i="1"/>
  <c r="CW991" i="1"/>
  <c r="CV991" i="1"/>
  <c r="CU991" i="1"/>
  <c r="CT991" i="1"/>
  <c r="CS991" i="1"/>
  <c r="CR991" i="1"/>
  <c r="CQ991" i="1"/>
  <c r="CP991" i="1"/>
  <c r="CO991" i="1"/>
  <c r="CN991" i="1"/>
  <c r="CM991" i="1"/>
  <c r="CL991" i="1"/>
  <c r="CK991" i="1"/>
  <c r="CJ991" i="1"/>
  <c r="CI991" i="1"/>
  <c r="CH991" i="1"/>
  <c r="CG991" i="1"/>
  <c r="CF991" i="1"/>
  <c r="CE991" i="1"/>
  <c r="CD991" i="1"/>
  <c r="CC991" i="1"/>
  <c r="CB991" i="1"/>
  <c r="CA991" i="1"/>
  <c r="BZ991" i="1"/>
  <c r="BY991" i="1"/>
  <c r="BX991" i="1"/>
  <c r="BW991" i="1"/>
  <c r="BV991" i="1"/>
  <c r="BU991" i="1"/>
  <c r="BT991" i="1"/>
  <c r="BS991" i="1"/>
  <c r="BR991" i="1"/>
  <c r="BQ991" i="1"/>
  <c r="DW990" i="1"/>
  <c r="DV990" i="1"/>
  <c r="DU990" i="1"/>
  <c r="DT990" i="1"/>
  <c r="DS990" i="1"/>
  <c r="DQ990" i="1"/>
  <c r="DP990" i="1"/>
  <c r="DO990" i="1"/>
  <c r="DN990" i="1"/>
  <c r="DM990" i="1"/>
  <c r="DL990" i="1"/>
  <c r="DK990" i="1"/>
  <c r="DJ990" i="1"/>
  <c r="DI990" i="1"/>
  <c r="DH990" i="1"/>
  <c r="DG990" i="1"/>
  <c r="DF990" i="1"/>
  <c r="DE990" i="1"/>
  <c r="DD990" i="1"/>
  <c r="DC990" i="1"/>
  <c r="DB990" i="1"/>
  <c r="DA990" i="1"/>
  <c r="CZ990" i="1"/>
  <c r="CY990" i="1"/>
  <c r="CX990" i="1"/>
  <c r="CW990" i="1"/>
  <c r="CV990" i="1"/>
  <c r="CU990" i="1"/>
  <c r="CT990" i="1"/>
  <c r="CS990" i="1"/>
  <c r="CR990" i="1"/>
  <c r="CQ990" i="1"/>
  <c r="CP990" i="1"/>
  <c r="CO990" i="1"/>
  <c r="CN990" i="1"/>
  <c r="CM990" i="1"/>
  <c r="CL990" i="1"/>
  <c r="CK990" i="1"/>
  <c r="CJ990" i="1"/>
  <c r="CI990" i="1"/>
  <c r="CH990" i="1"/>
  <c r="CG990" i="1"/>
  <c r="CF990" i="1"/>
  <c r="CE990" i="1"/>
  <c r="CD990" i="1"/>
  <c r="CC990" i="1"/>
  <c r="CB990" i="1"/>
  <c r="CA990" i="1"/>
  <c r="BZ990" i="1"/>
  <c r="BY990" i="1"/>
  <c r="BX990" i="1"/>
  <c r="BW990" i="1"/>
  <c r="BV990" i="1"/>
  <c r="BU990" i="1"/>
  <c r="BT990" i="1"/>
  <c r="BS990" i="1"/>
  <c r="BR990" i="1"/>
  <c r="BQ990" i="1"/>
  <c r="DW989" i="1"/>
  <c r="DV989" i="1"/>
  <c r="DU989" i="1"/>
  <c r="DT989" i="1"/>
  <c r="DS989" i="1"/>
  <c r="DQ989" i="1"/>
  <c r="DP989" i="1"/>
  <c r="DO989" i="1"/>
  <c r="DN989" i="1"/>
  <c r="DM989" i="1"/>
  <c r="DL989" i="1"/>
  <c r="DK989" i="1"/>
  <c r="DJ989" i="1"/>
  <c r="DI989" i="1"/>
  <c r="DH989" i="1"/>
  <c r="DG989" i="1"/>
  <c r="DF989" i="1"/>
  <c r="DE989" i="1"/>
  <c r="DD989" i="1"/>
  <c r="DC989" i="1"/>
  <c r="DB989" i="1"/>
  <c r="DA989" i="1"/>
  <c r="CZ989" i="1"/>
  <c r="CY989" i="1"/>
  <c r="CX989" i="1"/>
  <c r="CW989" i="1"/>
  <c r="CV989" i="1"/>
  <c r="CU989" i="1"/>
  <c r="CT989" i="1"/>
  <c r="CS989" i="1"/>
  <c r="CR989" i="1"/>
  <c r="CQ989" i="1"/>
  <c r="CP989" i="1"/>
  <c r="CO989" i="1"/>
  <c r="CN989" i="1"/>
  <c r="CM989" i="1"/>
  <c r="CL989" i="1"/>
  <c r="CK989" i="1"/>
  <c r="CJ989" i="1"/>
  <c r="CI989" i="1"/>
  <c r="CH989" i="1"/>
  <c r="CG989" i="1"/>
  <c r="CF989" i="1"/>
  <c r="CE989" i="1"/>
  <c r="CD989" i="1"/>
  <c r="CC989" i="1"/>
  <c r="CB989" i="1"/>
  <c r="CA989" i="1"/>
  <c r="BZ989" i="1"/>
  <c r="BY989" i="1"/>
  <c r="BX989" i="1"/>
  <c r="BW989" i="1"/>
  <c r="BV989" i="1"/>
  <c r="BU989" i="1"/>
  <c r="BT989" i="1"/>
  <c r="BS989" i="1"/>
  <c r="BR989" i="1"/>
  <c r="BQ989" i="1"/>
  <c r="DW988" i="1"/>
  <c r="DV988" i="1"/>
  <c r="DU988" i="1"/>
  <c r="DT988" i="1"/>
  <c r="DS988" i="1"/>
  <c r="DQ988" i="1"/>
  <c r="DP988" i="1"/>
  <c r="DO988" i="1"/>
  <c r="DN988" i="1"/>
  <c r="DM988" i="1"/>
  <c r="DL988" i="1"/>
  <c r="DK988" i="1"/>
  <c r="DJ988" i="1"/>
  <c r="DI988" i="1"/>
  <c r="DH988" i="1"/>
  <c r="DG988" i="1"/>
  <c r="DF988" i="1"/>
  <c r="DE988" i="1"/>
  <c r="DD988" i="1"/>
  <c r="DC988" i="1"/>
  <c r="DB988" i="1"/>
  <c r="DA988" i="1"/>
  <c r="CZ988" i="1"/>
  <c r="CY988" i="1"/>
  <c r="CX988" i="1"/>
  <c r="CW988" i="1"/>
  <c r="CV988" i="1"/>
  <c r="CU988" i="1"/>
  <c r="CT988" i="1"/>
  <c r="CS988" i="1"/>
  <c r="CR988" i="1"/>
  <c r="CQ988" i="1"/>
  <c r="CP988" i="1"/>
  <c r="CO988" i="1"/>
  <c r="CN988" i="1"/>
  <c r="CM988" i="1"/>
  <c r="CL988" i="1"/>
  <c r="CK988" i="1"/>
  <c r="CJ988" i="1"/>
  <c r="CI988" i="1"/>
  <c r="CH988" i="1"/>
  <c r="CG988" i="1"/>
  <c r="CF988" i="1"/>
  <c r="CE988" i="1"/>
  <c r="CD988" i="1"/>
  <c r="CC988" i="1"/>
  <c r="CB988" i="1"/>
  <c r="CA988" i="1"/>
  <c r="BZ988" i="1"/>
  <c r="BY988" i="1"/>
  <c r="BX988" i="1"/>
  <c r="BW988" i="1"/>
  <c r="BV988" i="1"/>
  <c r="BU988" i="1"/>
  <c r="BT988" i="1"/>
  <c r="BS988" i="1"/>
  <c r="BR988" i="1"/>
  <c r="BQ988" i="1"/>
  <c r="DW987" i="1"/>
  <c r="DV987" i="1"/>
  <c r="DU987" i="1"/>
  <c r="DT987" i="1"/>
  <c r="DS987" i="1"/>
  <c r="DQ987" i="1"/>
  <c r="DP987" i="1"/>
  <c r="DO987" i="1"/>
  <c r="DN987" i="1"/>
  <c r="DM987" i="1"/>
  <c r="DL987" i="1"/>
  <c r="DK987" i="1"/>
  <c r="DJ987" i="1"/>
  <c r="DI987" i="1"/>
  <c r="DH987" i="1"/>
  <c r="DG987" i="1"/>
  <c r="DF987" i="1"/>
  <c r="DE987" i="1"/>
  <c r="DD987" i="1"/>
  <c r="DC987" i="1"/>
  <c r="DB987" i="1"/>
  <c r="DA987" i="1"/>
  <c r="CZ987" i="1"/>
  <c r="CY987" i="1"/>
  <c r="CX987" i="1"/>
  <c r="CW987" i="1"/>
  <c r="CV987" i="1"/>
  <c r="CU987" i="1"/>
  <c r="CT987" i="1"/>
  <c r="CS987" i="1"/>
  <c r="CR987" i="1"/>
  <c r="CQ987" i="1"/>
  <c r="CP987" i="1"/>
  <c r="CO987" i="1"/>
  <c r="CN987" i="1"/>
  <c r="CM987" i="1"/>
  <c r="CL987" i="1"/>
  <c r="CK987" i="1"/>
  <c r="CJ987" i="1"/>
  <c r="CI987" i="1"/>
  <c r="CH987" i="1"/>
  <c r="CG987" i="1"/>
  <c r="CF987" i="1"/>
  <c r="CE987" i="1"/>
  <c r="CD987" i="1"/>
  <c r="CC987" i="1"/>
  <c r="CB987" i="1"/>
  <c r="CA987" i="1"/>
  <c r="BZ987" i="1"/>
  <c r="BY987" i="1"/>
  <c r="BX987" i="1"/>
  <c r="BW987" i="1"/>
  <c r="BV987" i="1"/>
  <c r="BU987" i="1"/>
  <c r="BT987" i="1"/>
  <c r="BS987" i="1"/>
  <c r="BR987" i="1"/>
  <c r="BQ987" i="1"/>
  <c r="DW986" i="1"/>
  <c r="DV986" i="1"/>
  <c r="DU986" i="1"/>
  <c r="DT986" i="1"/>
  <c r="DS986" i="1"/>
  <c r="DQ986" i="1"/>
  <c r="DP986" i="1"/>
  <c r="DO986" i="1"/>
  <c r="DN986" i="1"/>
  <c r="DM986" i="1"/>
  <c r="DL986" i="1"/>
  <c r="DK986" i="1"/>
  <c r="DJ986" i="1"/>
  <c r="DI986" i="1"/>
  <c r="DH986" i="1"/>
  <c r="DG986" i="1"/>
  <c r="DF986" i="1"/>
  <c r="DE986" i="1"/>
  <c r="DD986" i="1"/>
  <c r="DC986" i="1"/>
  <c r="DB986" i="1"/>
  <c r="DA986" i="1"/>
  <c r="CZ986" i="1"/>
  <c r="CY986" i="1"/>
  <c r="CX986" i="1"/>
  <c r="CW986" i="1"/>
  <c r="CV986" i="1"/>
  <c r="CU986" i="1"/>
  <c r="CT986" i="1"/>
  <c r="CS986" i="1"/>
  <c r="CR986" i="1"/>
  <c r="CQ986" i="1"/>
  <c r="CP986" i="1"/>
  <c r="CO986" i="1"/>
  <c r="CN986" i="1"/>
  <c r="CM986" i="1"/>
  <c r="CL986" i="1"/>
  <c r="CK986" i="1"/>
  <c r="CJ986" i="1"/>
  <c r="CI986" i="1"/>
  <c r="CH986" i="1"/>
  <c r="CG986" i="1"/>
  <c r="CF986" i="1"/>
  <c r="CE986" i="1"/>
  <c r="CD986" i="1"/>
  <c r="CC986" i="1"/>
  <c r="CB986" i="1"/>
  <c r="CA986" i="1"/>
  <c r="BZ986" i="1"/>
  <c r="BY986" i="1"/>
  <c r="BX986" i="1"/>
  <c r="BW986" i="1"/>
  <c r="BV986" i="1"/>
  <c r="BU986" i="1"/>
  <c r="BT986" i="1"/>
  <c r="BS986" i="1"/>
  <c r="BR986" i="1"/>
  <c r="BQ986" i="1"/>
  <c r="DW985" i="1"/>
  <c r="DV985" i="1"/>
  <c r="DU985" i="1"/>
  <c r="DT985" i="1"/>
  <c r="DS985" i="1"/>
  <c r="DQ985" i="1"/>
  <c r="DP985" i="1"/>
  <c r="DO985" i="1"/>
  <c r="DN985" i="1"/>
  <c r="DM985" i="1"/>
  <c r="DL985" i="1"/>
  <c r="DK985" i="1"/>
  <c r="DJ985" i="1"/>
  <c r="DI985" i="1"/>
  <c r="DH985" i="1"/>
  <c r="DG985" i="1"/>
  <c r="DF985" i="1"/>
  <c r="DE985" i="1"/>
  <c r="DD985" i="1"/>
  <c r="DC985" i="1"/>
  <c r="DB985" i="1"/>
  <c r="DA985" i="1"/>
  <c r="CZ985" i="1"/>
  <c r="CY985" i="1"/>
  <c r="CX985" i="1"/>
  <c r="CW985" i="1"/>
  <c r="CV985" i="1"/>
  <c r="CU985" i="1"/>
  <c r="CT985" i="1"/>
  <c r="CS985" i="1"/>
  <c r="CR985" i="1"/>
  <c r="CQ985" i="1"/>
  <c r="CP985" i="1"/>
  <c r="CO985" i="1"/>
  <c r="CN985" i="1"/>
  <c r="CM985" i="1"/>
  <c r="CL985" i="1"/>
  <c r="CK985" i="1"/>
  <c r="CJ985" i="1"/>
  <c r="CI985" i="1"/>
  <c r="CH985" i="1"/>
  <c r="CG985" i="1"/>
  <c r="CF985" i="1"/>
  <c r="CE985" i="1"/>
  <c r="CD985" i="1"/>
  <c r="CC985" i="1"/>
  <c r="CB985" i="1"/>
  <c r="CA985" i="1"/>
  <c r="BZ985" i="1"/>
  <c r="BY985" i="1"/>
  <c r="BX985" i="1"/>
  <c r="BW985" i="1"/>
  <c r="BV985" i="1"/>
  <c r="BU985" i="1"/>
  <c r="BT985" i="1"/>
  <c r="BS985" i="1"/>
  <c r="BR985" i="1"/>
  <c r="BQ985" i="1"/>
  <c r="DW984" i="1"/>
  <c r="DV984" i="1"/>
  <c r="DU984" i="1"/>
  <c r="DT984" i="1"/>
  <c r="DS984" i="1"/>
  <c r="DQ984" i="1"/>
  <c r="DP984" i="1"/>
  <c r="DO984" i="1"/>
  <c r="DN984" i="1"/>
  <c r="DM984" i="1"/>
  <c r="DL984" i="1"/>
  <c r="DK984" i="1"/>
  <c r="DJ984" i="1"/>
  <c r="DI984" i="1"/>
  <c r="DH984" i="1"/>
  <c r="DG984" i="1"/>
  <c r="DF984" i="1"/>
  <c r="DE984" i="1"/>
  <c r="DD984" i="1"/>
  <c r="DC984" i="1"/>
  <c r="DB984" i="1"/>
  <c r="DA984" i="1"/>
  <c r="CZ984" i="1"/>
  <c r="CY984" i="1"/>
  <c r="CX984" i="1"/>
  <c r="CW984" i="1"/>
  <c r="CV984" i="1"/>
  <c r="CU984" i="1"/>
  <c r="CT984" i="1"/>
  <c r="CS984" i="1"/>
  <c r="CR984" i="1"/>
  <c r="CQ984" i="1"/>
  <c r="CP984" i="1"/>
  <c r="CO984" i="1"/>
  <c r="CN984" i="1"/>
  <c r="CM984" i="1"/>
  <c r="CL984" i="1"/>
  <c r="CK984" i="1"/>
  <c r="CJ984" i="1"/>
  <c r="CI984" i="1"/>
  <c r="CH984" i="1"/>
  <c r="CG984" i="1"/>
  <c r="CF984" i="1"/>
  <c r="CE984" i="1"/>
  <c r="CD984" i="1"/>
  <c r="CC984" i="1"/>
  <c r="CB984" i="1"/>
  <c r="CA984" i="1"/>
  <c r="BZ984" i="1"/>
  <c r="BY984" i="1"/>
  <c r="BX984" i="1"/>
  <c r="BW984" i="1"/>
  <c r="BV984" i="1"/>
  <c r="BU984" i="1"/>
  <c r="BT984" i="1"/>
  <c r="BS984" i="1"/>
  <c r="BR984" i="1"/>
  <c r="BQ984" i="1"/>
  <c r="DW983" i="1"/>
  <c r="BP988" i="1"/>
  <c r="BP986" i="1"/>
  <c r="DW980" i="1"/>
  <c r="DV980" i="1"/>
  <c r="DU980" i="1"/>
  <c r="DT980" i="1"/>
  <c r="DS980" i="1"/>
  <c r="DQ980" i="1"/>
  <c r="DP980" i="1"/>
  <c r="DO980" i="1"/>
  <c r="DN980" i="1"/>
  <c r="DM980" i="1"/>
  <c r="DL980" i="1"/>
  <c r="DK980" i="1"/>
  <c r="DJ980" i="1"/>
  <c r="DI980" i="1"/>
  <c r="DH980" i="1"/>
  <c r="DG980" i="1"/>
  <c r="DF980" i="1"/>
  <c r="DE980" i="1"/>
  <c r="DD980" i="1"/>
  <c r="DC980" i="1"/>
  <c r="DB980" i="1"/>
  <c r="DA980" i="1"/>
  <c r="CZ980" i="1"/>
  <c r="CY980" i="1"/>
  <c r="CX980" i="1"/>
  <c r="CW980" i="1"/>
  <c r="CV980" i="1"/>
  <c r="CU980" i="1"/>
  <c r="CT980" i="1"/>
  <c r="CS980" i="1"/>
  <c r="CR980" i="1"/>
  <c r="CQ980" i="1"/>
  <c r="CP980" i="1"/>
  <c r="CO980" i="1"/>
  <c r="CN980" i="1"/>
  <c r="CM980" i="1"/>
  <c r="CL980" i="1"/>
  <c r="CK980" i="1"/>
  <c r="CJ980" i="1"/>
  <c r="CI980" i="1"/>
  <c r="CH980" i="1"/>
  <c r="CG980" i="1"/>
  <c r="CF980" i="1"/>
  <c r="CE980" i="1"/>
  <c r="CD980" i="1"/>
  <c r="CC980" i="1"/>
  <c r="CB980" i="1"/>
  <c r="CA980" i="1"/>
  <c r="BZ980" i="1"/>
  <c r="BY980" i="1"/>
  <c r="BX980" i="1"/>
  <c r="BW980" i="1"/>
  <c r="BV980" i="1"/>
  <c r="BU980" i="1"/>
  <c r="BT980" i="1"/>
  <c r="BS980" i="1"/>
  <c r="BR980" i="1"/>
  <c r="BQ980" i="1"/>
  <c r="DW979" i="1"/>
  <c r="DV979" i="1"/>
  <c r="DU979" i="1"/>
  <c r="DT979" i="1"/>
  <c r="DS979" i="1"/>
  <c r="DQ979" i="1"/>
  <c r="DP979" i="1"/>
  <c r="DO979" i="1"/>
  <c r="DN979" i="1"/>
  <c r="DM979" i="1"/>
  <c r="DL979" i="1"/>
  <c r="DK979" i="1"/>
  <c r="DJ979" i="1"/>
  <c r="DI979" i="1"/>
  <c r="DH979" i="1"/>
  <c r="DG979" i="1"/>
  <c r="DF979" i="1"/>
  <c r="DE979" i="1"/>
  <c r="DD979" i="1"/>
  <c r="DC979" i="1"/>
  <c r="DB979" i="1"/>
  <c r="DA979" i="1"/>
  <c r="CZ979" i="1"/>
  <c r="CY979" i="1"/>
  <c r="CX979" i="1"/>
  <c r="CW979" i="1"/>
  <c r="CV979" i="1"/>
  <c r="CU979" i="1"/>
  <c r="CT979" i="1"/>
  <c r="CS979" i="1"/>
  <c r="CR979" i="1"/>
  <c r="CQ979" i="1"/>
  <c r="CP979" i="1"/>
  <c r="CO979" i="1"/>
  <c r="CN979" i="1"/>
  <c r="CM979" i="1"/>
  <c r="CL979" i="1"/>
  <c r="CK979" i="1"/>
  <c r="CJ979" i="1"/>
  <c r="CI979" i="1"/>
  <c r="CH979" i="1"/>
  <c r="CG979" i="1"/>
  <c r="CF979" i="1"/>
  <c r="CE979" i="1"/>
  <c r="CD979" i="1"/>
  <c r="CC979" i="1"/>
  <c r="CB979" i="1"/>
  <c r="CA979" i="1"/>
  <c r="BZ979" i="1"/>
  <c r="BY979" i="1"/>
  <c r="BX979" i="1"/>
  <c r="BW979" i="1"/>
  <c r="BV979" i="1"/>
  <c r="BU979" i="1"/>
  <c r="BT979" i="1"/>
  <c r="BS979" i="1"/>
  <c r="BR979" i="1"/>
  <c r="BQ979" i="1"/>
  <c r="DW978" i="1"/>
  <c r="DV978" i="1"/>
  <c r="DU978" i="1"/>
  <c r="DT978" i="1"/>
  <c r="DS978" i="1"/>
  <c r="DQ978" i="1"/>
  <c r="DP978" i="1"/>
  <c r="DO978" i="1"/>
  <c r="DN978" i="1"/>
  <c r="DM978" i="1"/>
  <c r="DL978" i="1"/>
  <c r="DK978" i="1"/>
  <c r="DJ978" i="1"/>
  <c r="DI978" i="1"/>
  <c r="DH978" i="1"/>
  <c r="DG978" i="1"/>
  <c r="DF978" i="1"/>
  <c r="DE978" i="1"/>
  <c r="DD978" i="1"/>
  <c r="DC978" i="1"/>
  <c r="DB978" i="1"/>
  <c r="DA978" i="1"/>
  <c r="CZ978" i="1"/>
  <c r="CY978" i="1"/>
  <c r="CX978" i="1"/>
  <c r="CW978" i="1"/>
  <c r="CV978" i="1"/>
  <c r="CU978" i="1"/>
  <c r="CT978" i="1"/>
  <c r="CS978" i="1"/>
  <c r="CR978" i="1"/>
  <c r="CQ978" i="1"/>
  <c r="CP978" i="1"/>
  <c r="CO978" i="1"/>
  <c r="CN978" i="1"/>
  <c r="CM978" i="1"/>
  <c r="CL978" i="1"/>
  <c r="CK978" i="1"/>
  <c r="CJ978" i="1"/>
  <c r="CI978" i="1"/>
  <c r="CH978" i="1"/>
  <c r="CG978" i="1"/>
  <c r="CF978" i="1"/>
  <c r="CE978" i="1"/>
  <c r="CD978" i="1"/>
  <c r="CC978" i="1"/>
  <c r="CB978" i="1"/>
  <c r="CA978" i="1"/>
  <c r="BZ978" i="1"/>
  <c r="BY978" i="1"/>
  <c r="BX978" i="1"/>
  <c r="BW978" i="1"/>
  <c r="BV978" i="1"/>
  <c r="BU978" i="1"/>
  <c r="BT978" i="1"/>
  <c r="BS978" i="1"/>
  <c r="BR978" i="1"/>
  <c r="BQ978" i="1"/>
  <c r="DW977" i="1"/>
  <c r="DV977" i="1"/>
  <c r="DU977" i="1"/>
  <c r="DT977" i="1"/>
  <c r="DS977" i="1"/>
  <c r="DQ977" i="1"/>
  <c r="DP977" i="1"/>
  <c r="DO977" i="1"/>
  <c r="DN977" i="1"/>
  <c r="DM977" i="1"/>
  <c r="DL977" i="1"/>
  <c r="DK977" i="1"/>
  <c r="DJ977" i="1"/>
  <c r="DI977" i="1"/>
  <c r="DH977" i="1"/>
  <c r="DG977" i="1"/>
  <c r="DF977" i="1"/>
  <c r="DE977" i="1"/>
  <c r="DD977" i="1"/>
  <c r="DC977" i="1"/>
  <c r="DB977" i="1"/>
  <c r="DA977" i="1"/>
  <c r="CZ977" i="1"/>
  <c r="CY977" i="1"/>
  <c r="CX977" i="1"/>
  <c r="CW977" i="1"/>
  <c r="CV977" i="1"/>
  <c r="CU977" i="1"/>
  <c r="CT977" i="1"/>
  <c r="CS977" i="1"/>
  <c r="CR977" i="1"/>
  <c r="CQ977" i="1"/>
  <c r="CP977" i="1"/>
  <c r="CO977" i="1"/>
  <c r="CN977" i="1"/>
  <c r="CM977" i="1"/>
  <c r="CL977" i="1"/>
  <c r="CK977" i="1"/>
  <c r="CJ977" i="1"/>
  <c r="CI977" i="1"/>
  <c r="CH977" i="1"/>
  <c r="CG977" i="1"/>
  <c r="CF977" i="1"/>
  <c r="CE977" i="1"/>
  <c r="CD977" i="1"/>
  <c r="CC977" i="1"/>
  <c r="CB977" i="1"/>
  <c r="CA977" i="1"/>
  <c r="BZ977" i="1"/>
  <c r="BY977" i="1"/>
  <c r="BX977" i="1"/>
  <c r="BW977" i="1"/>
  <c r="BV977" i="1"/>
  <c r="BU977" i="1"/>
  <c r="BT977" i="1"/>
  <c r="BS977" i="1"/>
  <c r="BR977" i="1"/>
  <c r="BQ977" i="1"/>
  <c r="DW976" i="1"/>
  <c r="DV976" i="1"/>
  <c r="DU976" i="1"/>
  <c r="DT976" i="1"/>
  <c r="DS976" i="1"/>
  <c r="DQ976" i="1"/>
  <c r="DP976" i="1"/>
  <c r="DO976" i="1"/>
  <c r="DN976" i="1"/>
  <c r="DM976" i="1"/>
  <c r="DL976" i="1"/>
  <c r="DK976" i="1"/>
  <c r="DJ976" i="1"/>
  <c r="DI976" i="1"/>
  <c r="DH976" i="1"/>
  <c r="DG976" i="1"/>
  <c r="DF976" i="1"/>
  <c r="DE976" i="1"/>
  <c r="DD976" i="1"/>
  <c r="DC976" i="1"/>
  <c r="DB976" i="1"/>
  <c r="DA976" i="1"/>
  <c r="CZ976" i="1"/>
  <c r="CY976" i="1"/>
  <c r="CX976" i="1"/>
  <c r="CW976" i="1"/>
  <c r="CV976" i="1"/>
  <c r="CU976" i="1"/>
  <c r="CT976" i="1"/>
  <c r="CS976" i="1"/>
  <c r="CR976" i="1"/>
  <c r="CQ976" i="1"/>
  <c r="CP976" i="1"/>
  <c r="CO976" i="1"/>
  <c r="CN976" i="1"/>
  <c r="CM976" i="1"/>
  <c r="CL976" i="1"/>
  <c r="CK976" i="1"/>
  <c r="CJ976" i="1"/>
  <c r="CI976" i="1"/>
  <c r="CH976" i="1"/>
  <c r="CG976" i="1"/>
  <c r="CF976" i="1"/>
  <c r="CE976" i="1"/>
  <c r="CD976" i="1"/>
  <c r="CC976" i="1"/>
  <c r="CB976" i="1"/>
  <c r="CA976" i="1"/>
  <c r="BZ976" i="1"/>
  <c r="BY976" i="1"/>
  <c r="BX976" i="1"/>
  <c r="BW976" i="1"/>
  <c r="BV976" i="1"/>
  <c r="BU976" i="1"/>
  <c r="BT976" i="1"/>
  <c r="BS976" i="1"/>
  <c r="BR976" i="1"/>
  <c r="BQ976" i="1"/>
  <c r="DW975" i="1"/>
  <c r="DV975" i="1"/>
  <c r="DU975" i="1"/>
  <c r="DT975" i="1"/>
  <c r="DS975" i="1"/>
  <c r="DQ975" i="1"/>
  <c r="DP975" i="1"/>
  <c r="DO975" i="1"/>
  <c r="DN975" i="1"/>
  <c r="DM975" i="1"/>
  <c r="DL975" i="1"/>
  <c r="DK975" i="1"/>
  <c r="DJ975" i="1"/>
  <c r="DI975" i="1"/>
  <c r="DH975" i="1"/>
  <c r="DG975" i="1"/>
  <c r="DF975" i="1"/>
  <c r="DE975" i="1"/>
  <c r="DD975" i="1"/>
  <c r="DC975" i="1"/>
  <c r="DB975" i="1"/>
  <c r="DA975" i="1"/>
  <c r="CZ975" i="1"/>
  <c r="CY975" i="1"/>
  <c r="CX975" i="1"/>
  <c r="CW975" i="1"/>
  <c r="CV975" i="1"/>
  <c r="CU975" i="1"/>
  <c r="CT975" i="1"/>
  <c r="CS975" i="1"/>
  <c r="CR975" i="1"/>
  <c r="CQ975" i="1"/>
  <c r="CP975" i="1"/>
  <c r="CO975" i="1"/>
  <c r="CN975" i="1"/>
  <c r="CM975" i="1"/>
  <c r="CL975" i="1"/>
  <c r="CK975" i="1"/>
  <c r="CJ975" i="1"/>
  <c r="CI975" i="1"/>
  <c r="CH975" i="1"/>
  <c r="CG975" i="1"/>
  <c r="CF975" i="1"/>
  <c r="CE975" i="1"/>
  <c r="CD975" i="1"/>
  <c r="CC975" i="1"/>
  <c r="CB975" i="1"/>
  <c r="CA975" i="1"/>
  <c r="BZ975" i="1"/>
  <c r="BY975" i="1"/>
  <c r="BX975" i="1"/>
  <c r="BW975" i="1"/>
  <c r="BV975" i="1"/>
  <c r="BU975" i="1"/>
  <c r="BT975" i="1"/>
  <c r="BS975" i="1"/>
  <c r="BR975" i="1"/>
  <c r="BQ975" i="1"/>
  <c r="DW974" i="1"/>
  <c r="DV974" i="1"/>
  <c r="DU974" i="1"/>
  <c r="DT974" i="1"/>
  <c r="DS974" i="1"/>
  <c r="DQ974" i="1"/>
  <c r="DP974" i="1"/>
  <c r="DO974" i="1"/>
  <c r="DN974" i="1"/>
  <c r="DM974" i="1"/>
  <c r="DL974" i="1"/>
  <c r="DK974" i="1"/>
  <c r="DJ974" i="1"/>
  <c r="DI974" i="1"/>
  <c r="DH974" i="1"/>
  <c r="DG974" i="1"/>
  <c r="DF974" i="1"/>
  <c r="DE974" i="1"/>
  <c r="DD974" i="1"/>
  <c r="DC974" i="1"/>
  <c r="DB974" i="1"/>
  <c r="DA974" i="1"/>
  <c r="CZ974" i="1"/>
  <c r="CY974" i="1"/>
  <c r="CX974" i="1"/>
  <c r="CW974" i="1"/>
  <c r="CV974" i="1"/>
  <c r="CU974" i="1"/>
  <c r="CT974" i="1"/>
  <c r="CS974" i="1"/>
  <c r="CR974" i="1"/>
  <c r="CQ974" i="1"/>
  <c r="CP974" i="1"/>
  <c r="CO974" i="1"/>
  <c r="CN974" i="1"/>
  <c r="CM974" i="1"/>
  <c r="CL974" i="1"/>
  <c r="CK974" i="1"/>
  <c r="CJ974" i="1"/>
  <c r="CI974" i="1"/>
  <c r="CH974" i="1"/>
  <c r="CG974" i="1"/>
  <c r="CF974" i="1"/>
  <c r="CE974" i="1"/>
  <c r="CD974" i="1"/>
  <c r="CC974" i="1"/>
  <c r="CB974" i="1"/>
  <c r="CA974" i="1"/>
  <c r="BZ974" i="1"/>
  <c r="BY974" i="1"/>
  <c r="BX974" i="1"/>
  <c r="BW974" i="1"/>
  <c r="BV974" i="1"/>
  <c r="BU974" i="1"/>
  <c r="BT974" i="1"/>
  <c r="BS974" i="1"/>
  <c r="BR974" i="1"/>
  <c r="BQ974" i="1"/>
  <c r="DW973" i="1"/>
  <c r="DV973" i="1"/>
  <c r="DU973" i="1"/>
  <c r="DT973" i="1"/>
  <c r="CE973" i="1"/>
  <c r="CD973" i="1"/>
  <c r="CC973" i="1"/>
  <c r="CB973" i="1"/>
  <c r="CA973" i="1"/>
  <c r="BZ973" i="1"/>
  <c r="BY973" i="1"/>
  <c r="BX973" i="1"/>
  <c r="BW973" i="1"/>
  <c r="BV973" i="1"/>
  <c r="BU973" i="1"/>
  <c r="BT973" i="1"/>
  <c r="BS973" i="1"/>
  <c r="BR973" i="1"/>
  <c r="BQ973" i="1"/>
  <c r="BP976" i="1"/>
  <c r="BP975" i="1"/>
  <c r="BP977" i="1"/>
  <c r="BP978" i="1"/>
  <c r="BP979" i="1"/>
  <c r="BP980" i="1"/>
  <c r="BP983" i="1"/>
  <c r="DW970" i="1"/>
  <c r="DW969" i="1"/>
  <c r="DW968" i="1"/>
  <c r="DW967" i="1"/>
  <c r="DW966" i="1"/>
  <c r="DW965" i="1"/>
  <c r="DW964" i="1"/>
  <c r="DW963" i="1"/>
  <c r="DW960" i="1"/>
  <c r="DV960" i="1"/>
  <c r="DU960" i="1"/>
  <c r="DT960" i="1"/>
  <c r="DS960" i="1"/>
  <c r="DQ960" i="1"/>
  <c r="DP960" i="1"/>
  <c r="DO960" i="1"/>
  <c r="DN960" i="1"/>
  <c r="DM960" i="1"/>
  <c r="DL960" i="1"/>
  <c r="DK960" i="1"/>
  <c r="DJ960" i="1"/>
  <c r="DI960" i="1"/>
  <c r="DH960" i="1"/>
  <c r="DG960" i="1"/>
  <c r="DF960" i="1"/>
  <c r="DE960" i="1"/>
  <c r="DD960" i="1"/>
  <c r="DC960" i="1"/>
  <c r="DB960" i="1"/>
  <c r="DA960" i="1"/>
  <c r="CZ960" i="1"/>
  <c r="CY960" i="1"/>
  <c r="CX960" i="1"/>
  <c r="CW960" i="1"/>
  <c r="CV960" i="1"/>
  <c r="CU960" i="1"/>
  <c r="CT960" i="1"/>
  <c r="CS960" i="1"/>
  <c r="CR960" i="1"/>
  <c r="CQ960" i="1"/>
  <c r="CP960" i="1"/>
  <c r="CO960" i="1"/>
  <c r="CN960" i="1"/>
  <c r="CM960" i="1"/>
  <c r="CL960" i="1"/>
  <c r="CK960" i="1"/>
  <c r="CJ960" i="1"/>
  <c r="CI960" i="1"/>
  <c r="CH960" i="1"/>
  <c r="CG960" i="1"/>
  <c r="CF960" i="1"/>
  <c r="CE960" i="1"/>
  <c r="CD960" i="1"/>
  <c r="CC960" i="1"/>
  <c r="CB960" i="1"/>
  <c r="CA960" i="1"/>
  <c r="BZ960" i="1"/>
  <c r="BY960" i="1"/>
  <c r="BX960" i="1"/>
  <c r="BW960" i="1"/>
  <c r="BV960" i="1"/>
  <c r="BU960" i="1"/>
  <c r="BT960" i="1"/>
  <c r="BS960" i="1"/>
  <c r="BR960" i="1"/>
  <c r="BQ960" i="1"/>
  <c r="DW959" i="1"/>
  <c r="DV959" i="1"/>
  <c r="DU959" i="1"/>
  <c r="DT959" i="1"/>
  <c r="DS959" i="1"/>
  <c r="DQ959" i="1"/>
  <c r="DP959" i="1"/>
  <c r="DO959" i="1"/>
  <c r="DN959" i="1"/>
  <c r="DM959" i="1"/>
  <c r="DL959" i="1"/>
  <c r="DK959" i="1"/>
  <c r="DJ959" i="1"/>
  <c r="DI959" i="1"/>
  <c r="DH959" i="1"/>
  <c r="DG959" i="1"/>
  <c r="DF959" i="1"/>
  <c r="DE959" i="1"/>
  <c r="DD959" i="1"/>
  <c r="DC959" i="1"/>
  <c r="DB959" i="1"/>
  <c r="DA959" i="1"/>
  <c r="CZ959" i="1"/>
  <c r="CY959" i="1"/>
  <c r="CX959" i="1"/>
  <c r="CW959" i="1"/>
  <c r="CV959" i="1"/>
  <c r="CU959" i="1"/>
  <c r="CT959" i="1"/>
  <c r="CS959" i="1"/>
  <c r="CR959" i="1"/>
  <c r="CQ959" i="1"/>
  <c r="CP959" i="1"/>
  <c r="CO959" i="1"/>
  <c r="CN959" i="1"/>
  <c r="CM959" i="1"/>
  <c r="CL959" i="1"/>
  <c r="CK959" i="1"/>
  <c r="CJ959" i="1"/>
  <c r="CI959" i="1"/>
  <c r="CH959" i="1"/>
  <c r="CG959" i="1"/>
  <c r="CF959" i="1"/>
  <c r="CE959" i="1"/>
  <c r="CD959" i="1"/>
  <c r="CC959" i="1"/>
  <c r="CB959" i="1"/>
  <c r="CA959" i="1"/>
  <c r="BZ959" i="1"/>
  <c r="BY959" i="1"/>
  <c r="BX959" i="1"/>
  <c r="BW959" i="1"/>
  <c r="BV959" i="1"/>
  <c r="BU959" i="1"/>
  <c r="BT959" i="1"/>
  <c r="BS959" i="1"/>
  <c r="BR959" i="1"/>
  <c r="BQ959" i="1"/>
  <c r="DW958" i="1"/>
  <c r="DV958" i="1"/>
  <c r="DU958" i="1"/>
  <c r="DT958" i="1"/>
  <c r="DS958" i="1"/>
  <c r="DQ958" i="1"/>
  <c r="DP958" i="1"/>
  <c r="DO958" i="1"/>
  <c r="DN958" i="1"/>
  <c r="DM958" i="1"/>
  <c r="DL958" i="1"/>
  <c r="DK958" i="1"/>
  <c r="DJ958" i="1"/>
  <c r="DI958" i="1"/>
  <c r="DH958" i="1"/>
  <c r="DG958" i="1"/>
  <c r="DF958" i="1"/>
  <c r="DE958" i="1"/>
  <c r="DD958" i="1"/>
  <c r="DC958" i="1"/>
  <c r="DB958" i="1"/>
  <c r="DA958" i="1"/>
  <c r="CZ958" i="1"/>
  <c r="CY958" i="1"/>
  <c r="CX958" i="1"/>
  <c r="CW958" i="1"/>
  <c r="CV958" i="1"/>
  <c r="CU958" i="1"/>
  <c r="CT958" i="1"/>
  <c r="CS958" i="1"/>
  <c r="CR958" i="1"/>
  <c r="CQ958" i="1"/>
  <c r="CP958" i="1"/>
  <c r="CO958" i="1"/>
  <c r="CN958" i="1"/>
  <c r="CM958" i="1"/>
  <c r="CL958" i="1"/>
  <c r="CK958" i="1"/>
  <c r="CJ958" i="1"/>
  <c r="CI958" i="1"/>
  <c r="CH958" i="1"/>
  <c r="CG958" i="1"/>
  <c r="CF958" i="1"/>
  <c r="CE958" i="1"/>
  <c r="CD958" i="1"/>
  <c r="CC958" i="1"/>
  <c r="CB958" i="1"/>
  <c r="CA958" i="1"/>
  <c r="BZ958" i="1"/>
  <c r="BY958" i="1"/>
  <c r="BX958" i="1"/>
  <c r="BW958" i="1"/>
  <c r="BV958" i="1"/>
  <c r="BU958" i="1"/>
  <c r="BT958" i="1"/>
  <c r="BS958" i="1"/>
  <c r="BR958" i="1"/>
  <c r="BQ958" i="1"/>
  <c r="DW957" i="1"/>
  <c r="DV957" i="1"/>
  <c r="DU957" i="1"/>
  <c r="DT957" i="1"/>
  <c r="DS957" i="1"/>
  <c r="DQ957" i="1"/>
  <c r="DP957" i="1"/>
  <c r="DO957" i="1"/>
  <c r="DN957" i="1"/>
  <c r="DM957" i="1"/>
  <c r="DL957" i="1"/>
  <c r="DK957" i="1"/>
  <c r="DJ957" i="1"/>
  <c r="DI957" i="1"/>
  <c r="DH957" i="1"/>
  <c r="DG957" i="1"/>
  <c r="DF957" i="1"/>
  <c r="DE957" i="1"/>
  <c r="DD957" i="1"/>
  <c r="DC957" i="1"/>
  <c r="DB957" i="1"/>
  <c r="DA957" i="1"/>
  <c r="CZ957" i="1"/>
  <c r="CY957" i="1"/>
  <c r="CX957" i="1"/>
  <c r="CW957" i="1"/>
  <c r="CV957" i="1"/>
  <c r="CU957" i="1"/>
  <c r="CT957" i="1"/>
  <c r="CS957" i="1"/>
  <c r="CR957" i="1"/>
  <c r="CQ957" i="1"/>
  <c r="CP957" i="1"/>
  <c r="CO957" i="1"/>
  <c r="CN957" i="1"/>
  <c r="CM957" i="1"/>
  <c r="CL957" i="1"/>
  <c r="CK957" i="1"/>
  <c r="CJ957" i="1"/>
  <c r="CI957" i="1"/>
  <c r="CH957" i="1"/>
  <c r="CG957" i="1"/>
  <c r="CF957" i="1"/>
  <c r="CE957" i="1"/>
  <c r="CD957" i="1"/>
  <c r="CC957" i="1"/>
  <c r="CB957" i="1"/>
  <c r="CA957" i="1"/>
  <c r="BZ957" i="1"/>
  <c r="BY957" i="1"/>
  <c r="BX957" i="1"/>
  <c r="BW957" i="1"/>
  <c r="BV957" i="1"/>
  <c r="BU957" i="1"/>
  <c r="BT957" i="1"/>
  <c r="BS957" i="1"/>
  <c r="BR957" i="1"/>
  <c r="BQ957" i="1"/>
  <c r="DW956" i="1"/>
  <c r="DV956" i="1"/>
  <c r="DU956" i="1"/>
  <c r="DT956" i="1"/>
  <c r="DS956" i="1"/>
  <c r="DQ956" i="1"/>
  <c r="DP956" i="1"/>
  <c r="DO956" i="1"/>
  <c r="DN956" i="1"/>
  <c r="DM956" i="1"/>
  <c r="DL956" i="1"/>
  <c r="DK956" i="1"/>
  <c r="DJ956" i="1"/>
  <c r="DI956" i="1"/>
  <c r="DH956" i="1"/>
  <c r="DG956" i="1"/>
  <c r="DF956" i="1"/>
  <c r="DE956" i="1"/>
  <c r="DD956" i="1"/>
  <c r="DC956" i="1"/>
  <c r="DB956" i="1"/>
  <c r="DA956" i="1"/>
  <c r="CZ956" i="1"/>
  <c r="CY956" i="1"/>
  <c r="CX956" i="1"/>
  <c r="CW956" i="1"/>
  <c r="CV956" i="1"/>
  <c r="CU956" i="1"/>
  <c r="CT956" i="1"/>
  <c r="CS956" i="1"/>
  <c r="CR956" i="1"/>
  <c r="CQ956" i="1"/>
  <c r="CP956" i="1"/>
  <c r="CO956" i="1"/>
  <c r="CN956" i="1"/>
  <c r="CM956" i="1"/>
  <c r="CL956" i="1"/>
  <c r="CK956" i="1"/>
  <c r="CJ956" i="1"/>
  <c r="CI956" i="1"/>
  <c r="CH956" i="1"/>
  <c r="CG956" i="1"/>
  <c r="CF956" i="1"/>
  <c r="CE956" i="1"/>
  <c r="CD956" i="1"/>
  <c r="CC956" i="1"/>
  <c r="CB956" i="1"/>
  <c r="CA956" i="1"/>
  <c r="BZ956" i="1"/>
  <c r="BY956" i="1"/>
  <c r="BX956" i="1"/>
  <c r="BW956" i="1"/>
  <c r="BV956" i="1"/>
  <c r="BU956" i="1"/>
  <c r="BT956" i="1"/>
  <c r="BS956" i="1"/>
  <c r="BR956" i="1"/>
  <c r="BQ956" i="1"/>
  <c r="DW955" i="1"/>
  <c r="DV955" i="1"/>
  <c r="BP956" i="1"/>
  <c r="BP957" i="1"/>
  <c r="BP958" i="1"/>
  <c r="BP959" i="1"/>
  <c r="BP960" i="1"/>
  <c r="DW944" i="1"/>
  <c r="DV944" i="1"/>
  <c r="DU944" i="1"/>
  <c r="DT944" i="1"/>
  <c r="DS944" i="1"/>
  <c r="DQ944" i="1"/>
  <c r="DP944" i="1"/>
  <c r="DO944" i="1"/>
  <c r="DN944" i="1"/>
  <c r="DM944" i="1"/>
  <c r="DL944" i="1"/>
  <c r="DK944" i="1"/>
  <c r="DJ944" i="1"/>
  <c r="DI944" i="1"/>
  <c r="DH944" i="1"/>
  <c r="DG944" i="1"/>
  <c r="DF944" i="1"/>
  <c r="DE944" i="1"/>
  <c r="DD944" i="1"/>
  <c r="DC944" i="1"/>
  <c r="DB944" i="1"/>
  <c r="DA944" i="1"/>
  <c r="CZ944" i="1"/>
  <c r="CY944" i="1"/>
  <c r="CX944" i="1"/>
  <c r="CW944" i="1"/>
  <c r="CV944" i="1"/>
  <c r="CU944" i="1"/>
  <c r="CT944" i="1"/>
  <c r="CS944" i="1"/>
  <c r="CR944" i="1"/>
  <c r="CQ944" i="1"/>
  <c r="CP944" i="1"/>
  <c r="CO944" i="1"/>
  <c r="CN944" i="1"/>
  <c r="CM944" i="1"/>
  <c r="CL944" i="1"/>
  <c r="CK944" i="1"/>
  <c r="CJ944" i="1"/>
  <c r="CI944" i="1"/>
  <c r="CH944" i="1"/>
  <c r="CG944" i="1"/>
  <c r="CF944" i="1"/>
  <c r="CE944" i="1"/>
  <c r="CD944" i="1"/>
  <c r="CC944" i="1"/>
  <c r="CB944" i="1"/>
  <c r="CA944" i="1"/>
  <c r="BZ944" i="1"/>
  <c r="BY944" i="1"/>
  <c r="BX944" i="1"/>
  <c r="BW944" i="1"/>
  <c r="BV944" i="1"/>
  <c r="BU944" i="1"/>
  <c r="BT944" i="1"/>
  <c r="BS944" i="1"/>
  <c r="BR944" i="1"/>
  <c r="BQ944" i="1"/>
  <c r="DW943" i="1"/>
  <c r="DV943" i="1"/>
  <c r="DU943" i="1"/>
  <c r="DT943" i="1"/>
  <c r="DS943" i="1"/>
  <c r="DQ943" i="1"/>
  <c r="DP943" i="1"/>
  <c r="DO943" i="1"/>
  <c r="DN943" i="1"/>
  <c r="DM943" i="1"/>
  <c r="DL943" i="1"/>
  <c r="DK943" i="1"/>
  <c r="DJ943" i="1"/>
  <c r="DI943" i="1"/>
  <c r="DH943" i="1"/>
  <c r="DG943" i="1"/>
  <c r="DF943" i="1"/>
  <c r="DE943" i="1"/>
  <c r="DD943" i="1"/>
  <c r="DC943" i="1"/>
  <c r="DB943" i="1"/>
  <c r="DA943" i="1"/>
  <c r="CZ943" i="1"/>
  <c r="CY943" i="1"/>
  <c r="CX943" i="1"/>
  <c r="CW943" i="1"/>
  <c r="CV943" i="1"/>
  <c r="CU943" i="1"/>
  <c r="CT943" i="1"/>
  <c r="CS943" i="1"/>
  <c r="CR943" i="1"/>
  <c r="CQ943" i="1"/>
  <c r="CP943" i="1"/>
  <c r="CO943" i="1"/>
  <c r="CN943" i="1"/>
  <c r="CM943" i="1"/>
  <c r="CL943" i="1"/>
  <c r="CK943" i="1"/>
  <c r="CJ943" i="1"/>
  <c r="CI943" i="1"/>
  <c r="CH943" i="1"/>
  <c r="CG943" i="1"/>
  <c r="CF943" i="1"/>
  <c r="CE943" i="1"/>
  <c r="CD943" i="1"/>
  <c r="CC943" i="1"/>
  <c r="CB943" i="1"/>
  <c r="CA943" i="1"/>
  <c r="BZ943" i="1"/>
  <c r="BY943" i="1"/>
  <c r="BX943" i="1"/>
  <c r="BW943" i="1"/>
  <c r="BV943" i="1"/>
  <c r="BU943" i="1"/>
  <c r="BT943" i="1"/>
  <c r="BS943" i="1"/>
  <c r="BR943" i="1"/>
  <c r="BQ943" i="1"/>
  <c r="DW942" i="1"/>
  <c r="DV942" i="1"/>
  <c r="DU942" i="1"/>
  <c r="DT942" i="1"/>
  <c r="DS942" i="1"/>
  <c r="DQ942" i="1"/>
  <c r="DP942" i="1"/>
  <c r="DO942" i="1"/>
  <c r="DN942" i="1"/>
  <c r="DM942" i="1"/>
  <c r="DL942" i="1"/>
  <c r="DK942" i="1"/>
  <c r="DJ942" i="1"/>
  <c r="DI942" i="1"/>
  <c r="DH942" i="1"/>
  <c r="DG942" i="1"/>
  <c r="DF942" i="1"/>
  <c r="DE942" i="1"/>
  <c r="DD942" i="1"/>
  <c r="DC942" i="1"/>
  <c r="DB942" i="1"/>
  <c r="DA942" i="1"/>
  <c r="CZ942" i="1"/>
  <c r="CY942" i="1"/>
  <c r="CX942" i="1"/>
  <c r="CW942" i="1"/>
  <c r="CV942" i="1"/>
  <c r="CU942" i="1"/>
  <c r="CT942" i="1"/>
  <c r="CS942" i="1"/>
  <c r="CR942" i="1"/>
  <c r="CQ942" i="1"/>
  <c r="CP942" i="1"/>
  <c r="CO942" i="1"/>
  <c r="CN942" i="1"/>
  <c r="CM942" i="1"/>
  <c r="CL942" i="1"/>
  <c r="CK942" i="1"/>
  <c r="CJ942" i="1"/>
  <c r="CI942" i="1"/>
  <c r="CH942" i="1"/>
  <c r="CG942" i="1"/>
  <c r="CF942" i="1"/>
  <c r="CE942" i="1"/>
  <c r="CD942" i="1"/>
  <c r="CC942" i="1"/>
  <c r="CB942" i="1"/>
  <c r="CA942" i="1"/>
  <c r="BZ942" i="1"/>
  <c r="BY942" i="1"/>
  <c r="BX942" i="1"/>
  <c r="BW942" i="1"/>
  <c r="BV942" i="1"/>
  <c r="BU942" i="1"/>
  <c r="BT942" i="1"/>
  <c r="BS942" i="1"/>
  <c r="BR942" i="1"/>
  <c r="BQ942" i="1"/>
  <c r="DW941" i="1"/>
  <c r="DV941" i="1"/>
  <c r="DU941" i="1"/>
  <c r="DT941" i="1"/>
  <c r="DS941" i="1"/>
  <c r="DQ941" i="1"/>
  <c r="DP941" i="1"/>
  <c r="DO941" i="1"/>
  <c r="DN941" i="1"/>
  <c r="DM941" i="1"/>
  <c r="DL941" i="1"/>
  <c r="DK941" i="1"/>
  <c r="DJ941" i="1"/>
  <c r="DI941" i="1"/>
  <c r="DH941" i="1"/>
  <c r="DG941" i="1"/>
  <c r="DF941" i="1"/>
  <c r="DE941" i="1"/>
  <c r="DD941" i="1"/>
  <c r="DC941" i="1"/>
  <c r="DB941" i="1"/>
  <c r="DA941" i="1"/>
  <c r="CZ941" i="1"/>
  <c r="CY941" i="1"/>
  <c r="CX941" i="1"/>
  <c r="CW941" i="1"/>
  <c r="CV941" i="1"/>
  <c r="CU941" i="1"/>
  <c r="CT941" i="1"/>
  <c r="CS941" i="1"/>
  <c r="CR941" i="1"/>
  <c r="CQ941" i="1"/>
  <c r="CP941" i="1"/>
  <c r="CO941" i="1"/>
  <c r="CN941" i="1"/>
  <c r="CM941" i="1"/>
  <c r="CL941" i="1"/>
  <c r="CK941" i="1"/>
  <c r="CJ941" i="1"/>
  <c r="CI941" i="1"/>
  <c r="CH941" i="1"/>
  <c r="CG941" i="1"/>
  <c r="CF941" i="1"/>
  <c r="CE941" i="1"/>
  <c r="CD941" i="1"/>
  <c r="CC941" i="1"/>
  <c r="CB941" i="1"/>
  <c r="CA941" i="1"/>
  <c r="BZ941" i="1"/>
  <c r="BY941" i="1"/>
  <c r="BX941" i="1"/>
  <c r="BW941" i="1"/>
  <c r="BV941" i="1"/>
  <c r="BU941" i="1"/>
  <c r="BT941" i="1"/>
  <c r="BS941" i="1"/>
  <c r="BR941" i="1"/>
  <c r="BQ941" i="1"/>
  <c r="DW939" i="1"/>
  <c r="DV939" i="1"/>
  <c r="BQ939" i="1"/>
  <c r="BP942" i="1"/>
  <c r="DW936" i="1"/>
  <c r="DW935" i="1"/>
  <c r="DW934" i="1"/>
  <c r="DW931" i="1"/>
  <c r="DV931" i="1"/>
  <c r="DU931" i="1"/>
  <c r="DT931" i="1"/>
  <c r="DS931" i="1"/>
  <c r="DQ931" i="1"/>
  <c r="DP931" i="1"/>
  <c r="DO931" i="1"/>
  <c r="DN931" i="1"/>
  <c r="DM931" i="1"/>
  <c r="DL931" i="1"/>
  <c r="DK931" i="1"/>
  <c r="DJ931" i="1"/>
  <c r="DI931" i="1"/>
  <c r="DH931" i="1"/>
  <c r="DG931" i="1"/>
  <c r="DF931" i="1"/>
  <c r="DE931" i="1"/>
  <c r="DD931" i="1"/>
  <c r="DC931" i="1"/>
  <c r="DB931" i="1"/>
  <c r="DA931" i="1"/>
  <c r="CZ931" i="1"/>
  <c r="CY931" i="1"/>
  <c r="CX931" i="1"/>
  <c r="CW931" i="1"/>
  <c r="CV931" i="1"/>
  <c r="CU931" i="1"/>
  <c r="CT931" i="1"/>
  <c r="CS931" i="1"/>
  <c r="CR931" i="1"/>
  <c r="CQ931" i="1"/>
  <c r="CP931" i="1"/>
  <c r="CO931" i="1"/>
  <c r="CN931" i="1"/>
  <c r="CM931" i="1"/>
  <c r="CL931" i="1"/>
  <c r="CK931" i="1"/>
  <c r="CJ931" i="1"/>
  <c r="CI931" i="1"/>
  <c r="CH931" i="1"/>
  <c r="CG931" i="1"/>
  <c r="CF931" i="1"/>
  <c r="CE931" i="1"/>
  <c r="CD931" i="1"/>
  <c r="CC931" i="1"/>
  <c r="CB931" i="1"/>
  <c r="CA931" i="1"/>
  <c r="BZ931" i="1"/>
  <c r="BY931" i="1"/>
  <c r="BX931" i="1"/>
  <c r="BW931" i="1"/>
  <c r="BV931" i="1"/>
  <c r="BU931" i="1"/>
  <c r="BT931" i="1"/>
  <c r="BS931" i="1"/>
  <c r="BR931" i="1"/>
  <c r="BQ931" i="1"/>
  <c r="DW930" i="1"/>
  <c r="DV930" i="1"/>
  <c r="DU930" i="1"/>
  <c r="DT930" i="1"/>
  <c r="DS930" i="1"/>
  <c r="DQ930" i="1"/>
  <c r="DP930" i="1"/>
  <c r="DO930" i="1"/>
  <c r="DN930" i="1"/>
  <c r="DM930" i="1"/>
  <c r="DL930" i="1"/>
  <c r="DK930" i="1"/>
  <c r="DJ930" i="1"/>
  <c r="DI930" i="1"/>
  <c r="DH930" i="1"/>
  <c r="DG930" i="1"/>
  <c r="DF930" i="1"/>
  <c r="DE930" i="1"/>
  <c r="DD930" i="1"/>
  <c r="DC930" i="1"/>
  <c r="DB930" i="1"/>
  <c r="DA930" i="1"/>
  <c r="CZ930" i="1"/>
  <c r="CY930" i="1"/>
  <c r="CX930" i="1"/>
  <c r="CW930" i="1"/>
  <c r="CV930" i="1"/>
  <c r="CU930" i="1"/>
  <c r="CT930" i="1"/>
  <c r="CS930" i="1"/>
  <c r="CR930" i="1"/>
  <c r="CQ930" i="1"/>
  <c r="CP930" i="1"/>
  <c r="CO930" i="1"/>
  <c r="CN930" i="1"/>
  <c r="CM930" i="1"/>
  <c r="CL930" i="1"/>
  <c r="CK930" i="1"/>
  <c r="CJ930" i="1"/>
  <c r="CI930" i="1"/>
  <c r="CH930" i="1"/>
  <c r="CG930" i="1"/>
  <c r="CF930" i="1"/>
  <c r="CE930" i="1"/>
  <c r="CD930" i="1"/>
  <c r="CC930" i="1"/>
  <c r="CB930" i="1"/>
  <c r="CA930" i="1"/>
  <c r="BZ930" i="1"/>
  <c r="BY930" i="1"/>
  <c r="BX930" i="1"/>
  <c r="BW930" i="1"/>
  <c r="BV930" i="1"/>
  <c r="BU930" i="1"/>
  <c r="BT930" i="1"/>
  <c r="BS930" i="1"/>
  <c r="BR930" i="1"/>
  <c r="BQ930" i="1"/>
  <c r="DW929" i="1"/>
  <c r="DV929" i="1"/>
  <c r="DU929" i="1"/>
  <c r="DT929" i="1"/>
  <c r="DS929" i="1"/>
  <c r="DQ929" i="1"/>
  <c r="DP929" i="1"/>
  <c r="DO929" i="1"/>
  <c r="DN929" i="1"/>
  <c r="DM929" i="1"/>
  <c r="DL929" i="1"/>
  <c r="DK929" i="1"/>
  <c r="DJ929" i="1"/>
  <c r="DI929" i="1"/>
  <c r="DH929" i="1"/>
  <c r="DG929" i="1"/>
  <c r="DF929" i="1"/>
  <c r="DE929" i="1"/>
  <c r="DD929" i="1"/>
  <c r="DC929" i="1"/>
  <c r="DB929" i="1"/>
  <c r="DA929" i="1"/>
  <c r="CZ929" i="1"/>
  <c r="CY929" i="1"/>
  <c r="CX929" i="1"/>
  <c r="CW929" i="1"/>
  <c r="CV929" i="1"/>
  <c r="CU929" i="1"/>
  <c r="CT929" i="1"/>
  <c r="CS929" i="1"/>
  <c r="CR929" i="1"/>
  <c r="CQ929" i="1"/>
  <c r="CP929" i="1"/>
  <c r="CO929" i="1"/>
  <c r="CN929" i="1"/>
  <c r="CM929" i="1"/>
  <c r="CL929" i="1"/>
  <c r="CK929" i="1"/>
  <c r="CJ929" i="1"/>
  <c r="CI929" i="1"/>
  <c r="CH929" i="1"/>
  <c r="CG929" i="1"/>
  <c r="CF929" i="1"/>
  <c r="CE929" i="1"/>
  <c r="CD929" i="1"/>
  <c r="CC929" i="1"/>
  <c r="CB929" i="1"/>
  <c r="CA929" i="1"/>
  <c r="BZ929" i="1"/>
  <c r="BY929" i="1"/>
  <c r="BX929" i="1"/>
  <c r="BW929" i="1"/>
  <c r="BV929" i="1"/>
  <c r="BU929" i="1"/>
  <c r="BT929" i="1"/>
  <c r="BS929" i="1"/>
  <c r="BR929" i="1"/>
  <c r="BQ929" i="1"/>
  <c r="DW928" i="1"/>
  <c r="CH928" i="1"/>
  <c r="CG928" i="1"/>
  <c r="CF928" i="1"/>
  <c r="CE928" i="1"/>
  <c r="CD928" i="1"/>
  <c r="CC928" i="1"/>
  <c r="CB928" i="1"/>
  <c r="CA928" i="1"/>
  <c r="BZ928" i="1"/>
  <c r="BY928" i="1"/>
  <c r="BX928" i="1"/>
  <c r="BW928" i="1"/>
  <c r="BV928" i="1"/>
  <c r="BU928" i="1"/>
  <c r="BT928" i="1"/>
  <c r="BS928" i="1"/>
  <c r="BR928" i="1"/>
  <c r="BQ928" i="1"/>
  <c r="BP929" i="1"/>
  <c r="DW925" i="1"/>
  <c r="DW924" i="1"/>
  <c r="DW923" i="1"/>
  <c r="DW922" i="1"/>
  <c r="DW921" i="1"/>
  <c r="DW920" i="1"/>
  <c r="DW917" i="1"/>
  <c r="DV917" i="1"/>
  <c r="DU917" i="1"/>
  <c r="DT917" i="1"/>
  <c r="DS917" i="1"/>
  <c r="DQ917" i="1"/>
  <c r="DP917" i="1"/>
  <c r="DO917" i="1"/>
  <c r="DN917" i="1"/>
  <c r="DM917" i="1"/>
  <c r="DL917" i="1"/>
  <c r="DK917" i="1"/>
  <c r="DJ917" i="1"/>
  <c r="DI917" i="1"/>
  <c r="DH917" i="1"/>
  <c r="DG917" i="1"/>
  <c r="DF917" i="1"/>
  <c r="DE917" i="1"/>
  <c r="DD917" i="1"/>
  <c r="DC917" i="1"/>
  <c r="DB917" i="1"/>
  <c r="DA917" i="1"/>
  <c r="CZ917" i="1"/>
  <c r="CY917" i="1"/>
  <c r="CX917" i="1"/>
  <c r="CW917" i="1"/>
  <c r="CV917" i="1"/>
  <c r="CU917" i="1"/>
  <c r="CT917" i="1"/>
  <c r="CS917" i="1"/>
  <c r="CR917" i="1"/>
  <c r="CQ917" i="1"/>
  <c r="CP917" i="1"/>
  <c r="CO917" i="1"/>
  <c r="CN917" i="1"/>
  <c r="CM917" i="1"/>
  <c r="CL917" i="1"/>
  <c r="CK917" i="1"/>
  <c r="CJ917" i="1"/>
  <c r="CI917" i="1"/>
  <c r="CH917" i="1"/>
  <c r="CG917" i="1"/>
  <c r="CF917" i="1"/>
  <c r="CE917" i="1"/>
  <c r="CD917" i="1"/>
  <c r="CC917" i="1"/>
  <c r="CB917" i="1"/>
  <c r="CA917" i="1"/>
  <c r="BZ917" i="1"/>
  <c r="BY917" i="1"/>
  <c r="BX917" i="1"/>
  <c r="BW917" i="1"/>
  <c r="BV917" i="1"/>
  <c r="BU917" i="1"/>
  <c r="BT917" i="1"/>
  <c r="BS917" i="1"/>
  <c r="BR917" i="1"/>
  <c r="BQ917" i="1"/>
  <c r="DW916" i="1"/>
  <c r="DV916" i="1"/>
  <c r="DU916" i="1"/>
  <c r="DT916" i="1"/>
  <c r="DS916" i="1"/>
  <c r="DQ916" i="1"/>
  <c r="DP916" i="1"/>
  <c r="DO916" i="1"/>
  <c r="DN916" i="1"/>
  <c r="DM916" i="1"/>
  <c r="DL916" i="1"/>
  <c r="DK916" i="1"/>
  <c r="DJ916" i="1"/>
  <c r="DI916" i="1"/>
  <c r="DH916" i="1"/>
  <c r="DG916" i="1"/>
  <c r="DF916" i="1"/>
  <c r="DE916" i="1"/>
  <c r="DD916" i="1"/>
  <c r="DC916" i="1"/>
  <c r="DB916" i="1"/>
  <c r="DA916" i="1"/>
  <c r="CZ916" i="1"/>
  <c r="CY916" i="1"/>
  <c r="CX916" i="1"/>
  <c r="CW916" i="1"/>
  <c r="CV916" i="1"/>
  <c r="CU916" i="1"/>
  <c r="CT916" i="1"/>
  <c r="CS916" i="1"/>
  <c r="CR916" i="1"/>
  <c r="CQ916" i="1"/>
  <c r="CP916" i="1"/>
  <c r="CO916" i="1"/>
  <c r="CN916" i="1"/>
  <c r="CM916" i="1"/>
  <c r="CL916" i="1"/>
  <c r="CK916" i="1"/>
  <c r="CJ916" i="1"/>
  <c r="CI916" i="1"/>
  <c r="CH916" i="1"/>
  <c r="CG916" i="1"/>
  <c r="CF916" i="1"/>
  <c r="CE916" i="1"/>
  <c r="CD916" i="1"/>
  <c r="CC916" i="1"/>
  <c r="CB916" i="1"/>
  <c r="CA916" i="1"/>
  <c r="BZ916" i="1"/>
  <c r="BY916" i="1"/>
  <c r="BX916" i="1"/>
  <c r="BW916" i="1"/>
  <c r="BV916" i="1"/>
  <c r="BU916" i="1"/>
  <c r="BT916" i="1"/>
  <c r="BS916" i="1"/>
  <c r="BR916" i="1"/>
  <c r="BQ916" i="1"/>
  <c r="DW915" i="1"/>
  <c r="DV915" i="1"/>
  <c r="DU915" i="1"/>
  <c r="DT915" i="1"/>
  <c r="DS915" i="1"/>
  <c r="DQ915" i="1"/>
  <c r="DP915" i="1"/>
  <c r="DO915" i="1"/>
  <c r="DN915" i="1"/>
  <c r="DM915" i="1"/>
  <c r="DL915" i="1"/>
  <c r="DK915" i="1"/>
  <c r="DJ915" i="1"/>
  <c r="DI915" i="1"/>
  <c r="DH915" i="1"/>
  <c r="DG915" i="1"/>
  <c r="DF915" i="1"/>
  <c r="DE915" i="1"/>
  <c r="DD915" i="1"/>
  <c r="DC915" i="1"/>
  <c r="DB915" i="1"/>
  <c r="DA915" i="1"/>
  <c r="CZ915" i="1"/>
  <c r="CY915" i="1"/>
  <c r="CX915" i="1"/>
  <c r="CW915" i="1"/>
  <c r="CV915" i="1"/>
  <c r="CU915" i="1"/>
  <c r="CT915" i="1"/>
  <c r="CS915" i="1"/>
  <c r="CR915" i="1"/>
  <c r="CQ915" i="1"/>
  <c r="CP915" i="1"/>
  <c r="CO915" i="1"/>
  <c r="CN915" i="1"/>
  <c r="CM915" i="1"/>
  <c r="CL915" i="1"/>
  <c r="CK915" i="1"/>
  <c r="CJ915" i="1"/>
  <c r="CI915" i="1"/>
  <c r="CH915" i="1"/>
  <c r="CG915" i="1"/>
  <c r="CF915" i="1"/>
  <c r="CE915" i="1"/>
  <c r="CD915" i="1"/>
  <c r="CC915" i="1"/>
  <c r="CB915" i="1"/>
  <c r="CA915" i="1"/>
  <c r="BZ915" i="1"/>
  <c r="BY915" i="1"/>
  <c r="BX915" i="1"/>
  <c r="BW915" i="1"/>
  <c r="BV915" i="1"/>
  <c r="BU915" i="1"/>
  <c r="BT915" i="1"/>
  <c r="BS915" i="1"/>
  <c r="BR915" i="1"/>
  <c r="BQ915" i="1"/>
  <c r="DW914" i="1"/>
  <c r="DV914" i="1"/>
  <c r="DU914" i="1"/>
  <c r="DT914" i="1"/>
  <c r="DS914" i="1"/>
  <c r="DQ914" i="1"/>
  <c r="DP914" i="1"/>
  <c r="DO914" i="1"/>
  <c r="DN914" i="1"/>
  <c r="DM914" i="1"/>
  <c r="DL914" i="1"/>
  <c r="DK914" i="1"/>
  <c r="DJ914" i="1"/>
  <c r="DI914" i="1"/>
  <c r="DH914" i="1"/>
  <c r="DG914" i="1"/>
  <c r="DF914" i="1"/>
  <c r="DE914" i="1"/>
  <c r="DD914" i="1"/>
  <c r="DC914" i="1"/>
  <c r="DB914" i="1"/>
  <c r="DA914" i="1"/>
  <c r="CZ914" i="1"/>
  <c r="CY914" i="1"/>
  <c r="CX914" i="1"/>
  <c r="CW914" i="1"/>
  <c r="CV914" i="1"/>
  <c r="CU914" i="1"/>
  <c r="CT914" i="1"/>
  <c r="CS914" i="1"/>
  <c r="CR914" i="1"/>
  <c r="CQ914" i="1"/>
  <c r="CP914" i="1"/>
  <c r="CO914" i="1"/>
  <c r="CN914" i="1"/>
  <c r="CM914" i="1"/>
  <c r="CL914" i="1"/>
  <c r="CK914" i="1"/>
  <c r="CJ914" i="1"/>
  <c r="CI914" i="1"/>
  <c r="CH914" i="1"/>
  <c r="CG914" i="1"/>
  <c r="CF914" i="1"/>
  <c r="CE914" i="1"/>
  <c r="CD914" i="1"/>
  <c r="CC914" i="1"/>
  <c r="CB914" i="1"/>
  <c r="CA914" i="1"/>
  <c r="BZ914" i="1"/>
  <c r="BY914" i="1"/>
  <c r="BX914" i="1"/>
  <c r="BW914" i="1"/>
  <c r="BV914" i="1"/>
  <c r="BU914" i="1"/>
  <c r="BT914" i="1"/>
  <c r="BS914" i="1"/>
  <c r="BR914" i="1"/>
  <c r="BQ914" i="1"/>
  <c r="DW913" i="1"/>
  <c r="DV913" i="1"/>
  <c r="DU913" i="1"/>
  <c r="DT913" i="1"/>
  <c r="DS913" i="1"/>
  <c r="DQ913" i="1"/>
  <c r="DP913" i="1"/>
  <c r="DO913" i="1"/>
  <c r="DN913" i="1"/>
  <c r="DM913" i="1"/>
  <c r="DL913" i="1"/>
  <c r="DK913" i="1"/>
  <c r="DJ913" i="1"/>
  <c r="DI913" i="1"/>
  <c r="DH913" i="1"/>
  <c r="DG913" i="1"/>
  <c r="DF913" i="1"/>
  <c r="DE913" i="1"/>
  <c r="DD913" i="1"/>
  <c r="DC913" i="1"/>
  <c r="DB913" i="1"/>
  <c r="DA913" i="1"/>
  <c r="CZ913" i="1"/>
  <c r="CY913" i="1"/>
  <c r="CX913" i="1"/>
  <c r="CW913" i="1"/>
  <c r="CV913" i="1"/>
  <c r="CU913" i="1"/>
  <c r="CT913" i="1"/>
  <c r="CS913" i="1"/>
  <c r="CR913" i="1"/>
  <c r="CQ913" i="1"/>
  <c r="CP913" i="1"/>
  <c r="CO913" i="1"/>
  <c r="CN913" i="1"/>
  <c r="CM913" i="1"/>
  <c r="CL913" i="1"/>
  <c r="CK913" i="1"/>
  <c r="CJ913" i="1"/>
  <c r="CI913" i="1"/>
  <c r="CH913" i="1"/>
  <c r="CG913" i="1"/>
  <c r="CF913" i="1"/>
  <c r="CE913" i="1"/>
  <c r="CD913" i="1"/>
  <c r="CC913" i="1"/>
  <c r="CB913" i="1"/>
  <c r="CA913" i="1"/>
  <c r="BZ913" i="1"/>
  <c r="BY913" i="1"/>
  <c r="BX913" i="1"/>
  <c r="BW913" i="1"/>
  <c r="BV913" i="1"/>
  <c r="BU913" i="1"/>
  <c r="BT913" i="1"/>
  <c r="BS913" i="1"/>
  <c r="BR913" i="1"/>
  <c r="BQ913" i="1"/>
  <c r="DW912" i="1"/>
  <c r="DV912" i="1"/>
  <c r="DU912" i="1"/>
  <c r="DT912" i="1"/>
  <c r="DS912" i="1"/>
  <c r="DQ912" i="1"/>
  <c r="DP912" i="1"/>
  <c r="DO912" i="1"/>
  <c r="DN912" i="1"/>
  <c r="DM912" i="1"/>
  <c r="DL912" i="1"/>
  <c r="DK912" i="1"/>
  <c r="DJ912" i="1"/>
  <c r="DI912" i="1"/>
  <c r="DH912" i="1"/>
  <c r="DG912" i="1"/>
  <c r="DF912" i="1"/>
  <c r="DE912" i="1"/>
  <c r="DD912" i="1"/>
  <c r="DC912" i="1"/>
  <c r="DB912" i="1"/>
  <c r="DA912" i="1"/>
  <c r="CZ912" i="1"/>
  <c r="CY912" i="1"/>
  <c r="CX912" i="1"/>
  <c r="CW912" i="1"/>
  <c r="CV912" i="1"/>
  <c r="CU912" i="1"/>
  <c r="CT912" i="1"/>
  <c r="CS912" i="1"/>
  <c r="CR912" i="1"/>
  <c r="CQ912" i="1"/>
  <c r="CP912" i="1"/>
  <c r="CO912" i="1"/>
  <c r="CN912" i="1"/>
  <c r="CM912" i="1"/>
  <c r="CL912" i="1"/>
  <c r="CK912" i="1"/>
  <c r="CJ912" i="1"/>
  <c r="CI912" i="1"/>
  <c r="CH912" i="1"/>
  <c r="CG912" i="1"/>
  <c r="CF912" i="1"/>
  <c r="CE912" i="1"/>
  <c r="CD912" i="1"/>
  <c r="CC912" i="1"/>
  <c r="CB912" i="1"/>
  <c r="CA912" i="1"/>
  <c r="BZ912" i="1"/>
  <c r="BY912" i="1"/>
  <c r="BX912" i="1"/>
  <c r="BW912" i="1"/>
  <c r="BV912" i="1"/>
  <c r="BU912" i="1"/>
  <c r="BT912" i="1"/>
  <c r="BS912" i="1"/>
  <c r="BR912" i="1"/>
  <c r="BQ912" i="1"/>
  <c r="DW911" i="1"/>
  <c r="BQ911" i="1"/>
  <c r="BP911" i="1"/>
  <c r="BP912" i="1"/>
  <c r="BP914" i="1"/>
  <c r="BP915" i="1"/>
  <c r="BP916" i="1"/>
  <c r="BP917" i="1"/>
  <c r="DW908" i="1"/>
  <c r="DW907" i="1"/>
  <c r="DW906" i="1"/>
  <c r="DW905" i="1"/>
  <c r="DW904" i="1"/>
  <c r="DW903" i="1"/>
  <c r="DW902" i="1"/>
  <c r="DW901" i="1"/>
  <c r="DW899" i="1"/>
  <c r="DW898" i="1"/>
  <c r="DW894" i="1"/>
  <c r="DV894" i="1"/>
  <c r="DV895" i="1"/>
  <c r="DV899" i="1"/>
  <c r="DW891" i="1"/>
  <c r="DW890" i="1"/>
  <c r="DW889" i="1"/>
  <c r="DW888" i="1"/>
  <c r="DW887" i="1"/>
  <c r="DW886" i="1"/>
  <c r="DW884" i="1"/>
  <c r="DW883" i="1"/>
  <c r="DW882" i="1"/>
  <c r="DW881" i="1"/>
  <c r="DW878" i="1"/>
  <c r="DW877" i="1"/>
  <c r="DW876" i="1"/>
  <c r="DW875" i="1"/>
  <c r="DW874" i="1"/>
  <c r="DW872" i="1"/>
  <c r="DW871" i="1"/>
  <c r="DW870" i="1"/>
  <c r="DW866" i="1"/>
  <c r="DW865" i="1"/>
  <c r="DW864" i="1"/>
  <c r="DW863" i="1"/>
  <c r="DW860" i="1"/>
  <c r="BP857" i="1"/>
  <c r="DW850" i="1"/>
  <c r="DW849" i="1"/>
  <c r="DW848" i="1"/>
  <c r="DW847" i="1"/>
  <c r="DW846" i="1"/>
  <c r="DW844" i="1"/>
  <c r="DW843" i="1"/>
  <c r="DW842" i="1"/>
  <c r="DW836" i="1"/>
  <c r="DW835" i="1"/>
  <c r="DW834" i="1"/>
  <c r="DW833" i="1"/>
  <c r="DW832" i="1"/>
  <c r="DW831" i="1"/>
  <c r="DW830" i="1"/>
  <c r="DV836" i="1"/>
  <c r="DU836" i="1"/>
  <c r="DT836" i="1"/>
  <c r="DS836" i="1"/>
  <c r="DQ836" i="1"/>
  <c r="DP836" i="1"/>
  <c r="DO836" i="1"/>
  <c r="DN836" i="1"/>
  <c r="DM836" i="1"/>
  <c r="DL836" i="1"/>
  <c r="DK836" i="1"/>
  <c r="DJ836" i="1"/>
  <c r="DI836" i="1"/>
  <c r="DH836" i="1"/>
  <c r="DG836" i="1"/>
  <c r="DF836" i="1"/>
  <c r="DE836" i="1"/>
  <c r="DD836" i="1"/>
  <c r="DC836" i="1"/>
  <c r="DB836" i="1"/>
  <c r="DA836" i="1"/>
  <c r="CZ836" i="1"/>
  <c r="CY836" i="1"/>
  <c r="CX836" i="1"/>
  <c r="CW836" i="1"/>
  <c r="CV836" i="1"/>
  <c r="CU836" i="1"/>
  <c r="CT836" i="1"/>
  <c r="CS836" i="1"/>
  <c r="CR836" i="1"/>
  <c r="CQ836" i="1"/>
  <c r="CP836" i="1"/>
  <c r="CO836" i="1"/>
  <c r="CN836" i="1"/>
  <c r="CM836" i="1"/>
  <c r="CL836" i="1"/>
  <c r="CK836" i="1"/>
  <c r="CJ836" i="1"/>
  <c r="CI836" i="1"/>
  <c r="CH836" i="1"/>
  <c r="CG836" i="1"/>
  <c r="CF836" i="1"/>
  <c r="CE836" i="1"/>
  <c r="CD836" i="1"/>
  <c r="CC836" i="1"/>
  <c r="CB836" i="1"/>
  <c r="CA836" i="1"/>
  <c r="BZ836" i="1"/>
  <c r="BY836" i="1"/>
  <c r="BX836" i="1"/>
  <c r="BW836" i="1"/>
  <c r="BV836" i="1"/>
  <c r="BU836" i="1"/>
  <c r="BT836" i="1"/>
  <c r="BS836" i="1"/>
  <c r="BR836" i="1"/>
  <c r="BQ836" i="1"/>
  <c r="BP836" i="1"/>
  <c r="BP835" i="1"/>
  <c r="DV832" i="1"/>
  <c r="DU832" i="1"/>
  <c r="DT832" i="1"/>
  <c r="DS832" i="1"/>
  <c r="DQ832" i="1"/>
  <c r="DP832" i="1"/>
  <c r="DO832" i="1"/>
  <c r="DN832" i="1"/>
  <c r="DM832" i="1"/>
  <c r="DL832" i="1"/>
  <c r="DK832" i="1"/>
  <c r="DJ832" i="1"/>
  <c r="DI832" i="1"/>
  <c r="DH832" i="1"/>
  <c r="DG832" i="1"/>
  <c r="DF832" i="1"/>
  <c r="DE832" i="1"/>
  <c r="DD832" i="1"/>
  <c r="DC832" i="1"/>
  <c r="DB832" i="1"/>
  <c r="DA832" i="1"/>
  <c r="CZ832" i="1"/>
  <c r="CY832" i="1"/>
  <c r="CX832" i="1"/>
  <c r="CW832" i="1"/>
  <c r="CV832" i="1"/>
  <c r="CU832" i="1"/>
  <c r="CT832" i="1"/>
  <c r="CS832" i="1"/>
  <c r="CR832" i="1"/>
  <c r="CQ832" i="1"/>
  <c r="CP832" i="1"/>
  <c r="CO832" i="1"/>
  <c r="CN832" i="1"/>
  <c r="CM832" i="1"/>
  <c r="CL832" i="1"/>
  <c r="CK832" i="1"/>
  <c r="CJ832" i="1"/>
  <c r="CI832" i="1"/>
  <c r="CH832" i="1"/>
  <c r="CG832" i="1"/>
  <c r="CF832" i="1"/>
  <c r="CE832" i="1"/>
  <c r="CD832" i="1"/>
  <c r="CC832" i="1"/>
  <c r="CB832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DV830" i="1"/>
  <c r="DU830" i="1"/>
  <c r="DT830" i="1"/>
  <c r="DS830" i="1"/>
  <c r="DQ830" i="1"/>
  <c r="DP830" i="1"/>
  <c r="DO830" i="1"/>
  <c r="DN830" i="1"/>
  <c r="DM830" i="1"/>
  <c r="DL830" i="1"/>
  <c r="DK830" i="1"/>
  <c r="DJ830" i="1"/>
  <c r="DI830" i="1"/>
  <c r="DH830" i="1"/>
  <c r="DG830" i="1"/>
  <c r="DF830" i="1"/>
  <c r="DE830" i="1"/>
  <c r="DD830" i="1"/>
  <c r="DC830" i="1"/>
  <c r="DB830" i="1"/>
  <c r="DA830" i="1"/>
  <c r="CZ830" i="1"/>
  <c r="CY830" i="1"/>
  <c r="CX830" i="1"/>
  <c r="CW830" i="1"/>
  <c r="CV830" i="1"/>
  <c r="CU830" i="1"/>
  <c r="CT830" i="1"/>
  <c r="CS830" i="1"/>
  <c r="CR830" i="1"/>
  <c r="CQ830" i="1"/>
  <c r="CP830" i="1"/>
  <c r="CO830" i="1"/>
  <c r="CN830" i="1"/>
  <c r="CM830" i="1"/>
  <c r="CL830" i="1"/>
  <c r="CK830" i="1"/>
  <c r="CJ830" i="1"/>
  <c r="CI830" i="1"/>
  <c r="CH830" i="1"/>
  <c r="CG830" i="1"/>
  <c r="CF830" i="1"/>
  <c r="CE830" i="1"/>
  <c r="CD830" i="1"/>
  <c r="CC830" i="1"/>
  <c r="CB830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K67" i="1"/>
  <c r="BK141" i="1"/>
  <c r="BK138" i="1" s="1"/>
  <c r="BJ141" i="1"/>
  <c r="BJ138" i="1" s="1"/>
  <c r="BK145" i="1"/>
  <c r="DW145" i="1" s="1"/>
  <c r="DW826" i="1"/>
  <c r="DW825" i="1"/>
  <c r="DW824" i="1"/>
  <c r="DW823" i="1"/>
  <c r="DW822" i="1"/>
  <c r="DW821" i="1"/>
  <c r="DW820" i="1"/>
  <c r="DW819" i="1"/>
  <c r="DV821" i="1"/>
  <c r="DU821" i="1"/>
  <c r="DT821" i="1"/>
  <c r="DS821" i="1"/>
  <c r="DR821" i="1"/>
  <c r="DQ821" i="1"/>
  <c r="DP821" i="1"/>
  <c r="DO821" i="1"/>
  <c r="DN821" i="1"/>
  <c r="DM821" i="1"/>
  <c r="DL821" i="1"/>
  <c r="DK821" i="1"/>
  <c r="DJ821" i="1"/>
  <c r="DI821" i="1"/>
  <c r="DH821" i="1"/>
  <c r="DG821" i="1"/>
  <c r="DF821" i="1"/>
  <c r="DE821" i="1"/>
  <c r="DD821" i="1"/>
  <c r="DC821" i="1"/>
  <c r="DB821" i="1"/>
  <c r="DA821" i="1"/>
  <c r="CZ821" i="1"/>
  <c r="CY821" i="1"/>
  <c r="CX821" i="1"/>
  <c r="CW821" i="1"/>
  <c r="CV821" i="1"/>
  <c r="CU821" i="1"/>
  <c r="CT821" i="1"/>
  <c r="CS821" i="1"/>
  <c r="CR821" i="1"/>
  <c r="CQ821" i="1"/>
  <c r="CP821" i="1"/>
  <c r="CO821" i="1"/>
  <c r="CN821" i="1"/>
  <c r="CM821" i="1"/>
  <c r="CL821" i="1"/>
  <c r="CK821" i="1"/>
  <c r="CJ821" i="1"/>
  <c r="CI821" i="1"/>
  <c r="CH821" i="1"/>
  <c r="CG821" i="1"/>
  <c r="CF821" i="1"/>
  <c r="CE821" i="1"/>
  <c r="CD821" i="1"/>
  <c r="CC821" i="1"/>
  <c r="CB821" i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DW816" i="1"/>
  <c r="DW815" i="1"/>
  <c r="DW814" i="1"/>
  <c r="DW813" i="1"/>
  <c r="DW812" i="1"/>
  <c r="DW811" i="1"/>
  <c r="DV813" i="1"/>
  <c r="DU813" i="1"/>
  <c r="DT813" i="1"/>
  <c r="DS813" i="1"/>
  <c r="DR813" i="1"/>
  <c r="DQ813" i="1"/>
  <c r="DP813" i="1"/>
  <c r="DO813" i="1"/>
  <c r="DN813" i="1"/>
  <c r="DM813" i="1"/>
  <c r="DL813" i="1"/>
  <c r="DK813" i="1"/>
  <c r="DJ813" i="1"/>
  <c r="DI813" i="1"/>
  <c r="DH813" i="1"/>
  <c r="DG813" i="1"/>
  <c r="DF813" i="1"/>
  <c r="DE813" i="1"/>
  <c r="DD813" i="1"/>
  <c r="DC813" i="1"/>
  <c r="DB813" i="1"/>
  <c r="DA813" i="1"/>
  <c r="CZ813" i="1"/>
  <c r="CY813" i="1"/>
  <c r="CX813" i="1"/>
  <c r="CW813" i="1"/>
  <c r="CV813" i="1"/>
  <c r="CU813" i="1"/>
  <c r="CT813" i="1"/>
  <c r="CS813" i="1"/>
  <c r="CR813" i="1"/>
  <c r="CQ813" i="1"/>
  <c r="CP813" i="1"/>
  <c r="CO813" i="1"/>
  <c r="CN813" i="1"/>
  <c r="CM813" i="1"/>
  <c r="CL813" i="1"/>
  <c r="CK813" i="1"/>
  <c r="CJ813" i="1"/>
  <c r="CI813" i="1"/>
  <c r="CH813" i="1"/>
  <c r="CG813" i="1"/>
  <c r="CF813" i="1"/>
  <c r="CE813" i="1"/>
  <c r="CD813" i="1"/>
  <c r="CC813" i="1"/>
  <c r="CB813" i="1"/>
  <c r="CA813" i="1"/>
  <c r="BZ813" i="1"/>
  <c r="BY813" i="1"/>
  <c r="BX813" i="1"/>
  <c r="BW813" i="1"/>
  <c r="BV813" i="1"/>
  <c r="BU813" i="1"/>
  <c r="BT813" i="1"/>
  <c r="BS813" i="1"/>
  <c r="BR813" i="1"/>
  <c r="BQ813" i="1"/>
  <c r="BP813" i="1"/>
  <c r="DW808" i="1"/>
  <c r="DW807" i="1"/>
  <c r="DW806" i="1"/>
  <c r="DW805" i="1"/>
  <c r="DW804" i="1"/>
  <c r="DW803" i="1"/>
  <c r="DW801" i="1"/>
  <c r="DW800" i="1"/>
  <c r="DW799" i="1"/>
  <c r="DW798" i="1"/>
  <c r="DV801" i="1"/>
  <c r="DU801" i="1"/>
  <c r="DT801" i="1"/>
  <c r="DS801" i="1"/>
  <c r="DR801" i="1"/>
  <c r="DQ801" i="1"/>
  <c r="DP801" i="1"/>
  <c r="DO801" i="1"/>
  <c r="DN801" i="1"/>
  <c r="DM801" i="1"/>
  <c r="DL801" i="1"/>
  <c r="DK801" i="1"/>
  <c r="DJ801" i="1"/>
  <c r="DI801" i="1"/>
  <c r="DH801" i="1"/>
  <c r="DG801" i="1"/>
  <c r="DF801" i="1"/>
  <c r="DE801" i="1"/>
  <c r="DD801" i="1"/>
  <c r="DC801" i="1"/>
  <c r="DB801" i="1"/>
  <c r="DA801" i="1"/>
  <c r="CZ801" i="1"/>
  <c r="CY801" i="1"/>
  <c r="CX801" i="1"/>
  <c r="CW801" i="1"/>
  <c r="CV801" i="1"/>
  <c r="CU801" i="1"/>
  <c r="CT801" i="1"/>
  <c r="CS801" i="1"/>
  <c r="CR801" i="1"/>
  <c r="CQ801" i="1"/>
  <c r="CP801" i="1"/>
  <c r="CO801" i="1"/>
  <c r="CN801" i="1"/>
  <c r="CM801" i="1"/>
  <c r="CL801" i="1"/>
  <c r="CK801" i="1"/>
  <c r="CJ801" i="1"/>
  <c r="CI801" i="1"/>
  <c r="CH801" i="1"/>
  <c r="CG801" i="1"/>
  <c r="CF801" i="1"/>
  <c r="CE801" i="1"/>
  <c r="CD801" i="1"/>
  <c r="CC801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DW792" i="1"/>
  <c r="DW791" i="1"/>
  <c r="DW790" i="1"/>
  <c r="DV790" i="1"/>
  <c r="DV791" i="1"/>
  <c r="DV792" i="1"/>
  <c r="DW786" i="1"/>
  <c r="DW785" i="1"/>
  <c r="DW783" i="1"/>
  <c r="DW777" i="1"/>
  <c r="DV777" i="1"/>
  <c r="DU777" i="1"/>
  <c r="DT777" i="1"/>
  <c r="DS777" i="1"/>
  <c r="DR777" i="1"/>
  <c r="DQ777" i="1"/>
  <c r="DP777" i="1"/>
  <c r="DO777" i="1"/>
  <c r="DN777" i="1"/>
  <c r="DM777" i="1"/>
  <c r="DL777" i="1"/>
  <c r="DK777" i="1"/>
  <c r="DJ777" i="1"/>
  <c r="DI777" i="1"/>
  <c r="DH777" i="1"/>
  <c r="DG777" i="1"/>
  <c r="DF777" i="1"/>
  <c r="DE777" i="1"/>
  <c r="DD777" i="1"/>
  <c r="DC777" i="1"/>
  <c r="DB777" i="1"/>
  <c r="DA777" i="1"/>
  <c r="CZ777" i="1"/>
  <c r="CY777" i="1"/>
  <c r="CX777" i="1"/>
  <c r="CW777" i="1"/>
  <c r="CV777" i="1"/>
  <c r="CU777" i="1"/>
  <c r="CT777" i="1"/>
  <c r="CS777" i="1"/>
  <c r="CR777" i="1"/>
  <c r="CQ777" i="1"/>
  <c r="CP777" i="1"/>
  <c r="CO777" i="1"/>
  <c r="CN777" i="1"/>
  <c r="CM777" i="1"/>
  <c r="CL777" i="1"/>
  <c r="CK777" i="1"/>
  <c r="CJ777" i="1"/>
  <c r="CI777" i="1"/>
  <c r="CH777" i="1"/>
  <c r="CG777" i="1"/>
  <c r="CF777" i="1"/>
  <c r="CE777" i="1"/>
  <c r="CD777" i="1"/>
  <c r="CC777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DW776" i="1"/>
  <c r="DV776" i="1"/>
  <c r="DU776" i="1"/>
  <c r="DT776" i="1"/>
  <c r="DS776" i="1"/>
  <c r="DR776" i="1"/>
  <c r="DQ776" i="1"/>
  <c r="DP776" i="1"/>
  <c r="DO776" i="1"/>
  <c r="DN776" i="1"/>
  <c r="DM776" i="1"/>
  <c r="DL776" i="1"/>
  <c r="DK776" i="1"/>
  <c r="DJ776" i="1"/>
  <c r="DI776" i="1"/>
  <c r="DH776" i="1"/>
  <c r="DG776" i="1"/>
  <c r="DF776" i="1"/>
  <c r="DE776" i="1"/>
  <c r="DD776" i="1"/>
  <c r="DC776" i="1"/>
  <c r="DB776" i="1"/>
  <c r="DA776" i="1"/>
  <c r="CZ776" i="1"/>
  <c r="CY776" i="1"/>
  <c r="CX776" i="1"/>
  <c r="CW776" i="1"/>
  <c r="CV776" i="1"/>
  <c r="CU776" i="1"/>
  <c r="CT776" i="1"/>
  <c r="CS776" i="1"/>
  <c r="CR776" i="1"/>
  <c r="CQ776" i="1"/>
  <c r="CP776" i="1"/>
  <c r="CO776" i="1"/>
  <c r="CN776" i="1"/>
  <c r="CM776" i="1"/>
  <c r="CL776" i="1"/>
  <c r="CK776" i="1"/>
  <c r="CJ776" i="1"/>
  <c r="CI776" i="1"/>
  <c r="CH776" i="1"/>
  <c r="CG776" i="1"/>
  <c r="CF776" i="1"/>
  <c r="CE776" i="1"/>
  <c r="CD776" i="1"/>
  <c r="CC776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DW775" i="1"/>
  <c r="DV775" i="1"/>
  <c r="DU775" i="1"/>
  <c r="DT775" i="1"/>
  <c r="DS775" i="1"/>
  <c r="DR775" i="1"/>
  <c r="DQ775" i="1"/>
  <c r="DP775" i="1"/>
  <c r="DO775" i="1"/>
  <c r="DN775" i="1"/>
  <c r="DM775" i="1"/>
  <c r="DL775" i="1"/>
  <c r="DK775" i="1"/>
  <c r="DJ775" i="1"/>
  <c r="DI775" i="1"/>
  <c r="DH775" i="1"/>
  <c r="DG775" i="1"/>
  <c r="DF775" i="1"/>
  <c r="DE775" i="1"/>
  <c r="DD775" i="1"/>
  <c r="DC775" i="1"/>
  <c r="DB775" i="1"/>
  <c r="DA775" i="1"/>
  <c r="CZ775" i="1"/>
  <c r="CY775" i="1"/>
  <c r="CX775" i="1"/>
  <c r="CW775" i="1"/>
  <c r="CV775" i="1"/>
  <c r="CU775" i="1"/>
  <c r="CT775" i="1"/>
  <c r="CS775" i="1"/>
  <c r="CR775" i="1"/>
  <c r="CQ775" i="1"/>
  <c r="CP775" i="1"/>
  <c r="CO775" i="1"/>
  <c r="CN775" i="1"/>
  <c r="CM775" i="1"/>
  <c r="CL775" i="1"/>
  <c r="CK775" i="1"/>
  <c r="CJ775" i="1"/>
  <c r="CI775" i="1"/>
  <c r="CH775" i="1"/>
  <c r="CG775" i="1"/>
  <c r="CF775" i="1"/>
  <c r="CE775" i="1"/>
  <c r="CD775" i="1"/>
  <c r="CC775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DW774" i="1"/>
  <c r="DV774" i="1"/>
  <c r="DU774" i="1"/>
  <c r="DT774" i="1"/>
  <c r="DS774" i="1"/>
  <c r="DR774" i="1"/>
  <c r="DQ774" i="1"/>
  <c r="DP774" i="1"/>
  <c r="DO774" i="1"/>
  <c r="DN774" i="1"/>
  <c r="DM774" i="1"/>
  <c r="DL774" i="1"/>
  <c r="DK774" i="1"/>
  <c r="DJ774" i="1"/>
  <c r="DI774" i="1"/>
  <c r="DH774" i="1"/>
  <c r="DG774" i="1"/>
  <c r="DF774" i="1"/>
  <c r="DE774" i="1"/>
  <c r="DD774" i="1"/>
  <c r="DC774" i="1"/>
  <c r="DB774" i="1"/>
  <c r="DA774" i="1"/>
  <c r="CZ774" i="1"/>
  <c r="CY774" i="1"/>
  <c r="CX774" i="1"/>
  <c r="CW774" i="1"/>
  <c r="CV774" i="1"/>
  <c r="CU774" i="1"/>
  <c r="CT774" i="1"/>
  <c r="CS774" i="1"/>
  <c r="CR774" i="1"/>
  <c r="CQ774" i="1"/>
  <c r="CP774" i="1"/>
  <c r="CO774" i="1"/>
  <c r="CN774" i="1"/>
  <c r="CM774" i="1"/>
  <c r="CL774" i="1"/>
  <c r="CK774" i="1"/>
  <c r="CJ774" i="1"/>
  <c r="CI774" i="1"/>
  <c r="CH774" i="1"/>
  <c r="CG774" i="1"/>
  <c r="CF774" i="1"/>
  <c r="CE774" i="1"/>
  <c r="CD774" i="1"/>
  <c r="CC774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DW773" i="1"/>
  <c r="DV773" i="1"/>
  <c r="DU773" i="1"/>
  <c r="DT773" i="1"/>
  <c r="DS773" i="1"/>
  <c r="DR773" i="1"/>
  <c r="DQ773" i="1"/>
  <c r="DP773" i="1"/>
  <c r="DO773" i="1"/>
  <c r="DN773" i="1"/>
  <c r="DM773" i="1"/>
  <c r="DL773" i="1"/>
  <c r="DK773" i="1"/>
  <c r="DJ773" i="1"/>
  <c r="DI773" i="1"/>
  <c r="DH773" i="1"/>
  <c r="DG773" i="1"/>
  <c r="DF773" i="1"/>
  <c r="DE773" i="1"/>
  <c r="DD773" i="1"/>
  <c r="DC773" i="1"/>
  <c r="DB773" i="1"/>
  <c r="DA773" i="1"/>
  <c r="CZ773" i="1"/>
  <c r="CY773" i="1"/>
  <c r="CX773" i="1"/>
  <c r="CW773" i="1"/>
  <c r="CV773" i="1"/>
  <c r="CU773" i="1"/>
  <c r="CT773" i="1"/>
  <c r="CS773" i="1"/>
  <c r="CR773" i="1"/>
  <c r="CQ773" i="1"/>
  <c r="CP773" i="1"/>
  <c r="CO773" i="1"/>
  <c r="CN773" i="1"/>
  <c r="CM773" i="1"/>
  <c r="CL773" i="1"/>
  <c r="CK773" i="1"/>
  <c r="CJ773" i="1"/>
  <c r="CI773" i="1"/>
  <c r="CH773" i="1"/>
  <c r="CG773" i="1"/>
  <c r="CF773" i="1"/>
  <c r="CE773" i="1"/>
  <c r="CD773" i="1"/>
  <c r="CC773" i="1"/>
  <c r="CB773" i="1"/>
  <c r="CA773" i="1"/>
  <c r="BZ773" i="1"/>
  <c r="BY773" i="1"/>
  <c r="BX773" i="1"/>
  <c r="BW773" i="1"/>
  <c r="BV773" i="1"/>
  <c r="BU773" i="1"/>
  <c r="BT773" i="1"/>
  <c r="BS773" i="1"/>
  <c r="BR773" i="1"/>
  <c r="BQ773" i="1"/>
  <c r="DW772" i="1"/>
  <c r="DV772" i="1"/>
  <c r="DU772" i="1"/>
  <c r="DT772" i="1"/>
  <c r="DS772" i="1"/>
  <c r="DR772" i="1"/>
  <c r="DQ772" i="1"/>
  <c r="DP772" i="1"/>
  <c r="DO772" i="1"/>
  <c r="DN772" i="1"/>
  <c r="DM772" i="1"/>
  <c r="DL772" i="1"/>
  <c r="DK772" i="1"/>
  <c r="DJ772" i="1"/>
  <c r="DI772" i="1"/>
  <c r="DH772" i="1"/>
  <c r="DG772" i="1"/>
  <c r="DF772" i="1"/>
  <c r="DE772" i="1"/>
  <c r="DD772" i="1"/>
  <c r="DC772" i="1"/>
  <c r="DB772" i="1"/>
  <c r="DA772" i="1"/>
  <c r="CZ772" i="1"/>
  <c r="CY772" i="1"/>
  <c r="CX772" i="1"/>
  <c r="CW772" i="1"/>
  <c r="CV772" i="1"/>
  <c r="CU772" i="1"/>
  <c r="CT772" i="1"/>
  <c r="CS772" i="1"/>
  <c r="CR772" i="1"/>
  <c r="CQ772" i="1"/>
  <c r="CP772" i="1"/>
  <c r="CO772" i="1"/>
  <c r="CN772" i="1"/>
  <c r="CM772" i="1"/>
  <c r="CL772" i="1"/>
  <c r="CK772" i="1"/>
  <c r="CJ772" i="1"/>
  <c r="CI772" i="1"/>
  <c r="CH772" i="1"/>
  <c r="CG772" i="1"/>
  <c r="CF772" i="1"/>
  <c r="CE772" i="1"/>
  <c r="CD772" i="1"/>
  <c r="CC772" i="1"/>
  <c r="CB772" i="1"/>
  <c r="CA772" i="1"/>
  <c r="BZ772" i="1"/>
  <c r="BY772" i="1"/>
  <c r="BX772" i="1"/>
  <c r="BW772" i="1"/>
  <c r="BV772" i="1"/>
  <c r="BU772" i="1"/>
  <c r="BT772" i="1"/>
  <c r="BS772" i="1"/>
  <c r="BR772" i="1"/>
  <c r="BQ772" i="1"/>
  <c r="DW771" i="1"/>
  <c r="BP774" i="1"/>
  <c r="BP772" i="1"/>
  <c r="BP773" i="1"/>
  <c r="BP775" i="1"/>
  <c r="BP776" i="1"/>
  <c r="BP777" i="1"/>
  <c r="BP783" i="1"/>
  <c r="BP785" i="1"/>
  <c r="DW768" i="1"/>
  <c r="DW767" i="1"/>
  <c r="DW766" i="1"/>
  <c r="DW765" i="1"/>
  <c r="DW764" i="1"/>
  <c r="DW763" i="1"/>
  <c r="DW762" i="1"/>
  <c r="DW761" i="1"/>
  <c r="DV762" i="1"/>
  <c r="DV763" i="1"/>
  <c r="DV764" i="1"/>
  <c r="DV765" i="1"/>
  <c r="DV766" i="1"/>
  <c r="DV767" i="1"/>
  <c r="DV768" i="1"/>
  <c r="DU763" i="1"/>
  <c r="DT763" i="1"/>
  <c r="DS763" i="1"/>
  <c r="DR763" i="1"/>
  <c r="DQ763" i="1"/>
  <c r="DP763" i="1"/>
  <c r="DO763" i="1"/>
  <c r="DN763" i="1"/>
  <c r="DM763" i="1"/>
  <c r="DL763" i="1"/>
  <c r="DK763" i="1"/>
  <c r="DJ763" i="1"/>
  <c r="DI763" i="1"/>
  <c r="DH763" i="1"/>
  <c r="DG763" i="1"/>
  <c r="DF763" i="1"/>
  <c r="DE763" i="1"/>
  <c r="DD763" i="1"/>
  <c r="DC763" i="1"/>
  <c r="DB763" i="1"/>
  <c r="DA763" i="1"/>
  <c r="CZ763" i="1"/>
  <c r="CY763" i="1"/>
  <c r="CX763" i="1"/>
  <c r="CW763" i="1"/>
  <c r="CV763" i="1"/>
  <c r="CU763" i="1"/>
  <c r="CT763" i="1"/>
  <c r="CS763" i="1"/>
  <c r="CR763" i="1"/>
  <c r="CQ763" i="1"/>
  <c r="CP763" i="1"/>
  <c r="CO763" i="1"/>
  <c r="CN763" i="1"/>
  <c r="CM763" i="1"/>
  <c r="CL763" i="1"/>
  <c r="CK763" i="1"/>
  <c r="CJ763" i="1"/>
  <c r="CI763" i="1"/>
  <c r="CH763" i="1"/>
  <c r="CG763" i="1"/>
  <c r="CF763" i="1"/>
  <c r="CE763" i="1"/>
  <c r="CD763" i="1"/>
  <c r="CC763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DW758" i="1"/>
  <c r="DW757" i="1"/>
  <c r="DW756" i="1"/>
  <c r="DW755" i="1"/>
  <c r="DW754" i="1"/>
  <c r="DV756" i="1"/>
  <c r="DU756" i="1"/>
  <c r="DT756" i="1"/>
  <c r="DW747" i="1"/>
  <c r="DW746" i="1"/>
  <c r="DW744" i="1"/>
  <c r="DW743" i="1"/>
  <c r="DW742" i="1"/>
  <c r="DV743" i="1"/>
  <c r="DU743" i="1"/>
  <c r="DT743" i="1"/>
  <c r="DS743" i="1"/>
  <c r="DR743" i="1"/>
  <c r="DQ743" i="1"/>
  <c r="DP743" i="1"/>
  <c r="DO743" i="1"/>
  <c r="DN743" i="1"/>
  <c r="DM743" i="1"/>
  <c r="DL743" i="1"/>
  <c r="DK743" i="1"/>
  <c r="DJ743" i="1"/>
  <c r="DI743" i="1"/>
  <c r="DH743" i="1"/>
  <c r="DG743" i="1"/>
  <c r="DF743" i="1"/>
  <c r="DE743" i="1"/>
  <c r="DD743" i="1"/>
  <c r="DC743" i="1"/>
  <c r="DB743" i="1"/>
  <c r="DA743" i="1"/>
  <c r="CZ743" i="1"/>
  <c r="CY743" i="1"/>
  <c r="CX743" i="1"/>
  <c r="CW743" i="1"/>
  <c r="CV743" i="1"/>
  <c r="CU743" i="1"/>
  <c r="CT743" i="1"/>
  <c r="CS743" i="1"/>
  <c r="CR743" i="1"/>
  <c r="CQ743" i="1"/>
  <c r="CP743" i="1"/>
  <c r="CO743" i="1"/>
  <c r="CN743" i="1"/>
  <c r="CM743" i="1"/>
  <c r="CL743" i="1"/>
  <c r="CK743" i="1"/>
  <c r="CJ743" i="1"/>
  <c r="CI743" i="1"/>
  <c r="CH743" i="1"/>
  <c r="CG743" i="1"/>
  <c r="CF743" i="1"/>
  <c r="CE743" i="1"/>
  <c r="CD743" i="1"/>
  <c r="CC743" i="1"/>
  <c r="CB743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DW739" i="1"/>
  <c r="DW738" i="1"/>
  <c r="DW737" i="1"/>
  <c r="DW736" i="1"/>
  <c r="DW735" i="1"/>
  <c r="DW733" i="1"/>
  <c r="DW732" i="1"/>
  <c r="DW731" i="1"/>
  <c r="DW730" i="1"/>
  <c r="DW727" i="1"/>
  <c r="DW726" i="1"/>
  <c r="DW725" i="1"/>
  <c r="DW722" i="1"/>
  <c r="DW721" i="1"/>
  <c r="DW720" i="1"/>
  <c r="DW719" i="1"/>
  <c r="DW718" i="1"/>
  <c r="DW717" i="1"/>
  <c r="DV719" i="1"/>
  <c r="DU719" i="1"/>
  <c r="DT719" i="1"/>
  <c r="DS719" i="1"/>
  <c r="DQ719" i="1"/>
  <c r="DP719" i="1"/>
  <c r="DO719" i="1"/>
  <c r="DN719" i="1"/>
  <c r="DM719" i="1"/>
  <c r="DL719" i="1"/>
  <c r="DK719" i="1"/>
  <c r="DJ719" i="1"/>
  <c r="DI719" i="1"/>
  <c r="DH719" i="1"/>
  <c r="DG719" i="1"/>
  <c r="DF719" i="1"/>
  <c r="DE719" i="1"/>
  <c r="DD719" i="1"/>
  <c r="DC719" i="1"/>
  <c r="DB719" i="1"/>
  <c r="DA719" i="1"/>
  <c r="CZ719" i="1"/>
  <c r="CY719" i="1"/>
  <c r="CX719" i="1"/>
  <c r="CW719" i="1"/>
  <c r="CV719" i="1"/>
  <c r="CU719" i="1"/>
  <c r="CT719" i="1"/>
  <c r="CS719" i="1"/>
  <c r="CR719" i="1"/>
  <c r="CQ719" i="1"/>
  <c r="CP719" i="1"/>
  <c r="CO719" i="1"/>
  <c r="CN719" i="1"/>
  <c r="CM719" i="1"/>
  <c r="CL719" i="1"/>
  <c r="CK719" i="1"/>
  <c r="CJ719" i="1"/>
  <c r="CI719" i="1"/>
  <c r="CH719" i="1"/>
  <c r="CG719" i="1"/>
  <c r="CF719" i="1"/>
  <c r="CE719" i="1"/>
  <c r="CD719" i="1"/>
  <c r="CC719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DW714" i="1"/>
  <c r="DW712" i="1"/>
  <c r="DW711" i="1"/>
  <c r="DW710" i="1"/>
  <c r="DW709" i="1"/>
  <c r="DV711" i="1"/>
  <c r="DU711" i="1"/>
  <c r="DT711" i="1"/>
  <c r="DS711" i="1"/>
  <c r="DQ711" i="1"/>
  <c r="DP711" i="1"/>
  <c r="DO711" i="1"/>
  <c r="DN711" i="1"/>
  <c r="DM711" i="1"/>
  <c r="DL711" i="1"/>
  <c r="DK711" i="1"/>
  <c r="DJ711" i="1"/>
  <c r="DI711" i="1"/>
  <c r="DH711" i="1"/>
  <c r="DG711" i="1"/>
  <c r="DF711" i="1"/>
  <c r="DE711" i="1"/>
  <c r="DD711" i="1"/>
  <c r="DC711" i="1"/>
  <c r="DB711" i="1"/>
  <c r="DA711" i="1"/>
  <c r="CZ711" i="1"/>
  <c r="CY711" i="1"/>
  <c r="CX711" i="1"/>
  <c r="CW711" i="1"/>
  <c r="CV711" i="1"/>
  <c r="CU711" i="1"/>
  <c r="CT711" i="1"/>
  <c r="CS711" i="1"/>
  <c r="CR711" i="1"/>
  <c r="CQ711" i="1"/>
  <c r="CP711" i="1"/>
  <c r="CO711" i="1"/>
  <c r="CN711" i="1"/>
  <c r="CM711" i="1"/>
  <c r="CL711" i="1"/>
  <c r="CK711" i="1"/>
  <c r="CJ711" i="1"/>
  <c r="CI711" i="1"/>
  <c r="CH711" i="1"/>
  <c r="CG711" i="1"/>
  <c r="CF711" i="1"/>
  <c r="CE711" i="1"/>
  <c r="CD711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DW706" i="1"/>
  <c r="DW705" i="1"/>
  <c r="DW702" i="1"/>
  <c r="DW696" i="1"/>
  <c r="DW695" i="1"/>
  <c r="DW694" i="1"/>
  <c r="DW692" i="1"/>
  <c r="DW691" i="1"/>
  <c r="DW687" i="1"/>
  <c r="DW686" i="1"/>
  <c r="DW685" i="1"/>
  <c r="DW684" i="1"/>
  <c r="DW683" i="1"/>
  <c r="DW682" i="1"/>
  <c r="DV684" i="1"/>
  <c r="DU684" i="1"/>
  <c r="DT684" i="1"/>
  <c r="DS684" i="1"/>
  <c r="DR684" i="1"/>
  <c r="DQ684" i="1"/>
  <c r="DP684" i="1"/>
  <c r="DO684" i="1"/>
  <c r="DN684" i="1"/>
  <c r="DM684" i="1"/>
  <c r="DL684" i="1"/>
  <c r="DK684" i="1"/>
  <c r="DJ684" i="1"/>
  <c r="DI684" i="1"/>
  <c r="DH684" i="1"/>
  <c r="DG684" i="1"/>
  <c r="DF684" i="1"/>
  <c r="DE684" i="1"/>
  <c r="DD684" i="1"/>
  <c r="DC684" i="1"/>
  <c r="DB684" i="1"/>
  <c r="DA684" i="1"/>
  <c r="CZ684" i="1"/>
  <c r="CY684" i="1"/>
  <c r="CX684" i="1"/>
  <c r="CW684" i="1"/>
  <c r="CV684" i="1"/>
  <c r="CU684" i="1"/>
  <c r="CT684" i="1"/>
  <c r="CS684" i="1"/>
  <c r="CR684" i="1"/>
  <c r="CQ684" i="1"/>
  <c r="CP684" i="1"/>
  <c r="CO684" i="1"/>
  <c r="CN684" i="1"/>
  <c r="CM684" i="1"/>
  <c r="CL684" i="1"/>
  <c r="CK684" i="1"/>
  <c r="CJ684" i="1"/>
  <c r="CI684" i="1"/>
  <c r="CH684" i="1"/>
  <c r="CG684" i="1"/>
  <c r="CF684" i="1"/>
  <c r="CE684" i="1"/>
  <c r="CD684" i="1"/>
  <c r="CC684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DW679" i="1"/>
  <c r="DW678" i="1"/>
  <c r="DW677" i="1"/>
  <c r="DW676" i="1"/>
  <c r="DW675" i="1"/>
  <c r="DW674" i="1"/>
  <c r="DW665" i="1"/>
  <c r="DV665" i="1"/>
  <c r="DU665" i="1"/>
  <c r="DT665" i="1"/>
  <c r="DS665" i="1"/>
  <c r="DR665" i="1"/>
  <c r="DQ665" i="1"/>
  <c r="DP665" i="1"/>
  <c r="DO665" i="1"/>
  <c r="DN665" i="1"/>
  <c r="DM665" i="1"/>
  <c r="DL665" i="1"/>
  <c r="DK665" i="1"/>
  <c r="DJ665" i="1"/>
  <c r="DI665" i="1"/>
  <c r="DH665" i="1"/>
  <c r="DG665" i="1"/>
  <c r="DF665" i="1"/>
  <c r="DE665" i="1"/>
  <c r="DD665" i="1"/>
  <c r="DC665" i="1"/>
  <c r="DB665" i="1"/>
  <c r="DA665" i="1"/>
  <c r="CZ665" i="1"/>
  <c r="CY665" i="1"/>
  <c r="CX665" i="1"/>
  <c r="CW665" i="1"/>
  <c r="CV665" i="1"/>
  <c r="CU665" i="1"/>
  <c r="CT665" i="1"/>
  <c r="CS665" i="1"/>
  <c r="CR665" i="1"/>
  <c r="CQ665" i="1"/>
  <c r="CP665" i="1"/>
  <c r="CO665" i="1"/>
  <c r="CN665" i="1"/>
  <c r="CM665" i="1"/>
  <c r="CL665" i="1"/>
  <c r="CK665" i="1"/>
  <c r="CJ665" i="1"/>
  <c r="CI665" i="1"/>
  <c r="CH665" i="1"/>
  <c r="CG665" i="1"/>
  <c r="CF665" i="1"/>
  <c r="CE665" i="1"/>
  <c r="CD665" i="1"/>
  <c r="CC665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DW664" i="1"/>
  <c r="DV664" i="1"/>
  <c r="DU664" i="1"/>
  <c r="DT664" i="1"/>
  <c r="DS664" i="1"/>
  <c r="DR664" i="1"/>
  <c r="DQ664" i="1"/>
  <c r="DP664" i="1"/>
  <c r="DO664" i="1"/>
  <c r="DN664" i="1"/>
  <c r="DM664" i="1"/>
  <c r="DL664" i="1"/>
  <c r="DK664" i="1"/>
  <c r="DJ664" i="1"/>
  <c r="DI664" i="1"/>
  <c r="DH664" i="1"/>
  <c r="DG664" i="1"/>
  <c r="DF664" i="1"/>
  <c r="DE664" i="1"/>
  <c r="DD664" i="1"/>
  <c r="DC664" i="1"/>
  <c r="DB664" i="1"/>
  <c r="DA664" i="1"/>
  <c r="CZ664" i="1"/>
  <c r="CY664" i="1"/>
  <c r="CX664" i="1"/>
  <c r="CW664" i="1"/>
  <c r="CV664" i="1"/>
  <c r="CU664" i="1"/>
  <c r="CT664" i="1"/>
  <c r="CS664" i="1"/>
  <c r="CR664" i="1"/>
  <c r="CQ664" i="1"/>
  <c r="CP664" i="1"/>
  <c r="CO664" i="1"/>
  <c r="CN664" i="1"/>
  <c r="CM664" i="1"/>
  <c r="CL664" i="1"/>
  <c r="CK664" i="1"/>
  <c r="CJ664" i="1"/>
  <c r="CI664" i="1"/>
  <c r="CH664" i="1"/>
  <c r="CG664" i="1"/>
  <c r="CF664" i="1"/>
  <c r="CE664" i="1"/>
  <c r="CD664" i="1"/>
  <c r="CC664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DW663" i="1"/>
  <c r="DV663" i="1"/>
  <c r="DU663" i="1"/>
  <c r="DT663" i="1"/>
  <c r="DS663" i="1"/>
  <c r="DR663" i="1"/>
  <c r="DQ663" i="1"/>
  <c r="DP663" i="1"/>
  <c r="DO663" i="1"/>
  <c r="DN663" i="1"/>
  <c r="DM663" i="1"/>
  <c r="DL663" i="1"/>
  <c r="DK663" i="1"/>
  <c r="DJ663" i="1"/>
  <c r="DI663" i="1"/>
  <c r="DH663" i="1"/>
  <c r="DG663" i="1"/>
  <c r="DF663" i="1"/>
  <c r="DE663" i="1"/>
  <c r="DD663" i="1"/>
  <c r="DC663" i="1"/>
  <c r="DB663" i="1"/>
  <c r="DA663" i="1"/>
  <c r="CZ663" i="1"/>
  <c r="CY663" i="1"/>
  <c r="CX663" i="1"/>
  <c r="CW663" i="1"/>
  <c r="CV663" i="1"/>
  <c r="CU663" i="1"/>
  <c r="CT663" i="1"/>
  <c r="CS663" i="1"/>
  <c r="CR663" i="1"/>
  <c r="CQ663" i="1"/>
  <c r="CP663" i="1"/>
  <c r="CO663" i="1"/>
  <c r="CN663" i="1"/>
  <c r="CM663" i="1"/>
  <c r="CL663" i="1"/>
  <c r="CK663" i="1"/>
  <c r="CJ663" i="1"/>
  <c r="CI663" i="1"/>
  <c r="CH663" i="1"/>
  <c r="CG663" i="1"/>
  <c r="CF663" i="1"/>
  <c r="CE663" i="1"/>
  <c r="CD663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DW662" i="1"/>
  <c r="DV662" i="1"/>
  <c r="DU662" i="1"/>
  <c r="DT662" i="1"/>
  <c r="DS662" i="1"/>
  <c r="DR662" i="1"/>
  <c r="DQ662" i="1"/>
  <c r="DP662" i="1"/>
  <c r="DO662" i="1"/>
  <c r="DN662" i="1"/>
  <c r="DM662" i="1"/>
  <c r="DL662" i="1"/>
  <c r="DK662" i="1"/>
  <c r="DJ662" i="1"/>
  <c r="DI662" i="1"/>
  <c r="DH662" i="1"/>
  <c r="DG662" i="1"/>
  <c r="DF662" i="1"/>
  <c r="DE662" i="1"/>
  <c r="DD662" i="1"/>
  <c r="DC662" i="1"/>
  <c r="DB662" i="1"/>
  <c r="DA662" i="1"/>
  <c r="CZ662" i="1"/>
  <c r="CY662" i="1"/>
  <c r="CX662" i="1"/>
  <c r="CW662" i="1"/>
  <c r="CV662" i="1"/>
  <c r="CU662" i="1"/>
  <c r="CT662" i="1"/>
  <c r="CS662" i="1"/>
  <c r="CR662" i="1"/>
  <c r="CQ662" i="1"/>
  <c r="CP662" i="1"/>
  <c r="CO662" i="1"/>
  <c r="CN662" i="1"/>
  <c r="CM662" i="1"/>
  <c r="CL662" i="1"/>
  <c r="CK662" i="1"/>
  <c r="CJ662" i="1"/>
  <c r="CI662" i="1"/>
  <c r="CH662" i="1"/>
  <c r="CG662" i="1"/>
  <c r="CF662" i="1"/>
  <c r="CE662" i="1"/>
  <c r="CD662" i="1"/>
  <c r="CC662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DW661" i="1"/>
  <c r="DV661" i="1"/>
  <c r="DU661" i="1"/>
  <c r="DT661" i="1"/>
  <c r="DS661" i="1"/>
  <c r="DR661" i="1"/>
  <c r="DQ661" i="1"/>
  <c r="DP661" i="1"/>
  <c r="DO661" i="1"/>
  <c r="DN661" i="1"/>
  <c r="DM661" i="1"/>
  <c r="DL661" i="1"/>
  <c r="DK661" i="1"/>
  <c r="DJ661" i="1"/>
  <c r="DI661" i="1"/>
  <c r="DH661" i="1"/>
  <c r="DG661" i="1"/>
  <c r="DF661" i="1"/>
  <c r="DE661" i="1"/>
  <c r="DD661" i="1"/>
  <c r="DC661" i="1"/>
  <c r="DB661" i="1"/>
  <c r="DA661" i="1"/>
  <c r="CZ661" i="1"/>
  <c r="CY661" i="1"/>
  <c r="CX661" i="1"/>
  <c r="CW661" i="1"/>
  <c r="CV661" i="1"/>
  <c r="CU661" i="1"/>
  <c r="CT661" i="1"/>
  <c r="CS661" i="1"/>
  <c r="CR661" i="1"/>
  <c r="CQ661" i="1"/>
  <c r="CP661" i="1"/>
  <c r="CO661" i="1"/>
  <c r="CN661" i="1"/>
  <c r="CM661" i="1"/>
  <c r="CL661" i="1"/>
  <c r="CK661" i="1"/>
  <c r="CJ661" i="1"/>
  <c r="CI661" i="1"/>
  <c r="CH661" i="1"/>
  <c r="CG661" i="1"/>
  <c r="CF661" i="1"/>
  <c r="CE661" i="1"/>
  <c r="CD661" i="1"/>
  <c r="CC661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DW660" i="1"/>
  <c r="DV660" i="1"/>
  <c r="DU660" i="1"/>
  <c r="DT660" i="1"/>
  <c r="DS660" i="1"/>
  <c r="DR660" i="1"/>
  <c r="DQ660" i="1"/>
  <c r="DP660" i="1"/>
  <c r="DO660" i="1"/>
  <c r="DN660" i="1"/>
  <c r="DM660" i="1"/>
  <c r="DL660" i="1"/>
  <c r="DK660" i="1"/>
  <c r="DJ660" i="1"/>
  <c r="DI660" i="1"/>
  <c r="DH660" i="1"/>
  <c r="DG660" i="1"/>
  <c r="DF660" i="1"/>
  <c r="DE660" i="1"/>
  <c r="DD660" i="1"/>
  <c r="DC660" i="1"/>
  <c r="DB660" i="1"/>
  <c r="DA660" i="1"/>
  <c r="CZ660" i="1"/>
  <c r="CY660" i="1"/>
  <c r="CX660" i="1"/>
  <c r="CW660" i="1"/>
  <c r="CV660" i="1"/>
  <c r="CU660" i="1"/>
  <c r="CT660" i="1"/>
  <c r="CS660" i="1"/>
  <c r="CR660" i="1"/>
  <c r="CQ660" i="1"/>
  <c r="CP660" i="1"/>
  <c r="CO660" i="1"/>
  <c r="CN660" i="1"/>
  <c r="CM660" i="1"/>
  <c r="CL660" i="1"/>
  <c r="CK660" i="1"/>
  <c r="CJ660" i="1"/>
  <c r="CI660" i="1"/>
  <c r="CH660" i="1"/>
  <c r="CG660" i="1"/>
  <c r="CF660" i="1"/>
  <c r="CE660" i="1"/>
  <c r="CD660" i="1"/>
  <c r="CC660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DW659" i="1"/>
  <c r="DV659" i="1"/>
  <c r="DU659" i="1"/>
  <c r="DT659" i="1"/>
  <c r="DS659" i="1"/>
  <c r="DR659" i="1"/>
  <c r="DQ659" i="1"/>
  <c r="DP659" i="1"/>
  <c r="DO659" i="1"/>
  <c r="DN659" i="1"/>
  <c r="DM659" i="1"/>
  <c r="DL659" i="1"/>
  <c r="DK659" i="1"/>
  <c r="DJ659" i="1"/>
  <c r="DI659" i="1"/>
  <c r="DH659" i="1"/>
  <c r="DG659" i="1"/>
  <c r="DF659" i="1"/>
  <c r="DE659" i="1"/>
  <c r="DD659" i="1"/>
  <c r="DC659" i="1"/>
  <c r="DB659" i="1"/>
  <c r="DA659" i="1"/>
  <c r="CZ659" i="1"/>
  <c r="CY659" i="1"/>
  <c r="CX659" i="1"/>
  <c r="CW659" i="1"/>
  <c r="CV659" i="1"/>
  <c r="CU659" i="1"/>
  <c r="CT659" i="1"/>
  <c r="CS659" i="1"/>
  <c r="CR659" i="1"/>
  <c r="CQ659" i="1"/>
  <c r="CP659" i="1"/>
  <c r="CO659" i="1"/>
  <c r="CN659" i="1"/>
  <c r="CM659" i="1"/>
  <c r="CL659" i="1"/>
  <c r="CK659" i="1"/>
  <c r="CJ659" i="1"/>
  <c r="CI659" i="1"/>
  <c r="CH659" i="1"/>
  <c r="CG659" i="1"/>
  <c r="CF659" i="1"/>
  <c r="CE659" i="1"/>
  <c r="CD659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DW658" i="1"/>
  <c r="DV658" i="1"/>
  <c r="DU658" i="1"/>
  <c r="DT658" i="1"/>
  <c r="DS658" i="1"/>
  <c r="DR658" i="1"/>
  <c r="DQ658" i="1"/>
  <c r="DP658" i="1"/>
  <c r="DO658" i="1"/>
  <c r="DN658" i="1"/>
  <c r="DM658" i="1"/>
  <c r="DL658" i="1"/>
  <c r="DK658" i="1"/>
  <c r="DJ658" i="1"/>
  <c r="DI658" i="1"/>
  <c r="DH658" i="1"/>
  <c r="DG658" i="1"/>
  <c r="DF658" i="1"/>
  <c r="DE658" i="1"/>
  <c r="DD658" i="1"/>
  <c r="DC658" i="1"/>
  <c r="DB658" i="1"/>
  <c r="DA658" i="1"/>
  <c r="CZ658" i="1"/>
  <c r="CY658" i="1"/>
  <c r="CX658" i="1"/>
  <c r="CW658" i="1"/>
  <c r="CV658" i="1"/>
  <c r="CU658" i="1"/>
  <c r="CT658" i="1"/>
  <c r="CS658" i="1"/>
  <c r="CR658" i="1"/>
  <c r="CQ658" i="1"/>
  <c r="CP658" i="1"/>
  <c r="CO658" i="1"/>
  <c r="CN658" i="1"/>
  <c r="CM658" i="1"/>
  <c r="CL658" i="1"/>
  <c r="CK658" i="1"/>
  <c r="CJ658" i="1"/>
  <c r="CI658" i="1"/>
  <c r="CH658" i="1"/>
  <c r="CG658" i="1"/>
  <c r="CF658" i="1"/>
  <c r="CE658" i="1"/>
  <c r="CD658" i="1"/>
  <c r="CC658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DW657" i="1"/>
  <c r="BP662" i="1"/>
  <c r="BP660" i="1"/>
  <c r="BP652" i="1"/>
  <c r="DW646" i="1"/>
  <c r="DW644" i="1"/>
  <c r="DW642" i="1"/>
  <c r="DW641" i="1"/>
  <c r="DW635" i="1"/>
  <c r="DW634" i="1"/>
  <c r="DW632" i="1"/>
  <c r="DW631" i="1"/>
  <c r="DW630" i="1"/>
  <c r="DV631" i="1"/>
  <c r="DU631" i="1"/>
  <c r="DT631" i="1"/>
  <c r="DS631" i="1"/>
  <c r="DR631" i="1"/>
  <c r="DQ631" i="1"/>
  <c r="DP631" i="1"/>
  <c r="DO631" i="1"/>
  <c r="DN631" i="1"/>
  <c r="DM631" i="1"/>
  <c r="DL631" i="1"/>
  <c r="DK631" i="1"/>
  <c r="DJ631" i="1"/>
  <c r="DI631" i="1"/>
  <c r="DH631" i="1"/>
  <c r="DG631" i="1"/>
  <c r="DF631" i="1"/>
  <c r="DE631" i="1"/>
  <c r="DD631" i="1"/>
  <c r="DC631" i="1"/>
  <c r="DB631" i="1"/>
  <c r="DA631" i="1"/>
  <c r="CZ631" i="1"/>
  <c r="CY631" i="1"/>
  <c r="CX631" i="1"/>
  <c r="CW631" i="1"/>
  <c r="CV631" i="1"/>
  <c r="CU631" i="1"/>
  <c r="CT631" i="1"/>
  <c r="CS631" i="1"/>
  <c r="CR631" i="1"/>
  <c r="CQ631" i="1"/>
  <c r="CP631" i="1"/>
  <c r="CO631" i="1"/>
  <c r="CN631" i="1"/>
  <c r="CM631" i="1"/>
  <c r="CL631" i="1"/>
  <c r="CK631" i="1"/>
  <c r="CJ631" i="1"/>
  <c r="CI631" i="1"/>
  <c r="CH631" i="1"/>
  <c r="CG631" i="1"/>
  <c r="CF631" i="1"/>
  <c r="CE631" i="1"/>
  <c r="CD631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DV630" i="1"/>
  <c r="DU630" i="1"/>
  <c r="DT630" i="1"/>
  <c r="DS630" i="1"/>
  <c r="DR630" i="1"/>
  <c r="DQ630" i="1"/>
  <c r="DP630" i="1"/>
  <c r="DO630" i="1"/>
  <c r="DN630" i="1"/>
  <c r="DM630" i="1"/>
  <c r="DL630" i="1"/>
  <c r="DK630" i="1"/>
  <c r="DJ630" i="1"/>
  <c r="DI630" i="1"/>
  <c r="DH630" i="1"/>
  <c r="DG630" i="1"/>
  <c r="DF630" i="1"/>
  <c r="DE630" i="1"/>
  <c r="DD630" i="1"/>
  <c r="DC630" i="1"/>
  <c r="DB630" i="1"/>
  <c r="DA630" i="1"/>
  <c r="CZ630" i="1"/>
  <c r="CY630" i="1"/>
  <c r="CX630" i="1"/>
  <c r="CW630" i="1"/>
  <c r="CV630" i="1"/>
  <c r="CU630" i="1"/>
  <c r="CT630" i="1"/>
  <c r="CS630" i="1"/>
  <c r="CR630" i="1"/>
  <c r="CQ630" i="1"/>
  <c r="CP630" i="1"/>
  <c r="CO630" i="1"/>
  <c r="CN630" i="1"/>
  <c r="CM630" i="1"/>
  <c r="CL630" i="1"/>
  <c r="CK630" i="1"/>
  <c r="CJ630" i="1"/>
  <c r="CI630" i="1"/>
  <c r="CH630" i="1"/>
  <c r="CG630" i="1"/>
  <c r="CF630" i="1"/>
  <c r="CE630" i="1"/>
  <c r="CD630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1" i="1"/>
  <c r="BP630" i="1"/>
  <c r="DW626" i="1"/>
  <c r="DW625" i="1"/>
  <c r="DW624" i="1"/>
  <c r="DW623" i="1"/>
  <c r="DW622" i="1"/>
  <c r="DV624" i="1"/>
  <c r="DU624" i="1"/>
  <c r="DT624" i="1"/>
  <c r="DS624" i="1"/>
  <c r="DR624" i="1"/>
  <c r="DQ624" i="1"/>
  <c r="DP624" i="1"/>
  <c r="DO624" i="1"/>
  <c r="DN624" i="1"/>
  <c r="DM624" i="1"/>
  <c r="DL624" i="1"/>
  <c r="DK624" i="1"/>
  <c r="DJ624" i="1"/>
  <c r="DI624" i="1"/>
  <c r="DH624" i="1"/>
  <c r="DG624" i="1"/>
  <c r="DF624" i="1"/>
  <c r="DE624" i="1"/>
  <c r="DD624" i="1"/>
  <c r="DC624" i="1"/>
  <c r="DB624" i="1"/>
  <c r="DA624" i="1"/>
  <c r="CZ624" i="1"/>
  <c r="CY624" i="1"/>
  <c r="CX624" i="1"/>
  <c r="CW624" i="1"/>
  <c r="CV624" i="1"/>
  <c r="CU624" i="1"/>
  <c r="CT624" i="1"/>
  <c r="CS624" i="1"/>
  <c r="CR624" i="1"/>
  <c r="CQ624" i="1"/>
  <c r="CP624" i="1"/>
  <c r="CO624" i="1"/>
  <c r="CN624" i="1"/>
  <c r="CM624" i="1"/>
  <c r="CL624" i="1"/>
  <c r="CK624" i="1"/>
  <c r="CJ624" i="1"/>
  <c r="CI624" i="1"/>
  <c r="CH624" i="1"/>
  <c r="CG624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DW616" i="1"/>
  <c r="DW615" i="1"/>
  <c r="DW614" i="1"/>
  <c r="DW613" i="1"/>
  <c r="DW612" i="1"/>
  <c r="DV613" i="1"/>
  <c r="DV614" i="1"/>
  <c r="DV615" i="1"/>
  <c r="DV616" i="1"/>
  <c r="DU614" i="1"/>
  <c r="DT614" i="1"/>
  <c r="DS614" i="1"/>
  <c r="DR614" i="1"/>
  <c r="DQ614" i="1"/>
  <c r="DP614" i="1"/>
  <c r="DO614" i="1"/>
  <c r="DN614" i="1"/>
  <c r="DM614" i="1"/>
  <c r="DL614" i="1"/>
  <c r="DK614" i="1"/>
  <c r="DJ614" i="1"/>
  <c r="DI614" i="1"/>
  <c r="DH614" i="1"/>
  <c r="DG614" i="1"/>
  <c r="DF614" i="1"/>
  <c r="DE614" i="1"/>
  <c r="DD614" i="1"/>
  <c r="DC614" i="1"/>
  <c r="DB614" i="1"/>
  <c r="DA614" i="1"/>
  <c r="CZ614" i="1"/>
  <c r="CY614" i="1"/>
  <c r="CX614" i="1"/>
  <c r="CW614" i="1"/>
  <c r="CV614" i="1"/>
  <c r="CU614" i="1"/>
  <c r="CT614" i="1"/>
  <c r="CS614" i="1"/>
  <c r="CR614" i="1"/>
  <c r="CQ614" i="1"/>
  <c r="CP614" i="1"/>
  <c r="CO614" i="1"/>
  <c r="CN614" i="1"/>
  <c r="CM614" i="1"/>
  <c r="CL614" i="1"/>
  <c r="CK614" i="1"/>
  <c r="CJ614" i="1"/>
  <c r="CI614" i="1"/>
  <c r="CH614" i="1"/>
  <c r="CG614" i="1"/>
  <c r="CF614" i="1"/>
  <c r="CE614" i="1"/>
  <c r="CD614" i="1"/>
  <c r="CC614" i="1"/>
  <c r="CB614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DW609" i="1"/>
  <c r="DW608" i="1"/>
  <c r="DW607" i="1"/>
  <c r="DW606" i="1"/>
  <c r="DW605" i="1"/>
  <c r="DW604" i="1"/>
  <c r="DV606" i="1"/>
  <c r="DU606" i="1"/>
  <c r="DT606" i="1"/>
  <c r="DS606" i="1"/>
  <c r="DR606" i="1"/>
  <c r="DQ606" i="1"/>
  <c r="DP606" i="1"/>
  <c r="DO606" i="1"/>
  <c r="DN606" i="1"/>
  <c r="DM606" i="1"/>
  <c r="DL606" i="1"/>
  <c r="DK606" i="1"/>
  <c r="DJ606" i="1"/>
  <c r="DI606" i="1"/>
  <c r="DH606" i="1"/>
  <c r="DG606" i="1"/>
  <c r="DF606" i="1"/>
  <c r="DE606" i="1"/>
  <c r="DD606" i="1"/>
  <c r="DC606" i="1"/>
  <c r="DB606" i="1"/>
  <c r="DA606" i="1"/>
  <c r="CZ606" i="1"/>
  <c r="CY606" i="1"/>
  <c r="CX606" i="1"/>
  <c r="CW606" i="1"/>
  <c r="CV606" i="1"/>
  <c r="CU606" i="1"/>
  <c r="CT606" i="1"/>
  <c r="CS606" i="1"/>
  <c r="CR606" i="1"/>
  <c r="CQ606" i="1"/>
  <c r="CP606" i="1"/>
  <c r="CO606" i="1"/>
  <c r="CN606" i="1"/>
  <c r="CM606" i="1"/>
  <c r="CL606" i="1"/>
  <c r="CK606" i="1"/>
  <c r="CJ606" i="1"/>
  <c r="CI606" i="1"/>
  <c r="CH606" i="1"/>
  <c r="CG606" i="1"/>
  <c r="CF606" i="1"/>
  <c r="CE606" i="1"/>
  <c r="CD606" i="1"/>
  <c r="CC606" i="1"/>
  <c r="CB606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DW601" i="1"/>
  <c r="DW600" i="1"/>
  <c r="DW598" i="1"/>
  <c r="DV600" i="1"/>
  <c r="DV601" i="1"/>
  <c r="DW595" i="1"/>
  <c r="DW594" i="1"/>
  <c r="DW593" i="1"/>
  <c r="DW592" i="1"/>
  <c r="DW588" i="1"/>
  <c r="DW587" i="1"/>
  <c r="DW586" i="1"/>
  <c r="DW585" i="1"/>
  <c r="DW584" i="1"/>
  <c r="DW583" i="1"/>
  <c r="DW582" i="1"/>
  <c r="DW581" i="1"/>
  <c r="DW579" i="1"/>
  <c r="DW575" i="1"/>
  <c r="DW574" i="1"/>
  <c r="DW573" i="1"/>
  <c r="DW572" i="1"/>
  <c r="DW571" i="1"/>
  <c r="DW570" i="1"/>
  <c r="DW569" i="1"/>
  <c r="DV572" i="1"/>
  <c r="DU572" i="1"/>
  <c r="DT572" i="1"/>
  <c r="DS572" i="1"/>
  <c r="DR572" i="1"/>
  <c r="DQ572" i="1"/>
  <c r="DP572" i="1"/>
  <c r="DO572" i="1"/>
  <c r="DN572" i="1"/>
  <c r="DM572" i="1"/>
  <c r="DL572" i="1"/>
  <c r="DK572" i="1"/>
  <c r="DJ572" i="1"/>
  <c r="DI572" i="1"/>
  <c r="DH572" i="1"/>
  <c r="DG572" i="1"/>
  <c r="DF572" i="1"/>
  <c r="DE572" i="1"/>
  <c r="DD572" i="1"/>
  <c r="DC572" i="1"/>
  <c r="DB572" i="1"/>
  <c r="DA572" i="1"/>
  <c r="CZ572" i="1"/>
  <c r="CY572" i="1"/>
  <c r="CX572" i="1"/>
  <c r="CW572" i="1"/>
  <c r="CV572" i="1"/>
  <c r="CU572" i="1"/>
  <c r="CT572" i="1"/>
  <c r="CS572" i="1"/>
  <c r="CR572" i="1"/>
  <c r="CQ572" i="1"/>
  <c r="CP572" i="1"/>
  <c r="CO572" i="1"/>
  <c r="CN572" i="1"/>
  <c r="CM572" i="1"/>
  <c r="CL572" i="1"/>
  <c r="CK572" i="1"/>
  <c r="CJ572" i="1"/>
  <c r="CI572" i="1"/>
  <c r="CH572" i="1"/>
  <c r="CG572" i="1"/>
  <c r="CF572" i="1"/>
  <c r="CE572" i="1"/>
  <c r="CD572" i="1"/>
  <c r="CC572" i="1"/>
  <c r="CB572" i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P571" i="1"/>
  <c r="DW565" i="1"/>
  <c r="DW564" i="1"/>
  <c r="DW563" i="1"/>
  <c r="DW562" i="1"/>
  <c r="DV563" i="1"/>
  <c r="DV564" i="1"/>
  <c r="DV565" i="1"/>
  <c r="DW560" i="1"/>
  <c r="DV560" i="1"/>
  <c r="DU560" i="1"/>
  <c r="DT560" i="1"/>
  <c r="DS560" i="1"/>
  <c r="DR560" i="1"/>
  <c r="DQ560" i="1"/>
  <c r="DP560" i="1"/>
  <c r="DO560" i="1"/>
  <c r="DN560" i="1"/>
  <c r="DM560" i="1"/>
  <c r="DL560" i="1"/>
  <c r="DK560" i="1"/>
  <c r="DJ560" i="1"/>
  <c r="DI560" i="1"/>
  <c r="DH560" i="1"/>
  <c r="DG560" i="1"/>
  <c r="DF560" i="1"/>
  <c r="DE560" i="1"/>
  <c r="DD560" i="1"/>
  <c r="DC560" i="1"/>
  <c r="DB560" i="1"/>
  <c r="DA560" i="1"/>
  <c r="CZ560" i="1"/>
  <c r="CY560" i="1"/>
  <c r="CX560" i="1"/>
  <c r="CW560" i="1"/>
  <c r="CV560" i="1"/>
  <c r="CU560" i="1"/>
  <c r="CT560" i="1"/>
  <c r="CS560" i="1"/>
  <c r="CR560" i="1"/>
  <c r="CQ560" i="1"/>
  <c r="CP560" i="1"/>
  <c r="CO560" i="1"/>
  <c r="CN560" i="1"/>
  <c r="CM560" i="1"/>
  <c r="CL560" i="1"/>
  <c r="CK560" i="1"/>
  <c r="CJ560" i="1"/>
  <c r="CI560" i="1"/>
  <c r="CH560" i="1"/>
  <c r="CG560" i="1"/>
  <c r="CF560" i="1"/>
  <c r="CE560" i="1"/>
  <c r="CD560" i="1"/>
  <c r="CC560" i="1"/>
  <c r="CB560" i="1"/>
  <c r="CA560" i="1"/>
  <c r="BZ560" i="1"/>
  <c r="BY560" i="1"/>
  <c r="BX560" i="1"/>
  <c r="BW560" i="1"/>
  <c r="BV560" i="1"/>
  <c r="BU560" i="1"/>
  <c r="BT560" i="1"/>
  <c r="BS560" i="1"/>
  <c r="BR560" i="1"/>
  <c r="BQ560" i="1"/>
  <c r="DW559" i="1"/>
  <c r="DV559" i="1"/>
  <c r="DU559" i="1"/>
  <c r="DT559" i="1"/>
  <c r="DS559" i="1"/>
  <c r="DR559" i="1"/>
  <c r="DQ559" i="1"/>
  <c r="DP559" i="1"/>
  <c r="DO559" i="1"/>
  <c r="DN559" i="1"/>
  <c r="DM559" i="1"/>
  <c r="DL559" i="1"/>
  <c r="DK559" i="1"/>
  <c r="DJ559" i="1"/>
  <c r="DI559" i="1"/>
  <c r="DH559" i="1"/>
  <c r="DG559" i="1"/>
  <c r="DF559" i="1"/>
  <c r="DE559" i="1"/>
  <c r="DD559" i="1"/>
  <c r="DC559" i="1"/>
  <c r="DB559" i="1"/>
  <c r="DA559" i="1"/>
  <c r="CZ559" i="1"/>
  <c r="CY559" i="1"/>
  <c r="CX559" i="1"/>
  <c r="CW559" i="1"/>
  <c r="CV559" i="1"/>
  <c r="CU559" i="1"/>
  <c r="CT559" i="1"/>
  <c r="CS559" i="1"/>
  <c r="CR559" i="1"/>
  <c r="CQ559" i="1"/>
  <c r="CP559" i="1"/>
  <c r="CO559" i="1"/>
  <c r="CN559" i="1"/>
  <c r="CM559" i="1"/>
  <c r="CL559" i="1"/>
  <c r="CK559" i="1"/>
  <c r="CJ559" i="1"/>
  <c r="CI559" i="1"/>
  <c r="CH559" i="1"/>
  <c r="CG559" i="1"/>
  <c r="CF559" i="1"/>
  <c r="CE559" i="1"/>
  <c r="CD559" i="1"/>
  <c r="CC559" i="1"/>
  <c r="CB559" i="1"/>
  <c r="CA559" i="1"/>
  <c r="BZ559" i="1"/>
  <c r="BY559" i="1"/>
  <c r="BX559" i="1"/>
  <c r="BW559" i="1"/>
  <c r="BV559" i="1"/>
  <c r="BU559" i="1"/>
  <c r="BT559" i="1"/>
  <c r="BS559" i="1"/>
  <c r="BR559" i="1"/>
  <c r="BQ559" i="1"/>
  <c r="DW558" i="1"/>
  <c r="DV558" i="1"/>
  <c r="DU558" i="1"/>
  <c r="DT558" i="1"/>
  <c r="DS558" i="1"/>
  <c r="DR558" i="1"/>
  <c r="DQ558" i="1"/>
  <c r="DP558" i="1"/>
  <c r="DO558" i="1"/>
  <c r="DN558" i="1"/>
  <c r="DM558" i="1"/>
  <c r="DL558" i="1"/>
  <c r="DK558" i="1"/>
  <c r="DJ558" i="1"/>
  <c r="DI558" i="1"/>
  <c r="DH558" i="1"/>
  <c r="DG558" i="1"/>
  <c r="DF558" i="1"/>
  <c r="DE558" i="1"/>
  <c r="DD558" i="1"/>
  <c r="DC558" i="1"/>
  <c r="DB558" i="1"/>
  <c r="DA558" i="1"/>
  <c r="CZ558" i="1"/>
  <c r="CY558" i="1"/>
  <c r="CX558" i="1"/>
  <c r="CW558" i="1"/>
  <c r="CV558" i="1"/>
  <c r="CU558" i="1"/>
  <c r="CT558" i="1"/>
  <c r="CS558" i="1"/>
  <c r="CR558" i="1"/>
  <c r="CQ558" i="1"/>
  <c r="CP558" i="1"/>
  <c r="CO558" i="1"/>
  <c r="CN558" i="1"/>
  <c r="CM558" i="1"/>
  <c r="CL558" i="1"/>
  <c r="CK558" i="1"/>
  <c r="CJ558" i="1"/>
  <c r="CI558" i="1"/>
  <c r="CH558" i="1"/>
  <c r="CG558" i="1"/>
  <c r="CF558" i="1"/>
  <c r="CE558" i="1"/>
  <c r="CD558" i="1"/>
  <c r="CC558" i="1"/>
  <c r="CB558" i="1"/>
  <c r="CA558" i="1"/>
  <c r="BZ558" i="1"/>
  <c r="BY558" i="1"/>
  <c r="BX558" i="1"/>
  <c r="BW558" i="1"/>
  <c r="BV558" i="1"/>
  <c r="BU558" i="1"/>
  <c r="BT558" i="1"/>
  <c r="BS558" i="1"/>
  <c r="BR558" i="1"/>
  <c r="BQ558" i="1"/>
  <c r="DW556" i="1"/>
  <c r="DV556" i="1"/>
  <c r="DU556" i="1"/>
  <c r="DT556" i="1"/>
  <c r="DS556" i="1"/>
  <c r="DR556" i="1"/>
  <c r="DQ556" i="1"/>
  <c r="DP556" i="1"/>
  <c r="DO556" i="1"/>
  <c r="DN556" i="1"/>
  <c r="DM556" i="1"/>
  <c r="DL556" i="1"/>
  <c r="DK556" i="1"/>
  <c r="DJ556" i="1"/>
  <c r="DI556" i="1"/>
  <c r="DH556" i="1"/>
  <c r="DG556" i="1"/>
  <c r="DF556" i="1"/>
  <c r="DE556" i="1"/>
  <c r="DD556" i="1"/>
  <c r="DC556" i="1"/>
  <c r="DB556" i="1"/>
  <c r="DA556" i="1"/>
  <c r="CZ556" i="1"/>
  <c r="CY556" i="1"/>
  <c r="CX556" i="1"/>
  <c r="CW556" i="1"/>
  <c r="CV556" i="1"/>
  <c r="CU556" i="1"/>
  <c r="CT556" i="1"/>
  <c r="CS556" i="1"/>
  <c r="CR556" i="1"/>
  <c r="CQ556" i="1"/>
  <c r="CP556" i="1"/>
  <c r="CO556" i="1"/>
  <c r="CN556" i="1"/>
  <c r="CM556" i="1"/>
  <c r="CL556" i="1"/>
  <c r="CK556" i="1"/>
  <c r="CJ556" i="1"/>
  <c r="CI556" i="1"/>
  <c r="CH556" i="1"/>
  <c r="CG556" i="1"/>
  <c r="CF556" i="1"/>
  <c r="CE556" i="1"/>
  <c r="CD556" i="1"/>
  <c r="CC556" i="1"/>
  <c r="CB556" i="1"/>
  <c r="CA556" i="1"/>
  <c r="BZ556" i="1"/>
  <c r="BY556" i="1"/>
  <c r="BX556" i="1"/>
  <c r="BW556" i="1"/>
  <c r="BV556" i="1"/>
  <c r="BU556" i="1"/>
  <c r="BT556" i="1"/>
  <c r="BS556" i="1"/>
  <c r="BR556" i="1"/>
  <c r="BQ556" i="1"/>
  <c r="DW555" i="1"/>
  <c r="DV555" i="1"/>
  <c r="DT555" i="1"/>
  <c r="DS555" i="1"/>
  <c r="DR555" i="1"/>
  <c r="DQ555" i="1"/>
  <c r="DP555" i="1"/>
  <c r="DO555" i="1"/>
  <c r="DN555" i="1"/>
  <c r="DM555" i="1"/>
  <c r="DL555" i="1"/>
  <c r="DK555" i="1"/>
  <c r="DJ555" i="1"/>
  <c r="DI555" i="1"/>
  <c r="DH555" i="1"/>
  <c r="DG555" i="1"/>
  <c r="DF555" i="1"/>
  <c r="DE555" i="1"/>
  <c r="DD555" i="1"/>
  <c r="DC555" i="1"/>
  <c r="DB555" i="1"/>
  <c r="DA555" i="1"/>
  <c r="CZ555" i="1"/>
  <c r="CY555" i="1"/>
  <c r="CX555" i="1"/>
  <c r="CW555" i="1"/>
  <c r="CV555" i="1"/>
  <c r="CU555" i="1"/>
  <c r="CT555" i="1"/>
  <c r="CS555" i="1"/>
  <c r="CR555" i="1"/>
  <c r="CQ555" i="1"/>
  <c r="CP555" i="1"/>
  <c r="CO555" i="1"/>
  <c r="CN555" i="1"/>
  <c r="CM555" i="1"/>
  <c r="CL555" i="1"/>
  <c r="CK555" i="1"/>
  <c r="CJ555" i="1"/>
  <c r="CI555" i="1"/>
  <c r="CH555" i="1"/>
  <c r="CG555" i="1"/>
  <c r="CF555" i="1"/>
  <c r="CE555" i="1"/>
  <c r="CD555" i="1"/>
  <c r="CC555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BP560" i="1"/>
  <c r="DW553" i="1"/>
  <c r="DV553" i="1"/>
  <c r="DU553" i="1"/>
  <c r="DT553" i="1"/>
  <c r="DS553" i="1"/>
  <c r="DR553" i="1"/>
  <c r="DQ553" i="1"/>
  <c r="DP553" i="1"/>
  <c r="DO553" i="1"/>
  <c r="DN553" i="1"/>
  <c r="DM553" i="1"/>
  <c r="DL553" i="1"/>
  <c r="DK553" i="1"/>
  <c r="DJ553" i="1"/>
  <c r="DI553" i="1"/>
  <c r="DH553" i="1"/>
  <c r="DG553" i="1"/>
  <c r="DF553" i="1"/>
  <c r="DE553" i="1"/>
  <c r="DD553" i="1"/>
  <c r="DC553" i="1"/>
  <c r="DB553" i="1"/>
  <c r="DA553" i="1"/>
  <c r="CZ553" i="1"/>
  <c r="CY553" i="1"/>
  <c r="CX553" i="1"/>
  <c r="CW553" i="1"/>
  <c r="CV553" i="1"/>
  <c r="CU553" i="1"/>
  <c r="CT553" i="1"/>
  <c r="CS553" i="1"/>
  <c r="CR553" i="1"/>
  <c r="CQ553" i="1"/>
  <c r="CP553" i="1"/>
  <c r="CO553" i="1"/>
  <c r="CN553" i="1"/>
  <c r="CM553" i="1"/>
  <c r="CL553" i="1"/>
  <c r="CK553" i="1"/>
  <c r="CJ553" i="1"/>
  <c r="CI553" i="1"/>
  <c r="CH553" i="1"/>
  <c r="CG553" i="1"/>
  <c r="CF553" i="1"/>
  <c r="CE553" i="1"/>
  <c r="CD553" i="1"/>
  <c r="CC553" i="1"/>
  <c r="CB553" i="1"/>
  <c r="CA553" i="1"/>
  <c r="BZ553" i="1"/>
  <c r="BY553" i="1"/>
  <c r="BX553" i="1"/>
  <c r="BW553" i="1"/>
  <c r="BV553" i="1"/>
  <c r="BU553" i="1"/>
  <c r="BT553" i="1"/>
  <c r="BS553" i="1"/>
  <c r="BR553" i="1"/>
  <c r="BQ553" i="1"/>
  <c r="DW552" i="1"/>
  <c r="DV552" i="1"/>
  <c r="DU552" i="1"/>
  <c r="DT552" i="1"/>
  <c r="DS552" i="1"/>
  <c r="DR552" i="1"/>
  <c r="DQ552" i="1"/>
  <c r="DP552" i="1"/>
  <c r="DO552" i="1"/>
  <c r="DN552" i="1"/>
  <c r="DM552" i="1"/>
  <c r="DL552" i="1"/>
  <c r="DK552" i="1"/>
  <c r="DJ552" i="1"/>
  <c r="DI552" i="1"/>
  <c r="DH552" i="1"/>
  <c r="DG552" i="1"/>
  <c r="DF552" i="1"/>
  <c r="DE552" i="1"/>
  <c r="DD552" i="1"/>
  <c r="DC552" i="1"/>
  <c r="DB552" i="1"/>
  <c r="DA552" i="1"/>
  <c r="CZ552" i="1"/>
  <c r="CY552" i="1"/>
  <c r="CX552" i="1"/>
  <c r="CW552" i="1"/>
  <c r="CV552" i="1"/>
  <c r="CU552" i="1"/>
  <c r="CT552" i="1"/>
  <c r="CS552" i="1"/>
  <c r="CR552" i="1"/>
  <c r="CQ552" i="1"/>
  <c r="CP552" i="1"/>
  <c r="CO552" i="1"/>
  <c r="CN552" i="1"/>
  <c r="CM552" i="1"/>
  <c r="CL552" i="1"/>
  <c r="CK552" i="1"/>
  <c r="CJ552" i="1"/>
  <c r="CI552" i="1"/>
  <c r="CH552" i="1"/>
  <c r="CG552" i="1"/>
  <c r="CF552" i="1"/>
  <c r="CE552" i="1"/>
  <c r="CD552" i="1"/>
  <c r="CC552" i="1"/>
  <c r="CB552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DW549" i="1"/>
  <c r="DW548" i="1"/>
  <c r="DW544" i="1"/>
  <c r="DV544" i="1"/>
  <c r="DU544" i="1"/>
  <c r="DT544" i="1"/>
  <c r="DS544" i="1"/>
  <c r="DR544" i="1"/>
  <c r="DQ544" i="1"/>
  <c r="DP544" i="1"/>
  <c r="DO544" i="1"/>
  <c r="DN544" i="1"/>
  <c r="DM544" i="1"/>
  <c r="DL544" i="1"/>
  <c r="DK544" i="1"/>
  <c r="DJ544" i="1"/>
  <c r="DI544" i="1"/>
  <c r="DH544" i="1"/>
  <c r="DG544" i="1"/>
  <c r="DF544" i="1"/>
  <c r="DE544" i="1"/>
  <c r="DD544" i="1"/>
  <c r="DC544" i="1"/>
  <c r="DB544" i="1"/>
  <c r="DA544" i="1"/>
  <c r="CZ544" i="1"/>
  <c r="CY544" i="1"/>
  <c r="CX544" i="1"/>
  <c r="CW544" i="1"/>
  <c r="CV544" i="1"/>
  <c r="CU544" i="1"/>
  <c r="CT544" i="1"/>
  <c r="CS544" i="1"/>
  <c r="CR544" i="1"/>
  <c r="CQ544" i="1"/>
  <c r="CP544" i="1"/>
  <c r="CO544" i="1"/>
  <c r="CN544" i="1"/>
  <c r="CM544" i="1"/>
  <c r="CL544" i="1"/>
  <c r="CK544" i="1"/>
  <c r="CJ544" i="1"/>
  <c r="CI544" i="1"/>
  <c r="CH544" i="1"/>
  <c r="CG544" i="1"/>
  <c r="CF544" i="1"/>
  <c r="CE544" i="1"/>
  <c r="CD544" i="1"/>
  <c r="CC544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DW543" i="1"/>
  <c r="DV543" i="1"/>
  <c r="DU543" i="1"/>
  <c r="DT543" i="1"/>
  <c r="DS543" i="1"/>
  <c r="DR543" i="1"/>
  <c r="DQ543" i="1"/>
  <c r="DP543" i="1"/>
  <c r="DO543" i="1"/>
  <c r="DN543" i="1"/>
  <c r="DM543" i="1"/>
  <c r="DL543" i="1"/>
  <c r="DK543" i="1"/>
  <c r="DJ543" i="1"/>
  <c r="DI543" i="1"/>
  <c r="DH543" i="1"/>
  <c r="DG543" i="1"/>
  <c r="DF543" i="1"/>
  <c r="DE543" i="1"/>
  <c r="DD543" i="1"/>
  <c r="DC543" i="1"/>
  <c r="DB543" i="1"/>
  <c r="DA543" i="1"/>
  <c r="CZ543" i="1"/>
  <c r="CY543" i="1"/>
  <c r="CX543" i="1"/>
  <c r="CW543" i="1"/>
  <c r="CV543" i="1"/>
  <c r="CU543" i="1"/>
  <c r="CT543" i="1"/>
  <c r="CS543" i="1"/>
  <c r="CR543" i="1"/>
  <c r="CQ543" i="1"/>
  <c r="CP543" i="1"/>
  <c r="CO543" i="1"/>
  <c r="CN543" i="1"/>
  <c r="CM543" i="1"/>
  <c r="CL543" i="1"/>
  <c r="CK543" i="1"/>
  <c r="CJ543" i="1"/>
  <c r="CI543" i="1"/>
  <c r="CH543" i="1"/>
  <c r="CG543" i="1"/>
  <c r="CF543" i="1"/>
  <c r="CE543" i="1"/>
  <c r="CD543" i="1"/>
  <c r="CC543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DW542" i="1"/>
  <c r="DV542" i="1"/>
  <c r="DU542" i="1"/>
  <c r="DT542" i="1"/>
  <c r="DS542" i="1"/>
  <c r="DR542" i="1"/>
  <c r="DQ542" i="1"/>
  <c r="DP542" i="1"/>
  <c r="DO542" i="1"/>
  <c r="DN542" i="1"/>
  <c r="DM542" i="1"/>
  <c r="DL542" i="1"/>
  <c r="DK542" i="1"/>
  <c r="DJ542" i="1"/>
  <c r="DI542" i="1"/>
  <c r="DH542" i="1"/>
  <c r="DG542" i="1"/>
  <c r="DF542" i="1"/>
  <c r="DE542" i="1"/>
  <c r="DD542" i="1"/>
  <c r="DC542" i="1"/>
  <c r="DB542" i="1"/>
  <c r="DA542" i="1"/>
  <c r="CZ542" i="1"/>
  <c r="CY542" i="1"/>
  <c r="CX542" i="1"/>
  <c r="CW542" i="1"/>
  <c r="CV542" i="1"/>
  <c r="CU542" i="1"/>
  <c r="CT542" i="1"/>
  <c r="CS542" i="1"/>
  <c r="CR542" i="1"/>
  <c r="CQ542" i="1"/>
  <c r="CP542" i="1"/>
  <c r="CO542" i="1"/>
  <c r="CN542" i="1"/>
  <c r="CM542" i="1"/>
  <c r="CL542" i="1"/>
  <c r="CK542" i="1"/>
  <c r="CJ542" i="1"/>
  <c r="CI542" i="1"/>
  <c r="CH542" i="1"/>
  <c r="CG542" i="1"/>
  <c r="CF542" i="1"/>
  <c r="CE542" i="1"/>
  <c r="CD542" i="1"/>
  <c r="CC542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DW541" i="1"/>
  <c r="DV541" i="1"/>
  <c r="DU541" i="1"/>
  <c r="DT541" i="1"/>
  <c r="DS541" i="1"/>
  <c r="DR541" i="1"/>
  <c r="DQ541" i="1"/>
  <c r="DP541" i="1"/>
  <c r="DO541" i="1"/>
  <c r="DN541" i="1"/>
  <c r="DM541" i="1"/>
  <c r="DL541" i="1"/>
  <c r="DK541" i="1"/>
  <c r="DJ541" i="1"/>
  <c r="DI541" i="1"/>
  <c r="DH541" i="1"/>
  <c r="DG541" i="1"/>
  <c r="DF541" i="1"/>
  <c r="DE541" i="1"/>
  <c r="DD541" i="1"/>
  <c r="DC541" i="1"/>
  <c r="DB541" i="1"/>
  <c r="DA541" i="1"/>
  <c r="CZ541" i="1"/>
  <c r="CY541" i="1"/>
  <c r="CX541" i="1"/>
  <c r="CW541" i="1"/>
  <c r="CV541" i="1"/>
  <c r="CU541" i="1"/>
  <c r="CT541" i="1"/>
  <c r="CS541" i="1"/>
  <c r="CR541" i="1"/>
  <c r="CQ541" i="1"/>
  <c r="CP541" i="1"/>
  <c r="CO541" i="1"/>
  <c r="CN541" i="1"/>
  <c r="CM541" i="1"/>
  <c r="CL541" i="1"/>
  <c r="CK541" i="1"/>
  <c r="CJ541" i="1"/>
  <c r="CI541" i="1"/>
  <c r="CH541" i="1"/>
  <c r="CG541" i="1"/>
  <c r="CF541" i="1"/>
  <c r="CE541" i="1"/>
  <c r="CD541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DW539" i="1"/>
  <c r="DV539" i="1"/>
  <c r="DU539" i="1"/>
  <c r="DT539" i="1"/>
  <c r="DS539" i="1"/>
  <c r="DR539" i="1"/>
  <c r="DQ539" i="1"/>
  <c r="DP539" i="1"/>
  <c r="DO539" i="1"/>
  <c r="DN539" i="1"/>
  <c r="DM539" i="1"/>
  <c r="DL539" i="1"/>
  <c r="DK539" i="1"/>
  <c r="DJ539" i="1"/>
  <c r="DI539" i="1"/>
  <c r="DH539" i="1"/>
  <c r="DG539" i="1"/>
  <c r="DF539" i="1"/>
  <c r="DE539" i="1"/>
  <c r="DD539" i="1"/>
  <c r="DC539" i="1"/>
  <c r="DB539" i="1"/>
  <c r="DA539" i="1"/>
  <c r="CZ539" i="1"/>
  <c r="CY539" i="1"/>
  <c r="CX539" i="1"/>
  <c r="CW539" i="1"/>
  <c r="CV539" i="1"/>
  <c r="CU539" i="1"/>
  <c r="CT539" i="1"/>
  <c r="CS539" i="1"/>
  <c r="CR539" i="1"/>
  <c r="CQ539" i="1"/>
  <c r="CP539" i="1"/>
  <c r="CO539" i="1"/>
  <c r="CN539" i="1"/>
  <c r="CM539" i="1"/>
  <c r="CL539" i="1"/>
  <c r="CK539" i="1"/>
  <c r="CJ539" i="1"/>
  <c r="CI539" i="1"/>
  <c r="CH539" i="1"/>
  <c r="CG539" i="1"/>
  <c r="CF539" i="1"/>
  <c r="CE539" i="1"/>
  <c r="CD539" i="1"/>
  <c r="CC539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DW538" i="1"/>
  <c r="DV538" i="1"/>
  <c r="DU538" i="1"/>
  <c r="DT538" i="1"/>
  <c r="DS538" i="1"/>
  <c r="DR538" i="1"/>
  <c r="DQ538" i="1"/>
  <c r="DP538" i="1"/>
  <c r="DO538" i="1"/>
  <c r="DN538" i="1"/>
  <c r="DM538" i="1"/>
  <c r="DL538" i="1"/>
  <c r="DK538" i="1"/>
  <c r="DJ538" i="1"/>
  <c r="DI538" i="1"/>
  <c r="DH538" i="1"/>
  <c r="DG538" i="1"/>
  <c r="DF538" i="1"/>
  <c r="DE538" i="1"/>
  <c r="DD538" i="1"/>
  <c r="DC538" i="1"/>
  <c r="DB538" i="1"/>
  <c r="DA538" i="1"/>
  <c r="CZ538" i="1"/>
  <c r="CY538" i="1"/>
  <c r="CX538" i="1"/>
  <c r="CW538" i="1"/>
  <c r="CV538" i="1"/>
  <c r="CU538" i="1"/>
  <c r="CT538" i="1"/>
  <c r="CS538" i="1"/>
  <c r="CR538" i="1"/>
  <c r="CQ538" i="1"/>
  <c r="CP538" i="1"/>
  <c r="CO538" i="1"/>
  <c r="CN538" i="1"/>
  <c r="CM538" i="1"/>
  <c r="CL538" i="1"/>
  <c r="CK538" i="1"/>
  <c r="CJ538" i="1"/>
  <c r="CI538" i="1"/>
  <c r="CH538" i="1"/>
  <c r="CG538" i="1"/>
  <c r="CF538" i="1"/>
  <c r="CE538" i="1"/>
  <c r="CD538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DW537" i="1"/>
  <c r="DV537" i="1"/>
  <c r="DU537" i="1"/>
  <c r="DT537" i="1"/>
  <c r="DS537" i="1"/>
  <c r="DR537" i="1"/>
  <c r="DQ537" i="1"/>
  <c r="DP537" i="1"/>
  <c r="DO537" i="1"/>
  <c r="DN537" i="1"/>
  <c r="DM537" i="1"/>
  <c r="DL537" i="1"/>
  <c r="DK537" i="1"/>
  <c r="DJ537" i="1"/>
  <c r="DI537" i="1"/>
  <c r="DH537" i="1"/>
  <c r="DG537" i="1"/>
  <c r="DF537" i="1"/>
  <c r="DE537" i="1"/>
  <c r="DD537" i="1"/>
  <c r="DC537" i="1"/>
  <c r="DB537" i="1"/>
  <c r="DA537" i="1"/>
  <c r="CZ537" i="1"/>
  <c r="CY537" i="1"/>
  <c r="CX537" i="1"/>
  <c r="CW537" i="1"/>
  <c r="CV537" i="1"/>
  <c r="CU537" i="1"/>
  <c r="CT537" i="1"/>
  <c r="CS537" i="1"/>
  <c r="CR537" i="1"/>
  <c r="CQ537" i="1"/>
  <c r="CP537" i="1"/>
  <c r="CO537" i="1"/>
  <c r="CN537" i="1"/>
  <c r="CM537" i="1"/>
  <c r="CL537" i="1"/>
  <c r="CK537" i="1"/>
  <c r="CJ537" i="1"/>
  <c r="CI537" i="1"/>
  <c r="CH537" i="1"/>
  <c r="CG537" i="1"/>
  <c r="CF537" i="1"/>
  <c r="CE537" i="1"/>
  <c r="CD537" i="1"/>
  <c r="CC537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DW536" i="1"/>
  <c r="BP537" i="1"/>
  <c r="BP538" i="1"/>
  <c r="BP539" i="1"/>
  <c r="BP541" i="1"/>
  <c r="BP542" i="1"/>
  <c r="BP544" i="1"/>
  <c r="DW533" i="1"/>
  <c r="DV533" i="1"/>
  <c r="DU533" i="1"/>
  <c r="DT533" i="1"/>
  <c r="DS533" i="1"/>
  <c r="DR533" i="1"/>
  <c r="DQ533" i="1"/>
  <c r="DP533" i="1"/>
  <c r="DO533" i="1"/>
  <c r="DN533" i="1"/>
  <c r="DM533" i="1"/>
  <c r="DL533" i="1"/>
  <c r="DK533" i="1"/>
  <c r="DJ533" i="1"/>
  <c r="DI533" i="1"/>
  <c r="DH533" i="1"/>
  <c r="DG533" i="1"/>
  <c r="DF533" i="1"/>
  <c r="DE533" i="1"/>
  <c r="DD533" i="1"/>
  <c r="DC533" i="1"/>
  <c r="DB533" i="1"/>
  <c r="DA533" i="1"/>
  <c r="CZ533" i="1"/>
  <c r="CY533" i="1"/>
  <c r="CX533" i="1"/>
  <c r="CW533" i="1"/>
  <c r="CV533" i="1"/>
  <c r="CU533" i="1"/>
  <c r="CT533" i="1"/>
  <c r="CS533" i="1"/>
  <c r="CR533" i="1"/>
  <c r="CQ533" i="1"/>
  <c r="CP533" i="1"/>
  <c r="CO533" i="1"/>
  <c r="CN533" i="1"/>
  <c r="CM533" i="1"/>
  <c r="CL533" i="1"/>
  <c r="CK533" i="1"/>
  <c r="CJ533" i="1"/>
  <c r="CI533" i="1"/>
  <c r="CH533" i="1"/>
  <c r="CG533" i="1"/>
  <c r="CF533" i="1"/>
  <c r="CE533" i="1"/>
  <c r="CD533" i="1"/>
  <c r="CC533" i="1"/>
  <c r="CB533" i="1"/>
  <c r="CA533" i="1"/>
  <c r="BZ533" i="1"/>
  <c r="BY533" i="1"/>
  <c r="BX533" i="1"/>
  <c r="BW533" i="1"/>
  <c r="BV533" i="1"/>
  <c r="BU533" i="1"/>
  <c r="BT533" i="1"/>
  <c r="BS533" i="1"/>
  <c r="BR533" i="1"/>
  <c r="BQ533" i="1"/>
  <c r="DW532" i="1"/>
  <c r="DV532" i="1"/>
  <c r="DU532" i="1"/>
  <c r="DT532" i="1"/>
  <c r="DS532" i="1"/>
  <c r="DR532" i="1"/>
  <c r="DQ532" i="1"/>
  <c r="DP532" i="1"/>
  <c r="DO532" i="1"/>
  <c r="DN532" i="1"/>
  <c r="DM532" i="1"/>
  <c r="DL532" i="1"/>
  <c r="DK532" i="1"/>
  <c r="DJ532" i="1"/>
  <c r="DI532" i="1"/>
  <c r="DH532" i="1"/>
  <c r="DG532" i="1"/>
  <c r="DF532" i="1"/>
  <c r="DE532" i="1"/>
  <c r="DD532" i="1"/>
  <c r="DC532" i="1"/>
  <c r="DB532" i="1"/>
  <c r="DA532" i="1"/>
  <c r="CZ532" i="1"/>
  <c r="CY532" i="1"/>
  <c r="CX532" i="1"/>
  <c r="CW532" i="1"/>
  <c r="CV532" i="1"/>
  <c r="CU532" i="1"/>
  <c r="CT532" i="1"/>
  <c r="CS532" i="1"/>
  <c r="CR532" i="1"/>
  <c r="CQ532" i="1"/>
  <c r="CP532" i="1"/>
  <c r="CO532" i="1"/>
  <c r="CN532" i="1"/>
  <c r="CM532" i="1"/>
  <c r="CL532" i="1"/>
  <c r="CK532" i="1"/>
  <c r="CJ532" i="1"/>
  <c r="CI532" i="1"/>
  <c r="CH532" i="1"/>
  <c r="CG532" i="1"/>
  <c r="CF532" i="1"/>
  <c r="CE532" i="1"/>
  <c r="CD532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DW531" i="1"/>
  <c r="DV531" i="1"/>
  <c r="DU531" i="1"/>
  <c r="DT531" i="1"/>
  <c r="DS531" i="1"/>
  <c r="DR531" i="1"/>
  <c r="DQ531" i="1"/>
  <c r="DP531" i="1"/>
  <c r="DO531" i="1"/>
  <c r="DN531" i="1"/>
  <c r="DM531" i="1"/>
  <c r="DL531" i="1"/>
  <c r="DK531" i="1"/>
  <c r="DJ531" i="1"/>
  <c r="DI531" i="1"/>
  <c r="DH531" i="1"/>
  <c r="DG531" i="1"/>
  <c r="DF531" i="1"/>
  <c r="DE531" i="1"/>
  <c r="DD531" i="1"/>
  <c r="DC531" i="1"/>
  <c r="DB531" i="1"/>
  <c r="DA531" i="1"/>
  <c r="CZ531" i="1"/>
  <c r="CY531" i="1"/>
  <c r="CX531" i="1"/>
  <c r="CW531" i="1"/>
  <c r="CV531" i="1"/>
  <c r="CU531" i="1"/>
  <c r="CT531" i="1"/>
  <c r="CS531" i="1"/>
  <c r="CR531" i="1"/>
  <c r="CQ531" i="1"/>
  <c r="CP531" i="1"/>
  <c r="CO531" i="1"/>
  <c r="CN531" i="1"/>
  <c r="CM531" i="1"/>
  <c r="CL531" i="1"/>
  <c r="CK531" i="1"/>
  <c r="CJ531" i="1"/>
  <c r="CI531" i="1"/>
  <c r="CH531" i="1"/>
  <c r="CG531" i="1"/>
  <c r="CF531" i="1"/>
  <c r="CE531" i="1"/>
  <c r="CD531" i="1"/>
  <c r="CC531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DW530" i="1"/>
  <c r="DV530" i="1"/>
  <c r="DU530" i="1"/>
  <c r="DT530" i="1"/>
  <c r="DS530" i="1"/>
  <c r="DR530" i="1"/>
  <c r="DQ530" i="1"/>
  <c r="DP530" i="1"/>
  <c r="DO530" i="1"/>
  <c r="DN530" i="1"/>
  <c r="DM530" i="1"/>
  <c r="DL530" i="1"/>
  <c r="DK530" i="1"/>
  <c r="DJ530" i="1"/>
  <c r="DI530" i="1"/>
  <c r="DH530" i="1"/>
  <c r="DG530" i="1"/>
  <c r="DF530" i="1"/>
  <c r="DE530" i="1"/>
  <c r="DD530" i="1"/>
  <c r="DC530" i="1"/>
  <c r="DB530" i="1"/>
  <c r="DA530" i="1"/>
  <c r="CZ530" i="1"/>
  <c r="CY530" i="1"/>
  <c r="CX530" i="1"/>
  <c r="CW530" i="1"/>
  <c r="CV530" i="1"/>
  <c r="CU530" i="1"/>
  <c r="CT530" i="1"/>
  <c r="CS530" i="1"/>
  <c r="CR530" i="1"/>
  <c r="CQ530" i="1"/>
  <c r="CP530" i="1"/>
  <c r="CO530" i="1"/>
  <c r="CN530" i="1"/>
  <c r="CM530" i="1"/>
  <c r="CL530" i="1"/>
  <c r="CK530" i="1"/>
  <c r="CJ530" i="1"/>
  <c r="CI530" i="1"/>
  <c r="CH530" i="1"/>
  <c r="CG530" i="1"/>
  <c r="CF530" i="1"/>
  <c r="CE530" i="1"/>
  <c r="CD530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DW529" i="1"/>
  <c r="DV529" i="1"/>
  <c r="DU529" i="1"/>
  <c r="DT529" i="1"/>
  <c r="DS529" i="1"/>
  <c r="DR529" i="1"/>
  <c r="DQ529" i="1"/>
  <c r="DP529" i="1"/>
  <c r="DO529" i="1"/>
  <c r="DN529" i="1"/>
  <c r="DM529" i="1"/>
  <c r="DL529" i="1"/>
  <c r="DK529" i="1"/>
  <c r="DJ529" i="1"/>
  <c r="DI529" i="1"/>
  <c r="DH529" i="1"/>
  <c r="DG529" i="1"/>
  <c r="DF529" i="1"/>
  <c r="DE529" i="1"/>
  <c r="DD529" i="1"/>
  <c r="DC529" i="1"/>
  <c r="DB529" i="1"/>
  <c r="DA529" i="1"/>
  <c r="CZ529" i="1"/>
  <c r="CY529" i="1"/>
  <c r="CX529" i="1"/>
  <c r="CW529" i="1"/>
  <c r="CV529" i="1"/>
  <c r="CU529" i="1"/>
  <c r="CT529" i="1"/>
  <c r="CS529" i="1"/>
  <c r="CR529" i="1"/>
  <c r="CQ529" i="1"/>
  <c r="CP529" i="1"/>
  <c r="CO529" i="1"/>
  <c r="CN529" i="1"/>
  <c r="CM529" i="1"/>
  <c r="CL529" i="1"/>
  <c r="CK529" i="1"/>
  <c r="CJ529" i="1"/>
  <c r="CI529" i="1"/>
  <c r="CH529" i="1"/>
  <c r="CG529" i="1"/>
  <c r="CF529" i="1"/>
  <c r="CE529" i="1"/>
  <c r="CD529" i="1"/>
  <c r="CC529" i="1"/>
  <c r="CB529" i="1"/>
  <c r="CA529" i="1"/>
  <c r="BZ529" i="1"/>
  <c r="BY529" i="1"/>
  <c r="BX529" i="1"/>
  <c r="BW529" i="1"/>
  <c r="BV529" i="1"/>
  <c r="BU529" i="1"/>
  <c r="BT529" i="1"/>
  <c r="BS529" i="1"/>
  <c r="BR529" i="1"/>
  <c r="BQ529" i="1"/>
  <c r="DW528" i="1"/>
  <c r="DV528" i="1"/>
  <c r="DU528" i="1"/>
  <c r="DT528" i="1"/>
  <c r="DS528" i="1"/>
  <c r="DR528" i="1"/>
  <c r="DQ528" i="1"/>
  <c r="DP528" i="1"/>
  <c r="DO528" i="1"/>
  <c r="DN528" i="1"/>
  <c r="DM528" i="1"/>
  <c r="DL528" i="1"/>
  <c r="DK528" i="1"/>
  <c r="DJ528" i="1"/>
  <c r="DI528" i="1"/>
  <c r="DH528" i="1"/>
  <c r="DG528" i="1"/>
  <c r="DF528" i="1"/>
  <c r="DE528" i="1"/>
  <c r="DD528" i="1"/>
  <c r="DC528" i="1"/>
  <c r="DB528" i="1"/>
  <c r="DA528" i="1"/>
  <c r="CZ528" i="1"/>
  <c r="CY528" i="1"/>
  <c r="CX528" i="1"/>
  <c r="CW528" i="1"/>
  <c r="CV528" i="1"/>
  <c r="CU528" i="1"/>
  <c r="CT528" i="1"/>
  <c r="CS528" i="1"/>
  <c r="CR528" i="1"/>
  <c r="CQ528" i="1"/>
  <c r="CP528" i="1"/>
  <c r="CO528" i="1"/>
  <c r="CN528" i="1"/>
  <c r="CM528" i="1"/>
  <c r="CL528" i="1"/>
  <c r="CK528" i="1"/>
  <c r="CJ528" i="1"/>
  <c r="CI528" i="1"/>
  <c r="CH528" i="1"/>
  <c r="CG528" i="1"/>
  <c r="CF528" i="1"/>
  <c r="CE528" i="1"/>
  <c r="CD528" i="1"/>
  <c r="CC528" i="1"/>
  <c r="CB528" i="1"/>
  <c r="CA528" i="1"/>
  <c r="BZ528" i="1"/>
  <c r="BY528" i="1"/>
  <c r="BX528" i="1"/>
  <c r="BW528" i="1"/>
  <c r="BV528" i="1"/>
  <c r="BU528" i="1"/>
  <c r="BT528" i="1"/>
  <c r="BS528" i="1"/>
  <c r="BR528" i="1"/>
  <c r="BQ528" i="1"/>
  <c r="DW527" i="1"/>
  <c r="BP530" i="1"/>
  <c r="DW525" i="1"/>
  <c r="DV525" i="1"/>
  <c r="DU525" i="1"/>
  <c r="DT525" i="1"/>
  <c r="DS525" i="1"/>
  <c r="DR525" i="1"/>
  <c r="DQ525" i="1"/>
  <c r="DP525" i="1"/>
  <c r="DO525" i="1"/>
  <c r="DN525" i="1"/>
  <c r="DM525" i="1"/>
  <c r="DL525" i="1"/>
  <c r="DK525" i="1"/>
  <c r="DJ525" i="1"/>
  <c r="DI525" i="1"/>
  <c r="DH525" i="1"/>
  <c r="DG525" i="1"/>
  <c r="DF525" i="1"/>
  <c r="DE525" i="1"/>
  <c r="DD525" i="1"/>
  <c r="DC525" i="1"/>
  <c r="DB525" i="1"/>
  <c r="DA525" i="1"/>
  <c r="CZ525" i="1"/>
  <c r="CY525" i="1"/>
  <c r="CX525" i="1"/>
  <c r="CW525" i="1"/>
  <c r="CV525" i="1"/>
  <c r="CU525" i="1"/>
  <c r="CT525" i="1"/>
  <c r="CS525" i="1"/>
  <c r="CR525" i="1"/>
  <c r="CQ525" i="1"/>
  <c r="CP525" i="1"/>
  <c r="CO525" i="1"/>
  <c r="CN525" i="1"/>
  <c r="CM525" i="1"/>
  <c r="CL525" i="1"/>
  <c r="CK525" i="1"/>
  <c r="CJ525" i="1"/>
  <c r="CI525" i="1"/>
  <c r="CH525" i="1"/>
  <c r="CG525" i="1"/>
  <c r="CF525" i="1"/>
  <c r="CE525" i="1"/>
  <c r="CD525" i="1"/>
  <c r="CC525" i="1"/>
  <c r="CB525" i="1"/>
  <c r="CA525" i="1"/>
  <c r="BZ525" i="1"/>
  <c r="BY525" i="1"/>
  <c r="BX525" i="1"/>
  <c r="BW525" i="1"/>
  <c r="BV525" i="1"/>
  <c r="BU525" i="1"/>
  <c r="BT525" i="1"/>
  <c r="BS525" i="1"/>
  <c r="BR525" i="1"/>
  <c r="BQ525" i="1"/>
  <c r="DW524" i="1"/>
  <c r="DV524" i="1"/>
  <c r="DU524" i="1"/>
  <c r="DT524" i="1"/>
  <c r="DS524" i="1"/>
  <c r="DR524" i="1"/>
  <c r="DQ524" i="1"/>
  <c r="DP524" i="1"/>
  <c r="DO524" i="1"/>
  <c r="DN524" i="1"/>
  <c r="DM524" i="1"/>
  <c r="DL524" i="1"/>
  <c r="DK524" i="1"/>
  <c r="DJ524" i="1"/>
  <c r="DI524" i="1"/>
  <c r="DH524" i="1"/>
  <c r="DG524" i="1"/>
  <c r="DF524" i="1"/>
  <c r="DE524" i="1"/>
  <c r="DD524" i="1"/>
  <c r="DC524" i="1"/>
  <c r="DB524" i="1"/>
  <c r="DA524" i="1"/>
  <c r="CZ524" i="1"/>
  <c r="CY524" i="1"/>
  <c r="CX524" i="1"/>
  <c r="CW524" i="1"/>
  <c r="CV524" i="1"/>
  <c r="CU524" i="1"/>
  <c r="CT524" i="1"/>
  <c r="CS524" i="1"/>
  <c r="CR524" i="1"/>
  <c r="CQ524" i="1"/>
  <c r="CP524" i="1"/>
  <c r="CO524" i="1"/>
  <c r="CN524" i="1"/>
  <c r="CM524" i="1"/>
  <c r="CL524" i="1"/>
  <c r="CK524" i="1"/>
  <c r="CJ524" i="1"/>
  <c r="CI524" i="1"/>
  <c r="CH524" i="1"/>
  <c r="CG524" i="1"/>
  <c r="CF524" i="1"/>
  <c r="CE524" i="1"/>
  <c r="CD524" i="1"/>
  <c r="CC524" i="1"/>
  <c r="CB524" i="1"/>
  <c r="CA524" i="1"/>
  <c r="BZ524" i="1"/>
  <c r="BY524" i="1"/>
  <c r="BX524" i="1"/>
  <c r="BW524" i="1"/>
  <c r="BV524" i="1"/>
  <c r="BU524" i="1"/>
  <c r="BT524" i="1"/>
  <c r="BS524" i="1"/>
  <c r="BR524" i="1"/>
  <c r="BQ524" i="1"/>
  <c r="DW523" i="1"/>
  <c r="DV523" i="1"/>
  <c r="DU523" i="1"/>
  <c r="DT523" i="1"/>
  <c r="DS523" i="1"/>
  <c r="DR523" i="1"/>
  <c r="DQ523" i="1"/>
  <c r="DP523" i="1"/>
  <c r="DO523" i="1"/>
  <c r="DN523" i="1"/>
  <c r="DM523" i="1"/>
  <c r="DL523" i="1"/>
  <c r="DK523" i="1"/>
  <c r="DJ523" i="1"/>
  <c r="DI523" i="1"/>
  <c r="DH523" i="1"/>
  <c r="DG523" i="1"/>
  <c r="DF523" i="1"/>
  <c r="DE523" i="1"/>
  <c r="DD523" i="1"/>
  <c r="DC523" i="1"/>
  <c r="DB523" i="1"/>
  <c r="DA523" i="1"/>
  <c r="CZ523" i="1"/>
  <c r="CY523" i="1"/>
  <c r="CX523" i="1"/>
  <c r="CW523" i="1"/>
  <c r="CV523" i="1"/>
  <c r="CU523" i="1"/>
  <c r="CT523" i="1"/>
  <c r="CS523" i="1"/>
  <c r="CR523" i="1"/>
  <c r="CQ523" i="1"/>
  <c r="CP523" i="1"/>
  <c r="CO523" i="1"/>
  <c r="CN523" i="1"/>
  <c r="CM523" i="1"/>
  <c r="CL523" i="1"/>
  <c r="CK523" i="1"/>
  <c r="CJ523" i="1"/>
  <c r="CI523" i="1"/>
  <c r="CH523" i="1"/>
  <c r="CG523" i="1"/>
  <c r="CF523" i="1"/>
  <c r="CE523" i="1"/>
  <c r="CD523" i="1"/>
  <c r="CC523" i="1"/>
  <c r="CB523" i="1"/>
  <c r="CA523" i="1"/>
  <c r="BZ523" i="1"/>
  <c r="BY523" i="1"/>
  <c r="BX523" i="1"/>
  <c r="BW523" i="1"/>
  <c r="BV523" i="1"/>
  <c r="BU523" i="1"/>
  <c r="BT523" i="1"/>
  <c r="BS523" i="1"/>
  <c r="BR523" i="1"/>
  <c r="BQ523" i="1"/>
  <c r="DW522" i="1"/>
  <c r="DV522" i="1"/>
  <c r="DU522" i="1"/>
  <c r="DT522" i="1"/>
  <c r="DS522" i="1"/>
  <c r="DR522" i="1"/>
  <c r="DQ522" i="1"/>
  <c r="DP522" i="1"/>
  <c r="DO522" i="1"/>
  <c r="DN522" i="1"/>
  <c r="DM522" i="1"/>
  <c r="DL522" i="1"/>
  <c r="DK522" i="1"/>
  <c r="DJ522" i="1"/>
  <c r="DI522" i="1"/>
  <c r="DH522" i="1"/>
  <c r="DG522" i="1"/>
  <c r="DF522" i="1"/>
  <c r="DE522" i="1"/>
  <c r="DD522" i="1"/>
  <c r="DC522" i="1"/>
  <c r="DB522" i="1"/>
  <c r="DA522" i="1"/>
  <c r="CZ522" i="1"/>
  <c r="CY522" i="1"/>
  <c r="CX522" i="1"/>
  <c r="CW522" i="1"/>
  <c r="CV522" i="1"/>
  <c r="CU522" i="1"/>
  <c r="CT522" i="1"/>
  <c r="CS522" i="1"/>
  <c r="CR522" i="1"/>
  <c r="CQ522" i="1"/>
  <c r="CP522" i="1"/>
  <c r="CO522" i="1"/>
  <c r="CN522" i="1"/>
  <c r="CM522" i="1"/>
  <c r="CL522" i="1"/>
  <c r="CK522" i="1"/>
  <c r="CJ522" i="1"/>
  <c r="CI522" i="1"/>
  <c r="CH522" i="1"/>
  <c r="CG522" i="1"/>
  <c r="CF522" i="1"/>
  <c r="CE522" i="1"/>
  <c r="CD522" i="1"/>
  <c r="CC522" i="1"/>
  <c r="CB522" i="1"/>
  <c r="CA522" i="1"/>
  <c r="BZ522" i="1"/>
  <c r="BY522" i="1"/>
  <c r="BX522" i="1"/>
  <c r="BW522" i="1"/>
  <c r="BV522" i="1"/>
  <c r="BU522" i="1"/>
  <c r="BT522" i="1"/>
  <c r="BS522" i="1"/>
  <c r="BR522" i="1"/>
  <c r="BQ522" i="1"/>
  <c r="DW521" i="1"/>
  <c r="DV521" i="1"/>
  <c r="DU521" i="1"/>
  <c r="DT521" i="1"/>
  <c r="DS521" i="1"/>
  <c r="DR521" i="1"/>
  <c r="DQ521" i="1"/>
  <c r="DP521" i="1"/>
  <c r="DO521" i="1"/>
  <c r="DN521" i="1"/>
  <c r="DM521" i="1"/>
  <c r="DL521" i="1"/>
  <c r="DK521" i="1"/>
  <c r="DJ521" i="1"/>
  <c r="DI521" i="1"/>
  <c r="DH521" i="1"/>
  <c r="DG521" i="1"/>
  <c r="DF521" i="1"/>
  <c r="DE521" i="1"/>
  <c r="DD521" i="1"/>
  <c r="DC521" i="1"/>
  <c r="DB521" i="1"/>
  <c r="DA521" i="1"/>
  <c r="CZ521" i="1"/>
  <c r="CY521" i="1"/>
  <c r="CX521" i="1"/>
  <c r="CW521" i="1"/>
  <c r="CV521" i="1"/>
  <c r="CU521" i="1"/>
  <c r="CT521" i="1"/>
  <c r="CS521" i="1"/>
  <c r="CR521" i="1"/>
  <c r="CQ521" i="1"/>
  <c r="CP521" i="1"/>
  <c r="CO521" i="1"/>
  <c r="CN521" i="1"/>
  <c r="CM521" i="1"/>
  <c r="CL521" i="1"/>
  <c r="CK521" i="1"/>
  <c r="CJ521" i="1"/>
  <c r="CI521" i="1"/>
  <c r="CH521" i="1"/>
  <c r="CG521" i="1"/>
  <c r="CF521" i="1"/>
  <c r="CE521" i="1"/>
  <c r="CD521" i="1"/>
  <c r="CC521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DW520" i="1"/>
  <c r="DV520" i="1"/>
  <c r="DU520" i="1"/>
  <c r="DT520" i="1"/>
  <c r="DS520" i="1"/>
  <c r="DR520" i="1"/>
  <c r="DQ520" i="1"/>
  <c r="DP520" i="1"/>
  <c r="DO520" i="1"/>
  <c r="DN520" i="1"/>
  <c r="DM520" i="1"/>
  <c r="DL520" i="1"/>
  <c r="DK520" i="1"/>
  <c r="DJ520" i="1"/>
  <c r="DI520" i="1"/>
  <c r="DH520" i="1"/>
  <c r="DG520" i="1"/>
  <c r="DF520" i="1"/>
  <c r="DE520" i="1"/>
  <c r="DD520" i="1"/>
  <c r="DC520" i="1"/>
  <c r="DB520" i="1"/>
  <c r="DA520" i="1"/>
  <c r="CZ520" i="1"/>
  <c r="CY520" i="1"/>
  <c r="CX520" i="1"/>
  <c r="CW520" i="1"/>
  <c r="CV520" i="1"/>
  <c r="CU520" i="1"/>
  <c r="CT520" i="1"/>
  <c r="CS520" i="1"/>
  <c r="CR520" i="1"/>
  <c r="CQ520" i="1"/>
  <c r="CP520" i="1"/>
  <c r="CO520" i="1"/>
  <c r="CN520" i="1"/>
  <c r="CM520" i="1"/>
  <c r="CL520" i="1"/>
  <c r="CK520" i="1"/>
  <c r="CJ520" i="1"/>
  <c r="CI520" i="1"/>
  <c r="CH520" i="1"/>
  <c r="CG520" i="1"/>
  <c r="CF520" i="1"/>
  <c r="CE520" i="1"/>
  <c r="CD520" i="1"/>
  <c r="CC520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DW519" i="1"/>
  <c r="DV519" i="1"/>
  <c r="DU519" i="1"/>
  <c r="DT519" i="1"/>
  <c r="DS519" i="1"/>
  <c r="DR519" i="1"/>
  <c r="DQ519" i="1"/>
  <c r="DP519" i="1"/>
  <c r="DO519" i="1"/>
  <c r="DN519" i="1"/>
  <c r="DM519" i="1"/>
  <c r="DL519" i="1"/>
  <c r="DK519" i="1"/>
  <c r="DJ519" i="1"/>
  <c r="DI519" i="1"/>
  <c r="DH519" i="1"/>
  <c r="DG519" i="1"/>
  <c r="DF519" i="1"/>
  <c r="DE519" i="1"/>
  <c r="DD519" i="1"/>
  <c r="DC519" i="1"/>
  <c r="DB519" i="1"/>
  <c r="DA519" i="1"/>
  <c r="CZ519" i="1"/>
  <c r="CY519" i="1"/>
  <c r="CX519" i="1"/>
  <c r="CW519" i="1"/>
  <c r="CV519" i="1"/>
  <c r="CU519" i="1"/>
  <c r="CT519" i="1"/>
  <c r="CS519" i="1"/>
  <c r="CR519" i="1"/>
  <c r="CQ519" i="1"/>
  <c r="CP519" i="1"/>
  <c r="CO519" i="1"/>
  <c r="CN519" i="1"/>
  <c r="CM519" i="1"/>
  <c r="CL519" i="1"/>
  <c r="CK519" i="1"/>
  <c r="CJ519" i="1"/>
  <c r="CI519" i="1"/>
  <c r="CH519" i="1"/>
  <c r="CG519" i="1"/>
  <c r="CF519" i="1"/>
  <c r="CE519" i="1"/>
  <c r="CD519" i="1"/>
  <c r="CC519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DW518" i="1"/>
  <c r="BU518" i="1"/>
  <c r="BT518" i="1"/>
  <c r="BS518" i="1"/>
  <c r="BR518" i="1"/>
  <c r="BQ518" i="1"/>
  <c r="BP525" i="1"/>
  <c r="BP522" i="1"/>
  <c r="BP520" i="1"/>
  <c r="DW515" i="1"/>
  <c r="DV515" i="1"/>
  <c r="DU515" i="1"/>
  <c r="DT515" i="1"/>
  <c r="DS515" i="1"/>
  <c r="DR515" i="1"/>
  <c r="DQ515" i="1"/>
  <c r="DP515" i="1"/>
  <c r="DO515" i="1"/>
  <c r="DN515" i="1"/>
  <c r="DM515" i="1"/>
  <c r="DL515" i="1"/>
  <c r="DK515" i="1"/>
  <c r="DJ515" i="1"/>
  <c r="DI515" i="1"/>
  <c r="DH515" i="1"/>
  <c r="DG515" i="1"/>
  <c r="DF515" i="1"/>
  <c r="DE515" i="1"/>
  <c r="DD515" i="1"/>
  <c r="DC515" i="1"/>
  <c r="DB515" i="1"/>
  <c r="DA515" i="1"/>
  <c r="CZ515" i="1"/>
  <c r="CY515" i="1"/>
  <c r="CX515" i="1"/>
  <c r="CW515" i="1"/>
  <c r="CV515" i="1"/>
  <c r="CU515" i="1"/>
  <c r="CT515" i="1"/>
  <c r="CS515" i="1"/>
  <c r="CR515" i="1"/>
  <c r="CQ515" i="1"/>
  <c r="CP515" i="1"/>
  <c r="CO515" i="1"/>
  <c r="CN515" i="1"/>
  <c r="CM515" i="1"/>
  <c r="CL515" i="1"/>
  <c r="CK515" i="1"/>
  <c r="CJ515" i="1"/>
  <c r="CI515" i="1"/>
  <c r="CH515" i="1"/>
  <c r="CG515" i="1"/>
  <c r="CF515" i="1"/>
  <c r="CE515" i="1"/>
  <c r="CD515" i="1"/>
  <c r="CC515" i="1"/>
  <c r="CB515" i="1"/>
  <c r="CA515" i="1"/>
  <c r="BZ515" i="1"/>
  <c r="BY515" i="1"/>
  <c r="BX515" i="1"/>
  <c r="BW515" i="1"/>
  <c r="BV515" i="1"/>
  <c r="BU515" i="1"/>
  <c r="BT515" i="1"/>
  <c r="BS515" i="1"/>
  <c r="BR515" i="1"/>
  <c r="BQ515" i="1"/>
  <c r="DW513" i="1"/>
  <c r="DV513" i="1"/>
  <c r="DU513" i="1"/>
  <c r="DT513" i="1"/>
  <c r="DS513" i="1"/>
  <c r="DR513" i="1"/>
  <c r="DQ513" i="1"/>
  <c r="DP513" i="1"/>
  <c r="DO513" i="1"/>
  <c r="DN513" i="1"/>
  <c r="DM513" i="1"/>
  <c r="DL513" i="1"/>
  <c r="DK513" i="1"/>
  <c r="DJ513" i="1"/>
  <c r="DI513" i="1"/>
  <c r="DH513" i="1"/>
  <c r="DG513" i="1"/>
  <c r="DF513" i="1"/>
  <c r="DE513" i="1"/>
  <c r="DD513" i="1"/>
  <c r="DC513" i="1"/>
  <c r="DB513" i="1"/>
  <c r="DA513" i="1"/>
  <c r="CZ513" i="1"/>
  <c r="CY513" i="1"/>
  <c r="CX513" i="1"/>
  <c r="CW513" i="1"/>
  <c r="CV513" i="1"/>
  <c r="CU513" i="1"/>
  <c r="CT513" i="1"/>
  <c r="CS513" i="1"/>
  <c r="CR513" i="1"/>
  <c r="CQ513" i="1"/>
  <c r="CP513" i="1"/>
  <c r="CO513" i="1"/>
  <c r="CN513" i="1"/>
  <c r="CM513" i="1"/>
  <c r="CL513" i="1"/>
  <c r="CK513" i="1"/>
  <c r="CJ513" i="1"/>
  <c r="CI513" i="1"/>
  <c r="CH513" i="1"/>
  <c r="CG513" i="1"/>
  <c r="CF513" i="1"/>
  <c r="CE513" i="1"/>
  <c r="CD513" i="1"/>
  <c r="CC513" i="1"/>
  <c r="CB513" i="1"/>
  <c r="CA513" i="1"/>
  <c r="BZ513" i="1"/>
  <c r="BY513" i="1"/>
  <c r="BX513" i="1"/>
  <c r="BW513" i="1"/>
  <c r="BV513" i="1"/>
  <c r="BU513" i="1"/>
  <c r="BT513" i="1"/>
  <c r="BS513" i="1"/>
  <c r="BR513" i="1"/>
  <c r="BQ513" i="1"/>
  <c r="DW512" i="1"/>
  <c r="DV512" i="1"/>
  <c r="DU512" i="1"/>
  <c r="DT512" i="1"/>
  <c r="DS512" i="1"/>
  <c r="DR512" i="1"/>
  <c r="DQ512" i="1"/>
  <c r="DP512" i="1"/>
  <c r="DO512" i="1"/>
  <c r="DN512" i="1"/>
  <c r="DM512" i="1"/>
  <c r="DL512" i="1"/>
  <c r="DK512" i="1"/>
  <c r="DJ512" i="1"/>
  <c r="DI512" i="1"/>
  <c r="DH512" i="1"/>
  <c r="DG512" i="1"/>
  <c r="DF512" i="1"/>
  <c r="DE512" i="1"/>
  <c r="DD512" i="1"/>
  <c r="DC512" i="1"/>
  <c r="DB512" i="1"/>
  <c r="DA512" i="1"/>
  <c r="CZ512" i="1"/>
  <c r="CY512" i="1"/>
  <c r="CX512" i="1"/>
  <c r="CW512" i="1"/>
  <c r="CV512" i="1"/>
  <c r="CU512" i="1"/>
  <c r="CT512" i="1"/>
  <c r="CS512" i="1"/>
  <c r="CR512" i="1"/>
  <c r="CQ512" i="1"/>
  <c r="CP512" i="1"/>
  <c r="CO512" i="1"/>
  <c r="CN512" i="1"/>
  <c r="CM512" i="1"/>
  <c r="CL512" i="1"/>
  <c r="CK512" i="1"/>
  <c r="CJ512" i="1"/>
  <c r="CI512" i="1"/>
  <c r="CH512" i="1"/>
  <c r="CG512" i="1"/>
  <c r="CF512" i="1"/>
  <c r="CE512" i="1"/>
  <c r="CD512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DW511" i="1"/>
  <c r="DV511" i="1"/>
  <c r="DU511" i="1"/>
  <c r="DT511" i="1"/>
  <c r="DS511" i="1"/>
  <c r="DR511" i="1"/>
  <c r="DQ511" i="1"/>
  <c r="DP511" i="1"/>
  <c r="DO511" i="1"/>
  <c r="DN511" i="1"/>
  <c r="DM511" i="1"/>
  <c r="DL511" i="1"/>
  <c r="DK511" i="1"/>
  <c r="DJ511" i="1"/>
  <c r="DI511" i="1"/>
  <c r="DH511" i="1"/>
  <c r="DG511" i="1"/>
  <c r="DF511" i="1"/>
  <c r="DE511" i="1"/>
  <c r="DD511" i="1"/>
  <c r="DC511" i="1"/>
  <c r="DB511" i="1"/>
  <c r="DA511" i="1"/>
  <c r="CZ511" i="1"/>
  <c r="CY511" i="1"/>
  <c r="CX511" i="1"/>
  <c r="CW511" i="1"/>
  <c r="CV511" i="1"/>
  <c r="CU511" i="1"/>
  <c r="CT511" i="1"/>
  <c r="CS511" i="1"/>
  <c r="CR511" i="1"/>
  <c r="CQ511" i="1"/>
  <c r="CP511" i="1"/>
  <c r="CO511" i="1"/>
  <c r="CN511" i="1"/>
  <c r="CM511" i="1"/>
  <c r="CL511" i="1"/>
  <c r="CK511" i="1"/>
  <c r="CJ511" i="1"/>
  <c r="CI511" i="1"/>
  <c r="CH511" i="1"/>
  <c r="CG511" i="1"/>
  <c r="CF511" i="1"/>
  <c r="CE511" i="1"/>
  <c r="CD511" i="1"/>
  <c r="CC511" i="1"/>
  <c r="CB511" i="1"/>
  <c r="CA511" i="1"/>
  <c r="BZ511" i="1"/>
  <c r="BY511" i="1"/>
  <c r="BX511" i="1"/>
  <c r="BW511" i="1"/>
  <c r="BV511" i="1"/>
  <c r="BU511" i="1"/>
  <c r="BT511" i="1"/>
  <c r="BS511" i="1"/>
  <c r="BR511" i="1"/>
  <c r="BQ511" i="1"/>
  <c r="DW510" i="1"/>
  <c r="DV510" i="1"/>
  <c r="DU510" i="1"/>
  <c r="DT510" i="1"/>
  <c r="DS510" i="1"/>
  <c r="DR510" i="1"/>
  <c r="DQ510" i="1"/>
  <c r="DP510" i="1"/>
  <c r="DO510" i="1"/>
  <c r="DN510" i="1"/>
  <c r="DM510" i="1"/>
  <c r="DL510" i="1"/>
  <c r="DK510" i="1"/>
  <c r="DJ510" i="1"/>
  <c r="DI510" i="1"/>
  <c r="DH510" i="1"/>
  <c r="DG510" i="1"/>
  <c r="DF510" i="1"/>
  <c r="DE510" i="1"/>
  <c r="DD510" i="1"/>
  <c r="DC510" i="1"/>
  <c r="DB510" i="1"/>
  <c r="DA510" i="1"/>
  <c r="CZ510" i="1"/>
  <c r="CY510" i="1"/>
  <c r="CX510" i="1"/>
  <c r="CW510" i="1"/>
  <c r="CV510" i="1"/>
  <c r="CU510" i="1"/>
  <c r="CT510" i="1"/>
  <c r="CS510" i="1"/>
  <c r="CR510" i="1"/>
  <c r="CQ510" i="1"/>
  <c r="CP510" i="1"/>
  <c r="CO510" i="1"/>
  <c r="CN510" i="1"/>
  <c r="CM510" i="1"/>
  <c r="CL510" i="1"/>
  <c r="CK510" i="1"/>
  <c r="CJ510" i="1"/>
  <c r="CI510" i="1"/>
  <c r="CH510" i="1"/>
  <c r="CG510" i="1"/>
  <c r="CF510" i="1"/>
  <c r="CE510" i="1"/>
  <c r="CD510" i="1"/>
  <c r="CC510" i="1"/>
  <c r="CB510" i="1"/>
  <c r="CA510" i="1"/>
  <c r="BZ510" i="1"/>
  <c r="BY510" i="1"/>
  <c r="BX510" i="1"/>
  <c r="BW510" i="1"/>
  <c r="BV510" i="1"/>
  <c r="BU510" i="1"/>
  <c r="BT510" i="1"/>
  <c r="BS510" i="1"/>
  <c r="BR510" i="1"/>
  <c r="BQ510" i="1"/>
  <c r="DW509" i="1"/>
  <c r="CC509" i="1"/>
  <c r="CB509" i="1"/>
  <c r="CA509" i="1"/>
  <c r="BZ509" i="1"/>
  <c r="BY509" i="1"/>
  <c r="BX509" i="1"/>
  <c r="BW509" i="1"/>
  <c r="BV509" i="1"/>
  <c r="BU509" i="1"/>
  <c r="BT509" i="1"/>
  <c r="BS509" i="1"/>
  <c r="BR509" i="1"/>
  <c r="BQ509" i="1"/>
  <c r="BP512" i="1"/>
  <c r="BP510" i="1"/>
  <c r="DW506" i="1"/>
  <c r="DV506" i="1"/>
  <c r="DU506" i="1"/>
  <c r="DT506" i="1"/>
  <c r="DS506" i="1"/>
  <c r="DR506" i="1"/>
  <c r="DQ506" i="1"/>
  <c r="DP506" i="1"/>
  <c r="DO506" i="1"/>
  <c r="DN506" i="1"/>
  <c r="DM506" i="1"/>
  <c r="DL506" i="1"/>
  <c r="DK506" i="1"/>
  <c r="DJ506" i="1"/>
  <c r="DI506" i="1"/>
  <c r="DH506" i="1"/>
  <c r="DG506" i="1"/>
  <c r="DF506" i="1"/>
  <c r="DE506" i="1"/>
  <c r="DD506" i="1"/>
  <c r="DC506" i="1"/>
  <c r="DB506" i="1"/>
  <c r="DA506" i="1"/>
  <c r="CZ506" i="1"/>
  <c r="CY506" i="1"/>
  <c r="CX506" i="1"/>
  <c r="CW506" i="1"/>
  <c r="CV506" i="1"/>
  <c r="CU506" i="1"/>
  <c r="CT506" i="1"/>
  <c r="CS506" i="1"/>
  <c r="CR506" i="1"/>
  <c r="CQ506" i="1"/>
  <c r="CP506" i="1"/>
  <c r="CO506" i="1"/>
  <c r="CN506" i="1"/>
  <c r="CM506" i="1"/>
  <c r="CL506" i="1"/>
  <c r="CK506" i="1"/>
  <c r="CJ506" i="1"/>
  <c r="CI506" i="1"/>
  <c r="CH506" i="1"/>
  <c r="CG506" i="1"/>
  <c r="CF506" i="1"/>
  <c r="CE506" i="1"/>
  <c r="CD506" i="1"/>
  <c r="CC506" i="1"/>
  <c r="CB506" i="1"/>
  <c r="CA506" i="1"/>
  <c r="BZ506" i="1"/>
  <c r="BY506" i="1"/>
  <c r="BX506" i="1"/>
  <c r="BW506" i="1"/>
  <c r="BV506" i="1"/>
  <c r="BU506" i="1"/>
  <c r="BT506" i="1"/>
  <c r="BS506" i="1"/>
  <c r="BR506" i="1"/>
  <c r="BQ506" i="1"/>
  <c r="DW505" i="1"/>
  <c r="DV505" i="1"/>
  <c r="DU505" i="1"/>
  <c r="DT505" i="1"/>
  <c r="DS505" i="1"/>
  <c r="DR505" i="1"/>
  <c r="DQ505" i="1"/>
  <c r="DP505" i="1"/>
  <c r="DO505" i="1"/>
  <c r="DN505" i="1"/>
  <c r="DM505" i="1"/>
  <c r="DL505" i="1"/>
  <c r="DK505" i="1"/>
  <c r="DJ505" i="1"/>
  <c r="DI505" i="1"/>
  <c r="DH505" i="1"/>
  <c r="DG505" i="1"/>
  <c r="DF505" i="1"/>
  <c r="DE505" i="1"/>
  <c r="DD505" i="1"/>
  <c r="DC505" i="1"/>
  <c r="DB505" i="1"/>
  <c r="DA505" i="1"/>
  <c r="CZ505" i="1"/>
  <c r="CY505" i="1"/>
  <c r="CX505" i="1"/>
  <c r="CW505" i="1"/>
  <c r="CV505" i="1"/>
  <c r="CU505" i="1"/>
  <c r="CT505" i="1"/>
  <c r="CS505" i="1"/>
  <c r="CR505" i="1"/>
  <c r="CQ505" i="1"/>
  <c r="CP505" i="1"/>
  <c r="CO505" i="1"/>
  <c r="CN505" i="1"/>
  <c r="CM505" i="1"/>
  <c r="CL505" i="1"/>
  <c r="CK505" i="1"/>
  <c r="CJ505" i="1"/>
  <c r="CI505" i="1"/>
  <c r="CH505" i="1"/>
  <c r="CG505" i="1"/>
  <c r="CF505" i="1"/>
  <c r="CE505" i="1"/>
  <c r="CD505" i="1"/>
  <c r="CC505" i="1"/>
  <c r="CB505" i="1"/>
  <c r="CA505" i="1"/>
  <c r="BZ505" i="1"/>
  <c r="BY505" i="1"/>
  <c r="BX505" i="1"/>
  <c r="BW505" i="1"/>
  <c r="BV505" i="1"/>
  <c r="BU505" i="1"/>
  <c r="BT505" i="1"/>
  <c r="BS505" i="1"/>
  <c r="BR505" i="1"/>
  <c r="BQ505" i="1"/>
  <c r="DW504" i="1"/>
  <c r="DV504" i="1"/>
  <c r="DU504" i="1"/>
  <c r="DT504" i="1"/>
  <c r="DS504" i="1"/>
  <c r="DR504" i="1"/>
  <c r="DQ504" i="1"/>
  <c r="DP504" i="1"/>
  <c r="DO504" i="1"/>
  <c r="DN504" i="1"/>
  <c r="DM504" i="1"/>
  <c r="DL504" i="1"/>
  <c r="DK504" i="1"/>
  <c r="DJ504" i="1"/>
  <c r="DI504" i="1"/>
  <c r="DH504" i="1"/>
  <c r="DG504" i="1"/>
  <c r="DF504" i="1"/>
  <c r="DE504" i="1"/>
  <c r="DD504" i="1"/>
  <c r="DC504" i="1"/>
  <c r="DB504" i="1"/>
  <c r="DA504" i="1"/>
  <c r="CZ504" i="1"/>
  <c r="CY504" i="1"/>
  <c r="CX504" i="1"/>
  <c r="CW504" i="1"/>
  <c r="CV504" i="1"/>
  <c r="CU504" i="1"/>
  <c r="CT504" i="1"/>
  <c r="CS504" i="1"/>
  <c r="CR504" i="1"/>
  <c r="CQ504" i="1"/>
  <c r="CP504" i="1"/>
  <c r="CO504" i="1"/>
  <c r="CN504" i="1"/>
  <c r="CM504" i="1"/>
  <c r="CL504" i="1"/>
  <c r="CK504" i="1"/>
  <c r="CJ504" i="1"/>
  <c r="CI504" i="1"/>
  <c r="CH504" i="1"/>
  <c r="CG504" i="1"/>
  <c r="CF504" i="1"/>
  <c r="CE504" i="1"/>
  <c r="CD504" i="1"/>
  <c r="CC504" i="1"/>
  <c r="CB504" i="1"/>
  <c r="CA504" i="1"/>
  <c r="BZ504" i="1"/>
  <c r="BY504" i="1"/>
  <c r="BX504" i="1"/>
  <c r="BW504" i="1"/>
  <c r="BV504" i="1"/>
  <c r="BU504" i="1"/>
  <c r="BT504" i="1"/>
  <c r="BS504" i="1"/>
  <c r="BR504" i="1"/>
  <c r="BQ504" i="1"/>
  <c r="DW503" i="1"/>
  <c r="DV503" i="1"/>
  <c r="DU503" i="1"/>
  <c r="DT503" i="1"/>
  <c r="DS503" i="1"/>
  <c r="DR503" i="1"/>
  <c r="DQ503" i="1"/>
  <c r="DP503" i="1"/>
  <c r="DO503" i="1"/>
  <c r="DN503" i="1"/>
  <c r="DM503" i="1"/>
  <c r="DL503" i="1"/>
  <c r="DK503" i="1"/>
  <c r="DJ503" i="1"/>
  <c r="DI503" i="1"/>
  <c r="DH503" i="1"/>
  <c r="DG503" i="1"/>
  <c r="DF503" i="1"/>
  <c r="DE503" i="1"/>
  <c r="DD503" i="1"/>
  <c r="DC503" i="1"/>
  <c r="DB503" i="1"/>
  <c r="DA503" i="1"/>
  <c r="CZ503" i="1"/>
  <c r="CY503" i="1"/>
  <c r="CX503" i="1"/>
  <c r="CW503" i="1"/>
  <c r="CV503" i="1"/>
  <c r="CU503" i="1"/>
  <c r="CT503" i="1"/>
  <c r="CS503" i="1"/>
  <c r="CR503" i="1"/>
  <c r="CQ503" i="1"/>
  <c r="CP503" i="1"/>
  <c r="CO503" i="1"/>
  <c r="CN503" i="1"/>
  <c r="CM503" i="1"/>
  <c r="CL503" i="1"/>
  <c r="CK503" i="1"/>
  <c r="CJ503" i="1"/>
  <c r="CI503" i="1"/>
  <c r="CH503" i="1"/>
  <c r="CG503" i="1"/>
  <c r="CF503" i="1"/>
  <c r="CE503" i="1"/>
  <c r="CD503" i="1"/>
  <c r="CC503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DW502" i="1"/>
  <c r="DV502" i="1"/>
  <c r="DU502" i="1"/>
  <c r="DT502" i="1"/>
  <c r="DS502" i="1"/>
  <c r="DR502" i="1"/>
  <c r="DQ502" i="1"/>
  <c r="DP502" i="1"/>
  <c r="DO502" i="1"/>
  <c r="DN502" i="1"/>
  <c r="DM502" i="1"/>
  <c r="DL502" i="1"/>
  <c r="DK502" i="1"/>
  <c r="DJ502" i="1"/>
  <c r="DI502" i="1"/>
  <c r="DH502" i="1"/>
  <c r="DG502" i="1"/>
  <c r="DF502" i="1"/>
  <c r="DE502" i="1"/>
  <c r="DD502" i="1"/>
  <c r="DC502" i="1"/>
  <c r="DB502" i="1"/>
  <c r="DA502" i="1"/>
  <c r="CZ502" i="1"/>
  <c r="CY502" i="1"/>
  <c r="CX502" i="1"/>
  <c r="CW502" i="1"/>
  <c r="CV502" i="1"/>
  <c r="CU502" i="1"/>
  <c r="CT502" i="1"/>
  <c r="CS502" i="1"/>
  <c r="CR502" i="1"/>
  <c r="CQ502" i="1"/>
  <c r="CP502" i="1"/>
  <c r="CO502" i="1"/>
  <c r="CN502" i="1"/>
  <c r="CM502" i="1"/>
  <c r="CL502" i="1"/>
  <c r="CK502" i="1"/>
  <c r="CJ502" i="1"/>
  <c r="CI502" i="1"/>
  <c r="CH502" i="1"/>
  <c r="CG502" i="1"/>
  <c r="CF502" i="1"/>
  <c r="CE502" i="1"/>
  <c r="CD502" i="1"/>
  <c r="CC502" i="1"/>
  <c r="CB502" i="1"/>
  <c r="CA502" i="1"/>
  <c r="BZ502" i="1"/>
  <c r="BY502" i="1"/>
  <c r="BX502" i="1"/>
  <c r="BW502" i="1"/>
  <c r="BV502" i="1"/>
  <c r="BU502" i="1"/>
  <c r="BT502" i="1"/>
  <c r="BS502" i="1"/>
  <c r="BR502" i="1"/>
  <c r="BQ502" i="1"/>
  <c r="DW501" i="1"/>
  <c r="DV501" i="1"/>
  <c r="DU501" i="1"/>
  <c r="DT501" i="1"/>
  <c r="DS501" i="1"/>
  <c r="DR501" i="1"/>
  <c r="DQ501" i="1"/>
  <c r="DP501" i="1"/>
  <c r="DO501" i="1"/>
  <c r="DN501" i="1"/>
  <c r="DM501" i="1"/>
  <c r="DL501" i="1"/>
  <c r="DK501" i="1"/>
  <c r="DJ501" i="1"/>
  <c r="DI501" i="1"/>
  <c r="DH501" i="1"/>
  <c r="DG501" i="1"/>
  <c r="DF501" i="1"/>
  <c r="DE501" i="1"/>
  <c r="DD501" i="1"/>
  <c r="DC501" i="1"/>
  <c r="DB501" i="1"/>
  <c r="DA501" i="1"/>
  <c r="CZ501" i="1"/>
  <c r="CY501" i="1"/>
  <c r="CX501" i="1"/>
  <c r="CW501" i="1"/>
  <c r="CV501" i="1"/>
  <c r="CU501" i="1"/>
  <c r="CT501" i="1"/>
  <c r="CS501" i="1"/>
  <c r="CR501" i="1"/>
  <c r="CQ501" i="1"/>
  <c r="CP501" i="1"/>
  <c r="CO501" i="1"/>
  <c r="CN501" i="1"/>
  <c r="CM501" i="1"/>
  <c r="CL501" i="1"/>
  <c r="CK501" i="1"/>
  <c r="CJ501" i="1"/>
  <c r="CI501" i="1"/>
  <c r="CH501" i="1"/>
  <c r="CG501" i="1"/>
  <c r="CF501" i="1"/>
  <c r="CE501" i="1"/>
  <c r="CD501" i="1"/>
  <c r="CC501" i="1"/>
  <c r="CB501" i="1"/>
  <c r="CA501" i="1"/>
  <c r="BZ501" i="1"/>
  <c r="BY501" i="1"/>
  <c r="BX501" i="1"/>
  <c r="BW501" i="1"/>
  <c r="BV501" i="1"/>
  <c r="BU501" i="1"/>
  <c r="BT501" i="1"/>
  <c r="BS501" i="1"/>
  <c r="BR501" i="1"/>
  <c r="BQ501" i="1"/>
  <c r="DW500" i="1"/>
  <c r="BP501" i="1"/>
  <c r="BP503" i="1"/>
  <c r="BP504" i="1"/>
  <c r="BP505" i="1"/>
  <c r="BP506" i="1"/>
  <c r="DW497" i="1"/>
  <c r="DW496" i="1"/>
  <c r="DW495" i="1"/>
  <c r="DW494" i="1"/>
  <c r="DW493" i="1"/>
  <c r="DW492" i="1"/>
  <c r="DV492" i="1"/>
  <c r="DV493" i="1"/>
  <c r="DV494" i="1"/>
  <c r="DV495" i="1"/>
  <c r="DV496" i="1"/>
  <c r="DV497" i="1"/>
  <c r="DU497" i="1"/>
  <c r="DT497" i="1"/>
  <c r="DS497" i="1"/>
  <c r="DR497" i="1"/>
  <c r="DQ497" i="1"/>
  <c r="DP497" i="1"/>
  <c r="DO497" i="1"/>
  <c r="DN497" i="1"/>
  <c r="DM497" i="1"/>
  <c r="DL497" i="1"/>
  <c r="DK497" i="1"/>
  <c r="DJ497" i="1"/>
  <c r="DI497" i="1"/>
  <c r="DH497" i="1"/>
  <c r="DG497" i="1"/>
  <c r="DF497" i="1"/>
  <c r="DE497" i="1"/>
  <c r="DD497" i="1"/>
  <c r="DC497" i="1"/>
  <c r="DB497" i="1"/>
  <c r="DA497" i="1"/>
  <c r="CZ497" i="1"/>
  <c r="CY497" i="1"/>
  <c r="CX497" i="1"/>
  <c r="CW497" i="1"/>
  <c r="CV497" i="1"/>
  <c r="CU497" i="1"/>
  <c r="CT497" i="1"/>
  <c r="CS497" i="1"/>
  <c r="CR497" i="1"/>
  <c r="CQ497" i="1"/>
  <c r="CP497" i="1"/>
  <c r="CO497" i="1"/>
  <c r="CN497" i="1"/>
  <c r="CM497" i="1"/>
  <c r="CL497" i="1"/>
  <c r="CK497" i="1"/>
  <c r="CJ497" i="1"/>
  <c r="CI497" i="1"/>
  <c r="CH497" i="1"/>
  <c r="CG497" i="1"/>
  <c r="CF497" i="1"/>
  <c r="CE497" i="1"/>
  <c r="CD497" i="1"/>
  <c r="CC497" i="1"/>
  <c r="CB497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DW487" i="1"/>
  <c r="DW486" i="1"/>
  <c r="DW485" i="1"/>
  <c r="DW484" i="1"/>
  <c r="DW483" i="1"/>
  <c r="DW480" i="1"/>
  <c r="DW479" i="1"/>
  <c r="DW478" i="1"/>
  <c r="DW477" i="1"/>
  <c r="DV478" i="1"/>
  <c r="DU478" i="1"/>
  <c r="DT478" i="1"/>
  <c r="DS478" i="1"/>
  <c r="DR478" i="1"/>
  <c r="DQ478" i="1"/>
  <c r="DP478" i="1"/>
  <c r="DO478" i="1"/>
  <c r="DN478" i="1"/>
  <c r="DM478" i="1"/>
  <c r="DL478" i="1"/>
  <c r="DK478" i="1"/>
  <c r="DJ478" i="1"/>
  <c r="DI478" i="1"/>
  <c r="DH478" i="1"/>
  <c r="DG478" i="1"/>
  <c r="DF478" i="1"/>
  <c r="DE478" i="1"/>
  <c r="DD478" i="1"/>
  <c r="DC478" i="1"/>
  <c r="DB478" i="1"/>
  <c r="DA478" i="1"/>
  <c r="CZ478" i="1"/>
  <c r="CY478" i="1"/>
  <c r="CX478" i="1"/>
  <c r="CW478" i="1"/>
  <c r="CV478" i="1"/>
  <c r="CU478" i="1"/>
  <c r="CT478" i="1"/>
  <c r="CS478" i="1"/>
  <c r="CR478" i="1"/>
  <c r="CQ478" i="1"/>
  <c r="CP478" i="1"/>
  <c r="CO478" i="1"/>
  <c r="CN478" i="1"/>
  <c r="CM478" i="1"/>
  <c r="CL478" i="1"/>
  <c r="CK478" i="1"/>
  <c r="CJ478" i="1"/>
  <c r="CI478" i="1"/>
  <c r="CH478" i="1"/>
  <c r="CG478" i="1"/>
  <c r="CF478" i="1"/>
  <c r="CE478" i="1"/>
  <c r="CD478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DW473" i="1"/>
  <c r="DV473" i="1"/>
  <c r="DU473" i="1"/>
  <c r="DT473" i="1"/>
  <c r="DS473" i="1"/>
  <c r="DR473" i="1"/>
  <c r="DQ473" i="1"/>
  <c r="DP473" i="1"/>
  <c r="DO473" i="1"/>
  <c r="DN473" i="1"/>
  <c r="DM473" i="1"/>
  <c r="DL473" i="1"/>
  <c r="DK473" i="1"/>
  <c r="DJ473" i="1"/>
  <c r="DI473" i="1"/>
  <c r="DH473" i="1"/>
  <c r="DG473" i="1"/>
  <c r="DF473" i="1"/>
  <c r="DE473" i="1"/>
  <c r="DD473" i="1"/>
  <c r="DC473" i="1"/>
  <c r="DB473" i="1"/>
  <c r="DA473" i="1"/>
  <c r="CZ473" i="1"/>
  <c r="CY473" i="1"/>
  <c r="CX473" i="1"/>
  <c r="CW473" i="1"/>
  <c r="CV473" i="1"/>
  <c r="CU473" i="1"/>
  <c r="CT473" i="1"/>
  <c r="CS473" i="1"/>
  <c r="CR473" i="1"/>
  <c r="CQ473" i="1"/>
  <c r="CP473" i="1"/>
  <c r="CO473" i="1"/>
  <c r="CN473" i="1"/>
  <c r="CM473" i="1"/>
  <c r="CL473" i="1"/>
  <c r="CK473" i="1"/>
  <c r="CJ473" i="1"/>
  <c r="CI473" i="1"/>
  <c r="CH473" i="1"/>
  <c r="CG473" i="1"/>
  <c r="CF473" i="1"/>
  <c r="CE473" i="1"/>
  <c r="CD473" i="1"/>
  <c r="CC473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DW472" i="1"/>
  <c r="DV472" i="1"/>
  <c r="DU472" i="1"/>
  <c r="DT472" i="1"/>
  <c r="DS472" i="1"/>
  <c r="DR472" i="1"/>
  <c r="DQ472" i="1"/>
  <c r="DP472" i="1"/>
  <c r="DO472" i="1"/>
  <c r="DN472" i="1"/>
  <c r="DM472" i="1"/>
  <c r="DL472" i="1"/>
  <c r="DK472" i="1"/>
  <c r="DJ472" i="1"/>
  <c r="DI472" i="1"/>
  <c r="DH472" i="1"/>
  <c r="DG472" i="1"/>
  <c r="DF472" i="1"/>
  <c r="DE472" i="1"/>
  <c r="DD472" i="1"/>
  <c r="DC472" i="1"/>
  <c r="DB472" i="1"/>
  <c r="DA472" i="1"/>
  <c r="CZ472" i="1"/>
  <c r="CY472" i="1"/>
  <c r="CX472" i="1"/>
  <c r="CW472" i="1"/>
  <c r="CV472" i="1"/>
  <c r="CU472" i="1"/>
  <c r="CT472" i="1"/>
  <c r="CS472" i="1"/>
  <c r="CR472" i="1"/>
  <c r="CQ472" i="1"/>
  <c r="CP472" i="1"/>
  <c r="CO472" i="1"/>
  <c r="CN472" i="1"/>
  <c r="CM472" i="1"/>
  <c r="CL472" i="1"/>
  <c r="CK472" i="1"/>
  <c r="CJ472" i="1"/>
  <c r="CI472" i="1"/>
  <c r="CH472" i="1"/>
  <c r="CG472" i="1"/>
  <c r="CF472" i="1"/>
  <c r="CE472" i="1"/>
  <c r="CD472" i="1"/>
  <c r="CC472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DW470" i="1"/>
  <c r="DV470" i="1"/>
  <c r="DU470" i="1"/>
  <c r="DT470" i="1"/>
  <c r="DS470" i="1"/>
  <c r="DR470" i="1"/>
  <c r="DQ470" i="1"/>
  <c r="DP470" i="1"/>
  <c r="DO470" i="1"/>
  <c r="DN470" i="1"/>
  <c r="DM470" i="1"/>
  <c r="DL470" i="1"/>
  <c r="DK470" i="1"/>
  <c r="DJ470" i="1"/>
  <c r="DI470" i="1"/>
  <c r="DH470" i="1"/>
  <c r="DG470" i="1"/>
  <c r="DF470" i="1"/>
  <c r="DE470" i="1"/>
  <c r="DD470" i="1"/>
  <c r="DC470" i="1"/>
  <c r="DB470" i="1"/>
  <c r="DA470" i="1"/>
  <c r="CZ470" i="1"/>
  <c r="CY470" i="1"/>
  <c r="CX470" i="1"/>
  <c r="CW470" i="1"/>
  <c r="CV470" i="1"/>
  <c r="CU470" i="1"/>
  <c r="CT470" i="1"/>
  <c r="CS470" i="1"/>
  <c r="CR470" i="1"/>
  <c r="CQ470" i="1"/>
  <c r="CP470" i="1"/>
  <c r="CO470" i="1"/>
  <c r="CN470" i="1"/>
  <c r="CM470" i="1"/>
  <c r="CL470" i="1"/>
  <c r="CK470" i="1"/>
  <c r="CJ470" i="1"/>
  <c r="CI470" i="1"/>
  <c r="CH470" i="1"/>
  <c r="CG470" i="1"/>
  <c r="CF470" i="1"/>
  <c r="CE470" i="1"/>
  <c r="CD470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DW469" i="1"/>
  <c r="DV469" i="1"/>
  <c r="DU469" i="1"/>
  <c r="DT469" i="1"/>
  <c r="DS469" i="1"/>
  <c r="DR469" i="1"/>
  <c r="DQ469" i="1"/>
  <c r="DP469" i="1"/>
  <c r="DO469" i="1"/>
  <c r="DN469" i="1"/>
  <c r="DM469" i="1"/>
  <c r="DL469" i="1"/>
  <c r="DK469" i="1"/>
  <c r="DJ469" i="1"/>
  <c r="DI469" i="1"/>
  <c r="DH469" i="1"/>
  <c r="DG469" i="1"/>
  <c r="DF469" i="1"/>
  <c r="DE469" i="1"/>
  <c r="DD469" i="1"/>
  <c r="DC469" i="1"/>
  <c r="DB469" i="1"/>
  <c r="DA469" i="1"/>
  <c r="CZ469" i="1"/>
  <c r="CY469" i="1"/>
  <c r="CX469" i="1"/>
  <c r="CW469" i="1"/>
  <c r="CV469" i="1"/>
  <c r="CU469" i="1"/>
  <c r="CT469" i="1"/>
  <c r="CS469" i="1"/>
  <c r="CR469" i="1"/>
  <c r="CQ469" i="1"/>
  <c r="CP469" i="1"/>
  <c r="CO469" i="1"/>
  <c r="CN469" i="1"/>
  <c r="CM469" i="1"/>
  <c r="CL469" i="1"/>
  <c r="CK469" i="1"/>
  <c r="CJ469" i="1"/>
  <c r="CI469" i="1"/>
  <c r="CH469" i="1"/>
  <c r="CG469" i="1"/>
  <c r="CF469" i="1"/>
  <c r="CE469" i="1"/>
  <c r="CD469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DW468" i="1"/>
  <c r="DV468" i="1"/>
  <c r="DU468" i="1"/>
  <c r="DT468" i="1"/>
  <c r="DS468" i="1"/>
  <c r="DR468" i="1"/>
  <c r="DQ468" i="1"/>
  <c r="DP468" i="1"/>
  <c r="DO468" i="1"/>
  <c r="DN468" i="1"/>
  <c r="DM468" i="1"/>
  <c r="DL468" i="1"/>
  <c r="DK468" i="1"/>
  <c r="DJ468" i="1"/>
  <c r="DI468" i="1"/>
  <c r="DH468" i="1"/>
  <c r="DG468" i="1"/>
  <c r="DF468" i="1"/>
  <c r="DE468" i="1"/>
  <c r="DD468" i="1"/>
  <c r="DC468" i="1"/>
  <c r="DB468" i="1"/>
  <c r="DA468" i="1"/>
  <c r="CZ468" i="1"/>
  <c r="CY468" i="1"/>
  <c r="CX468" i="1"/>
  <c r="CW468" i="1"/>
  <c r="CV468" i="1"/>
  <c r="CU468" i="1"/>
  <c r="CT468" i="1"/>
  <c r="CS468" i="1"/>
  <c r="CR468" i="1"/>
  <c r="CQ468" i="1"/>
  <c r="CP468" i="1"/>
  <c r="CO468" i="1"/>
  <c r="CN468" i="1"/>
  <c r="CM468" i="1"/>
  <c r="CL468" i="1"/>
  <c r="CK468" i="1"/>
  <c r="CJ468" i="1"/>
  <c r="CI468" i="1"/>
  <c r="CH468" i="1"/>
  <c r="CG468" i="1"/>
  <c r="CF468" i="1"/>
  <c r="CE468" i="1"/>
  <c r="CD468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DW467" i="1"/>
  <c r="DV467" i="1"/>
  <c r="DU467" i="1"/>
  <c r="DT467" i="1"/>
  <c r="DS467" i="1"/>
  <c r="DR467" i="1"/>
  <c r="DQ467" i="1"/>
  <c r="DP467" i="1"/>
  <c r="DO467" i="1"/>
  <c r="DN467" i="1"/>
  <c r="DM467" i="1"/>
  <c r="DL467" i="1"/>
  <c r="DK467" i="1"/>
  <c r="DJ467" i="1"/>
  <c r="DI467" i="1"/>
  <c r="DH467" i="1"/>
  <c r="DG467" i="1"/>
  <c r="DF467" i="1"/>
  <c r="DE467" i="1"/>
  <c r="DD467" i="1"/>
  <c r="DC467" i="1"/>
  <c r="DB467" i="1"/>
  <c r="DA467" i="1"/>
  <c r="CZ467" i="1"/>
  <c r="CY467" i="1"/>
  <c r="CX467" i="1"/>
  <c r="CW467" i="1"/>
  <c r="CV467" i="1"/>
  <c r="CU467" i="1"/>
  <c r="CT467" i="1"/>
  <c r="CS467" i="1"/>
  <c r="CR467" i="1"/>
  <c r="CQ467" i="1"/>
  <c r="CP467" i="1"/>
  <c r="CO467" i="1"/>
  <c r="CN467" i="1"/>
  <c r="CM467" i="1"/>
  <c r="CL467" i="1"/>
  <c r="CK467" i="1"/>
  <c r="CJ467" i="1"/>
  <c r="CI467" i="1"/>
  <c r="CH467" i="1"/>
  <c r="CG467" i="1"/>
  <c r="CF467" i="1"/>
  <c r="CE467" i="1"/>
  <c r="CD467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DW466" i="1"/>
  <c r="BP469" i="1"/>
  <c r="BP467" i="1"/>
  <c r="DW463" i="1"/>
  <c r="DV463" i="1"/>
  <c r="DU463" i="1"/>
  <c r="DT463" i="1"/>
  <c r="DS463" i="1"/>
  <c r="DR463" i="1"/>
  <c r="DQ463" i="1"/>
  <c r="DP463" i="1"/>
  <c r="DO463" i="1"/>
  <c r="DN463" i="1"/>
  <c r="DM463" i="1"/>
  <c r="DL463" i="1"/>
  <c r="DK463" i="1"/>
  <c r="DJ463" i="1"/>
  <c r="DI463" i="1"/>
  <c r="DH463" i="1"/>
  <c r="DG463" i="1"/>
  <c r="DF463" i="1"/>
  <c r="DE463" i="1"/>
  <c r="DD463" i="1"/>
  <c r="DC463" i="1"/>
  <c r="DB463" i="1"/>
  <c r="DA463" i="1"/>
  <c r="CZ463" i="1"/>
  <c r="CY463" i="1"/>
  <c r="CX463" i="1"/>
  <c r="CW463" i="1"/>
  <c r="CV463" i="1"/>
  <c r="CU463" i="1"/>
  <c r="CT463" i="1"/>
  <c r="CS463" i="1"/>
  <c r="CR463" i="1"/>
  <c r="CQ463" i="1"/>
  <c r="CP463" i="1"/>
  <c r="CO463" i="1"/>
  <c r="CN463" i="1"/>
  <c r="CM463" i="1"/>
  <c r="CL463" i="1"/>
  <c r="CK463" i="1"/>
  <c r="CJ463" i="1"/>
  <c r="CI463" i="1"/>
  <c r="CH463" i="1"/>
  <c r="CG463" i="1"/>
  <c r="CF463" i="1"/>
  <c r="CE463" i="1"/>
  <c r="CD463" i="1"/>
  <c r="CC463" i="1"/>
  <c r="CB463" i="1"/>
  <c r="CA463" i="1"/>
  <c r="BZ463" i="1"/>
  <c r="BY463" i="1"/>
  <c r="BX463" i="1"/>
  <c r="BW463" i="1"/>
  <c r="BV463" i="1"/>
  <c r="BU463" i="1"/>
  <c r="BT463" i="1"/>
  <c r="BS463" i="1"/>
  <c r="BR463" i="1"/>
  <c r="BQ463" i="1"/>
  <c r="DW462" i="1"/>
  <c r="DV462" i="1"/>
  <c r="DU462" i="1"/>
  <c r="DT462" i="1"/>
  <c r="DS462" i="1"/>
  <c r="DR462" i="1"/>
  <c r="DQ462" i="1"/>
  <c r="DP462" i="1"/>
  <c r="DO462" i="1"/>
  <c r="DN462" i="1"/>
  <c r="DM462" i="1"/>
  <c r="DL462" i="1"/>
  <c r="DK462" i="1"/>
  <c r="DJ462" i="1"/>
  <c r="DI462" i="1"/>
  <c r="DH462" i="1"/>
  <c r="DG462" i="1"/>
  <c r="DF462" i="1"/>
  <c r="DE462" i="1"/>
  <c r="DD462" i="1"/>
  <c r="DC462" i="1"/>
  <c r="DB462" i="1"/>
  <c r="DA462" i="1"/>
  <c r="CZ462" i="1"/>
  <c r="CY462" i="1"/>
  <c r="CX462" i="1"/>
  <c r="CW462" i="1"/>
  <c r="CV462" i="1"/>
  <c r="CU462" i="1"/>
  <c r="CT462" i="1"/>
  <c r="CS462" i="1"/>
  <c r="CR462" i="1"/>
  <c r="CQ462" i="1"/>
  <c r="CP462" i="1"/>
  <c r="CO462" i="1"/>
  <c r="CN462" i="1"/>
  <c r="CM462" i="1"/>
  <c r="CL462" i="1"/>
  <c r="CK462" i="1"/>
  <c r="CJ462" i="1"/>
  <c r="CI462" i="1"/>
  <c r="CH462" i="1"/>
  <c r="CG462" i="1"/>
  <c r="CF462" i="1"/>
  <c r="CE462" i="1"/>
  <c r="CD462" i="1"/>
  <c r="CC462" i="1"/>
  <c r="CB462" i="1"/>
  <c r="CA462" i="1"/>
  <c r="BZ462" i="1"/>
  <c r="BY462" i="1"/>
  <c r="BX462" i="1"/>
  <c r="BW462" i="1"/>
  <c r="BV462" i="1"/>
  <c r="BU462" i="1"/>
  <c r="BT462" i="1"/>
  <c r="BS462" i="1"/>
  <c r="BR462" i="1"/>
  <c r="BQ462" i="1"/>
  <c r="DW461" i="1"/>
  <c r="DV461" i="1"/>
  <c r="DU461" i="1"/>
  <c r="DT461" i="1"/>
  <c r="DS461" i="1"/>
  <c r="DR461" i="1"/>
  <c r="DQ461" i="1"/>
  <c r="DP461" i="1"/>
  <c r="DO461" i="1"/>
  <c r="DN461" i="1"/>
  <c r="DM461" i="1"/>
  <c r="DL461" i="1"/>
  <c r="DK461" i="1"/>
  <c r="DJ461" i="1"/>
  <c r="DI461" i="1"/>
  <c r="DH461" i="1"/>
  <c r="DG461" i="1"/>
  <c r="DF461" i="1"/>
  <c r="DE461" i="1"/>
  <c r="DD461" i="1"/>
  <c r="DC461" i="1"/>
  <c r="DB461" i="1"/>
  <c r="DA461" i="1"/>
  <c r="CZ461" i="1"/>
  <c r="CY461" i="1"/>
  <c r="CX461" i="1"/>
  <c r="CW461" i="1"/>
  <c r="CV461" i="1"/>
  <c r="CU461" i="1"/>
  <c r="CT461" i="1"/>
  <c r="CS461" i="1"/>
  <c r="CR461" i="1"/>
  <c r="CQ461" i="1"/>
  <c r="CP461" i="1"/>
  <c r="CO461" i="1"/>
  <c r="CN461" i="1"/>
  <c r="CM461" i="1"/>
  <c r="CL461" i="1"/>
  <c r="CK461" i="1"/>
  <c r="CJ461" i="1"/>
  <c r="CI461" i="1"/>
  <c r="CH461" i="1"/>
  <c r="CG461" i="1"/>
  <c r="CF461" i="1"/>
  <c r="CE461" i="1"/>
  <c r="CD461" i="1"/>
  <c r="CC461" i="1"/>
  <c r="CB461" i="1"/>
  <c r="CA461" i="1"/>
  <c r="BZ461" i="1"/>
  <c r="BY461" i="1"/>
  <c r="BX461" i="1"/>
  <c r="BW461" i="1"/>
  <c r="BV461" i="1"/>
  <c r="BU461" i="1"/>
  <c r="BT461" i="1"/>
  <c r="BS461" i="1"/>
  <c r="BR461" i="1"/>
  <c r="BQ461" i="1"/>
  <c r="DW460" i="1"/>
  <c r="DV460" i="1"/>
  <c r="DU460" i="1"/>
  <c r="DT460" i="1"/>
  <c r="DS460" i="1"/>
  <c r="DR460" i="1"/>
  <c r="DQ460" i="1"/>
  <c r="DP460" i="1"/>
  <c r="DO460" i="1"/>
  <c r="DN460" i="1"/>
  <c r="DM460" i="1"/>
  <c r="DL460" i="1"/>
  <c r="DK460" i="1"/>
  <c r="DJ460" i="1"/>
  <c r="DI460" i="1"/>
  <c r="DH460" i="1"/>
  <c r="DG460" i="1"/>
  <c r="DF460" i="1"/>
  <c r="DE460" i="1"/>
  <c r="DD460" i="1"/>
  <c r="DC460" i="1"/>
  <c r="DB460" i="1"/>
  <c r="DA460" i="1"/>
  <c r="CZ460" i="1"/>
  <c r="CY460" i="1"/>
  <c r="CX460" i="1"/>
  <c r="CW460" i="1"/>
  <c r="CV460" i="1"/>
  <c r="CU460" i="1"/>
  <c r="CT460" i="1"/>
  <c r="CS460" i="1"/>
  <c r="CR460" i="1"/>
  <c r="CQ460" i="1"/>
  <c r="CP460" i="1"/>
  <c r="CO460" i="1"/>
  <c r="CN460" i="1"/>
  <c r="CM460" i="1"/>
  <c r="CL460" i="1"/>
  <c r="CK460" i="1"/>
  <c r="CJ460" i="1"/>
  <c r="CI460" i="1"/>
  <c r="CH460" i="1"/>
  <c r="CG460" i="1"/>
  <c r="CF460" i="1"/>
  <c r="CE460" i="1"/>
  <c r="CD460" i="1"/>
  <c r="CC460" i="1"/>
  <c r="CB460" i="1"/>
  <c r="CA460" i="1"/>
  <c r="BZ460" i="1"/>
  <c r="BY460" i="1"/>
  <c r="BX460" i="1"/>
  <c r="BW460" i="1"/>
  <c r="BV460" i="1"/>
  <c r="BU460" i="1"/>
  <c r="BT460" i="1"/>
  <c r="BS460" i="1"/>
  <c r="BR460" i="1"/>
  <c r="BQ460" i="1"/>
  <c r="DW459" i="1"/>
  <c r="CT459" i="1"/>
  <c r="CS459" i="1"/>
  <c r="CR459" i="1"/>
  <c r="CQ459" i="1"/>
  <c r="CP459" i="1"/>
  <c r="CO459" i="1"/>
  <c r="CN459" i="1"/>
  <c r="CM459" i="1"/>
  <c r="CL459" i="1"/>
  <c r="CK459" i="1"/>
  <c r="CJ459" i="1"/>
  <c r="CI459" i="1"/>
  <c r="CH459" i="1"/>
  <c r="CG459" i="1"/>
  <c r="CF459" i="1"/>
  <c r="CE459" i="1"/>
  <c r="CD459" i="1"/>
  <c r="CC459" i="1"/>
  <c r="CB459" i="1"/>
  <c r="CA459" i="1"/>
  <c r="BZ459" i="1"/>
  <c r="BY459" i="1"/>
  <c r="BX459" i="1"/>
  <c r="BW459" i="1"/>
  <c r="BV459" i="1"/>
  <c r="BU459" i="1"/>
  <c r="BT459" i="1"/>
  <c r="BS459" i="1"/>
  <c r="BR459" i="1"/>
  <c r="BQ459" i="1"/>
  <c r="BP461" i="1"/>
  <c r="DW456" i="1"/>
  <c r="DV456" i="1"/>
  <c r="DU456" i="1"/>
  <c r="DT456" i="1"/>
  <c r="DS456" i="1"/>
  <c r="DR456" i="1"/>
  <c r="DQ456" i="1"/>
  <c r="DP456" i="1"/>
  <c r="DO456" i="1"/>
  <c r="DN456" i="1"/>
  <c r="DM456" i="1"/>
  <c r="DL456" i="1"/>
  <c r="DK456" i="1"/>
  <c r="DJ456" i="1"/>
  <c r="DI456" i="1"/>
  <c r="DH456" i="1"/>
  <c r="DG456" i="1"/>
  <c r="DF456" i="1"/>
  <c r="DE456" i="1"/>
  <c r="DD456" i="1"/>
  <c r="DC456" i="1"/>
  <c r="DB456" i="1"/>
  <c r="DA456" i="1"/>
  <c r="CZ456" i="1"/>
  <c r="CY456" i="1"/>
  <c r="CX456" i="1"/>
  <c r="CW456" i="1"/>
  <c r="CV456" i="1"/>
  <c r="CU456" i="1"/>
  <c r="CT456" i="1"/>
  <c r="CS456" i="1"/>
  <c r="CR456" i="1"/>
  <c r="CQ456" i="1"/>
  <c r="CP456" i="1"/>
  <c r="CO456" i="1"/>
  <c r="CN456" i="1"/>
  <c r="CM456" i="1"/>
  <c r="CL456" i="1"/>
  <c r="CK456" i="1"/>
  <c r="CJ456" i="1"/>
  <c r="CI456" i="1"/>
  <c r="CH456" i="1"/>
  <c r="CG456" i="1"/>
  <c r="CF456" i="1"/>
  <c r="CE456" i="1"/>
  <c r="CD456" i="1"/>
  <c r="CC456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DW455" i="1"/>
  <c r="DV455" i="1"/>
  <c r="DU455" i="1"/>
  <c r="DT455" i="1"/>
  <c r="DS455" i="1"/>
  <c r="DR455" i="1"/>
  <c r="DQ455" i="1"/>
  <c r="DP455" i="1"/>
  <c r="DO455" i="1"/>
  <c r="DN455" i="1"/>
  <c r="DM455" i="1"/>
  <c r="DL455" i="1"/>
  <c r="DK455" i="1"/>
  <c r="DJ455" i="1"/>
  <c r="DI455" i="1"/>
  <c r="DH455" i="1"/>
  <c r="DG455" i="1"/>
  <c r="DF455" i="1"/>
  <c r="DE455" i="1"/>
  <c r="DD455" i="1"/>
  <c r="DC455" i="1"/>
  <c r="DB455" i="1"/>
  <c r="DA455" i="1"/>
  <c r="CZ455" i="1"/>
  <c r="CY455" i="1"/>
  <c r="CX455" i="1"/>
  <c r="CW455" i="1"/>
  <c r="CV455" i="1"/>
  <c r="CU455" i="1"/>
  <c r="CT455" i="1"/>
  <c r="CS455" i="1"/>
  <c r="CR455" i="1"/>
  <c r="CQ455" i="1"/>
  <c r="CP455" i="1"/>
  <c r="CO455" i="1"/>
  <c r="CN455" i="1"/>
  <c r="CM455" i="1"/>
  <c r="CL455" i="1"/>
  <c r="CK455" i="1"/>
  <c r="CJ455" i="1"/>
  <c r="CI455" i="1"/>
  <c r="CH455" i="1"/>
  <c r="CG455" i="1"/>
  <c r="CF455" i="1"/>
  <c r="CE455" i="1"/>
  <c r="CD455" i="1"/>
  <c r="CC455" i="1"/>
  <c r="CB455" i="1"/>
  <c r="CA455" i="1"/>
  <c r="BZ455" i="1"/>
  <c r="BY455" i="1"/>
  <c r="BX455" i="1"/>
  <c r="BW455" i="1"/>
  <c r="BV455" i="1"/>
  <c r="BU455" i="1"/>
  <c r="BT455" i="1"/>
  <c r="BS455" i="1"/>
  <c r="BR455" i="1"/>
  <c r="BQ455" i="1"/>
  <c r="DW454" i="1"/>
  <c r="DV454" i="1"/>
  <c r="DU454" i="1"/>
  <c r="DT454" i="1"/>
  <c r="DS454" i="1"/>
  <c r="DR454" i="1"/>
  <c r="DQ454" i="1"/>
  <c r="DP454" i="1"/>
  <c r="DO454" i="1"/>
  <c r="DN454" i="1"/>
  <c r="DM454" i="1"/>
  <c r="DL454" i="1"/>
  <c r="DK454" i="1"/>
  <c r="DJ454" i="1"/>
  <c r="DI454" i="1"/>
  <c r="DH454" i="1"/>
  <c r="DG454" i="1"/>
  <c r="DF454" i="1"/>
  <c r="DE454" i="1"/>
  <c r="DD454" i="1"/>
  <c r="DC454" i="1"/>
  <c r="DB454" i="1"/>
  <c r="DA454" i="1"/>
  <c r="CZ454" i="1"/>
  <c r="CY454" i="1"/>
  <c r="CX454" i="1"/>
  <c r="CW454" i="1"/>
  <c r="CV454" i="1"/>
  <c r="CU454" i="1"/>
  <c r="CT454" i="1"/>
  <c r="CS454" i="1"/>
  <c r="CR454" i="1"/>
  <c r="CQ454" i="1"/>
  <c r="CP454" i="1"/>
  <c r="CO454" i="1"/>
  <c r="CN454" i="1"/>
  <c r="CM454" i="1"/>
  <c r="CL454" i="1"/>
  <c r="CK454" i="1"/>
  <c r="CJ454" i="1"/>
  <c r="CI454" i="1"/>
  <c r="CH454" i="1"/>
  <c r="CG454" i="1"/>
  <c r="CF454" i="1"/>
  <c r="CE454" i="1"/>
  <c r="CD454" i="1"/>
  <c r="CC454" i="1"/>
  <c r="CB454" i="1"/>
  <c r="CA454" i="1"/>
  <c r="BZ454" i="1"/>
  <c r="BY454" i="1"/>
  <c r="BX454" i="1"/>
  <c r="BW454" i="1"/>
  <c r="BV454" i="1"/>
  <c r="BU454" i="1"/>
  <c r="BT454" i="1"/>
  <c r="BS454" i="1"/>
  <c r="BR454" i="1"/>
  <c r="BQ454" i="1"/>
  <c r="DW453" i="1"/>
  <c r="DV453" i="1"/>
  <c r="DU453" i="1"/>
  <c r="DT453" i="1"/>
  <c r="DS453" i="1"/>
  <c r="DR453" i="1"/>
  <c r="DQ453" i="1"/>
  <c r="DP453" i="1"/>
  <c r="DO453" i="1"/>
  <c r="DN453" i="1"/>
  <c r="DM453" i="1"/>
  <c r="DL453" i="1"/>
  <c r="DK453" i="1"/>
  <c r="DJ453" i="1"/>
  <c r="DI453" i="1"/>
  <c r="DH453" i="1"/>
  <c r="DG453" i="1"/>
  <c r="DF453" i="1"/>
  <c r="DE453" i="1"/>
  <c r="DD453" i="1"/>
  <c r="DC453" i="1"/>
  <c r="DB453" i="1"/>
  <c r="DA453" i="1"/>
  <c r="CZ453" i="1"/>
  <c r="CY453" i="1"/>
  <c r="CX453" i="1"/>
  <c r="CW453" i="1"/>
  <c r="CV453" i="1"/>
  <c r="CU453" i="1"/>
  <c r="CT453" i="1"/>
  <c r="CS453" i="1"/>
  <c r="CR453" i="1"/>
  <c r="CQ453" i="1"/>
  <c r="CP453" i="1"/>
  <c r="CO453" i="1"/>
  <c r="CN453" i="1"/>
  <c r="CM453" i="1"/>
  <c r="CL453" i="1"/>
  <c r="CK453" i="1"/>
  <c r="CJ453" i="1"/>
  <c r="CI453" i="1"/>
  <c r="CH453" i="1"/>
  <c r="CG453" i="1"/>
  <c r="CF453" i="1"/>
  <c r="CE453" i="1"/>
  <c r="CD453" i="1"/>
  <c r="CC453" i="1"/>
  <c r="CB453" i="1"/>
  <c r="CA453" i="1"/>
  <c r="BZ453" i="1"/>
  <c r="BY453" i="1"/>
  <c r="BX453" i="1"/>
  <c r="BW453" i="1"/>
  <c r="BV453" i="1"/>
  <c r="BU453" i="1"/>
  <c r="BT453" i="1"/>
  <c r="BS453" i="1"/>
  <c r="BR453" i="1"/>
  <c r="BQ453" i="1"/>
  <c r="DW452" i="1"/>
  <c r="DV452" i="1"/>
  <c r="DU452" i="1"/>
  <c r="DT452" i="1"/>
  <c r="DS452" i="1"/>
  <c r="DR452" i="1"/>
  <c r="DQ452" i="1"/>
  <c r="DP452" i="1"/>
  <c r="DO452" i="1"/>
  <c r="DN452" i="1"/>
  <c r="DM452" i="1"/>
  <c r="DL452" i="1"/>
  <c r="DK452" i="1"/>
  <c r="DJ452" i="1"/>
  <c r="DI452" i="1"/>
  <c r="DH452" i="1"/>
  <c r="DG452" i="1"/>
  <c r="DF452" i="1"/>
  <c r="DE452" i="1"/>
  <c r="DD452" i="1"/>
  <c r="DC452" i="1"/>
  <c r="DB452" i="1"/>
  <c r="DA452" i="1"/>
  <c r="CZ452" i="1"/>
  <c r="CY452" i="1"/>
  <c r="CX452" i="1"/>
  <c r="CW452" i="1"/>
  <c r="CV452" i="1"/>
  <c r="CU452" i="1"/>
  <c r="CT452" i="1"/>
  <c r="CS452" i="1"/>
  <c r="CR452" i="1"/>
  <c r="CQ452" i="1"/>
  <c r="CP452" i="1"/>
  <c r="CO452" i="1"/>
  <c r="CN452" i="1"/>
  <c r="CM452" i="1"/>
  <c r="CL452" i="1"/>
  <c r="CK452" i="1"/>
  <c r="CJ452" i="1"/>
  <c r="CI452" i="1"/>
  <c r="CH452" i="1"/>
  <c r="CG452" i="1"/>
  <c r="CF452" i="1"/>
  <c r="CE452" i="1"/>
  <c r="CD452" i="1"/>
  <c r="CC452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DW451" i="1"/>
  <c r="DV451" i="1"/>
  <c r="DU451" i="1"/>
  <c r="DT451" i="1"/>
  <c r="DS451" i="1"/>
  <c r="DR451" i="1"/>
  <c r="DQ451" i="1"/>
  <c r="DP451" i="1"/>
  <c r="DO451" i="1"/>
  <c r="DN451" i="1"/>
  <c r="DM451" i="1"/>
  <c r="DL451" i="1"/>
  <c r="DK451" i="1"/>
  <c r="DJ451" i="1"/>
  <c r="DI451" i="1"/>
  <c r="DH451" i="1"/>
  <c r="DG451" i="1"/>
  <c r="DF451" i="1"/>
  <c r="DE451" i="1"/>
  <c r="DD451" i="1"/>
  <c r="DC451" i="1"/>
  <c r="DB451" i="1"/>
  <c r="DA451" i="1"/>
  <c r="CZ451" i="1"/>
  <c r="CY451" i="1"/>
  <c r="CX451" i="1"/>
  <c r="CW451" i="1"/>
  <c r="CV451" i="1"/>
  <c r="CU451" i="1"/>
  <c r="CT451" i="1"/>
  <c r="CS451" i="1"/>
  <c r="CR451" i="1"/>
  <c r="CQ451" i="1"/>
  <c r="CP451" i="1"/>
  <c r="CO451" i="1"/>
  <c r="CN451" i="1"/>
  <c r="CM451" i="1"/>
  <c r="CL451" i="1"/>
  <c r="CK451" i="1"/>
  <c r="CJ451" i="1"/>
  <c r="CI451" i="1"/>
  <c r="CH451" i="1"/>
  <c r="CG451" i="1"/>
  <c r="CF451" i="1"/>
  <c r="CE451" i="1"/>
  <c r="CD451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DW450" i="1"/>
  <c r="BT450" i="1"/>
  <c r="BS450" i="1"/>
  <c r="BR450" i="1"/>
  <c r="BQ450" i="1"/>
  <c r="BP456" i="1"/>
  <c r="BP453" i="1"/>
  <c r="DW434" i="1"/>
  <c r="DV434" i="1"/>
  <c r="DU434" i="1"/>
  <c r="DT434" i="1"/>
  <c r="DS434" i="1"/>
  <c r="DR434" i="1"/>
  <c r="DQ434" i="1"/>
  <c r="DP434" i="1"/>
  <c r="DO434" i="1"/>
  <c r="DN434" i="1"/>
  <c r="DM434" i="1"/>
  <c r="DL434" i="1"/>
  <c r="DK434" i="1"/>
  <c r="DJ434" i="1"/>
  <c r="DI434" i="1"/>
  <c r="DH434" i="1"/>
  <c r="DG434" i="1"/>
  <c r="DF434" i="1"/>
  <c r="DE434" i="1"/>
  <c r="DD434" i="1"/>
  <c r="DC434" i="1"/>
  <c r="DB434" i="1"/>
  <c r="DA434" i="1"/>
  <c r="CZ434" i="1"/>
  <c r="CY434" i="1"/>
  <c r="CX434" i="1"/>
  <c r="CW434" i="1"/>
  <c r="CV434" i="1"/>
  <c r="CU434" i="1"/>
  <c r="CT434" i="1"/>
  <c r="CS434" i="1"/>
  <c r="CR434" i="1"/>
  <c r="CQ434" i="1"/>
  <c r="CP434" i="1"/>
  <c r="CO434" i="1"/>
  <c r="CN434" i="1"/>
  <c r="CM434" i="1"/>
  <c r="CL434" i="1"/>
  <c r="CK434" i="1"/>
  <c r="CJ434" i="1"/>
  <c r="CI434" i="1"/>
  <c r="CH434" i="1"/>
  <c r="CG434" i="1"/>
  <c r="CF434" i="1"/>
  <c r="CE434" i="1"/>
  <c r="CD434" i="1"/>
  <c r="CC434" i="1"/>
  <c r="CB434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DW433" i="1"/>
  <c r="DV433" i="1"/>
  <c r="DU433" i="1"/>
  <c r="DT433" i="1"/>
  <c r="DS433" i="1"/>
  <c r="DR433" i="1"/>
  <c r="DQ433" i="1"/>
  <c r="DP433" i="1"/>
  <c r="DO433" i="1"/>
  <c r="DN433" i="1"/>
  <c r="DM433" i="1"/>
  <c r="DL433" i="1"/>
  <c r="DK433" i="1"/>
  <c r="DJ433" i="1"/>
  <c r="DI433" i="1"/>
  <c r="DH433" i="1"/>
  <c r="DG433" i="1"/>
  <c r="DF433" i="1"/>
  <c r="DE433" i="1"/>
  <c r="DD433" i="1"/>
  <c r="DC433" i="1"/>
  <c r="DB433" i="1"/>
  <c r="DA433" i="1"/>
  <c r="CZ433" i="1"/>
  <c r="CY433" i="1"/>
  <c r="CX433" i="1"/>
  <c r="CW433" i="1"/>
  <c r="CV433" i="1"/>
  <c r="CU433" i="1"/>
  <c r="CT433" i="1"/>
  <c r="CS433" i="1"/>
  <c r="CR433" i="1"/>
  <c r="CQ433" i="1"/>
  <c r="CP433" i="1"/>
  <c r="CO433" i="1"/>
  <c r="CN433" i="1"/>
  <c r="CM433" i="1"/>
  <c r="CL433" i="1"/>
  <c r="CK433" i="1"/>
  <c r="CJ433" i="1"/>
  <c r="CI433" i="1"/>
  <c r="CH433" i="1"/>
  <c r="CG433" i="1"/>
  <c r="CF433" i="1"/>
  <c r="CE433" i="1"/>
  <c r="CD433" i="1"/>
  <c r="CC433" i="1"/>
  <c r="CB433" i="1"/>
  <c r="CA433" i="1"/>
  <c r="BZ433" i="1"/>
  <c r="BY433" i="1"/>
  <c r="BX433" i="1"/>
  <c r="BW433" i="1"/>
  <c r="BV433" i="1"/>
  <c r="BU433" i="1"/>
  <c r="BT433" i="1"/>
  <c r="BS433" i="1"/>
  <c r="BR433" i="1"/>
  <c r="BQ433" i="1"/>
  <c r="DW431" i="1"/>
  <c r="DV431" i="1"/>
  <c r="DU431" i="1"/>
  <c r="DT431" i="1"/>
  <c r="DS431" i="1"/>
  <c r="DR431" i="1"/>
  <c r="DQ431" i="1"/>
  <c r="DP431" i="1"/>
  <c r="DO431" i="1"/>
  <c r="DN431" i="1"/>
  <c r="DM431" i="1"/>
  <c r="DL431" i="1"/>
  <c r="DK431" i="1"/>
  <c r="DJ431" i="1"/>
  <c r="DI431" i="1"/>
  <c r="DH431" i="1"/>
  <c r="DG431" i="1"/>
  <c r="DF431" i="1"/>
  <c r="DE431" i="1"/>
  <c r="DD431" i="1"/>
  <c r="DC431" i="1"/>
  <c r="DB431" i="1"/>
  <c r="DA431" i="1"/>
  <c r="CZ431" i="1"/>
  <c r="CY431" i="1"/>
  <c r="CX431" i="1"/>
  <c r="CW431" i="1"/>
  <c r="CV431" i="1"/>
  <c r="CU431" i="1"/>
  <c r="CT431" i="1"/>
  <c r="CS431" i="1"/>
  <c r="CR431" i="1"/>
  <c r="CQ431" i="1"/>
  <c r="CP431" i="1"/>
  <c r="CO431" i="1"/>
  <c r="CN431" i="1"/>
  <c r="CM431" i="1"/>
  <c r="CL431" i="1"/>
  <c r="CK431" i="1"/>
  <c r="CJ431" i="1"/>
  <c r="CI431" i="1"/>
  <c r="CH431" i="1"/>
  <c r="CG431" i="1"/>
  <c r="CF431" i="1"/>
  <c r="CE431" i="1"/>
  <c r="CD431" i="1"/>
  <c r="CC431" i="1"/>
  <c r="CB431" i="1"/>
  <c r="CA431" i="1"/>
  <c r="BZ431" i="1"/>
  <c r="BY431" i="1"/>
  <c r="BX431" i="1"/>
  <c r="BW431" i="1"/>
  <c r="BV431" i="1"/>
  <c r="BU431" i="1"/>
  <c r="BT431" i="1"/>
  <c r="BS431" i="1"/>
  <c r="BR431" i="1"/>
  <c r="BQ431" i="1"/>
  <c r="DW430" i="1"/>
  <c r="DV430" i="1"/>
  <c r="DU430" i="1"/>
  <c r="DT430" i="1"/>
  <c r="DS430" i="1"/>
  <c r="DR430" i="1"/>
  <c r="DQ430" i="1"/>
  <c r="DP430" i="1"/>
  <c r="DO430" i="1"/>
  <c r="DN430" i="1"/>
  <c r="DM430" i="1"/>
  <c r="DL430" i="1"/>
  <c r="DK430" i="1"/>
  <c r="DJ430" i="1"/>
  <c r="DI430" i="1"/>
  <c r="DH430" i="1"/>
  <c r="DG430" i="1"/>
  <c r="DF430" i="1"/>
  <c r="DE430" i="1"/>
  <c r="DD430" i="1"/>
  <c r="DC430" i="1"/>
  <c r="DB430" i="1"/>
  <c r="DA430" i="1"/>
  <c r="CZ430" i="1"/>
  <c r="CY430" i="1"/>
  <c r="CX430" i="1"/>
  <c r="CW430" i="1"/>
  <c r="CV430" i="1"/>
  <c r="CU430" i="1"/>
  <c r="CT430" i="1"/>
  <c r="CS430" i="1"/>
  <c r="CR430" i="1"/>
  <c r="CQ430" i="1"/>
  <c r="CP430" i="1"/>
  <c r="CO430" i="1"/>
  <c r="CN430" i="1"/>
  <c r="CM430" i="1"/>
  <c r="CL430" i="1"/>
  <c r="CK430" i="1"/>
  <c r="CJ430" i="1"/>
  <c r="CI430" i="1"/>
  <c r="CH430" i="1"/>
  <c r="CG430" i="1"/>
  <c r="CF430" i="1"/>
  <c r="CE430" i="1"/>
  <c r="CD430" i="1"/>
  <c r="CC430" i="1"/>
  <c r="CB430" i="1"/>
  <c r="CA430" i="1"/>
  <c r="BZ430" i="1"/>
  <c r="BY430" i="1"/>
  <c r="BX430" i="1"/>
  <c r="BW430" i="1"/>
  <c r="BV430" i="1"/>
  <c r="BU430" i="1"/>
  <c r="BT430" i="1"/>
  <c r="BS430" i="1"/>
  <c r="BR430" i="1"/>
  <c r="BQ430" i="1"/>
  <c r="DW429" i="1"/>
  <c r="DV429" i="1"/>
  <c r="DU429" i="1"/>
  <c r="DT429" i="1"/>
  <c r="DS429" i="1"/>
  <c r="DR429" i="1"/>
  <c r="DQ429" i="1"/>
  <c r="DP429" i="1"/>
  <c r="DO429" i="1"/>
  <c r="DN429" i="1"/>
  <c r="DM429" i="1"/>
  <c r="DL429" i="1"/>
  <c r="DK429" i="1"/>
  <c r="DJ429" i="1"/>
  <c r="DI429" i="1"/>
  <c r="DH429" i="1"/>
  <c r="DG429" i="1"/>
  <c r="DF429" i="1"/>
  <c r="DE429" i="1"/>
  <c r="DD429" i="1"/>
  <c r="DC429" i="1"/>
  <c r="DB429" i="1"/>
  <c r="DA429" i="1"/>
  <c r="CZ429" i="1"/>
  <c r="CY429" i="1"/>
  <c r="CX429" i="1"/>
  <c r="CW429" i="1"/>
  <c r="CV429" i="1"/>
  <c r="CU429" i="1"/>
  <c r="CT429" i="1"/>
  <c r="CS429" i="1"/>
  <c r="CR429" i="1"/>
  <c r="CQ429" i="1"/>
  <c r="CP429" i="1"/>
  <c r="CO429" i="1"/>
  <c r="CN429" i="1"/>
  <c r="CM429" i="1"/>
  <c r="CL429" i="1"/>
  <c r="CK429" i="1"/>
  <c r="CJ429" i="1"/>
  <c r="CI429" i="1"/>
  <c r="CH429" i="1"/>
  <c r="CG429" i="1"/>
  <c r="CF429" i="1"/>
  <c r="CE429" i="1"/>
  <c r="CD429" i="1"/>
  <c r="CC429" i="1"/>
  <c r="CB429" i="1"/>
  <c r="CA429" i="1"/>
  <c r="BZ429" i="1"/>
  <c r="BY429" i="1"/>
  <c r="BX429" i="1"/>
  <c r="BW429" i="1"/>
  <c r="BV429" i="1"/>
  <c r="BU429" i="1"/>
  <c r="BT429" i="1"/>
  <c r="BS429" i="1"/>
  <c r="BR429" i="1"/>
  <c r="BQ429" i="1"/>
  <c r="DW428" i="1"/>
  <c r="BP433" i="1"/>
  <c r="BP431" i="1"/>
  <c r="BP430" i="1"/>
  <c r="DW426" i="1"/>
  <c r="DV426" i="1"/>
  <c r="DU426" i="1"/>
  <c r="DT426" i="1"/>
  <c r="DS426" i="1"/>
  <c r="DR426" i="1"/>
  <c r="DQ426" i="1"/>
  <c r="DP426" i="1"/>
  <c r="DO426" i="1"/>
  <c r="DN426" i="1"/>
  <c r="DM426" i="1"/>
  <c r="DL426" i="1"/>
  <c r="DK426" i="1"/>
  <c r="DJ426" i="1"/>
  <c r="DI426" i="1"/>
  <c r="DH426" i="1"/>
  <c r="DG426" i="1"/>
  <c r="DF426" i="1"/>
  <c r="DE426" i="1"/>
  <c r="DD426" i="1"/>
  <c r="DC426" i="1"/>
  <c r="DB426" i="1"/>
  <c r="DA426" i="1"/>
  <c r="CZ426" i="1"/>
  <c r="CY426" i="1"/>
  <c r="CX426" i="1"/>
  <c r="CW426" i="1"/>
  <c r="CV426" i="1"/>
  <c r="CU426" i="1"/>
  <c r="CT426" i="1"/>
  <c r="CS426" i="1"/>
  <c r="CR426" i="1"/>
  <c r="CQ426" i="1"/>
  <c r="CP426" i="1"/>
  <c r="CO426" i="1"/>
  <c r="CN426" i="1"/>
  <c r="CM426" i="1"/>
  <c r="CL426" i="1"/>
  <c r="CK426" i="1"/>
  <c r="CJ426" i="1"/>
  <c r="CI426" i="1"/>
  <c r="CH426" i="1"/>
  <c r="CG426" i="1"/>
  <c r="CF426" i="1"/>
  <c r="CE426" i="1"/>
  <c r="CD426" i="1"/>
  <c r="CC426" i="1"/>
  <c r="CB426" i="1"/>
  <c r="CA426" i="1"/>
  <c r="BZ426" i="1"/>
  <c r="BY426" i="1"/>
  <c r="BX426" i="1"/>
  <c r="BW426" i="1"/>
  <c r="BV426" i="1"/>
  <c r="BU426" i="1"/>
  <c r="BT426" i="1"/>
  <c r="BS426" i="1"/>
  <c r="BR426" i="1"/>
  <c r="BQ426" i="1"/>
  <c r="DW424" i="1"/>
  <c r="DV424" i="1"/>
  <c r="DU424" i="1"/>
  <c r="DT424" i="1"/>
  <c r="DS424" i="1"/>
  <c r="DR424" i="1"/>
  <c r="DQ424" i="1"/>
  <c r="DP424" i="1"/>
  <c r="DO424" i="1"/>
  <c r="DN424" i="1"/>
  <c r="DM424" i="1"/>
  <c r="DL424" i="1"/>
  <c r="DK424" i="1"/>
  <c r="DJ424" i="1"/>
  <c r="DI424" i="1"/>
  <c r="DH424" i="1"/>
  <c r="DG424" i="1"/>
  <c r="DF424" i="1"/>
  <c r="DE424" i="1"/>
  <c r="DD424" i="1"/>
  <c r="DC424" i="1"/>
  <c r="DB424" i="1"/>
  <c r="DA424" i="1"/>
  <c r="CZ424" i="1"/>
  <c r="CY424" i="1"/>
  <c r="CX424" i="1"/>
  <c r="CW424" i="1"/>
  <c r="CV424" i="1"/>
  <c r="CU424" i="1"/>
  <c r="CT424" i="1"/>
  <c r="CS424" i="1"/>
  <c r="CR424" i="1"/>
  <c r="CQ424" i="1"/>
  <c r="CP424" i="1"/>
  <c r="CO424" i="1"/>
  <c r="CN424" i="1"/>
  <c r="CM424" i="1"/>
  <c r="CL424" i="1"/>
  <c r="CK424" i="1"/>
  <c r="CJ424" i="1"/>
  <c r="CI424" i="1"/>
  <c r="CH424" i="1"/>
  <c r="CG424" i="1"/>
  <c r="CF424" i="1"/>
  <c r="CE424" i="1"/>
  <c r="CD424" i="1"/>
  <c r="CC424" i="1"/>
  <c r="CB424" i="1"/>
  <c r="CA424" i="1"/>
  <c r="BZ424" i="1"/>
  <c r="BY424" i="1"/>
  <c r="BX424" i="1"/>
  <c r="BW424" i="1"/>
  <c r="BV424" i="1"/>
  <c r="BU424" i="1"/>
  <c r="BT424" i="1"/>
  <c r="BS424" i="1"/>
  <c r="BR424" i="1"/>
  <c r="BQ424" i="1"/>
  <c r="DW423" i="1"/>
  <c r="DV423" i="1"/>
  <c r="DU423" i="1"/>
  <c r="DT423" i="1"/>
  <c r="DS423" i="1"/>
  <c r="DR423" i="1"/>
  <c r="DQ423" i="1"/>
  <c r="DP423" i="1"/>
  <c r="DO423" i="1"/>
  <c r="DN423" i="1"/>
  <c r="DM423" i="1"/>
  <c r="DL423" i="1"/>
  <c r="DK423" i="1"/>
  <c r="DJ423" i="1"/>
  <c r="DI423" i="1"/>
  <c r="DH423" i="1"/>
  <c r="DG423" i="1"/>
  <c r="DF423" i="1"/>
  <c r="DE423" i="1"/>
  <c r="DD423" i="1"/>
  <c r="DC423" i="1"/>
  <c r="DB423" i="1"/>
  <c r="DA423" i="1"/>
  <c r="CZ423" i="1"/>
  <c r="CY423" i="1"/>
  <c r="CX423" i="1"/>
  <c r="CW423" i="1"/>
  <c r="CV423" i="1"/>
  <c r="CU423" i="1"/>
  <c r="CT423" i="1"/>
  <c r="CS423" i="1"/>
  <c r="CR423" i="1"/>
  <c r="CQ423" i="1"/>
  <c r="CP423" i="1"/>
  <c r="CO423" i="1"/>
  <c r="CN423" i="1"/>
  <c r="CM423" i="1"/>
  <c r="CL423" i="1"/>
  <c r="CK423" i="1"/>
  <c r="CJ423" i="1"/>
  <c r="CI423" i="1"/>
  <c r="CH423" i="1"/>
  <c r="CG423" i="1"/>
  <c r="CF423" i="1"/>
  <c r="CE423" i="1"/>
  <c r="CD423" i="1"/>
  <c r="CC423" i="1"/>
  <c r="CB423" i="1"/>
  <c r="CA423" i="1"/>
  <c r="BZ423" i="1"/>
  <c r="BY423" i="1"/>
  <c r="BX423" i="1"/>
  <c r="BW423" i="1"/>
  <c r="BV423" i="1"/>
  <c r="BU423" i="1"/>
  <c r="BT423" i="1"/>
  <c r="BS423" i="1"/>
  <c r="BR423" i="1"/>
  <c r="BQ423" i="1"/>
  <c r="DW422" i="1"/>
  <c r="DV422" i="1"/>
  <c r="DU422" i="1"/>
  <c r="DT422" i="1"/>
  <c r="DS422" i="1"/>
  <c r="DR422" i="1"/>
  <c r="DQ422" i="1"/>
  <c r="DP422" i="1"/>
  <c r="DO422" i="1"/>
  <c r="DN422" i="1"/>
  <c r="DM422" i="1"/>
  <c r="DL422" i="1"/>
  <c r="DK422" i="1"/>
  <c r="DJ422" i="1"/>
  <c r="DI422" i="1"/>
  <c r="DH422" i="1"/>
  <c r="DG422" i="1"/>
  <c r="DF422" i="1"/>
  <c r="DE422" i="1"/>
  <c r="DD422" i="1"/>
  <c r="DC422" i="1"/>
  <c r="DB422" i="1"/>
  <c r="DA422" i="1"/>
  <c r="CZ422" i="1"/>
  <c r="CY422" i="1"/>
  <c r="CX422" i="1"/>
  <c r="CW422" i="1"/>
  <c r="CV422" i="1"/>
  <c r="CU422" i="1"/>
  <c r="CT422" i="1"/>
  <c r="CS422" i="1"/>
  <c r="CR422" i="1"/>
  <c r="CQ422" i="1"/>
  <c r="CP422" i="1"/>
  <c r="CO422" i="1"/>
  <c r="CN422" i="1"/>
  <c r="CM422" i="1"/>
  <c r="CL422" i="1"/>
  <c r="CK422" i="1"/>
  <c r="CJ422" i="1"/>
  <c r="CI422" i="1"/>
  <c r="CH422" i="1"/>
  <c r="CG422" i="1"/>
  <c r="CF422" i="1"/>
  <c r="CE422" i="1"/>
  <c r="CD422" i="1"/>
  <c r="CC422" i="1"/>
  <c r="CB422" i="1"/>
  <c r="CA422" i="1"/>
  <c r="BZ422" i="1"/>
  <c r="BY422" i="1"/>
  <c r="BX422" i="1"/>
  <c r="BW422" i="1"/>
  <c r="BV422" i="1"/>
  <c r="BU422" i="1"/>
  <c r="BT422" i="1"/>
  <c r="BS422" i="1"/>
  <c r="BR422" i="1"/>
  <c r="BQ422" i="1"/>
  <c r="DW421" i="1"/>
  <c r="CV421" i="1"/>
  <c r="CU421" i="1"/>
  <c r="CT421" i="1"/>
  <c r="CS421" i="1"/>
  <c r="CR421" i="1"/>
  <c r="CQ421" i="1"/>
  <c r="CP421" i="1"/>
  <c r="CO421" i="1"/>
  <c r="CN421" i="1"/>
  <c r="CM421" i="1"/>
  <c r="CL421" i="1"/>
  <c r="CK421" i="1"/>
  <c r="CJ421" i="1"/>
  <c r="CI421" i="1"/>
  <c r="CH421" i="1"/>
  <c r="CG421" i="1"/>
  <c r="CF421" i="1"/>
  <c r="CE421" i="1"/>
  <c r="CD421" i="1"/>
  <c r="CC421" i="1"/>
  <c r="CB421" i="1"/>
  <c r="CA421" i="1"/>
  <c r="BZ421" i="1"/>
  <c r="BY421" i="1"/>
  <c r="BX421" i="1"/>
  <c r="BW421" i="1"/>
  <c r="BV421" i="1"/>
  <c r="BU421" i="1"/>
  <c r="BT421" i="1"/>
  <c r="BS421" i="1"/>
  <c r="BR421" i="1"/>
  <c r="BQ421" i="1"/>
  <c r="BP421" i="1"/>
  <c r="BP422" i="1"/>
  <c r="BP423" i="1"/>
  <c r="BP424" i="1"/>
  <c r="BP426" i="1"/>
  <c r="DW418" i="1"/>
  <c r="DV418" i="1"/>
  <c r="DU418" i="1"/>
  <c r="DT418" i="1"/>
  <c r="DS418" i="1"/>
  <c r="DR418" i="1"/>
  <c r="DQ418" i="1"/>
  <c r="DP418" i="1"/>
  <c r="DO418" i="1"/>
  <c r="DN418" i="1"/>
  <c r="DM418" i="1"/>
  <c r="DL418" i="1"/>
  <c r="DK418" i="1"/>
  <c r="DJ418" i="1"/>
  <c r="DI418" i="1"/>
  <c r="DH418" i="1"/>
  <c r="DG418" i="1"/>
  <c r="DF418" i="1"/>
  <c r="DE418" i="1"/>
  <c r="DD418" i="1"/>
  <c r="DC418" i="1"/>
  <c r="DB418" i="1"/>
  <c r="DA418" i="1"/>
  <c r="CZ418" i="1"/>
  <c r="CY418" i="1"/>
  <c r="CX418" i="1"/>
  <c r="CW418" i="1"/>
  <c r="CV418" i="1"/>
  <c r="CU418" i="1"/>
  <c r="CT418" i="1"/>
  <c r="CS418" i="1"/>
  <c r="CR418" i="1"/>
  <c r="CQ418" i="1"/>
  <c r="CP418" i="1"/>
  <c r="CO418" i="1"/>
  <c r="CN418" i="1"/>
  <c r="CM418" i="1"/>
  <c r="CL418" i="1"/>
  <c r="CK418" i="1"/>
  <c r="CJ418" i="1"/>
  <c r="CI418" i="1"/>
  <c r="CH418" i="1"/>
  <c r="CG418" i="1"/>
  <c r="CF418" i="1"/>
  <c r="CE418" i="1"/>
  <c r="CD418" i="1"/>
  <c r="CC418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DW417" i="1"/>
  <c r="DV417" i="1"/>
  <c r="DU417" i="1"/>
  <c r="DT417" i="1"/>
  <c r="DS417" i="1"/>
  <c r="DR417" i="1"/>
  <c r="DQ417" i="1"/>
  <c r="DP417" i="1"/>
  <c r="DO417" i="1"/>
  <c r="DN417" i="1"/>
  <c r="DM417" i="1"/>
  <c r="DL417" i="1"/>
  <c r="DK417" i="1"/>
  <c r="DJ417" i="1"/>
  <c r="DI417" i="1"/>
  <c r="DH417" i="1"/>
  <c r="DG417" i="1"/>
  <c r="DF417" i="1"/>
  <c r="DE417" i="1"/>
  <c r="DD417" i="1"/>
  <c r="DC417" i="1"/>
  <c r="DB417" i="1"/>
  <c r="DA417" i="1"/>
  <c r="CZ417" i="1"/>
  <c r="CY417" i="1"/>
  <c r="CX417" i="1"/>
  <c r="CW417" i="1"/>
  <c r="CV417" i="1"/>
  <c r="CU417" i="1"/>
  <c r="CT417" i="1"/>
  <c r="CS417" i="1"/>
  <c r="CR417" i="1"/>
  <c r="CQ417" i="1"/>
  <c r="CP417" i="1"/>
  <c r="CO417" i="1"/>
  <c r="CN417" i="1"/>
  <c r="CM417" i="1"/>
  <c r="CL417" i="1"/>
  <c r="CK417" i="1"/>
  <c r="CJ417" i="1"/>
  <c r="CI417" i="1"/>
  <c r="CH417" i="1"/>
  <c r="CG417" i="1"/>
  <c r="CF417" i="1"/>
  <c r="CE417" i="1"/>
  <c r="CD417" i="1"/>
  <c r="CC417" i="1"/>
  <c r="CB417" i="1"/>
  <c r="CA417" i="1"/>
  <c r="BZ417" i="1"/>
  <c r="BY417" i="1"/>
  <c r="BX417" i="1"/>
  <c r="BW417" i="1"/>
  <c r="BV417" i="1"/>
  <c r="BU417" i="1"/>
  <c r="BT417" i="1"/>
  <c r="BS417" i="1"/>
  <c r="BR417" i="1"/>
  <c r="BQ417" i="1"/>
  <c r="DW416" i="1"/>
  <c r="DV416" i="1"/>
  <c r="DU416" i="1"/>
  <c r="DT416" i="1"/>
  <c r="DS416" i="1"/>
  <c r="DR416" i="1"/>
  <c r="DQ416" i="1"/>
  <c r="DP416" i="1"/>
  <c r="DO416" i="1"/>
  <c r="DN416" i="1"/>
  <c r="DM416" i="1"/>
  <c r="DL416" i="1"/>
  <c r="DK416" i="1"/>
  <c r="DJ416" i="1"/>
  <c r="DI416" i="1"/>
  <c r="DH416" i="1"/>
  <c r="DG416" i="1"/>
  <c r="DF416" i="1"/>
  <c r="DE416" i="1"/>
  <c r="DD416" i="1"/>
  <c r="DC416" i="1"/>
  <c r="DB416" i="1"/>
  <c r="DA416" i="1"/>
  <c r="CZ416" i="1"/>
  <c r="CY416" i="1"/>
  <c r="CX416" i="1"/>
  <c r="CW416" i="1"/>
  <c r="CV416" i="1"/>
  <c r="CU416" i="1"/>
  <c r="CT416" i="1"/>
  <c r="CS416" i="1"/>
  <c r="CR416" i="1"/>
  <c r="CQ416" i="1"/>
  <c r="CP416" i="1"/>
  <c r="CO416" i="1"/>
  <c r="CN416" i="1"/>
  <c r="CM416" i="1"/>
  <c r="CL416" i="1"/>
  <c r="CK416" i="1"/>
  <c r="CJ416" i="1"/>
  <c r="CI416" i="1"/>
  <c r="CH416" i="1"/>
  <c r="CG416" i="1"/>
  <c r="CF416" i="1"/>
  <c r="CE416" i="1"/>
  <c r="CD416" i="1"/>
  <c r="CC416" i="1"/>
  <c r="CB416" i="1"/>
  <c r="CA416" i="1"/>
  <c r="BZ416" i="1"/>
  <c r="BY416" i="1"/>
  <c r="BX416" i="1"/>
  <c r="BW416" i="1"/>
  <c r="BV416" i="1"/>
  <c r="BU416" i="1"/>
  <c r="BT416" i="1"/>
  <c r="BS416" i="1"/>
  <c r="BR416" i="1"/>
  <c r="BQ416" i="1"/>
  <c r="DW415" i="1"/>
  <c r="DV415" i="1"/>
  <c r="DU415" i="1"/>
  <c r="DT415" i="1"/>
  <c r="DS415" i="1"/>
  <c r="DR415" i="1"/>
  <c r="DQ415" i="1"/>
  <c r="DP415" i="1"/>
  <c r="DO415" i="1"/>
  <c r="DN415" i="1"/>
  <c r="DM415" i="1"/>
  <c r="DL415" i="1"/>
  <c r="DK415" i="1"/>
  <c r="DJ415" i="1"/>
  <c r="DI415" i="1"/>
  <c r="DH415" i="1"/>
  <c r="DG415" i="1"/>
  <c r="DF415" i="1"/>
  <c r="DE415" i="1"/>
  <c r="DD415" i="1"/>
  <c r="DC415" i="1"/>
  <c r="DB415" i="1"/>
  <c r="DA415" i="1"/>
  <c r="CZ415" i="1"/>
  <c r="CY415" i="1"/>
  <c r="CX415" i="1"/>
  <c r="CW415" i="1"/>
  <c r="CV415" i="1"/>
  <c r="CU415" i="1"/>
  <c r="CT415" i="1"/>
  <c r="CS415" i="1"/>
  <c r="CR415" i="1"/>
  <c r="CQ415" i="1"/>
  <c r="CP415" i="1"/>
  <c r="CO415" i="1"/>
  <c r="CN415" i="1"/>
  <c r="CM415" i="1"/>
  <c r="CL415" i="1"/>
  <c r="CK415" i="1"/>
  <c r="CJ415" i="1"/>
  <c r="CI415" i="1"/>
  <c r="CH415" i="1"/>
  <c r="CG415" i="1"/>
  <c r="CF415" i="1"/>
  <c r="CE415" i="1"/>
  <c r="CD415" i="1"/>
  <c r="CC415" i="1"/>
  <c r="CB415" i="1"/>
  <c r="CA415" i="1"/>
  <c r="BZ415" i="1"/>
  <c r="BY415" i="1"/>
  <c r="BX415" i="1"/>
  <c r="BW415" i="1"/>
  <c r="BV415" i="1"/>
  <c r="BU415" i="1"/>
  <c r="BT415" i="1"/>
  <c r="BS415" i="1"/>
  <c r="BR415" i="1"/>
  <c r="BQ415" i="1"/>
  <c r="DW414" i="1"/>
  <c r="DV414" i="1"/>
  <c r="DU414" i="1"/>
  <c r="DT414" i="1"/>
  <c r="DS414" i="1"/>
  <c r="DR414" i="1"/>
  <c r="DQ414" i="1"/>
  <c r="DP414" i="1"/>
  <c r="DO414" i="1"/>
  <c r="DN414" i="1"/>
  <c r="DM414" i="1"/>
  <c r="DL414" i="1"/>
  <c r="DK414" i="1"/>
  <c r="DJ414" i="1"/>
  <c r="DI414" i="1"/>
  <c r="DH414" i="1"/>
  <c r="DG414" i="1"/>
  <c r="DF414" i="1"/>
  <c r="DE414" i="1"/>
  <c r="DD414" i="1"/>
  <c r="DC414" i="1"/>
  <c r="DB414" i="1"/>
  <c r="DA414" i="1"/>
  <c r="CZ414" i="1"/>
  <c r="CY414" i="1"/>
  <c r="CX414" i="1"/>
  <c r="CW414" i="1"/>
  <c r="CV414" i="1"/>
  <c r="CU414" i="1"/>
  <c r="CT414" i="1"/>
  <c r="CS414" i="1"/>
  <c r="CR414" i="1"/>
  <c r="CQ414" i="1"/>
  <c r="CP414" i="1"/>
  <c r="CO414" i="1"/>
  <c r="CN414" i="1"/>
  <c r="CM414" i="1"/>
  <c r="CL414" i="1"/>
  <c r="CK414" i="1"/>
  <c r="CJ414" i="1"/>
  <c r="CI414" i="1"/>
  <c r="CH414" i="1"/>
  <c r="CG414" i="1"/>
  <c r="CF414" i="1"/>
  <c r="CE414" i="1"/>
  <c r="CD414" i="1"/>
  <c r="CC414" i="1"/>
  <c r="CB414" i="1"/>
  <c r="CA414" i="1"/>
  <c r="BZ414" i="1"/>
  <c r="BY414" i="1"/>
  <c r="BX414" i="1"/>
  <c r="BW414" i="1"/>
  <c r="BV414" i="1"/>
  <c r="BU414" i="1"/>
  <c r="BT414" i="1"/>
  <c r="BS414" i="1"/>
  <c r="BR414" i="1"/>
  <c r="BQ414" i="1"/>
  <c r="DW413" i="1"/>
  <c r="BW413" i="1"/>
  <c r="BV413" i="1"/>
  <c r="BU413" i="1"/>
  <c r="BT413" i="1"/>
  <c r="BS413" i="1"/>
  <c r="BR413" i="1"/>
  <c r="BQ413" i="1"/>
  <c r="BP418" i="1"/>
  <c r="BP417" i="1"/>
  <c r="BP416" i="1"/>
  <c r="BP414" i="1"/>
  <c r="DW410" i="1"/>
  <c r="DV410" i="1"/>
  <c r="DU410" i="1"/>
  <c r="DT410" i="1"/>
  <c r="DS410" i="1"/>
  <c r="DR410" i="1"/>
  <c r="DQ410" i="1"/>
  <c r="DP410" i="1"/>
  <c r="DO410" i="1"/>
  <c r="DN410" i="1"/>
  <c r="DM410" i="1"/>
  <c r="DL410" i="1"/>
  <c r="DK410" i="1"/>
  <c r="DJ410" i="1"/>
  <c r="DI410" i="1"/>
  <c r="DH410" i="1"/>
  <c r="DG410" i="1"/>
  <c r="DF410" i="1"/>
  <c r="DE410" i="1"/>
  <c r="DD410" i="1"/>
  <c r="DC410" i="1"/>
  <c r="DB410" i="1"/>
  <c r="DA410" i="1"/>
  <c r="CZ410" i="1"/>
  <c r="CY410" i="1"/>
  <c r="CX410" i="1"/>
  <c r="CW410" i="1"/>
  <c r="CV410" i="1"/>
  <c r="CU410" i="1"/>
  <c r="CT410" i="1"/>
  <c r="CS410" i="1"/>
  <c r="CR410" i="1"/>
  <c r="CQ410" i="1"/>
  <c r="CP410" i="1"/>
  <c r="CO410" i="1"/>
  <c r="CN410" i="1"/>
  <c r="CM410" i="1"/>
  <c r="CL410" i="1"/>
  <c r="CK410" i="1"/>
  <c r="CJ410" i="1"/>
  <c r="CI410" i="1"/>
  <c r="CH410" i="1"/>
  <c r="CG410" i="1"/>
  <c r="CF410" i="1"/>
  <c r="CE410" i="1"/>
  <c r="CD410" i="1"/>
  <c r="CC410" i="1"/>
  <c r="CB410" i="1"/>
  <c r="CA410" i="1"/>
  <c r="BZ410" i="1"/>
  <c r="BY410" i="1"/>
  <c r="BX410" i="1"/>
  <c r="BW410" i="1"/>
  <c r="BV410" i="1"/>
  <c r="BU410" i="1"/>
  <c r="BT410" i="1"/>
  <c r="BS410" i="1"/>
  <c r="BR410" i="1"/>
  <c r="BQ410" i="1"/>
  <c r="DW409" i="1"/>
  <c r="DV409" i="1"/>
  <c r="DU409" i="1"/>
  <c r="DT409" i="1"/>
  <c r="DS409" i="1"/>
  <c r="DR409" i="1"/>
  <c r="DQ409" i="1"/>
  <c r="DP409" i="1"/>
  <c r="DO409" i="1"/>
  <c r="DN409" i="1"/>
  <c r="DM409" i="1"/>
  <c r="DL409" i="1"/>
  <c r="DK409" i="1"/>
  <c r="DJ409" i="1"/>
  <c r="DI409" i="1"/>
  <c r="DH409" i="1"/>
  <c r="DG409" i="1"/>
  <c r="DF409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DW408" i="1"/>
  <c r="DV408" i="1"/>
  <c r="DU408" i="1"/>
  <c r="DT408" i="1"/>
  <c r="DS408" i="1"/>
  <c r="DR408" i="1"/>
  <c r="DQ408" i="1"/>
  <c r="DP408" i="1"/>
  <c r="DO408" i="1"/>
  <c r="DN408" i="1"/>
  <c r="DM408" i="1"/>
  <c r="DL408" i="1"/>
  <c r="DK408" i="1"/>
  <c r="DJ408" i="1"/>
  <c r="DI408" i="1"/>
  <c r="DH408" i="1"/>
  <c r="DG408" i="1"/>
  <c r="DF408" i="1"/>
  <c r="DE408" i="1"/>
  <c r="DD408" i="1"/>
  <c r="DC408" i="1"/>
  <c r="DB408" i="1"/>
  <c r="DA408" i="1"/>
  <c r="CZ408" i="1"/>
  <c r="CY408" i="1"/>
  <c r="CX408" i="1"/>
  <c r="CW408" i="1"/>
  <c r="CV408" i="1"/>
  <c r="CU408" i="1"/>
  <c r="CT408" i="1"/>
  <c r="CS408" i="1"/>
  <c r="CR408" i="1"/>
  <c r="CQ408" i="1"/>
  <c r="CP408" i="1"/>
  <c r="CO408" i="1"/>
  <c r="CN408" i="1"/>
  <c r="CM408" i="1"/>
  <c r="CL408" i="1"/>
  <c r="CK408" i="1"/>
  <c r="CJ408" i="1"/>
  <c r="CI408" i="1"/>
  <c r="CH408" i="1"/>
  <c r="CG408" i="1"/>
  <c r="CF408" i="1"/>
  <c r="CE408" i="1"/>
  <c r="CD408" i="1"/>
  <c r="CC408" i="1"/>
  <c r="CB408" i="1"/>
  <c r="CA408" i="1"/>
  <c r="BZ408" i="1"/>
  <c r="BY408" i="1"/>
  <c r="BX408" i="1"/>
  <c r="BW408" i="1"/>
  <c r="BV408" i="1"/>
  <c r="BU408" i="1"/>
  <c r="BT408" i="1"/>
  <c r="BS408" i="1"/>
  <c r="BR408" i="1"/>
  <c r="BQ408" i="1"/>
  <c r="DW407" i="1"/>
  <c r="DV407" i="1"/>
  <c r="DU407" i="1"/>
  <c r="DT407" i="1"/>
  <c r="DS407" i="1"/>
  <c r="DR407" i="1"/>
  <c r="DQ407" i="1"/>
  <c r="DP407" i="1"/>
  <c r="DO407" i="1"/>
  <c r="DN407" i="1"/>
  <c r="DM407" i="1"/>
  <c r="DL407" i="1"/>
  <c r="DK407" i="1"/>
  <c r="DJ407" i="1"/>
  <c r="DI407" i="1"/>
  <c r="DH407" i="1"/>
  <c r="DG407" i="1"/>
  <c r="DF407" i="1"/>
  <c r="DE407" i="1"/>
  <c r="DD407" i="1"/>
  <c r="DC407" i="1"/>
  <c r="DB407" i="1"/>
  <c r="DA407" i="1"/>
  <c r="CZ407" i="1"/>
  <c r="CY407" i="1"/>
  <c r="CX407" i="1"/>
  <c r="CW407" i="1"/>
  <c r="CV407" i="1"/>
  <c r="CU407" i="1"/>
  <c r="CT407" i="1"/>
  <c r="CS407" i="1"/>
  <c r="CR407" i="1"/>
  <c r="CQ407" i="1"/>
  <c r="CP407" i="1"/>
  <c r="CO407" i="1"/>
  <c r="CN407" i="1"/>
  <c r="CM407" i="1"/>
  <c r="CL407" i="1"/>
  <c r="CK407" i="1"/>
  <c r="CJ407" i="1"/>
  <c r="CI407" i="1"/>
  <c r="CH407" i="1"/>
  <c r="CG407" i="1"/>
  <c r="CF407" i="1"/>
  <c r="CE407" i="1"/>
  <c r="CD407" i="1"/>
  <c r="CC407" i="1"/>
  <c r="CB407" i="1"/>
  <c r="CA407" i="1"/>
  <c r="BZ407" i="1"/>
  <c r="BY407" i="1"/>
  <c r="BX407" i="1"/>
  <c r="BW407" i="1"/>
  <c r="BV407" i="1"/>
  <c r="BU407" i="1"/>
  <c r="BT407" i="1"/>
  <c r="BS407" i="1"/>
  <c r="BR407" i="1"/>
  <c r="BQ407" i="1"/>
  <c r="DW406" i="1"/>
  <c r="DV406" i="1"/>
  <c r="DU406" i="1"/>
  <c r="DT406" i="1"/>
  <c r="DS406" i="1"/>
  <c r="DR406" i="1"/>
  <c r="DQ406" i="1"/>
  <c r="DP406" i="1"/>
  <c r="DO406" i="1"/>
  <c r="DN406" i="1"/>
  <c r="DM406" i="1"/>
  <c r="DL406" i="1"/>
  <c r="DK406" i="1"/>
  <c r="DJ406" i="1"/>
  <c r="DI406" i="1"/>
  <c r="DH406" i="1"/>
  <c r="DG406" i="1"/>
  <c r="DF406" i="1"/>
  <c r="DE406" i="1"/>
  <c r="DD406" i="1"/>
  <c r="DC406" i="1"/>
  <c r="DB406" i="1"/>
  <c r="DA406" i="1"/>
  <c r="CZ406" i="1"/>
  <c r="CY406" i="1"/>
  <c r="CX406" i="1"/>
  <c r="CW406" i="1"/>
  <c r="CV406" i="1"/>
  <c r="CU406" i="1"/>
  <c r="CT406" i="1"/>
  <c r="CS406" i="1"/>
  <c r="CR406" i="1"/>
  <c r="CQ406" i="1"/>
  <c r="CP406" i="1"/>
  <c r="CO406" i="1"/>
  <c r="CN406" i="1"/>
  <c r="CM406" i="1"/>
  <c r="CL406" i="1"/>
  <c r="CK406" i="1"/>
  <c r="CJ406" i="1"/>
  <c r="CI406" i="1"/>
  <c r="CH406" i="1"/>
  <c r="CG406" i="1"/>
  <c r="CF406" i="1"/>
  <c r="CE406" i="1"/>
  <c r="CD406" i="1"/>
  <c r="CC406" i="1"/>
  <c r="CB406" i="1"/>
  <c r="CA406" i="1"/>
  <c r="BZ406" i="1"/>
  <c r="BY406" i="1"/>
  <c r="BX406" i="1"/>
  <c r="BW406" i="1"/>
  <c r="BV406" i="1"/>
  <c r="BU406" i="1"/>
  <c r="BT406" i="1"/>
  <c r="BS406" i="1"/>
  <c r="BR406" i="1"/>
  <c r="BQ406" i="1"/>
  <c r="BP410" i="1"/>
  <c r="BP406" i="1"/>
  <c r="DW403" i="1"/>
  <c r="DW402" i="1"/>
  <c r="DW401" i="1"/>
  <c r="DW400" i="1"/>
  <c r="DW394" i="1"/>
  <c r="DV394" i="1"/>
  <c r="DU394" i="1"/>
  <c r="DT394" i="1"/>
  <c r="DS394" i="1"/>
  <c r="DR394" i="1"/>
  <c r="DQ394" i="1"/>
  <c r="DP394" i="1"/>
  <c r="DO394" i="1"/>
  <c r="DN394" i="1"/>
  <c r="DM394" i="1"/>
  <c r="DL394" i="1"/>
  <c r="DK394" i="1"/>
  <c r="DJ394" i="1"/>
  <c r="DI394" i="1"/>
  <c r="DH394" i="1"/>
  <c r="DG394" i="1"/>
  <c r="DF394" i="1"/>
  <c r="DE394" i="1"/>
  <c r="DD394" i="1"/>
  <c r="DC394" i="1"/>
  <c r="DB394" i="1"/>
  <c r="DA394" i="1"/>
  <c r="CZ394" i="1"/>
  <c r="CY394" i="1"/>
  <c r="CX394" i="1"/>
  <c r="CW394" i="1"/>
  <c r="CV394" i="1"/>
  <c r="CU394" i="1"/>
  <c r="CT394" i="1"/>
  <c r="CS394" i="1"/>
  <c r="CR394" i="1"/>
  <c r="CQ394" i="1"/>
  <c r="CP394" i="1"/>
  <c r="CO394" i="1"/>
  <c r="CN394" i="1"/>
  <c r="CM394" i="1"/>
  <c r="CL394" i="1"/>
  <c r="CK394" i="1"/>
  <c r="CJ394" i="1"/>
  <c r="CI394" i="1"/>
  <c r="CH394" i="1"/>
  <c r="CG394" i="1"/>
  <c r="CF394" i="1"/>
  <c r="CE394" i="1"/>
  <c r="CD394" i="1"/>
  <c r="CC394" i="1"/>
  <c r="CB394" i="1"/>
  <c r="CA394" i="1"/>
  <c r="DW393" i="1"/>
  <c r="DV393" i="1"/>
  <c r="DU393" i="1"/>
  <c r="DT393" i="1"/>
  <c r="DS393" i="1"/>
  <c r="DR393" i="1"/>
  <c r="DQ393" i="1"/>
  <c r="DP393" i="1"/>
  <c r="DO393" i="1"/>
  <c r="DN393" i="1"/>
  <c r="DM393" i="1"/>
  <c r="DL393" i="1"/>
  <c r="DK393" i="1"/>
  <c r="DJ393" i="1"/>
  <c r="DI393" i="1"/>
  <c r="DH393" i="1"/>
  <c r="DG393" i="1"/>
  <c r="DF393" i="1"/>
  <c r="DE393" i="1"/>
  <c r="DD393" i="1"/>
  <c r="DC393" i="1"/>
  <c r="DB393" i="1"/>
  <c r="DA393" i="1"/>
  <c r="CZ393" i="1"/>
  <c r="CY393" i="1"/>
  <c r="CX393" i="1"/>
  <c r="CW393" i="1"/>
  <c r="CV393" i="1"/>
  <c r="CU393" i="1"/>
  <c r="CT393" i="1"/>
  <c r="CS393" i="1"/>
  <c r="CR393" i="1"/>
  <c r="CQ393" i="1"/>
  <c r="CP393" i="1"/>
  <c r="CO393" i="1"/>
  <c r="CN393" i="1"/>
  <c r="CM393" i="1"/>
  <c r="CL393" i="1"/>
  <c r="CK393" i="1"/>
  <c r="CJ393" i="1"/>
  <c r="CI393" i="1"/>
  <c r="CH393" i="1"/>
  <c r="CG393" i="1"/>
  <c r="CF393" i="1"/>
  <c r="CE393" i="1"/>
  <c r="CD393" i="1"/>
  <c r="CC393" i="1"/>
  <c r="CB393" i="1"/>
  <c r="CA393" i="1"/>
  <c r="DW392" i="1"/>
  <c r="DV392" i="1"/>
  <c r="DU392" i="1"/>
  <c r="DT392" i="1"/>
  <c r="DS392" i="1"/>
  <c r="DR392" i="1"/>
  <c r="DQ392" i="1"/>
  <c r="DP392" i="1"/>
  <c r="DO392" i="1"/>
  <c r="DN392" i="1"/>
  <c r="DM392" i="1"/>
  <c r="DL392" i="1"/>
  <c r="DK392" i="1"/>
  <c r="DJ392" i="1"/>
  <c r="DI392" i="1"/>
  <c r="DH392" i="1"/>
  <c r="DG392" i="1"/>
  <c r="DF392" i="1"/>
  <c r="DE392" i="1"/>
  <c r="DD392" i="1"/>
  <c r="DC392" i="1"/>
  <c r="DB392" i="1"/>
  <c r="DA392" i="1"/>
  <c r="CZ392" i="1"/>
  <c r="CY392" i="1"/>
  <c r="CX392" i="1"/>
  <c r="CW392" i="1"/>
  <c r="CV392" i="1"/>
  <c r="CU392" i="1"/>
  <c r="CT392" i="1"/>
  <c r="CS392" i="1"/>
  <c r="CR392" i="1"/>
  <c r="CQ392" i="1"/>
  <c r="CP392" i="1"/>
  <c r="CO392" i="1"/>
  <c r="CN392" i="1"/>
  <c r="CM392" i="1"/>
  <c r="CL392" i="1"/>
  <c r="CK392" i="1"/>
  <c r="CJ392" i="1"/>
  <c r="CI392" i="1"/>
  <c r="CH392" i="1"/>
  <c r="CG392" i="1"/>
  <c r="CF392" i="1"/>
  <c r="CE392" i="1"/>
  <c r="CD392" i="1"/>
  <c r="CC392" i="1"/>
  <c r="CB392" i="1"/>
  <c r="CA392" i="1"/>
  <c r="DW390" i="1"/>
  <c r="DV390" i="1"/>
  <c r="DU390" i="1"/>
  <c r="DT390" i="1"/>
  <c r="DS390" i="1"/>
  <c r="DR390" i="1"/>
  <c r="DQ390" i="1"/>
  <c r="DP390" i="1"/>
  <c r="DO390" i="1"/>
  <c r="DN390" i="1"/>
  <c r="DM390" i="1"/>
  <c r="DL390" i="1"/>
  <c r="DK390" i="1"/>
  <c r="DJ390" i="1"/>
  <c r="DI390" i="1"/>
  <c r="DH390" i="1"/>
  <c r="DG390" i="1"/>
  <c r="DF390" i="1"/>
  <c r="DE390" i="1"/>
  <c r="DD390" i="1"/>
  <c r="DC390" i="1"/>
  <c r="DB390" i="1"/>
  <c r="DA390" i="1"/>
  <c r="CZ390" i="1"/>
  <c r="CY390" i="1"/>
  <c r="CX390" i="1"/>
  <c r="CW390" i="1"/>
  <c r="CV390" i="1"/>
  <c r="CU390" i="1"/>
  <c r="CT390" i="1"/>
  <c r="CS390" i="1"/>
  <c r="CR390" i="1"/>
  <c r="CQ390" i="1"/>
  <c r="CP390" i="1"/>
  <c r="CO390" i="1"/>
  <c r="CN390" i="1"/>
  <c r="CM390" i="1"/>
  <c r="CL390" i="1"/>
  <c r="CK390" i="1"/>
  <c r="CJ390" i="1"/>
  <c r="CI390" i="1"/>
  <c r="CH390" i="1"/>
  <c r="CG390" i="1"/>
  <c r="CF390" i="1"/>
  <c r="CE390" i="1"/>
  <c r="CD390" i="1"/>
  <c r="CC390" i="1"/>
  <c r="CB390" i="1"/>
  <c r="CA390" i="1"/>
  <c r="DW389" i="1"/>
  <c r="DW386" i="1"/>
  <c r="DV386" i="1"/>
  <c r="DU386" i="1"/>
  <c r="DT386" i="1"/>
  <c r="DS386" i="1"/>
  <c r="DR386" i="1"/>
  <c r="DQ386" i="1"/>
  <c r="DP386" i="1"/>
  <c r="DO386" i="1"/>
  <c r="DN386" i="1"/>
  <c r="DM386" i="1"/>
  <c r="DL386" i="1"/>
  <c r="DK386" i="1"/>
  <c r="DJ386" i="1"/>
  <c r="DI386" i="1"/>
  <c r="DH386" i="1"/>
  <c r="DG386" i="1"/>
  <c r="DF386" i="1"/>
  <c r="DE386" i="1"/>
  <c r="DD386" i="1"/>
  <c r="DC386" i="1"/>
  <c r="DB386" i="1"/>
  <c r="DA386" i="1"/>
  <c r="CZ386" i="1"/>
  <c r="CY386" i="1"/>
  <c r="CX386" i="1"/>
  <c r="CW386" i="1"/>
  <c r="CV386" i="1"/>
  <c r="CU386" i="1"/>
  <c r="CT386" i="1"/>
  <c r="CS386" i="1"/>
  <c r="CR386" i="1"/>
  <c r="CQ386" i="1"/>
  <c r="CP386" i="1"/>
  <c r="CO386" i="1"/>
  <c r="CN386" i="1"/>
  <c r="CM386" i="1"/>
  <c r="CL386" i="1"/>
  <c r="CK386" i="1"/>
  <c r="CJ386" i="1"/>
  <c r="CI386" i="1"/>
  <c r="CH386" i="1"/>
  <c r="CG386" i="1"/>
  <c r="CF386" i="1"/>
  <c r="CE386" i="1"/>
  <c r="CD386" i="1"/>
  <c r="CC386" i="1"/>
  <c r="CB386" i="1"/>
  <c r="CA386" i="1"/>
  <c r="BZ386" i="1"/>
  <c r="BY386" i="1"/>
  <c r="BX386" i="1"/>
  <c r="BW386" i="1"/>
  <c r="BV386" i="1"/>
  <c r="BU386" i="1"/>
  <c r="BT386" i="1"/>
  <c r="BS386" i="1"/>
  <c r="BR386" i="1"/>
  <c r="BQ386" i="1"/>
  <c r="DW385" i="1"/>
  <c r="DV385" i="1"/>
  <c r="DU385" i="1"/>
  <c r="DT385" i="1"/>
  <c r="DS385" i="1"/>
  <c r="DR385" i="1"/>
  <c r="DQ385" i="1"/>
  <c r="DP385" i="1"/>
  <c r="DO385" i="1"/>
  <c r="DN385" i="1"/>
  <c r="DM385" i="1"/>
  <c r="DL385" i="1"/>
  <c r="DK385" i="1"/>
  <c r="DJ385" i="1"/>
  <c r="DI385" i="1"/>
  <c r="DH385" i="1"/>
  <c r="DG385" i="1"/>
  <c r="DF385" i="1"/>
  <c r="DE385" i="1"/>
  <c r="DD385" i="1"/>
  <c r="DC385" i="1"/>
  <c r="DB385" i="1"/>
  <c r="DA385" i="1"/>
  <c r="CZ385" i="1"/>
  <c r="CY385" i="1"/>
  <c r="CX385" i="1"/>
  <c r="CW385" i="1"/>
  <c r="CV385" i="1"/>
  <c r="CU385" i="1"/>
  <c r="CT385" i="1"/>
  <c r="CS385" i="1"/>
  <c r="CR385" i="1"/>
  <c r="CQ385" i="1"/>
  <c r="CP385" i="1"/>
  <c r="CO385" i="1"/>
  <c r="CN385" i="1"/>
  <c r="CM385" i="1"/>
  <c r="CL385" i="1"/>
  <c r="CK385" i="1"/>
  <c r="CJ385" i="1"/>
  <c r="CI385" i="1"/>
  <c r="CH385" i="1"/>
  <c r="CG385" i="1"/>
  <c r="CF385" i="1"/>
  <c r="CE385" i="1"/>
  <c r="CD385" i="1"/>
  <c r="CC385" i="1"/>
  <c r="CB385" i="1"/>
  <c r="CA385" i="1"/>
  <c r="BZ385" i="1"/>
  <c r="BY385" i="1"/>
  <c r="BX385" i="1"/>
  <c r="BW385" i="1"/>
  <c r="BV385" i="1"/>
  <c r="BU385" i="1"/>
  <c r="BT385" i="1"/>
  <c r="BS385" i="1"/>
  <c r="BR385" i="1"/>
  <c r="BQ385" i="1"/>
  <c r="DW384" i="1"/>
  <c r="DV384" i="1"/>
  <c r="DU384" i="1"/>
  <c r="DT384" i="1"/>
  <c r="DS384" i="1"/>
  <c r="DR384" i="1"/>
  <c r="DQ384" i="1"/>
  <c r="DP384" i="1"/>
  <c r="DO384" i="1"/>
  <c r="DN384" i="1"/>
  <c r="DM384" i="1"/>
  <c r="DL384" i="1"/>
  <c r="DK384" i="1"/>
  <c r="DJ384" i="1"/>
  <c r="DI384" i="1"/>
  <c r="DH384" i="1"/>
  <c r="DG384" i="1"/>
  <c r="DF384" i="1"/>
  <c r="DE384" i="1"/>
  <c r="DD384" i="1"/>
  <c r="DC384" i="1"/>
  <c r="DB384" i="1"/>
  <c r="DA384" i="1"/>
  <c r="CZ384" i="1"/>
  <c r="CY384" i="1"/>
  <c r="CX384" i="1"/>
  <c r="CW384" i="1"/>
  <c r="CV384" i="1"/>
  <c r="CU384" i="1"/>
  <c r="CT384" i="1"/>
  <c r="CS384" i="1"/>
  <c r="CR384" i="1"/>
  <c r="CQ384" i="1"/>
  <c r="CP384" i="1"/>
  <c r="CO384" i="1"/>
  <c r="CN384" i="1"/>
  <c r="CM384" i="1"/>
  <c r="CL384" i="1"/>
  <c r="CK384" i="1"/>
  <c r="CJ384" i="1"/>
  <c r="CI384" i="1"/>
  <c r="CH384" i="1"/>
  <c r="CG384" i="1"/>
  <c r="CF384" i="1"/>
  <c r="CE384" i="1"/>
  <c r="CD384" i="1"/>
  <c r="CC384" i="1"/>
  <c r="CB384" i="1"/>
  <c r="CA384" i="1"/>
  <c r="BZ384" i="1"/>
  <c r="BY384" i="1"/>
  <c r="BX384" i="1"/>
  <c r="BW384" i="1"/>
  <c r="BV384" i="1"/>
  <c r="BU384" i="1"/>
  <c r="BT384" i="1"/>
  <c r="BS384" i="1"/>
  <c r="BR384" i="1"/>
  <c r="BQ384" i="1"/>
  <c r="DW383" i="1"/>
  <c r="DV383" i="1"/>
  <c r="DU383" i="1"/>
  <c r="DT383" i="1"/>
  <c r="DS383" i="1"/>
  <c r="DR383" i="1"/>
  <c r="DQ383" i="1"/>
  <c r="DP383" i="1"/>
  <c r="DO383" i="1"/>
  <c r="DN383" i="1"/>
  <c r="DM383" i="1"/>
  <c r="DL383" i="1"/>
  <c r="DK383" i="1"/>
  <c r="DJ383" i="1"/>
  <c r="DI383" i="1"/>
  <c r="DH383" i="1"/>
  <c r="DG383" i="1"/>
  <c r="DF383" i="1"/>
  <c r="DE383" i="1"/>
  <c r="DD383" i="1"/>
  <c r="DC383" i="1"/>
  <c r="DB383" i="1"/>
  <c r="DA383" i="1"/>
  <c r="CZ383" i="1"/>
  <c r="CY383" i="1"/>
  <c r="CX383" i="1"/>
  <c r="CW383" i="1"/>
  <c r="CV383" i="1"/>
  <c r="CU383" i="1"/>
  <c r="CT383" i="1"/>
  <c r="CS383" i="1"/>
  <c r="CR383" i="1"/>
  <c r="CQ383" i="1"/>
  <c r="CP383" i="1"/>
  <c r="CO383" i="1"/>
  <c r="CN383" i="1"/>
  <c r="CM383" i="1"/>
  <c r="CL383" i="1"/>
  <c r="CK383" i="1"/>
  <c r="CJ383" i="1"/>
  <c r="CI383" i="1"/>
  <c r="CH383" i="1"/>
  <c r="CG383" i="1"/>
  <c r="CF383" i="1"/>
  <c r="CE383" i="1"/>
  <c r="CD383" i="1"/>
  <c r="CC383" i="1"/>
  <c r="CB383" i="1"/>
  <c r="CA383" i="1"/>
  <c r="BZ383" i="1"/>
  <c r="BY383" i="1"/>
  <c r="BX383" i="1"/>
  <c r="BW383" i="1"/>
  <c r="BV383" i="1"/>
  <c r="BU383" i="1"/>
  <c r="BT383" i="1"/>
  <c r="BS383" i="1"/>
  <c r="BR383" i="1"/>
  <c r="BQ383" i="1"/>
  <c r="DW382" i="1"/>
  <c r="DV382" i="1"/>
  <c r="DU382" i="1"/>
  <c r="DT382" i="1"/>
  <c r="DS382" i="1"/>
  <c r="DR382" i="1"/>
  <c r="DQ382" i="1"/>
  <c r="DP382" i="1"/>
  <c r="DO382" i="1"/>
  <c r="DN382" i="1"/>
  <c r="DM382" i="1"/>
  <c r="DL382" i="1"/>
  <c r="DK382" i="1"/>
  <c r="DJ382" i="1"/>
  <c r="DI382" i="1"/>
  <c r="DH382" i="1"/>
  <c r="DG382" i="1"/>
  <c r="DF382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DW381" i="1"/>
  <c r="DV381" i="1"/>
  <c r="DU381" i="1"/>
  <c r="DT381" i="1"/>
  <c r="DS381" i="1"/>
  <c r="DR381" i="1"/>
  <c r="DQ381" i="1"/>
  <c r="DP381" i="1"/>
  <c r="DO381" i="1"/>
  <c r="DN381" i="1"/>
  <c r="DM381" i="1"/>
  <c r="DL381" i="1"/>
  <c r="DK381" i="1"/>
  <c r="DJ381" i="1"/>
  <c r="DI381" i="1"/>
  <c r="DH381" i="1"/>
  <c r="DG381" i="1"/>
  <c r="DF381" i="1"/>
  <c r="DE381" i="1"/>
  <c r="DD381" i="1"/>
  <c r="DC381" i="1"/>
  <c r="DB381" i="1"/>
  <c r="DA381" i="1"/>
  <c r="CZ381" i="1"/>
  <c r="CY381" i="1"/>
  <c r="CX381" i="1"/>
  <c r="CW381" i="1"/>
  <c r="CV381" i="1"/>
  <c r="CU381" i="1"/>
  <c r="CT381" i="1"/>
  <c r="CS381" i="1"/>
  <c r="CR381" i="1"/>
  <c r="CQ381" i="1"/>
  <c r="CP381" i="1"/>
  <c r="CO381" i="1"/>
  <c r="CN381" i="1"/>
  <c r="CM381" i="1"/>
  <c r="CL381" i="1"/>
  <c r="CK381" i="1"/>
  <c r="CJ381" i="1"/>
  <c r="CI381" i="1"/>
  <c r="CH381" i="1"/>
  <c r="CG381" i="1"/>
  <c r="CF381" i="1"/>
  <c r="CE381" i="1"/>
  <c r="CD381" i="1"/>
  <c r="CC381" i="1"/>
  <c r="CB381" i="1"/>
  <c r="CA381" i="1"/>
  <c r="BZ381" i="1"/>
  <c r="BY381" i="1"/>
  <c r="BX381" i="1"/>
  <c r="BW381" i="1"/>
  <c r="BV381" i="1"/>
  <c r="BU381" i="1"/>
  <c r="BT381" i="1"/>
  <c r="BS381" i="1"/>
  <c r="BR381" i="1"/>
  <c r="BQ381" i="1"/>
  <c r="DW380" i="1"/>
  <c r="DV380" i="1"/>
  <c r="DU380" i="1"/>
  <c r="DT380" i="1"/>
  <c r="DS380" i="1"/>
  <c r="DR380" i="1"/>
  <c r="DQ380" i="1"/>
  <c r="DP380" i="1"/>
  <c r="DO380" i="1"/>
  <c r="DN380" i="1"/>
  <c r="DM380" i="1"/>
  <c r="DL380" i="1"/>
  <c r="DK380" i="1"/>
  <c r="DJ380" i="1"/>
  <c r="DI380" i="1"/>
  <c r="DH380" i="1"/>
  <c r="DG380" i="1"/>
  <c r="DF380" i="1"/>
  <c r="DE380" i="1"/>
  <c r="DD380" i="1"/>
  <c r="DC380" i="1"/>
  <c r="DB380" i="1"/>
  <c r="DA380" i="1"/>
  <c r="CZ380" i="1"/>
  <c r="CY380" i="1"/>
  <c r="CX380" i="1"/>
  <c r="CW380" i="1"/>
  <c r="CV380" i="1"/>
  <c r="CU380" i="1"/>
  <c r="CT380" i="1"/>
  <c r="CS380" i="1"/>
  <c r="CR380" i="1"/>
  <c r="CQ380" i="1"/>
  <c r="CP380" i="1"/>
  <c r="CO380" i="1"/>
  <c r="CN380" i="1"/>
  <c r="CM380" i="1"/>
  <c r="CL380" i="1"/>
  <c r="CK380" i="1"/>
  <c r="CJ380" i="1"/>
  <c r="CI380" i="1"/>
  <c r="CH380" i="1"/>
  <c r="CG380" i="1"/>
  <c r="CF380" i="1"/>
  <c r="CE380" i="1"/>
  <c r="CD380" i="1"/>
  <c r="CC380" i="1"/>
  <c r="CB380" i="1"/>
  <c r="CA380" i="1"/>
  <c r="BZ380" i="1"/>
  <c r="BY380" i="1"/>
  <c r="BX380" i="1"/>
  <c r="BW380" i="1"/>
  <c r="BV380" i="1"/>
  <c r="BU380" i="1"/>
  <c r="BT380" i="1"/>
  <c r="BS380" i="1"/>
  <c r="BR380" i="1"/>
  <c r="BQ380" i="1"/>
  <c r="DW379" i="1"/>
  <c r="BP385" i="1"/>
  <c r="BP380" i="1"/>
  <c r="DW376" i="1"/>
  <c r="DV376" i="1"/>
  <c r="DU376" i="1"/>
  <c r="DT376" i="1"/>
  <c r="DS376" i="1"/>
  <c r="DR376" i="1"/>
  <c r="DQ376" i="1"/>
  <c r="DP376" i="1"/>
  <c r="DO376" i="1"/>
  <c r="DN376" i="1"/>
  <c r="DM376" i="1"/>
  <c r="DL376" i="1"/>
  <c r="DK376" i="1"/>
  <c r="DJ376" i="1"/>
  <c r="DI376" i="1"/>
  <c r="DH376" i="1"/>
  <c r="DG376" i="1"/>
  <c r="DF376" i="1"/>
  <c r="DE376" i="1"/>
  <c r="DD376" i="1"/>
  <c r="DC376" i="1"/>
  <c r="DB376" i="1"/>
  <c r="DA376" i="1"/>
  <c r="CZ376" i="1"/>
  <c r="CY376" i="1"/>
  <c r="CX376" i="1"/>
  <c r="CW376" i="1"/>
  <c r="CV376" i="1"/>
  <c r="CU376" i="1"/>
  <c r="CT376" i="1"/>
  <c r="CS376" i="1"/>
  <c r="CR376" i="1"/>
  <c r="CQ376" i="1"/>
  <c r="CP376" i="1"/>
  <c r="CO376" i="1"/>
  <c r="CN376" i="1"/>
  <c r="CM376" i="1"/>
  <c r="CL376" i="1"/>
  <c r="CK376" i="1"/>
  <c r="CJ376" i="1"/>
  <c r="CI376" i="1"/>
  <c r="CH376" i="1"/>
  <c r="CG376" i="1"/>
  <c r="CF376" i="1"/>
  <c r="CE376" i="1"/>
  <c r="CD376" i="1"/>
  <c r="CC376" i="1"/>
  <c r="CB376" i="1"/>
  <c r="CA376" i="1"/>
  <c r="BZ376" i="1"/>
  <c r="BY376" i="1"/>
  <c r="BX376" i="1"/>
  <c r="BW376" i="1"/>
  <c r="BV376" i="1"/>
  <c r="BU376" i="1"/>
  <c r="BT376" i="1"/>
  <c r="BS376" i="1"/>
  <c r="BR376" i="1"/>
  <c r="BQ376" i="1"/>
  <c r="DW375" i="1"/>
  <c r="DV375" i="1"/>
  <c r="DU375" i="1"/>
  <c r="DT375" i="1"/>
  <c r="DS375" i="1"/>
  <c r="DR375" i="1"/>
  <c r="DQ375" i="1"/>
  <c r="DP375" i="1"/>
  <c r="DO375" i="1"/>
  <c r="DN375" i="1"/>
  <c r="DM375" i="1"/>
  <c r="DL375" i="1"/>
  <c r="DK375" i="1"/>
  <c r="DJ375" i="1"/>
  <c r="DI375" i="1"/>
  <c r="DH375" i="1"/>
  <c r="DG375" i="1"/>
  <c r="DF375" i="1"/>
  <c r="DE375" i="1"/>
  <c r="DD375" i="1"/>
  <c r="DC375" i="1"/>
  <c r="DB375" i="1"/>
  <c r="DA375" i="1"/>
  <c r="CZ375" i="1"/>
  <c r="CY375" i="1"/>
  <c r="CX375" i="1"/>
  <c r="CW375" i="1"/>
  <c r="CV375" i="1"/>
  <c r="CU375" i="1"/>
  <c r="CT375" i="1"/>
  <c r="CS375" i="1"/>
  <c r="CR375" i="1"/>
  <c r="CQ375" i="1"/>
  <c r="CP375" i="1"/>
  <c r="CO375" i="1"/>
  <c r="CN375" i="1"/>
  <c r="CM375" i="1"/>
  <c r="CL375" i="1"/>
  <c r="CK375" i="1"/>
  <c r="CJ375" i="1"/>
  <c r="CI375" i="1"/>
  <c r="CH375" i="1"/>
  <c r="CG375" i="1"/>
  <c r="CF375" i="1"/>
  <c r="CE375" i="1"/>
  <c r="CD375" i="1"/>
  <c r="CC375" i="1"/>
  <c r="CB375" i="1"/>
  <c r="CA375" i="1"/>
  <c r="BZ375" i="1"/>
  <c r="BY375" i="1"/>
  <c r="BX375" i="1"/>
  <c r="BW375" i="1"/>
  <c r="BV375" i="1"/>
  <c r="BU375" i="1"/>
  <c r="BT375" i="1"/>
  <c r="BS375" i="1"/>
  <c r="BR375" i="1"/>
  <c r="BQ375" i="1"/>
  <c r="DW374" i="1"/>
  <c r="DV374" i="1"/>
  <c r="DU374" i="1"/>
  <c r="DT374" i="1"/>
  <c r="DS374" i="1"/>
  <c r="DR374" i="1"/>
  <c r="DQ374" i="1"/>
  <c r="DP374" i="1"/>
  <c r="DO374" i="1"/>
  <c r="DN374" i="1"/>
  <c r="DM374" i="1"/>
  <c r="DL374" i="1"/>
  <c r="DK374" i="1"/>
  <c r="DJ374" i="1"/>
  <c r="DI374" i="1"/>
  <c r="DH374" i="1"/>
  <c r="DG374" i="1"/>
  <c r="DF374" i="1"/>
  <c r="DE374" i="1"/>
  <c r="DD374" i="1"/>
  <c r="DC374" i="1"/>
  <c r="DB374" i="1"/>
  <c r="DA374" i="1"/>
  <c r="CZ374" i="1"/>
  <c r="CY374" i="1"/>
  <c r="CX374" i="1"/>
  <c r="CW374" i="1"/>
  <c r="CV374" i="1"/>
  <c r="CU374" i="1"/>
  <c r="CT374" i="1"/>
  <c r="CS374" i="1"/>
  <c r="CR374" i="1"/>
  <c r="CQ374" i="1"/>
  <c r="CP374" i="1"/>
  <c r="CO374" i="1"/>
  <c r="CN374" i="1"/>
  <c r="CM374" i="1"/>
  <c r="CL374" i="1"/>
  <c r="CK374" i="1"/>
  <c r="CJ374" i="1"/>
  <c r="CI374" i="1"/>
  <c r="CH374" i="1"/>
  <c r="CG374" i="1"/>
  <c r="CF374" i="1"/>
  <c r="CE374" i="1"/>
  <c r="CD374" i="1"/>
  <c r="CC374" i="1"/>
  <c r="CB374" i="1"/>
  <c r="CA374" i="1"/>
  <c r="BZ374" i="1"/>
  <c r="BY374" i="1"/>
  <c r="BX374" i="1"/>
  <c r="BW374" i="1"/>
  <c r="BV374" i="1"/>
  <c r="BU374" i="1"/>
  <c r="BT374" i="1"/>
  <c r="BS374" i="1"/>
  <c r="BR374" i="1"/>
  <c r="BQ374" i="1"/>
  <c r="DW373" i="1"/>
  <c r="DV373" i="1"/>
  <c r="DU373" i="1"/>
  <c r="DT373" i="1"/>
  <c r="DS373" i="1"/>
  <c r="DR373" i="1"/>
  <c r="DQ373" i="1"/>
  <c r="DP373" i="1"/>
  <c r="DO373" i="1"/>
  <c r="DN373" i="1"/>
  <c r="DM373" i="1"/>
  <c r="DL373" i="1"/>
  <c r="DK373" i="1"/>
  <c r="DJ373" i="1"/>
  <c r="DI373" i="1"/>
  <c r="DH373" i="1"/>
  <c r="DG373" i="1"/>
  <c r="DF373" i="1"/>
  <c r="DE373" i="1"/>
  <c r="DD373" i="1"/>
  <c r="DC373" i="1"/>
  <c r="DB373" i="1"/>
  <c r="DA373" i="1"/>
  <c r="CZ373" i="1"/>
  <c r="CY373" i="1"/>
  <c r="CX373" i="1"/>
  <c r="CW373" i="1"/>
  <c r="CV373" i="1"/>
  <c r="CU373" i="1"/>
  <c r="CT373" i="1"/>
  <c r="CS373" i="1"/>
  <c r="CR373" i="1"/>
  <c r="CQ373" i="1"/>
  <c r="CP373" i="1"/>
  <c r="CO373" i="1"/>
  <c r="CN373" i="1"/>
  <c r="CM373" i="1"/>
  <c r="CL373" i="1"/>
  <c r="CK373" i="1"/>
  <c r="CJ373" i="1"/>
  <c r="CI373" i="1"/>
  <c r="CH373" i="1"/>
  <c r="CG373" i="1"/>
  <c r="CF373" i="1"/>
  <c r="CE373" i="1"/>
  <c r="CD373" i="1"/>
  <c r="CC373" i="1"/>
  <c r="CB373" i="1"/>
  <c r="CA373" i="1"/>
  <c r="BZ373" i="1"/>
  <c r="BY373" i="1"/>
  <c r="BX373" i="1"/>
  <c r="BW373" i="1"/>
  <c r="BV373" i="1"/>
  <c r="BU373" i="1"/>
  <c r="BT373" i="1"/>
  <c r="BS373" i="1"/>
  <c r="BR373" i="1"/>
  <c r="BQ373" i="1"/>
  <c r="DW371" i="1"/>
  <c r="CG371" i="1"/>
  <c r="CF371" i="1"/>
  <c r="CE371" i="1"/>
  <c r="CD371" i="1"/>
  <c r="CC371" i="1"/>
  <c r="CB371" i="1"/>
  <c r="CA371" i="1"/>
  <c r="BZ371" i="1"/>
  <c r="BY371" i="1"/>
  <c r="BX371" i="1"/>
  <c r="BW371" i="1"/>
  <c r="BV371" i="1"/>
  <c r="BU371" i="1"/>
  <c r="BT371" i="1"/>
  <c r="BS371" i="1"/>
  <c r="BR371" i="1"/>
  <c r="BQ371" i="1"/>
  <c r="BP376" i="1"/>
  <c r="DW368" i="1"/>
  <c r="DV368" i="1"/>
  <c r="DU368" i="1"/>
  <c r="DT368" i="1"/>
  <c r="DS368" i="1"/>
  <c r="DR368" i="1"/>
  <c r="DQ368" i="1"/>
  <c r="DP368" i="1"/>
  <c r="DO368" i="1"/>
  <c r="DN368" i="1"/>
  <c r="DM368" i="1"/>
  <c r="DL368" i="1"/>
  <c r="DK368" i="1"/>
  <c r="DJ368" i="1"/>
  <c r="DI368" i="1"/>
  <c r="DH368" i="1"/>
  <c r="DG368" i="1"/>
  <c r="DF368" i="1"/>
  <c r="DE368" i="1"/>
  <c r="DD368" i="1"/>
  <c r="DC368" i="1"/>
  <c r="DB368" i="1"/>
  <c r="DA368" i="1"/>
  <c r="CZ368" i="1"/>
  <c r="CY368" i="1"/>
  <c r="CX368" i="1"/>
  <c r="CW368" i="1"/>
  <c r="CV368" i="1"/>
  <c r="CU368" i="1"/>
  <c r="CT368" i="1"/>
  <c r="CS368" i="1"/>
  <c r="CR368" i="1"/>
  <c r="CQ368" i="1"/>
  <c r="CP368" i="1"/>
  <c r="CO368" i="1"/>
  <c r="CN368" i="1"/>
  <c r="CM368" i="1"/>
  <c r="CL368" i="1"/>
  <c r="CK368" i="1"/>
  <c r="CJ368" i="1"/>
  <c r="CI368" i="1"/>
  <c r="CH368" i="1"/>
  <c r="CG368" i="1"/>
  <c r="CF368" i="1"/>
  <c r="CE368" i="1"/>
  <c r="CD368" i="1"/>
  <c r="CC368" i="1"/>
  <c r="CB368" i="1"/>
  <c r="CA368" i="1"/>
  <c r="BZ368" i="1"/>
  <c r="BY368" i="1"/>
  <c r="BX368" i="1"/>
  <c r="BW368" i="1"/>
  <c r="BV368" i="1"/>
  <c r="BU368" i="1"/>
  <c r="BT368" i="1"/>
  <c r="BS368" i="1"/>
  <c r="BR368" i="1"/>
  <c r="BQ368" i="1"/>
  <c r="DW367" i="1"/>
  <c r="DV367" i="1"/>
  <c r="DU367" i="1"/>
  <c r="DT367" i="1"/>
  <c r="DS367" i="1"/>
  <c r="DR367" i="1"/>
  <c r="DQ367" i="1"/>
  <c r="DP367" i="1"/>
  <c r="DO367" i="1"/>
  <c r="DN367" i="1"/>
  <c r="DM367" i="1"/>
  <c r="DL367" i="1"/>
  <c r="DK367" i="1"/>
  <c r="DJ367" i="1"/>
  <c r="DI367" i="1"/>
  <c r="DH367" i="1"/>
  <c r="DG367" i="1"/>
  <c r="DF367" i="1"/>
  <c r="DE367" i="1"/>
  <c r="DD367" i="1"/>
  <c r="DC367" i="1"/>
  <c r="DB367" i="1"/>
  <c r="DA367" i="1"/>
  <c r="CZ367" i="1"/>
  <c r="CY367" i="1"/>
  <c r="CX367" i="1"/>
  <c r="CW367" i="1"/>
  <c r="CV367" i="1"/>
  <c r="CU367" i="1"/>
  <c r="CT367" i="1"/>
  <c r="CS367" i="1"/>
  <c r="CR367" i="1"/>
  <c r="CQ367" i="1"/>
  <c r="CP367" i="1"/>
  <c r="CO367" i="1"/>
  <c r="CN367" i="1"/>
  <c r="CM367" i="1"/>
  <c r="CL367" i="1"/>
  <c r="CK367" i="1"/>
  <c r="CJ367" i="1"/>
  <c r="CI367" i="1"/>
  <c r="CH367" i="1"/>
  <c r="CG367" i="1"/>
  <c r="CF367" i="1"/>
  <c r="CE367" i="1"/>
  <c r="CD367" i="1"/>
  <c r="CC367" i="1"/>
  <c r="CB367" i="1"/>
  <c r="CA367" i="1"/>
  <c r="BZ367" i="1"/>
  <c r="BY367" i="1"/>
  <c r="BX367" i="1"/>
  <c r="BW367" i="1"/>
  <c r="BV367" i="1"/>
  <c r="BU367" i="1"/>
  <c r="BT367" i="1"/>
  <c r="BS367" i="1"/>
  <c r="BR367" i="1"/>
  <c r="BQ367" i="1"/>
  <c r="DW366" i="1"/>
  <c r="DV366" i="1"/>
  <c r="DU366" i="1"/>
  <c r="DT366" i="1"/>
  <c r="DS366" i="1"/>
  <c r="DR366" i="1"/>
  <c r="DQ366" i="1"/>
  <c r="DP366" i="1"/>
  <c r="DO366" i="1"/>
  <c r="DN366" i="1"/>
  <c r="DM366" i="1"/>
  <c r="DL366" i="1"/>
  <c r="DK366" i="1"/>
  <c r="DJ366" i="1"/>
  <c r="DI366" i="1"/>
  <c r="DH366" i="1"/>
  <c r="DG366" i="1"/>
  <c r="DF366" i="1"/>
  <c r="DE366" i="1"/>
  <c r="DD366" i="1"/>
  <c r="DC366" i="1"/>
  <c r="DB366" i="1"/>
  <c r="DA366" i="1"/>
  <c r="CZ366" i="1"/>
  <c r="CY366" i="1"/>
  <c r="CX366" i="1"/>
  <c r="CW366" i="1"/>
  <c r="CV366" i="1"/>
  <c r="CU366" i="1"/>
  <c r="CT366" i="1"/>
  <c r="CS366" i="1"/>
  <c r="CR366" i="1"/>
  <c r="CQ366" i="1"/>
  <c r="CP366" i="1"/>
  <c r="CO366" i="1"/>
  <c r="CN366" i="1"/>
  <c r="CM366" i="1"/>
  <c r="CL366" i="1"/>
  <c r="CK366" i="1"/>
  <c r="CJ366" i="1"/>
  <c r="CI366" i="1"/>
  <c r="CH366" i="1"/>
  <c r="CG366" i="1"/>
  <c r="CF366" i="1"/>
  <c r="CE366" i="1"/>
  <c r="CD366" i="1"/>
  <c r="CC366" i="1"/>
  <c r="CB366" i="1"/>
  <c r="CA366" i="1"/>
  <c r="BZ366" i="1"/>
  <c r="BY366" i="1"/>
  <c r="BX366" i="1"/>
  <c r="BW366" i="1"/>
  <c r="BV366" i="1"/>
  <c r="BU366" i="1"/>
  <c r="BT366" i="1"/>
  <c r="BS366" i="1"/>
  <c r="BR366" i="1"/>
  <c r="BQ366" i="1"/>
  <c r="DW365" i="1"/>
  <c r="DV365" i="1"/>
  <c r="DU365" i="1"/>
  <c r="DT365" i="1"/>
  <c r="DS365" i="1"/>
  <c r="DR365" i="1"/>
  <c r="DQ365" i="1"/>
  <c r="DP365" i="1"/>
  <c r="DO365" i="1"/>
  <c r="DN365" i="1"/>
  <c r="DM365" i="1"/>
  <c r="DL365" i="1"/>
  <c r="DK365" i="1"/>
  <c r="DJ365" i="1"/>
  <c r="DI365" i="1"/>
  <c r="DH365" i="1"/>
  <c r="DG365" i="1"/>
  <c r="DF365" i="1"/>
  <c r="DE365" i="1"/>
  <c r="DD365" i="1"/>
  <c r="DC365" i="1"/>
  <c r="DB365" i="1"/>
  <c r="DA365" i="1"/>
  <c r="CZ365" i="1"/>
  <c r="CY365" i="1"/>
  <c r="CX365" i="1"/>
  <c r="CW365" i="1"/>
  <c r="CV365" i="1"/>
  <c r="CU365" i="1"/>
  <c r="CT365" i="1"/>
  <c r="CS365" i="1"/>
  <c r="CR365" i="1"/>
  <c r="CQ365" i="1"/>
  <c r="CP365" i="1"/>
  <c r="CO365" i="1"/>
  <c r="CN365" i="1"/>
  <c r="CM365" i="1"/>
  <c r="CL365" i="1"/>
  <c r="CK365" i="1"/>
  <c r="CJ365" i="1"/>
  <c r="CI365" i="1"/>
  <c r="CH365" i="1"/>
  <c r="CG365" i="1"/>
  <c r="CF365" i="1"/>
  <c r="CE365" i="1"/>
  <c r="CD365" i="1"/>
  <c r="CC365" i="1"/>
  <c r="CB365" i="1"/>
  <c r="CA365" i="1"/>
  <c r="BZ365" i="1"/>
  <c r="BY365" i="1"/>
  <c r="BX365" i="1"/>
  <c r="BW365" i="1"/>
  <c r="BV365" i="1"/>
  <c r="BU365" i="1"/>
  <c r="BT365" i="1"/>
  <c r="BS365" i="1"/>
  <c r="BR365" i="1"/>
  <c r="BQ365" i="1"/>
  <c r="CF364" i="1"/>
  <c r="CE364" i="1"/>
  <c r="CD364" i="1"/>
  <c r="CC364" i="1"/>
  <c r="CB364" i="1"/>
  <c r="CA364" i="1"/>
  <c r="BZ364" i="1"/>
  <c r="BY364" i="1"/>
  <c r="BX364" i="1"/>
  <c r="BW364" i="1"/>
  <c r="BV364" i="1"/>
  <c r="BU364" i="1"/>
  <c r="BT364" i="1"/>
  <c r="BS364" i="1"/>
  <c r="BR364" i="1"/>
  <c r="BQ364" i="1"/>
  <c r="BP366" i="1"/>
  <c r="DW362" i="1"/>
  <c r="DW361" i="1"/>
  <c r="DW358" i="1"/>
  <c r="DW351" i="1"/>
  <c r="DV351" i="1"/>
  <c r="DU351" i="1"/>
  <c r="DT351" i="1"/>
  <c r="DS351" i="1"/>
  <c r="DR351" i="1"/>
  <c r="DQ351" i="1"/>
  <c r="DP351" i="1"/>
  <c r="DO351" i="1"/>
  <c r="DN351" i="1"/>
  <c r="DM351" i="1"/>
  <c r="DL351" i="1"/>
  <c r="DK351" i="1"/>
  <c r="DJ351" i="1"/>
  <c r="DI351" i="1"/>
  <c r="DH351" i="1"/>
  <c r="DG351" i="1"/>
  <c r="DF351" i="1"/>
  <c r="DE351" i="1"/>
  <c r="DD351" i="1"/>
  <c r="DC351" i="1"/>
  <c r="DB351" i="1"/>
  <c r="DA351" i="1"/>
  <c r="CZ351" i="1"/>
  <c r="CY351" i="1"/>
  <c r="CX351" i="1"/>
  <c r="CW351" i="1"/>
  <c r="CV351" i="1"/>
  <c r="CU351" i="1"/>
  <c r="CT351" i="1"/>
  <c r="CS351" i="1"/>
  <c r="CR351" i="1"/>
  <c r="CQ351" i="1"/>
  <c r="CP351" i="1"/>
  <c r="CO351" i="1"/>
  <c r="CN351" i="1"/>
  <c r="CM351" i="1"/>
  <c r="CL351" i="1"/>
  <c r="CK351" i="1"/>
  <c r="CJ351" i="1"/>
  <c r="CI351" i="1"/>
  <c r="CH351" i="1"/>
  <c r="CG351" i="1"/>
  <c r="CF351" i="1"/>
  <c r="CE351" i="1"/>
  <c r="CD351" i="1"/>
  <c r="CC351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DW350" i="1"/>
  <c r="DV350" i="1"/>
  <c r="DU350" i="1"/>
  <c r="DT350" i="1"/>
  <c r="DS350" i="1"/>
  <c r="DR350" i="1"/>
  <c r="DQ350" i="1"/>
  <c r="DP350" i="1"/>
  <c r="DO350" i="1"/>
  <c r="DN350" i="1"/>
  <c r="DM350" i="1"/>
  <c r="DL350" i="1"/>
  <c r="DK350" i="1"/>
  <c r="DJ350" i="1"/>
  <c r="DI350" i="1"/>
  <c r="DH350" i="1"/>
  <c r="DG350" i="1"/>
  <c r="DF350" i="1"/>
  <c r="DE350" i="1"/>
  <c r="DD350" i="1"/>
  <c r="DC350" i="1"/>
  <c r="DB350" i="1"/>
  <c r="DA350" i="1"/>
  <c r="CZ350" i="1"/>
  <c r="CY350" i="1"/>
  <c r="CX350" i="1"/>
  <c r="CW350" i="1"/>
  <c r="CV350" i="1"/>
  <c r="CU350" i="1"/>
  <c r="CT350" i="1"/>
  <c r="CS350" i="1"/>
  <c r="CR350" i="1"/>
  <c r="CQ350" i="1"/>
  <c r="CP350" i="1"/>
  <c r="CO350" i="1"/>
  <c r="CN350" i="1"/>
  <c r="CM350" i="1"/>
  <c r="CL350" i="1"/>
  <c r="CK350" i="1"/>
  <c r="CJ350" i="1"/>
  <c r="CI350" i="1"/>
  <c r="CH350" i="1"/>
  <c r="CG350" i="1"/>
  <c r="CF350" i="1"/>
  <c r="CE350" i="1"/>
  <c r="CD350" i="1"/>
  <c r="CC350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DW349" i="1"/>
  <c r="DV349" i="1"/>
  <c r="DU349" i="1"/>
  <c r="DT349" i="1"/>
  <c r="DS349" i="1"/>
  <c r="DR349" i="1"/>
  <c r="DQ349" i="1"/>
  <c r="DP349" i="1"/>
  <c r="DO349" i="1"/>
  <c r="DN349" i="1"/>
  <c r="DM349" i="1"/>
  <c r="DL349" i="1"/>
  <c r="DK349" i="1"/>
  <c r="DJ349" i="1"/>
  <c r="DI349" i="1"/>
  <c r="DH349" i="1"/>
  <c r="DG349" i="1"/>
  <c r="DF349" i="1"/>
  <c r="DE349" i="1"/>
  <c r="DD349" i="1"/>
  <c r="DC349" i="1"/>
  <c r="DB349" i="1"/>
  <c r="DA349" i="1"/>
  <c r="CZ349" i="1"/>
  <c r="CY349" i="1"/>
  <c r="CX349" i="1"/>
  <c r="CW349" i="1"/>
  <c r="CV349" i="1"/>
  <c r="CU349" i="1"/>
  <c r="CT349" i="1"/>
  <c r="CS349" i="1"/>
  <c r="CR349" i="1"/>
  <c r="CQ349" i="1"/>
  <c r="CP349" i="1"/>
  <c r="CO349" i="1"/>
  <c r="CN349" i="1"/>
  <c r="CM349" i="1"/>
  <c r="CL349" i="1"/>
  <c r="CK349" i="1"/>
  <c r="CJ349" i="1"/>
  <c r="CI349" i="1"/>
  <c r="CH349" i="1"/>
  <c r="CG349" i="1"/>
  <c r="CF349" i="1"/>
  <c r="CE349" i="1"/>
  <c r="CD349" i="1"/>
  <c r="CC349" i="1"/>
  <c r="CB349" i="1"/>
  <c r="CA349" i="1"/>
  <c r="BZ349" i="1"/>
  <c r="BY349" i="1"/>
  <c r="BX349" i="1"/>
  <c r="BW349" i="1"/>
  <c r="BV349" i="1"/>
  <c r="BU349" i="1"/>
  <c r="BT349" i="1"/>
  <c r="BS349" i="1"/>
  <c r="BR349" i="1"/>
  <c r="BQ349" i="1"/>
  <c r="DW348" i="1"/>
  <c r="DV348" i="1"/>
  <c r="DU348" i="1"/>
  <c r="DT348" i="1"/>
  <c r="DS348" i="1"/>
  <c r="DR348" i="1"/>
  <c r="DQ348" i="1"/>
  <c r="DP348" i="1"/>
  <c r="DO348" i="1"/>
  <c r="DN348" i="1"/>
  <c r="DM348" i="1"/>
  <c r="DL348" i="1"/>
  <c r="DK348" i="1"/>
  <c r="DJ348" i="1"/>
  <c r="DI348" i="1"/>
  <c r="DH348" i="1"/>
  <c r="DG348" i="1"/>
  <c r="DF348" i="1"/>
  <c r="DE348" i="1"/>
  <c r="DD348" i="1"/>
  <c r="DC348" i="1"/>
  <c r="DB348" i="1"/>
  <c r="DA348" i="1"/>
  <c r="CZ348" i="1"/>
  <c r="CY348" i="1"/>
  <c r="CX348" i="1"/>
  <c r="CW348" i="1"/>
  <c r="CV348" i="1"/>
  <c r="CU348" i="1"/>
  <c r="CT348" i="1"/>
  <c r="CS348" i="1"/>
  <c r="CR348" i="1"/>
  <c r="CQ348" i="1"/>
  <c r="CP348" i="1"/>
  <c r="CO348" i="1"/>
  <c r="CN348" i="1"/>
  <c r="CM348" i="1"/>
  <c r="CL348" i="1"/>
  <c r="CK348" i="1"/>
  <c r="CJ348" i="1"/>
  <c r="CI348" i="1"/>
  <c r="CH348" i="1"/>
  <c r="CG348" i="1"/>
  <c r="CF348" i="1"/>
  <c r="CE348" i="1"/>
  <c r="CD348" i="1"/>
  <c r="CC348" i="1"/>
  <c r="CB348" i="1"/>
  <c r="CA348" i="1"/>
  <c r="BZ348" i="1"/>
  <c r="BY348" i="1"/>
  <c r="BX348" i="1"/>
  <c r="BW348" i="1"/>
  <c r="BV348" i="1"/>
  <c r="BU348" i="1"/>
  <c r="BT348" i="1"/>
  <c r="BS348" i="1"/>
  <c r="BR348" i="1"/>
  <c r="BQ348" i="1"/>
  <c r="DW347" i="1"/>
  <c r="DV347" i="1"/>
  <c r="DU347" i="1"/>
  <c r="DT347" i="1"/>
  <c r="DS347" i="1"/>
  <c r="DR347" i="1"/>
  <c r="DQ347" i="1"/>
  <c r="DP347" i="1"/>
  <c r="DO347" i="1"/>
  <c r="DN347" i="1"/>
  <c r="DM347" i="1"/>
  <c r="DL347" i="1"/>
  <c r="DK347" i="1"/>
  <c r="DJ347" i="1"/>
  <c r="DI347" i="1"/>
  <c r="DH347" i="1"/>
  <c r="DG347" i="1"/>
  <c r="DF347" i="1"/>
  <c r="DE347" i="1"/>
  <c r="DD347" i="1"/>
  <c r="DC347" i="1"/>
  <c r="DB347" i="1"/>
  <c r="DA347" i="1"/>
  <c r="CZ347" i="1"/>
  <c r="CY347" i="1"/>
  <c r="CX347" i="1"/>
  <c r="CW347" i="1"/>
  <c r="CV347" i="1"/>
  <c r="CU347" i="1"/>
  <c r="CT347" i="1"/>
  <c r="CS347" i="1"/>
  <c r="CR347" i="1"/>
  <c r="CQ347" i="1"/>
  <c r="CP347" i="1"/>
  <c r="CO347" i="1"/>
  <c r="CN347" i="1"/>
  <c r="CM347" i="1"/>
  <c r="CL347" i="1"/>
  <c r="CK347" i="1"/>
  <c r="CJ347" i="1"/>
  <c r="CI347" i="1"/>
  <c r="CH347" i="1"/>
  <c r="CG347" i="1"/>
  <c r="CF347" i="1"/>
  <c r="CE347" i="1"/>
  <c r="CD347" i="1"/>
  <c r="CC347" i="1"/>
  <c r="CB347" i="1"/>
  <c r="CA347" i="1"/>
  <c r="BZ347" i="1"/>
  <c r="BY347" i="1"/>
  <c r="BX347" i="1"/>
  <c r="BW347" i="1"/>
  <c r="BV347" i="1"/>
  <c r="BU347" i="1"/>
  <c r="BT347" i="1"/>
  <c r="BS347" i="1"/>
  <c r="BR347" i="1"/>
  <c r="BQ347" i="1"/>
  <c r="DW346" i="1"/>
  <c r="DV346" i="1"/>
  <c r="DU346" i="1"/>
  <c r="DT346" i="1"/>
  <c r="DS346" i="1"/>
  <c r="DR346" i="1"/>
  <c r="DQ346" i="1"/>
  <c r="DP346" i="1"/>
  <c r="DO346" i="1"/>
  <c r="DN346" i="1"/>
  <c r="DM346" i="1"/>
  <c r="DL346" i="1"/>
  <c r="DK346" i="1"/>
  <c r="DJ346" i="1"/>
  <c r="DI346" i="1"/>
  <c r="DH346" i="1"/>
  <c r="DG346" i="1"/>
  <c r="DF346" i="1"/>
  <c r="DE346" i="1"/>
  <c r="DD346" i="1"/>
  <c r="DC346" i="1"/>
  <c r="DB346" i="1"/>
  <c r="DA346" i="1"/>
  <c r="CZ346" i="1"/>
  <c r="CY346" i="1"/>
  <c r="CX346" i="1"/>
  <c r="CW346" i="1"/>
  <c r="CV346" i="1"/>
  <c r="CU346" i="1"/>
  <c r="CT346" i="1"/>
  <c r="CS346" i="1"/>
  <c r="CR346" i="1"/>
  <c r="CQ346" i="1"/>
  <c r="CP346" i="1"/>
  <c r="CO346" i="1"/>
  <c r="CN346" i="1"/>
  <c r="CM346" i="1"/>
  <c r="CL346" i="1"/>
  <c r="CK346" i="1"/>
  <c r="CJ346" i="1"/>
  <c r="CI346" i="1"/>
  <c r="CH346" i="1"/>
  <c r="CG346" i="1"/>
  <c r="CF346" i="1"/>
  <c r="CE346" i="1"/>
  <c r="CD346" i="1"/>
  <c r="CC346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DW345" i="1"/>
  <c r="DV345" i="1"/>
  <c r="DU345" i="1"/>
  <c r="DT345" i="1"/>
  <c r="DS345" i="1"/>
  <c r="DR345" i="1"/>
  <c r="DQ345" i="1"/>
  <c r="DP345" i="1"/>
  <c r="DO345" i="1"/>
  <c r="DN345" i="1"/>
  <c r="DM345" i="1"/>
  <c r="DL345" i="1"/>
  <c r="DK345" i="1"/>
  <c r="DJ345" i="1"/>
  <c r="DI345" i="1"/>
  <c r="DH345" i="1"/>
  <c r="DG345" i="1"/>
  <c r="DF345" i="1"/>
  <c r="DE345" i="1"/>
  <c r="DD345" i="1"/>
  <c r="DC345" i="1"/>
  <c r="DB345" i="1"/>
  <c r="DA345" i="1"/>
  <c r="CZ345" i="1"/>
  <c r="CY345" i="1"/>
  <c r="CX345" i="1"/>
  <c r="CW345" i="1"/>
  <c r="CV345" i="1"/>
  <c r="CU345" i="1"/>
  <c r="CT345" i="1"/>
  <c r="CS345" i="1"/>
  <c r="CR345" i="1"/>
  <c r="CQ345" i="1"/>
  <c r="CP345" i="1"/>
  <c r="CO345" i="1"/>
  <c r="CN345" i="1"/>
  <c r="CM345" i="1"/>
  <c r="CL345" i="1"/>
  <c r="CK345" i="1"/>
  <c r="CJ345" i="1"/>
  <c r="CI345" i="1"/>
  <c r="CH345" i="1"/>
  <c r="CG345" i="1"/>
  <c r="CF345" i="1"/>
  <c r="CE345" i="1"/>
  <c r="CD345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DW344" i="1"/>
  <c r="BP347" i="1"/>
  <c r="DW340" i="1"/>
  <c r="DW339" i="1"/>
  <c r="DW334" i="1"/>
  <c r="DV334" i="1"/>
  <c r="DU334" i="1"/>
  <c r="DT334" i="1"/>
  <c r="DS334" i="1"/>
  <c r="DR334" i="1"/>
  <c r="DQ334" i="1"/>
  <c r="DP334" i="1"/>
  <c r="DO334" i="1"/>
  <c r="DN334" i="1"/>
  <c r="DM334" i="1"/>
  <c r="DL334" i="1"/>
  <c r="DK334" i="1"/>
  <c r="DJ334" i="1"/>
  <c r="DI334" i="1"/>
  <c r="DH334" i="1"/>
  <c r="DG334" i="1"/>
  <c r="DF334" i="1"/>
  <c r="DE334" i="1"/>
  <c r="DD334" i="1"/>
  <c r="DC334" i="1"/>
  <c r="DB334" i="1"/>
  <c r="DA334" i="1"/>
  <c r="CZ334" i="1"/>
  <c r="CY334" i="1"/>
  <c r="CX334" i="1"/>
  <c r="CW334" i="1"/>
  <c r="CV334" i="1"/>
  <c r="CU334" i="1"/>
  <c r="CT334" i="1"/>
  <c r="CS334" i="1"/>
  <c r="CR334" i="1"/>
  <c r="CQ334" i="1"/>
  <c r="CP334" i="1"/>
  <c r="CO334" i="1"/>
  <c r="CN334" i="1"/>
  <c r="CM334" i="1"/>
  <c r="CL334" i="1"/>
  <c r="CK334" i="1"/>
  <c r="CJ334" i="1"/>
  <c r="CI334" i="1"/>
  <c r="CH334" i="1"/>
  <c r="CG334" i="1"/>
  <c r="CF334" i="1"/>
  <c r="CE334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DW333" i="1"/>
  <c r="DV333" i="1"/>
  <c r="DU333" i="1"/>
  <c r="DT333" i="1"/>
  <c r="DS333" i="1"/>
  <c r="DR333" i="1"/>
  <c r="DQ333" i="1"/>
  <c r="DP333" i="1"/>
  <c r="DO333" i="1"/>
  <c r="DN333" i="1"/>
  <c r="DM333" i="1"/>
  <c r="DL333" i="1"/>
  <c r="DK333" i="1"/>
  <c r="DJ333" i="1"/>
  <c r="DI333" i="1"/>
  <c r="DH333" i="1"/>
  <c r="DG333" i="1"/>
  <c r="DF333" i="1"/>
  <c r="DE333" i="1"/>
  <c r="DD333" i="1"/>
  <c r="DC333" i="1"/>
  <c r="DB333" i="1"/>
  <c r="DA333" i="1"/>
  <c r="CZ333" i="1"/>
  <c r="CY333" i="1"/>
  <c r="CX333" i="1"/>
  <c r="CW333" i="1"/>
  <c r="CV333" i="1"/>
  <c r="CU333" i="1"/>
  <c r="CT333" i="1"/>
  <c r="CS333" i="1"/>
  <c r="CR333" i="1"/>
  <c r="CQ333" i="1"/>
  <c r="CP333" i="1"/>
  <c r="CO333" i="1"/>
  <c r="CN333" i="1"/>
  <c r="CM333" i="1"/>
  <c r="CL333" i="1"/>
  <c r="CK333" i="1"/>
  <c r="CJ333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DW332" i="1"/>
  <c r="DV332" i="1"/>
  <c r="DU332" i="1"/>
  <c r="DT332" i="1"/>
  <c r="DS332" i="1"/>
  <c r="DR332" i="1"/>
  <c r="DQ332" i="1"/>
  <c r="DP332" i="1"/>
  <c r="DO332" i="1"/>
  <c r="DN332" i="1"/>
  <c r="DM332" i="1"/>
  <c r="DL332" i="1"/>
  <c r="DK332" i="1"/>
  <c r="DJ332" i="1"/>
  <c r="DI332" i="1"/>
  <c r="DH332" i="1"/>
  <c r="DG332" i="1"/>
  <c r="DF332" i="1"/>
  <c r="DE332" i="1"/>
  <c r="DD332" i="1"/>
  <c r="DC332" i="1"/>
  <c r="DB332" i="1"/>
  <c r="DA332" i="1"/>
  <c r="CZ332" i="1"/>
  <c r="CY332" i="1"/>
  <c r="CX332" i="1"/>
  <c r="CW332" i="1"/>
  <c r="CV332" i="1"/>
  <c r="CU332" i="1"/>
  <c r="CT332" i="1"/>
  <c r="CS332" i="1"/>
  <c r="CR332" i="1"/>
  <c r="CQ332" i="1"/>
  <c r="CP332" i="1"/>
  <c r="CO332" i="1"/>
  <c r="CN332" i="1"/>
  <c r="CM332" i="1"/>
  <c r="CL332" i="1"/>
  <c r="CK332" i="1"/>
  <c r="CJ332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DW331" i="1"/>
  <c r="DV331" i="1"/>
  <c r="DU331" i="1"/>
  <c r="DT331" i="1"/>
  <c r="DS331" i="1"/>
  <c r="DR331" i="1"/>
  <c r="DQ331" i="1"/>
  <c r="DP331" i="1"/>
  <c r="DO331" i="1"/>
  <c r="DN331" i="1"/>
  <c r="DM331" i="1"/>
  <c r="DL331" i="1"/>
  <c r="DK331" i="1"/>
  <c r="DJ331" i="1"/>
  <c r="DI331" i="1"/>
  <c r="DH331" i="1"/>
  <c r="DG331" i="1"/>
  <c r="DF331" i="1"/>
  <c r="DE331" i="1"/>
  <c r="DD331" i="1"/>
  <c r="DC331" i="1"/>
  <c r="DB331" i="1"/>
  <c r="DA331" i="1"/>
  <c r="CZ331" i="1"/>
  <c r="CY331" i="1"/>
  <c r="CX331" i="1"/>
  <c r="CW331" i="1"/>
  <c r="CV331" i="1"/>
  <c r="CU331" i="1"/>
  <c r="CT331" i="1"/>
  <c r="CS331" i="1"/>
  <c r="CR331" i="1"/>
  <c r="CQ331" i="1"/>
  <c r="CP331" i="1"/>
  <c r="CO331" i="1"/>
  <c r="CN331" i="1"/>
  <c r="CM331" i="1"/>
  <c r="CL331" i="1"/>
  <c r="CK331" i="1"/>
  <c r="CJ331" i="1"/>
  <c r="CI331" i="1"/>
  <c r="CH331" i="1"/>
  <c r="CG331" i="1"/>
  <c r="CF331" i="1"/>
  <c r="CE331" i="1"/>
  <c r="CD331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DW330" i="1"/>
  <c r="DV330" i="1"/>
  <c r="DU330" i="1"/>
  <c r="DT330" i="1"/>
  <c r="DS330" i="1"/>
  <c r="DR330" i="1"/>
  <c r="DQ330" i="1"/>
  <c r="DP330" i="1"/>
  <c r="DO330" i="1"/>
  <c r="DN330" i="1"/>
  <c r="DM330" i="1"/>
  <c r="DL330" i="1"/>
  <c r="DK330" i="1"/>
  <c r="DJ330" i="1"/>
  <c r="DI330" i="1"/>
  <c r="DH330" i="1"/>
  <c r="DG330" i="1"/>
  <c r="DF330" i="1"/>
  <c r="DE330" i="1"/>
  <c r="DD330" i="1"/>
  <c r="DA330" i="1"/>
  <c r="CZ330" i="1"/>
  <c r="CY330" i="1"/>
  <c r="CX330" i="1"/>
  <c r="CW330" i="1"/>
  <c r="CV330" i="1"/>
  <c r="CU330" i="1"/>
  <c r="CT330" i="1"/>
  <c r="CS330" i="1"/>
  <c r="CR330" i="1"/>
  <c r="CQ330" i="1"/>
  <c r="CP330" i="1"/>
  <c r="CO330" i="1"/>
  <c r="CN330" i="1"/>
  <c r="CM330" i="1"/>
  <c r="CL330" i="1"/>
  <c r="CK330" i="1"/>
  <c r="CJ330" i="1"/>
  <c r="CI330" i="1"/>
  <c r="CH330" i="1"/>
  <c r="CG330" i="1"/>
  <c r="CF330" i="1"/>
  <c r="CE330" i="1"/>
  <c r="CD330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DW329" i="1"/>
  <c r="DV329" i="1"/>
  <c r="DU329" i="1"/>
  <c r="DT329" i="1"/>
  <c r="DS329" i="1"/>
  <c r="DR329" i="1"/>
  <c r="DQ329" i="1"/>
  <c r="DP329" i="1"/>
  <c r="DO329" i="1"/>
  <c r="DN329" i="1"/>
  <c r="DM329" i="1"/>
  <c r="DL329" i="1"/>
  <c r="DK329" i="1"/>
  <c r="DJ329" i="1"/>
  <c r="DI329" i="1"/>
  <c r="DH329" i="1"/>
  <c r="DG329" i="1"/>
  <c r="DF329" i="1"/>
  <c r="CZ329" i="1"/>
  <c r="CY329" i="1"/>
  <c r="CX329" i="1"/>
  <c r="CW329" i="1"/>
  <c r="CV329" i="1"/>
  <c r="CU329" i="1"/>
  <c r="CT329" i="1"/>
  <c r="CS329" i="1"/>
  <c r="CR329" i="1"/>
  <c r="CQ329" i="1"/>
  <c r="CP329" i="1"/>
  <c r="CO329" i="1"/>
  <c r="CN329" i="1"/>
  <c r="CM329" i="1"/>
  <c r="CL329" i="1"/>
  <c r="CK329" i="1"/>
  <c r="CJ329" i="1"/>
  <c r="CI329" i="1"/>
  <c r="CH329" i="1"/>
  <c r="CG329" i="1"/>
  <c r="CF329" i="1"/>
  <c r="CE329" i="1"/>
  <c r="CD329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DW328" i="1"/>
  <c r="DV328" i="1"/>
  <c r="DU328" i="1"/>
  <c r="DT328" i="1"/>
  <c r="DS328" i="1"/>
  <c r="DR328" i="1"/>
  <c r="DQ328" i="1"/>
  <c r="DP328" i="1"/>
  <c r="DO328" i="1"/>
  <c r="DN328" i="1"/>
  <c r="DM328" i="1"/>
  <c r="DL328" i="1"/>
  <c r="DK328" i="1"/>
  <c r="DJ328" i="1"/>
  <c r="DI328" i="1"/>
  <c r="DH328" i="1"/>
  <c r="DG328" i="1"/>
  <c r="DF328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DW327" i="1"/>
  <c r="DV327" i="1"/>
  <c r="DU327" i="1"/>
  <c r="DT327" i="1"/>
  <c r="DS327" i="1"/>
  <c r="DR327" i="1"/>
  <c r="DQ327" i="1"/>
  <c r="DP327" i="1"/>
  <c r="DO327" i="1"/>
  <c r="DN327" i="1"/>
  <c r="DM327" i="1"/>
  <c r="DL327" i="1"/>
  <c r="DK327" i="1"/>
  <c r="DJ327" i="1"/>
  <c r="DI327" i="1"/>
  <c r="DH327" i="1"/>
  <c r="DG327" i="1"/>
  <c r="DF327" i="1"/>
  <c r="DE327" i="1"/>
  <c r="DD327" i="1"/>
  <c r="DC327" i="1"/>
  <c r="DB327" i="1"/>
  <c r="DA327" i="1"/>
  <c r="CZ327" i="1"/>
  <c r="CY327" i="1"/>
  <c r="CX327" i="1"/>
  <c r="CW327" i="1"/>
  <c r="CV327" i="1"/>
  <c r="CU327" i="1"/>
  <c r="CT327" i="1"/>
  <c r="CS327" i="1"/>
  <c r="CR327" i="1"/>
  <c r="CQ327" i="1"/>
  <c r="CP327" i="1"/>
  <c r="CO327" i="1"/>
  <c r="CN327" i="1"/>
  <c r="CM327" i="1"/>
  <c r="CL327" i="1"/>
  <c r="CK327" i="1"/>
  <c r="CJ327" i="1"/>
  <c r="CI327" i="1"/>
  <c r="CH327" i="1"/>
  <c r="CG327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P328" i="1"/>
  <c r="BP329" i="1"/>
  <c r="BP330" i="1"/>
  <c r="BP331" i="1"/>
  <c r="BP332" i="1"/>
  <c r="BP334" i="1"/>
  <c r="BP333" i="1"/>
  <c r="DW324" i="1"/>
  <c r="DV324" i="1"/>
  <c r="DU324" i="1"/>
  <c r="DT324" i="1"/>
  <c r="DS324" i="1"/>
  <c r="DR324" i="1"/>
  <c r="DQ324" i="1"/>
  <c r="DP324" i="1"/>
  <c r="DO324" i="1"/>
  <c r="DN324" i="1"/>
  <c r="DM324" i="1"/>
  <c r="DL324" i="1"/>
  <c r="DK324" i="1"/>
  <c r="DJ324" i="1"/>
  <c r="DI324" i="1"/>
  <c r="DH324" i="1"/>
  <c r="DG324" i="1"/>
  <c r="DF324" i="1"/>
  <c r="DE324" i="1"/>
  <c r="DD324" i="1"/>
  <c r="DC324" i="1"/>
  <c r="DB324" i="1"/>
  <c r="DA324" i="1"/>
  <c r="CZ324" i="1"/>
  <c r="CY324" i="1"/>
  <c r="CX324" i="1"/>
  <c r="CW324" i="1"/>
  <c r="CV324" i="1"/>
  <c r="CU324" i="1"/>
  <c r="CT324" i="1"/>
  <c r="CS324" i="1"/>
  <c r="CR324" i="1"/>
  <c r="CQ324" i="1"/>
  <c r="CP324" i="1"/>
  <c r="CO324" i="1"/>
  <c r="CN324" i="1"/>
  <c r="CM324" i="1"/>
  <c r="CL324" i="1"/>
  <c r="CK324" i="1"/>
  <c r="CJ324" i="1"/>
  <c r="CI324" i="1"/>
  <c r="CH324" i="1"/>
  <c r="CG324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DW323" i="1"/>
  <c r="DV323" i="1"/>
  <c r="DU323" i="1"/>
  <c r="DT323" i="1"/>
  <c r="DS323" i="1"/>
  <c r="DR323" i="1"/>
  <c r="DQ323" i="1"/>
  <c r="DP323" i="1"/>
  <c r="DO323" i="1"/>
  <c r="DN323" i="1"/>
  <c r="DM323" i="1"/>
  <c r="DL323" i="1"/>
  <c r="DK323" i="1"/>
  <c r="DJ323" i="1"/>
  <c r="DI323" i="1"/>
  <c r="DH323" i="1"/>
  <c r="DG323" i="1"/>
  <c r="DF323" i="1"/>
  <c r="DE323" i="1"/>
  <c r="DD323" i="1"/>
  <c r="DC323" i="1"/>
  <c r="DB323" i="1"/>
  <c r="DA323" i="1"/>
  <c r="CZ323" i="1"/>
  <c r="CY323" i="1"/>
  <c r="CX323" i="1"/>
  <c r="CW323" i="1"/>
  <c r="CV323" i="1"/>
  <c r="CU323" i="1"/>
  <c r="CT323" i="1"/>
  <c r="CS323" i="1"/>
  <c r="CR323" i="1"/>
  <c r="CQ323" i="1"/>
  <c r="CP323" i="1"/>
  <c r="CO323" i="1"/>
  <c r="CN323" i="1"/>
  <c r="CM323" i="1"/>
  <c r="CL323" i="1"/>
  <c r="CK323" i="1"/>
  <c r="CJ323" i="1"/>
  <c r="CI323" i="1"/>
  <c r="CH323" i="1"/>
  <c r="CG323" i="1"/>
  <c r="CF323" i="1"/>
  <c r="CE323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DW322" i="1"/>
  <c r="DV322" i="1"/>
  <c r="DU322" i="1"/>
  <c r="DT322" i="1"/>
  <c r="DS322" i="1"/>
  <c r="DR322" i="1"/>
  <c r="DQ322" i="1"/>
  <c r="DP322" i="1"/>
  <c r="DO322" i="1"/>
  <c r="DN322" i="1"/>
  <c r="DM322" i="1"/>
  <c r="DL322" i="1"/>
  <c r="DK322" i="1"/>
  <c r="DJ322" i="1"/>
  <c r="DI322" i="1"/>
  <c r="DH322" i="1"/>
  <c r="DG322" i="1"/>
  <c r="DF322" i="1"/>
  <c r="DE322" i="1"/>
  <c r="DD322" i="1"/>
  <c r="DC322" i="1"/>
  <c r="DB322" i="1"/>
  <c r="DA322" i="1"/>
  <c r="CZ322" i="1"/>
  <c r="CY322" i="1"/>
  <c r="CX322" i="1"/>
  <c r="CW322" i="1"/>
  <c r="CV322" i="1"/>
  <c r="CU322" i="1"/>
  <c r="CT322" i="1"/>
  <c r="CS322" i="1"/>
  <c r="CR322" i="1"/>
  <c r="CQ322" i="1"/>
  <c r="CP322" i="1"/>
  <c r="CO322" i="1"/>
  <c r="CN322" i="1"/>
  <c r="CM322" i="1"/>
  <c r="CL322" i="1"/>
  <c r="CK322" i="1"/>
  <c r="CJ322" i="1"/>
  <c r="CI322" i="1"/>
  <c r="CH322" i="1"/>
  <c r="CG322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DW321" i="1"/>
  <c r="DV321" i="1"/>
  <c r="DU321" i="1"/>
  <c r="DT321" i="1"/>
  <c r="DS321" i="1"/>
  <c r="DR321" i="1"/>
  <c r="DQ321" i="1"/>
  <c r="DP321" i="1"/>
  <c r="DO321" i="1"/>
  <c r="DN321" i="1"/>
  <c r="DM321" i="1"/>
  <c r="DL321" i="1"/>
  <c r="DK321" i="1"/>
  <c r="DJ321" i="1"/>
  <c r="DI321" i="1"/>
  <c r="DH321" i="1"/>
  <c r="DG321" i="1"/>
  <c r="DF321" i="1"/>
  <c r="DE321" i="1"/>
  <c r="DD321" i="1"/>
  <c r="DC321" i="1"/>
  <c r="DB321" i="1"/>
  <c r="DA321" i="1"/>
  <c r="CZ321" i="1"/>
  <c r="CY321" i="1"/>
  <c r="CX321" i="1"/>
  <c r="CW321" i="1"/>
  <c r="CV321" i="1"/>
  <c r="CU321" i="1"/>
  <c r="CT321" i="1"/>
  <c r="CS321" i="1"/>
  <c r="CR321" i="1"/>
  <c r="CQ321" i="1"/>
  <c r="CP321" i="1"/>
  <c r="CO321" i="1"/>
  <c r="CN321" i="1"/>
  <c r="CM321" i="1"/>
  <c r="CL321" i="1"/>
  <c r="CK321" i="1"/>
  <c r="CJ321" i="1"/>
  <c r="CI321" i="1"/>
  <c r="CH321" i="1"/>
  <c r="CG321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DW320" i="1"/>
  <c r="DV320" i="1"/>
  <c r="DU320" i="1"/>
  <c r="DT320" i="1"/>
  <c r="DS320" i="1"/>
  <c r="DR320" i="1"/>
  <c r="DQ320" i="1"/>
  <c r="DP320" i="1"/>
  <c r="DO320" i="1"/>
  <c r="DN320" i="1"/>
  <c r="DM320" i="1"/>
  <c r="DL320" i="1"/>
  <c r="DK320" i="1"/>
  <c r="DJ320" i="1"/>
  <c r="DI320" i="1"/>
  <c r="DH320" i="1"/>
  <c r="DG320" i="1"/>
  <c r="DF320" i="1"/>
  <c r="DE320" i="1"/>
  <c r="DD320" i="1"/>
  <c r="DC320" i="1"/>
  <c r="DB320" i="1"/>
  <c r="DA320" i="1"/>
  <c r="CZ320" i="1"/>
  <c r="CY320" i="1"/>
  <c r="CX320" i="1"/>
  <c r="CW320" i="1"/>
  <c r="CV320" i="1"/>
  <c r="CU320" i="1"/>
  <c r="CT320" i="1"/>
  <c r="CS320" i="1"/>
  <c r="CR320" i="1"/>
  <c r="CQ320" i="1"/>
  <c r="CP320" i="1"/>
  <c r="CO320" i="1"/>
  <c r="CN320" i="1"/>
  <c r="CM320" i="1"/>
  <c r="CL320" i="1"/>
  <c r="CK320" i="1"/>
  <c r="CJ320" i="1"/>
  <c r="CI320" i="1"/>
  <c r="CH320" i="1"/>
  <c r="CG320" i="1"/>
  <c r="CF320" i="1"/>
  <c r="CE320" i="1"/>
  <c r="CD320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4" i="1"/>
  <c r="DW317" i="1"/>
  <c r="DW316" i="1"/>
  <c r="DW313" i="1"/>
  <c r="DV313" i="1"/>
  <c r="DU313" i="1"/>
  <c r="DT313" i="1"/>
  <c r="DS313" i="1"/>
  <c r="DR313" i="1"/>
  <c r="DQ313" i="1"/>
  <c r="DP313" i="1"/>
  <c r="DO313" i="1"/>
  <c r="DN313" i="1"/>
  <c r="DM313" i="1"/>
  <c r="DL313" i="1"/>
  <c r="DK313" i="1"/>
  <c r="DJ313" i="1"/>
  <c r="DI313" i="1"/>
  <c r="DH313" i="1"/>
  <c r="DG313" i="1"/>
  <c r="DF313" i="1"/>
  <c r="DE313" i="1"/>
  <c r="DD313" i="1"/>
  <c r="DC313" i="1"/>
  <c r="DB313" i="1"/>
  <c r="DA313" i="1"/>
  <c r="CZ313" i="1"/>
  <c r="CY313" i="1"/>
  <c r="CX313" i="1"/>
  <c r="CW313" i="1"/>
  <c r="CV313" i="1"/>
  <c r="CU313" i="1"/>
  <c r="CT313" i="1"/>
  <c r="CS313" i="1"/>
  <c r="CR313" i="1"/>
  <c r="CQ313" i="1"/>
  <c r="CP313" i="1"/>
  <c r="CO313" i="1"/>
  <c r="CN313" i="1"/>
  <c r="CM313" i="1"/>
  <c r="CL313" i="1"/>
  <c r="CK313" i="1"/>
  <c r="CJ313" i="1"/>
  <c r="CI313" i="1"/>
  <c r="CH313" i="1"/>
  <c r="CG313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DW312" i="1"/>
  <c r="DV312" i="1"/>
  <c r="DU312" i="1"/>
  <c r="DT312" i="1"/>
  <c r="DS312" i="1"/>
  <c r="DR312" i="1"/>
  <c r="DQ312" i="1"/>
  <c r="DP312" i="1"/>
  <c r="DO312" i="1"/>
  <c r="DN312" i="1"/>
  <c r="DM312" i="1"/>
  <c r="DL312" i="1"/>
  <c r="DK312" i="1"/>
  <c r="DJ312" i="1"/>
  <c r="DI312" i="1"/>
  <c r="DH312" i="1"/>
  <c r="DG312" i="1"/>
  <c r="DF312" i="1"/>
  <c r="DE312" i="1"/>
  <c r="DD312" i="1"/>
  <c r="DC312" i="1"/>
  <c r="DB312" i="1"/>
  <c r="DA312" i="1"/>
  <c r="CZ312" i="1"/>
  <c r="CY312" i="1"/>
  <c r="CX312" i="1"/>
  <c r="CW312" i="1"/>
  <c r="CV312" i="1"/>
  <c r="CU312" i="1"/>
  <c r="CT312" i="1"/>
  <c r="CS312" i="1"/>
  <c r="CR312" i="1"/>
  <c r="CQ312" i="1"/>
  <c r="CP312" i="1"/>
  <c r="CO312" i="1"/>
  <c r="CN312" i="1"/>
  <c r="CM312" i="1"/>
  <c r="CL312" i="1"/>
  <c r="CK312" i="1"/>
  <c r="CJ312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DW311" i="1"/>
  <c r="DV311" i="1"/>
  <c r="DU311" i="1"/>
  <c r="DT311" i="1"/>
  <c r="DS311" i="1"/>
  <c r="DR311" i="1"/>
  <c r="DQ311" i="1"/>
  <c r="DP311" i="1"/>
  <c r="DO311" i="1"/>
  <c r="DN311" i="1"/>
  <c r="DM311" i="1"/>
  <c r="DL311" i="1"/>
  <c r="DK311" i="1"/>
  <c r="DJ311" i="1"/>
  <c r="DI311" i="1"/>
  <c r="DH311" i="1"/>
  <c r="DG311" i="1"/>
  <c r="DF311" i="1"/>
  <c r="DE311" i="1"/>
  <c r="DD311" i="1"/>
  <c r="DC311" i="1"/>
  <c r="DB311" i="1"/>
  <c r="DA311" i="1"/>
  <c r="CZ311" i="1"/>
  <c r="CY311" i="1"/>
  <c r="CX311" i="1"/>
  <c r="CW311" i="1"/>
  <c r="CV311" i="1"/>
  <c r="CU311" i="1"/>
  <c r="CT311" i="1"/>
  <c r="CS311" i="1"/>
  <c r="CR311" i="1"/>
  <c r="CQ311" i="1"/>
  <c r="CP311" i="1"/>
  <c r="CO311" i="1"/>
  <c r="CN311" i="1"/>
  <c r="CM311" i="1"/>
  <c r="CL311" i="1"/>
  <c r="CK311" i="1"/>
  <c r="CJ311" i="1"/>
  <c r="CI311" i="1"/>
  <c r="CH311" i="1"/>
  <c r="CG311" i="1"/>
  <c r="CF311" i="1"/>
  <c r="CE311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BR311" i="1"/>
  <c r="BQ311" i="1"/>
  <c r="DW310" i="1"/>
  <c r="DV310" i="1"/>
  <c r="DU310" i="1"/>
  <c r="DT310" i="1"/>
  <c r="DS310" i="1"/>
  <c r="DR310" i="1"/>
  <c r="DQ310" i="1"/>
  <c r="DP310" i="1"/>
  <c r="DO310" i="1"/>
  <c r="DN310" i="1"/>
  <c r="DM310" i="1"/>
  <c r="DL310" i="1"/>
  <c r="DK310" i="1"/>
  <c r="DJ310" i="1"/>
  <c r="DI310" i="1"/>
  <c r="DH310" i="1"/>
  <c r="DG310" i="1"/>
  <c r="DF310" i="1"/>
  <c r="DE310" i="1"/>
  <c r="DD310" i="1"/>
  <c r="DC310" i="1"/>
  <c r="DB310" i="1"/>
  <c r="DA310" i="1"/>
  <c r="CZ310" i="1"/>
  <c r="CY310" i="1"/>
  <c r="CX310" i="1"/>
  <c r="CW310" i="1"/>
  <c r="CV310" i="1"/>
  <c r="CU310" i="1"/>
  <c r="CT310" i="1"/>
  <c r="CS310" i="1"/>
  <c r="CR310" i="1"/>
  <c r="CQ310" i="1"/>
  <c r="CP310" i="1"/>
  <c r="CO310" i="1"/>
  <c r="CN310" i="1"/>
  <c r="CM310" i="1"/>
  <c r="CL310" i="1"/>
  <c r="CK310" i="1"/>
  <c r="CJ310" i="1"/>
  <c r="CI310" i="1"/>
  <c r="CH310" i="1"/>
  <c r="CG310" i="1"/>
  <c r="CF310" i="1"/>
  <c r="CE310" i="1"/>
  <c r="CD310" i="1"/>
  <c r="CC310" i="1"/>
  <c r="CB310" i="1"/>
  <c r="CA310" i="1"/>
  <c r="BZ310" i="1"/>
  <c r="BY310" i="1"/>
  <c r="BX310" i="1"/>
  <c r="BW310" i="1"/>
  <c r="BV310" i="1"/>
  <c r="BU310" i="1"/>
  <c r="BT310" i="1"/>
  <c r="BS310" i="1"/>
  <c r="BR310" i="1"/>
  <c r="BQ310" i="1"/>
  <c r="DW309" i="1"/>
  <c r="DV309" i="1"/>
  <c r="DU309" i="1"/>
  <c r="DT309" i="1"/>
  <c r="DS309" i="1"/>
  <c r="DR309" i="1"/>
  <c r="DQ309" i="1"/>
  <c r="DP309" i="1"/>
  <c r="DO309" i="1"/>
  <c r="DN309" i="1"/>
  <c r="DM309" i="1"/>
  <c r="DL309" i="1"/>
  <c r="DK309" i="1"/>
  <c r="DJ309" i="1"/>
  <c r="DI309" i="1"/>
  <c r="DH309" i="1"/>
  <c r="DG309" i="1"/>
  <c r="DF309" i="1"/>
  <c r="DE309" i="1"/>
  <c r="DD309" i="1"/>
  <c r="DC309" i="1"/>
  <c r="DB309" i="1"/>
  <c r="DA309" i="1"/>
  <c r="CZ309" i="1"/>
  <c r="CY309" i="1"/>
  <c r="CX309" i="1"/>
  <c r="CW309" i="1"/>
  <c r="CV309" i="1"/>
  <c r="CU309" i="1"/>
  <c r="CT309" i="1"/>
  <c r="CS309" i="1"/>
  <c r="CR309" i="1"/>
  <c r="CQ309" i="1"/>
  <c r="CP309" i="1"/>
  <c r="CO309" i="1"/>
  <c r="CN309" i="1"/>
  <c r="CM309" i="1"/>
  <c r="CL309" i="1"/>
  <c r="CK309" i="1"/>
  <c r="CJ309" i="1"/>
  <c r="CI309" i="1"/>
  <c r="CH309" i="1"/>
  <c r="CG309" i="1"/>
  <c r="CF309" i="1"/>
  <c r="CE309" i="1"/>
  <c r="CD309" i="1"/>
  <c r="CC309" i="1"/>
  <c r="CB309" i="1"/>
  <c r="CA309" i="1"/>
  <c r="BZ309" i="1"/>
  <c r="BY309" i="1"/>
  <c r="BX309" i="1"/>
  <c r="BW309" i="1"/>
  <c r="BV309" i="1"/>
  <c r="BU309" i="1"/>
  <c r="BT309" i="1"/>
  <c r="BS309" i="1"/>
  <c r="BR309" i="1"/>
  <c r="BQ309" i="1"/>
  <c r="DW308" i="1"/>
  <c r="DV308" i="1"/>
  <c r="DU308" i="1"/>
  <c r="DT308" i="1"/>
  <c r="DS308" i="1"/>
  <c r="DR308" i="1"/>
  <c r="DQ308" i="1"/>
  <c r="DP308" i="1"/>
  <c r="DO308" i="1"/>
  <c r="DN308" i="1"/>
  <c r="DM308" i="1"/>
  <c r="DL308" i="1"/>
  <c r="DK308" i="1"/>
  <c r="DJ308" i="1"/>
  <c r="DI308" i="1"/>
  <c r="DH308" i="1"/>
  <c r="DG308" i="1"/>
  <c r="DF308" i="1"/>
  <c r="DE308" i="1"/>
  <c r="DD308" i="1"/>
  <c r="DC308" i="1"/>
  <c r="DB308" i="1"/>
  <c r="DA308" i="1"/>
  <c r="CZ308" i="1"/>
  <c r="CY308" i="1"/>
  <c r="CX308" i="1"/>
  <c r="CW308" i="1"/>
  <c r="CV308" i="1"/>
  <c r="CU308" i="1"/>
  <c r="CT308" i="1"/>
  <c r="CS308" i="1"/>
  <c r="CR308" i="1"/>
  <c r="CQ308" i="1"/>
  <c r="CP308" i="1"/>
  <c r="CO308" i="1"/>
  <c r="CN308" i="1"/>
  <c r="CM308" i="1"/>
  <c r="CL308" i="1"/>
  <c r="CK308" i="1"/>
  <c r="CJ308" i="1"/>
  <c r="CI308" i="1"/>
  <c r="CH308" i="1"/>
  <c r="CG308" i="1"/>
  <c r="CF308" i="1"/>
  <c r="CE308" i="1"/>
  <c r="CD308" i="1"/>
  <c r="CC308" i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DW307" i="1"/>
  <c r="DV307" i="1"/>
  <c r="DU307" i="1"/>
  <c r="DT307" i="1"/>
  <c r="DS307" i="1"/>
  <c r="DR307" i="1"/>
  <c r="DQ307" i="1"/>
  <c r="DP307" i="1"/>
  <c r="DO307" i="1"/>
  <c r="DN307" i="1"/>
  <c r="DM307" i="1"/>
  <c r="DL307" i="1"/>
  <c r="DK307" i="1"/>
  <c r="DJ307" i="1"/>
  <c r="DI307" i="1"/>
  <c r="DH307" i="1"/>
  <c r="DG307" i="1"/>
  <c r="DF307" i="1"/>
  <c r="DE307" i="1"/>
  <c r="DD307" i="1"/>
  <c r="DC307" i="1"/>
  <c r="DB307" i="1"/>
  <c r="DA307" i="1"/>
  <c r="CZ307" i="1"/>
  <c r="CY307" i="1"/>
  <c r="CX307" i="1"/>
  <c r="CW307" i="1"/>
  <c r="CV307" i="1"/>
  <c r="CU307" i="1"/>
  <c r="CT307" i="1"/>
  <c r="CS307" i="1"/>
  <c r="CR307" i="1"/>
  <c r="CQ307" i="1"/>
  <c r="CP307" i="1"/>
  <c r="CO307" i="1"/>
  <c r="CN307" i="1"/>
  <c r="CM307" i="1"/>
  <c r="CL307" i="1"/>
  <c r="CK307" i="1"/>
  <c r="CJ307" i="1"/>
  <c r="CI307" i="1"/>
  <c r="CH307" i="1"/>
  <c r="CG307" i="1"/>
  <c r="CF307" i="1"/>
  <c r="CE307" i="1"/>
  <c r="CD307" i="1"/>
  <c r="CC307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DW306" i="1"/>
  <c r="DV306" i="1"/>
  <c r="DU306" i="1"/>
  <c r="DT306" i="1"/>
  <c r="DS306" i="1"/>
  <c r="DR306" i="1"/>
  <c r="DQ306" i="1"/>
  <c r="DP306" i="1"/>
  <c r="DO306" i="1"/>
  <c r="DN306" i="1"/>
  <c r="DM306" i="1"/>
  <c r="DL306" i="1"/>
  <c r="DK306" i="1"/>
  <c r="DJ306" i="1"/>
  <c r="DI306" i="1"/>
  <c r="DH306" i="1"/>
  <c r="DG306" i="1"/>
  <c r="DF306" i="1"/>
  <c r="DE306" i="1"/>
  <c r="DD306" i="1"/>
  <c r="DC306" i="1"/>
  <c r="DB306" i="1"/>
  <c r="DA306" i="1"/>
  <c r="CZ306" i="1"/>
  <c r="CY306" i="1"/>
  <c r="CX306" i="1"/>
  <c r="CW306" i="1"/>
  <c r="CV306" i="1"/>
  <c r="CU306" i="1"/>
  <c r="CT306" i="1"/>
  <c r="CS306" i="1"/>
  <c r="CR306" i="1"/>
  <c r="CQ306" i="1"/>
  <c r="CP306" i="1"/>
  <c r="CO306" i="1"/>
  <c r="CN306" i="1"/>
  <c r="CM306" i="1"/>
  <c r="CL306" i="1"/>
  <c r="CK306" i="1"/>
  <c r="CJ306" i="1"/>
  <c r="CI306" i="1"/>
  <c r="CH306" i="1"/>
  <c r="CG306" i="1"/>
  <c r="CF306" i="1"/>
  <c r="CE306" i="1"/>
  <c r="CD306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DW305" i="1"/>
  <c r="DV305" i="1"/>
  <c r="DU305" i="1"/>
  <c r="DT305" i="1"/>
  <c r="DS305" i="1"/>
  <c r="DR305" i="1"/>
  <c r="DQ305" i="1"/>
  <c r="DP305" i="1"/>
  <c r="DO305" i="1"/>
  <c r="DN305" i="1"/>
  <c r="DM305" i="1"/>
  <c r="DL305" i="1"/>
  <c r="DK305" i="1"/>
  <c r="DJ305" i="1"/>
  <c r="DI305" i="1"/>
  <c r="DH305" i="1"/>
  <c r="DG305" i="1"/>
  <c r="DF305" i="1"/>
  <c r="DE305" i="1"/>
  <c r="DD305" i="1"/>
  <c r="DC305" i="1"/>
  <c r="DB305" i="1"/>
  <c r="DA305" i="1"/>
  <c r="CZ305" i="1"/>
  <c r="CY305" i="1"/>
  <c r="CX305" i="1"/>
  <c r="CW305" i="1"/>
  <c r="CV305" i="1"/>
  <c r="CU305" i="1"/>
  <c r="CT305" i="1"/>
  <c r="CS305" i="1"/>
  <c r="CR305" i="1"/>
  <c r="CQ305" i="1"/>
  <c r="CP305" i="1"/>
  <c r="CO305" i="1"/>
  <c r="CN305" i="1"/>
  <c r="CM305" i="1"/>
  <c r="CL305" i="1"/>
  <c r="CK305" i="1"/>
  <c r="CJ305" i="1"/>
  <c r="CI305" i="1"/>
  <c r="CH305" i="1"/>
  <c r="CG305" i="1"/>
  <c r="CF305" i="1"/>
  <c r="CE305" i="1"/>
  <c r="CD305" i="1"/>
  <c r="CC305" i="1"/>
  <c r="CB305" i="1"/>
  <c r="CA305" i="1"/>
  <c r="BZ305" i="1"/>
  <c r="BY305" i="1"/>
  <c r="BX305" i="1"/>
  <c r="BW305" i="1"/>
  <c r="BV305" i="1"/>
  <c r="BU305" i="1"/>
  <c r="BT305" i="1"/>
  <c r="BS305" i="1"/>
  <c r="BR305" i="1"/>
  <c r="BQ305" i="1"/>
  <c r="DW304" i="1"/>
  <c r="DV304" i="1"/>
  <c r="DU304" i="1"/>
  <c r="DT304" i="1"/>
  <c r="DS304" i="1"/>
  <c r="DR304" i="1"/>
  <c r="DQ304" i="1"/>
  <c r="DP304" i="1"/>
  <c r="DO304" i="1"/>
  <c r="DN304" i="1"/>
  <c r="DM304" i="1"/>
  <c r="DL304" i="1"/>
  <c r="DK304" i="1"/>
  <c r="DJ304" i="1"/>
  <c r="DI304" i="1"/>
  <c r="DH304" i="1"/>
  <c r="DG304" i="1"/>
  <c r="DF304" i="1"/>
  <c r="DE304" i="1"/>
  <c r="DD304" i="1"/>
  <c r="DC304" i="1"/>
  <c r="DB304" i="1"/>
  <c r="DA304" i="1"/>
  <c r="CZ304" i="1"/>
  <c r="CY304" i="1"/>
  <c r="CX304" i="1"/>
  <c r="CW304" i="1"/>
  <c r="CV304" i="1"/>
  <c r="CU304" i="1"/>
  <c r="CT304" i="1"/>
  <c r="CS304" i="1"/>
  <c r="CR304" i="1"/>
  <c r="CQ304" i="1"/>
  <c r="CP304" i="1"/>
  <c r="CO304" i="1"/>
  <c r="CN304" i="1"/>
  <c r="CM304" i="1"/>
  <c r="CL304" i="1"/>
  <c r="CK304" i="1"/>
  <c r="CJ304" i="1"/>
  <c r="CI304" i="1"/>
  <c r="CH304" i="1"/>
  <c r="CG304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13" i="1"/>
  <c r="BP312" i="1"/>
  <c r="BP311" i="1"/>
  <c r="BP310" i="1"/>
  <c r="BP309" i="1"/>
  <c r="BP308" i="1"/>
  <c r="BP307" i="1"/>
  <c r="BP306" i="1"/>
  <c r="BP305" i="1"/>
  <c r="DW300" i="1"/>
  <c r="DV300" i="1"/>
  <c r="DU300" i="1"/>
  <c r="DT300" i="1"/>
  <c r="DS300" i="1"/>
  <c r="DR300" i="1"/>
  <c r="DQ300" i="1"/>
  <c r="DP300" i="1"/>
  <c r="DO300" i="1"/>
  <c r="DN300" i="1"/>
  <c r="DM300" i="1"/>
  <c r="DL300" i="1"/>
  <c r="DK300" i="1"/>
  <c r="DJ300" i="1"/>
  <c r="DI300" i="1"/>
  <c r="DH300" i="1"/>
  <c r="DG300" i="1"/>
  <c r="DF300" i="1"/>
  <c r="DE300" i="1"/>
  <c r="DD300" i="1"/>
  <c r="DC300" i="1"/>
  <c r="DB300" i="1"/>
  <c r="DA300" i="1"/>
  <c r="CZ300" i="1"/>
  <c r="CY300" i="1"/>
  <c r="CX300" i="1"/>
  <c r="CW300" i="1"/>
  <c r="CV300" i="1"/>
  <c r="CU300" i="1"/>
  <c r="CT300" i="1"/>
  <c r="CS300" i="1"/>
  <c r="CR300" i="1"/>
  <c r="CQ300" i="1"/>
  <c r="CP300" i="1"/>
  <c r="CO300" i="1"/>
  <c r="CN300" i="1"/>
  <c r="CM300" i="1"/>
  <c r="CL300" i="1"/>
  <c r="CK300" i="1"/>
  <c r="CJ300" i="1"/>
  <c r="CI300" i="1"/>
  <c r="CH300" i="1"/>
  <c r="CG300" i="1"/>
  <c r="CF300" i="1"/>
  <c r="CE300" i="1"/>
  <c r="CD300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DW299" i="1"/>
  <c r="DV299" i="1"/>
  <c r="DU299" i="1"/>
  <c r="DT299" i="1"/>
  <c r="DS299" i="1"/>
  <c r="DR299" i="1"/>
  <c r="DQ299" i="1"/>
  <c r="DP299" i="1"/>
  <c r="DO299" i="1"/>
  <c r="DN299" i="1"/>
  <c r="DM299" i="1"/>
  <c r="DL299" i="1"/>
  <c r="DK299" i="1"/>
  <c r="DJ299" i="1"/>
  <c r="DI299" i="1"/>
  <c r="DH299" i="1"/>
  <c r="DG299" i="1"/>
  <c r="DF299" i="1"/>
  <c r="DE299" i="1"/>
  <c r="DD299" i="1"/>
  <c r="DC299" i="1"/>
  <c r="DB299" i="1"/>
  <c r="DA299" i="1"/>
  <c r="CZ299" i="1"/>
  <c r="CY299" i="1"/>
  <c r="CX299" i="1"/>
  <c r="CW299" i="1"/>
  <c r="CV299" i="1"/>
  <c r="CU299" i="1"/>
  <c r="CT299" i="1"/>
  <c r="CS299" i="1"/>
  <c r="CR299" i="1"/>
  <c r="CQ299" i="1"/>
  <c r="CP299" i="1"/>
  <c r="CO299" i="1"/>
  <c r="CN299" i="1"/>
  <c r="CM299" i="1"/>
  <c r="CL299" i="1"/>
  <c r="CK299" i="1"/>
  <c r="CJ299" i="1"/>
  <c r="CI299" i="1"/>
  <c r="CH299" i="1"/>
  <c r="CG299" i="1"/>
  <c r="CF299" i="1"/>
  <c r="CE299" i="1"/>
  <c r="CD299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DW298" i="1"/>
  <c r="DV298" i="1"/>
  <c r="DU298" i="1"/>
  <c r="DT298" i="1"/>
  <c r="DS298" i="1"/>
  <c r="DR298" i="1"/>
  <c r="DQ298" i="1"/>
  <c r="DP298" i="1"/>
  <c r="DO298" i="1"/>
  <c r="DN298" i="1"/>
  <c r="DM298" i="1"/>
  <c r="DL298" i="1"/>
  <c r="DK298" i="1"/>
  <c r="DJ298" i="1"/>
  <c r="DI298" i="1"/>
  <c r="DH298" i="1"/>
  <c r="DG298" i="1"/>
  <c r="DF298" i="1"/>
  <c r="DE298" i="1"/>
  <c r="DD298" i="1"/>
  <c r="DC298" i="1"/>
  <c r="DB298" i="1"/>
  <c r="DA298" i="1"/>
  <c r="CZ298" i="1"/>
  <c r="CY298" i="1"/>
  <c r="CX298" i="1"/>
  <c r="CW298" i="1"/>
  <c r="CV298" i="1"/>
  <c r="CU298" i="1"/>
  <c r="CT298" i="1"/>
  <c r="CS298" i="1"/>
  <c r="CR298" i="1"/>
  <c r="CQ298" i="1"/>
  <c r="CP298" i="1"/>
  <c r="CO298" i="1"/>
  <c r="CN298" i="1"/>
  <c r="CM298" i="1"/>
  <c r="CL298" i="1"/>
  <c r="CK298" i="1"/>
  <c r="CJ298" i="1"/>
  <c r="CI298" i="1"/>
  <c r="CH298" i="1"/>
  <c r="CG298" i="1"/>
  <c r="CF298" i="1"/>
  <c r="CE298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BR298" i="1"/>
  <c r="BQ298" i="1"/>
  <c r="DW297" i="1"/>
  <c r="DV297" i="1"/>
  <c r="DU297" i="1"/>
  <c r="DT297" i="1"/>
  <c r="DS297" i="1"/>
  <c r="DR297" i="1"/>
  <c r="DQ297" i="1"/>
  <c r="DP297" i="1"/>
  <c r="DO297" i="1"/>
  <c r="DN297" i="1"/>
  <c r="DM297" i="1"/>
  <c r="DL297" i="1"/>
  <c r="DK297" i="1"/>
  <c r="DJ297" i="1"/>
  <c r="DI297" i="1"/>
  <c r="DH297" i="1"/>
  <c r="DG297" i="1"/>
  <c r="DF297" i="1"/>
  <c r="DE297" i="1"/>
  <c r="DD297" i="1"/>
  <c r="DC297" i="1"/>
  <c r="DB297" i="1"/>
  <c r="DA297" i="1"/>
  <c r="CZ297" i="1"/>
  <c r="CY297" i="1"/>
  <c r="CX297" i="1"/>
  <c r="CW297" i="1"/>
  <c r="CV297" i="1"/>
  <c r="CU297" i="1"/>
  <c r="CT297" i="1"/>
  <c r="CS297" i="1"/>
  <c r="CR297" i="1"/>
  <c r="CQ297" i="1"/>
  <c r="CP297" i="1"/>
  <c r="CO297" i="1"/>
  <c r="CN297" i="1"/>
  <c r="CM297" i="1"/>
  <c r="CL297" i="1"/>
  <c r="CK297" i="1"/>
  <c r="CJ297" i="1"/>
  <c r="CI297" i="1"/>
  <c r="CH297" i="1"/>
  <c r="CG297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DW296" i="1"/>
  <c r="DV296" i="1"/>
  <c r="DU296" i="1"/>
  <c r="DT296" i="1"/>
  <c r="DS296" i="1"/>
  <c r="DR296" i="1"/>
  <c r="DQ296" i="1"/>
  <c r="DP296" i="1"/>
  <c r="DO296" i="1"/>
  <c r="DN296" i="1"/>
  <c r="DM296" i="1"/>
  <c r="DL296" i="1"/>
  <c r="DK296" i="1"/>
  <c r="DJ296" i="1"/>
  <c r="DI296" i="1"/>
  <c r="DH296" i="1"/>
  <c r="DG296" i="1"/>
  <c r="DF296" i="1"/>
  <c r="DE296" i="1"/>
  <c r="DD296" i="1"/>
  <c r="DC296" i="1"/>
  <c r="DB296" i="1"/>
  <c r="DA296" i="1"/>
  <c r="CZ296" i="1"/>
  <c r="CY296" i="1"/>
  <c r="CX296" i="1"/>
  <c r="CW296" i="1"/>
  <c r="CV296" i="1"/>
  <c r="CU296" i="1"/>
  <c r="CT296" i="1"/>
  <c r="CS296" i="1"/>
  <c r="CR296" i="1"/>
  <c r="CQ296" i="1"/>
  <c r="CP296" i="1"/>
  <c r="CO296" i="1"/>
  <c r="CN296" i="1"/>
  <c r="CM296" i="1"/>
  <c r="CL296" i="1"/>
  <c r="CK296" i="1"/>
  <c r="CJ296" i="1"/>
  <c r="CI296" i="1"/>
  <c r="CH296" i="1"/>
  <c r="CG296" i="1"/>
  <c r="CF296" i="1"/>
  <c r="CE296" i="1"/>
  <c r="CD296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DW295" i="1"/>
  <c r="DV295" i="1"/>
  <c r="DU295" i="1"/>
  <c r="DT295" i="1"/>
  <c r="DS295" i="1"/>
  <c r="DR295" i="1"/>
  <c r="DQ295" i="1"/>
  <c r="DP295" i="1"/>
  <c r="DO295" i="1"/>
  <c r="DN295" i="1"/>
  <c r="DM295" i="1"/>
  <c r="DL295" i="1"/>
  <c r="DK295" i="1"/>
  <c r="DJ295" i="1"/>
  <c r="DI295" i="1"/>
  <c r="DH295" i="1"/>
  <c r="DG295" i="1"/>
  <c r="DF295" i="1"/>
  <c r="DE295" i="1"/>
  <c r="DD295" i="1"/>
  <c r="DC295" i="1"/>
  <c r="DB295" i="1"/>
  <c r="DA295" i="1"/>
  <c r="CZ295" i="1"/>
  <c r="CY295" i="1"/>
  <c r="CX295" i="1"/>
  <c r="CW295" i="1"/>
  <c r="CV295" i="1"/>
  <c r="CU295" i="1"/>
  <c r="CT295" i="1"/>
  <c r="CS295" i="1"/>
  <c r="CR295" i="1"/>
  <c r="CQ295" i="1"/>
  <c r="CP295" i="1"/>
  <c r="CO295" i="1"/>
  <c r="CN295" i="1"/>
  <c r="CM295" i="1"/>
  <c r="CL295" i="1"/>
  <c r="CK295" i="1"/>
  <c r="CJ295" i="1"/>
  <c r="CI295" i="1"/>
  <c r="CH295" i="1"/>
  <c r="CG295" i="1"/>
  <c r="CF295" i="1"/>
  <c r="CE295" i="1"/>
  <c r="CD295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DW294" i="1"/>
  <c r="DV294" i="1"/>
  <c r="DU294" i="1"/>
  <c r="DT294" i="1"/>
  <c r="DS294" i="1"/>
  <c r="DR294" i="1"/>
  <c r="DQ294" i="1"/>
  <c r="DP294" i="1"/>
  <c r="DO294" i="1"/>
  <c r="DN294" i="1"/>
  <c r="DM294" i="1"/>
  <c r="DL294" i="1"/>
  <c r="DK294" i="1"/>
  <c r="DJ294" i="1"/>
  <c r="DI294" i="1"/>
  <c r="DH294" i="1"/>
  <c r="DG294" i="1"/>
  <c r="DF294" i="1"/>
  <c r="DE294" i="1"/>
  <c r="DD294" i="1"/>
  <c r="DC294" i="1"/>
  <c r="DB294" i="1"/>
  <c r="DA294" i="1"/>
  <c r="CZ294" i="1"/>
  <c r="CY294" i="1"/>
  <c r="CX294" i="1"/>
  <c r="CW294" i="1"/>
  <c r="CV294" i="1"/>
  <c r="CU294" i="1"/>
  <c r="CT294" i="1"/>
  <c r="CS294" i="1"/>
  <c r="CR294" i="1"/>
  <c r="CQ294" i="1"/>
  <c r="CP294" i="1"/>
  <c r="CO294" i="1"/>
  <c r="CN294" i="1"/>
  <c r="CM294" i="1"/>
  <c r="CL294" i="1"/>
  <c r="CK294" i="1"/>
  <c r="CJ294" i="1"/>
  <c r="CI294" i="1"/>
  <c r="CH294" i="1"/>
  <c r="CG294" i="1"/>
  <c r="CF294" i="1"/>
  <c r="CE294" i="1"/>
  <c r="CD294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DW293" i="1"/>
  <c r="DV293" i="1"/>
  <c r="DU293" i="1"/>
  <c r="DT293" i="1"/>
  <c r="DS293" i="1"/>
  <c r="DR293" i="1"/>
  <c r="DQ293" i="1"/>
  <c r="DP293" i="1"/>
  <c r="DO293" i="1"/>
  <c r="DN293" i="1"/>
  <c r="DM293" i="1"/>
  <c r="DL293" i="1"/>
  <c r="DK293" i="1"/>
  <c r="DJ293" i="1"/>
  <c r="DI293" i="1"/>
  <c r="DH293" i="1"/>
  <c r="DG293" i="1"/>
  <c r="DF293" i="1"/>
  <c r="DE293" i="1"/>
  <c r="DD293" i="1"/>
  <c r="DC293" i="1"/>
  <c r="DB293" i="1"/>
  <c r="DA293" i="1"/>
  <c r="CZ293" i="1"/>
  <c r="CY293" i="1"/>
  <c r="CX293" i="1"/>
  <c r="CW293" i="1"/>
  <c r="CV293" i="1"/>
  <c r="CU293" i="1"/>
  <c r="CT293" i="1"/>
  <c r="CS293" i="1"/>
  <c r="CR293" i="1"/>
  <c r="CQ293" i="1"/>
  <c r="CP293" i="1"/>
  <c r="CO293" i="1"/>
  <c r="CN293" i="1"/>
  <c r="CM293" i="1"/>
  <c r="CL293" i="1"/>
  <c r="CK293" i="1"/>
  <c r="CJ293" i="1"/>
  <c r="CI293" i="1"/>
  <c r="CH293" i="1"/>
  <c r="CG293" i="1"/>
  <c r="CF293" i="1"/>
  <c r="CE293" i="1"/>
  <c r="CD293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300" i="1"/>
  <c r="BP299" i="1"/>
  <c r="BP298" i="1"/>
  <c r="BP297" i="1"/>
  <c r="BP296" i="1"/>
  <c r="BP295" i="1"/>
  <c r="BP294" i="1"/>
  <c r="DW289" i="1"/>
  <c r="DV289" i="1"/>
  <c r="DU289" i="1"/>
  <c r="DT289" i="1"/>
  <c r="DS289" i="1"/>
  <c r="DR289" i="1"/>
  <c r="DQ289" i="1"/>
  <c r="DP289" i="1"/>
  <c r="DO289" i="1"/>
  <c r="DN289" i="1"/>
  <c r="DM289" i="1"/>
  <c r="DL289" i="1"/>
  <c r="DK289" i="1"/>
  <c r="DJ289" i="1"/>
  <c r="DI289" i="1"/>
  <c r="DH289" i="1"/>
  <c r="DG289" i="1"/>
  <c r="DF289" i="1"/>
  <c r="DE289" i="1"/>
  <c r="DD289" i="1"/>
  <c r="DC289" i="1"/>
  <c r="DB289" i="1"/>
  <c r="DA289" i="1"/>
  <c r="CZ289" i="1"/>
  <c r="CY289" i="1"/>
  <c r="CX289" i="1"/>
  <c r="CW289" i="1"/>
  <c r="CV289" i="1"/>
  <c r="CU289" i="1"/>
  <c r="CT289" i="1"/>
  <c r="CS289" i="1"/>
  <c r="CR289" i="1"/>
  <c r="CQ289" i="1"/>
  <c r="CP289" i="1"/>
  <c r="CO289" i="1"/>
  <c r="CN289" i="1"/>
  <c r="CM289" i="1"/>
  <c r="CL289" i="1"/>
  <c r="CK289" i="1"/>
  <c r="CJ289" i="1"/>
  <c r="CI289" i="1"/>
  <c r="CH289" i="1"/>
  <c r="CG289" i="1"/>
  <c r="CF289" i="1"/>
  <c r="CE289" i="1"/>
  <c r="CD289" i="1"/>
  <c r="CC289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DW288" i="1"/>
  <c r="DV288" i="1"/>
  <c r="DU288" i="1"/>
  <c r="DT288" i="1"/>
  <c r="DS288" i="1"/>
  <c r="DR288" i="1"/>
  <c r="DQ288" i="1"/>
  <c r="DP288" i="1"/>
  <c r="DO288" i="1"/>
  <c r="DN288" i="1"/>
  <c r="DM288" i="1"/>
  <c r="DL288" i="1"/>
  <c r="DK288" i="1"/>
  <c r="DJ288" i="1"/>
  <c r="DI288" i="1"/>
  <c r="DH288" i="1"/>
  <c r="DG288" i="1"/>
  <c r="DF288" i="1"/>
  <c r="DE288" i="1"/>
  <c r="DD288" i="1"/>
  <c r="DC288" i="1"/>
  <c r="DB288" i="1"/>
  <c r="DA288" i="1"/>
  <c r="CZ288" i="1"/>
  <c r="CY288" i="1"/>
  <c r="CX288" i="1"/>
  <c r="CW288" i="1"/>
  <c r="CV288" i="1"/>
  <c r="CU288" i="1"/>
  <c r="CT288" i="1"/>
  <c r="CS288" i="1"/>
  <c r="CR288" i="1"/>
  <c r="CQ288" i="1"/>
  <c r="CP288" i="1"/>
  <c r="CO288" i="1"/>
  <c r="CN288" i="1"/>
  <c r="CM288" i="1"/>
  <c r="CL288" i="1"/>
  <c r="CK288" i="1"/>
  <c r="CJ288" i="1"/>
  <c r="CI288" i="1"/>
  <c r="CH288" i="1"/>
  <c r="CG288" i="1"/>
  <c r="CF288" i="1"/>
  <c r="CE288" i="1"/>
  <c r="CD288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DW287" i="1"/>
  <c r="DV287" i="1"/>
  <c r="DU287" i="1"/>
  <c r="DT287" i="1"/>
  <c r="DS287" i="1"/>
  <c r="DR287" i="1"/>
  <c r="DQ287" i="1"/>
  <c r="DP287" i="1"/>
  <c r="DO287" i="1"/>
  <c r="DN287" i="1"/>
  <c r="DM287" i="1"/>
  <c r="DL287" i="1"/>
  <c r="DK287" i="1"/>
  <c r="DJ287" i="1"/>
  <c r="DI287" i="1"/>
  <c r="DH287" i="1"/>
  <c r="DG287" i="1"/>
  <c r="DF287" i="1"/>
  <c r="DE287" i="1"/>
  <c r="DD287" i="1"/>
  <c r="DC287" i="1"/>
  <c r="DB287" i="1"/>
  <c r="DA287" i="1"/>
  <c r="CZ287" i="1"/>
  <c r="CY287" i="1"/>
  <c r="CX287" i="1"/>
  <c r="CW287" i="1"/>
  <c r="CV287" i="1"/>
  <c r="CU287" i="1"/>
  <c r="CT287" i="1"/>
  <c r="CS287" i="1"/>
  <c r="CR287" i="1"/>
  <c r="CQ287" i="1"/>
  <c r="CP287" i="1"/>
  <c r="CO287" i="1"/>
  <c r="CN287" i="1"/>
  <c r="CM287" i="1"/>
  <c r="CL287" i="1"/>
  <c r="CK287" i="1"/>
  <c r="CJ287" i="1"/>
  <c r="CI287" i="1"/>
  <c r="CH287" i="1"/>
  <c r="CG287" i="1"/>
  <c r="CF287" i="1"/>
  <c r="CE287" i="1"/>
  <c r="CD287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DW286" i="1"/>
  <c r="DV286" i="1"/>
  <c r="DU286" i="1"/>
  <c r="DT286" i="1"/>
  <c r="DS286" i="1"/>
  <c r="DR286" i="1"/>
  <c r="DQ286" i="1"/>
  <c r="DP286" i="1"/>
  <c r="DO286" i="1"/>
  <c r="DN286" i="1"/>
  <c r="DM286" i="1"/>
  <c r="DL286" i="1"/>
  <c r="DK286" i="1"/>
  <c r="DJ286" i="1"/>
  <c r="DI286" i="1"/>
  <c r="DH286" i="1"/>
  <c r="DG286" i="1"/>
  <c r="DF286" i="1"/>
  <c r="DE286" i="1"/>
  <c r="DD286" i="1"/>
  <c r="DC286" i="1"/>
  <c r="DB286" i="1"/>
  <c r="DA286" i="1"/>
  <c r="CZ286" i="1"/>
  <c r="CY286" i="1"/>
  <c r="CX286" i="1"/>
  <c r="CW286" i="1"/>
  <c r="CV286" i="1"/>
  <c r="CU286" i="1"/>
  <c r="CT286" i="1"/>
  <c r="CS286" i="1"/>
  <c r="CR286" i="1"/>
  <c r="CQ286" i="1"/>
  <c r="CP286" i="1"/>
  <c r="CO286" i="1"/>
  <c r="CN286" i="1"/>
  <c r="CM286" i="1"/>
  <c r="CL286" i="1"/>
  <c r="CK286" i="1"/>
  <c r="CJ286" i="1"/>
  <c r="CI286" i="1"/>
  <c r="CH286" i="1"/>
  <c r="CG286" i="1"/>
  <c r="CF286" i="1"/>
  <c r="CE286" i="1"/>
  <c r="CD286" i="1"/>
  <c r="CC286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DW285" i="1"/>
  <c r="DV285" i="1"/>
  <c r="DU285" i="1"/>
  <c r="DT285" i="1"/>
  <c r="DS285" i="1"/>
  <c r="DR285" i="1"/>
  <c r="DQ285" i="1"/>
  <c r="DP285" i="1"/>
  <c r="DO285" i="1"/>
  <c r="DN285" i="1"/>
  <c r="DM285" i="1"/>
  <c r="DL285" i="1"/>
  <c r="DK285" i="1"/>
  <c r="DJ285" i="1"/>
  <c r="DI285" i="1"/>
  <c r="DH285" i="1"/>
  <c r="DG285" i="1"/>
  <c r="DF285" i="1"/>
  <c r="DE285" i="1"/>
  <c r="DD285" i="1"/>
  <c r="DC285" i="1"/>
  <c r="DB285" i="1"/>
  <c r="DA285" i="1"/>
  <c r="CZ285" i="1"/>
  <c r="CY285" i="1"/>
  <c r="CX285" i="1"/>
  <c r="CW285" i="1"/>
  <c r="CV285" i="1"/>
  <c r="CU285" i="1"/>
  <c r="CT285" i="1"/>
  <c r="CS285" i="1"/>
  <c r="CR285" i="1"/>
  <c r="CQ285" i="1"/>
  <c r="CP285" i="1"/>
  <c r="CO285" i="1"/>
  <c r="CN285" i="1"/>
  <c r="CM285" i="1"/>
  <c r="CL285" i="1"/>
  <c r="CK285" i="1"/>
  <c r="CJ285" i="1"/>
  <c r="CI285" i="1"/>
  <c r="CH285" i="1"/>
  <c r="CG285" i="1"/>
  <c r="CF285" i="1"/>
  <c r="CE285" i="1"/>
  <c r="CD285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DW284" i="1"/>
  <c r="DV284" i="1"/>
  <c r="DU284" i="1"/>
  <c r="DT284" i="1"/>
  <c r="DS284" i="1"/>
  <c r="DR284" i="1"/>
  <c r="DQ284" i="1"/>
  <c r="DP284" i="1"/>
  <c r="DO284" i="1"/>
  <c r="DN284" i="1"/>
  <c r="DM284" i="1"/>
  <c r="DL284" i="1"/>
  <c r="DK284" i="1"/>
  <c r="DJ284" i="1"/>
  <c r="DI284" i="1"/>
  <c r="DH284" i="1"/>
  <c r="DG284" i="1"/>
  <c r="DF284" i="1"/>
  <c r="DE284" i="1"/>
  <c r="DD284" i="1"/>
  <c r="DC284" i="1"/>
  <c r="DB284" i="1"/>
  <c r="DA284" i="1"/>
  <c r="CZ284" i="1"/>
  <c r="CY284" i="1"/>
  <c r="CX284" i="1"/>
  <c r="CW284" i="1"/>
  <c r="CV284" i="1"/>
  <c r="CU284" i="1"/>
  <c r="CT284" i="1"/>
  <c r="CS284" i="1"/>
  <c r="CR284" i="1"/>
  <c r="CQ284" i="1"/>
  <c r="CP284" i="1"/>
  <c r="CO284" i="1"/>
  <c r="CN284" i="1"/>
  <c r="CM284" i="1"/>
  <c r="CL284" i="1"/>
  <c r="CK284" i="1"/>
  <c r="CJ284" i="1"/>
  <c r="CI284" i="1"/>
  <c r="CH284" i="1"/>
  <c r="CG284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BP287" i="1"/>
  <c r="BP285" i="1"/>
  <c r="BP284" i="1"/>
  <c r="DW280" i="1"/>
  <c r="DW279" i="1"/>
  <c r="DW278" i="1"/>
  <c r="DV278" i="1"/>
  <c r="DV279" i="1"/>
  <c r="DW276" i="1"/>
  <c r="DV276" i="1"/>
  <c r="DU276" i="1"/>
  <c r="DT276" i="1"/>
  <c r="DS276" i="1"/>
  <c r="DR276" i="1"/>
  <c r="DQ276" i="1"/>
  <c r="DP276" i="1"/>
  <c r="DO276" i="1"/>
  <c r="DN276" i="1"/>
  <c r="DM276" i="1"/>
  <c r="DL276" i="1"/>
  <c r="DK276" i="1"/>
  <c r="DJ276" i="1"/>
  <c r="DI276" i="1"/>
  <c r="DH276" i="1"/>
  <c r="DG276" i="1"/>
  <c r="DF276" i="1"/>
  <c r="DE276" i="1"/>
  <c r="DD276" i="1"/>
  <c r="DC276" i="1"/>
  <c r="DB276" i="1"/>
  <c r="DA276" i="1"/>
  <c r="CZ276" i="1"/>
  <c r="CY276" i="1"/>
  <c r="CX276" i="1"/>
  <c r="CW276" i="1"/>
  <c r="CV276" i="1"/>
  <c r="CU276" i="1"/>
  <c r="CT276" i="1"/>
  <c r="CS276" i="1"/>
  <c r="CR276" i="1"/>
  <c r="CQ276" i="1"/>
  <c r="CP276" i="1"/>
  <c r="CO276" i="1"/>
  <c r="CN276" i="1"/>
  <c r="CM276" i="1"/>
  <c r="CL276" i="1"/>
  <c r="CK276" i="1"/>
  <c r="CJ276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DW275" i="1"/>
  <c r="DV275" i="1"/>
  <c r="DU275" i="1"/>
  <c r="DT275" i="1"/>
  <c r="DS275" i="1"/>
  <c r="DR275" i="1"/>
  <c r="DQ275" i="1"/>
  <c r="DP275" i="1"/>
  <c r="DO275" i="1"/>
  <c r="DN275" i="1"/>
  <c r="DM275" i="1"/>
  <c r="DL275" i="1"/>
  <c r="DK275" i="1"/>
  <c r="DJ275" i="1"/>
  <c r="DI275" i="1"/>
  <c r="DH275" i="1"/>
  <c r="DG275" i="1"/>
  <c r="DF275" i="1"/>
  <c r="DE275" i="1"/>
  <c r="DD275" i="1"/>
  <c r="DC275" i="1"/>
  <c r="DB275" i="1"/>
  <c r="DA275" i="1"/>
  <c r="CZ275" i="1"/>
  <c r="CY275" i="1"/>
  <c r="CX275" i="1"/>
  <c r="CW275" i="1"/>
  <c r="CV275" i="1"/>
  <c r="CU275" i="1"/>
  <c r="CT275" i="1"/>
  <c r="CS275" i="1"/>
  <c r="CR275" i="1"/>
  <c r="CQ275" i="1"/>
  <c r="CP275" i="1"/>
  <c r="CO275" i="1"/>
  <c r="CN275" i="1"/>
  <c r="CM275" i="1"/>
  <c r="CL275" i="1"/>
  <c r="CK275" i="1"/>
  <c r="CJ275" i="1"/>
  <c r="CI275" i="1"/>
  <c r="CH275" i="1"/>
  <c r="CG275" i="1"/>
  <c r="CF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DW274" i="1"/>
  <c r="DV274" i="1"/>
  <c r="DU274" i="1"/>
  <c r="DT274" i="1"/>
  <c r="DS274" i="1"/>
  <c r="DR274" i="1"/>
  <c r="DQ274" i="1"/>
  <c r="DP274" i="1"/>
  <c r="DO274" i="1"/>
  <c r="DN274" i="1"/>
  <c r="DM274" i="1"/>
  <c r="DL274" i="1"/>
  <c r="DK274" i="1"/>
  <c r="DJ274" i="1"/>
  <c r="DI274" i="1"/>
  <c r="DH274" i="1"/>
  <c r="DG274" i="1"/>
  <c r="DF274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DW273" i="1"/>
  <c r="DV273" i="1"/>
  <c r="DU273" i="1"/>
  <c r="DT273" i="1"/>
  <c r="DS273" i="1"/>
  <c r="DR273" i="1"/>
  <c r="DQ273" i="1"/>
  <c r="DP273" i="1"/>
  <c r="DO273" i="1"/>
  <c r="DN273" i="1"/>
  <c r="DM273" i="1"/>
  <c r="DL273" i="1"/>
  <c r="DK273" i="1"/>
  <c r="DJ273" i="1"/>
  <c r="DI273" i="1"/>
  <c r="DH273" i="1"/>
  <c r="DG273" i="1"/>
  <c r="DF273" i="1"/>
  <c r="DE273" i="1"/>
  <c r="DD273" i="1"/>
  <c r="DC273" i="1"/>
  <c r="DB273" i="1"/>
  <c r="DA273" i="1"/>
  <c r="CZ273" i="1"/>
  <c r="CY273" i="1"/>
  <c r="CX273" i="1"/>
  <c r="CW273" i="1"/>
  <c r="CV273" i="1"/>
  <c r="CU273" i="1"/>
  <c r="CT273" i="1"/>
  <c r="CS273" i="1"/>
  <c r="CR273" i="1"/>
  <c r="CQ273" i="1"/>
  <c r="CP273" i="1"/>
  <c r="CO273" i="1"/>
  <c r="CN273" i="1"/>
  <c r="CM273" i="1"/>
  <c r="CL273" i="1"/>
  <c r="CK273" i="1"/>
  <c r="CJ273" i="1"/>
  <c r="CI273" i="1"/>
  <c r="CH273" i="1"/>
  <c r="CG273" i="1"/>
  <c r="CF273" i="1"/>
  <c r="CE273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DW272" i="1"/>
  <c r="DV272" i="1"/>
  <c r="DU272" i="1"/>
  <c r="DT272" i="1"/>
  <c r="DS272" i="1"/>
  <c r="DR272" i="1"/>
  <c r="DQ272" i="1"/>
  <c r="DP272" i="1"/>
  <c r="DO272" i="1"/>
  <c r="DN272" i="1"/>
  <c r="DM272" i="1"/>
  <c r="DL272" i="1"/>
  <c r="DK272" i="1"/>
  <c r="DJ272" i="1"/>
  <c r="DI272" i="1"/>
  <c r="DH272" i="1"/>
  <c r="DG272" i="1"/>
  <c r="DF272" i="1"/>
  <c r="DE272" i="1"/>
  <c r="DD272" i="1"/>
  <c r="DC272" i="1"/>
  <c r="DB272" i="1"/>
  <c r="DA272" i="1"/>
  <c r="CZ272" i="1"/>
  <c r="CY272" i="1"/>
  <c r="CX272" i="1"/>
  <c r="CW272" i="1"/>
  <c r="CV272" i="1"/>
  <c r="CU272" i="1"/>
  <c r="CT272" i="1"/>
  <c r="CS272" i="1"/>
  <c r="CR272" i="1"/>
  <c r="CQ272" i="1"/>
  <c r="CP272" i="1"/>
  <c r="CO272" i="1"/>
  <c r="CN272" i="1"/>
  <c r="CM272" i="1"/>
  <c r="CL272" i="1"/>
  <c r="CK272" i="1"/>
  <c r="CJ272" i="1"/>
  <c r="CI272" i="1"/>
  <c r="CH272" i="1"/>
  <c r="CG272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6" i="1"/>
  <c r="BP274" i="1"/>
  <c r="BP272" i="1"/>
  <c r="DW268" i="1"/>
  <c r="DV268" i="1"/>
  <c r="DU268" i="1"/>
  <c r="DT268" i="1"/>
  <c r="DS268" i="1"/>
  <c r="DR268" i="1"/>
  <c r="DQ268" i="1"/>
  <c r="DP268" i="1"/>
  <c r="DO268" i="1"/>
  <c r="DN268" i="1"/>
  <c r="DM268" i="1"/>
  <c r="DL268" i="1"/>
  <c r="DK268" i="1"/>
  <c r="DJ268" i="1"/>
  <c r="DI268" i="1"/>
  <c r="DH268" i="1"/>
  <c r="DG268" i="1"/>
  <c r="DF268" i="1"/>
  <c r="DE268" i="1"/>
  <c r="DD268" i="1"/>
  <c r="DC268" i="1"/>
  <c r="DB268" i="1"/>
  <c r="DA268" i="1"/>
  <c r="CZ268" i="1"/>
  <c r="CY268" i="1"/>
  <c r="CX268" i="1"/>
  <c r="CW268" i="1"/>
  <c r="CV268" i="1"/>
  <c r="CU268" i="1"/>
  <c r="CT268" i="1"/>
  <c r="CS268" i="1"/>
  <c r="CR268" i="1"/>
  <c r="CQ268" i="1"/>
  <c r="CP268" i="1"/>
  <c r="CO268" i="1"/>
  <c r="CN268" i="1"/>
  <c r="CM268" i="1"/>
  <c r="CL268" i="1"/>
  <c r="CK268" i="1"/>
  <c r="CJ268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DW267" i="1"/>
  <c r="DV267" i="1"/>
  <c r="DU267" i="1"/>
  <c r="DT267" i="1"/>
  <c r="DS267" i="1"/>
  <c r="DR267" i="1"/>
  <c r="DQ267" i="1"/>
  <c r="DP267" i="1"/>
  <c r="DO267" i="1"/>
  <c r="DN267" i="1"/>
  <c r="DM267" i="1"/>
  <c r="DL267" i="1"/>
  <c r="DK267" i="1"/>
  <c r="DJ267" i="1"/>
  <c r="DI267" i="1"/>
  <c r="DH267" i="1"/>
  <c r="DG267" i="1"/>
  <c r="DF267" i="1"/>
  <c r="DE267" i="1"/>
  <c r="DD267" i="1"/>
  <c r="DC267" i="1"/>
  <c r="DB267" i="1"/>
  <c r="DA267" i="1"/>
  <c r="CZ267" i="1"/>
  <c r="CY267" i="1"/>
  <c r="CX267" i="1"/>
  <c r="CW267" i="1"/>
  <c r="CV267" i="1"/>
  <c r="CU267" i="1"/>
  <c r="CT267" i="1"/>
  <c r="CS267" i="1"/>
  <c r="CR267" i="1"/>
  <c r="CQ267" i="1"/>
  <c r="CP267" i="1"/>
  <c r="CO267" i="1"/>
  <c r="CN267" i="1"/>
  <c r="CM267" i="1"/>
  <c r="CL267" i="1"/>
  <c r="CK267" i="1"/>
  <c r="CJ267" i="1"/>
  <c r="CI267" i="1"/>
  <c r="CH267" i="1"/>
  <c r="CG267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DW266" i="1"/>
  <c r="DV266" i="1"/>
  <c r="DU266" i="1"/>
  <c r="DT266" i="1"/>
  <c r="DS266" i="1"/>
  <c r="DR266" i="1"/>
  <c r="DQ266" i="1"/>
  <c r="DP266" i="1"/>
  <c r="DO266" i="1"/>
  <c r="DN266" i="1"/>
  <c r="DM266" i="1"/>
  <c r="DL266" i="1"/>
  <c r="DK266" i="1"/>
  <c r="DJ266" i="1"/>
  <c r="DI266" i="1"/>
  <c r="DH266" i="1"/>
  <c r="DG266" i="1"/>
  <c r="DF266" i="1"/>
  <c r="DE266" i="1"/>
  <c r="DD266" i="1"/>
  <c r="DC266" i="1"/>
  <c r="DB266" i="1"/>
  <c r="DA266" i="1"/>
  <c r="CZ266" i="1"/>
  <c r="CY266" i="1"/>
  <c r="CX266" i="1"/>
  <c r="CW266" i="1"/>
  <c r="CV266" i="1"/>
  <c r="CU266" i="1"/>
  <c r="CT266" i="1"/>
  <c r="CS266" i="1"/>
  <c r="CR266" i="1"/>
  <c r="CQ266" i="1"/>
  <c r="CP266" i="1"/>
  <c r="CO266" i="1"/>
  <c r="CN266" i="1"/>
  <c r="CM266" i="1"/>
  <c r="CL266" i="1"/>
  <c r="CK266" i="1"/>
  <c r="CJ266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DW265" i="1"/>
  <c r="DV265" i="1"/>
  <c r="DU265" i="1"/>
  <c r="DT265" i="1"/>
  <c r="DS265" i="1"/>
  <c r="DR265" i="1"/>
  <c r="DQ265" i="1"/>
  <c r="DP265" i="1"/>
  <c r="DO265" i="1"/>
  <c r="DN265" i="1"/>
  <c r="DM265" i="1"/>
  <c r="DL265" i="1"/>
  <c r="DK265" i="1"/>
  <c r="DJ265" i="1"/>
  <c r="DI265" i="1"/>
  <c r="DH265" i="1"/>
  <c r="DG265" i="1"/>
  <c r="DF265" i="1"/>
  <c r="DE265" i="1"/>
  <c r="DD265" i="1"/>
  <c r="DC265" i="1"/>
  <c r="DB265" i="1"/>
  <c r="DA265" i="1"/>
  <c r="CZ265" i="1"/>
  <c r="CY265" i="1"/>
  <c r="CX265" i="1"/>
  <c r="CW265" i="1"/>
  <c r="CV265" i="1"/>
  <c r="CU265" i="1"/>
  <c r="CT265" i="1"/>
  <c r="CS265" i="1"/>
  <c r="CR265" i="1"/>
  <c r="CQ265" i="1"/>
  <c r="CP265" i="1"/>
  <c r="CO265" i="1"/>
  <c r="CN265" i="1"/>
  <c r="CM265" i="1"/>
  <c r="CL265" i="1"/>
  <c r="CK265" i="1"/>
  <c r="CJ265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DW264" i="1"/>
  <c r="DV264" i="1"/>
  <c r="DU264" i="1"/>
  <c r="DT264" i="1"/>
  <c r="DS264" i="1"/>
  <c r="DR264" i="1"/>
  <c r="DQ264" i="1"/>
  <c r="DP264" i="1"/>
  <c r="DO264" i="1"/>
  <c r="DN264" i="1"/>
  <c r="DM264" i="1"/>
  <c r="DL264" i="1"/>
  <c r="DK264" i="1"/>
  <c r="DJ264" i="1"/>
  <c r="DI264" i="1"/>
  <c r="DH264" i="1"/>
  <c r="DG264" i="1"/>
  <c r="DF264" i="1"/>
  <c r="DE264" i="1"/>
  <c r="DD264" i="1"/>
  <c r="DC264" i="1"/>
  <c r="DB264" i="1"/>
  <c r="DA264" i="1"/>
  <c r="CZ264" i="1"/>
  <c r="CY264" i="1"/>
  <c r="CX264" i="1"/>
  <c r="CW264" i="1"/>
  <c r="CV264" i="1"/>
  <c r="CU264" i="1"/>
  <c r="CT264" i="1"/>
  <c r="CS264" i="1"/>
  <c r="CR264" i="1"/>
  <c r="CQ264" i="1"/>
  <c r="CP264" i="1"/>
  <c r="CO264" i="1"/>
  <c r="CN264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DW263" i="1"/>
  <c r="DV263" i="1"/>
  <c r="DU263" i="1"/>
  <c r="DT263" i="1"/>
  <c r="DS263" i="1"/>
  <c r="DR263" i="1"/>
  <c r="DQ263" i="1"/>
  <c r="DP263" i="1"/>
  <c r="DO263" i="1"/>
  <c r="DN263" i="1"/>
  <c r="DM263" i="1"/>
  <c r="DL263" i="1"/>
  <c r="DK263" i="1"/>
  <c r="DJ263" i="1"/>
  <c r="DI263" i="1"/>
  <c r="DH263" i="1"/>
  <c r="DG263" i="1"/>
  <c r="DF263" i="1"/>
  <c r="DE263" i="1"/>
  <c r="DD263" i="1"/>
  <c r="DC263" i="1"/>
  <c r="DB263" i="1"/>
  <c r="DA263" i="1"/>
  <c r="CZ263" i="1"/>
  <c r="CY263" i="1"/>
  <c r="CX263" i="1"/>
  <c r="CW263" i="1"/>
  <c r="CV263" i="1"/>
  <c r="CU263" i="1"/>
  <c r="CT263" i="1"/>
  <c r="CS263" i="1"/>
  <c r="CR263" i="1"/>
  <c r="CQ263" i="1"/>
  <c r="CP263" i="1"/>
  <c r="CO263" i="1"/>
  <c r="CN263" i="1"/>
  <c r="CM263" i="1"/>
  <c r="CL263" i="1"/>
  <c r="CK263" i="1"/>
  <c r="CJ263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DW262" i="1"/>
  <c r="DV262" i="1"/>
  <c r="DU262" i="1"/>
  <c r="DT262" i="1"/>
  <c r="DS262" i="1"/>
  <c r="DR262" i="1"/>
  <c r="DQ262" i="1"/>
  <c r="DP262" i="1"/>
  <c r="DO262" i="1"/>
  <c r="DN262" i="1"/>
  <c r="DM262" i="1"/>
  <c r="DL262" i="1"/>
  <c r="DK262" i="1"/>
  <c r="DJ262" i="1"/>
  <c r="DI262" i="1"/>
  <c r="DH262" i="1"/>
  <c r="DG262" i="1"/>
  <c r="DF262" i="1"/>
  <c r="DE262" i="1"/>
  <c r="DD262" i="1"/>
  <c r="DC262" i="1"/>
  <c r="DB262" i="1"/>
  <c r="DA262" i="1"/>
  <c r="CZ262" i="1"/>
  <c r="CY262" i="1"/>
  <c r="CX262" i="1"/>
  <c r="CW262" i="1"/>
  <c r="CV262" i="1"/>
  <c r="CU262" i="1"/>
  <c r="CT262" i="1"/>
  <c r="CS262" i="1"/>
  <c r="CR262" i="1"/>
  <c r="CQ262" i="1"/>
  <c r="CP262" i="1"/>
  <c r="CO262" i="1"/>
  <c r="CN262" i="1"/>
  <c r="CM262" i="1"/>
  <c r="CL262" i="1"/>
  <c r="CK262" i="1"/>
  <c r="CJ262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DW261" i="1"/>
  <c r="BP268" i="1"/>
  <c r="BP267" i="1"/>
  <c r="BP265" i="1"/>
  <c r="BP263" i="1"/>
  <c r="DW256" i="1"/>
  <c r="DV256" i="1"/>
  <c r="DW251" i="1"/>
  <c r="DW255" i="1"/>
  <c r="DV255" i="1"/>
  <c r="DU255" i="1"/>
  <c r="DT255" i="1"/>
  <c r="DS255" i="1"/>
  <c r="DR255" i="1"/>
  <c r="DQ255" i="1"/>
  <c r="DP255" i="1"/>
  <c r="DO255" i="1"/>
  <c r="DN255" i="1"/>
  <c r="DM255" i="1"/>
  <c r="DL255" i="1"/>
  <c r="DK255" i="1"/>
  <c r="DJ255" i="1"/>
  <c r="DI255" i="1"/>
  <c r="DH255" i="1"/>
  <c r="DG255" i="1"/>
  <c r="DF255" i="1"/>
  <c r="DE255" i="1"/>
  <c r="DD255" i="1"/>
  <c r="DC255" i="1"/>
  <c r="DB255" i="1"/>
  <c r="DA255" i="1"/>
  <c r="CZ255" i="1"/>
  <c r="CY255" i="1"/>
  <c r="CX255" i="1"/>
  <c r="CW255" i="1"/>
  <c r="CV255" i="1"/>
  <c r="CU255" i="1"/>
  <c r="CT255" i="1"/>
  <c r="CS255" i="1"/>
  <c r="CR255" i="1"/>
  <c r="CQ255" i="1"/>
  <c r="CP255" i="1"/>
  <c r="CO255" i="1"/>
  <c r="CN255" i="1"/>
  <c r="CM255" i="1"/>
  <c r="CL255" i="1"/>
  <c r="CK255" i="1"/>
  <c r="CJ255" i="1"/>
  <c r="CI255" i="1"/>
  <c r="CH255" i="1"/>
  <c r="CG255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DW254" i="1"/>
  <c r="DV254" i="1"/>
  <c r="DU254" i="1"/>
  <c r="DT254" i="1"/>
  <c r="DS254" i="1"/>
  <c r="DR254" i="1"/>
  <c r="DQ254" i="1"/>
  <c r="DP254" i="1"/>
  <c r="DO254" i="1"/>
  <c r="DN254" i="1"/>
  <c r="DM254" i="1"/>
  <c r="DL254" i="1"/>
  <c r="DK254" i="1"/>
  <c r="DJ254" i="1"/>
  <c r="DI254" i="1"/>
  <c r="DH254" i="1"/>
  <c r="DG254" i="1"/>
  <c r="DF254" i="1"/>
  <c r="DE254" i="1"/>
  <c r="DD254" i="1"/>
  <c r="DC254" i="1"/>
  <c r="DB254" i="1"/>
  <c r="DA254" i="1"/>
  <c r="CZ254" i="1"/>
  <c r="CY254" i="1"/>
  <c r="CX254" i="1"/>
  <c r="CW254" i="1"/>
  <c r="CV254" i="1"/>
  <c r="CU254" i="1"/>
  <c r="CT254" i="1"/>
  <c r="CS254" i="1"/>
  <c r="CR254" i="1"/>
  <c r="CQ254" i="1"/>
  <c r="CP254" i="1"/>
  <c r="CO254" i="1"/>
  <c r="CN254" i="1"/>
  <c r="CM254" i="1"/>
  <c r="CL254" i="1"/>
  <c r="CK254" i="1"/>
  <c r="CJ254" i="1"/>
  <c r="CI254" i="1"/>
  <c r="CH254" i="1"/>
  <c r="CG254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DW253" i="1"/>
  <c r="DV253" i="1"/>
  <c r="DU253" i="1"/>
  <c r="DT253" i="1"/>
  <c r="DS253" i="1"/>
  <c r="DR253" i="1"/>
  <c r="DQ253" i="1"/>
  <c r="DP253" i="1"/>
  <c r="DO253" i="1"/>
  <c r="DN253" i="1"/>
  <c r="DM253" i="1"/>
  <c r="DL253" i="1"/>
  <c r="DK253" i="1"/>
  <c r="DJ253" i="1"/>
  <c r="DI253" i="1"/>
  <c r="DH253" i="1"/>
  <c r="DG253" i="1"/>
  <c r="DF253" i="1"/>
  <c r="DE253" i="1"/>
  <c r="DD253" i="1"/>
  <c r="DC253" i="1"/>
  <c r="DB253" i="1"/>
  <c r="DA253" i="1"/>
  <c r="CZ253" i="1"/>
  <c r="CY253" i="1"/>
  <c r="CX253" i="1"/>
  <c r="CW253" i="1"/>
  <c r="CV253" i="1"/>
  <c r="CU253" i="1"/>
  <c r="CT253" i="1"/>
  <c r="CS253" i="1"/>
  <c r="CR253" i="1"/>
  <c r="CQ253" i="1"/>
  <c r="CP253" i="1"/>
  <c r="CO253" i="1"/>
  <c r="CN253" i="1"/>
  <c r="CM253" i="1"/>
  <c r="CL253" i="1"/>
  <c r="CK253" i="1"/>
  <c r="CJ253" i="1"/>
  <c r="CI253" i="1"/>
  <c r="CH253" i="1"/>
  <c r="CG253" i="1"/>
  <c r="CF253" i="1"/>
  <c r="CE253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DW252" i="1"/>
  <c r="DV252" i="1"/>
  <c r="DU252" i="1"/>
  <c r="DT252" i="1"/>
  <c r="DS252" i="1"/>
  <c r="DR252" i="1"/>
  <c r="DQ252" i="1"/>
  <c r="DP252" i="1"/>
  <c r="DO252" i="1"/>
  <c r="DN252" i="1"/>
  <c r="DM252" i="1"/>
  <c r="DL252" i="1"/>
  <c r="DK252" i="1"/>
  <c r="DJ252" i="1"/>
  <c r="DI252" i="1"/>
  <c r="DH252" i="1"/>
  <c r="DG252" i="1"/>
  <c r="DF252" i="1"/>
  <c r="DE252" i="1"/>
  <c r="DD252" i="1"/>
  <c r="DC252" i="1"/>
  <c r="DB252" i="1"/>
  <c r="DA252" i="1"/>
  <c r="CZ252" i="1"/>
  <c r="CY252" i="1"/>
  <c r="CX252" i="1"/>
  <c r="CW252" i="1"/>
  <c r="CV252" i="1"/>
  <c r="CU252" i="1"/>
  <c r="CT252" i="1"/>
  <c r="CS252" i="1"/>
  <c r="CR252" i="1"/>
  <c r="CQ252" i="1"/>
  <c r="CP252" i="1"/>
  <c r="CO252" i="1"/>
  <c r="CN252" i="1"/>
  <c r="CM252" i="1"/>
  <c r="CL252" i="1"/>
  <c r="CK252" i="1"/>
  <c r="CJ252" i="1"/>
  <c r="CI252" i="1"/>
  <c r="CH252" i="1"/>
  <c r="CG252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5" i="1"/>
  <c r="BP253" i="1"/>
  <c r="BP252" i="1"/>
  <c r="DW247" i="1"/>
  <c r="DW246" i="1"/>
  <c r="DW245" i="1"/>
  <c r="DW244" i="1"/>
  <c r="DW243" i="1"/>
  <c r="DV244" i="1"/>
  <c r="DU244" i="1"/>
  <c r="DT244" i="1"/>
  <c r="DS244" i="1"/>
  <c r="DR244" i="1"/>
  <c r="DQ244" i="1"/>
  <c r="DP244" i="1"/>
  <c r="DO244" i="1"/>
  <c r="DN244" i="1"/>
  <c r="DM244" i="1"/>
  <c r="DL244" i="1"/>
  <c r="DK244" i="1"/>
  <c r="DJ244" i="1"/>
  <c r="DI244" i="1"/>
  <c r="DH244" i="1"/>
  <c r="DG244" i="1"/>
  <c r="DF244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DW239" i="1"/>
  <c r="DW238" i="1"/>
  <c r="DW237" i="1"/>
  <c r="DW236" i="1"/>
  <c r="DW235" i="1"/>
  <c r="DW234" i="1"/>
  <c r="DW233" i="1"/>
  <c r="DV236" i="1"/>
  <c r="DU236" i="1"/>
  <c r="DT236" i="1"/>
  <c r="DS236" i="1"/>
  <c r="DR236" i="1"/>
  <c r="DQ236" i="1"/>
  <c r="DP236" i="1"/>
  <c r="DO236" i="1"/>
  <c r="DN236" i="1"/>
  <c r="DM236" i="1"/>
  <c r="DL236" i="1"/>
  <c r="DK236" i="1"/>
  <c r="DJ236" i="1"/>
  <c r="DI236" i="1"/>
  <c r="DH236" i="1"/>
  <c r="DG236" i="1"/>
  <c r="DF236" i="1"/>
  <c r="DE236" i="1"/>
  <c r="DD236" i="1"/>
  <c r="DC236" i="1"/>
  <c r="DB236" i="1"/>
  <c r="DA236" i="1"/>
  <c r="CZ236" i="1"/>
  <c r="CY236" i="1"/>
  <c r="CX236" i="1"/>
  <c r="CW236" i="1"/>
  <c r="CV236" i="1"/>
  <c r="CU236" i="1"/>
  <c r="CT236" i="1"/>
  <c r="CS236" i="1"/>
  <c r="CR236" i="1"/>
  <c r="CQ236" i="1"/>
  <c r="CP236" i="1"/>
  <c r="CO236" i="1"/>
  <c r="CN236" i="1"/>
  <c r="CM236" i="1"/>
  <c r="CL236" i="1"/>
  <c r="CK236" i="1"/>
  <c r="CJ236" i="1"/>
  <c r="CI236" i="1"/>
  <c r="CH236" i="1"/>
  <c r="CG236" i="1"/>
  <c r="CF236" i="1"/>
  <c r="CE236" i="1"/>
  <c r="CD236" i="1"/>
  <c r="CC236" i="1"/>
  <c r="CB236" i="1"/>
  <c r="CA236" i="1"/>
  <c r="BZ236" i="1"/>
  <c r="DW230" i="1"/>
  <c r="DW229" i="1"/>
  <c r="DV229" i="1"/>
  <c r="DU229" i="1"/>
  <c r="DT229" i="1"/>
  <c r="DS229" i="1"/>
  <c r="DR229" i="1"/>
  <c r="DQ229" i="1"/>
  <c r="DP229" i="1"/>
  <c r="DO229" i="1"/>
  <c r="DN229" i="1"/>
  <c r="DM229" i="1"/>
  <c r="DL229" i="1"/>
  <c r="DK229" i="1"/>
  <c r="DJ229" i="1"/>
  <c r="DI229" i="1"/>
  <c r="DH229" i="1"/>
  <c r="DG229" i="1"/>
  <c r="DF229" i="1"/>
  <c r="DE229" i="1"/>
  <c r="DD229" i="1"/>
  <c r="DC229" i="1"/>
  <c r="DB229" i="1"/>
  <c r="DA229" i="1"/>
  <c r="CZ229" i="1"/>
  <c r="CY229" i="1"/>
  <c r="CX229" i="1"/>
  <c r="CW229" i="1"/>
  <c r="CV229" i="1"/>
  <c r="CU229" i="1"/>
  <c r="CT229" i="1"/>
  <c r="CS229" i="1"/>
  <c r="CR229" i="1"/>
  <c r="CQ229" i="1"/>
  <c r="CP229" i="1"/>
  <c r="CO229" i="1"/>
  <c r="CN229" i="1"/>
  <c r="CM229" i="1"/>
  <c r="CL229" i="1"/>
  <c r="CK229" i="1"/>
  <c r="CJ229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DW228" i="1"/>
  <c r="DW227" i="1"/>
  <c r="DW226" i="1"/>
  <c r="DV226" i="1"/>
  <c r="DU226" i="1"/>
  <c r="DT226" i="1"/>
  <c r="DS226" i="1"/>
  <c r="DR226" i="1"/>
  <c r="DQ226" i="1"/>
  <c r="DP226" i="1"/>
  <c r="DO226" i="1"/>
  <c r="DN226" i="1"/>
  <c r="DM226" i="1"/>
  <c r="DL226" i="1"/>
  <c r="DK226" i="1"/>
  <c r="DJ226" i="1"/>
  <c r="DI226" i="1"/>
  <c r="DH226" i="1"/>
  <c r="DG226" i="1"/>
  <c r="DF226" i="1"/>
  <c r="DE226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P227" i="1"/>
  <c r="BP228" i="1"/>
  <c r="BP230" i="1"/>
  <c r="DW221" i="1"/>
  <c r="DW220" i="1"/>
  <c r="DW219" i="1"/>
  <c r="DW218" i="1"/>
  <c r="DW217" i="1"/>
  <c r="DV219" i="1"/>
  <c r="DU219" i="1"/>
  <c r="DT219" i="1"/>
  <c r="DS219" i="1"/>
  <c r="DR219" i="1"/>
  <c r="DQ219" i="1"/>
  <c r="DP219" i="1"/>
  <c r="DO219" i="1"/>
  <c r="DN219" i="1"/>
  <c r="DM219" i="1"/>
  <c r="DL219" i="1"/>
  <c r="DK219" i="1"/>
  <c r="DJ219" i="1"/>
  <c r="DI219" i="1"/>
  <c r="DH219" i="1"/>
  <c r="DG219" i="1"/>
  <c r="DF219" i="1"/>
  <c r="DE219" i="1"/>
  <c r="DD219" i="1"/>
  <c r="DC219" i="1"/>
  <c r="DB219" i="1"/>
  <c r="DA219" i="1"/>
  <c r="CZ219" i="1"/>
  <c r="CY219" i="1"/>
  <c r="CX219" i="1"/>
  <c r="CW219" i="1"/>
  <c r="CV219" i="1"/>
  <c r="CU219" i="1"/>
  <c r="CT219" i="1"/>
  <c r="CS219" i="1"/>
  <c r="CR219" i="1"/>
  <c r="CQ219" i="1"/>
  <c r="CP219" i="1"/>
  <c r="CO219" i="1"/>
  <c r="CN219" i="1"/>
  <c r="CM219" i="1"/>
  <c r="CL219" i="1"/>
  <c r="CK219" i="1"/>
  <c r="CJ219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DW214" i="1"/>
  <c r="DW213" i="1"/>
  <c r="DW211" i="1"/>
  <c r="DW209" i="1"/>
  <c r="DV211" i="1"/>
  <c r="DV213" i="1"/>
  <c r="DV214" i="1"/>
  <c r="DW206" i="1"/>
  <c r="DW205" i="1"/>
  <c r="DW204" i="1"/>
  <c r="DW203" i="1"/>
  <c r="DW202" i="1"/>
  <c r="DV206" i="1"/>
  <c r="DU206" i="1"/>
  <c r="DT206" i="1"/>
  <c r="DS206" i="1"/>
  <c r="DR206" i="1"/>
  <c r="DQ206" i="1"/>
  <c r="DP206" i="1"/>
  <c r="DO206" i="1"/>
  <c r="DN206" i="1"/>
  <c r="DM206" i="1"/>
  <c r="DL206" i="1"/>
  <c r="DK206" i="1"/>
  <c r="DJ206" i="1"/>
  <c r="DI206" i="1"/>
  <c r="DH206" i="1"/>
  <c r="DG206" i="1"/>
  <c r="DF206" i="1"/>
  <c r="DE206" i="1"/>
  <c r="DD206" i="1"/>
  <c r="DC206" i="1"/>
  <c r="DB206" i="1"/>
  <c r="DA206" i="1"/>
  <c r="CZ206" i="1"/>
  <c r="CY206" i="1"/>
  <c r="CX206" i="1"/>
  <c r="CW206" i="1"/>
  <c r="CV206" i="1"/>
  <c r="CU206" i="1"/>
  <c r="CT206" i="1"/>
  <c r="CS206" i="1"/>
  <c r="CR206" i="1"/>
  <c r="CQ206" i="1"/>
  <c r="CP206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DW199" i="1"/>
  <c r="DW197" i="1"/>
  <c r="DW196" i="1"/>
  <c r="DW195" i="1"/>
  <c r="DW194" i="1"/>
  <c r="DV194" i="1"/>
  <c r="DU194" i="1"/>
  <c r="DT194" i="1"/>
  <c r="DS194" i="1"/>
  <c r="DR194" i="1"/>
  <c r="DQ194" i="1"/>
  <c r="DP194" i="1"/>
  <c r="DO194" i="1"/>
  <c r="DN194" i="1"/>
  <c r="DM194" i="1"/>
  <c r="DL194" i="1"/>
  <c r="DK194" i="1"/>
  <c r="DJ194" i="1"/>
  <c r="DI194" i="1"/>
  <c r="DH194" i="1"/>
  <c r="DG194" i="1"/>
  <c r="DF194" i="1"/>
  <c r="DE194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DW191" i="1"/>
  <c r="DW190" i="1"/>
  <c r="DW188" i="1"/>
  <c r="DW189" i="1"/>
  <c r="DV189" i="1"/>
  <c r="DU189" i="1"/>
  <c r="DT189" i="1"/>
  <c r="DS189" i="1"/>
  <c r="DR189" i="1"/>
  <c r="DQ189" i="1"/>
  <c r="DP189" i="1"/>
  <c r="DO189" i="1"/>
  <c r="DN189" i="1"/>
  <c r="DM189" i="1"/>
  <c r="DL189" i="1"/>
  <c r="DK189" i="1"/>
  <c r="DJ189" i="1"/>
  <c r="DI189" i="1"/>
  <c r="DH189" i="1"/>
  <c r="DG189" i="1"/>
  <c r="DF189" i="1"/>
  <c r="DE189" i="1"/>
  <c r="DD189" i="1"/>
  <c r="DC189" i="1"/>
  <c r="DB189" i="1"/>
  <c r="DA189" i="1"/>
  <c r="CZ189" i="1"/>
  <c r="CY189" i="1"/>
  <c r="CX189" i="1"/>
  <c r="CW189" i="1"/>
  <c r="CV189" i="1"/>
  <c r="CU189" i="1"/>
  <c r="CT189" i="1"/>
  <c r="CS189" i="1"/>
  <c r="CR189" i="1"/>
  <c r="CQ189" i="1"/>
  <c r="CP189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DW184" i="1"/>
  <c r="DW183" i="1"/>
  <c r="DW182" i="1"/>
  <c r="DW181" i="1"/>
  <c r="DW180" i="1"/>
  <c r="DV180" i="1"/>
  <c r="DV181" i="1"/>
  <c r="DV182" i="1"/>
  <c r="DV183" i="1"/>
  <c r="DV184" i="1"/>
  <c r="DW172" i="1"/>
  <c r="DW170" i="1"/>
  <c r="DW171" i="1"/>
  <c r="DV171" i="1"/>
  <c r="DU171" i="1"/>
  <c r="DT171" i="1"/>
  <c r="DS171" i="1"/>
  <c r="DR171" i="1"/>
  <c r="DQ171" i="1"/>
  <c r="DP171" i="1"/>
  <c r="DO171" i="1"/>
  <c r="DN171" i="1"/>
  <c r="DM171" i="1"/>
  <c r="DL171" i="1"/>
  <c r="DK171" i="1"/>
  <c r="DJ171" i="1"/>
  <c r="DI171" i="1"/>
  <c r="DH171" i="1"/>
  <c r="DG171" i="1"/>
  <c r="DF171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DW169" i="1"/>
  <c r="DV169" i="1"/>
  <c r="DU169" i="1"/>
  <c r="DT169" i="1"/>
  <c r="DS169" i="1"/>
  <c r="DR169" i="1"/>
  <c r="DQ169" i="1"/>
  <c r="DP169" i="1"/>
  <c r="DO169" i="1"/>
  <c r="DN169" i="1"/>
  <c r="DM169" i="1"/>
  <c r="DL169" i="1"/>
  <c r="DK169" i="1"/>
  <c r="DJ169" i="1"/>
  <c r="DI169" i="1"/>
  <c r="DH169" i="1"/>
  <c r="DG169" i="1"/>
  <c r="DF169" i="1"/>
  <c r="DE169" i="1"/>
  <c r="DD169" i="1"/>
  <c r="DC169" i="1"/>
  <c r="DB169" i="1"/>
  <c r="DA169" i="1"/>
  <c r="CZ169" i="1"/>
  <c r="CY169" i="1"/>
  <c r="CX169" i="1"/>
  <c r="CW169" i="1"/>
  <c r="CV169" i="1"/>
  <c r="CU169" i="1"/>
  <c r="CT169" i="1"/>
  <c r="CS169" i="1"/>
  <c r="CR169" i="1"/>
  <c r="CQ169" i="1"/>
  <c r="CP169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DW162" i="1"/>
  <c r="DW161" i="1"/>
  <c r="DW160" i="1"/>
  <c r="DW159" i="1"/>
  <c r="DW158" i="1"/>
  <c r="DV160" i="1"/>
  <c r="DU160" i="1"/>
  <c r="DT160" i="1"/>
  <c r="DS160" i="1"/>
  <c r="DR160" i="1"/>
  <c r="DQ160" i="1"/>
  <c r="DP160" i="1"/>
  <c r="DO160" i="1"/>
  <c r="DN160" i="1"/>
  <c r="DM160" i="1"/>
  <c r="DL160" i="1"/>
  <c r="DK160" i="1"/>
  <c r="DJ160" i="1"/>
  <c r="DI160" i="1"/>
  <c r="DH160" i="1"/>
  <c r="DG160" i="1"/>
  <c r="DF160" i="1"/>
  <c r="DE160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DW155" i="1"/>
  <c r="DW154" i="1"/>
  <c r="DW153" i="1"/>
  <c r="DW142" i="1"/>
  <c r="DW141" i="1"/>
  <c r="DW140" i="1"/>
  <c r="DW139" i="1"/>
  <c r="DW136" i="1"/>
  <c r="DW135" i="1"/>
  <c r="DW127" i="1"/>
  <c r="DW126" i="1"/>
  <c r="DW119" i="1"/>
  <c r="DW118" i="1"/>
  <c r="DW115" i="1"/>
  <c r="DW111" i="1"/>
  <c r="DW110" i="1"/>
  <c r="DW109" i="1"/>
  <c r="DW108" i="1"/>
  <c r="DV108" i="1"/>
  <c r="DV109" i="1"/>
  <c r="DW114" i="1"/>
  <c r="DV114" i="1"/>
  <c r="DU114" i="1"/>
  <c r="DT114" i="1"/>
  <c r="DS114" i="1"/>
  <c r="DR114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DW113" i="1"/>
  <c r="DV113" i="1"/>
  <c r="DU113" i="1"/>
  <c r="DT113" i="1"/>
  <c r="DS113" i="1"/>
  <c r="DR113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4" i="1"/>
  <c r="DW104" i="1"/>
  <c r="DW103" i="1"/>
  <c r="DW102" i="1"/>
  <c r="DW101" i="1"/>
  <c r="DW100" i="1"/>
  <c r="DV101" i="1"/>
  <c r="DW94" i="1"/>
  <c r="DW93" i="1"/>
  <c r="DW92" i="1"/>
  <c r="DW89" i="1"/>
  <c r="DW90" i="1"/>
  <c r="DV90" i="1"/>
  <c r="DU90" i="1"/>
  <c r="DW91" i="1"/>
  <c r="DV91" i="1"/>
  <c r="DU91" i="1"/>
  <c r="DT91" i="1"/>
  <c r="DS91" i="1"/>
  <c r="DR91" i="1"/>
  <c r="DQ91" i="1"/>
  <c r="DP91" i="1"/>
  <c r="DO91" i="1"/>
  <c r="DN91" i="1"/>
  <c r="DM91" i="1"/>
  <c r="DL91" i="1"/>
  <c r="DK91" i="1"/>
  <c r="DJ91" i="1"/>
  <c r="DI91" i="1"/>
  <c r="DH91" i="1"/>
  <c r="DG91" i="1"/>
  <c r="DF91" i="1"/>
  <c r="DE91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DW86" i="1"/>
  <c r="DW85" i="1"/>
  <c r="DW84" i="1"/>
  <c r="DW87" i="1"/>
  <c r="DV87" i="1"/>
  <c r="DU87" i="1"/>
  <c r="DT87" i="1"/>
  <c r="DS87" i="1"/>
  <c r="DR87" i="1"/>
  <c r="DQ87" i="1"/>
  <c r="DP87" i="1"/>
  <c r="DO87" i="1"/>
  <c r="DN87" i="1"/>
  <c r="DM87" i="1"/>
  <c r="DL87" i="1"/>
  <c r="DK87" i="1"/>
  <c r="DJ87" i="1"/>
  <c r="DI87" i="1"/>
  <c r="DH87" i="1"/>
  <c r="DG87" i="1"/>
  <c r="DF87" i="1"/>
  <c r="DE87" i="1"/>
  <c r="DD87" i="1"/>
  <c r="DC87" i="1"/>
  <c r="DB87" i="1"/>
  <c r="DA87" i="1"/>
  <c r="CZ87" i="1"/>
  <c r="CY87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DW79" i="1"/>
  <c r="DW78" i="1"/>
  <c r="DW77" i="1"/>
  <c r="DW73" i="1"/>
  <c r="DW72" i="1"/>
  <c r="DW70" i="1"/>
  <c r="DW68" i="1"/>
  <c r="DW80" i="1"/>
  <c r="DV80" i="1"/>
  <c r="DU80" i="1"/>
  <c r="DT80" i="1"/>
  <c r="DS80" i="1"/>
  <c r="DR80" i="1"/>
  <c r="DQ80" i="1"/>
  <c r="DP80" i="1"/>
  <c r="DO80" i="1"/>
  <c r="DN80" i="1"/>
  <c r="DM80" i="1"/>
  <c r="DL80" i="1"/>
  <c r="DK80" i="1"/>
  <c r="DJ80" i="1"/>
  <c r="DI80" i="1"/>
  <c r="DH80" i="1"/>
  <c r="DG80" i="1"/>
  <c r="DF80" i="1"/>
  <c r="DE80" i="1"/>
  <c r="DD80" i="1"/>
  <c r="DC80" i="1"/>
  <c r="DB80" i="1"/>
  <c r="DA80" i="1"/>
  <c r="CZ80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DW69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DV1237" i="1"/>
  <c r="DU1237" i="1"/>
  <c r="DT1237" i="1"/>
  <c r="DS1237" i="1"/>
  <c r="DQ1237" i="1"/>
  <c r="DP1237" i="1"/>
  <c r="DO1237" i="1"/>
  <c r="DN1237" i="1"/>
  <c r="DM1237" i="1"/>
  <c r="DL1237" i="1"/>
  <c r="DK1237" i="1"/>
  <c r="DJ1237" i="1"/>
  <c r="DI1237" i="1"/>
  <c r="DH1237" i="1"/>
  <c r="DG1237" i="1"/>
  <c r="DF1237" i="1"/>
  <c r="DE1237" i="1"/>
  <c r="DD1237" i="1"/>
  <c r="DC1237" i="1"/>
  <c r="DB1237" i="1"/>
  <c r="DA1237" i="1"/>
  <c r="CZ1237" i="1"/>
  <c r="CY1237" i="1"/>
  <c r="CX1237" i="1"/>
  <c r="CW1237" i="1"/>
  <c r="CV1237" i="1"/>
  <c r="CU1237" i="1"/>
  <c r="CT1237" i="1"/>
  <c r="CS1237" i="1"/>
  <c r="CR1237" i="1"/>
  <c r="CQ1237" i="1"/>
  <c r="CP1237" i="1"/>
  <c r="CO1237" i="1"/>
  <c r="CN1237" i="1"/>
  <c r="CM1237" i="1"/>
  <c r="CL1237" i="1"/>
  <c r="CK1237" i="1"/>
  <c r="CJ1237" i="1"/>
  <c r="CI1237" i="1"/>
  <c r="CH1237" i="1"/>
  <c r="CG1237" i="1"/>
  <c r="CF1237" i="1"/>
  <c r="CE1237" i="1"/>
  <c r="CD1237" i="1"/>
  <c r="CC1237" i="1"/>
  <c r="CB1237" i="1"/>
  <c r="CA1237" i="1"/>
  <c r="BZ1237" i="1"/>
  <c r="BY1237" i="1"/>
  <c r="BX1237" i="1"/>
  <c r="BW1237" i="1"/>
  <c r="BV1237" i="1"/>
  <c r="BU1237" i="1"/>
  <c r="BT1237" i="1"/>
  <c r="BS1237" i="1"/>
  <c r="BR1237" i="1"/>
  <c r="BQ1237" i="1"/>
  <c r="DV1241" i="1"/>
  <c r="DU1241" i="1"/>
  <c r="DT1241" i="1"/>
  <c r="DS1241" i="1"/>
  <c r="DQ1241" i="1"/>
  <c r="DP1241" i="1"/>
  <c r="DO1241" i="1"/>
  <c r="DN1241" i="1"/>
  <c r="DM1241" i="1"/>
  <c r="DL1241" i="1"/>
  <c r="DK1241" i="1"/>
  <c r="DJ1241" i="1"/>
  <c r="DI1241" i="1"/>
  <c r="DH1241" i="1"/>
  <c r="DG1241" i="1"/>
  <c r="DF1241" i="1"/>
  <c r="DE1241" i="1"/>
  <c r="DD1241" i="1"/>
  <c r="DC1241" i="1"/>
  <c r="DB1241" i="1"/>
  <c r="DA1241" i="1"/>
  <c r="CZ1241" i="1"/>
  <c r="CY1241" i="1"/>
  <c r="CX1241" i="1"/>
  <c r="CW1241" i="1"/>
  <c r="CV1241" i="1"/>
  <c r="CU1241" i="1"/>
  <c r="CT1241" i="1"/>
  <c r="CS1241" i="1"/>
  <c r="CR1241" i="1"/>
  <c r="CQ1241" i="1"/>
  <c r="CP1241" i="1"/>
  <c r="CO1241" i="1"/>
  <c r="CN1241" i="1"/>
  <c r="CM1241" i="1"/>
  <c r="CL1241" i="1"/>
  <c r="CK1241" i="1"/>
  <c r="CJ1241" i="1"/>
  <c r="CI1241" i="1"/>
  <c r="CH1241" i="1"/>
  <c r="CG1241" i="1"/>
  <c r="CF1241" i="1"/>
  <c r="CE1241" i="1"/>
  <c r="CD1241" i="1"/>
  <c r="CC1241" i="1"/>
  <c r="CB1241" i="1"/>
  <c r="CA1241" i="1"/>
  <c r="BZ1241" i="1"/>
  <c r="BY1241" i="1"/>
  <c r="BX1241" i="1"/>
  <c r="BW1241" i="1"/>
  <c r="BV1241" i="1"/>
  <c r="BU1241" i="1"/>
  <c r="BT1241" i="1"/>
  <c r="BS1241" i="1"/>
  <c r="BR1241" i="1"/>
  <c r="BQ1241" i="1"/>
  <c r="DV1235" i="1"/>
  <c r="DU1235" i="1"/>
  <c r="DT1235" i="1"/>
  <c r="DS1235" i="1"/>
  <c r="DQ1235" i="1"/>
  <c r="DP1235" i="1"/>
  <c r="DO1235" i="1"/>
  <c r="DN1235" i="1"/>
  <c r="DM1235" i="1"/>
  <c r="DL1235" i="1"/>
  <c r="DK1235" i="1"/>
  <c r="DJ1235" i="1"/>
  <c r="DI1235" i="1"/>
  <c r="DH1235" i="1"/>
  <c r="DG1235" i="1"/>
  <c r="DF1235" i="1"/>
  <c r="DE1235" i="1"/>
  <c r="DD1235" i="1"/>
  <c r="DC1235" i="1"/>
  <c r="DB1235" i="1"/>
  <c r="DA1235" i="1"/>
  <c r="CZ1235" i="1"/>
  <c r="CY1235" i="1"/>
  <c r="CX1235" i="1"/>
  <c r="CW1235" i="1"/>
  <c r="CV1235" i="1"/>
  <c r="CU1235" i="1"/>
  <c r="CT1235" i="1"/>
  <c r="CS1235" i="1"/>
  <c r="CR1235" i="1"/>
  <c r="CQ1235" i="1"/>
  <c r="CP1235" i="1"/>
  <c r="CO1235" i="1"/>
  <c r="CN1235" i="1"/>
  <c r="CM1235" i="1"/>
  <c r="CL1235" i="1"/>
  <c r="CK1235" i="1"/>
  <c r="CJ1235" i="1"/>
  <c r="CI1235" i="1"/>
  <c r="CH1235" i="1"/>
  <c r="CG1235" i="1"/>
  <c r="CF1235" i="1"/>
  <c r="CE1235" i="1"/>
  <c r="CD1235" i="1"/>
  <c r="CC1235" i="1"/>
  <c r="CB1235" i="1"/>
  <c r="CA1235" i="1"/>
  <c r="BZ1235" i="1"/>
  <c r="BY1235" i="1"/>
  <c r="BX1235" i="1"/>
  <c r="BW1235" i="1"/>
  <c r="BV1235" i="1"/>
  <c r="BU1235" i="1"/>
  <c r="BT1235" i="1"/>
  <c r="BS1235" i="1"/>
  <c r="BR1235" i="1"/>
  <c r="BQ1235" i="1"/>
  <c r="BP1241" i="1"/>
  <c r="BP1237" i="1"/>
  <c r="BP1235" i="1"/>
  <c r="DV1225" i="1"/>
  <c r="DU1225" i="1"/>
  <c r="DT1225" i="1"/>
  <c r="DS1225" i="1"/>
  <c r="DQ1225" i="1"/>
  <c r="DP1225" i="1"/>
  <c r="DO1225" i="1"/>
  <c r="DN1225" i="1"/>
  <c r="DM1225" i="1"/>
  <c r="DL1225" i="1"/>
  <c r="DK1225" i="1"/>
  <c r="DJ1225" i="1"/>
  <c r="DI1225" i="1"/>
  <c r="DH1225" i="1"/>
  <c r="DG1225" i="1"/>
  <c r="DF1225" i="1"/>
  <c r="DE1225" i="1"/>
  <c r="DD1225" i="1"/>
  <c r="DC1225" i="1"/>
  <c r="DB1225" i="1"/>
  <c r="DA1225" i="1"/>
  <c r="CZ1225" i="1"/>
  <c r="CY1225" i="1"/>
  <c r="CX1225" i="1"/>
  <c r="CW1225" i="1"/>
  <c r="CV1225" i="1"/>
  <c r="CU1225" i="1"/>
  <c r="CT1225" i="1"/>
  <c r="CS1225" i="1"/>
  <c r="CR1225" i="1"/>
  <c r="CQ1225" i="1"/>
  <c r="CP1225" i="1"/>
  <c r="CO1225" i="1"/>
  <c r="CN1225" i="1"/>
  <c r="CM1225" i="1"/>
  <c r="CL1225" i="1"/>
  <c r="CK1225" i="1"/>
  <c r="CJ1225" i="1"/>
  <c r="CI1225" i="1"/>
  <c r="CH1225" i="1"/>
  <c r="CG1225" i="1"/>
  <c r="CF1225" i="1"/>
  <c r="CE1225" i="1"/>
  <c r="CD1225" i="1"/>
  <c r="CC1225" i="1"/>
  <c r="CB1225" i="1"/>
  <c r="CA1225" i="1"/>
  <c r="BZ1225" i="1"/>
  <c r="BY1225" i="1"/>
  <c r="BX1225" i="1"/>
  <c r="BW1225" i="1"/>
  <c r="BV1225" i="1"/>
  <c r="BU1225" i="1"/>
  <c r="BT1225" i="1"/>
  <c r="BS1225" i="1"/>
  <c r="BR1225" i="1"/>
  <c r="BQ1225" i="1"/>
  <c r="BP1225" i="1"/>
  <c r="DV1213" i="1"/>
  <c r="DU1213" i="1"/>
  <c r="DT1213" i="1"/>
  <c r="DS1213" i="1"/>
  <c r="DQ1213" i="1"/>
  <c r="DP1213" i="1"/>
  <c r="DO1213" i="1"/>
  <c r="DN1213" i="1"/>
  <c r="DM1213" i="1"/>
  <c r="DL1213" i="1"/>
  <c r="DK1213" i="1"/>
  <c r="DJ1213" i="1"/>
  <c r="DI1213" i="1"/>
  <c r="DH1213" i="1"/>
  <c r="DG1213" i="1"/>
  <c r="DF1213" i="1"/>
  <c r="DE1213" i="1"/>
  <c r="DD1213" i="1"/>
  <c r="DC1213" i="1"/>
  <c r="DB1213" i="1"/>
  <c r="DA1213" i="1"/>
  <c r="CZ1213" i="1"/>
  <c r="CY1213" i="1"/>
  <c r="CX1213" i="1"/>
  <c r="CW1213" i="1"/>
  <c r="CV1213" i="1"/>
  <c r="CU1213" i="1"/>
  <c r="CT1213" i="1"/>
  <c r="CS1213" i="1"/>
  <c r="CR1213" i="1"/>
  <c r="CQ1213" i="1"/>
  <c r="CP1213" i="1"/>
  <c r="CO1213" i="1"/>
  <c r="CN1213" i="1"/>
  <c r="CM1213" i="1"/>
  <c r="CL1213" i="1"/>
  <c r="CK1213" i="1"/>
  <c r="CJ1213" i="1"/>
  <c r="CI1213" i="1"/>
  <c r="CH1213" i="1"/>
  <c r="CG1213" i="1"/>
  <c r="CF1213" i="1"/>
  <c r="CE1213" i="1"/>
  <c r="CD1213" i="1"/>
  <c r="CC1213" i="1"/>
  <c r="CB1213" i="1"/>
  <c r="CA1213" i="1"/>
  <c r="BZ1213" i="1"/>
  <c r="BY1213" i="1"/>
  <c r="BX1213" i="1"/>
  <c r="BW1213" i="1"/>
  <c r="BV1213" i="1"/>
  <c r="BU1213" i="1"/>
  <c r="BT1213" i="1"/>
  <c r="BS1213" i="1"/>
  <c r="BR1213" i="1"/>
  <c r="BQ1213" i="1"/>
  <c r="BP1213" i="1"/>
  <c r="DV1217" i="1"/>
  <c r="DU1217" i="1"/>
  <c r="DT1217" i="1"/>
  <c r="DS1217" i="1"/>
  <c r="DQ1217" i="1"/>
  <c r="DP1217" i="1"/>
  <c r="DO1217" i="1"/>
  <c r="DN1217" i="1"/>
  <c r="DM1217" i="1"/>
  <c r="DL1217" i="1"/>
  <c r="DK1217" i="1"/>
  <c r="DJ1217" i="1"/>
  <c r="DI1217" i="1"/>
  <c r="DH1217" i="1"/>
  <c r="DG1217" i="1"/>
  <c r="DF1217" i="1"/>
  <c r="DE1217" i="1"/>
  <c r="DD1217" i="1"/>
  <c r="DC1217" i="1"/>
  <c r="DB1217" i="1"/>
  <c r="DA1217" i="1"/>
  <c r="CZ1217" i="1"/>
  <c r="CY1217" i="1"/>
  <c r="CX1217" i="1"/>
  <c r="CW1217" i="1"/>
  <c r="CV1217" i="1"/>
  <c r="CU1217" i="1"/>
  <c r="CT1217" i="1"/>
  <c r="CS1217" i="1"/>
  <c r="CR1217" i="1"/>
  <c r="CQ1217" i="1"/>
  <c r="CP1217" i="1"/>
  <c r="CO1217" i="1"/>
  <c r="CN1217" i="1"/>
  <c r="CM1217" i="1"/>
  <c r="CL1217" i="1"/>
  <c r="CK1217" i="1"/>
  <c r="CJ1217" i="1"/>
  <c r="CI1217" i="1"/>
  <c r="CH1217" i="1"/>
  <c r="CG1217" i="1"/>
  <c r="CF1217" i="1"/>
  <c r="CE1217" i="1"/>
  <c r="CD1217" i="1"/>
  <c r="CC1217" i="1"/>
  <c r="CB1217" i="1"/>
  <c r="CA1217" i="1"/>
  <c r="BZ1217" i="1"/>
  <c r="BY1217" i="1"/>
  <c r="BX1217" i="1"/>
  <c r="BW1217" i="1"/>
  <c r="BV1217" i="1"/>
  <c r="BU1217" i="1"/>
  <c r="BT1217" i="1"/>
  <c r="BS1217" i="1"/>
  <c r="BR1217" i="1"/>
  <c r="BQ1217" i="1"/>
  <c r="BP1217" i="1"/>
  <c r="DV1216" i="1"/>
  <c r="DU1216" i="1"/>
  <c r="DT1216" i="1"/>
  <c r="DS1216" i="1"/>
  <c r="DQ1216" i="1"/>
  <c r="DP1216" i="1"/>
  <c r="DO1216" i="1"/>
  <c r="DN1216" i="1"/>
  <c r="DM1216" i="1"/>
  <c r="DL1216" i="1"/>
  <c r="DK1216" i="1"/>
  <c r="DJ1216" i="1"/>
  <c r="DI1216" i="1"/>
  <c r="DH1216" i="1"/>
  <c r="DG1216" i="1"/>
  <c r="DF1216" i="1"/>
  <c r="DE1216" i="1"/>
  <c r="DD1216" i="1"/>
  <c r="DC1216" i="1"/>
  <c r="DB1216" i="1"/>
  <c r="DA1216" i="1"/>
  <c r="CZ1216" i="1"/>
  <c r="CY1216" i="1"/>
  <c r="CX1216" i="1"/>
  <c r="CW1216" i="1"/>
  <c r="CV1216" i="1"/>
  <c r="CU1216" i="1"/>
  <c r="CT1216" i="1"/>
  <c r="CS1216" i="1"/>
  <c r="CR1216" i="1"/>
  <c r="CQ1216" i="1"/>
  <c r="CP1216" i="1"/>
  <c r="CO1216" i="1"/>
  <c r="CN1216" i="1"/>
  <c r="CM1216" i="1"/>
  <c r="CL1216" i="1"/>
  <c r="CK1216" i="1"/>
  <c r="CJ1216" i="1"/>
  <c r="CI1216" i="1"/>
  <c r="CH1216" i="1"/>
  <c r="CG1216" i="1"/>
  <c r="CF1216" i="1"/>
  <c r="CE1216" i="1"/>
  <c r="CD1216" i="1"/>
  <c r="CC1216" i="1"/>
  <c r="CB1216" i="1"/>
  <c r="CA1216" i="1"/>
  <c r="BZ1216" i="1"/>
  <c r="BY1216" i="1"/>
  <c r="BX1216" i="1"/>
  <c r="BW1216" i="1"/>
  <c r="BV1216" i="1"/>
  <c r="BU1216" i="1"/>
  <c r="BT1216" i="1"/>
  <c r="BS1216" i="1"/>
  <c r="BR1216" i="1"/>
  <c r="BQ1216" i="1"/>
  <c r="BP1216" i="1"/>
  <c r="DV1206" i="1"/>
  <c r="DU1206" i="1"/>
  <c r="DT1206" i="1"/>
  <c r="DS1206" i="1"/>
  <c r="DQ1206" i="1"/>
  <c r="DP1206" i="1"/>
  <c r="DO1206" i="1"/>
  <c r="DN1206" i="1"/>
  <c r="DM1206" i="1"/>
  <c r="DL1206" i="1"/>
  <c r="DK1206" i="1"/>
  <c r="DJ1206" i="1"/>
  <c r="DI1206" i="1"/>
  <c r="DH1206" i="1"/>
  <c r="DG1206" i="1"/>
  <c r="DF1206" i="1"/>
  <c r="DE1206" i="1"/>
  <c r="DD1206" i="1"/>
  <c r="DC1206" i="1"/>
  <c r="DB1206" i="1"/>
  <c r="DA1206" i="1"/>
  <c r="CZ1206" i="1"/>
  <c r="CY1206" i="1"/>
  <c r="CX1206" i="1"/>
  <c r="CW1206" i="1"/>
  <c r="CV1206" i="1"/>
  <c r="CU1206" i="1"/>
  <c r="CT1206" i="1"/>
  <c r="CS1206" i="1"/>
  <c r="CR1206" i="1"/>
  <c r="CQ1206" i="1"/>
  <c r="CP1206" i="1"/>
  <c r="CO1206" i="1"/>
  <c r="CN1206" i="1"/>
  <c r="CM1206" i="1"/>
  <c r="CL1206" i="1"/>
  <c r="CK1206" i="1"/>
  <c r="CJ1206" i="1"/>
  <c r="CI1206" i="1"/>
  <c r="CH1206" i="1"/>
  <c r="CG1206" i="1"/>
  <c r="CF1206" i="1"/>
  <c r="CE1206" i="1"/>
  <c r="CD1206" i="1"/>
  <c r="CC1206" i="1"/>
  <c r="CB1206" i="1"/>
  <c r="CA1206" i="1"/>
  <c r="BZ1206" i="1"/>
  <c r="BY1206" i="1"/>
  <c r="BX1206" i="1"/>
  <c r="BW1206" i="1"/>
  <c r="BV1206" i="1"/>
  <c r="BU1206" i="1"/>
  <c r="BT1206" i="1"/>
  <c r="BS1206" i="1"/>
  <c r="BR1206" i="1"/>
  <c r="BQ1206" i="1"/>
  <c r="BP1206" i="1"/>
  <c r="DV1208" i="1"/>
  <c r="DU1208" i="1"/>
  <c r="DT1208" i="1"/>
  <c r="DS1208" i="1"/>
  <c r="DQ1208" i="1"/>
  <c r="DP1208" i="1"/>
  <c r="DO1208" i="1"/>
  <c r="DN1208" i="1"/>
  <c r="DM1208" i="1"/>
  <c r="DL1208" i="1"/>
  <c r="DK1208" i="1"/>
  <c r="DJ1208" i="1"/>
  <c r="DI1208" i="1"/>
  <c r="DH1208" i="1"/>
  <c r="DG1208" i="1"/>
  <c r="DF1208" i="1"/>
  <c r="DE1208" i="1"/>
  <c r="DD1208" i="1"/>
  <c r="DC1208" i="1"/>
  <c r="DB1208" i="1"/>
  <c r="DA1208" i="1"/>
  <c r="CZ1208" i="1"/>
  <c r="CY1208" i="1"/>
  <c r="CX1208" i="1"/>
  <c r="CW1208" i="1"/>
  <c r="CV1208" i="1"/>
  <c r="CU1208" i="1"/>
  <c r="CT1208" i="1"/>
  <c r="CS1208" i="1"/>
  <c r="CR1208" i="1"/>
  <c r="CQ1208" i="1"/>
  <c r="CP1208" i="1"/>
  <c r="CO1208" i="1"/>
  <c r="CN1208" i="1"/>
  <c r="CM1208" i="1"/>
  <c r="CL1208" i="1"/>
  <c r="CK1208" i="1"/>
  <c r="CJ1208" i="1"/>
  <c r="CI1208" i="1"/>
  <c r="CH1208" i="1"/>
  <c r="CG1208" i="1"/>
  <c r="CF1208" i="1"/>
  <c r="CE1208" i="1"/>
  <c r="CD1208" i="1"/>
  <c r="CC1208" i="1"/>
  <c r="CB1208" i="1"/>
  <c r="CA1208" i="1"/>
  <c r="BZ1208" i="1"/>
  <c r="BY1208" i="1"/>
  <c r="BX1208" i="1"/>
  <c r="BW1208" i="1"/>
  <c r="BV1208" i="1"/>
  <c r="BU1208" i="1"/>
  <c r="BT1208" i="1"/>
  <c r="BS1208" i="1"/>
  <c r="BR1208" i="1"/>
  <c r="BQ1208" i="1"/>
  <c r="BP1208" i="1"/>
  <c r="DV1149" i="1"/>
  <c r="DU1149" i="1"/>
  <c r="DT1149" i="1"/>
  <c r="DS1149" i="1"/>
  <c r="DR1149" i="1"/>
  <c r="DQ1149" i="1"/>
  <c r="DP1149" i="1"/>
  <c r="DO1149" i="1"/>
  <c r="DN1149" i="1"/>
  <c r="DM1149" i="1"/>
  <c r="DL1149" i="1"/>
  <c r="DK1149" i="1"/>
  <c r="DJ1149" i="1"/>
  <c r="DI1149" i="1"/>
  <c r="DH1149" i="1"/>
  <c r="DG1149" i="1"/>
  <c r="DF1149" i="1"/>
  <c r="DE1149" i="1"/>
  <c r="DD1149" i="1"/>
  <c r="DC1149" i="1"/>
  <c r="DB1149" i="1"/>
  <c r="DA1149" i="1"/>
  <c r="CZ1149" i="1"/>
  <c r="CY1149" i="1"/>
  <c r="CX1149" i="1"/>
  <c r="CW1149" i="1"/>
  <c r="CV1149" i="1"/>
  <c r="CU1149" i="1"/>
  <c r="CT1149" i="1"/>
  <c r="CS1149" i="1"/>
  <c r="CR1149" i="1"/>
  <c r="CQ1149" i="1"/>
  <c r="CP1149" i="1"/>
  <c r="CO1149" i="1"/>
  <c r="CN1149" i="1"/>
  <c r="CM1149" i="1"/>
  <c r="CL1149" i="1"/>
  <c r="CK1149" i="1"/>
  <c r="CJ1149" i="1"/>
  <c r="CI1149" i="1"/>
  <c r="CH1149" i="1"/>
  <c r="CG1149" i="1"/>
  <c r="CF1149" i="1"/>
  <c r="CE1149" i="1"/>
  <c r="CD1149" i="1"/>
  <c r="CC1149" i="1"/>
  <c r="CB1149" i="1"/>
  <c r="CA1149" i="1"/>
  <c r="BZ1149" i="1"/>
  <c r="BY1149" i="1"/>
  <c r="BX1149" i="1"/>
  <c r="BW1149" i="1"/>
  <c r="BV1149" i="1"/>
  <c r="BU1149" i="1"/>
  <c r="BT1149" i="1"/>
  <c r="BS1149" i="1"/>
  <c r="BR1149" i="1"/>
  <c r="BQ1149" i="1"/>
  <c r="BP1149" i="1"/>
  <c r="DV1146" i="1"/>
  <c r="DU1146" i="1"/>
  <c r="DT1146" i="1"/>
  <c r="DS1146" i="1"/>
  <c r="DR1146" i="1"/>
  <c r="DQ1146" i="1"/>
  <c r="DP1146" i="1"/>
  <c r="DO1146" i="1"/>
  <c r="DN1146" i="1"/>
  <c r="DM1146" i="1"/>
  <c r="DL1146" i="1"/>
  <c r="DK1146" i="1"/>
  <c r="DJ1146" i="1"/>
  <c r="DI1146" i="1"/>
  <c r="DH1146" i="1"/>
  <c r="DG1146" i="1"/>
  <c r="DF1146" i="1"/>
  <c r="DE1146" i="1"/>
  <c r="DD1146" i="1"/>
  <c r="DC1146" i="1"/>
  <c r="DB1146" i="1"/>
  <c r="DA1146" i="1"/>
  <c r="CZ1146" i="1"/>
  <c r="CY1146" i="1"/>
  <c r="CX1146" i="1"/>
  <c r="CW1146" i="1"/>
  <c r="CV1146" i="1"/>
  <c r="CU1146" i="1"/>
  <c r="CT1146" i="1"/>
  <c r="CS1146" i="1"/>
  <c r="CR1146" i="1"/>
  <c r="CQ1146" i="1"/>
  <c r="CP1146" i="1"/>
  <c r="CO1146" i="1"/>
  <c r="CN1146" i="1"/>
  <c r="CM1146" i="1"/>
  <c r="CL1146" i="1"/>
  <c r="CK1146" i="1"/>
  <c r="CJ1146" i="1"/>
  <c r="CI1146" i="1"/>
  <c r="CH1146" i="1"/>
  <c r="CG1146" i="1"/>
  <c r="CF1146" i="1"/>
  <c r="CE1146" i="1"/>
  <c r="CD1146" i="1"/>
  <c r="CC1146" i="1"/>
  <c r="CB1146" i="1"/>
  <c r="CA1146" i="1"/>
  <c r="BZ1146" i="1"/>
  <c r="BY1146" i="1"/>
  <c r="BX1146" i="1"/>
  <c r="BW1146" i="1"/>
  <c r="BV1146" i="1"/>
  <c r="BU1146" i="1"/>
  <c r="BT1146" i="1"/>
  <c r="BS1146" i="1"/>
  <c r="BR1146" i="1"/>
  <c r="BQ1146" i="1"/>
  <c r="DV1145" i="1"/>
  <c r="DU1145" i="1"/>
  <c r="DT1145" i="1"/>
  <c r="DS1145" i="1"/>
  <c r="DR1145" i="1"/>
  <c r="DQ1145" i="1"/>
  <c r="DP1145" i="1"/>
  <c r="DO1145" i="1"/>
  <c r="DN1145" i="1"/>
  <c r="DM1145" i="1"/>
  <c r="DL1145" i="1"/>
  <c r="DK1145" i="1"/>
  <c r="DJ1145" i="1"/>
  <c r="DI1145" i="1"/>
  <c r="DH1145" i="1"/>
  <c r="DG1145" i="1"/>
  <c r="DF1145" i="1"/>
  <c r="DE1145" i="1"/>
  <c r="DD1145" i="1"/>
  <c r="DC1145" i="1"/>
  <c r="DB1145" i="1"/>
  <c r="DA1145" i="1"/>
  <c r="CZ1145" i="1"/>
  <c r="CY1145" i="1"/>
  <c r="CX1145" i="1"/>
  <c r="CW1145" i="1"/>
  <c r="CV1145" i="1"/>
  <c r="CU1145" i="1"/>
  <c r="CT1145" i="1"/>
  <c r="CS1145" i="1"/>
  <c r="CR1145" i="1"/>
  <c r="CQ1145" i="1"/>
  <c r="CP1145" i="1"/>
  <c r="CO1145" i="1"/>
  <c r="CN1145" i="1"/>
  <c r="CM1145" i="1"/>
  <c r="CL1145" i="1"/>
  <c r="CK1145" i="1"/>
  <c r="CJ1145" i="1"/>
  <c r="CI1145" i="1"/>
  <c r="CH1145" i="1"/>
  <c r="CG1145" i="1"/>
  <c r="CF1145" i="1"/>
  <c r="CE1145" i="1"/>
  <c r="CD1145" i="1"/>
  <c r="CC1145" i="1"/>
  <c r="CB1145" i="1"/>
  <c r="CA1145" i="1"/>
  <c r="BZ1145" i="1"/>
  <c r="BY1145" i="1"/>
  <c r="BX1145" i="1"/>
  <c r="BW1145" i="1"/>
  <c r="BV1145" i="1"/>
  <c r="BU1145" i="1"/>
  <c r="BT1145" i="1"/>
  <c r="BS1145" i="1"/>
  <c r="BR1145" i="1"/>
  <c r="BQ1145" i="1"/>
  <c r="BP1145" i="1"/>
  <c r="DV967" i="1"/>
  <c r="DU967" i="1"/>
  <c r="DT967" i="1"/>
  <c r="DS967" i="1"/>
  <c r="DQ967" i="1"/>
  <c r="DP967" i="1"/>
  <c r="DO967" i="1"/>
  <c r="DN967" i="1"/>
  <c r="DM967" i="1"/>
  <c r="DL967" i="1"/>
  <c r="DK967" i="1"/>
  <c r="DJ967" i="1"/>
  <c r="DI967" i="1"/>
  <c r="DH967" i="1"/>
  <c r="DG967" i="1"/>
  <c r="DF967" i="1"/>
  <c r="DE967" i="1"/>
  <c r="DD967" i="1"/>
  <c r="DC967" i="1"/>
  <c r="DB967" i="1"/>
  <c r="DA967" i="1"/>
  <c r="CZ967" i="1"/>
  <c r="CY967" i="1"/>
  <c r="CX967" i="1"/>
  <c r="CW967" i="1"/>
  <c r="CV967" i="1"/>
  <c r="CU967" i="1"/>
  <c r="CT967" i="1"/>
  <c r="CS967" i="1"/>
  <c r="CR967" i="1"/>
  <c r="CQ967" i="1"/>
  <c r="CP967" i="1"/>
  <c r="CO967" i="1"/>
  <c r="CN967" i="1"/>
  <c r="CM967" i="1"/>
  <c r="CL967" i="1"/>
  <c r="CK967" i="1"/>
  <c r="CJ967" i="1"/>
  <c r="CI967" i="1"/>
  <c r="CH967" i="1"/>
  <c r="CG967" i="1"/>
  <c r="CF967" i="1"/>
  <c r="CE967" i="1"/>
  <c r="CD967" i="1"/>
  <c r="CC967" i="1"/>
  <c r="CB967" i="1"/>
  <c r="CA967" i="1"/>
  <c r="BZ967" i="1"/>
  <c r="BY967" i="1"/>
  <c r="BX967" i="1"/>
  <c r="BW967" i="1"/>
  <c r="BV967" i="1"/>
  <c r="BU967" i="1"/>
  <c r="BT967" i="1"/>
  <c r="BS967" i="1"/>
  <c r="BR967" i="1"/>
  <c r="BQ967" i="1"/>
  <c r="BP967" i="1"/>
  <c r="DV903" i="1"/>
  <c r="DU903" i="1"/>
  <c r="DT903" i="1"/>
  <c r="DS903" i="1"/>
  <c r="DQ903" i="1"/>
  <c r="DP903" i="1"/>
  <c r="DO903" i="1"/>
  <c r="DN903" i="1"/>
  <c r="DM903" i="1"/>
  <c r="DL903" i="1"/>
  <c r="DK903" i="1"/>
  <c r="DJ903" i="1"/>
  <c r="DI903" i="1"/>
  <c r="DH903" i="1"/>
  <c r="DG903" i="1"/>
  <c r="DF903" i="1"/>
  <c r="DE903" i="1"/>
  <c r="DD903" i="1"/>
  <c r="DC903" i="1"/>
  <c r="DB903" i="1"/>
  <c r="DA903" i="1"/>
  <c r="CZ903" i="1"/>
  <c r="CY903" i="1"/>
  <c r="CX903" i="1"/>
  <c r="CW903" i="1"/>
  <c r="CV903" i="1"/>
  <c r="CU903" i="1"/>
  <c r="CT903" i="1"/>
  <c r="CS903" i="1"/>
  <c r="CR903" i="1"/>
  <c r="CQ903" i="1"/>
  <c r="CP903" i="1"/>
  <c r="CO903" i="1"/>
  <c r="CN903" i="1"/>
  <c r="CM903" i="1"/>
  <c r="CL903" i="1"/>
  <c r="CK903" i="1"/>
  <c r="CJ903" i="1"/>
  <c r="CI903" i="1"/>
  <c r="CH903" i="1"/>
  <c r="CG903" i="1"/>
  <c r="CF903" i="1"/>
  <c r="CE903" i="1"/>
  <c r="CD903" i="1"/>
  <c r="CC903" i="1"/>
  <c r="CB903" i="1"/>
  <c r="CA903" i="1"/>
  <c r="BZ903" i="1"/>
  <c r="BY903" i="1"/>
  <c r="BX903" i="1"/>
  <c r="BW903" i="1"/>
  <c r="BV903" i="1"/>
  <c r="BU903" i="1"/>
  <c r="BT903" i="1"/>
  <c r="BS903" i="1"/>
  <c r="BR903" i="1"/>
  <c r="BQ903" i="1"/>
  <c r="BP903" i="1"/>
  <c r="A850" i="1"/>
  <c r="DX1143" i="1" l="1"/>
  <c r="DX66" i="1" s="1"/>
  <c r="BL25" i="1"/>
  <c r="BM13" i="1"/>
  <c r="BM34" i="1" s="1"/>
  <c r="BM1143" i="1"/>
  <c r="BL34" i="1"/>
  <c r="BL47" i="1"/>
  <c r="DW67" i="1"/>
  <c r="BK15" i="1"/>
  <c r="DW138" i="1"/>
  <c r="BK49" i="1"/>
  <c r="BK829" i="1"/>
  <c r="BJ829" i="1"/>
  <c r="BI829" i="1"/>
  <c r="BH829" i="1"/>
  <c r="BG829" i="1"/>
  <c r="BE829" i="1"/>
  <c r="BD829" i="1"/>
  <c r="BC829" i="1"/>
  <c r="BB829" i="1"/>
  <c r="BA829" i="1"/>
  <c r="AZ829" i="1"/>
  <c r="AY829" i="1"/>
  <c r="AX829" i="1"/>
  <c r="AW829" i="1"/>
  <c r="AV829" i="1"/>
  <c r="AU829" i="1"/>
  <c r="AT829" i="1"/>
  <c r="AS829" i="1"/>
  <c r="AR829" i="1"/>
  <c r="AQ829" i="1"/>
  <c r="AP829" i="1"/>
  <c r="AO829" i="1"/>
  <c r="AN829" i="1"/>
  <c r="AM829" i="1"/>
  <c r="AL829" i="1"/>
  <c r="AK829" i="1"/>
  <c r="AJ829" i="1"/>
  <c r="AH829" i="1"/>
  <c r="AG829" i="1"/>
  <c r="AF829" i="1"/>
  <c r="AE829" i="1"/>
  <c r="AD829" i="1"/>
  <c r="AC829" i="1"/>
  <c r="AB829" i="1"/>
  <c r="AA829" i="1"/>
  <c r="Z829" i="1"/>
  <c r="Y829" i="1"/>
  <c r="X829" i="1"/>
  <c r="W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J691" i="1"/>
  <c r="BI691" i="1"/>
  <c r="BH691" i="1"/>
  <c r="BG691" i="1"/>
  <c r="BE691" i="1"/>
  <c r="BD691" i="1"/>
  <c r="BC691" i="1"/>
  <c r="BB691" i="1"/>
  <c r="BA691" i="1"/>
  <c r="AZ691" i="1"/>
  <c r="AY691" i="1"/>
  <c r="AX691" i="1"/>
  <c r="AW691" i="1"/>
  <c r="AV691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H691" i="1"/>
  <c r="AG691" i="1"/>
  <c r="AF691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DV696" i="1"/>
  <c r="DU696" i="1"/>
  <c r="DT696" i="1"/>
  <c r="DS696" i="1"/>
  <c r="DR696" i="1"/>
  <c r="DQ696" i="1"/>
  <c r="DP696" i="1"/>
  <c r="DO696" i="1"/>
  <c r="DN696" i="1"/>
  <c r="DM696" i="1"/>
  <c r="DL696" i="1"/>
  <c r="DK696" i="1"/>
  <c r="DJ696" i="1"/>
  <c r="DI696" i="1"/>
  <c r="DH696" i="1"/>
  <c r="DG696" i="1"/>
  <c r="DF696" i="1"/>
  <c r="DE696" i="1"/>
  <c r="DD696" i="1"/>
  <c r="DC696" i="1"/>
  <c r="DB696" i="1"/>
  <c r="DA696" i="1"/>
  <c r="CZ696" i="1"/>
  <c r="CY696" i="1"/>
  <c r="CX696" i="1"/>
  <c r="CW696" i="1"/>
  <c r="CV696" i="1"/>
  <c r="CU696" i="1"/>
  <c r="CT696" i="1"/>
  <c r="CS696" i="1"/>
  <c r="CR696" i="1"/>
  <c r="CQ696" i="1"/>
  <c r="CP696" i="1"/>
  <c r="CO696" i="1"/>
  <c r="CN696" i="1"/>
  <c r="CM696" i="1"/>
  <c r="CL696" i="1"/>
  <c r="CK696" i="1"/>
  <c r="CJ696" i="1"/>
  <c r="CI696" i="1"/>
  <c r="CH696" i="1"/>
  <c r="CG696" i="1"/>
  <c r="CF696" i="1"/>
  <c r="CE696" i="1"/>
  <c r="CD696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I674" i="1"/>
  <c r="BH674" i="1"/>
  <c r="BG674" i="1"/>
  <c r="BE674" i="1"/>
  <c r="BD674" i="1"/>
  <c r="BC674" i="1"/>
  <c r="BB674" i="1"/>
  <c r="BA674" i="1"/>
  <c r="AZ674" i="1"/>
  <c r="AY674" i="1"/>
  <c r="AX674" i="1"/>
  <c r="AW674" i="1"/>
  <c r="AV674" i="1"/>
  <c r="AU674" i="1"/>
  <c r="AT674" i="1"/>
  <c r="AS674" i="1"/>
  <c r="AQ674" i="1"/>
  <c r="AP674" i="1"/>
  <c r="AO674" i="1"/>
  <c r="AN674" i="1"/>
  <c r="AM674" i="1"/>
  <c r="AL674" i="1"/>
  <c r="AK674" i="1"/>
  <c r="AJ674" i="1"/>
  <c r="DV657" i="1"/>
  <c r="DU657" i="1"/>
  <c r="DT657" i="1"/>
  <c r="DS657" i="1"/>
  <c r="DR657" i="1"/>
  <c r="DQ657" i="1"/>
  <c r="DP657" i="1"/>
  <c r="DO657" i="1"/>
  <c r="DN657" i="1"/>
  <c r="DM657" i="1"/>
  <c r="DK657" i="1"/>
  <c r="DJ657" i="1"/>
  <c r="DI657" i="1"/>
  <c r="AV657" i="1"/>
  <c r="DH657" i="1" s="1"/>
  <c r="AU657" i="1"/>
  <c r="DG657" i="1" s="1"/>
  <c r="AT657" i="1"/>
  <c r="DF657" i="1" s="1"/>
  <c r="AS657" i="1"/>
  <c r="DE657" i="1" s="1"/>
  <c r="AR657" i="1"/>
  <c r="DD657" i="1" s="1"/>
  <c r="AQ657" i="1"/>
  <c r="DC657" i="1" s="1"/>
  <c r="AP657" i="1"/>
  <c r="DB657" i="1" s="1"/>
  <c r="AO657" i="1"/>
  <c r="DA657" i="1" s="1"/>
  <c r="AN657" i="1"/>
  <c r="CZ657" i="1" s="1"/>
  <c r="AM657" i="1"/>
  <c r="CY657" i="1" s="1"/>
  <c r="DY1143" i="1" l="1"/>
  <c r="BM25" i="1"/>
  <c r="BL7" i="1"/>
  <c r="DW829" i="1"/>
  <c r="AL657" i="1"/>
  <c r="CX657" i="1" s="1"/>
  <c r="AC657" i="1"/>
  <c r="CO657" i="1" s="1"/>
  <c r="AB657" i="1"/>
  <c r="CN657" i="1" s="1"/>
  <c r="Z657" i="1"/>
  <c r="CL657" i="1" s="1"/>
  <c r="Y657" i="1"/>
  <c r="CK657" i="1" s="1"/>
  <c r="X657" i="1"/>
  <c r="CJ657" i="1" s="1"/>
  <c r="W657" i="1"/>
  <c r="CI657" i="1" s="1"/>
  <c r="V657" i="1"/>
  <c r="CH657" i="1" s="1"/>
  <c r="U657" i="1"/>
  <c r="CG657" i="1" s="1"/>
  <c r="T657" i="1"/>
  <c r="CF657" i="1" s="1"/>
  <c r="S657" i="1"/>
  <c r="CE657" i="1" s="1"/>
  <c r="R657" i="1"/>
  <c r="CD657" i="1" s="1"/>
  <c r="Q657" i="1"/>
  <c r="CC657" i="1" s="1"/>
  <c r="P657" i="1"/>
  <c r="CB657" i="1" s="1"/>
  <c r="O657" i="1"/>
  <c r="CA657" i="1" s="1"/>
  <c r="N657" i="1"/>
  <c r="BZ657" i="1" s="1"/>
  <c r="M657" i="1"/>
  <c r="BY657" i="1" s="1"/>
  <c r="L657" i="1"/>
  <c r="BX657" i="1" s="1"/>
  <c r="K657" i="1"/>
  <c r="BW657" i="1" s="1"/>
  <c r="J657" i="1"/>
  <c r="BV657" i="1" s="1"/>
  <c r="I657" i="1"/>
  <c r="BU657" i="1" s="1"/>
  <c r="H657" i="1"/>
  <c r="BT657" i="1" s="1"/>
  <c r="G657" i="1"/>
  <c r="BS657" i="1" s="1"/>
  <c r="F657" i="1"/>
  <c r="BR657" i="1" s="1"/>
  <c r="E657" i="1"/>
  <c r="BQ657" i="1" s="1"/>
  <c r="D657" i="1"/>
  <c r="BH604" i="1"/>
  <c r="BG604" i="1"/>
  <c r="BE604" i="1"/>
  <c r="BD604" i="1"/>
  <c r="BC604" i="1"/>
  <c r="BB604" i="1"/>
  <c r="BA604" i="1"/>
  <c r="AZ604" i="1"/>
  <c r="AY604" i="1"/>
  <c r="AX604" i="1"/>
  <c r="AW604" i="1"/>
  <c r="AV604" i="1"/>
  <c r="AU604" i="1"/>
  <c r="AT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BI604" i="1"/>
  <c r="BJ604" i="1"/>
  <c r="DV604" i="1" s="1"/>
  <c r="G604" i="1"/>
  <c r="BL23" i="1" l="1"/>
  <c r="BL28" i="1" s="1"/>
  <c r="BL21" i="1"/>
  <c r="BL37" i="1"/>
  <c r="BL35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D555" i="1" l="1"/>
  <c r="BJ536" i="1"/>
  <c r="DV536" i="1" s="1"/>
  <c r="BI536" i="1"/>
  <c r="DU536" i="1" s="1"/>
  <c r="BH536" i="1"/>
  <c r="DT536" i="1" s="1"/>
  <c r="BG536" i="1"/>
  <c r="DS536" i="1" s="1"/>
  <c r="DR536" i="1"/>
  <c r="BE536" i="1"/>
  <c r="DQ536" i="1" s="1"/>
  <c r="BD536" i="1"/>
  <c r="DP536" i="1" s="1"/>
  <c r="BC536" i="1"/>
  <c r="DO536" i="1" s="1"/>
  <c r="BB536" i="1"/>
  <c r="DN536" i="1" s="1"/>
  <c r="BA536" i="1"/>
  <c r="DM536" i="1" s="1"/>
  <c r="AZ536" i="1"/>
  <c r="DL536" i="1" s="1"/>
  <c r="AY536" i="1"/>
  <c r="DK536" i="1" s="1"/>
  <c r="AX536" i="1"/>
  <c r="DJ536" i="1" s="1"/>
  <c r="AW536" i="1"/>
  <c r="DI536" i="1" s="1"/>
  <c r="AV536" i="1"/>
  <c r="DH536" i="1" s="1"/>
  <c r="AU536" i="1"/>
  <c r="DG536" i="1" s="1"/>
  <c r="AT536" i="1"/>
  <c r="DF536" i="1" s="1"/>
  <c r="AS536" i="1"/>
  <c r="DE536" i="1" s="1"/>
  <c r="AR536" i="1"/>
  <c r="DD536" i="1" s="1"/>
  <c r="AQ536" i="1"/>
  <c r="DC536" i="1" s="1"/>
  <c r="AP536" i="1"/>
  <c r="DB536" i="1" s="1"/>
  <c r="AO536" i="1"/>
  <c r="DA536" i="1" s="1"/>
  <c r="AN536" i="1"/>
  <c r="CZ536" i="1" s="1"/>
  <c r="AM536" i="1"/>
  <c r="CY536" i="1" s="1"/>
  <c r="AL536" i="1"/>
  <c r="CX536" i="1" s="1"/>
  <c r="AK536" i="1"/>
  <c r="CW536" i="1" s="1"/>
  <c r="AJ536" i="1"/>
  <c r="CV536" i="1" s="1"/>
  <c r="AI536" i="1"/>
  <c r="CU536" i="1" s="1"/>
  <c r="AH536" i="1"/>
  <c r="CT536" i="1" s="1"/>
  <c r="AF536" i="1"/>
  <c r="CR536" i="1" s="1"/>
  <c r="AE536" i="1"/>
  <c r="CQ536" i="1" s="1"/>
  <c r="AD536" i="1"/>
  <c r="CP536" i="1" s="1"/>
  <c r="AC536" i="1"/>
  <c r="CO536" i="1" s="1"/>
  <c r="AB536" i="1"/>
  <c r="CN536" i="1" s="1"/>
  <c r="AA536" i="1"/>
  <c r="CM536" i="1" s="1"/>
  <c r="Z536" i="1"/>
  <c r="CL536" i="1" s="1"/>
  <c r="Y536" i="1"/>
  <c r="CK536" i="1" s="1"/>
  <c r="X536" i="1"/>
  <c r="CJ536" i="1" s="1"/>
  <c r="W536" i="1"/>
  <c r="CI536" i="1" s="1"/>
  <c r="V536" i="1"/>
  <c r="CH536" i="1" s="1"/>
  <c r="U536" i="1"/>
  <c r="CG536" i="1" s="1"/>
  <c r="T536" i="1"/>
  <c r="CF536" i="1" s="1"/>
  <c r="S536" i="1"/>
  <c r="CE536" i="1" s="1"/>
  <c r="R536" i="1"/>
  <c r="CD536" i="1" s="1"/>
  <c r="Q536" i="1"/>
  <c r="CC536" i="1" s="1"/>
  <c r="O536" i="1"/>
  <c r="CA536" i="1" s="1"/>
  <c r="P536" i="1"/>
  <c r="CB536" i="1" s="1"/>
  <c r="N536" i="1"/>
  <c r="BZ536" i="1" s="1"/>
  <c r="M536" i="1"/>
  <c r="BY536" i="1" s="1"/>
  <c r="L536" i="1"/>
  <c r="BX536" i="1" s="1"/>
  <c r="K536" i="1"/>
  <c r="BW536" i="1" s="1"/>
  <c r="J536" i="1"/>
  <c r="BV536" i="1" s="1"/>
  <c r="I536" i="1"/>
  <c r="BU536" i="1" s="1"/>
  <c r="H536" i="1"/>
  <c r="BT536" i="1" s="1"/>
  <c r="G536" i="1"/>
  <c r="BS536" i="1" s="1"/>
  <c r="F536" i="1"/>
  <c r="BR536" i="1" s="1"/>
  <c r="E536" i="1"/>
  <c r="BQ536" i="1" s="1"/>
  <c r="D536" i="1"/>
  <c r="BP536" i="1" s="1"/>
  <c r="BJ518" i="1"/>
  <c r="DV518" i="1" s="1"/>
  <c r="BI518" i="1"/>
  <c r="DU518" i="1" s="1"/>
  <c r="BH518" i="1"/>
  <c r="DT518" i="1" s="1"/>
  <c r="BG518" i="1"/>
  <c r="DS518" i="1" s="1"/>
  <c r="DR518" i="1"/>
  <c r="BE518" i="1"/>
  <c r="DQ518" i="1" s="1"/>
  <c r="BD518" i="1"/>
  <c r="DP518" i="1" s="1"/>
  <c r="BC518" i="1"/>
  <c r="DO518" i="1" s="1"/>
  <c r="BB518" i="1"/>
  <c r="DN518" i="1" s="1"/>
  <c r="BA518" i="1"/>
  <c r="DM518" i="1" s="1"/>
  <c r="AZ518" i="1"/>
  <c r="DL518" i="1" s="1"/>
  <c r="AY518" i="1"/>
  <c r="DK518" i="1" s="1"/>
  <c r="AX518" i="1"/>
  <c r="DJ518" i="1" s="1"/>
  <c r="AW518" i="1"/>
  <c r="DI518" i="1" s="1"/>
  <c r="AV518" i="1"/>
  <c r="DH518" i="1" s="1"/>
  <c r="AT518" i="1"/>
  <c r="DF518" i="1" s="1"/>
  <c r="AS518" i="1"/>
  <c r="DE518" i="1" s="1"/>
  <c r="AR518" i="1"/>
  <c r="DD518" i="1" s="1"/>
  <c r="AQ518" i="1"/>
  <c r="DC518" i="1" s="1"/>
  <c r="AP518" i="1"/>
  <c r="DB518" i="1" s="1"/>
  <c r="AO518" i="1"/>
  <c r="DA518" i="1" s="1"/>
  <c r="AN518" i="1"/>
  <c r="CZ518" i="1" s="1"/>
  <c r="AM518" i="1"/>
  <c r="CY518" i="1" s="1"/>
  <c r="AL518" i="1"/>
  <c r="CX518" i="1" s="1"/>
  <c r="AK518" i="1"/>
  <c r="CW518" i="1" s="1"/>
  <c r="AJ518" i="1"/>
  <c r="CV518" i="1" s="1"/>
  <c r="AI518" i="1"/>
  <c r="CU518" i="1" s="1"/>
  <c r="AH518" i="1"/>
  <c r="CT518" i="1" s="1"/>
  <c r="AG518" i="1"/>
  <c r="CS518" i="1" s="1"/>
  <c r="AF518" i="1"/>
  <c r="CR518" i="1" s="1"/>
  <c r="AE518" i="1"/>
  <c r="CQ518" i="1" s="1"/>
  <c r="AD518" i="1"/>
  <c r="CP518" i="1" s="1"/>
  <c r="AC518" i="1"/>
  <c r="CO518" i="1" s="1"/>
  <c r="AB518" i="1"/>
  <c r="CN518" i="1" s="1"/>
  <c r="AA518" i="1"/>
  <c r="CM518" i="1" s="1"/>
  <c r="Z518" i="1"/>
  <c r="CL518" i="1" s="1"/>
  <c r="Y518" i="1"/>
  <c r="CK518" i="1" s="1"/>
  <c r="V518" i="1" l="1"/>
  <c r="CH518" i="1" s="1"/>
  <c r="U518" i="1"/>
  <c r="CG518" i="1" s="1"/>
  <c r="T518" i="1"/>
  <c r="CF518" i="1" s="1"/>
  <c r="S518" i="1"/>
  <c r="CE518" i="1" s="1"/>
  <c r="R518" i="1"/>
  <c r="CD518" i="1" s="1"/>
  <c r="Q518" i="1"/>
  <c r="CC518" i="1" s="1"/>
  <c r="P518" i="1"/>
  <c r="CB518" i="1" s="1"/>
  <c r="O518" i="1"/>
  <c r="CA518" i="1" s="1"/>
  <c r="N518" i="1"/>
  <c r="BZ518" i="1" s="1"/>
  <c r="M518" i="1"/>
  <c r="BY518" i="1" s="1"/>
  <c r="L518" i="1"/>
  <c r="BX518" i="1" s="1"/>
  <c r="K518" i="1"/>
  <c r="BW518" i="1" s="1"/>
  <c r="J518" i="1"/>
  <c r="BV518" i="1" s="1"/>
  <c r="BJ500" i="1"/>
  <c r="DV500" i="1" s="1"/>
  <c r="BI500" i="1"/>
  <c r="DU500" i="1" s="1"/>
  <c r="BH500" i="1"/>
  <c r="DT500" i="1" s="1"/>
  <c r="BG500" i="1"/>
  <c r="DS500" i="1" s="1"/>
  <c r="DR500" i="1"/>
  <c r="BE500" i="1"/>
  <c r="DQ500" i="1" s="1"/>
  <c r="BD500" i="1"/>
  <c r="DP500" i="1" s="1"/>
  <c r="BC500" i="1"/>
  <c r="DO500" i="1" s="1"/>
  <c r="BA500" i="1"/>
  <c r="DM500" i="1" s="1"/>
  <c r="AZ500" i="1"/>
  <c r="DL500" i="1" s="1"/>
  <c r="AX500" i="1"/>
  <c r="DJ500" i="1" s="1"/>
  <c r="AV500" i="1"/>
  <c r="DH500" i="1" s="1"/>
  <c r="AU500" i="1"/>
  <c r="DG500" i="1" s="1"/>
  <c r="AT500" i="1"/>
  <c r="DF500" i="1" s="1"/>
  <c r="AS500" i="1"/>
  <c r="DE500" i="1" s="1"/>
  <c r="AR500" i="1"/>
  <c r="DD500" i="1" s="1"/>
  <c r="AQ500" i="1"/>
  <c r="DC500" i="1" s="1"/>
  <c r="AP500" i="1"/>
  <c r="DB500" i="1" s="1"/>
  <c r="AO500" i="1"/>
  <c r="DA500" i="1" s="1"/>
  <c r="AN500" i="1"/>
  <c r="CZ500" i="1" s="1"/>
  <c r="AM500" i="1"/>
  <c r="CY500" i="1" s="1"/>
  <c r="AL500" i="1"/>
  <c r="CX500" i="1" s="1"/>
  <c r="AK500" i="1"/>
  <c r="CW500" i="1" s="1"/>
  <c r="AJ500" i="1"/>
  <c r="CV500" i="1" s="1"/>
  <c r="AI500" i="1"/>
  <c r="CU500" i="1" s="1"/>
  <c r="AH500" i="1"/>
  <c r="CT500" i="1" s="1"/>
  <c r="AG500" i="1"/>
  <c r="CS500" i="1" s="1"/>
  <c r="AF500" i="1"/>
  <c r="CR500" i="1" s="1"/>
  <c r="AE500" i="1"/>
  <c r="CQ500" i="1" s="1"/>
  <c r="AD500" i="1"/>
  <c r="CP500" i="1" s="1"/>
  <c r="AC500" i="1"/>
  <c r="CO500" i="1" s="1"/>
  <c r="AB500" i="1"/>
  <c r="CN500" i="1" s="1"/>
  <c r="AA500" i="1"/>
  <c r="CM500" i="1" s="1"/>
  <c r="Z500" i="1"/>
  <c r="CL500" i="1" s="1"/>
  <c r="Y500" i="1"/>
  <c r="CK500" i="1" s="1"/>
  <c r="X500" i="1"/>
  <c r="CJ500" i="1" s="1"/>
  <c r="W500" i="1"/>
  <c r="CI500" i="1" s="1"/>
  <c r="V500" i="1"/>
  <c r="CH500" i="1" s="1"/>
  <c r="U500" i="1"/>
  <c r="CG500" i="1" s="1"/>
  <c r="T500" i="1"/>
  <c r="CF500" i="1" s="1"/>
  <c r="S500" i="1"/>
  <c r="CE500" i="1" s="1"/>
  <c r="R500" i="1"/>
  <c r="CD500" i="1" s="1"/>
  <c r="Q500" i="1"/>
  <c r="CC500" i="1" s="1"/>
  <c r="P500" i="1"/>
  <c r="CB500" i="1" s="1"/>
  <c r="O500" i="1"/>
  <c r="CA500" i="1" s="1"/>
  <c r="N500" i="1"/>
  <c r="BZ500" i="1" s="1"/>
  <c r="M500" i="1"/>
  <c r="BY500" i="1" s="1"/>
  <c r="L500" i="1"/>
  <c r="BX500" i="1" s="1"/>
  <c r="K500" i="1"/>
  <c r="BW500" i="1" s="1"/>
  <c r="J500" i="1"/>
  <c r="BV500" i="1" s="1"/>
  <c r="I500" i="1"/>
  <c r="BU500" i="1" s="1"/>
  <c r="H500" i="1"/>
  <c r="BT500" i="1" s="1"/>
  <c r="G500" i="1"/>
  <c r="BS500" i="1" s="1"/>
  <c r="F500" i="1"/>
  <c r="BR500" i="1" s="1"/>
  <c r="E500" i="1"/>
  <c r="BQ500" i="1" s="1"/>
  <c r="D500" i="1"/>
  <c r="BP500" i="1" s="1"/>
  <c r="BK491" i="1" l="1"/>
  <c r="DW491" i="1" s="1"/>
  <c r="BJ491" i="1"/>
  <c r="DV491" i="1" s="1"/>
  <c r="BI491" i="1"/>
  <c r="BH491" i="1"/>
  <c r="BG491" i="1"/>
  <c r="BE491" i="1"/>
  <c r="BD491" i="1"/>
  <c r="BC491" i="1"/>
  <c r="BB491" i="1"/>
  <c r="BA491" i="1"/>
  <c r="AZ491" i="1"/>
  <c r="AY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AZ348" i="1"/>
  <c r="BB348" i="1"/>
  <c r="BI348" i="1"/>
  <c r="BP348" i="1"/>
  <c r="BJ483" i="1"/>
  <c r="BI483" i="1"/>
  <c r="BH483" i="1"/>
  <c r="BG483" i="1"/>
  <c r="BE483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DU450" i="1"/>
  <c r="DT450" i="1"/>
  <c r="BG450" i="1"/>
  <c r="DS450" i="1" s="1"/>
  <c r="DR450" i="1"/>
  <c r="BE450" i="1"/>
  <c r="DQ450" i="1" s="1"/>
  <c r="BD450" i="1"/>
  <c r="DP450" i="1" s="1"/>
  <c r="BC450" i="1"/>
  <c r="DO450" i="1" s="1"/>
  <c r="BB450" i="1"/>
  <c r="DN450" i="1" s="1"/>
  <c r="BA450" i="1"/>
  <c r="DM450" i="1" s="1"/>
  <c r="AZ450" i="1"/>
  <c r="DL450" i="1" s="1"/>
  <c r="AY450" i="1"/>
  <c r="DK450" i="1" s="1"/>
  <c r="AX450" i="1"/>
  <c r="DJ450" i="1" s="1"/>
  <c r="AW450" i="1"/>
  <c r="DI450" i="1" s="1"/>
  <c r="AV450" i="1"/>
  <c r="DH450" i="1" s="1"/>
  <c r="AU450" i="1"/>
  <c r="DG450" i="1" s="1"/>
  <c r="AT450" i="1"/>
  <c r="DF450" i="1" s="1"/>
  <c r="AS450" i="1"/>
  <c r="DE450" i="1" s="1"/>
  <c r="AR450" i="1"/>
  <c r="DD450" i="1" s="1"/>
  <c r="AQ450" i="1"/>
  <c r="DC450" i="1" s="1"/>
  <c r="AP450" i="1"/>
  <c r="DB450" i="1" s="1"/>
  <c r="AO450" i="1"/>
  <c r="DA450" i="1" s="1"/>
  <c r="AN450" i="1"/>
  <c r="CZ450" i="1" s="1"/>
  <c r="AM450" i="1"/>
  <c r="CY450" i="1" s="1"/>
  <c r="AL450" i="1"/>
  <c r="CX450" i="1" s="1"/>
  <c r="AK450" i="1"/>
  <c r="CW450" i="1" s="1"/>
  <c r="AJ450" i="1"/>
  <c r="CV450" i="1" s="1"/>
  <c r="AI450" i="1"/>
  <c r="CU450" i="1" s="1"/>
  <c r="AH450" i="1"/>
  <c r="CT450" i="1" s="1"/>
  <c r="AG450" i="1"/>
  <c r="CS450" i="1" s="1"/>
  <c r="AF450" i="1"/>
  <c r="CR450" i="1" s="1"/>
  <c r="AE450" i="1"/>
  <c r="CQ450" i="1" s="1"/>
  <c r="AD450" i="1"/>
  <c r="CP450" i="1" s="1"/>
  <c r="AC450" i="1"/>
  <c r="CO450" i="1" s="1"/>
  <c r="AB450" i="1"/>
  <c r="CN450" i="1" s="1"/>
  <c r="AA450" i="1"/>
  <c r="CM450" i="1" s="1"/>
  <c r="Z450" i="1"/>
  <c r="CL450" i="1" s="1"/>
  <c r="Y450" i="1"/>
  <c r="CK450" i="1" s="1"/>
  <c r="X450" i="1"/>
  <c r="CJ450" i="1" s="1"/>
  <c r="W450" i="1"/>
  <c r="CI450" i="1" s="1"/>
  <c r="V450" i="1"/>
  <c r="CH450" i="1" s="1"/>
  <c r="U450" i="1"/>
  <c r="CG450" i="1" s="1"/>
  <c r="T450" i="1"/>
  <c r="CF450" i="1" s="1"/>
  <c r="S450" i="1"/>
  <c r="CE450" i="1" s="1"/>
  <c r="R450" i="1"/>
  <c r="CD450" i="1" s="1"/>
  <c r="Q450" i="1"/>
  <c r="CC450" i="1" s="1"/>
  <c r="P450" i="1"/>
  <c r="CB450" i="1" s="1"/>
  <c r="O450" i="1"/>
  <c r="CA450" i="1" s="1"/>
  <c r="N450" i="1"/>
  <c r="BZ450" i="1" s="1"/>
  <c r="M450" i="1"/>
  <c r="BY450" i="1" s="1"/>
  <c r="L450" i="1"/>
  <c r="BX450" i="1" s="1"/>
  <c r="K450" i="1"/>
  <c r="BW450" i="1" s="1"/>
  <c r="J450" i="1"/>
  <c r="BV450" i="1" s="1"/>
  <c r="I450" i="1"/>
  <c r="BU450" i="1" s="1"/>
  <c r="DV428" i="1"/>
  <c r="DQ428" i="1"/>
  <c r="DP428" i="1"/>
  <c r="DO428" i="1"/>
  <c r="DN428" i="1"/>
  <c r="DM428" i="1"/>
  <c r="DL428" i="1"/>
  <c r="DJ428" i="1"/>
  <c r="DI428" i="1"/>
  <c r="DH428" i="1"/>
  <c r="DG428" i="1"/>
  <c r="DF428" i="1"/>
  <c r="DD428" i="1"/>
  <c r="DC428" i="1"/>
  <c r="DB428" i="1"/>
  <c r="DA428" i="1"/>
  <c r="CZ428" i="1"/>
  <c r="CY428" i="1"/>
  <c r="CX428" i="1"/>
  <c r="CW428" i="1"/>
  <c r="CV428" i="1"/>
  <c r="CU428" i="1"/>
  <c r="CT428" i="1"/>
  <c r="CS428" i="1"/>
  <c r="CR428" i="1"/>
  <c r="CQ428" i="1"/>
  <c r="CP428" i="1"/>
  <c r="CO428" i="1"/>
  <c r="CN428" i="1"/>
  <c r="CM428" i="1"/>
  <c r="CL428" i="1"/>
  <c r="CK428" i="1"/>
  <c r="CJ428" i="1"/>
  <c r="CI428" i="1"/>
  <c r="CH428" i="1"/>
  <c r="CG428" i="1"/>
  <c r="CF428" i="1"/>
  <c r="CE428" i="1"/>
  <c r="CD428" i="1"/>
  <c r="CC428" i="1"/>
  <c r="CB428" i="1"/>
  <c r="CA428" i="1"/>
  <c r="BZ428" i="1"/>
  <c r="BY428" i="1"/>
  <c r="BX428" i="1"/>
  <c r="BW428" i="1"/>
  <c r="BV428" i="1"/>
  <c r="BU428" i="1"/>
  <c r="BT428" i="1"/>
  <c r="BS428" i="1"/>
  <c r="BR428" i="1"/>
  <c r="BQ428" i="1"/>
  <c r="BK405" i="1"/>
  <c r="DW405" i="1" s="1"/>
  <c r="BJ405" i="1"/>
  <c r="DV405" i="1" s="1"/>
  <c r="BI405" i="1"/>
  <c r="DU405" i="1" s="1"/>
  <c r="BH405" i="1"/>
  <c r="DT405" i="1" s="1"/>
  <c r="BG405" i="1"/>
  <c r="DS405" i="1" s="1"/>
  <c r="DR405" i="1"/>
  <c r="BE405" i="1"/>
  <c r="DQ405" i="1" s="1"/>
  <c r="BD405" i="1"/>
  <c r="DP405" i="1" s="1"/>
  <c r="BC405" i="1"/>
  <c r="DO405" i="1" s="1"/>
  <c r="BB405" i="1"/>
  <c r="DN405" i="1" s="1"/>
  <c r="BA405" i="1"/>
  <c r="DM405" i="1" s="1"/>
  <c r="AZ405" i="1"/>
  <c r="DL405" i="1" s="1"/>
  <c r="AY405" i="1"/>
  <c r="DK405" i="1" s="1"/>
  <c r="AX405" i="1"/>
  <c r="DJ405" i="1" s="1"/>
  <c r="AW405" i="1"/>
  <c r="DI405" i="1" s="1"/>
  <c r="AV405" i="1"/>
  <c r="DH405" i="1" s="1"/>
  <c r="AU405" i="1"/>
  <c r="DG405" i="1" s="1"/>
  <c r="AT405" i="1"/>
  <c r="DF405" i="1" s="1"/>
  <c r="AS405" i="1"/>
  <c r="DE405" i="1" s="1"/>
  <c r="AR405" i="1"/>
  <c r="DD405" i="1" s="1"/>
  <c r="AQ405" i="1"/>
  <c r="DC405" i="1" s="1"/>
  <c r="AP405" i="1"/>
  <c r="DB405" i="1" s="1"/>
  <c r="AO405" i="1"/>
  <c r="DA405" i="1" s="1"/>
  <c r="AN405" i="1"/>
  <c r="CZ405" i="1" s="1"/>
  <c r="AM405" i="1"/>
  <c r="CY405" i="1" s="1"/>
  <c r="AL405" i="1"/>
  <c r="CX405" i="1" s="1"/>
  <c r="AK405" i="1"/>
  <c r="CW405" i="1" s="1"/>
  <c r="AJ405" i="1"/>
  <c r="CV405" i="1" s="1"/>
  <c r="AI405" i="1"/>
  <c r="CU405" i="1" s="1"/>
  <c r="AH405" i="1"/>
  <c r="CT405" i="1" s="1"/>
  <c r="AG405" i="1"/>
  <c r="CS405" i="1" s="1"/>
  <c r="AF405" i="1"/>
  <c r="CR405" i="1" s="1"/>
  <c r="AE405" i="1"/>
  <c r="CQ405" i="1" s="1"/>
  <c r="AD405" i="1"/>
  <c r="CP405" i="1" s="1"/>
  <c r="AC405" i="1"/>
  <c r="CO405" i="1" s="1"/>
  <c r="AB405" i="1"/>
  <c r="CN405" i="1" s="1"/>
  <c r="AA405" i="1"/>
  <c r="CM405" i="1" s="1"/>
  <c r="Z405" i="1"/>
  <c r="CL405" i="1" s="1"/>
  <c r="Y405" i="1"/>
  <c r="CK405" i="1" s="1"/>
  <c r="X405" i="1"/>
  <c r="CJ405" i="1" s="1"/>
  <c r="W405" i="1"/>
  <c r="CI405" i="1" s="1"/>
  <c r="V405" i="1"/>
  <c r="CH405" i="1" s="1"/>
  <c r="U405" i="1"/>
  <c r="CG405" i="1" s="1"/>
  <c r="T405" i="1"/>
  <c r="CF405" i="1" s="1"/>
  <c r="S405" i="1"/>
  <c r="CE405" i="1" s="1"/>
  <c r="R405" i="1"/>
  <c r="CD405" i="1" s="1"/>
  <c r="Q405" i="1"/>
  <c r="CC405" i="1" s="1"/>
  <c r="P405" i="1"/>
  <c r="CB405" i="1" s="1"/>
  <c r="O405" i="1"/>
  <c r="CA405" i="1" s="1"/>
  <c r="N405" i="1"/>
  <c r="BZ405" i="1" s="1"/>
  <c r="M405" i="1"/>
  <c r="BY405" i="1" s="1"/>
  <c r="L405" i="1"/>
  <c r="BX405" i="1" s="1"/>
  <c r="K405" i="1"/>
  <c r="BW405" i="1" s="1"/>
  <c r="J405" i="1"/>
  <c r="BV405" i="1" s="1"/>
  <c r="I405" i="1"/>
  <c r="BU405" i="1" s="1"/>
  <c r="H405" i="1"/>
  <c r="BT405" i="1" s="1"/>
  <c r="G405" i="1"/>
  <c r="BS405" i="1" s="1"/>
  <c r="F405" i="1"/>
  <c r="BR405" i="1" s="1"/>
  <c r="E405" i="1"/>
  <c r="BQ405" i="1" s="1"/>
  <c r="D405" i="1"/>
  <c r="DV389" i="1"/>
  <c r="DU389" i="1"/>
  <c r="DT389" i="1"/>
  <c r="DS389" i="1"/>
  <c r="DR389" i="1"/>
  <c r="DQ389" i="1"/>
  <c r="DP389" i="1"/>
  <c r="DO389" i="1"/>
  <c r="DN389" i="1"/>
  <c r="DM389" i="1"/>
  <c r="DL389" i="1"/>
  <c r="DK389" i="1"/>
  <c r="DJ389" i="1"/>
  <c r="DI389" i="1"/>
  <c r="DH389" i="1"/>
  <c r="DG389" i="1"/>
  <c r="DF389" i="1"/>
  <c r="DE389" i="1"/>
  <c r="DD389" i="1"/>
  <c r="DC389" i="1"/>
  <c r="DB389" i="1"/>
  <c r="DA389" i="1"/>
  <c r="CZ389" i="1"/>
  <c r="CY389" i="1"/>
  <c r="CX389" i="1"/>
  <c r="CW389" i="1"/>
  <c r="CV389" i="1"/>
  <c r="CU389" i="1"/>
  <c r="CT389" i="1"/>
  <c r="CS389" i="1"/>
  <c r="CR389" i="1"/>
  <c r="CQ389" i="1"/>
  <c r="CP389" i="1"/>
  <c r="CO389" i="1"/>
  <c r="CN389" i="1"/>
  <c r="CM389" i="1"/>
  <c r="CL389" i="1"/>
  <c r="CK389" i="1"/>
  <c r="CJ389" i="1"/>
  <c r="CI389" i="1"/>
  <c r="CH389" i="1"/>
  <c r="CG389" i="1"/>
  <c r="CF389" i="1"/>
  <c r="CE389" i="1"/>
  <c r="CD389" i="1"/>
  <c r="CC389" i="1"/>
  <c r="CB389" i="1"/>
  <c r="CA389" i="1"/>
  <c r="BK337" i="1"/>
  <c r="DW337" i="1" s="1"/>
  <c r="BJ337" i="1"/>
  <c r="F83" i="1"/>
  <c r="BJ379" i="1"/>
  <c r="DV379" i="1" s="1"/>
  <c r="BJ371" i="1"/>
  <c r="DV371" i="1" s="1"/>
  <c r="BI371" i="1"/>
  <c r="DU371" i="1" s="1"/>
  <c r="BH371" i="1"/>
  <c r="DT371" i="1" s="1"/>
  <c r="BG371" i="1"/>
  <c r="DS371" i="1" s="1"/>
  <c r="DR371" i="1"/>
  <c r="BE371" i="1"/>
  <c r="DQ371" i="1" s="1"/>
  <c r="BD371" i="1"/>
  <c r="DP371" i="1" s="1"/>
  <c r="BC371" i="1"/>
  <c r="DO371" i="1" s="1"/>
  <c r="BB371" i="1"/>
  <c r="DN371" i="1" s="1"/>
  <c r="BA371" i="1"/>
  <c r="DM371" i="1" s="1"/>
  <c r="AZ371" i="1"/>
  <c r="DL371" i="1" s="1"/>
  <c r="AY371" i="1"/>
  <c r="DK371" i="1" s="1"/>
  <c r="AX371" i="1"/>
  <c r="DJ371" i="1" s="1"/>
  <c r="AW371" i="1"/>
  <c r="DI371" i="1" s="1"/>
  <c r="AV371" i="1"/>
  <c r="DH371" i="1" s="1"/>
  <c r="AU371" i="1"/>
  <c r="DG371" i="1" s="1"/>
  <c r="AT371" i="1"/>
  <c r="DF371" i="1" s="1"/>
  <c r="AS371" i="1"/>
  <c r="DE371" i="1" s="1"/>
  <c r="AR371" i="1"/>
  <c r="DD371" i="1" s="1"/>
  <c r="AQ371" i="1"/>
  <c r="DC371" i="1" s="1"/>
  <c r="AP371" i="1"/>
  <c r="DB371" i="1" s="1"/>
  <c r="AO371" i="1"/>
  <c r="DA371" i="1" s="1"/>
  <c r="AN371" i="1"/>
  <c r="CZ371" i="1" s="1"/>
  <c r="AM371" i="1"/>
  <c r="CY371" i="1" s="1"/>
  <c r="AL371" i="1"/>
  <c r="CX371" i="1" s="1"/>
  <c r="AK371" i="1"/>
  <c r="CW371" i="1" s="1"/>
  <c r="AJ371" i="1"/>
  <c r="CV371" i="1" s="1"/>
  <c r="AI371" i="1"/>
  <c r="CU371" i="1" s="1"/>
  <c r="AH371" i="1"/>
  <c r="CT371" i="1" s="1"/>
  <c r="AG371" i="1"/>
  <c r="CS371" i="1" s="1"/>
  <c r="AF371" i="1"/>
  <c r="CR371" i="1" s="1"/>
  <c r="AE371" i="1"/>
  <c r="CQ371" i="1" s="1"/>
  <c r="AD371" i="1"/>
  <c r="CP371" i="1" s="1"/>
  <c r="AC371" i="1"/>
  <c r="CO371" i="1" s="1"/>
  <c r="AB371" i="1"/>
  <c r="CN371" i="1" s="1"/>
  <c r="AA371" i="1"/>
  <c r="CM371" i="1" s="1"/>
  <c r="Z371" i="1"/>
  <c r="CL371" i="1" s="1"/>
  <c r="Y371" i="1"/>
  <c r="CK371" i="1" s="1"/>
  <c r="X371" i="1"/>
  <c r="CJ371" i="1" s="1"/>
  <c r="W371" i="1"/>
  <c r="CI371" i="1" s="1"/>
  <c r="V371" i="1"/>
  <c r="CH371" i="1" s="1"/>
  <c r="DV326" i="1"/>
  <c r="DU326" i="1"/>
  <c r="DT326" i="1"/>
  <c r="DS326" i="1"/>
  <c r="DR326" i="1"/>
  <c r="DQ326" i="1"/>
  <c r="DP326" i="1"/>
  <c r="DO326" i="1"/>
  <c r="DN326" i="1"/>
  <c r="DM326" i="1"/>
  <c r="DH326" i="1"/>
  <c r="DG326" i="1"/>
  <c r="DF326" i="1"/>
  <c r="DD326" i="1"/>
  <c r="DC326" i="1"/>
  <c r="DB326" i="1"/>
  <c r="DA326" i="1"/>
  <c r="CZ326" i="1"/>
  <c r="CY326" i="1"/>
  <c r="CX326" i="1"/>
  <c r="CW326" i="1"/>
  <c r="CV326" i="1"/>
  <c r="CU326" i="1"/>
  <c r="CT326" i="1"/>
  <c r="CS326" i="1"/>
  <c r="CR326" i="1"/>
  <c r="CQ326" i="1"/>
  <c r="CP326" i="1"/>
  <c r="CO326" i="1"/>
  <c r="CN326" i="1"/>
  <c r="CM326" i="1"/>
  <c r="CL326" i="1"/>
  <c r="CK326" i="1"/>
  <c r="CJ326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D326" i="1"/>
  <c r="BP326" i="1" s="1"/>
  <c r="DS428" i="1" l="1"/>
  <c r="DT428" i="1"/>
  <c r="DU428" i="1"/>
  <c r="DR428" i="1"/>
  <c r="DW326" i="1"/>
  <c r="M319" i="1"/>
  <c r="BY319" i="1" s="1"/>
  <c r="L319" i="1"/>
  <c r="BX319" i="1" s="1"/>
  <c r="K319" i="1"/>
  <c r="BW319" i="1" s="1"/>
  <c r="J319" i="1"/>
  <c r="BV319" i="1" s="1"/>
  <c r="I319" i="1"/>
  <c r="BU319" i="1" s="1"/>
  <c r="H319" i="1"/>
  <c r="BT319" i="1" s="1"/>
  <c r="G319" i="1"/>
  <c r="BS319" i="1" s="1"/>
  <c r="F319" i="1"/>
  <c r="BR319" i="1" s="1"/>
  <c r="E319" i="1"/>
  <c r="BQ319" i="1" s="1"/>
  <c r="D319" i="1"/>
  <c r="BK319" i="1"/>
  <c r="DW319" i="1" s="1"/>
  <c r="BJ319" i="1"/>
  <c r="DV319" i="1" s="1"/>
  <c r="BI319" i="1"/>
  <c r="DU319" i="1" s="1"/>
  <c r="BH319" i="1"/>
  <c r="DT319" i="1" s="1"/>
  <c r="BG319" i="1"/>
  <c r="DS319" i="1" s="1"/>
  <c r="DR319" i="1"/>
  <c r="BE319" i="1"/>
  <c r="DQ319" i="1" s="1"/>
  <c r="BD319" i="1"/>
  <c r="DP319" i="1" s="1"/>
  <c r="BC319" i="1"/>
  <c r="DO319" i="1" s="1"/>
  <c r="BB319" i="1"/>
  <c r="DN319" i="1" s="1"/>
  <c r="BA319" i="1"/>
  <c r="DM319" i="1" s="1"/>
  <c r="AZ319" i="1"/>
  <c r="DL319" i="1" s="1"/>
  <c r="AY319" i="1"/>
  <c r="DK319" i="1" s="1"/>
  <c r="AX319" i="1"/>
  <c r="DJ319" i="1" s="1"/>
  <c r="AW319" i="1"/>
  <c r="DI319" i="1" s="1"/>
  <c r="AV319" i="1"/>
  <c r="DH319" i="1" s="1"/>
  <c r="AU319" i="1"/>
  <c r="DG319" i="1" s="1"/>
  <c r="AT319" i="1"/>
  <c r="DF319" i="1" s="1"/>
  <c r="AS319" i="1"/>
  <c r="DE319" i="1" s="1"/>
  <c r="AR319" i="1"/>
  <c r="DD319" i="1" s="1"/>
  <c r="AQ319" i="1"/>
  <c r="DC319" i="1" s="1"/>
  <c r="AP319" i="1"/>
  <c r="DB319" i="1" s="1"/>
  <c r="AO319" i="1"/>
  <c r="DA319" i="1" s="1"/>
  <c r="AN319" i="1"/>
  <c r="CZ319" i="1" s="1"/>
  <c r="AM319" i="1"/>
  <c r="CY319" i="1" s="1"/>
  <c r="AL319" i="1"/>
  <c r="CX319" i="1" s="1"/>
  <c r="AK319" i="1"/>
  <c r="CW319" i="1" s="1"/>
  <c r="AJ319" i="1"/>
  <c r="CV319" i="1" s="1"/>
  <c r="AI319" i="1"/>
  <c r="CU319" i="1" s="1"/>
  <c r="AH319" i="1"/>
  <c r="CT319" i="1" s="1"/>
  <c r="AG319" i="1"/>
  <c r="CS319" i="1" s="1"/>
  <c r="AF319" i="1"/>
  <c r="CR319" i="1" s="1"/>
  <c r="AE319" i="1"/>
  <c r="CQ319" i="1" s="1"/>
  <c r="AD319" i="1"/>
  <c r="CP319" i="1" s="1"/>
  <c r="AC319" i="1"/>
  <c r="CO319" i="1" s="1"/>
  <c r="AB319" i="1"/>
  <c r="CN319" i="1" s="1"/>
  <c r="AA319" i="1"/>
  <c r="CM319" i="1" s="1"/>
  <c r="Z319" i="1"/>
  <c r="CL319" i="1" s="1"/>
  <c r="Y319" i="1"/>
  <c r="CK319" i="1" s="1"/>
  <c r="X319" i="1"/>
  <c r="CJ319" i="1" s="1"/>
  <c r="W319" i="1"/>
  <c r="CI319" i="1" s="1"/>
  <c r="V319" i="1"/>
  <c r="CH319" i="1" s="1"/>
  <c r="U319" i="1"/>
  <c r="CG319" i="1" s="1"/>
  <c r="T319" i="1"/>
  <c r="CF319" i="1" s="1"/>
  <c r="S319" i="1"/>
  <c r="CE319" i="1" s="1"/>
  <c r="R319" i="1"/>
  <c r="CD319" i="1" s="1"/>
  <c r="Q319" i="1"/>
  <c r="CC319" i="1" s="1"/>
  <c r="P319" i="1"/>
  <c r="CB319" i="1" s="1"/>
  <c r="O319" i="1"/>
  <c r="CA319" i="1" s="1"/>
  <c r="N319" i="1"/>
  <c r="BZ319" i="1" s="1"/>
  <c r="DV292" i="1"/>
  <c r="DU292" i="1"/>
  <c r="DT292" i="1"/>
  <c r="DS292" i="1"/>
  <c r="DR292" i="1"/>
  <c r="DQ292" i="1"/>
  <c r="BD292" i="1"/>
  <c r="DP292" i="1" s="1"/>
  <c r="BC292" i="1"/>
  <c r="DO292" i="1" s="1"/>
  <c r="BB292" i="1"/>
  <c r="DN292" i="1" s="1"/>
  <c r="BA292" i="1"/>
  <c r="DM292" i="1" s="1"/>
  <c r="AZ292" i="1"/>
  <c r="DL292" i="1" s="1"/>
  <c r="AX292" i="1"/>
  <c r="DJ292" i="1" s="1"/>
  <c r="AW292" i="1"/>
  <c r="DI292" i="1" s="1"/>
  <c r="AV292" i="1"/>
  <c r="DH292" i="1" s="1"/>
  <c r="AU292" i="1"/>
  <c r="DG292" i="1" s="1"/>
  <c r="AT292" i="1"/>
  <c r="DF292" i="1" s="1"/>
  <c r="AR292" i="1"/>
  <c r="DD292" i="1" s="1"/>
  <c r="AQ292" i="1"/>
  <c r="DC292" i="1" s="1"/>
  <c r="AP292" i="1"/>
  <c r="DB292" i="1" s="1"/>
  <c r="AO292" i="1"/>
  <c r="DA292" i="1" s="1"/>
  <c r="AN292" i="1"/>
  <c r="CZ292" i="1" s="1"/>
  <c r="AM292" i="1"/>
  <c r="CY292" i="1" s="1"/>
  <c r="AL292" i="1"/>
  <c r="CX292" i="1" s="1"/>
  <c r="AK292" i="1"/>
  <c r="CW292" i="1" s="1"/>
  <c r="AJ292" i="1"/>
  <c r="CV292" i="1" s="1"/>
  <c r="AI292" i="1"/>
  <c r="CU292" i="1" s="1"/>
  <c r="AH292" i="1"/>
  <c r="CT292" i="1" s="1"/>
  <c r="AG292" i="1"/>
  <c r="CS292" i="1" s="1"/>
  <c r="AF292" i="1"/>
  <c r="CR292" i="1" s="1"/>
  <c r="AE292" i="1"/>
  <c r="CQ292" i="1" s="1"/>
  <c r="AD292" i="1"/>
  <c r="CP292" i="1" s="1"/>
  <c r="AC292" i="1"/>
  <c r="CO292" i="1" s="1"/>
  <c r="AB292" i="1"/>
  <c r="CN292" i="1" s="1"/>
  <c r="AA292" i="1"/>
  <c r="CM292" i="1" s="1"/>
  <c r="Z292" i="1"/>
  <c r="CL292" i="1" s="1"/>
  <c r="Y292" i="1"/>
  <c r="CK292" i="1" s="1"/>
  <c r="X292" i="1"/>
  <c r="CJ292" i="1" s="1"/>
  <c r="W292" i="1"/>
  <c r="CI292" i="1" s="1"/>
  <c r="V292" i="1"/>
  <c r="CH292" i="1" s="1"/>
  <c r="U292" i="1"/>
  <c r="CG292" i="1" s="1"/>
  <c r="T292" i="1"/>
  <c r="CF292" i="1" s="1"/>
  <c r="S292" i="1"/>
  <c r="CE292" i="1" s="1"/>
  <c r="R292" i="1"/>
  <c r="CD292" i="1" s="1"/>
  <c r="Q292" i="1"/>
  <c r="CC292" i="1" s="1"/>
  <c r="P292" i="1"/>
  <c r="CB292" i="1" s="1"/>
  <c r="O292" i="1"/>
  <c r="CA292" i="1" s="1"/>
  <c r="N292" i="1"/>
  <c r="BZ292" i="1" s="1"/>
  <c r="M292" i="1"/>
  <c r="BY292" i="1" s="1"/>
  <c r="L292" i="1"/>
  <c r="BX292" i="1" s="1"/>
  <c r="K292" i="1"/>
  <c r="BW292" i="1" s="1"/>
  <c r="J292" i="1"/>
  <c r="BV292" i="1" s="1"/>
  <c r="I292" i="1"/>
  <c r="BU292" i="1" s="1"/>
  <c r="H292" i="1"/>
  <c r="BT292" i="1" s="1"/>
  <c r="G292" i="1"/>
  <c r="BS292" i="1" s="1"/>
  <c r="F292" i="1"/>
  <c r="BR292" i="1" s="1"/>
  <c r="E292" i="1"/>
  <c r="D292" i="1"/>
  <c r="BK271" i="1"/>
  <c r="DW271" i="1" s="1"/>
  <c r="BJ271" i="1"/>
  <c r="DV271" i="1" s="1"/>
  <c r="BI271" i="1"/>
  <c r="DU271" i="1" s="1"/>
  <c r="BH271" i="1"/>
  <c r="DT271" i="1" s="1"/>
  <c r="BG271" i="1"/>
  <c r="DS271" i="1" s="1"/>
  <c r="DR271" i="1"/>
  <c r="BE271" i="1"/>
  <c r="DQ271" i="1" s="1"/>
  <c r="BD271" i="1"/>
  <c r="DP271" i="1" s="1"/>
  <c r="BC271" i="1"/>
  <c r="DO271" i="1" s="1"/>
  <c r="BB271" i="1"/>
  <c r="DN271" i="1" s="1"/>
  <c r="BA271" i="1"/>
  <c r="DM271" i="1" s="1"/>
  <c r="AZ271" i="1"/>
  <c r="DL271" i="1" s="1"/>
  <c r="AY271" i="1"/>
  <c r="DK271" i="1" s="1"/>
  <c r="AX271" i="1"/>
  <c r="DJ271" i="1" s="1"/>
  <c r="AW271" i="1"/>
  <c r="DI271" i="1" s="1"/>
  <c r="AV271" i="1"/>
  <c r="DH271" i="1" s="1"/>
  <c r="AU271" i="1"/>
  <c r="DG271" i="1" s="1"/>
  <c r="AT271" i="1"/>
  <c r="DF271" i="1" s="1"/>
  <c r="AS271" i="1"/>
  <c r="DE271" i="1" s="1"/>
  <c r="AR271" i="1"/>
  <c r="DD271" i="1" s="1"/>
  <c r="AQ271" i="1"/>
  <c r="DC271" i="1" s="1"/>
  <c r="AP271" i="1"/>
  <c r="DB271" i="1" s="1"/>
  <c r="AO271" i="1"/>
  <c r="DA271" i="1" s="1"/>
  <c r="AN271" i="1"/>
  <c r="CZ271" i="1" s="1"/>
  <c r="AM271" i="1"/>
  <c r="CY271" i="1" s="1"/>
  <c r="AL271" i="1"/>
  <c r="CX271" i="1" s="1"/>
  <c r="AK271" i="1"/>
  <c r="CW271" i="1" s="1"/>
  <c r="AJ271" i="1"/>
  <c r="CV271" i="1" s="1"/>
  <c r="AI271" i="1"/>
  <c r="CU271" i="1" s="1"/>
  <c r="AH271" i="1"/>
  <c r="CT271" i="1" s="1"/>
  <c r="AG271" i="1"/>
  <c r="CS271" i="1" s="1"/>
  <c r="AF271" i="1"/>
  <c r="CR271" i="1" s="1"/>
  <c r="AE271" i="1"/>
  <c r="CQ271" i="1" s="1"/>
  <c r="AD271" i="1"/>
  <c r="CP271" i="1" s="1"/>
  <c r="AC271" i="1"/>
  <c r="CO271" i="1" s="1"/>
  <c r="AB271" i="1"/>
  <c r="CN271" i="1" s="1"/>
  <c r="AA271" i="1"/>
  <c r="CM271" i="1" s="1"/>
  <c r="Z271" i="1"/>
  <c r="CL271" i="1" s="1"/>
  <c r="Y271" i="1"/>
  <c r="CK271" i="1" s="1"/>
  <c r="X271" i="1"/>
  <c r="CJ271" i="1" s="1"/>
  <c r="W271" i="1"/>
  <c r="CI271" i="1" s="1"/>
  <c r="V271" i="1"/>
  <c r="CH271" i="1" s="1"/>
  <c r="U271" i="1"/>
  <c r="CG271" i="1" s="1"/>
  <c r="T271" i="1"/>
  <c r="CF271" i="1" s="1"/>
  <c r="S271" i="1"/>
  <c r="CE271" i="1" s="1"/>
  <c r="R271" i="1"/>
  <c r="CD271" i="1" s="1"/>
  <c r="Q271" i="1"/>
  <c r="CC271" i="1" s="1"/>
  <c r="P271" i="1"/>
  <c r="CB271" i="1" s="1"/>
  <c r="O271" i="1"/>
  <c r="CA271" i="1" s="1"/>
  <c r="N271" i="1"/>
  <c r="BZ271" i="1" s="1"/>
  <c r="M271" i="1"/>
  <c r="BY271" i="1" s="1"/>
  <c r="L271" i="1"/>
  <c r="BX271" i="1" s="1"/>
  <c r="K271" i="1"/>
  <c r="BW271" i="1" s="1"/>
  <c r="J271" i="1"/>
  <c r="BV271" i="1" s="1"/>
  <c r="I271" i="1"/>
  <c r="BU271" i="1" s="1"/>
  <c r="H271" i="1"/>
  <c r="BT271" i="1" s="1"/>
  <c r="G271" i="1"/>
  <c r="BS271" i="1" s="1"/>
  <c r="F271" i="1"/>
  <c r="BR271" i="1" s="1"/>
  <c r="E271" i="1"/>
  <c r="BQ271" i="1" s="1"/>
  <c r="D271" i="1"/>
  <c r="DV261" i="1"/>
  <c r="DU261" i="1"/>
  <c r="DT261" i="1"/>
  <c r="DR261" i="1"/>
  <c r="DQ261" i="1"/>
  <c r="DP261" i="1"/>
  <c r="DO261" i="1"/>
  <c r="DN261" i="1"/>
  <c r="DM261" i="1"/>
  <c r="DL261" i="1"/>
  <c r="DJ261" i="1"/>
  <c r="DI261" i="1"/>
  <c r="DH261" i="1"/>
  <c r="DG261" i="1"/>
  <c r="DF261" i="1"/>
  <c r="DE261" i="1"/>
  <c r="DD261" i="1"/>
  <c r="DC261" i="1"/>
  <c r="DB261" i="1"/>
  <c r="DA261" i="1"/>
  <c r="CZ261" i="1"/>
  <c r="CY261" i="1"/>
  <c r="CX261" i="1"/>
  <c r="CW261" i="1"/>
  <c r="CV261" i="1"/>
  <c r="CU261" i="1"/>
  <c r="CT261" i="1"/>
  <c r="CS261" i="1"/>
  <c r="CR261" i="1"/>
  <c r="CQ261" i="1"/>
  <c r="CP261" i="1"/>
  <c r="CO261" i="1"/>
  <c r="CN261" i="1"/>
  <c r="CM261" i="1"/>
  <c r="CL261" i="1"/>
  <c r="CK261" i="1"/>
  <c r="CJ261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D261" i="1"/>
  <c r="BQ292" i="1" l="1"/>
  <c r="D242" i="1"/>
  <c r="BK224" i="1"/>
  <c r="DW224" i="1" s="1"/>
  <c r="BJ224" i="1"/>
  <c r="BI224" i="1"/>
  <c r="BH224" i="1"/>
  <c r="BG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A224" i="1"/>
  <c r="Z224" i="1"/>
  <c r="Y224" i="1"/>
  <c r="X224" i="1"/>
  <c r="W224" i="1"/>
  <c r="V224" i="1"/>
  <c r="U224" i="1"/>
  <c r="T224" i="1"/>
  <c r="S224" i="1"/>
  <c r="BK83" i="1"/>
  <c r="DW83" i="1" s="1"/>
  <c r="BJ83" i="1"/>
  <c r="BI83" i="1"/>
  <c r="BH83" i="1"/>
  <c r="BG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DW76" i="1"/>
  <c r="AW763" i="1" l="1"/>
  <c r="BJ742" i="1"/>
  <c r="BI742" i="1"/>
  <c r="BH742" i="1"/>
  <c r="BG742" i="1"/>
  <c r="BE742" i="1"/>
  <c r="BD742" i="1"/>
  <c r="BC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BK629" i="1"/>
  <c r="DW629" i="1" s="1"/>
  <c r="BK201" i="1" l="1"/>
  <c r="DW201" i="1" s="1"/>
  <c r="BJ201" i="1"/>
  <c r="BI201" i="1"/>
  <c r="BH201" i="1"/>
  <c r="BG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I188" i="1"/>
  <c r="BH188" i="1"/>
  <c r="BG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DV179" i="1"/>
  <c r="BK168" i="1"/>
  <c r="BJ168" i="1"/>
  <c r="BI168" i="1"/>
  <c r="BH168" i="1"/>
  <c r="BG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A168" i="1"/>
  <c r="Z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J153" i="1"/>
  <c r="BI153" i="1"/>
  <c r="BH153" i="1"/>
  <c r="BG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DW133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H51" i="1"/>
  <c r="AF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D51" i="1"/>
  <c r="BH1022" i="1"/>
  <c r="BK14" i="1"/>
  <c r="BG1023" i="1"/>
  <c r="BH1023" i="1" s="1"/>
  <c r="BI1023" i="1" s="1"/>
  <c r="BG1022" i="1"/>
  <c r="DV450" i="1"/>
  <c r="BH1020" i="1" l="1"/>
  <c r="BG1020" i="1"/>
  <c r="BJ1023" i="1"/>
  <c r="BI1020" i="1"/>
  <c r="DW1020" i="1"/>
  <c r="BK48" i="1"/>
  <c r="DW168" i="1"/>
  <c r="BJ15" i="1" l="1"/>
  <c r="BJ1020" i="1"/>
  <c r="DV1020" i="1" s="1"/>
  <c r="BI17" i="1"/>
  <c r="BH17" i="1"/>
  <c r="BG17" i="1"/>
  <c r="BC17" i="1"/>
  <c r="BA1240" i="1"/>
  <c r="BA16" i="1" s="1"/>
  <c r="AE312" i="1"/>
  <c r="AD312" i="1"/>
  <c r="AD303" i="1" s="1"/>
  <c r="AC312" i="1"/>
  <c r="AB312" i="1"/>
  <c r="AB303" i="1" s="1"/>
  <c r="AA312" i="1"/>
  <c r="AA303" i="1" s="1"/>
  <c r="AC17" i="1" l="1"/>
  <c r="AC303" i="1"/>
  <c r="AE17" i="1"/>
  <c r="AE303" i="1"/>
  <c r="AE51" i="1"/>
  <c r="BC51" i="1"/>
  <c r="BG51" i="1"/>
  <c r="BH51" i="1"/>
  <c r="AC51" i="1"/>
  <c r="BI51" i="1"/>
  <c r="DW303" i="1"/>
  <c r="BK193" i="1"/>
  <c r="DW193" i="1" s="1"/>
  <c r="DW1172" i="1"/>
  <c r="BK1163" i="1"/>
  <c r="DW1163" i="1" s="1"/>
  <c r="BK1156" i="1"/>
  <c r="DW1156" i="1" s="1"/>
  <c r="BJ1156" i="1"/>
  <c r="DV1156" i="1" s="1"/>
  <c r="BK1048" i="1"/>
  <c r="DW1048" i="1" s="1"/>
  <c r="BK997" i="1"/>
  <c r="DW997" i="1" s="1"/>
  <c r="BK880" i="1"/>
  <c r="DW880" i="1" s="1"/>
  <c r="BK729" i="1"/>
  <c r="DW729" i="1" s="1"/>
  <c r="BK551" i="1"/>
  <c r="DW551" i="1" s="1"/>
  <c r="DW476" i="1"/>
  <c r="BK399" i="1"/>
  <c r="DW399" i="1" s="1"/>
  <c r="BK568" i="1"/>
  <c r="DW568" i="1" s="1"/>
  <c r="BK578" i="1"/>
  <c r="DW578" i="1" s="1"/>
  <c r="BK547" i="1"/>
  <c r="DW547" i="1" s="1"/>
  <c r="BK292" i="1"/>
  <c r="BK26" i="1" s="1"/>
  <c r="BJ413" i="1"/>
  <c r="DV413" i="1" s="1"/>
  <c r="DW364" i="1"/>
  <c r="BK29" i="1" l="1"/>
  <c r="DW292" i="1"/>
  <c r="BJ233" i="1"/>
  <c r="DW242" i="1"/>
  <c r="BK13" i="1"/>
  <c r="BK34" i="1" s="1"/>
  <c r="DW283" i="1"/>
  <c r="BK47" i="1"/>
  <c r="BJ1220" i="1"/>
  <c r="BJ1204" i="1"/>
  <c r="BH13" i="1"/>
  <c r="BH34" i="1" s="1"/>
  <c r="BG13" i="1"/>
  <c r="BG34" i="1" s="1"/>
  <c r="BJ1135" i="1"/>
  <c r="DV1135" i="1" s="1"/>
  <c r="BJ1127" i="1"/>
  <c r="DV1127" i="1" s="1"/>
  <c r="BJ1059" i="1"/>
  <c r="BJ1064" i="1"/>
  <c r="DV1064" i="1" s="1"/>
  <c r="BJ928" i="1"/>
  <c r="DV928" i="1" s="1"/>
  <c r="BJ1027" i="1"/>
  <c r="DV1027" i="1" s="1"/>
  <c r="BJ811" i="1"/>
  <c r="BJ798" i="1"/>
  <c r="BJ771" i="1"/>
  <c r="DV771" i="1" s="1"/>
  <c r="BJ725" i="1"/>
  <c r="BJ717" i="1"/>
  <c r="BJ709" i="1"/>
  <c r="BJ702" i="1"/>
  <c r="BJ682" i="1"/>
  <c r="BJ650" i="1"/>
  <c r="DV650" i="1" s="1"/>
  <c r="BJ598" i="1"/>
  <c r="DV598" i="1" s="1"/>
  <c r="BJ581" i="1"/>
  <c r="BJ562" i="1"/>
  <c r="DV562" i="1" s="1"/>
  <c r="BJ527" i="1"/>
  <c r="DV527" i="1" s="1"/>
  <c r="BJ509" i="1"/>
  <c r="DV509" i="1" s="1"/>
  <c r="DV466" i="1"/>
  <c r="BJ459" i="1"/>
  <c r="DV459" i="1" s="1"/>
  <c r="BJ421" i="1"/>
  <c r="DV421" i="1" s="1"/>
  <c r="BK358" i="1"/>
  <c r="BK16" i="1" s="1"/>
  <c r="DV364" i="1"/>
  <c r="DV303" i="1"/>
  <c r="DS261" i="1"/>
  <c r="BJ217" i="1"/>
  <c r="DV209" i="1"/>
  <c r="BJ145" i="1"/>
  <c r="DV145" i="1" s="1"/>
  <c r="BJ67" i="1"/>
  <c r="DV217" i="1" l="1"/>
  <c r="BK357" i="1"/>
  <c r="BK24" i="1" s="1"/>
  <c r="BK50" i="1"/>
  <c r="BA89" i="1"/>
  <c r="AZ89" i="1"/>
  <c r="AY89" i="1"/>
  <c r="AX89" i="1"/>
  <c r="AT92" i="1"/>
  <c r="AS92" i="1"/>
  <c r="AS89" i="1" s="1"/>
  <c r="AR92" i="1"/>
  <c r="AR89" i="1" s="1"/>
  <c r="AT89" i="1" l="1"/>
  <c r="DW357" i="1"/>
  <c r="BK115" i="1"/>
  <c r="BK107" i="1" l="1"/>
  <c r="BK25" i="1" s="1"/>
  <c r="BK18" i="1"/>
  <c r="BK7" i="1" s="1"/>
  <c r="BK21" i="1" s="1"/>
  <c r="BK52" i="1"/>
  <c r="DV1007" i="1"/>
  <c r="DW107" i="1" l="1"/>
  <c r="DV761" i="1"/>
  <c r="BJ911" i="1"/>
  <c r="BJ983" i="1"/>
  <c r="DV983" i="1" s="1"/>
  <c r="BJ1093" i="1"/>
  <c r="DV1093" i="1" s="1"/>
  <c r="BD165" i="1"/>
  <c r="DW66" i="1" l="1"/>
  <c r="BK41" i="1" s="1"/>
  <c r="BK32" i="1" s="1"/>
  <c r="DV911" i="1"/>
  <c r="BJ1103" i="1"/>
  <c r="DV1103" i="1" s="1"/>
  <c r="BI1103" i="1"/>
  <c r="DU1103" i="1" s="1"/>
  <c r="BH1103" i="1"/>
  <c r="DT1103" i="1" s="1"/>
  <c r="BG1103" i="1"/>
  <c r="DS1103" i="1" s="1"/>
  <c r="BE1103" i="1"/>
  <c r="DQ1103" i="1" s="1"/>
  <c r="BD1103" i="1"/>
  <c r="DP1103" i="1" s="1"/>
  <c r="BC1103" i="1"/>
  <c r="DO1103" i="1" s="1"/>
  <c r="BB1103" i="1"/>
  <c r="DN1103" i="1" s="1"/>
  <c r="BA1103" i="1"/>
  <c r="DM1103" i="1" s="1"/>
  <c r="AZ1103" i="1"/>
  <c r="DL1103" i="1" s="1"/>
  <c r="AY1103" i="1"/>
  <c r="DK1103" i="1" s="1"/>
  <c r="AX1103" i="1"/>
  <c r="DJ1103" i="1" s="1"/>
  <c r="AW1103" i="1"/>
  <c r="DI1103" i="1" s="1"/>
  <c r="AV1103" i="1"/>
  <c r="DH1103" i="1" s="1"/>
  <c r="AU1103" i="1"/>
  <c r="DG1103" i="1" s="1"/>
  <c r="AT1103" i="1"/>
  <c r="DF1103" i="1" s="1"/>
  <c r="AS1103" i="1"/>
  <c r="DE1103" i="1" s="1"/>
  <c r="AR1103" i="1"/>
  <c r="DD1103" i="1" s="1"/>
  <c r="BJ612" i="1" l="1"/>
  <c r="DV612" i="1" s="1"/>
  <c r="AF875" i="1"/>
  <c r="AJ989" i="1"/>
  <c r="AM417" i="1" l="1"/>
  <c r="AJ417" i="1"/>
  <c r="AR303" i="1"/>
  <c r="AQ309" i="1"/>
  <c r="AQ303" i="1" s="1"/>
  <c r="AP309" i="1"/>
  <c r="AP303" i="1" s="1"/>
  <c r="AO309" i="1"/>
  <c r="AO303" i="1" s="1"/>
  <c r="AN309" i="1"/>
  <c r="AN303" i="1" s="1"/>
  <c r="AM303" i="1"/>
  <c r="AL303" i="1"/>
  <c r="BI110" i="1"/>
  <c r="AE804" i="1"/>
  <c r="AD804" i="1"/>
  <c r="AC804" i="1"/>
  <c r="AC14" i="1" s="1"/>
  <c r="AC7" i="1" s="1"/>
  <c r="AC21" i="1" s="1"/>
  <c r="AS326" i="1" l="1"/>
  <c r="DE326" i="1" s="1"/>
  <c r="BJ47" i="1"/>
  <c r="BI47" i="1"/>
  <c r="BH47" i="1"/>
  <c r="BG47" i="1"/>
  <c r="BE47" i="1"/>
  <c r="BD47" i="1"/>
  <c r="BC47" i="1"/>
  <c r="BB47" i="1"/>
  <c r="BA47" i="1"/>
  <c r="AZ47" i="1"/>
  <c r="AY47" i="1"/>
  <c r="AX47" i="1"/>
  <c r="AW47" i="1"/>
  <c r="AV47" i="1"/>
  <c r="AU47" i="1"/>
  <c r="AS47" i="1"/>
  <c r="AR47" i="1"/>
  <c r="BC13" i="1"/>
  <c r="BC34" i="1" s="1"/>
  <c r="AW13" i="1"/>
  <c r="AW34" i="1" s="1"/>
  <c r="AV13" i="1"/>
  <c r="AV34" i="1" s="1"/>
  <c r="AU13" i="1"/>
  <c r="AU34" i="1" s="1"/>
  <c r="AT13" i="1"/>
  <c r="AT34" i="1" s="1"/>
  <c r="AY500" i="1"/>
  <c r="DK500" i="1" s="1"/>
  <c r="AY466" i="1"/>
  <c r="AZ331" i="1"/>
  <c r="AY331" i="1"/>
  <c r="AX331" i="1"/>
  <c r="AX326" i="1" s="1"/>
  <c r="AW331" i="1"/>
  <c r="AW326" i="1" s="1"/>
  <c r="AY297" i="1"/>
  <c r="AY292" i="1" s="1"/>
  <c r="DK292" i="1" s="1"/>
  <c r="AY266" i="1"/>
  <c r="AY261" i="1" s="1"/>
  <c r="AY251" i="1"/>
  <c r="AY245" i="1"/>
  <c r="AY242" i="1" s="1"/>
  <c r="AY220" i="1"/>
  <c r="AX13" i="1"/>
  <c r="AX34" i="1" s="1"/>
  <c r="AQ775" i="1"/>
  <c r="AW500" i="1"/>
  <c r="DI500" i="1" s="1"/>
  <c r="AU518" i="1"/>
  <c r="DG518" i="1" s="1"/>
  <c r="AT245" i="1"/>
  <c r="AT242" i="1" s="1"/>
  <c r="BI650" i="1"/>
  <c r="DU650" i="1" s="1"/>
  <c r="BH650" i="1"/>
  <c r="DT650" i="1" s="1"/>
  <c r="BG650" i="1"/>
  <c r="DS650" i="1" s="1"/>
  <c r="BE650" i="1"/>
  <c r="DQ650" i="1" s="1"/>
  <c r="BD650" i="1"/>
  <c r="DP650" i="1" s="1"/>
  <c r="BC650" i="1"/>
  <c r="DO650" i="1" s="1"/>
  <c r="BB650" i="1"/>
  <c r="DN650" i="1" s="1"/>
  <c r="BA650" i="1"/>
  <c r="DM650" i="1" s="1"/>
  <c r="AZ650" i="1"/>
  <c r="DL650" i="1" s="1"/>
  <c r="AY650" i="1"/>
  <c r="DK650" i="1" s="1"/>
  <c r="AX650" i="1"/>
  <c r="DJ650" i="1" s="1"/>
  <c r="AW650" i="1"/>
  <c r="DI650" i="1" s="1"/>
  <c r="AV650" i="1"/>
  <c r="DH650" i="1" s="1"/>
  <c r="AU650" i="1"/>
  <c r="DG650" i="1" s="1"/>
  <c r="AT650" i="1"/>
  <c r="DF650" i="1" s="1"/>
  <c r="AS650" i="1"/>
  <c r="DE650" i="1" s="1"/>
  <c r="AR650" i="1"/>
  <c r="DD650" i="1" s="1"/>
  <c r="AQ650" i="1"/>
  <c r="DC650" i="1" s="1"/>
  <c r="AP650" i="1"/>
  <c r="DB650" i="1" s="1"/>
  <c r="AO650" i="1"/>
  <c r="DA650" i="1" s="1"/>
  <c r="AN650" i="1"/>
  <c r="CZ650" i="1" s="1"/>
  <c r="AM650" i="1"/>
  <c r="CY650" i="1" s="1"/>
  <c r="AL650" i="1"/>
  <c r="CX650" i="1" s="1"/>
  <c r="AK650" i="1"/>
  <c r="CW650" i="1" s="1"/>
  <c r="AJ650" i="1"/>
  <c r="CV650" i="1" s="1"/>
  <c r="AI650" i="1"/>
  <c r="CU650" i="1" s="1"/>
  <c r="AH650" i="1"/>
  <c r="CT650" i="1" s="1"/>
  <c r="AG650" i="1"/>
  <c r="CS650" i="1" s="1"/>
  <c r="AF650" i="1"/>
  <c r="CR650" i="1" s="1"/>
  <c r="AE650" i="1"/>
  <c r="CQ650" i="1" s="1"/>
  <c r="AD650" i="1"/>
  <c r="CP650" i="1" s="1"/>
  <c r="AC650" i="1"/>
  <c r="CO650" i="1" s="1"/>
  <c r="AB650" i="1"/>
  <c r="CN650" i="1" s="1"/>
  <c r="AA650" i="1"/>
  <c r="CM650" i="1" s="1"/>
  <c r="Z650" i="1"/>
  <c r="CL650" i="1" s="1"/>
  <c r="Y650" i="1"/>
  <c r="CK650" i="1" s="1"/>
  <c r="X650" i="1"/>
  <c r="CJ650" i="1" s="1"/>
  <c r="W650" i="1"/>
  <c r="CI650" i="1" s="1"/>
  <c r="V650" i="1"/>
  <c r="CH650" i="1" s="1"/>
  <c r="U650" i="1"/>
  <c r="CG650" i="1" s="1"/>
  <c r="T650" i="1"/>
  <c r="CF650" i="1" s="1"/>
  <c r="S650" i="1"/>
  <c r="CE650" i="1" s="1"/>
  <c r="R650" i="1"/>
  <c r="CD650" i="1" s="1"/>
  <c r="Q650" i="1"/>
  <c r="CC650" i="1" s="1"/>
  <c r="P650" i="1"/>
  <c r="CB650" i="1" s="1"/>
  <c r="O650" i="1"/>
  <c r="CA650" i="1" s="1"/>
  <c r="N650" i="1"/>
  <c r="BZ650" i="1" s="1"/>
  <c r="M650" i="1"/>
  <c r="BY650" i="1" s="1"/>
  <c r="L650" i="1"/>
  <c r="BX650" i="1" s="1"/>
  <c r="K650" i="1"/>
  <c r="BW650" i="1" s="1"/>
  <c r="J650" i="1"/>
  <c r="BV650" i="1" s="1"/>
  <c r="AS604" i="1"/>
  <c r="AS297" i="1"/>
  <c r="AS292" i="1" s="1"/>
  <c r="DE292" i="1" s="1"/>
  <c r="AS220" i="1"/>
  <c r="DV1177" i="1"/>
  <c r="DU1177" i="1"/>
  <c r="DT1177" i="1"/>
  <c r="DS1177" i="1"/>
  <c r="DQ1177" i="1"/>
  <c r="DP1177" i="1"/>
  <c r="DO1177" i="1"/>
  <c r="DN1177" i="1"/>
  <c r="DM1177" i="1"/>
  <c r="DL1177" i="1"/>
  <c r="DK1177" i="1"/>
  <c r="DJ1177" i="1"/>
  <c r="DI1177" i="1"/>
  <c r="DH1177" i="1"/>
  <c r="DG1177" i="1"/>
  <c r="DE1177" i="1"/>
  <c r="DD1177" i="1"/>
  <c r="DC1177" i="1"/>
  <c r="DB1177" i="1"/>
  <c r="DA1177" i="1"/>
  <c r="CZ1177" i="1"/>
  <c r="CY1177" i="1"/>
  <c r="CX1177" i="1"/>
  <c r="CW1177" i="1"/>
  <c r="CV1177" i="1"/>
  <c r="CU1177" i="1"/>
  <c r="CT1177" i="1"/>
  <c r="CS1177" i="1"/>
  <c r="CR1177" i="1"/>
  <c r="CQ1177" i="1"/>
  <c r="CP1177" i="1"/>
  <c r="CO1177" i="1"/>
  <c r="CN1177" i="1"/>
  <c r="CM1177" i="1"/>
  <c r="CL1177" i="1"/>
  <c r="CK1177" i="1"/>
  <c r="CJ1177" i="1"/>
  <c r="AY13" i="1" l="1"/>
  <c r="AY34" i="1" s="1"/>
  <c r="AS428" i="1"/>
  <c r="DE428" i="1" s="1"/>
  <c r="AY428" i="1"/>
  <c r="DK428" i="1" s="1"/>
  <c r="AY326" i="1"/>
  <c r="DK326" i="1" s="1"/>
  <c r="AZ326" i="1"/>
  <c r="DL326" i="1" s="1"/>
  <c r="DK261" i="1"/>
  <c r="DI326" i="1"/>
  <c r="AW14" i="1"/>
  <c r="DJ326" i="1"/>
  <c r="BJ1036" i="1"/>
  <c r="BJ26" i="1" s="1"/>
  <c r="AT47" i="1"/>
  <c r="AB44" i="1"/>
  <c r="AA44" i="1"/>
  <c r="Z44" i="1"/>
  <c r="Y44" i="1"/>
  <c r="BJ44" i="1"/>
  <c r="BI44" i="1"/>
  <c r="BH44" i="1"/>
  <c r="BG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DV1036" i="1" l="1"/>
  <c r="DV107" i="1"/>
  <c r="BJ17" i="1"/>
  <c r="DV1239" i="1"/>
  <c r="DV1238" i="1"/>
  <c r="DV1236" i="1"/>
  <c r="DV1234" i="1"/>
  <c r="DV1233" i="1"/>
  <c r="DV1227" i="1"/>
  <c r="DV1229" i="1"/>
  <c r="DV1226" i="1"/>
  <c r="DV1224" i="1"/>
  <c r="DV1222" i="1"/>
  <c r="DV1221" i="1"/>
  <c r="DV1220" i="1"/>
  <c r="DV1218" i="1"/>
  <c r="DV1215" i="1"/>
  <c r="DV1214" i="1"/>
  <c r="DV1212" i="1"/>
  <c r="DV1209" i="1"/>
  <c r="DV1207" i="1"/>
  <c r="DV1205" i="1"/>
  <c r="DV1204" i="1"/>
  <c r="DV1199" i="1"/>
  <c r="DV1197" i="1"/>
  <c r="DV1198" i="1"/>
  <c r="DV1196" i="1"/>
  <c r="DV1195" i="1"/>
  <c r="DV1194" i="1"/>
  <c r="DV1174" i="1"/>
  <c r="DV1173" i="1"/>
  <c r="DV1169" i="1"/>
  <c r="DV1167" i="1"/>
  <c r="DV1166" i="1"/>
  <c r="DV1168" i="1"/>
  <c r="DV1165" i="1"/>
  <c r="DV1164" i="1"/>
  <c r="DV1150" i="1"/>
  <c r="DV1148" i="1"/>
  <c r="DV1147" i="1"/>
  <c r="DV1144" i="1"/>
  <c r="DV1139" i="1"/>
  <c r="DV1140" i="1"/>
  <c r="DV1138" i="1"/>
  <c r="DV1125" i="1"/>
  <c r="DV1123" i="1"/>
  <c r="DV1124" i="1"/>
  <c r="DV1122" i="1"/>
  <c r="DV1121" i="1"/>
  <c r="DV1120" i="1"/>
  <c r="DV1117" i="1"/>
  <c r="DV1115" i="1"/>
  <c r="DV1113" i="1"/>
  <c r="DV1110" i="1"/>
  <c r="DV1109" i="1"/>
  <c r="DV1108" i="1"/>
  <c r="DV1090" i="1"/>
  <c r="DV1089" i="1"/>
  <c r="DV1088" i="1"/>
  <c r="DV1083" i="1"/>
  <c r="DV1084" i="1"/>
  <c r="DV1082" i="1"/>
  <c r="DV1080" i="1"/>
  <c r="DV1079" i="1"/>
  <c r="DV1078" i="1"/>
  <c r="DV1061" i="1"/>
  <c r="DV1060" i="1"/>
  <c r="DV1059" i="1"/>
  <c r="DV998" i="1"/>
  <c r="DV969" i="1"/>
  <c r="DV970" i="1"/>
  <c r="DV968" i="1"/>
  <c r="DV966" i="1"/>
  <c r="DV965" i="1"/>
  <c r="DV964" i="1"/>
  <c r="DV963" i="1"/>
  <c r="DV936" i="1"/>
  <c r="DV935" i="1"/>
  <c r="DV934" i="1"/>
  <c r="DV924" i="1"/>
  <c r="DV923" i="1"/>
  <c r="DV925" i="1"/>
  <c r="DV922" i="1"/>
  <c r="DV921" i="1"/>
  <c r="DV920" i="1"/>
  <c r="DV907" i="1"/>
  <c r="DV906" i="1"/>
  <c r="DV908" i="1"/>
  <c r="DV905" i="1"/>
  <c r="DV904" i="1"/>
  <c r="DV902" i="1"/>
  <c r="DV890" i="1"/>
  <c r="DV889" i="1"/>
  <c r="DV891" i="1"/>
  <c r="DV888" i="1"/>
  <c r="DV887" i="1"/>
  <c r="DV886" i="1"/>
  <c r="DV883" i="1"/>
  <c r="DV884" i="1"/>
  <c r="DV882" i="1"/>
  <c r="DV881" i="1"/>
  <c r="DV878" i="1"/>
  <c r="DV876" i="1"/>
  <c r="DV877" i="1"/>
  <c r="DV875" i="1"/>
  <c r="DV874" i="1"/>
  <c r="DV872" i="1"/>
  <c r="DV871" i="1"/>
  <c r="DV865" i="1"/>
  <c r="DV864" i="1"/>
  <c r="DV866" i="1"/>
  <c r="DV863" i="1"/>
  <c r="DV860" i="1"/>
  <c r="DV849" i="1"/>
  <c r="DV848" i="1"/>
  <c r="DV850" i="1"/>
  <c r="DV847" i="1"/>
  <c r="DV846" i="1"/>
  <c r="DV844" i="1"/>
  <c r="DV843" i="1"/>
  <c r="DV842" i="1"/>
  <c r="DV835" i="1"/>
  <c r="DV834" i="1"/>
  <c r="DV833" i="1"/>
  <c r="DV831" i="1"/>
  <c r="DV829" i="1"/>
  <c r="DV826" i="1"/>
  <c r="DV824" i="1"/>
  <c r="DV823" i="1"/>
  <c r="DV825" i="1"/>
  <c r="DV822" i="1"/>
  <c r="DV820" i="1"/>
  <c r="DV819" i="1"/>
  <c r="DV815" i="1"/>
  <c r="DV816" i="1"/>
  <c r="DV814" i="1"/>
  <c r="DV812" i="1"/>
  <c r="DV811" i="1"/>
  <c r="DV808" i="1"/>
  <c r="DV806" i="1"/>
  <c r="DV805" i="1"/>
  <c r="DV807" i="1"/>
  <c r="DV804" i="1"/>
  <c r="DV803" i="1"/>
  <c r="DV800" i="1"/>
  <c r="DV799" i="1"/>
  <c r="DV798" i="1"/>
  <c r="DV786" i="1"/>
  <c r="DV785" i="1"/>
  <c r="DV757" i="1"/>
  <c r="DV758" i="1"/>
  <c r="DV755" i="1"/>
  <c r="DV747" i="1"/>
  <c r="DV746" i="1"/>
  <c r="DV744" i="1"/>
  <c r="DV742" i="1"/>
  <c r="DV738" i="1"/>
  <c r="DV739" i="1"/>
  <c r="DV737" i="1"/>
  <c r="DV736" i="1"/>
  <c r="DV735" i="1"/>
  <c r="DV732" i="1"/>
  <c r="DV733" i="1"/>
  <c r="DV731" i="1"/>
  <c r="DV730" i="1"/>
  <c r="DV727" i="1"/>
  <c r="DV726" i="1"/>
  <c r="DV725" i="1"/>
  <c r="DV721" i="1"/>
  <c r="DV722" i="1"/>
  <c r="DV720" i="1"/>
  <c r="DV718" i="1"/>
  <c r="DV717" i="1"/>
  <c r="DV714" i="1"/>
  <c r="DV712" i="1"/>
  <c r="DV710" i="1"/>
  <c r="DV709" i="1"/>
  <c r="DV706" i="1"/>
  <c r="DV705" i="1"/>
  <c r="DV702" i="1"/>
  <c r="DV695" i="1"/>
  <c r="DV694" i="1"/>
  <c r="DV692" i="1"/>
  <c r="DV691" i="1"/>
  <c r="DV686" i="1"/>
  <c r="DV687" i="1"/>
  <c r="DV685" i="1"/>
  <c r="DV683" i="1"/>
  <c r="DV682" i="1"/>
  <c r="DV678" i="1"/>
  <c r="DV679" i="1"/>
  <c r="DV677" i="1"/>
  <c r="DV676" i="1"/>
  <c r="DV675" i="1"/>
  <c r="DV674" i="1"/>
  <c r="DV646" i="1"/>
  <c r="DV644" i="1"/>
  <c r="DV642" i="1"/>
  <c r="DV635" i="1"/>
  <c r="DV634" i="1"/>
  <c r="DV632" i="1"/>
  <c r="DV626" i="1"/>
  <c r="DV625" i="1"/>
  <c r="DV623" i="1"/>
  <c r="DV622" i="1"/>
  <c r="DV608" i="1"/>
  <c r="DV609" i="1"/>
  <c r="DV607" i="1"/>
  <c r="DV605" i="1"/>
  <c r="DV594" i="1"/>
  <c r="DV595" i="1"/>
  <c r="DV593" i="1"/>
  <c r="DV592" i="1"/>
  <c r="DV588" i="1"/>
  <c r="DV586" i="1"/>
  <c r="DV585" i="1"/>
  <c r="DV587" i="1"/>
  <c r="DV584" i="1"/>
  <c r="DV583" i="1"/>
  <c r="DV582" i="1"/>
  <c r="DV581" i="1"/>
  <c r="DV579" i="1"/>
  <c r="DV575" i="1"/>
  <c r="DV574" i="1"/>
  <c r="DV573" i="1"/>
  <c r="DV571" i="1"/>
  <c r="DV570" i="1"/>
  <c r="DV569" i="1"/>
  <c r="DV549" i="1"/>
  <c r="DV548" i="1"/>
  <c r="DV487" i="1"/>
  <c r="DV486" i="1"/>
  <c r="DV485" i="1"/>
  <c r="DV484" i="1"/>
  <c r="DV483" i="1"/>
  <c r="DV480" i="1"/>
  <c r="DV479" i="1"/>
  <c r="DV477" i="1"/>
  <c r="DV403" i="1"/>
  <c r="DV402" i="1"/>
  <c r="DV401" i="1"/>
  <c r="DV400" i="1"/>
  <c r="DV362" i="1"/>
  <c r="DV361" i="1"/>
  <c r="DV358" i="1"/>
  <c r="DV340" i="1"/>
  <c r="DV339" i="1"/>
  <c r="DV337" i="1"/>
  <c r="DV317" i="1"/>
  <c r="DV316" i="1"/>
  <c r="DV283" i="1"/>
  <c r="DV280" i="1"/>
  <c r="DV251" i="1"/>
  <c r="DV247" i="1"/>
  <c r="DV246" i="1"/>
  <c r="DV245" i="1"/>
  <c r="DV243" i="1"/>
  <c r="DV242" i="1"/>
  <c r="DV239" i="1"/>
  <c r="DV238" i="1"/>
  <c r="DV237" i="1"/>
  <c r="DV235" i="1"/>
  <c r="DV234" i="1"/>
  <c r="DV233" i="1"/>
  <c r="DV230" i="1"/>
  <c r="DV228" i="1"/>
  <c r="DV227" i="1"/>
  <c r="DV224" i="1"/>
  <c r="DV221" i="1"/>
  <c r="DV220" i="1"/>
  <c r="DV218" i="1"/>
  <c r="DV205" i="1"/>
  <c r="DV204" i="1"/>
  <c r="DV203" i="1"/>
  <c r="DV202" i="1"/>
  <c r="DV199" i="1"/>
  <c r="DV197" i="1"/>
  <c r="DV196" i="1"/>
  <c r="DV195" i="1"/>
  <c r="DV191" i="1"/>
  <c r="DV190" i="1"/>
  <c r="DV174" i="1"/>
  <c r="DV172" i="1"/>
  <c r="DV170" i="1"/>
  <c r="DV162" i="1"/>
  <c r="DV161" i="1"/>
  <c r="DV159" i="1"/>
  <c r="DV158" i="1"/>
  <c r="DV155" i="1"/>
  <c r="DV154" i="1"/>
  <c r="DV153" i="1"/>
  <c r="DV142" i="1"/>
  <c r="DV141" i="1"/>
  <c r="DV140" i="1"/>
  <c r="DV139" i="1"/>
  <c r="DV136" i="1"/>
  <c r="DV135" i="1"/>
  <c r="DV133" i="1"/>
  <c r="DV127" i="1"/>
  <c r="DV126" i="1"/>
  <c r="DV119" i="1"/>
  <c r="DV118" i="1"/>
  <c r="DV115" i="1"/>
  <c r="DV111" i="1"/>
  <c r="DV110" i="1"/>
  <c r="DV104" i="1"/>
  <c r="DV103" i="1"/>
  <c r="DV102" i="1"/>
  <c r="DV100" i="1"/>
  <c r="DV94" i="1"/>
  <c r="DV93" i="1"/>
  <c r="DV92" i="1"/>
  <c r="DV89" i="1"/>
  <c r="DV86" i="1"/>
  <c r="DV85" i="1"/>
  <c r="DV84" i="1"/>
  <c r="DV83" i="1"/>
  <c r="DV79" i="1"/>
  <c r="DV78" i="1"/>
  <c r="DV77" i="1"/>
  <c r="DV76" i="1"/>
  <c r="DV73" i="1"/>
  <c r="DV72" i="1"/>
  <c r="DV70" i="1"/>
  <c r="DV68" i="1"/>
  <c r="DV67" i="1"/>
  <c r="BJ51" i="1" l="1"/>
  <c r="BB1232" i="1"/>
  <c r="BJ29" i="1" l="1"/>
  <c r="BJ1143" i="1"/>
  <c r="DV1143" i="1" s="1"/>
  <c r="BJ49" i="1"/>
  <c r="DV1232" i="1" l="1"/>
  <c r="BJ344" i="1"/>
  <c r="DV344" i="1" s="1"/>
  <c r="BJ1182" i="1" l="1"/>
  <c r="DV1182" i="1" s="1"/>
  <c r="BI233" i="1" l="1"/>
  <c r="DU142" i="1"/>
  <c r="DT142" i="1"/>
  <c r="DS142" i="1"/>
  <c r="DR142" i="1"/>
  <c r="DQ142" i="1"/>
  <c r="DP142" i="1"/>
  <c r="DO142" i="1"/>
  <c r="DN142" i="1"/>
  <c r="DM142" i="1"/>
  <c r="DL142" i="1"/>
  <c r="DK142" i="1"/>
  <c r="DJ142" i="1"/>
  <c r="DI142" i="1"/>
  <c r="DH142" i="1"/>
  <c r="DG142" i="1"/>
  <c r="DF142" i="1"/>
  <c r="DE142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DU141" i="1"/>
  <c r="DT141" i="1"/>
  <c r="DS141" i="1"/>
  <c r="DR141" i="1"/>
  <c r="DQ141" i="1"/>
  <c r="DP141" i="1"/>
  <c r="DO141" i="1"/>
  <c r="DN141" i="1"/>
  <c r="DM141" i="1"/>
  <c r="DL141" i="1"/>
  <c r="DK141" i="1"/>
  <c r="DJ141" i="1"/>
  <c r="DI141" i="1"/>
  <c r="DH141" i="1"/>
  <c r="DG141" i="1"/>
  <c r="DF141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DU140" i="1"/>
  <c r="DT140" i="1"/>
  <c r="DS140" i="1"/>
  <c r="DR140" i="1"/>
  <c r="DQ140" i="1"/>
  <c r="DP140" i="1"/>
  <c r="DO140" i="1"/>
  <c r="DN140" i="1"/>
  <c r="DM140" i="1"/>
  <c r="DL140" i="1"/>
  <c r="DK140" i="1"/>
  <c r="DJ140" i="1"/>
  <c r="DI140" i="1"/>
  <c r="DH140" i="1"/>
  <c r="DG140" i="1"/>
  <c r="DF140" i="1"/>
  <c r="DE140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U138" i="1"/>
  <c r="BT138" i="1"/>
  <c r="BS138" i="1"/>
  <c r="BR138" i="1"/>
  <c r="BQ138" i="1"/>
  <c r="BP142" i="1"/>
  <c r="BP141" i="1"/>
  <c r="BP140" i="1"/>
  <c r="BP139" i="1"/>
  <c r="BP138" i="1"/>
  <c r="BI899" i="1"/>
  <c r="BI16" i="1" s="1"/>
  <c r="BI898" i="1" l="1"/>
  <c r="BJ899" i="1"/>
  <c r="BJ898" i="1" s="1"/>
  <c r="DV898" i="1" s="1"/>
  <c r="DV870" i="1"/>
  <c r="BJ880" i="1"/>
  <c r="DV880" i="1" s="1"/>
  <c r="BJ901" i="1"/>
  <c r="DV901" i="1" s="1"/>
  <c r="BI901" i="1"/>
  <c r="BI682" i="1" l="1"/>
  <c r="BH682" i="1"/>
  <c r="BG682" i="1"/>
  <c r="BE682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J783" i="1" l="1"/>
  <c r="DV783" i="1" s="1"/>
  <c r="AG536" i="1" l="1"/>
  <c r="CS536" i="1" s="1"/>
  <c r="BB500" i="1" l="1"/>
  <c r="DN500" i="1" s="1"/>
  <c r="DJ466" i="1"/>
  <c r="BI344" i="1" l="1"/>
  <c r="DU344" i="1" s="1"/>
  <c r="BJ46" i="1"/>
  <c r="BI1127" i="1" l="1"/>
  <c r="BI1135" i="1"/>
  <c r="BJ42" i="1" l="1"/>
  <c r="DU1020" i="1"/>
  <c r="DT1020" i="1"/>
  <c r="DS1020" i="1"/>
  <c r="BE1024" i="1"/>
  <c r="BD1020" i="1"/>
  <c r="DP1020" i="1" s="1"/>
  <c r="BE17" i="1" l="1"/>
  <c r="BE1020" i="1"/>
  <c r="DQ1020" i="1" s="1"/>
  <c r="BE51" i="1"/>
  <c r="BE928" i="1"/>
  <c r="DQ928" i="1" s="1"/>
  <c r="BI928" i="1"/>
  <c r="DU928" i="1" s="1"/>
  <c r="BH928" i="1"/>
  <c r="DT928" i="1" s="1"/>
  <c r="BG928" i="1"/>
  <c r="DS928" i="1" s="1"/>
  <c r="BD928" i="1"/>
  <c r="DP928" i="1" s="1"/>
  <c r="BC928" i="1"/>
  <c r="DO928" i="1" s="1"/>
  <c r="BB928" i="1"/>
  <c r="DN928" i="1" s="1"/>
  <c r="BA928" i="1"/>
  <c r="DM928" i="1" s="1"/>
  <c r="AZ928" i="1"/>
  <c r="DL928" i="1" s="1"/>
  <c r="AY928" i="1"/>
  <c r="DK928" i="1" s="1"/>
  <c r="AX928" i="1"/>
  <c r="DJ928" i="1" s="1"/>
  <c r="AW928" i="1"/>
  <c r="DI928" i="1" s="1"/>
  <c r="AV928" i="1"/>
  <c r="DH928" i="1" s="1"/>
  <c r="AU928" i="1"/>
  <c r="DG928" i="1" s="1"/>
  <c r="AT928" i="1"/>
  <c r="DF928" i="1" s="1"/>
  <c r="AS928" i="1"/>
  <c r="DE928" i="1" s="1"/>
  <c r="AR928" i="1"/>
  <c r="DD928" i="1" s="1"/>
  <c r="AQ928" i="1"/>
  <c r="DC928" i="1" s="1"/>
  <c r="AP928" i="1"/>
  <c r="DB928" i="1" s="1"/>
  <c r="AO928" i="1"/>
  <c r="DA928" i="1" s="1"/>
  <c r="AN928" i="1"/>
  <c r="CZ928" i="1" s="1"/>
  <c r="AM928" i="1"/>
  <c r="CY928" i="1" s="1"/>
  <c r="AL928" i="1"/>
  <c r="CX928" i="1" s="1"/>
  <c r="AK928" i="1"/>
  <c r="CW928" i="1" s="1"/>
  <c r="AJ928" i="1"/>
  <c r="CV928" i="1" s="1"/>
  <c r="AI928" i="1"/>
  <c r="CU928" i="1" s="1"/>
  <c r="AH928" i="1"/>
  <c r="CT928" i="1" s="1"/>
  <c r="AG928" i="1"/>
  <c r="CS928" i="1" s="1"/>
  <c r="AF928" i="1"/>
  <c r="CR928" i="1" s="1"/>
  <c r="AE928" i="1"/>
  <c r="CQ928" i="1" s="1"/>
  <c r="AD928" i="1"/>
  <c r="CP928" i="1" s="1"/>
  <c r="AC928" i="1"/>
  <c r="CO928" i="1" s="1"/>
  <c r="AB928" i="1"/>
  <c r="CN928" i="1" s="1"/>
  <c r="AA928" i="1"/>
  <c r="CM928" i="1" s="1"/>
  <c r="Z928" i="1"/>
  <c r="CL928" i="1" s="1"/>
  <c r="Y928" i="1"/>
  <c r="CK928" i="1" s="1"/>
  <c r="X928" i="1"/>
  <c r="CJ928" i="1" s="1"/>
  <c r="W928" i="1"/>
  <c r="CI928" i="1" s="1"/>
  <c r="BJ52" i="1"/>
  <c r="BI1093" i="1" l="1"/>
  <c r="DU1093" i="1" s="1"/>
  <c r="BH1093" i="1"/>
  <c r="DT1093" i="1" s="1"/>
  <c r="BG1093" i="1"/>
  <c r="DS1093" i="1" s="1"/>
  <c r="DR1093" i="1"/>
  <c r="BE1093" i="1"/>
  <c r="DQ1093" i="1" s="1"/>
  <c r="BD1093" i="1"/>
  <c r="DP1093" i="1" s="1"/>
  <c r="BC1093" i="1"/>
  <c r="DO1093" i="1" s="1"/>
  <c r="BB1093" i="1"/>
  <c r="DN1093" i="1" s="1"/>
  <c r="BA1093" i="1"/>
  <c r="DM1093" i="1" s="1"/>
  <c r="AZ1093" i="1"/>
  <c r="DL1093" i="1" s="1"/>
  <c r="AY1093" i="1"/>
  <c r="DK1093" i="1" s="1"/>
  <c r="AX1093" i="1"/>
  <c r="DJ1093" i="1" s="1"/>
  <c r="AW1093" i="1"/>
  <c r="DI1093" i="1" s="1"/>
  <c r="AV1093" i="1"/>
  <c r="DH1093" i="1" s="1"/>
  <c r="AU1093" i="1"/>
  <c r="DG1093" i="1" s="1"/>
  <c r="AT1093" i="1"/>
  <c r="DF1093" i="1" s="1"/>
  <c r="AS1093" i="1"/>
  <c r="DE1093" i="1" s="1"/>
  <c r="AR1093" i="1"/>
  <c r="DD1093" i="1" s="1"/>
  <c r="AQ1093" i="1"/>
  <c r="DC1093" i="1" s="1"/>
  <c r="AP1093" i="1"/>
  <c r="DB1093" i="1" s="1"/>
  <c r="AO1093" i="1"/>
  <c r="DA1093" i="1" s="1"/>
  <c r="AN1093" i="1"/>
  <c r="CZ1093" i="1" s="1"/>
  <c r="AM1093" i="1"/>
  <c r="CY1093" i="1" s="1"/>
  <c r="AL1093" i="1"/>
  <c r="CX1093" i="1" s="1"/>
  <c r="AK1093" i="1"/>
  <c r="CW1093" i="1" s="1"/>
  <c r="AJ1093" i="1"/>
  <c r="CV1093" i="1" s="1"/>
  <c r="AI1093" i="1"/>
  <c r="CU1093" i="1" s="1"/>
  <c r="AH1093" i="1"/>
  <c r="CT1093" i="1" s="1"/>
  <c r="AG1093" i="1"/>
  <c r="CS1093" i="1" s="1"/>
  <c r="AF1093" i="1"/>
  <c r="CR1093" i="1" s="1"/>
  <c r="AE1093" i="1"/>
  <c r="CQ1093" i="1" s="1"/>
  <c r="AD1093" i="1"/>
  <c r="CP1093" i="1" s="1"/>
  <c r="AC1093" i="1"/>
  <c r="CO1093" i="1" s="1"/>
  <c r="AB1093" i="1"/>
  <c r="CN1093" i="1" s="1"/>
  <c r="AA1093" i="1"/>
  <c r="CM1093" i="1" s="1"/>
  <c r="Z1093" i="1"/>
  <c r="CL1093" i="1" s="1"/>
  <c r="Y1093" i="1"/>
  <c r="CK1093" i="1" s="1"/>
  <c r="X1093" i="1"/>
  <c r="CJ1093" i="1" s="1"/>
  <c r="CI1093" i="1"/>
  <c r="V1093" i="1"/>
  <c r="CH1093" i="1" s="1"/>
  <c r="U1093" i="1"/>
  <c r="CG1093" i="1" s="1"/>
  <c r="T1093" i="1"/>
  <c r="CF1093" i="1" s="1"/>
  <c r="S1093" i="1"/>
  <c r="CE1093" i="1" s="1"/>
  <c r="R1093" i="1"/>
  <c r="CD1093" i="1" s="1"/>
  <c r="Q1093" i="1"/>
  <c r="CC1093" i="1" s="1"/>
  <c r="P1093" i="1"/>
  <c r="CB1093" i="1" s="1"/>
  <c r="O1093" i="1"/>
  <c r="CA1093" i="1" s="1"/>
  <c r="N1093" i="1"/>
  <c r="BZ1093" i="1" s="1"/>
  <c r="M1093" i="1"/>
  <c r="BY1093" i="1" s="1"/>
  <c r="L1093" i="1"/>
  <c r="BX1093" i="1" s="1"/>
  <c r="K1093" i="1"/>
  <c r="BW1093" i="1" s="1"/>
  <c r="J1093" i="1"/>
  <c r="BV1093" i="1" s="1"/>
  <c r="I1093" i="1"/>
  <c r="BU1093" i="1" s="1"/>
  <c r="H1093" i="1"/>
  <c r="BT1093" i="1" s="1"/>
  <c r="G1093" i="1"/>
  <c r="BS1093" i="1" s="1"/>
  <c r="F1093" i="1"/>
  <c r="BR1093" i="1" s="1"/>
  <c r="E1093" i="1"/>
  <c r="BQ1093" i="1" s="1"/>
  <c r="D1093" i="1"/>
  <c r="BI1064" i="1"/>
  <c r="DU1064" i="1" s="1"/>
  <c r="BI1059" i="1"/>
  <c r="BI1040" i="1"/>
  <c r="BI1027" i="1"/>
  <c r="DU1027" i="1" s="1"/>
  <c r="BJ997" i="1"/>
  <c r="DV997" i="1" s="1"/>
  <c r="BI983" i="1"/>
  <c r="DU983" i="1" s="1"/>
  <c r="BI911" i="1"/>
  <c r="DU911" i="1" s="1"/>
  <c r="BI811" i="1"/>
  <c r="BI798" i="1"/>
  <c r="BI771" i="1"/>
  <c r="DU771" i="1" s="1"/>
  <c r="BI761" i="1"/>
  <c r="BJ754" i="1"/>
  <c r="DV754" i="1" s="1"/>
  <c r="BI12" i="1" l="1"/>
  <c r="BI10" i="1"/>
  <c r="BI1036" i="1"/>
  <c r="DU1036" i="1" s="1"/>
  <c r="BH811" i="1"/>
  <c r="BG811" i="1"/>
  <c r="BE811" i="1"/>
  <c r="BD811" i="1"/>
  <c r="BC811" i="1"/>
  <c r="BB811" i="1"/>
  <c r="BA811" i="1"/>
  <c r="AZ811" i="1"/>
  <c r="AY811" i="1"/>
  <c r="AX811" i="1"/>
  <c r="AW811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AH811" i="1"/>
  <c r="AG811" i="1"/>
  <c r="AF811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AS819" i="1"/>
  <c r="D251" i="1"/>
  <c r="BI509" i="1"/>
  <c r="DU509" i="1" s="1"/>
  <c r="BH509" i="1"/>
  <c r="DT509" i="1" s="1"/>
  <c r="BG509" i="1"/>
  <c r="DS509" i="1" s="1"/>
  <c r="DR509" i="1"/>
  <c r="BE509" i="1"/>
  <c r="DQ509" i="1" s="1"/>
  <c r="BD509" i="1"/>
  <c r="DP509" i="1" s="1"/>
  <c r="BC509" i="1"/>
  <c r="DO509" i="1" s="1"/>
  <c r="BB509" i="1"/>
  <c r="DN509" i="1" s="1"/>
  <c r="BA509" i="1"/>
  <c r="DM509" i="1" s="1"/>
  <c r="AZ509" i="1"/>
  <c r="DL509" i="1" s="1"/>
  <c r="AY509" i="1"/>
  <c r="DK509" i="1" s="1"/>
  <c r="AX509" i="1"/>
  <c r="DJ509" i="1" s="1"/>
  <c r="AW509" i="1"/>
  <c r="DI509" i="1" s="1"/>
  <c r="AV509" i="1"/>
  <c r="DH509" i="1" s="1"/>
  <c r="AU509" i="1"/>
  <c r="DG509" i="1" s="1"/>
  <c r="AT509" i="1"/>
  <c r="DF509" i="1" s="1"/>
  <c r="AS509" i="1"/>
  <c r="DE509" i="1" s="1"/>
  <c r="AR509" i="1"/>
  <c r="DD509" i="1" s="1"/>
  <c r="AQ509" i="1"/>
  <c r="DC509" i="1" s="1"/>
  <c r="AP509" i="1"/>
  <c r="DB509" i="1" s="1"/>
  <c r="AO509" i="1"/>
  <c r="DA509" i="1" s="1"/>
  <c r="AN509" i="1"/>
  <c r="CZ509" i="1" s="1"/>
  <c r="AM509" i="1"/>
  <c r="CY509" i="1" s="1"/>
  <c r="AL509" i="1"/>
  <c r="CX509" i="1" s="1"/>
  <c r="AK509" i="1"/>
  <c r="CW509" i="1" s="1"/>
  <c r="AJ509" i="1"/>
  <c r="CV509" i="1" s="1"/>
  <c r="AI509" i="1"/>
  <c r="CU509" i="1" s="1"/>
  <c r="AH509" i="1"/>
  <c r="CT509" i="1" s="1"/>
  <c r="AG509" i="1"/>
  <c r="CS509" i="1" s="1"/>
  <c r="AF509" i="1"/>
  <c r="CR509" i="1" s="1"/>
  <c r="AE509" i="1"/>
  <c r="CQ509" i="1" s="1"/>
  <c r="AD509" i="1"/>
  <c r="CP509" i="1" s="1"/>
  <c r="AC509" i="1"/>
  <c r="CO509" i="1" s="1"/>
  <c r="AB509" i="1"/>
  <c r="CN509" i="1" s="1"/>
  <c r="AA509" i="1"/>
  <c r="CM509" i="1" s="1"/>
  <c r="Z509" i="1"/>
  <c r="CL509" i="1" s="1"/>
  <c r="Y509" i="1"/>
  <c r="CK509" i="1" s="1"/>
  <c r="X509" i="1"/>
  <c r="CJ509" i="1" s="1"/>
  <c r="W509" i="1"/>
  <c r="CI509" i="1" s="1"/>
  <c r="V509" i="1"/>
  <c r="CH509" i="1" s="1"/>
  <c r="U509" i="1"/>
  <c r="CG509" i="1" s="1"/>
  <c r="T509" i="1"/>
  <c r="CF509" i="1" s="1"/>
  <c r="S509" i="1"/>
  <c r="CE509" i="1" s="1"/>
  <c r="R509" i="1"/>
  <c r="CD509" i="1" s="1"/>
  <c r="BH1135" i="1"/>
  <c r="BG1135" i="1"/>
  <c r="BE1135" i="1"/>
  <c r="BD1135" i="1"/>
  <c r="BC1135" i="1"/>
  <c r="BB1135" i="1"/>
  <c r="BA1135" i="1"/>
  <c r="AZ1135" i="1"/>
  <c r="AY1135" i="1"/>
  <c r="AX1135" i="1"/>
  <c r="AW1135" i="1"/>
  <c r="AV1135" i="1"/>
  <c r="AU1135" i="1"/>
  <c r="AT1135" i="1"/>
  <c r="AS1135" i="1"/>
  <c r="AR1135" i="1"/>
  <c r="AQ1135" i="1"/>
  <c r="AP1135" i="1"/>
  <c r="AO1135" i="1"/>
  <c r="AN1135" i="1"/>
  <c r="AM1135" i="1"/>
  <c r="AL1135" i="1"/>
  <c r="AK1135" i="1"/>
  <c r="AJ1135" i="1"/>
  <c r="AI1135" i="1"/>
  <c r="AH1135" i="1"/>
  <c r="AG1135" i="1"/>
  <c r="AF1135" i="1"/>
  <c r="AE1135" i="1"/>
  <c r="AD1135" i="1"/>
  <c r="AC1135" i="1"/>
  <c r="AB1135" i="1"/>
  <c r="AA1135" i="1"/>
  <c r="Z1135" i="1"/>
  <c r="Y1135" i="1"/>
  <c r="X1135" i="1"/>
  <c r="W1135" i="1"/>
  <c r="V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BA233" i="1" l="1"/>
  <c r="DV188" i="1"/>
  <c r="BJ729" i="1" l="1"/>
  <c r="DV729" i="1" s="1"/>
  <c r="BI725" i="1"/>
  <c r="BI717" i="1"/>
  <c r="BI709" i="1"/>
  <c r="BI702" i="1"/>
  <c r="BJ1163" i="1" l="1"/>
  <c r="DV1163" i="1" s="1"/>
  <c r="DV1172" i="1"/>
  <c r="BJ1193" i="1"/>
  <c r="DV1193" i="1" s="1"/>
  <c r="BI1204" i="1"/>
  <c r="BZ1223" i="1"/>
  <c r="BY1223" i="1"/>
  <c r="BX1223" i="1"/>
  <c r="BW1223" i="1"/>
  <c r="BV1223" i="1"/>
  <c r="BU1223" i="1"/>
  <c r="BT1223" i="1"/>
  <c r="BS1223" i="1"/>
  <c r="BR1223" i="1"/>
  <c r="BQ1223" i="1"/>
  <c r="BP1223" i="1"/>
  <c r="BI1220" i="1"/>
  <c r="BI1232" i="1"/>
  <c r="BJ629" i="1" l="1"/>
  <c r="DV629" i="1" s="1"/>
  <c r="DV641" i="1"/>
  <c r="BI581" i="1"/>
  <c r="DV568" i="1"/>
  <c r="BI612" i="1"/>
  <c r="BJ578" i="1"/>
  <c r="DV578" i="1" s="1"/>
  <c r="BI555" i="1"/>
  <c r="DU555" i="1" s="1"/>
  <c r="BJ551" i="1"/>
  <c r="DV551" i="1" s="1"/>
  <c r="BJ547" i="1"/>
  <c r="DV547" i="1" s="1"/>
  <c r="DU527" i="1"/>
  <c r="W524" i="1"/>
  <c r="X524" i="1"/>
  <c r="BP462" i="1"/>
  <c r="DU466" i="1"/>
  <c r="BI459" i="1"/>
  <c r="DU459" i="1" s="1"/>
  <c r="BI421" i="1"/>
  <c r="DU421" i="1" s="1"/>
  <c r="BJ399" i="1"/>
  <c r="DV399" i="1" s="1"/>
  <c r="BJ358" i="1"/>
  <c r="BJ16" i="1" s="1"/>
  <c r="BI364" i="1"/>
  <c r="DU364" i="1" s="1"/>
  <c r="DU303" i="1"/>
  <c r="BP264" i="1"/>
  <c r="BI217" i="1"/>
  <c r="DV201" i="1"/>
  <c r="BJ193" i="1"/>
  <c r="BJ1048" i="1"/>
  <c r="DV1048" i="1" s="1"/>
  <c r="BJ25" i="1" l="1"/>
  <c r="DV193" i="1"/>
  <c r="W518" i="1"/>
  <c r="CI518" i="1" s="1"/>
  <c r="X518" i="1"/>
  <c r="CJ518" i="1" s="1"/>
  <c r="X15" i="1"/>
  <c r="X7" i="1" s="1"/>
  <c r="X21" i="1" s="1"/>
  <c r="DV168" i="1"/>
  <c r="BJ357" i="1"/>
  <c r="DV357" i="1" s="1"/>
  <c r="BI145" i="1"/>
  <c r="DU145" i="1" s="1"/>
  <c r="BI67" i="1"/>
  <c r="BI26" i="1" s="1"/>
  <c r="AO1068" i="1" l="1"/>
  <c r="AN1068" i="1"/>
  <c r="AM1068" i="1"/>
  <c r="DU1007" i="1"/>
  <c r="BI1000" i="1"/>
  <c r="DU1000" i="1" s="1"/>
  <c r="BH1000" i="1"/>
  <c r="DT1000" i="1" s="1"/>
  <c r="BG1000" i="1"/>
  <c r="DS1000" i="1" s="1"/>
  <c r="BE1000" i="1"/>
  <c r="DQ1000" i="1" s="1"/>
  <c r="BD1000" i="1"/>
  <c r="DP1000" i="1" s="1"/>
  <c r="BC1000" i="1"/>
  <c r="DO1000" i="1" s="1"/>
  <c r="BB1000" i="1"/>
  <c r="DN1000" i="1" s="1"/>
  <c r="BA1000" i="1"/>
  <c r="DM1000" i="1" s="1"/>
  <c r="AZ1000" i="1"/>
  <c r="DL1000" i="1" s="1"/>
  <c r="AY1000" i="1"/>
  <c r="DK1000" i="1" s="1"/>
  <c r="AX1000" i="1"/>
  <c r="DJ1000" i="1" s="1"/>
  <c r="AW1000" i="1"/>
  <c r="DI1000" i="1" s="1"/>
  <c r="AV1000" i="1"/>
  <c r="DH1000" i="1" s="1"/>
  <c r="AU1000" i="1"/>
  <c r="DG1000" i="1" s="1"/>
  <c r="AS1000" i="1"/>
  <c r="DE1000" i="1" s="1"/>
  <c r="AR1000" i="1"/>
  <c r="DD1000" i="1" s="1"/>
  <c r="AQ1000" i="1"/>
  <c r="DC1000" i="1" s="1"/>
  <c r="AP1000" i="1"/>
  <c r="DB1000" i="1" s="1"/>
  <c r="AO1000" i="1"/>
  <c r="DA1000" i="1" s="1"/>
  <c r="AN1000" i="1"/>
  <c r="CZ1000" i="1" s="1"/>
  <c r="AM1000" i="1"/>
  <c r="CY1000" i="1" s="1"/>
  <c r="AL1000" i="1"/>
  <c r="CX1000" i="1" s="1"/>
  <c r="AK1000" i="1"/>
  <c r="CW1000" i="1" s="1"/>
  <c r="AJ1000" i="1"/>
  <c r="CV1000" i="1" s="1"/>
  <c r="AI1000" i="1"/>
  <c r="CU1000" i="1" s="1"/>
  <c r="AH1000" i="1"/>
  <c r="CT1000" i="1" s="1"/>
  <c r="AG1000" i="1"/>
  <c r="CS1000" i="1" s="1"/>
  <c r="AF1000" i="1"/>
  <c r="CR1000" i="1" s="1"/>
  <c r="AE1000" i="1"/>
  <c r="CQ1000" i="1" s="1"/>
  <c r="AD1000" i="1"/>
  <c r="CP1000" i="1" s="1"/>
  <c r="AC1000" i="1"/>
  <c r="CO1000" i="1" s="1"/>
  <c r="AB1000" i="1"/>
  <c r="CN1000" i="1" s="1"/>
  <c r="AA1000" i="1"/>
  <c r="CM1000" i="1" s="1"/>
  <c r="Z1000" i="1"/>
  <c r="CL1000" i="1" s="1"/>
  <c r="Y1000" i="1"/>
  <c r="CK1000" i="1" s="1"/>
  <c r="X1000" i="1"/>
  <c r="CJ1000" i="1" s="1"/>
  <c r="W1000" i="1"/>
  <c r="CI1000" i="1" s="1"/>
  <c r="V1000" i="1"/>
  <c r="CH1000" i="1" s="1"/>
  <c r="AX14" i="1"/>
  <c r="AU14" i="1"/>
  <c r="AL14" i="1"/>
  <c r="AL7" i="1" s="1"/>
  <c r="AL21" i="1" s="1"/>
  <c r="AH657" i="1"/>
  <c r="CT657" i="1" s="1"/>
  <c r="AG663" i="1"/>
  <c r="AF657" i="1"/>
  <c r="CR657" i="1" s="1"/>
  <c r="BC421" i="1"/>
  <c r="DO421" i="1" s="1"/>
  <c r="BB421" i="1"/>
  <c r="DN421" i="1" s="1"/>
  <c r="BA421" i="1"/>
  <c r="DM421" i="1" s="1"/>
  <c r="AZ421" i="1"/>
  <c r="DL421" i="1" s="1"/>
  <c r="AY421" i="1"/>
  <c r="DK421" i="1" s="1"/>
  <c r="AX421" i="1"/>
  <c r="DJ421" i="1" s="1"/>
  <c r="AW421" i="1"/>
  <c r="DI421" i="1" s="1"/>
  <c r="AV421" i="1"/>
  <c r="DH421" i="1" s="1"/>
  <c r="AU421" i="1"/>
  <c r="DG421" i="1" s="1"/>
  <c r="AT421" i="1"/>
  <c r="DF421" i="1" s="1"/>
  <c r="AS421" i="1"/>
  <c r="DE421" i="1" s="1"/>
  <c r="AR421" i="1"/>
  <c r="DD421" i="1" s="1"/>
  <c r="AQ421" i="1"/>
  <c r="DC421" i="1" s="1"/>
  <c r="AP421" i="1"/>
  <c r="DB421" i="1" s="1"/>
  <c r="AO421" i="1"/>
  <c r="DA421" i="1" s="1"/>
  <c r="AN421" i="1"/>
  <c r="CZ421" i="1" s="1"/>
  <c r="AM421" i="1"/>
  <c r="CY421" i="1" s="1"/>
  <c r="AL421" i="1"/>
  <c r="CX421" i="1" s="1"/>
  <c r="AK421" i="1"/>
  <c r="CW421" i="1" s="1"/>
  <c r="BH421" i="1"/>
  <c r="DT421" i="1" s="1"/>
  <c r="BG421" i="1"/>
  <c r="DS421" i="1" s="1"/>
  <c r="DR421" i="1"/>
  <c r="BE421" i="1"/>
  <c r="DQ421" i="1" s="1"/>
  <c r="BD421" i="1"/>
  <c r="DP421" i="1" s="1"/>
  <c r="AT14" i="1" l="1"/>
  <c r="AG657" i="1"/>
  <c r="CS657" i="1" s="1"/>
  <c r="AT1000" i="1"/>
  <c r="DF1000" i="1" s="1"/>
  <c r="AI657" i="1"/>
  <c r="CU657" i="1" s="1"/>
  <c r="AI14" i="1"/>
  <c r="AJ657" i="1"/>
  <c r="CV657" i="1" s="1"/>
  <c r="AJ14" i="1"/>
  <c r="AJ7" i="1" s="1"/>
  <c r="AJ21" i="1" s="1"/>
  <c r="AK657" i="1"/>
  <c r="CW657" i="1" s="1"/>
  <c r="AK14" i="1"/>
  <c r="AK7" i="1" s="1"/>
  <c r="AK21" i="1" s="1"/>
  <c r="I111" i="1"/>
  <c r="I107" i="1" s="1"/>
  <c r="BP1028" i="1" l="1"/>
  <c r="DU138" i="1" l="1"/>
  <c r="DT138" i="1"/>
  <c r="DS138" i="1"/>
  <c r="DR138" i="1"/>
  <c r="DQ138" i="1"/>
  <c r="DP138" i="1"/>
  <c r="DO138" i="1"/>
  <c r="DN138" i="1"/>
  <c r="DM138" i="1"/>
  <c r="DL138" i="1"/>
  <c r="DK138" i="1"/>
  <c r="DJ138" i="1"/>
  <c r="DI138" i="1"/>
  <c r="DH138" i="1"/>
  <c r="DG138" i="1"/>
  <c r="DF138" i="1"/>
  <c r="DE138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J24" i="1" l="1"/>
  <c r="DV476" i="1"/>
  <c r="BJ50" i="1" l="1"/>
  <c r="D1220" i="1"/>
  <c r="D955" i="1"/>
  <c r="BP955" i="1" s="1"/>
  <c r="D798" i="1"/>
  <c r="D717" i="1"/>
  <c r="D709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D527" i="1"/>
  <c r="D466" i="1"/>
  <c r="D303" i="1"/>
  <c r="D67" i="1"/>
  <c r="DV138" i="1" l="1"/>
  <c r="H37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11" i="3"/>
  <c r="H12" i="3"/>
  <c r="H3" i="3"/>
  <c r="H4" i="3"/>
  <c r="H5" i="3"/>
  <c r="H6" i="3"/>
  <c r="H7" i="3"/>
  <c r="H8" i="3"/>
  <c r="H9" i="3"/>
  <c r="H10" i="3"/>
  <c r="H2" i="3"/>
  <c r="AE657" i="1" l="1"/>
  <c r="CQ657" i="1" s="1"/>
  <c r="AD663" i="1"/>
  <c r="AD657" i="1" s="1"/>
  <c r="CP657" i="1" s="1"/>
  <c r="AS1262" i="1"/>
  <c r="AV14" i="1" l="1"/>
  <c r="BA1040" i="1"/>
  <c r="BH870" i="1"/>
  <c r="BI568" i="1"/>
  <c r="BA12" i="1" l="1"/>
  <c r="BA10" i="1"/>
  <c r="AZ1040" i="1"/>
  <c r="BI413" i="1"/>
  <c r="BH413" i="1"/>
  <c r="DT413" i="1" s="1"/>
  <c r="AZ12" i="1" l="1"/>
  <c r="AZ10" i="1"/>
  <c r="DU413" i="1"/>
  <c r="AY1040" i="1"/>
  <c r="BH568" i="1"/>
  <c r="BI783" i="1"/>
  <c r="AY12" i="1" l="1"/>
  <c r="AY10" i="1"/>
  <c r="AX1040" i="1"/>
  <c r="AM1263" i="1"/>
  <c r="AP1263" i="1" s="1"/>
  <c r="DU1239" i="1"/>
  <c r="DU1238" i="1"/>
  <c r="DU1236" i="1"/>
  <c r="DU1234" i="1"/>
  <c r="DU1233" i="1"/>
  <c r="DU1232" i="1"/>
  <c r="DU1227" i="1"/>
  <c r="DU1229" i="1"/>
  <c r="DU1226" i="1"/>
  <c r="DU1224" i="1"/>
  <c r="DU1222" i="1"/>
  <c r="DU1221" i="1"/>
  <c r="DU1220" i="1"/>
  <c r="DU1218" i="1"/>
  <c r="DU1215" i="1"/>
  <c r="DU1214" i="1"/>
  <c r="DU1212" i="1"/>
  <c r="DU1209" i="1"/>
  <c r="DU1207" i="1"/>
  <c r="DU1205" i="1"/>
  <c r="DU1204" i="1"/>
  <c r="DU1199" i="1"/>
  <c r="DU1197" i="1"/>
  <c r="DU1198" i="1"/>
  <c r="DU1196" i="1"/>
  <c r="DU1195" i="1"/>
  <c r="DU1194" i="1"/>
  <c r="DU1174" i="1"/>
  <c r="DU1173" i="1"/>
  <c r="DU1172" i="1"/>
  <c r="DU1169" i="1"/>
  <c r="DU1167" i="1"/>
  <c r="DU1166" i="1"/>
  <c r="DU1168" i="1"/>
  <c r="DU1165" i="1"/>
  <c r="DU1164" i="1"/>
  <c r="DU1163" i="1"/>
  <c r="DU1150" i="1"/>
  <c r="DU1148" i="1"/>
  <c r="DU1147" i="1"/>
  <c r="DU1144" i="1"/>
  <c r="DU1139" i="1"/>
  <c r="DU1140" i="1"/>
  <c r="DU1138" i="1"/>
  <c r="DU1136" i="1"/>
  <c r="DU1135" i="1"/>
  <c r="DU1129" i="1"/>
  <c r="DU1128" i="1"/>
  <c r="DU1127" i="1"/>
  <c r="DU1125" i="1"/>
  <c r="DU1123" i="1"/>
  <c r="DU1124" i="1"/>
  <c r="DU1122" i="1"/>
  <c r="DU1121" i="1"/>
  <c r="DU1117" i="1"/>
  <c r="DU1115" i="1"/>
  <c r="DU1113" i="1"/>
  <c r="DU1110" i="1"/>
  <c r="DU1109" i="1"/>
  <c r="DU1090" i="1"/>
  <c r="DU1089" i="1"/>
  <c r="DU1083" i="1"/>
  <c r="DU1084" i="1"/>
  <c r="DU1082" i="1"/>
  <c r="DU1080" i="1"/>
  <c r="DU1079" i="1"/>
  <c r="DU1078" i="1"/>
  <c r="DU1061" i="1"/>
  <c r="DU1060" i="1"/>
  <c r="DU1059" i="1"/>
  <c r="DU998" i="1"/>
  <c r="DU997" i="1"/>
  <c r="DU969" i="1"/>
  <c r="DU970" i="1"/>
  <c r="DU968" i="1"/>
  <c r="DU966" i="1"/>
  <c r="DU965" i="1"/>
  <c r="DU964" i="1"/>
  <c r="DU936" i="1"/>
  <c r="DU935" i="1"/>
  <c r="DU924" i="1"/>
  <c r="DU923" i="1"/>
  <c r="DU925" i="1"/>
  <c r="DU922" i="1"/>
  <c r="DU921" i="1"/>
  <c r="DU907" i="1"/>
  <c r="DU906" i="1"/>
  <c r="DU908" i="1"/>
  <c r="DU905" i="1"/>
  <c r="DU904" i="1"/>
  <c r="DU902" i="1"/>
  <c r="DU899" i="1"/>
  <c r="DU895" i="1"/>
  <c r="DU894" i="1"/>
  <c r="DU890" i="1"/>
  <c r="DU889" i="1"/>
  <c r="DU891" i="1"/>
  <c r="DU888" i="1"/>
  <c r="DU887" i="1"/>
  <c r="DU886" i="1"/>
  <c r="DU883" i="1"/>
  <c r="DU884" i="1"/>
  <c r="DU882" i="1"/>
  <c r="DU881" i="1"/>
  <c r="DU878" i="1"/>
  <c r="DU876" i="1"/>
  <c r="DU877" i="1"/>
  <c r="DU875" i="1"/>
  <c r="DU874" i="1"/>
  <c r="DU872" i="1"/>
  <c r="DU871" i="1"/>
  <c r="DU870" i="1"/>
  <c r="DU865" i="1"/>
  <c r="DU864" i="1"/>
  <c r="DU866" i="1"/>
  <c r="DU863" i="1"/>
  <c r="DU849" i="1"/>
  <c r="DU848" i="1"/>
  <c r="DU850" i="1"/>
  <c r="DU847" i="1"/>
  <c r="DU846" i="1"/>
  <c r="DU844" i="1"/>
  <c r="DU843" i="1"/>
  <c r="DU835" i="1"/>
  <c r="DU834" i="1"/>
  <c r="DU833" i="1"/>
  <c r="DU831" i="1"/>
  <c r="DU826" i="1"/>
  <c r="DU824" i="1"/>
  <c r="DU823" i="1"/>
  <c r="DU825" i="1"/>
  <c r="DU822" i="1"/>
  <c r="DU820" i="1"/>
  <c r="DU815" i="1"/>
  <c r="DU816" i="1"/>
  <c r="DU814" i="1"/>
  <c r="DU812" i="1"/>
  <c r="DU811" i="1"/>
  <c r="DU808" i="1"/>
  <c r="DU806" i="1"/>
  <c r="DU805" i="1"/>
  <c r="DU807" i="1"/>
  <c r="DU804" i="1"/>
  <c r="DU803" i="1"/>
  <c r="DU800" i="1"/>
  <c r="DU799" i="1"/>
  <c r="DU798" i="1"/>
  <c r="DU792" i="1"/>
  <c r="DU791" i="1"/>
  <c r="DU786" i="1"/>
  <c r="DU785" i="1"/>
  <c r="DU783" i="1"/>
  <c r="DU768" i="1"/>
  <c r="DU766" i="1"/>
  <c r="DU765" i="1"/>
  <c r="DU767" i="1"/>
  <c r="DU764" i="1"/>
  <c r="DU762" i="1"/>
  <c r="DU761" i="1"/>
  <c r="DU757" i="1"/>
  <c r="DU758" i="1"/>
  <c r="DU755" i="1"/>
  <c r="DU747" i="1"/>
  <c r="DU746" i="1"/>
  <c r="DU744" i="1"/>
  <c r="DU738" i="1"/>
  <c r="DU739" i="1"/>
  <c r="DU737" i="1"/>
  <c r="DU736" i="1"/>
  <c r="DU735" i="1"/>
  <c r="DU732" i="1"/>
  <c r="DU733" i="1"/>
  <c r="DU731" i="1"/>
  <c r="DU730" i="1"/>
  <c r="DU727" i="1"/>
  <c r="DU726" i="1"/>
  <c r="DU725" i="1"/>
  <c r="DU721" i="1"/>
  <c r="DU722" i="1"/>
  <c r="DU720" i="1"/>
  <c r="DU718" i="1"/>
  <c r="DU717" i="1"/>
  <c r="DU714" i="1"/>
  <c r="DU712" i="1"/>
  <c r="DU710" i="1"/>
  <c r="DU709" i="1"/>
  <c r="DU706" i="1"/>
  <c r="DU705" i="1"/>
  <c r="DU702" i="1"/>
  <c r="DU695" i="1"/>
  <c r="DU694" i="1"/>
  <c r="DU692" i="1"/>
  <c r="DU691" i="1"/>
  <c r="DU686" i="1"/>
  <c r="DU687" i="1"/>
  <c r="DU685" i="1"/>
  <c r="DU683" i="1"/>
  <c r="DU682" i="1"/>
  <c r="DU678" i="1"/>
  <c r="DU679" i="1"/>
  <c r="DU677" i="1"/>
  <c r="DU676" i="1"/>
  <c r="DU675" i="1"/>
  <c r="DU674" i="1"/>
  <c r="DU646" i="1"/>
  <c r="DU644" i="1"/>
  <c r="DU642" i="1"/>
  <c r="DU635" i="1"/>
  <c r="DU634" i="1"/>
  <c r="DU632" i="1"/>
  <c r="DU626" i="1"/>
  <c r="DU625" i="1"/>
  <c r="DU623" i="1"/>
  <c r="DU622" i="1"/>
  <c r="DU616" i="1"/>
  <c r="DU615" i="1"/>
  <c r="DU613" i="1"/>
  <c r="DU612" i="1"/>
  <c r="DU608" i="1"/>
  <c r="DU609" i="1"/>
  <c r="DU607" i="1"/>
  <c r="DU605" i="1"/>
  <c r="DU604" i="1"/>
  <c r="DU601" i="1"/>
  <c r="DU600" i="1"/>
  <c r="DU594" i="1"/>
  <c r="DU595" i="1"/>
  <c r="DU593" i="1"/>
  <c r="DU592" i="1"/>
  <c r="DU588" i="1"/>
  <c r="DU586" i="1"/>
  <c r="DU585" i="1"/>
  <c r="DU587" i="1"/>
  <c r="DU584" i="1"/>
  <c r="DU583" i="1"/>
  <c r="DU582" i="1"/>
  <c r="DU581" i="1"/>
  <c r="DU579" i="1"/>
  <c r="DU575" i="1"/>
  <c r="DU574" i="1"/>
  <c r="DU573" i="1"/>
  <c r="DU571" i="1"/>
  <c r="DU570" i="1"/>
  <c r="DU569" i="1"/>
  <c r="DU568" i="1"/>
  <c r="DU565" i="1"/>
  <c r="DU564" i="1"/>
  <c r="DU563" i="1"/>
  <c r="DU549" i="1"/>
  <c r="DU548" i="1"/>
  <c r="DU547" i="1"/>
  <c r="DU496" i="1"/>
  <c r="DU495" i="1"/>
  <c r="DU494" i="1"/>
  <c r="DU493" i="1"/>
  <c r="DU492" i="1"/>
  <c r="DU487" i="1"/>
  <c r="DU486" i="1"/>
  <c r="DU485" i="1"/>
  <c r="DU484" i="1"/>
  <c r="DU483" i="1"/>
  <c r="DU480" i="1"/>
  <c r="DU479" i="1"/>
  <c r="DU477" i="1"/>
  <c r="DU403" i="1"/>
  <c r="DU402" i="1"/>
  <c r="DU401" i="1"/>
  <c r="DU400" i="1"/>
  <c r="DU362" i="1"/>
  <c r="DU361" i="1"/>
  <c r="DU358" i="1"/>
  <c r="DU340" i="1"/>
  <c r="DU339" i="1"/>
  <c r="DU317" i="1"/>
  <c r="DU316" i="1"/>
  <c r="DU283" i="1"/>
  <c r="DU280" i="1"/>
  <c r="DU279" i="1"/>
  <c r="DU278" i="1"/>
  <c r="DU256" i="1"/>
  <c r="DU251" i="1"/>
  <c r="DU247" i="1"/>
  <c r="DU246" i="1"/>
  <c r="DU245" i="1"/>
  <c r="DU243" i="1"/>
  <c r="DU242" i="1"/>
  <c r="DU239" i="1"/>
  <c r="DU238" i="1"/>
  <c r="DU237" i="1"/>
  <c r="DU235" i="1"/>
  <c r="DU234" i="1"/>
  <c r="DU230" i="1"/>
  <c r="DU228" i="1"/>
  <c r="DU227" i="1"/>
  <c r="DU224" i="1"/>
  <c r="DU221" i="1"/>
  <c r="DU220" i="1"/>
  <c r="DU218" i="1"/>
  <c r="DU217" i="1"/>
  <c r="DU214" i="1"/>
  <c r="DU213" i="1"/>
  <c r="DU211" i="1"/>
  <c r="DU209" i="1"/>
  <c r="DU205" i="1"/>
  <c r="DU204" i="1"/>
  <c r="DU203" i="1"/>
  <c r="DU202" i="1"/>
  <c r="DU199" i="1"/>
  <c r="DU197" i="1"/>
  <c r="DU196" i="1"/>
  <c r="DU195" i="1"/>
  <c r="DU191" i="1"/>
  <c r="DU190" i="1"/>
  <c r="DU184" i="1"/>
  <c r="DU183" i="1"/>
  <c r="DU182" i="1"/>
  <c r="DU181" i="1"/>
  <c r="DU180" i="1"/>
  <c r="DU174" i="1"/>
  <c r="DU172" i="1"/>
  <c r="DU170" i="1"/>
  <c r="DU162" i="1"/>
  <c r="DU161" i="1"/>
  <c r="DU159" i="1"/>
  <c r="DU158" i="1"/>
  <c r="DU155" i="1"/>
  <c r="DU154" i="1"/>
  <c r="DU136" i="1"/>
  <c r="DU135" i="1"/>
  <c r="DU133" i="1"/>
  <c r="DU127" i="1"/>
  <c r="DU126" i="1"/>
  <c r="DU119" i="1"/>
  <c r="DU115" i="1"/>
  <c r="DU111" i="1"/>
  <c r="DU110" i="1"/>
  <c r="DU109" i="1"/>
  <c r="DU108" i="1"/>
  <c r="DU104" i="1"/>
  <c r="DU103" i="1"/>
  <c r="DU102" i="1"/>
  <c r="DU101" i="1"/>
  <c r="DU100" i="1"/>
  <c r="DU94" i="1"/>
  <c r="DU93" i="1"/>
  <c r="DU92" i="1"/>
  <c r="DU89" i="1"/>
  <c r="DU86" i="1"/>
  <c r="DU85" i="1"/>
  <c r="DU84" i="1"/>
  <c r="DU83" i="1"/>
  <c r="DU79" i="1"/>
  <c r="DU78" i="1"/>
  <c r="DU77" i="1"/>
  <c r="DU76" i="1"/>
  <c r="DU73" i="1"/>
  <c r="DU72" i="1"/>
  <c r="DU70" i="1"/>
  <c r="DU68" i="1"/>
  <c r="DU67" i="1"/>
  <c r="BH1220" i="1"/>
  <c r="BH1204" i="1"/>
  <c r="BH1182" i="1"/>
  <c r="BH1127" i="1"/>
  <c r="AQ1103" i="1"/>
  <c r="DC1103" i="1" s="1"/>
  <c r="AP1103" i="1"/>
  <c r="DB1103" i="1" s="1"/>
  <c r="AO1103" i="1"/>
  <c r="DA1103" i="1" s="1"/>
  <c r="AN1103" i="1"/>
  <c r="CZ1103" i="1" s="1"/>
  <c r="AM1103" i="1"/>
  <c r="CY1103" i="1" s="1"/>
  <c r="AL1103" i="1"/>
  <c r="CX1103" i="1" s="1"/>
  <c r="AK1103" i="1"/>
  <c r="CW1103" i="1" s="1"/>
  <c r="AJ1103" i="1"/>
  <c r="CV1103" i="1" s="1"/>
  <c r="AI1103" i="1"/>
  <c r="CU1103" i="1" s="1"/>
  <c r="AH1103" i="1"/>
  <c r="CT1103" i="1" s="1"/>
  <c r="AG1103" i="1"/>
  <c r="CS1103" i="1" s="1"/>
  <c r="AF1103" i="1"/>
  <c r="CR1103" i="1" s="1"/>
  <c r="AE1103" i="1"/>
  <c r="CQ1103" i="1" s="1"/>
  <c r="AD1103" i="1"/>
  <c r="CP1103" i="1" s="1"/>
  <c r="AC1103" i="1"/>
  <c r="CO1103" i="1" s="1"/>
  <c r="AB1103" i="1"/>
  <c r="CN1103" i="1" s="1"/>
  <c r="AA1103" i="1"/>
  <c r="CM1103" i="1" s="1"/>
  <c r="Z1103" i="1"/>
  <c r="CL1103" i="1" s="1"/>
  <c r="Y1103" i="1"/>
  <c r="CK1103" i="1" s="1"/>
  <c r="X1103" i="1"/>
  <c r="CJ1103" i="1" s="1"/>
  <c r="W1103" i="1"/>
  <c r="CI1103" i="1" s="1"/>
  <c r="V1103" i="1"/>
  <c r="CH1103" i="1" s="1"/>
  <c r="U1103" i="1"/>
  <c r="CG1103" i="1" s="1"/>
  <c r="T1103" i="1"/>
  <c r="CF1103" i="1" s="1"/>
  <c r="S1103" i="1"/>
  <c r="CE1103" i="1" s="1"/>
  <c r="R1103" i="1"/>
  <c r="CD1103" i="1" s="1"/>
  <c r="Q1103" i="1"/>
  <c r="CC1103" i="1" s="1"/>
  <c r="P1103" i="1"/>
  <c r="CB1103" i="1" s="1"/>
  <c r="O1103" i="1"/>
  <c r="CA1103" i="1" s="1"/>
  <c r="BQ787" i="1"/>
  <c r="BH717" i="1"/>
  <c r="BH612" i="1"/>
  <c r="AX12" i="1" l="1"/>
  <c r="AX10" i="1"/>
  <c r="AW1040" i="1"/>
  <c r="AP1264" i="1"/>
  <c r="AS1263" i="1"/>
  <c r="BH1232" i="1"/>
  <c r="N1103" i="1"/>
  <c r="BZ1103" i="1" s="1"/>
  <c r="BP1079" i="1"/>
  <c r="BQ1079" i="1"/>
  <c r="BR1079" i="1"/>
  <c r="BS1079" i="1"/>
  <c r="BT1079" i="1"/>
  <c r="BU1079" i="1"/>
  <c r="BV1079" i="1"/>
  <c r="BW1079" i="1"/>
  <c r="BX1079" i="1"/>
  <c r="BY1079" i="1"/>
  <c r="BZ1079" i="1"/>
  <c r="CA1079" i="1"/>
  <c r="CB1079" i="1"/>
  <c r="CC1079" i="1"/>
  <c r="CD1079" i="1"/>
  <c r="CE1079" i="1"/>
  <c r="CF1079" i="1"/>
  <c r="CG1079" i="1"/>
  <c r="CH1079" i="1"/>
  <c r="BH1064" i="1"/>
  <c r="DT1064" i="1" s="1"/>
  <c r="AS1068" i="1"/>
  <c r="AR1068" i="1"/>
  <c r="AQ1068" i="1"/>
  <c r="AP1068" i="1"/>
  <c r="BH1059" i="1"/>
  <c r="BH1036" i="1"/>
  <c r="DT1036" i="1" s="1"/>
  <c r="BH1027" i="1"/>
  <c r="DT1027" i="1" s="1"/>
  <c r="BH983" i="1"/>
  <c r="DT983" i="1" s="1"/>
  <c r="BP990" i="1"/>
  <c r="BI963" i="1"/>
  <c r="BH798" i="1"/>
  <c r="BH771" i="1"/>
  <c r="DT771" i="1" s="1"/>
  <c r="BH761" i="1"/>
  <c r="BP747" i="1"/>
  <c r="BQ747" i="1"/>
  <c r="BR747" i="1"/>
  <c r="BS747" i="1"/>
  <c r="BT747" i="1"/>
  <c r="BU747" i="1"/>
  <c r="BV747" i="1"/>
  <c r="BW747" i="1"/>
  <c r="BX747" i="1"/>
  <c r="BY747" i="1"/>
  <c r="BZ747" i="1"/>
  <c r="CA747" i="1"/>
  <c r="CB747" i="1"/>
  <c r="CC747" i="1"/>
  <c r="CD747" i="1"/>
  <c r="CE747" i="1"/>
  <c r="CF747" i="1"/>
  <c r="CG747" i="1"/>
  <c r="CH747" i="1"/>
  <c r="BH725" i="1"/>
  <c r="BH709" i="1"/>
  <c r="BH702" i="1"/>
  <c r="BP683" i="1"/>
  <c r="BQ683" i="1"/>
  <c r="BR683" i="1"/>
  <c r="BS683" i="1"/>
  <c r="BT683" i="1"/>
  <c r="BU683" i="1"/>
  <c r="BV683" i="1"/>
  <c r="BW683" i="1"/>
  <c r="BX683" i="1"/>
  <c r="BH581" i="1"/>
  <c r="BP558" i="1"/>
  <c r="DT527" i="1"/>
  <c r="BP484" i="1"/>
  <c r="BQ484" i="1"/>
  <c r="BR484" i="1"/>
  <c r="BS484" i="1"/>
  <c r="BT484" i="1"/>
  <c r="BU484" i="1"/>
  <c r="BV484" i="1"/>
  <c r="BW484" i="1"/>
  <c r="BX484" i="1"/>
  <c r="BY484" i="1"/>
  <c r="BZ484" i="1"/>
  <c r="CA484" i="1"/>
  <c r="CB484" i="1"/>
  <c r="CC484" i="1"/>
  <c r="CD484" i="1"/>
  <c r="CE484" i="1"/>
  <c r="CF484" i="1"/>
  <c r="CG484" i="1"/>
  <c r="CH484" i="1"/>
  <c r="CI484" i="1"/>
  <c r="CJ484" i="1"/>
  <c r="CK484" i="1"/>
  <c r="CL484" i="1"/>
  <c r="CM484" i="1"/>
  <c r="CN484" i="1"/>
  <c r="CO484" i="1"/>
  <c r="CP484" i="1"/>
  <c r="DT466" i="1"/>
  <c r="DS466" i="1"/>
  <c r="BH459" i="1"/>
  <c r="DT459" i="1" s="1"/>
  <c r="BP455" i="1"/>
  <c r="BP381" i="1"/>
  <c r="AX7" i="1" l="1"/>
  <c r="AX21" i="1" s="1"/>
  <c r="AW12" i="1"/>
  <c r="AW10" i="1"/>
  <c r="AV1040" i="1"/>
  <c r="DU742" i="1"/>
  <c r="DU963" i="1"/>
  <c r="AP1265" i="1"/>
  <c r="AS1264" i="1"/>
  <c r="BH364" i="1"/>
  <c r="DT364" i="1" s="1"/>
  <c r="DT303" i="1"/>
  <c r="BH344" i="1"/>
  <c r="DT344" i="1" s="1"/>
  <c r="AV12" i="1" l="1"/>
  <c r="AV10" i="1"/>
  <c r="AW7" i="1"/>
  <c r="AW21" i="1" s="1"/>
  <c r="AU1040" i="1"/>
  <c r="DU898" i="1"/>
  <c r="AP1266" i="1"/>
  <c r="AS1265" i="1"/>
  <c r="AV7" i="1" l="1"/>
  <c r="AV21" i="1" s="1"/>
  <c r="AU12" i="1"/>
  <c r="AU10" i="1"/>
  <c r="AT1040" i="1"/>
  <c r="AP1267" i="1"/>
  <c r="AS1266" i="1"/>
  <c r="AU7" i="1" l="1"/>
  <c r="AU21" i="1" s="1"/>
  <c r="AT12" i="1"/>
  <c r="AT10" i="1"/>
  <c r="AS1040" i="1"/>
  <c r="AS10" i="1" s="1"/>
  <c r="AP1268" i="1"/>
  <c r="AS1267" i="1"/>
  <c r="BH217" i="1"/>
  <c r="AT7" i="1" l="1"/>
  <c r="AT21" i="1" s="1"/>
  <c r="AS12" i="1"/>
  <c r="AS1042" i="1"/>
  <c r="AR1040" i="1"/>
  <c r="AR10" i="1" s="1"/>
  <c r="AP1269" i="1"/>
  <c r="AS1268" i="1"/>
  <c r="BI15" i="1"/>
  <c r="AS1036" i="1" l="1"/>
  <c r="DE1036" i="1" s="1"/>
  <c r="AS13" i="1"/>
  <c r="AS34" i="1" s="1"/>
  <c r="AR12" i="1"/>
  <c r="AR1042" i="1"/>
  <c r="AR13" i="1" s="1"/>
  <c r="AR34" i="1" s="1"/>
  <c r="AQ1040" i="1"/>
  <c r="AQ10" i="1" s="1"/>
  <c r="AP1270" i="1"/>
  <c r="AS1269" i="1"/>
  <c r="BI49" i="1"/>
  <c r="AQ12" i="1" l="1"/>
  <c r="AQ1042" i="1"/>
  <c r="AP1040" i="1"/>
  <c r="AP10" i="1" s="1"/>
  <c r="AP1271" i="1"/>
  <c r="AS1270" i="1"/>
  <c r="BI1182" i="1"/>
  <c r="BU100" i="1"/>
  <c r="AP12" i="1" l="1"/>
  <c r="AP1042" i="1"/>
  <c r="AP14" i="1" s="1"/>
  <c r="AO1040" i="1"/>
  <c r="AO10" i="1" s="1"/>
  <c r="DU1182" i="1"/>
  <c r="AP1272" i="1"/>
  <c r="AS1271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DA150" i="1"/>
  <c r="DB150" i="1"/>
  <c r="DC150" i="1"/>
  <c r="DD150" i="1"/>
  <c r="DE150" i="1"/>
  <c r="DF150" i="1"/>
  <c r="AD114" i="1"/>
  <c r="AD107" i="1" s="1"/>
  <c r="AB114" i="1"/>
  <c r="AB107" i="1" s="1"/>
  <c r="DU153" i="1"/>
  <c r="BH145" i="1"/>
  <c r="DT145" i="1" s="1"/>
  <c r="BI118" i="1"/>
  <c r="BH118" i="1"/>
  <c r="BG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BH67" i="1"/>
  <c r="BI1193" i="1"/>
  <c r="BH1193" i="1"/>
  <c r="BI1156" i="1"/>
  <c r="DU1156" i="1" s="1"/>
  <c r="BI1143" i="1"/>
  <c r="BH1156" i="1"/>
  <c r="DT1156" i="1" s="1"/>
  <c r="BI1120" i="1"/>
  <c r="BI1088" i="1"/>
  <c r="BI1048" i="1"/>
  <c r="DU1048" i="1" s="1"/>
  <c r="BI939" i="1"/>
  <c r="BH939" i="1"/>
  <c r="DT939" i="1" s="1"/>
  <c r="BI920" i="1"/>
  <c r="BH880" i="1"/>
  <c r="BH886" i="1"/>
  <c r="BI842" i="1"/>
  <c r="BI819" i="1"/>
  <c r="BI754" i="1"/>
  <c r="BI729" i="1"/>
  <c r="BI629" i="1"/>
  <c r="BI578" i="1"/>
  <c r="BI379" i="1"/>
  <c r="DU379" i="1" s="1"/>
  <c r="BI357" i="1"/>
  <c r="BI337" i="1"/>
  <c r="AO12" i="1" l="1"/>
  <c r="AO1042" i="1"/>
  <c r="AO14" i="1" s="1"/>
  <c r="AP7" i="1"/>
  <c r="AP21" i="1" s="1"/>
  <c r="AD17" i="1"/>
  <c r="AB17" i="1"/>
  <c r="AB7" i="1" s="1"/>
  <c r="AB21" i="1" s="1"/>
  <c r="DU939" i="1"/>
  <c r="AB168" i="1"/>
  <c r="AB51" i="1"/>
  <c r="AD51" i="1"/>
  <c r="AN1040" i="1"/>
  <c r="AN10" i="1" s="1"/>
  <c r="DU578" i="1"/>
  <c r="DU754" i="1"/>
  <c r="DU842" i="1"/>
  <c r="DU860" i="1"/>
  <c r="DU1088" i="1"/>
  <c r="DU1143" i="1"/>
  <c r="DU1193" i="1"/>
  <c r="DU790" i="1"/>
  <c r="DU901" i="1"/>
  <c r="DU1108" i="1"/>
  <c r="DU337" i="1"/>
  <c r="DU476" i="1"/>
  <c r="DU629" i="1"/>
  <c r="DU729" i="1"/>
  <c r="DU819" i="1"/>
  <c r="DU920" i="1"/>
  <c r="DU491" i="1"/>
  <c r="DU641" i="1"/>
  <c r="DU829" i="1"/>
  <c r="DU1120" i="1"/>
  <c r="DU118" i="1"/>
  <c r="DU179" i="1"/>
  <c r="AP1273" i="1"/>
  <c r="AS1272" i="1"/>
  <c r="DU357" i="1"/>
  <c r="BI24" i="1"/>
  <c r="BI193" i="1"/>
  <c r="AN12" i="1" l="1"/>
  <c r="AN1042" i="1"/>
  <c r="AN14" i="1" s="1"/>
  <c r="AO7" i="1"/>
  <c r="AO21" i="1" s="1"/>
  <c r="AM1040" i="1"/>
  <c r="AM10" i="1" s="1"/>
  <c r="DU934" i="1"/>
  <c r="DU188" i="1"/>
  <c r="DU193" i="1"/>
  <c r="DU201" i="1"/>
  <c r="DU168" i="1"/>
  <c r="AP1274" i="1"/>
  <c r="AS1273" i="1"/>
  <c r="BI50" i="1"/>
  <c r="AM12" i="1" l="1"/>
  <c r="AM1042" i="1"/>
  <c r="AM14" i="1" s="1"/>
  <c r="AN7" i="1"/>
  <c r="AN21" i="1" s="1"/>
  <c r="AP1275" i="1"/>
  <c r="AS1274" i="1"/>
  <c r="AG237" i="1"/>
  <c r="AG14" i="1" s="1"/>
  <c r="AF237" i="1"/>
  <c r="AF14" i="1" s="1"/>
  <c r="AF7" i="1" s="1"/>
  <c r="AF21" i="1" s="1"/>
  <c r="AE237" i="1"/>
  <c r="AE14" i="1" s="1"/>
  <c r="AE7" i="1" s="1"/>
  <c r="AE21" i="1" s="1"/>
  <c r="AD237" i="1"/>
  <c r="AH237" i="1"/>
  <c r="AH14" i="1" s="1"/>
  <c r="AH7" i="1" s="1"/>
  <c r="AH21" i="1" s="1"/>
  <c r="M911" i="1"/>
  <c r="BY911" i="1" s="1"/>
  <c r="L911" i="1"/>
  <c r="BX911" i="1" s="1"/>
  <c r="K911" i="1"/>
  <c r="BW911" i="1" s="1"/>
  <c r="J911" i="1"/>
  <c r="BV911" i="1" s="1"/>
  <c r="I911" i="1"/>
  <c r="BU911" i="1" s="1"/>
  <c r="H911" i="1"/>
  <c r="BT911" i="1" s="1"/>
  <c r="G911" i="1"/>
  <c r="BS911" i="1" s="1"/>
  <c r="F911" i="1"/>
  <c r="BR911" i="1" s="1"/>
  <c r="BH1048" i="1"/>
  <c r="DT1048" i="1" s="1"/>
  <c r="BE1048" i="1"/>
  <c r="DQ1048" i="1" s="1"/>
  <c r="BD1048" i="1"/>
  <c r="DP1048" i="1" s="1"/>
  <c r="BC1048" i="1"/>
  <c r="DO1048" i="1" s="1"/>
  <c r="BB1048" i="1"/>
  <c r="DN1048" i="1" s="1"/>
  <c r="BA1048" i="1"/>
  <c r="DM1048" i="1" s="1"/>
  <c r="AZ1048" i="1"/>
  <c r="DL1048" i="1" s="1"/>
  <c r="AY1048" i="1"/>
  <c r="DK1048" i="1" s="1"/>
  <c r="AX1048" i="1"/>
  <c r="DJ1048" i="1" s="1"/>
  <c r="AW1048" i="1"/>
  <c r="DI1048" i="1" s="1"/>
  <c r="AV1048" i="1"/>
  <c r="DH1048" i="1" s="1"/>
  <c r="AU1048" i="1"/>
  <c r="DG1048" i="1" s="1"/>
  <c r="AT1048" i="1"/>
  <c r="DF1048" i="1" s="1"/>
  <c r="AS1048" i="1"/>
  <c r="DE1048" i="1" s="1"/>
  <c r="AR1048" i="1"/>
  <c r="DD1048" i="1" s="1"/>
  <c r="AQ1048" i="1"/>
  <c r="DC1048" i="1" s="1"/>
  <c r="AP1048" i="1"/>
  <c r="DB1048" i="1" s="1"/>
  <c r="AO1048" i="1"/>
  <c r="DA1048" i="1" s="1"/>
  <c r="AN1048" i="1"/>
  <c r="CZ1048" i="1" s="1"/>
  <c r="AM1048" i="1"/>
  <c r="CY1048" i="1" s="1"/>
  <c r="AL1048" i="1"/>
  <c r="CX1048" i="1" s="1"/>
  <c r="AK1048" i="1"/>
  <c r="CW1048" i="1" s="1"/>
  <c r="AJ1048" i="1"/>
  <c r="CV1048" i="1" s="1"/>
  <c r="AI1048" i="1"/>
  <c r="CU1048" i="1" s="1"/>
  <c r="AH1048" i="1"/>
  <c r="CT1048" i="1" s="1"/>
  <c r="AG1048" i="1"/>
  <c r="CS1048" i="1" s="1"/>
  <c r="AF1048" i="1"/>
  <c r="CR1048" i="1" s="1"/>
  <c r="AE1048" i="1"/>
  <c r="CQ1048" i="1" s="1"/>
  <c r="AD1048" i="1"/>
  <c r="CP1048" i="1" s="1"/>
  <c r="AC1048" i="1"/>
  <c r="CO1048" i="1" s="1"/>
  <c r="AB1048" i="1"/>
  <c r="CN1048" i="1" s="1"/>
  <c r="AA1048" i="1"/>
  <c r="CM1048" i="1" s="1"/>
  <c r="Z1048" i="1"/>
  <c r="CL1048" i="1" s="1"/>
  <c r="Y1048" i="1"/>
  <c r="CK1048" i="1" s="1"/>
  <c r="X1048" i="1"/>
  <c r="CJ1048" i="1" s="1"/>
  <c r="W1048" i="1"/>
  <c r="CI1048" i="1" s="1"/>
  <c r="V1048" i="1"/>
  <c r="CH1048" i="1" s="1"/>
  <c r="U1048" i="1"/>
  <c r="CG1048" i="1" s="1"/>
  <c r="T1048" i="1"/>
  <c r="CF1048" i="1" s="1"/>
  <c r="S1048" i="1"/>
  <c r="CE1048" i="1" s="1"/>
  <c r="BH629" i="1"/>
  <c r="BG629" i="1"/>
  <c r="BE629" i="1"/>
  <c r="BD629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G629" i="1"/>
  <c r="AF629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G413" i="1"/>
  <c r="DS413" i="1" s="1"/>
  <c r="DR413" i="1"/>
  <c r="BE413" i="1"/>
  <c r="DQ413" i="1" s="1"/>
  <c r="BD413" i="1"/>
  <c r="DP413" i="1" s="1"/>
  <c r="BC413" i="1"/>
  <c r="DO413" i="1" s="1"/>
  <c r="BB413" i="1"/>
  <c r="DN413" i="1" s="1"/>
  <c r="BA413" i="1"/>
  <c r="DM413" i="1" s="1"/>
  <c r="AZ413" i="1"/>
  <c r="DL413" i="1" s="1"/>
  <c r="AY413" i="1"/>
  <c r="DK413" i="1" s="1"/>
  <c r="AX413" i="1"/>
  <c r="DJ413" i="1" s="1"/>
  <c r="AW413" i="1"/>
  <c r="DI413" i="1" s="1"/>
  <c r="AV413" i="1"/>
  <c r="DH413" i="1" s="1"/>
  <c r="AU413" i="1"/>
  <c r="DG413" i="1" s="1"/>
  <c r="AT413" i="1"/>
  <c r="DF413" i="1" s="1"/>
  <c r="AS413" i="1"/>
  <c r="DE413" i="1" s="1"/>
  <c r="AR413" i="1"/>
  <c r="DD413" i="1" s="1"/>
  <c r="AQ413" i="1"/>
  <c r="DC413" i="1" s="1"/>
  <c r="AP413" i="1"/>
  <c r="DB413" i="1" s="1"/>
  <c r="AO413" i="1"/>
  <c r="DA413" i="1" s="1"/>
  <c r="AN413" i="1"/>
  <c r="CZ413" i="1" s="1"/>
  <c r="AM413" i="1"/>
  <c r="CY413" i="1" s="1"/>
  <c r="AL413" i="1"/>
  <c r="CX413" i="1" s="1"/>
  <c r="AK413" i="1"/>
  <c r="CW413" i="1" s="1"/>
  <c r="AJ413" i="1"/>
  <c r="CV413" i="1" s="1"/>
  <c r="AI413" i="1"/>
  <c r="CU413" i="1" s="1"/>
  <c r="AH413" i="1"/>
  <c r="CT413" i="1" s="1"/>
  <c r="AG413" i="1"/>
  <c r="CS413" i="1" s="1"/>
  <c r="AF413" i="1"/>
  <c r="CR413" i="1" s="1"/>
  <c r="AE413" i="1"/>
  <c r="CQ413" i="1" s="1"/>
  <c r="AD413" i="1"/>
  <c r="CP413" i="1" s="1"/>
  <c r="AC413" i="1"/>
  <c r="CO413" i="1" s="1"/>
  <c r="AB413" i="1"/>
  <c r="CN413" i="1" s="1"/>
  <c r="AA413" i="1"/>
  <c r="CM413" i="1" s="1"/>
  <c r="Z413" i="1"/>
  <c r="CL413" i="1" s="1"/>
  <c r="Y413" i="1"/>
  <c r="CK413" i="1" s="1"/>
  <c r="X413" i="1"/>
  <c r="CJ413" i="1" s="1"/>
  <c r="W413" i="1"/>
  <c r="CI413" i="1" s="1"/>
  <c r="V413" i="1"/>
  <c r="CH413" i="1" s="1"/>
  <c r="U413" i="1"/>
  <c r="CG413" i="1" s="1"/>
  <c r="T413" i="1"/>
  <c r="CF413" i="1" s="1"/>
  <c r="S413" i="1"/>
  <c r="CE413" i="1" s="1"/>
  <c r="R413" i="1"/>
  <c r="CD413" i="1" s="1"/>
  <c r="Q413" i="1"/>
  <c r="CC413" i="1" s="1"/>
  <c r="P413" i="1"/>
  <c r="CB413" i="1" s="1"/>
  <c r="O413" i="1"/>
  <c r="CA413" i="1" s="1"/>
  <c r="N413" i="1"/>
  <c r="BZ413" i="1" s="1"/>
  <c r="M413" i="1"/>
  <c r="BY413" i="1" s="1"/>
  <c r="L413" i="1"/>
  <c r="BX413" i="1" s="1"/>
  <c r="AM7" i="1" l="1"/>
  <c r="AM21" i="1" s="1"/>
  <c r="DU233" i="1"/>
  <c r="AP1276" i="1"/>
  <c r="AS1275" i="1"/>
  <c r="BI52" i="1"/>
  <c r="AP1277" i="1" l="1"/>
  <c r="AS1276" i="1"/>
  <c r="H196" i="1"/>
  <c r="H14" i="1" s="1"/>
  <c r="AP1278" i="1" l="1"/>
  <c r="AS1277" i="1"/>
  <c r="V833" i="1"/>
  <c r="S283" i="1"/>
  <c r="V829" i="1" l="1"/>
  <c r="V14" i="1"/>
  <c r="V7" i="1" s="1"/>
  <c r="AP1279" i="1"/>
  <c r="AS1278" i="1"/>
  <c r="BG1027" i="1"/>
  <c r="DS1027" i="1" s="1"/>
  <c r="BE1027" i="1"/>
  <c r="DQ1027" i="1" s="1"/>
  <c r="BD1027" i="1"/>
  <c r="DP1027" i="1" s="1"/>
  <c r="BC1027" i="1"/>
  <c r="DO1027" i="1" s="1"/>
  <c r="BB1027" i="1"/>
  <c r="DN1027" i="1" s="1"/>
  <c r="BA1027" i="1"/>
  <c r="DM1027" i="1" s="1"/>
  <c r="AZ1027" i="1"/>
  <c r="DL1027" i="1" s="1"/>
  <c r="AY1027" i="1"/>
  <c r="DK1027" i="1" s="1"/>
  <c r="AX1027" i="1"/>
  <c r="DJ1027" i="1" s="1"/>
  <c r="AW1027" i="1"/>
  <c r="DI1027" i="1" s="1"/>
  <c r="AV1027" i="1"/>
  <c r="DH1027" i="1" s="1"/>
  <c r="AU1027" i="1"/>
  <c r="DG1027" i="1" s="1"/>
  <c r="AT1027" i="1"/>
  <c r="DF1027" i="1" s="1"/>
  <c r="AS1027" i="1"/>
  <c r="DE1027" i="1" s="1"/>
  <c r="AR1027" i="1"/>
  <c r="DD1027" i="1" s="1"/>
  <c r="AQ1027" i="1"/>
  <c r="DC1027" i="1" s="1"/>
  <c r="AP1027" i="1"/>
  <c r="DB1027" i="1" s="1"/>
  <c r="AO1027" i="1"/>
  <c r="DA1027" i="1" s="1"/>
  <c r="AN1027" i="1"/>
  <c r="CZ1027" i="1" s="1"/>
  <c r="AM1027" i="1"/>
  <c r="CY1027" i="1" s="1"/>
  <c r="AL1027" i="1"/>
  <c r="CX1027" i="1" s="1"/>
  <c r="AK1027" i="1"/>
  <c r="CW1027" i="1" s="1"/>
  <c r="AJ1027" i="1"/>
  <c r="CV1027" i="1" s="1"/>
  <c r="AI1027" i="1"/>
  <c r="CU1027" i="1" s="1"/>
  <c r="AH1027" i="1"/>
  <c r="CT1027" i="1" s="1"/>
  <c r="AG1027" i="1"/>
  <c r="CS1027" i="1" s="1"/>
  <c r="AF1027" i="1"/>
  <c r="CR1027" i="1" s="1"/>
  <c r="AE1027" i="1"/>
  <c r="CQ1027" i="1" s="1"/>
  <c r="AD1027" i="1"/>
  <c r="CP1027" i="1" s="1"/>
  <c r="AC1027" i="1"/>
  <c r="CO1027" i="1" s="1"/>
  <c r="AB1027" i="1"/>
  <c r="CN1027" i="1" s="1"/>
  <c r="AA1027" i="1"/>
  <c r="CM1027" i="1" s="1"/>
  <c r="Z1027" i="1"/>
  <c r="CL1027" i="1" s="1"/>
  <c r="Y1027" i="1"/>
  <c r="CK1027" i="1" s="1"/>
  <c r="X1027" i="1"/>
  <c r="CJ1027" i="1" s="1"/>
  <c r="W1027" i="1"/>
  <c r="CI1027" i="1" s="1"/>
  <c r="V1027" i="1"/>
  <c r="CH1027" i="1" s="1"/>
  <c r="U1027" i="1"/>
  <c r="CG1027" i="1" s="1"/>
  <c r="T1027" i="1"/>
  <c r="CF1027" i="1" s="1"/>
  <c r="S1027" i="1"/>
  <c r="CE1027" i="1" s="1"/>
  <c r="R1027" i="1"/>
  <c r="CD1027" i="1" s="1"/>
  <c r="Q1027" i="1"/>
  <c r="CC1027" i="1" s="1"/>
  <c r="P1027" i="1"/>
  <c r="CB1027" i="1" s="1"/>
  <c r="O1027" i="1"/>
  <c r="CA1027" i="1" s="1"/>
  <c r="N1027" i="1"/>
  <c r="BZ1027" i="1" s="1"/>
  <c r="M1027" i="1"/>
  <c r="BY1027" i="1" s="1"/>
  <c r="L1027" i="1"/>
  <c r="BX1027" i="1" s="1"/>
  <c r="K1027" i="1"/>
  <c r="BW1027" i="1" s="1"/>
  <c r="J1027" i="1"/>
  <c r="BV1027" i="1" s="1"/>
  <c r="I1027" i="1"/>
  <c r="BU1027" i="1" s="1"/>
  <c r="H1027" i="1"/>
  <c r="BT1027" i="1" s="1"/>
  <c r="G1027" i="1"/>
  <c r="BS1027" i="1" s="1"/>
  <c r="F1027" i="1"/>
  <c r="BR1027" i="1" s="1"/>
  <c r="E1027" i="1"/>
  <c r="BQ1027" i="1" s="1"/>
  <c r="D1027" i="1"/>
  <c r="BH379" i="1"/>
  <c r="DT379" i="1" s="1"/>
  <c r="BG379" i="1"/>
  <c r="DS379" i="1" s="1"/>
  <c r="DR379" i="1"/>
  <c r="BE379" i="1"/>
  <c r="DQ379" i="1" s="1"/>
  <c r="BD379" i="1"/>
  <c r="DP379" i="1" s="1"/>
  <c r="BC379" i="1"/>
  <c r="DO379" i="1" s="1"/>
  <c r="BB379" i="1"/>
  <c r="DN379" i="1" s="1"/>
  <c r="BA379" i="1"/>
  <c r="DM379" i="1" s="1"/>
  <c r="AZ379" i="1"/>
  <c r="DL379" i="1" s="1"/>
  <c r="AY379" i="1"/>
  <c r="DK379" i="1" s="1"/>
  <c r="AX379" i="1"/>
  <c r="DJ379" i="1" s="1"/>
  <c r="AW379" i="1"/>
  <c r="DI379" i="1" s="1"/>
  <c r="AV379" i="1"/>
  <c r="DH379" i="1" s="1"/>
  <c r="AU379" i="1"/>
  <c r="DG379" i="1" s="1"/>
  <c r="AT379" i="1"/>
  <c r="DF379" i="1" s="1"/>
  <c r="AS379" i="1"/>
  <c r="DE379" i="1" s="1"/>
  <c r="AR379" i="1"/>
  <c r="DD379" i="1" s="1"/>
  <c r="AQ379" i="1"/>
  <c r="DC379" i="1" s="1"/>
  <c r="AP379" i="1"/>
  <c r="DB379" i="1" s="1"/>
  <c r="AO379" i="1"/>
  <c r="DA379" i="1" s="1"/>
  <c r="AN379" i="1"/>
  <c r="CZ379" i="1" s="1"/>
  <c r="AM379" i="1"/>
  <c r="CY379" i="1" s="1"/>
  <c r="AL379" i="1"/>
  <c r="CX379" i="1" s="1"/>
  <c r="AK379" i="1"/>
  <c r="CW379" i="1" s="1"/>
  <c r="AJ379" i="1"/>
  <c r="CV379" i="1" s="1"/>
  <c r="AI379" i="1"/>
  <c r="CU379" i="1" s="1"/>
  <c r="AH379" i="1"/>
  <c r="CT379" i="1" s="1"/>
  <c r="AG379" i="1"/>
  <c r="CS379" i="1" s="1"/>
  <c r="AF379" i="1"/>
  <c r="CR379" i="1" s="1"/>
  <c r="AE379" i="1"/>
  <c r="CQ379" i="1" s="1"/>
  <c r="AD379" i="1"/>
  <c r="CP379" i="1" s="1"/>
  <c r="AC379" i="1"/>
  <c r="CO379" i="1" s="1"/>
  <c r="AB379" i="1"/>
  <c r="CN379" i="1" s="1"/>
  <c r="AA379" i="1"/>
  <c r="CM379" i="1" s="1"/>
  <c r="Z379" i="1"/>
  <c r="CL379" i="1" s="1"/>
  <c r="Y379" i="1"/>
  <c r="CK379" i="1" s="1"/>
  <c r="X379" i="1"/>
  <c r="CJ379" i="1" s="1"/>
  <c r="W379" i="1"/>
  <c r="CI379" i="1" s="1"/>
  <c r="V379" i="1"/>
  <c r="CH379" i="1" s="1"/>
  <c r="U379" i="1"/>
  <c r="CG379" i="1" s="1"/>
  <c r="T379" i="1"/>
  <c r="CF379" i="1" s="1"/>
  <c r="S379" i="1"/>
  <c r="CE379" i="1" s="1"/>
  <c r="R379" i="1"/>
  <c r="CD379" i="1" s="1"/>
  <c r="Q379" i="1"/>
  <c r="CC379" i="1" s="1"/>
  <c r="P379" i="1"/>
  <c r="CB379" i="1" s="1"/>
  <c r="O379" i="1"/>
  <c r="CA379" i="1" s="1"/>
  <c r="N379" i="1"/>
  <c r="BZ379" i="1" s="1"/>
  <c r="M379" i="1"/>
  <c r="BY379" i="1" s="1"/>
  <c r="L379" i="1"/>
  <c r="BX379" i="1" s="1"/>
  <c r="K379" i="1"/>
  <c r="BW379" i="1" s="1"/>
  <c r="J379" i="1"/>
  <c r="BV379" i="1" s="1"/>
  <c r="I379" i="1"/>
  <c r="BU379" i="1" s="1"/>
  <c r="H379" i="1"/>
  <c r="BT379" i="1" s="1"/>
  <c r="G379" i="1"/>
  <c r="BS379" i="1" s="1"/>
  <c r="F379" i="1"/>
  <c r="BR379" i="1" s="1"/>
  <c r="E379" i="1"/>
  <c r="BQ379" i="1" s="1"/>
  <c r="D379" i="1"/>
  <c r="DR466" i="1"/>
  <c r="DO466" i="1"/>
  <c r="DN466" i="1"/>
  <c r="DM466" i="1"/>
  <c r="DL466" i="1"/>
  <c r="DK466" i="1"/>
  <c r="DI466" i="1"/>
  <c r="AV466" i="1"/>
  <c r="DH466" i="1" s="1"/>
  <c r="AR466" i="1"/>
  <c r="DD466" i="1" s="1"/>
  <c r="AQ466" i="1"/>
  <c r="DC466" i="1" s="1"/>
  <c r="AP466" i="1"/>
  <c r="DB466" i="1" s="1"/>
  <c r="AO466" i="1"/>
  <c r="DA466" i="1" s="1"/>
  <c r="AM466" i="1"/>
  <c r="CY466" i="1" s="1"/>
  <c r="AL466" i="1"/>
  <c r="CX466" i="1" s="1"/>
  <c r="AK466" i="1"/>
  <c r="CW466" i="1" s="1"/>
  <c r="AJ466" i="1"/>
  <c r="CV466" i="1" s="1"/>
  <c r="AI466" i="1"/>
  <c r="CU466" i="1" s="1"/>
  <c r="AH466" i="1"/>
  <c r="CT466" i="1" s="1"/>
  <c r="AG466" i="1"/>
  <c r="CS466" i="1" s="1"/>
  <c r="AF466" i="1"/>
  <c r="CR466" i="1" s="1"/>
  <c r="AE466" i="1"/>
  <c r="CQ466" i="1" s="1"/>
  <c r="AD466" i="1"/>
  <c r="CP466" i="1" s="1"/>
  <c r="AC466" i="1"/>
  <c r="CO466" i="1" s="1"/>
  <c r="AB466" i="1"/>
  <c r="CN466" i="1" s="1"/>
  <c r="AA466" i="1"/>
  <c r="CM466" i="1" s="1"/>
  <c r="Z466" i="1"/>
  <c r="CL466" i="1" s="1"/>
  <c r="Y466" i="1"/>
  <c r="CK466" i="1" s="1"/>
  <c r="X466" i="1"/>
  <c r="CJ466" i="1" s="1"/>
  <c r="W466" i="1"/>
  <c r="CI466" i="1" s="1"/>
  <c r="V466" i="1"/>
  <c r="CH466" i="1" s="1"/>
  <c r="U466" i="1"/>
  <c r="CG466" i="1" s="1"/>
  <c r="T466" i="1"/>
  <c r="CF466" i="1" s="1"/>
  <c r="S466" i="1"/>
  <c r="CE466" i="1" s="1"/>
  <c r="R466" i="1"/>
  <c r="CD466" i="1" s="1"/>
  <c r="Q466" i="1"/>
  <c r="CC466" i="1" s="1"/>
  <c r="P466" i="1"/>
  <c r="CB466" i="1" s="1"/>
  <c r="O466" i="1"/>
  <c r="CA466" i="1" s="1"/>
  <c r="N466" i="1"/>
  <c r="BZ466" i="1" s="1"/>
  <c r="M466" i="1"/>
  <c r="BY466" i="1" s="1"/>
  <c r="L466" i="1"/>
  <c r="BX466" i="1" s="1"/>
  <c r="K466" i="1"/>
  <c r="BW466" i="1" s="1"/>
  <c r="J466" i="1"/>
  <c r="BV466" i="1" s="1"/>
  <c r="I466" i="1"/>
  <c r="BU466" i="1" s="1"/>
  <c r="H466" i="1"/>
  <c r="BT466" i="1" s="1"/>
  <c r="G466" i="1"/>
  <c r="BS466" i="1" s="1"/>
  <c r="F466" i="1"/>
  <c r="BR466" i="1" s="1"/>
  <c r="E466" i="1"/>
  <c r="BQ466" i="1" s="1"/>
  <c r="BP466" i="1"/>
  <c r="BG1156" i="1"/>
  <c r="DS1156" i="1" s="1"/>
  <c r="DR1156" i="1"/>
  <c r="BE1156" i="1"/>
  <c r="DQ1156" i="1" s="1"/>
  <c r="BD1156" i="1"/>
  <c r="DP1156" i="1" s="1"/>
  <c r="BC1156" i="1"/>
  <c r="DO1156" i="1" s="1"/>
  <c r="BB1156" i="1"/>
  <c r="DN1156" i="1" s="1"/>
  <c r="BA1156" i="1"/>
  <c r="DM1156" i="1" s="1"/>
  <c r="AZ1156" i="1"/>
  <c r="DL1156" i="1" s="1"/>
  <c r="AY1156" i="1"/>
  <c r="DK1156" i="1" s="1"/>
  <c r="AX1156" i="1"/>
  <c r="DJ1156" i="1" s="1"/>
  <c r="AW1156" i="1"/>
  <c r="DI1156" i="1" s="1"/>
  <c r="AV1156" i="1"/>
  <c r="DH1156" i="1" s="1"/>
  <c r="AU1156" i="1"/>
  <c r="DG1156" i="1" s="1"/>
  <c r="AT1156" i="1"/>
  <c r="DF1156" i="1" s="1"/>
  <c r="AS1156" i="1"/>
  <c r="DE1156" i="1" s="1"/>
  <c r="AR1156" i="1"/>
  <c r="DD1156" i="1" s="1"/>
  <c r="AQ1156" i="1"/>
  <c r="DC1156" i="1" s="1"/>
  <c r="AP1156" i="1"/>
  <c r="DB1156" i="1" s="1"/>
  <c r="AO1156" i="1"/>
  <c r="DA1156" i="1" s="1"/>
  <c r="AN1156" i="1"/>
  <c r="CZ1156" i="1" s="1"/>
  <c r="AM1156" i="1"/>
  <c r="CY1156" i="1" s="1"/>
  <c r="AL1156" i="1"/>
  <c r="CX1156" i="1" s="1"/>
  <c r="AK1156" i="1"/>
  <c r="CW1156" i="1" s="1"/>
  <c r="AJ1156" i="1"/>
  <c r="CV1156" i="1" s="1"/>
  <c r="AI1156" i="1"/>
  <c r="CU1156" i="1" s="1"/>
  <c r="AH1156" i="1"/>
  <c r="CT1156" i="1" s="1"/>
  <c r="AG1156" i="1"/>
  <c r="CS1156" i="1" s="1"/>
  <c r="AF1156" i="1"/>
  <c r="CR1156" i="1" s="1"/>
  <c r="AE1156" i="1"/>
  <c r="CQ1156" i="1" s="1"/>
  <c r="AD1156" i="1"/>
  <c r="CP1156" i="1" s="1"/>
  <c r="AC1156" i="1"/>
  <c r="CO1156" i="1" s="1"/>
  <c r="AB1156" i="1"/>
  <c r="CN1156" i="1" s="1"/>
  <c r="AA1156" i="1"/>
  <c r="CM1156" i="1" s="1"/>
  <c r="Z1156" i="1"/>
  <c r="CL1156" i="1" s="1"/>
  <c r="Y1156" i="1"/>
  <c r="CK1156" i="1" s="1"/>
  <c r="X1156" i="1"/>
  <c r="CJ1156" i="1" s="1"/>
  <c r="W1156" i="1"/>
  <c r="CI1156" i="1" s="1"/>
  <c r="V1156" i="1"/>
  <c r="CH1156" i="1" s="1"/>
  <c r="U1156" i="1"/>
  <c r="CG1156" i="1" s="1"/>
  <c r="T1156" i="1"/>
  <c r="CF1156" i="1" s="1"/>
  <c r="S1156" i="1"/>
  <c r="CE1156" i="1" s="1"/>
  <c r="R1156" i="1"/>
  <c r="CD1156" i="1" s="1"/>
  <c r="Q1156" i="1"/>
  <c r="CC1156" i="1" s="1"/>
  <c r="P1156" i="1"/>
  <c r="CB1156" i="1" s="1"/>
  <c r="O1156" i="1"/>
  <c r="CA1156" i="1" s="1"/>
  <c r="N1156" i="1"/>
  <c r="BZ1156" i="1" s="1"/>
  <c r="M1156" i="1"/>
  <c r="BY1156" i="1" s="1"/>
  <c r="L1156" i="1"/>
  <c r="BX1156" i="1" s="1"/>
  <c r="K1156" i="1"/>
  <c r="BW1156" i="1" s="1"/>
  <c r="J1156" i="1"/>
  <c r="BV1156" i="1" s="1"/>
  <c r="I1156" i="1"/>
  <c r="BU1156" i="1" s="1"/>
  <c r="H1156" i="1"/>
  <c r="BT1156" i="1" s="1"/>
  <c r="G1156" i="1"/>
  <c r="BS1156" i="1" s="1"/>
  <c r="F1156" i="1"/>
  <c r="BR1156" i="1" s="1"/>
  <c r="E1156" i="1"/>
  <c r="BQ1156" i="1" s="1"/>
  <c r="D1156" i="1"/>
  <c r="BP1156" i="1" s="1"/>
  <c r="BG1064" i="1"/>
  <c r="DS1064" i="1" s="1"/>
  <c r="BE1064" i="1"/>
  <c r="DQ1064" i="1" s="1"/>
  <c r="BD1064" i="1"/>
  <c r="DP1064" i="1" s="1"/>
  <c r="BC1064" i="1"/>
  <c r="DO1064" i="1" s="1"/>
  <c r="BB1064" i="1"/>
  <c r="DN1064" i="1" s="1"/>
  <c r="BA1064" i="1"/>
  <c r="DM1064" i="1" s="1"/>
  <c r="AZ1064" i="1"/>
  <c r="DL1064" i="1" s="1"/>
  <c r="AY1064" i="1"/>
  <c r="DK1064" i="1" s="1"/>
  <c r="AX1064" i="1"/>
  <c r="DJ1064" i="1" s="1"/>
  <c r="AW1064" i="1"/>
  <c r="DI1064" i="1" s="1"/>
  <c r="AV1064" i="1"/>
  <c r="DH1064" i="1" s="1"/>
  <c r="AU1064" i="1"/>
  <c r="DG1064" i="1" s="1"/>
  <c r="AT1064" i="1"/>
  <c r="DF1064" i="1" s="1"/>
  <c r="AS1064" i="1"/>
  <c r="DE1064" i="1" s="1"/>
  <c r="AQ1064" i="1"/>
  <c r="DC1064" i="1" s="1"/>
  <c r="AO1064" i="1"/>
  <c r="DA1064" i="1" s="1"/>
  <c r="AM1064" i="1"/>
  <c r="CY1064" i="1" s="1"/>
  <c r="AL1064" i="1"/>
  <c r="CX1064" i="1" s="1"/>
  <c r="AK1064" i="1"/>
  <c r="CW1064" i="1" s="1"/>
  <c r="AJ1064" i="1"/>
  <c r="CV1064" i="1" s="1"/>
  <c r="AI1064" i="1"/>
  <c r="CU1064" i="1" s="1"/>
  <c r="AH1064" i="1"/>
  <c r="CT1064" i="1" s="1"/>
  <c r="AG1064" i="1"/>
  <c r="CS1064" i="1" s="1"/>
  <c r="AF1064" i="1"/>
  <c r="CR1064" i="1" s="1"/>
  <c r="AE1064" i="1"/>
  <c r="CQ1064" i="1" s="1"/>
  <c r="AD1064" i="1"/>
  <c r="CP1064" i="1" s="1"/>
  <c r="AC1064" i="1"/>
  <c r="CO1064" i="1" s="1"/>
  <c r="AB1064" i="1"/>
  <c r="CN1064" i="1" s="1"/>
  <c r="AA1064" i="1"/>
  <c r="CM1064" i="1" s="1"/>
  <c r="Z1064" i="1"/>
  <c r="CL1064" i="1" s="1"/>
  <c r="Y1064" i="1"/>
  <c r="CK1064" i="1" s="1"/>
  <c r="X1064" i="1"/>
  <c r="CJ1064" i="1" s="1"/>
  <c r="W1064" i="1"/>
  <c r="CI1064" i="1" s="1"/>
  <c r="V1064" i="1"/>
  <c r="CH1064" i="1" s="1"/>
  <c r="U1064" i="1"/>
  <c r="CG1064" i="1" s="1"/>
  <c r="T1064" i="1"/>
  <c r="CF1064" i="1" s="1"/>
  <c r="S1064" i="1"/>
  <c r="CE1064" i="1" s="1"/>
  <c r="R1064" i="1"/>
  <c r="CD1064" i="1" s="1"/>
  <c r="Q1064" i="1"/>
  <c r="CC1064" i="1" s="1"/>
  <c r="P1064" i="1"/>
  <c r="CB1064" i="1" s="1"/>
  <c r="O1064" i="1"/>
  <c r="CA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I880" i="1"/>
  <c r="BG880" i="1"/>
  <c r="BD880" i="1"/>
  <c r="BC880" i="1"/>
  <c r="BB880" i="1"/>
  <c r="BA880" i="1"/>
  <c r="AZ880" i="1"/>
  <c r="AY880" i="1"/>
  <c r="AX880" i="1"/>
  <c r="AW880" i="1"/>
  <c r="AV880" i="1"/>
  <c r="AU880" i="1"/>
  <c r="AT880" i="1"/>
  <c r="AS880" i="1"/>
  <c r="AR880" i="1"/>
  <c r="AQ880" i="1"/>
  <c r="AP880" i="1"/>
  <c r="AO880" i="1"/>
  <c r="AN880" i="1"/>
  <c r="AM880" i="1"/>
  <c r="AL880" i="1"/>
  <c r="AK880" i="1"/>
  <c r="AJ880" i="1"/>
  <c r="AI880" i="1"/>
  <c r="AH880" i="1"/>
  <c r="AG880" i="1"/>
  <c r="AF880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M880" i="1"/>
  <c r="L880" i="1"/>
  <c r="K880" i="1"/>
  <c r="J880" i="1"/>
  <c r="I880" i="1"/>
  <c r="H880" i="1"/>
  <c r="G880" i="1"/>
  <c r="F880" i="1"/>
  <c r="E880" i="1"/>
  <c r="D880" i="1"/>
  <c r="BH193" i="1"/>
  <c r="BG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D193" i="1"/>
  <c r="BI562" i="1"/>
  <c r="BH562" i="1"/>
  <c r="BG562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AF562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H1120" i="1"/>
  <c r="BG1120" i="1"/>
  <c r="BE1120" i="1"/>
  <c r="BD1120" i="1"/>
  <c r="BC1120" i="1"/>
  <c r="BB1120" i="1"/>
  <c r="BA1120" i="1"/>
  <c r="AZ1120" i="1"/>
  <c r="AY1120" i="1"/>
  <c r="AX1120" i="1"/>
  <c r="AW1120" i="1"/>
  <c r="AV1120" i="1"/>
  <c r="AU1120" i="1"/>
  <c r="AT1120" i="1"/>
  <c r="AS1120" i="1"/>
  <c r="AR1120" i="1"/>
  <c r="AQ1120" i="1"/>
  <c r="AP1120" i="1"/>
  <c r="AO1120" i="1"/>
  <c r="AN1120" i="1"/>
  <c r="AM1120" i="1"/>
  <c r="AL1120" i="1"/>
  <c r="AK1120" i="1"/>
  <c r="AJ1120" i="1"/>
  <c r="AI1120" i="1"/>
  <c r="AH1120" i="1"/>
  <c r="AG1120" i="1"/>
  <c r="AF1120" i="1"/>
  <c r="AE1120" i="1"/>
  <c r="AD1120" i="1"/>
  <c r="AC1120" i="1"/>
  <c r="AB1120" i="1"/>
  <c r="AA1120" i="1"/>
  <c r="Z1120" i="1"/>
  <c r="Y1120" i="1"/>
  <c r="X1120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I551" i="1"/>
  <c r="DU551" i="1" s="1"/>
  <c r="DU562" i="1" l="1"/>
  <c r="DU880" i="1"/>
  <c r="AP1280" i="1"/>
  <c r="AS1279" i="1"/>
  <c r="BG67" i="1"/>
  <c r="BE67" i="1"/>
  <c r="BD67" i="1"/>
  <c r="BC67" i="1"/>
  <c r="BB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W876" i="1"/>
  <c r="W15" i="1" s="1"/>
  <c r="W7" i="1" s="1"/>
  <c r="AA665" i="1"/>
  <c r="Y312" i="1"/>
  <c r="Z312" i="1"/>
  <c r="Y174" i="1"/>
  <c r="N876" i="1"/>
  <c r="E196" i="1"/>
  <c r="E14" i="1" s="1"/>
  <c r="I532" i="1"/>
  <c r="DS303" i="1"/>
  <c r="DR303" i="1"/>
  <c r="DQ303" i="1"/>
  <c r="DP303" i="1"/>
  <c r="DO303" i="1"/>
  <c r="DM303" i="1"/>
  <c r="DL303" i="1"/>
  <c r="DK303" i="1"/>
  <c r="DJ303" i="1"/>
  <c r="DI303" i="1"/>
  <c r="DE303" i="1"/>
  <c r="DD303" i="1"/>
  <c r="DC303" i="1"/>
  <c r="DB303" i="1"/>
  <c r="DA303" i="1"/>
  <c r="CZ303" i="1"/>
  <c r="CY303" i="1"/>
  <c r="CX303" i="1"/>
  <c r="CW303" i="1"/>
  <c r="CV303" i="1"/>
  <c r="CU303" i="1"/>
  <c r="CR303" i="1"/>
  <c r="CQ303" i="1"/>
  <c r="CP303" i="1"/>
  <c r="CO303" i="1"/>
  <c r="CN303" i="1"/>
  <c r="CM303" i="1"/>
  <c r="CJ303" i="1"/>
  <c r="CI303" i="1"/>
  <c r="CH303" i="1"/>
  <c r="CG303" i="1"/>
  <c r="CF303" i="1"/>
  <c r="CE303" i="1"/>
  <c r="CD303" i="1"/>
  <c r="CC303" i="1"/>
  <c r="CB303" i="1"/>
  <c r="CA303" i="1"/>
  <c r="BZ303" i="1"/>
  <c r="BY303" i="1"/>
  <c r="BX303" i="1"/>
  <c r="BW303" i="1"/>
  <c r="BV303" i="1"/>
  <c r="I312" i="1"/>
  <c r="I17" i="1" s="1"/>
  <c r="H312" i="1"/>
  <c r="H17" i="1" s="1"/>
  <c r="G312" i="1"/>
  <c r="G17" i="1" s="1"/>
  <c r="F312" i="1"/>
  <c r="F17" i="1" s="1"/>
  <c r="E312" i="1"/>
  <c r="E17" i="1" l="1"/>
  <c r="E7" i="1" s="1"/>
  <c r="E303" i="1"/>
  <c r="Z17" i="1"/>
  <c r="Z7" i="1" s="1"/>
  <c r="Z21" i="1" s="1"/>
  <c r="Z303" i="1"/>
  <c r="CL303" i="1" s="1"/>
  <c r="Y17" i="1"/>
  <c r="Y303" i="1"/>
  <c r="CK303" i="1" s="1"/>
  <c r="AA657" i="1"/>
  <c r="CM657" i="1" s="1"/>
  <c r="AA17" i="1"/>
  <c r="AA7" i="1" s="1"/>
  <c r="AA21" i="1" s="1"/>
  <c r="Y168" i="1"/>
  <c r="Y15" i="1"/>
  <c r="H51" i="1"/>
  <c r="E51" i="1"/>
  <c r="I51" i="1"/>
  <c r="Z51" i="1"/>
  <c r="F51" i="1"/>
  <c r="Y51" i="1"/>
  <c r="G51" i="1"/>
  <c r="AA51" i="1"/>
  <c r="AP1281" i="1"/>
  <c r="AS1280" i="1"/>
  <c r="E193" i="1"/>
  <c r="I1215" i="1"/>
  <c r="AJ1212" i="1"/>
  <c r="AI1212" i="1"/>
  <c r="AH1212" i="1"/>
  <c r="AG1212" i="1"/>
  <c r="AF1212" i="1"/>
  <c r="AE1212" i="1"/>
  <c r="AD1212" i="1"/>
  <c r="AC1212" i="1"/>
  <c r="AB1212" i="1"/>
  <c r="AA1212" i="1"/>
  <c r="Z1212" i="1"/>
  <c r="Y1212" i="1"/>
  <c r="X1212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H1212" i="1"/>
  <c r="G1212" i="1"/>
  <c r="F1212" i="1"/>
  <c r="E1212" i="1"/>
  <c r="D1212" i="1"/>
  <c r="BG1182" i="1"/>
  <c r="BE1182" i="1"/>
  <c r="BD1182" i="1"/>
  <c r="BC1182" i="1"/>
  <c r="BB1182" i="1"/>
  <c r="BA1182" i="1"/>
  <c r="AZ1182" i="1"/>
  <c r="AY1182" i="1"/>
  <c r="AX1182" i="1"/>
  <c r="AW1182" i="1"/>
  <c r="AV1182" i="1"/>
  <c r="AU1182" i="1"/>
  <c r="AT1182" i="1"/>
  <c r="AS1182" i="1"/>
  <c r="AR1182" i="1"/>
  <c r="AQ1182" i="1"/>
  <c r="AP1182" i="1"/>
  <c r="AO1182" i="1"/>
  <c r="AN1182" i="1"/>
  <c r="AM1182" i="1"/>
  <c r="AL1182" i="1"/>
  <c r="AK1182" i="1"/>
  <c r="AJ1182" i="1"/>
  <c r="AI1182" i="1"/>
  <c r="AH1182" i="1"/>
  <c r="AG1182" i="1"/>
  <c r="AF1182" i="1"/>
  <c r="AE1182" i="1"/>
  <c r="AD1182" i="1"/>
  <c r="AC1182" i="1"/>
  <c r="AB1182" i="1"/>
  <c r="AA1182" i="1"/>
  <c r="Z1182" i="1"/>
  <c r="Y1182" i="1"/>
  <c r="X1182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P1182" i="1" s="1"/>
  <c r="M939" i="1"/>
  <c r="BY939" i="1" s="1"/>
  <c r="L939" i="1"/>
  <c r="BX939" i="1" s="1"/>
  <c r="K939" i="1"/>
  <c r="BW939" i="1" s="1"/>
  <c r="J939" i="1"/>
  <c r="BV939" i="1" s="1"/>
  <c r="I939" i="1"/>
  <c r="BU939" i="1" s="1"/>
  <c r="H939" i="1"/>
  <c r="BT939" i="1" s="1"/>
  <c r="G939" i="1"/>
  <c r="BS939" i="1" s="1"/>
  <c r="F939" i="1"/>
  <c r="BR939" i="1" s="1"/>
  <c r="N883" i="1"/>
  <c r="N880" i="1" s="1"/>
  <c r="BH551" i="1"/>
  <c r="DT551" i="1" s="1"/>
  <c r="BG551" i="1"/>
  <c r="DS551" i="1" s="1"/>
  <c r="DR551" i="1"/>
  <c r="BE551" i="1"/>
  <c r="DQ551" i="1" s="1"/>
  <c r="BD551" i="1"/>
  <c r="DP551" i="1" s="1"/>
  <c r="BC551" i="1"/>
  <c r="DO551" i="1" s="1"/>
  <c r="BB551" i="1"/>
  <c r="DN551" i="1" s="1"/>
  <c r="BA551" i="1"/>
  <c r="DM551" i="1" s="1"/>
  <c r="AZ551" i="1"/>
  <c r="DL551" i="1" s="1"/>
  <c r="AY551" i="1"/>
  <c r="DK551" i="1" s="1"/>
  <c r="AX551" i="1"/>
  <c r="DJ551" i="1" s="1"/>
  <c r="AW551" i="1"/>
  <c r="DI551" i="1" s="1"/>
  <c r="AV551" i="1"/>
  <c r="DH551" i="1" s="1"/>
  <c r="AU551" i="1"/>
  <c r="DG551" i="1" s="1"/>
  <c r="AT551" i="1"/>
  <c r="DF551" i="1" s="1"/>
  <c r="AS551" i="1"/>
  <c r="DE551" i="1" s="1"/>
  <c r="AR551" i="1"/>
  <c r="DD551" i="1" s="1"/>
  <c r="AQ551" i="1"/>
  <c r="DC551" i="1" s="1"/>
  <c r="AP551" i="1"/>
  <c r="DB551" i="1" s="1"/>
  <c r="AO551" i="1"/>
  <c r="DA551" i="1" s="1"/>
  <c r="AN551" i="1"/>
  <c r="CZ551" i="1" s="1"/>
  <c r="AM551" i="1"/>
  <c r="CY551" i="1" s="1"/>
  <c r="AL551" i="1"/>
  <c r="CX551" i="1" s="1"/>
  <c r="AK551" i="1"/>
  <c r="CW551" i="1" s="1"/>
  <c r="AJ551" i="1"/>
  <c r="CV551" i="1" s="1"/>
  <c r="AI551" i="1"/>
  <c r="CU551" i="1" s="1"/>
  <c r="AH551" i="1"/>
  <c r="CT551" i="1" s="1"/>
  <c r="AG551" i="1"/>
  <c r="CS551" i="1" s="1"/>
  <c r="AF551" i="1"/>
  <c r="CR551" i="1" s="1"/>
  <c r="AE551" i="1"/>
  <c r="CQ551" i="1" s="1"/>
  <c r="AD551" i="1"/>
  <c r="CP551" i="1" s="1"/>
  <c r="AC551" i="1"/>
  <c r="CO551" i="1" s="1"/>
  <c r="AB551" i="1"/>
  <c r="CN551" i="1" s="1"/>
  <c r="AA551" i="1"/>
  <c r="CM551" i="1" s="1"/>
  <c r="Z551" i="1"/>
  <c r="CL551" i="1" s="1"/>
  <c r="Y551" i="1"/>
  <c r="CK551" i="1" s="1"/>
  <c r="X551" i="1"/>
  <c r="CJ551" i="1" s="1"/>
  <c r="W551" i="1"/>
  <c r="CI551" i="1" s="1"/>
  <c r="V551" i="1"/>
  <c r="CH551" i="1" s="1"/>
  <c r="U551" i="1"/>
  <c r="CG551" i="1" s="1"/>
  <c r="T551" i="1"/>
  <c r="CF551" i="1" s="1"/>
  <c r="S551" i="1"/>
  <c r="CE551" i="1" s="1"/>
  <c r="R551" i="1"/>
  <c r="CD551" i="1" s="1"/>
  <c r="Q551" i="1"/>
  <c r="CC551" i="1" s="1"/>
  <c r="P551" i="1"/>
  <c r="CB551" i="1" s="1"/>
  <c r="O551" i="1"/>
  <c r="CA551" i="1" s="1"/>
  <c r="N551" i="1"/>
  <c r="BZ551" i="1" s="1"/>
  <c r="M551" i="1"/>
  <c r="BY551" i="1" s="1"/>
  <c r="L551" i="1"/>
  <c r="BX551" i="1" s="1"/>
  <c r="K551" i="1"/>
  <c r="BW551" i="1" s="1"/>
  <c r="J551" i="1"/>
  <c r="BV551" i="1" s="1"/>
  <c r="I551" i="1"/>
  <c r="BU551" i="1" s="1"/>
  <c r="H551" i="1"/>
  <c r="BT551" i="1" s="1"/>
  <c r="G551" i="1"/>
  <c r="BS551" i="1" s="1"/>
  <c r="F551" i="1"/>
  <c r="BR551" i="1" s="1"/>
  <c r="E551" i="1"/>
  <c r="BQ551" i="1" s="1"/>
  <c r="D551" i="1"/>
  <c r="I14" i="1" l="1"/>
  <c r="I12" i="1"/>
  <c r="Y7" i="1"/>
  <c r="Y21" i="1" s="1"/>
  <c r="I1212" i="1"/>
  <c r="N15" i="1"/>
  <c r="N7" i="1" s="1"/>
  <c r="AP1282" i="1"/>
  <c r="AS1281" i="1"/>
  <c r="BI399" i="1"/>
  <c r="AD402" i="1"/>
  <c r="AD14" i="1" s="1"/>
  <c r="AD7" i="1" s="1"/>
  <c r="AD21" i="1" s="1"/>
  <c r="BH112" i="1"/>
  <c r="BH107" i="1" s="1"/>
  <c r="BG112" i="1"/>
  <c r="BE112" i="1"/>
  <c r="BD112" i="1"/>
  <c r="BI108" i="1"/>
  <c r="BI8" i="1" s="1"/>
  <c r="BI109" i="1"/>
  <c r="BI111" i="1"/>
  <c r="BI9" i="1" l="1"/>
  <c r="BI43" i="1"/>
  <c r="BI107" i="1"/>
  <c r="BG15" i="1"/>
  <c r="BH15" i="1"/>
  <c r="BD15" i="1"/>
  <c r="BE15" i="1"/>
  <c r="BI46" i="1"/>
  <c r="DU399" i="1"/>
  <c r="AS1282" i="1"/>
  <c r="AP1283" i="1"/>
  <c r="BI42" i="1"/>
  <c r="BG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DU107" i="1" l="1"/>
  <c r="AS1283" i="1"/>
  <c r="AP1284" i="1"/>
  <c r="AS1284" i="1" s="1"/>
  <c r="DQ1184" i="1"/>
  <c r="DP1184" i="1"/>
  <c r="DO1184" i="1"/>
  <c r="DN1184" i="1"/>
  <c r="DM1184" i="1"/>
  <c r="DL1184" i="1"/>
  <c r="DK1184" i="1"/>
  <c r="DJ1184" i="1"/>
  <c r="DI1184" i="1"/>
  <c r="DH1184" i="1"/>
  <c r="DG1184" i="1"/>
  <c r="DF1184" i="1"/>
  <c r="DE1184" i="1"/>
  <c r="DD1184" i="1"/>
  <c r="DC1184" i="1"/>
  <c r="DB1184" i="1"/>
  <c r="DA1184" i="1"/>
  <c r="CZ1184" i="1"/>
  <c r="CY1184" i="1"/>
  <c r="CX1184" i="1"/>
  <c r="CW1184" i="1"/>
  <c r="CV1184" i="1"/>
  <c r="CU1184" i="1"/>
  <c r="CT1184" i="1"/>
  <c r="CS1184" i="1"/>
  <c r="CR1184" i="1"/>
  <c r="CQ1184" i="1"/>
  <c r="CP1184" i="1"/>
  <c r="CO1184" i="1"/>
  <c r="CN1184" i="1"/>
  <c r="CM1184" i="1"/>
  <c r="CL1184" i="1"/>
  <c r="CK1184" i="1"/>
  <c r="CJ1184" i="1"/>
  <c r="CI1184" i="1"/>
  <c r="CH1184" i="1"/>
  <c r="CG1184" i="1"/>
  <c r="CF1184" i="1"/>
  <c r="CE1184" i="1"/>
  <c r="CD1184" i="1"/>
  <c r="CC1184" i="1"/>
  <c r="CB1184" i="1"/>
  <c r="CA1184" i="1"/>
  <c r="BZ1184" i="1"/>
  <c r="BY1184" i="1"/>
  <c r="BX1184" i="1"/>
  <c r="BW1184" i="1"/>
  <c r="BV1184" i="1"/>
  <c r="BU1184" i="1"/>
  <c r="BT1184" i="1"/>
  <c r="BS1184" i="1"/>
  <c r="BR1184" i="1"/>
  <c r="BQ1184" i="1"/>
  <c r="BP1184" i="1"/>
  <c r="BH52" i="1" l="1"/>
  <c r="BG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H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D50" i="1"/>
  <c r="BH49" i="1"/>
  <c r="BG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M48" i="1"/>
  <c r="L48" i="1"/>
  <c r="K48" i="1"/>
  <c r="J48" i="1"/>
  <c r="I48" i="1"/>
  <c r="H48" i="1"/>
  <c r="G48" i="1"/>
  <c r="F48" i="1"/>
  <c r="E48" i="1"/>
  <c r="D48" i="1"/>
  <c r="BH46" i="1"/>
  <c r="BG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H42" i="1"/>
  <c r="BG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AC357" i="1" l="1"/>
  <c r="AD357" i="1"/>
  <c r="AE357" i="1"/>
  <c r="AF357" i="1"/>
  <c r="AG357" i="1"/>
  <c r="AH357" i="1"/>
  <c r="AI357" i="1"/>
  <c r="AJ357" i="1"/>
  <c r="AK357" i="1"/>
  <c r="AL357" i="1"/>
  <c r="AM357" i="1"/>
  <c r="AN357" i="1"/>
  <c r="AO357" i="1"/>
  <c r="AP357" i="1"/>
  <c r="AQ357" i="1"/>
  <c r="AR357" i="1"/>
  <c r="AS357" i="1"/>
  <c r="AT357" i="1"/>
  <c r="AU357" i="1"/>
  <c r="AV357" i="1"/>
  <c r="AW357" i="1"/>
  <c r="AX357" i="1"/>
  <c r="AY357" i="1"/>
  <c r="AZ357" i="1"/>
  <c r="BA357" i="1"/>
  <c r="BB357" i="1"/>
  <c r="BC357" i="1"/>
  <c r="BD357" i="1"/>
  <c r="BE357" i="1"/>
  <c r="BG357" i="1"/>
  <c r="BH357" i="1"/>
  <c r="AC361" i="1"/>
  <c r="AD361" i="1"/>
  <c r="AE361" i="1"/>
  <c r="AF361" i="1"/>
  <c r="AG361" i="1"/>
  <c r="AH361" i="1"/>
  <c r="AI361" i="1"/>
  <c r="AJ361" i="1"/>
  <c r="AC364" i="1"/>
  <c r="CO364" i="1" s="1"/>
  <c r="AD364" i="1"/>
  <c r="CP364" i="1" s="1"/>
  <c r="AE364" i="1"/>
  <c r="CQ364" i="1" s="1"/>
  <c r="AF364" i="1"/>
  <c r="CR364" i="1" s="1"/>
  <c r="AG364" i="1"/>
  <c r="CS364" i="1" s="1"/>
  <c r="AH364" i="1"/>
  <c r="CT364" i="1" s="1"/>
  <c r="AI364" i="1"/>
  <c r="CU364" i="1" s="1"/>
  <c r="CV364" i="1"/>
  <c r="CW364" i="1"/>
  <c r="CX364" i="1"/>
  <c r="CY364" i="1"/>
  <c r="CZ364" i="1"/>
  <c r="DA364" i="1"/>
  <c r="DB364" i="1"/>
  <c r="DC364" i="1"/>
  <c r="DD364" i="1"/>
  <c r="AS364" i="1"/>
  <c r="DE364" i="1" s="1"/>
  <c r="AT364" i="1"/>
  <c r="DF364" i="1" s="1"/>
  <c r="AU364" i="1"/>
  <c r="DG364" i="1" s="1"/>
  <c r="AV364" i="1"/>
  <c r="DH364" i="1" s="1"/>
  <c r="AW364" i="1"/>
  <c r="DI364" i="1" s="1"/>
  <c r="AX364" i="1"/>
  <c r="DJ364" i="1" s="1"/>
  <c r="AY364" i="1"/>
  <c r="DK364" i="1" s="1"/>
  <c r="BC364" i="1"/>
  <c r="DO364" i="1" s="1"/>
  <c r="BD364" i="1"/>
  <c r="DP364" i="1" s="1"/>
  <c r="BE364" i="1"/>
  <c r="DQ364" i="1" s="1"/>
  <c r="DR364" i="1"/>
  <c r="BG364" i="1"/>
  <c r="DS364" i="1" s="1"/>
  <c r="BB364" i="1" l="1"/>
  <c r="DN364" i="1" s="1"/>
  <c r="BA364" i="1"/>
  <c r="DM364" i="1" s="1"/>
  <c r="AZ364" i="1"/>
  <c r="DL364" i="1" s="1"/>
  <c r="U402" i="1"/>
  <c r="U14" i="1" s="1"/>
  <c r="U7" i="1" s="1"/>
  <c r="AR1064" i="1" l="1"/>
  <c r="DD1064" i="1" s="1"/>
  <c r="AP1064" i="1"/>
  <c r="DB1064" i="1" s="1"/>
  <c r="AN1064" i="1"/>
  <c r="CZ1064" i="1" s="1"/>
  <c r="DN303" i="1"/>
  <c r="AG312" i="1"/>
  <c r="AI214" i="1"/>
  <c r="AI209" i="1" s="1"/>
  <c r="AZ657" i="1"/>
  <c r="AU466" i="1"/>
  <c r="DG466" i="1" s="1"/>
  <c r="AT466" i="1"/>
  <c r="DF466" i="1" s="1"/>
  <c r="AN466" i="1"/>
  <c r="CZ466" i="1" s="1"/>
  <c r="AG17" i="1" l="1"/>
  <c r="AG7" i="1" s="1"/>
  <c r="AG21" i="1" s="1"/>
  <c r="AG303" i="1"/>
  <c r="CS303" i="1" s="1"/>
  <c r="AI17" i="1"/>
  <c r="AI7" i="1" s="1"/>
  <c r="AI21" i="1" s="1"/>
  <c r="DL657" i="1"/>
  <c r="AI51" i="1"/>
  <c r="AG51" i="1"/>
  <c r="AS466" i="1"/>
  <c r="DE466" i="1" s="1"/>
  <c r="DF303" i="1"/>
  <c r="AB46" i="1"/>
  <c r="BH963" i="1"/>
  <c r="AC46" i="1" l="1"/>
  <c r="BE1232" i="1"/>
  <c r="BD1232" i="1"/>
  <c r="BC1232" i="1"/>
  <c r="BA1232" i="1"/>
  <c r="AZ1232" i="1"/>
  <c r="AY1232" i="1"/>
  <c r="AX1232" i="1"/>
  <c r="AW1232" i="1"/>
  <c r="AV1232" i="1"/>
  <c r="AU1232" i="1"/>
  <c r="AT1232" i="1"/>
  <c r="AS1232" i="1"/>
  <c r="AS14" i="1" s="1"/>
  <c r="AS7" i="1" s="1"/>
  <c r="AS21" i="1" s="1"/>
  <c r="AR1232" i="1"/>
  <c r="AR14" i="1" s="1"/>
  <c r="AR7" i="1" s="1"/>
  <c r="AR21" i="1" s="1"/>
  <c r="AQ1232" i="1"/>
  <c r="AQ14" i="1" s="1"/>
  <c r="AQ7" i="1" s="1"/>
  <c r="AQ21" i="1" s="1"/>
  <c r="AP1232" i="1"/>
  <c r="AO1232" i="1"/>
  <c r="AN1232" i="1"/>
  <c r="AM1232" i="1"/>
  <c r="AL1232" i="1"/>
  <c r="AK1232" i="1"/>
  <c r="AJ1232" i="1"/>
  <c r="AI1232" i="1"/>
  <c r="AH1232" i="1"/>
  <c r="AG1232" i="1"/>
  <c r="AF1232" i="1"/>
  <c r="AE1232" i="1"/>
  <c r="AD1232" i="1"/>
  <c r="AC1232" i="1"/>
  <c r="AB1232" i="1"/>
  <c r="AA1232" i="1"/>
  <c r="Z1232" i="1"/>
  <c r="Y1232" i="1"/>
  <c r="X1232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BH901" i="1"/>
  <c r="BH578" i="1"/>
  <c r="BA573" i="1"/>
  <c r="F311" i="1" l="1"/>
  <c r="BH233" i="1"/>
  <c r="R1193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H33" i="1"/>
  <c r="BH1143" i="1"/>
  <c r="F16" i="1" l="1"/>
  <c r="F7" i="1" s="1"/>
  <c r="F303" i="1"/>
  <c r="E50" i="1"/>
  <c r="BQ303" i="1"/>
  <c r="G311" i="1"/>
  <c r="BG233" i="1"/>
  <c r="BE233" i="1"/>
  <c r="BD233" i="1"/>
  <c r="BC233" i="1"/>
  <c r="BB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G16" i="1" l="1"/>
  <c r="G7" i="1" s="1"/>
  <c r="G303" i="1"/>
  <c r="F50" i="1"/>
  <c r="BR303" i="1"/>
  <c r="H311" i="1"/>
  <c r="H16" i="1" l="1"/>
  <c r="H7" i="1" s="1"/>
  <c r="H303" i="1"/>
  <c r="CT303" i="1"/>
  <c r="DH303" i="1"/>
  <c r="DG303" i="1"/>
  <c r="G50" i="1"/>
  <c r="BS303" i="1"/>
  <c r="I311" i="1"/>
  <c r="BH819" i="1"/>
  <c r="BH783" i="1"/>
  <c r="I16" i="1" l="1"/>
  <c r="I7" i="1" s="1"/>
  <c r="I303" i="1"/>
  <c r="BU303" i="1" s="1"/>
  <c r="H50" i="1"/>
  <c r="BT303" i="1"/>
  <c r="BG113" i="1"/>
  <c r="BG107" i="1" s="1"/>
  <c r="BG16" i="1" l="1"/>
  <c r="BG50" i="1"/>
  <c r="I50" i="1"/>
  <c r="BG1036" i="1"/>
  <c r="DS1036" i="1" s="1"/>
  <c r="BE1036" i="1"/>
  <c r="DQ1036" i="1" s="1"/>
  <c r="BD1036" i="1"/>
  <c r="DP1036" i="1" s="1"/>
  <c r="BC1036" i="1"/>
  <c r="DO1036" i="1" s="1"/>
  <c r="BB1036" i="1"/>
  <c r="DN1036" i="1" s="1"/>
  <c r="BA1036" i="1"/>
  <c r="DM1036" i="1" s="1"/>
  <c r="AZ1036" i="1"/>
  <c r="DL1036" i="1" s="1"/>
  <c r="AY1036" i="1"/>
  <c r="DK1036" i="1" s="1"/>
  <c r="AX1036" i="1"/>
  <c r="DJ1036" i="1" s="1"/>
  <c r="AW1036" i="1"/>
  <c r="DI1036" i="1" s="1"/>
  <c r="AV1036" i="1"/>
  <c r="DH1036" i="1" s="1"/>
  <c r="AU1036" i="1"/>
  <c r="DG1036" i="1" s="1"/>
  <c r="AT1036" i="1"/>
  <c r="DF1036" i="1" s="1"/>
  <c r="AR1036" i="1"/>
  <c r="DD1036" i="1" s="1"/>
  <c r="AQ1036" i="1"/>
  <c r="DC1036" i="1" s="1"/>
  <c r="AP1036" i="1"/>
  <c r="DB1036" i="1" s="1"/>
  <c r="AO1036" i="1"/>
  <c r="DA1036" i="1" s="1"/>
  <c r="AN1036" i="1"/>
  <c r="CZ1036" i="1" s="1"/>
  <c r="AM1036" i="1"/>
  <c r="CY1036" i="1" s="1"/>
  <c r="AL1036" i="1"/>
  <c r="CX1036" i="1" s="1"/>
  <c r="AK1036" i="1"/>
  <c r="CW1036" i="1" s="1"/>
  <c r="AJ1036" i="1"/>
  <c r="CV1036" i="1" s="1"/>
  <c r="AI1036" i="1"/>
  <c r="CU1036" i="1" s="1"/>
  <c r="AH1036" i="1"/>
  <c r="CT1036" i="1" s="1"/>
  <c r="AG1036" i="1"/>
  <c r="CS1036" i="1" s="1"/>
  <c r="AF1036" i="1"/>
  <c r="CR1036" i="1" s="1"/>
  <c r="AE1036" i="1"/>
  <c r="CQ1036" i="1" s="1"/>
  <c r="AD1036" i="1"/>
  <c r="CP1036" i="1" s="1"/>
  <c r="AC1036" i="1"/>
  <c r="CO1036" i="1" s="1"/>
  <c r="AB1036" i="1"/>
  <c r="CN1036" i="1" s="1"/>
  <c r="AA1036" i="1"/>
  <c r="CM1036" i="1" s="1"/>
  <c r="Z1036" i="1"/>
  <c r="CL1036" i="1" s="1"/>
  <c r="Y1036" i="1"/>
  <c r="CK1036" i="1" s="1"/>
  <c r="X1036" i="1"/>
  <c r="CJ1036" i="1" s="1"/>
  <c r="W1036" i="1"/>
  <c r="CI1036" i="1" s="1"/>
  <c r="V1036" i="1"/>
  <c r="CH1036" i="1" s="1"/>
  <c r="U1036" i="1"/>
  <c r="CG1036" i="1" s="1"/>
  <c r="T1036" i="1"/>
  <c r="CF1036" i="1" s="1"/>
  <c r="S1036" i="1"/>
  <c r="CE1036" i="1" s="1"/>
  <c r="R1036" i="1"/>
  <c r="CD1036" i="1" s="1"/>
  <c r="Q1036" i="1"/>
  <c r="CC1036" i="1" s="1"/>
  <c r="P1036" i="1"/>
  <c r="CB1036" i="1" s="1"/>
  <c r="O1036" i="1"/>
  <c r="CA1036" i="1" s="1"/>
  <c r="N1036" i="1"/>
  <c r="BZ1036" i="1" s="1"/>
  <c r="M1036" i="1"/>
  <c r="BY1036" i="1" s="1"/>
  <c r="L1036" i="1"/>
  <c r="BX1036" i="1" s="1"/>
  <c r="K1036" i="1"/>
  <c r="BW1036" i="1" s="1"/>
  <c r="J1036" i="1"/>
  <c r="BV1036" i="1" s="1"/>
  <c r="I1036" i="1"/>
  <c r="BU1036" i="1" s="1"/>
  <c r="H1036" i="1"/>
  <c r="BT1036" i="1" s="1"/>
  <c r="G1036" i="1"/>
  <c r="BS1036" i="1" s="1"/>
  <c r="F1036" i="1"/>
  <c r="BR1036" i="1" s="1"/>
  <c r="E1036" i="1"/>
  <c r="BQ1036" i="1" s="1"/>
  <c r="D1036" i="1"/>
  <c r="D26" i="1" s="1"/>
  <c r="DT1007" i="1"/>
  <c r="BG1163" i="1"/>
  <c r="BG870" i="1"/>
  <c r="BE870" i="1"/>
  <c r="BD870" i="1"/>
  <c r="BC870" i="1"/>
  <c r="BB870" i="1"/>
  <c r="BA870" i="1"/>
  <c r="AZ870" i="1"/>
  <c r="AY870" i="1"/>
  <c r="AX870" i="1"/>
  <c r="AW870" i="1"/>
  <c r="AV870" i="1"/>
  <c r="AU870" i="1"/>
  <c r="AT870" i="1"/>
  <c r="AS870" i="1"/>
  <c r="AR870" i="1"/>
  <c r="AQ870" i="1"/>
  <c r="AP870" i="1"/>
  <c r="AO870" i="1"/>
  <c r="AN870" i="1"/>
  <c r="AM870" i="1"/>
  <c r="AL870" i="1"/>
  <c r="AK870" i="1"/>
  <c r="AJ870" i="1"/>
  <c r="AI870" i="1"/>
  <c r="AH870" i="1"/>
  <c r="AG870" i="1"/>
  <c r="AF870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G819" i="1"/>
  <c r="BE819" i="1"/>
  <c r="BD819" i="1"/>
  <c r="BC819" i="1"/>
  <c r="BB819" i="1"/>
  <c r="BA819" i="1"/>
  <c r="AZ819" i="1"/>
  <c r="AY819" i="1"/>
  <c r="AX819" i="1"/>
  <c r="AW819" i="1"/>
  <c r="AV819" i="1"/>
  <c r="AU819" i="1"/>
  <c r="AT819" i="1"/>
  <c r="AR819" i="1"/>
  <c r="AQ819" i="1"/>
  <c r="AP819" i="1"/>
  <c r="AO819" i="1"/>
  <c r="AN819" i="1"/>
  <c r="AM819" i="1"/>
  <c r="AL819" i="1"/>
  <c r="AK819" i="1"/>
  <c r="AJ819" i="1"/>
  <c r="AI819" i="1"/>
  <c r="AH819" i="1"/>
  <c r="AG819" i="1"/>
  <c r="AF819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G798" i="1"/>
  <c r="BE798" i="1"/>
  <c r="BD798" i="1"/>
  <c r="BC798" i="1"/>
  <c r="BB798" i="1"/>
  <c r="BA798" i="1"/>
  <c r="AZ798" i="1"/>
  <c r="AY798" i="1"/>
  <c r="AX798" i="1"/>
  <c r="AW798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AH798" i="1"/>
  <c r="AG798" i="1"/>
  <c r="AF798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BG761" i="1"/>
  <c r="BE761" i="1"/>
  <c r="BD761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BG898" i="1"/>
  <c r="BH898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BP856" i="1" l="1"/>
  <c r="DQ853" i="1"/>
  <c r="DP853" i="1"/>
  <c r="DO853" i="1"/>
  <c r="DN853" i="1"/>
  <c r="DM853" i="1"/>
  <c r="DL853" i="1"/>
  <c r="DK853" i="1"/>
  <c r="DJ853" i="1"/>
  <c r="DI853" i="1"/>
  <c r="DH853" i="1"/>
  <c r="DG853" i="1"/>
  <c r="DE853" i="1"/>
  <c r="DD853" i="1"/>
  <c r="DC853" i="1"/>
  <c r="DB853" i="1"/>
  <c r="DA853" i="1"/>
  <c r="CY853" i="1"/>
  <c r="CX853" i="1"/>
  <c r="CW853" i="1"/>
  <c r="CV853" i="1"/>
  <c r="CU853" i="1"/>
  <c r="CT853" i="1"/>
  <c r="CS853" i="1"/>
  <c r="CR853" i="1"/>
  <c r="CQ853" i="1"/>
  <c r="CP853" i="1"/>
  <c r="CO853" i="1"/>
  <c r="CN853" i="1"/>
  <c r="CM853" i="1"/>
  <c r="CL853" i="1"/>
  <c r="CK853" i="1"/>
  <c r="CJ853" i="1"/>
  <c r="CI853" i="1"/>
  <c r="CH853" i="1"/>
  <c r="CG853" i="1"/>
  <c r="CF853" i="1"/>
  <c r="CE853" i="1"/>
  <c r="CD853" i="1"/>
  <c r="CC853" i="1"/>
  <c r="CB853" i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DT969" i="1"/>
  <c r="DS969" i="1"/>
  <c r="DQ969" i="1"/>
  <c r="DP969" i="1"/>
  <c r="DO969" i="1"/>
  <c r="DN969" i="1"/>
  <c r="DM969" i="1"/>
  <c r="DL969" i="1"/>
  <c r="DK969" i="1"/>
  <c r="DJ969" i="1"/>
  <c r="DI969" i="1"/>
  <c r="DH969" i="1"/>
  <c r="DG969" i="1"/>
  <c r="DF969" i="1"/>
  <c r="DE969" i="1"/>
  <c r="DD969" i="1"/>
  <c r="DC969" i="1"/>
  <c r="DB969" i="1"/>
  <c r="DA969" i="1"/>
  <c r="CZ969" i="1"/>
  <c r="CY969" i="1"/>
  <c r="CX969" i="1"/>
  <c r="CW969" i="1"/>
  <c r="CV969" i="1"/>
  <c r="CU969" i="1"/>
  <c r="CT969" i="1"/>
  <c r="CS969" i="1"/>
  <c r="CR969" i="1"/>
  <c r="CQ969" i="1"/>
  <c r="CP969" i="1"/>
  <c r="CO969" i="1"/>
  <c r="CN969" i="1"/>
  <c r="CM969" i="1"/>
  <c r="CL969" i="1"/>
  <c r="CK969" i="1"/>
  <c r="CJ969" i="1"/>
  <c r="CI969" i="1"/>
  <c r="CH969" i="1"/>
  <c r="CG969" i="1"/>
  <c r="CF969" i="1"/>
  <c r="CE969" i="1"/>
  <c r="CD969" i="1"/>
  <c r="CC969" i="1"/>
  <c r="CB969" i="1"/>
  <c r="CA969" i="1"/>
  <c r="BZ969" i="1"/>
  <c r="BY969" i="1"/>
  <c r="BX969" i="1"/>
  <c r="BW969" i="1"/>
  <c r="BV969" i="1"/>
  <c r="BU969" i="1"/>
  <c r="BT969" i="1"/>
  <c r="BS969" i="1"/>
  <c r="BR969" i="1"/>
  <c r="BQ969" i="1"/>
  <c r="DT970" i="1"/>
  <c r="DS970" i="1"/>
  <c r="DQ970" i="1"/>
  <c r="DP970" i="1"/>
  <c r="DO970" i="1"/>
  <c r="DN970" i="1"/>
  <c r="DM970" i="1"/>
  <c r="DL970" i="1"/>
  <c r="DK970" i="1"/>
  <c r="DJ970" i="1"/>
  <c r="DI970" i="1"/>
  <c r="DH970" i="1"/>
  <c r="DG970" i="1"/>
  <c r="DF970" i="1"/>
  <c r="DE970" i="1"/>
  <c r="DD970" i="1"/>
  <c r="DC970" i="1"/>
  <c r="DB970" i="1"/>
  <c r="DA970" i="1"/>
  <c r="CZ970" i="1"/>
  <c r="CY970" i="1"/>
  <c r="CX970" i="1"/>
  <c r="CW970" i="1"/>
  <c r="CV970" i="1"/>
  <c r="CU970" i="1"/>
  <c r="CT970" i="1"/>
  <c r="CS970" i="1"/>
  <c r="CR970" i="1"/>
  <c r="CQ970" i="1"/>
  <c r="CP970" i="1"/>
  <c r="CO970" i="1"/>
  <c r="CN970" i="1"/>
  <c r="CM970" i="1"/>
  <c r="CL970" i="1"/>
  <c r="CK970" i="1"/>
  <c r="CJ970" i="1"/>
  <c r="CI970" i="1"/>
  <c r="CH970" i="1"/>
  <c r="CG970" i="1"/>
  <c r="CF970" i="1"/>
  <c r="CE970" i="1"/>
  <c r="CD970" i="1"/>
  <c r="CC970" i="1"/>
  <c r="CB970" i="1"/>
  <c r="CA970" i="1"/>
  <c r="BZ970" i="1"/>
  <c r="BY970" i="1"/>
  <c r="BX970" i="1"/>
  <c r="BW970" i="1"/>
  <c r="BV970" i="1"/>
  <c r="BU970" i="1"/>
  <c r="BT970" i="1"/>
  <c r="BS970" i="1"/>
  <c r="BR970" i="1"/>
  <c r="BQ970" i="1"/>
  <c r="DT968" i="1"/>
  <c r="DS968" i="1"/>
  <c r="DQ968" i="1"/>
  <c r="DP968" i="1"/>
  <c r="DO968" i="1"/>
  <c r="DN968" i="1"/>
  <c r="DM968" i="1"/>
  <c r="DL968" i="1"/>
  <c r="DK968" i="1"/>
  <c r="DJ968" i="1"/>
  <c r="DI968" i="1"/>
  <c r="DH968" i="1"/>
  <c r="DG968" i="1"/>
  <c r="DF968" i="1"/>
  <c r="DE968" i="1"/>
  <c r="DD968" i="1"/>
  <c r="DC968" i="1"/>
  <c r="DB968" i="1"/>
  <c r="DA968" i="1"/>
  <c r="CZ968" i="1"/>
  <c r="CY968" i="1"/>
  <c r="CX968" i="1"/>
  <c r="CW968" i="1"/>
  <c r="CV968" i="1"/>
  <c r="CU968" i="1"/>
  <c r="CT968" i="1"/>
  <c r="CS968" i="1"/>
  <c r="CR968" i="1"/>
  <c r="CQ968" i="1"/>
  <c r="CP968" i="1"/>
  <c r="CO968" i="1"/>
  <c r="CN968" i="1"/>
  <c r="CM968" i="1"/>
  <c r="CL968" i="1"/>
  <c r="CK968" i="1"/>
  <c r="CJ968" i="1"/>
  <c r="CI968" i="1"/>
  <c r="CH968" i="1"/>
  <c r="CG968" i="1"/>
  <c r="CF968" i="1"/>
  <c r="CE968" i="1"/>
  <c r="CD968" i="1"/>
  <c r="CC968" i="1"/>
  <c r="CB968" i="1"/>
  <c r="CA968" i="1"/>
  <c r="BZ968" i="1"/>
  <c r="BY968" i="1"/>
  <c r="BX968" i="1"/>
  <c r="BW968" i="1"/>
  <c r="BV968" i="1"/>
  <c r="BU968" i="1"/>
  <c r="BT968" i="1"/>
  <c r="BS968" i="1"/>
  <c r="BR968" i="1"/>
  <c r="BQ968" i="1"/>
  <c r="DT966" i="1"/>
  <c r="DS966" i="1"/>
  <c r="DQ966" i="1"/>
  <c r="DP966" i="1"/>
  <c r="DO966" i="1"/>
  <c r="DN966" i="1"/>
  <c r="DM966" i="1"/>
  <c r="DL966" i="1"/>
  <c r="DK966" i="1"/>
  <c r="DJ966" i="1"/>
  <c r="DI966" i="1"/>
  <c r="DH966" i="1"/>
  <c r="DG966" i="1"/>
  <c r="DF966" i="1"/>
  <c r="DE966" i="1"/>
  <c r="DD966" i="1"/>
  <c r="DC966" i="1"/>
  <c r="DB966" i="1"/>
  <c r="DA966" i="1"/>
  <c r="CZ966" i="1"/>
  <c r="CY966" i="1"/>
  <c r="CX966" i="1"/>
  <c r="CW966" i="1"/>
  <c r="CV966" i="1"/>
  <c r="CU966" i="1"/>
  <c r="CT966" i="1"/>
  <c r="CS966" i="1"/>
  <c r="CR966" i="1"/>
  <c r="CQ966" i="1"/>
  <c r="CP966" i="1"/>
  <c r="CO966" i="1"/>
  <c r="CN966" i="1"/>
  <c r="CM966" i="1"/>
  <c r="CL966" i="1"/>
  <c r="CK966" i="1"/>
  <c r="CJ966" i="1"/>
  <c r="CI966" i="1"/>
  <c r="CH966" i="1"/>
  <c r="CG966" i="1"/>
  <c r="CF966" i="1"/>
  <c r="CE966" i="1"/>
  <c r="CD966" i="1"/>
  <c r="CC966" i="1"/>
  <c r="CB966" i="1"/>
  <c r="CA966" i="1"/>
  <c r="BZ966" i="1"/>
  <c r="BY966" i="1"/>
  <c r="BX966" i="1"/>
  <c r="BW966" i="1"/>
  <c r="BV966" i="1"/>
  <c r="BU966" i="1"/>
  <c r="BT966" i="1"/>
  <c r="BS966" i="1"/>
  <c r="BR966" i="1"/>
  <c r="BQ966" i="1"/>
  <c r="DT965" i="1"/>
  <c r="DS965" i="1"/>
  <c r="DQ965" i="1"/>
  <c r="DP965" i="1"/>
  <c r="DO965" i="1"/>
  <c r="DN965" i="1"/>
  <c r="DM965" i="1"/>
  <c r="DL965" i="1"/>
  <c r="DK965" i="1"/>
  <c r="DJ965" i="1"/>
  <c r="DI965" i="1"/>
  <c r="DH965" i="1"/>
  <c r="DG965" i="1"/>
  <c r="DF965" i="1"/>
  <c r="DE965" i="1"/>
  <c r="DD965" i="1"/>
  <c r="DC965" i="1"/>
  <c r="DB965" i="1"/>
  <c r="DA965" i="1"/>
  <c r="CZ965" i="1"/>
  <c r="CY965" i="1"/>
  <c r="CX965" i="1"/>
  <c r="CW965" i="1"/>
  <c r="CV965" i="1"/>
  <c r="CU965" i="1"/>
  <c r="CT965" i="1"/>
  <c r="CS965" i="1"/>
  <c r="CR965" i="1"/>
  <c r="CQ965" i="1"/>
  <c r="CP965" i="1"/>
  <c r="CO965" i="1"/>
  <c r="CN965" i="1"/>
  <c r="CM965" i="1"/>
  <c r="CL965" i="1"/>
  <c r="CK965" i="1"/>
  <c r="CJ965" i="1"/>
  <c r="CI965" i="1"/>
  <c r="CH965" i="1"/>
  <c r="CG965" i="1"/>
  <c r="CF965" i="1"/>
  <c r="CE965" i="1"/>
  <c r="CD965" i="1"/>
  <c r="CC965" i="1"/>
  <c r="CB965" i="1"/>
  <c r="CA965" i="1"/>
  <c r="BZ965" i="1"/>
  <c r="BY965" i="1"/>
  <c r="BX965" i="1"/>
  <c r="BW965" i="1"/>
  <c r="BV965" i="1"/>
  <c r="BU965" i="1"/>
  <c r="BT965" i="1"/>
  <c r="BS965" i="1"/>
  <c r="BR965" i="1"/>
  <c r="BQ965" i="1"/>
  <c r="DT964" i="1"/>
  <c r="DS964" i="1"/>
  <c r="DQ964" i="1"/>
  <c r="DP964" i="1"/>
  <c r="DO964" i="1"/>
  <c r="DN964" i="1"/>
  <c r="DM964" i="1"/>
  <c r="DL964" i="1"/>
  <c r="DK964" i="1"/>
  <c r="DJ964" i="1"/>
  <c r="DI964" i="1"/>
  <c r="DH964" i="1"/>
  <c r="DG964" i="1"/>
  <c r="DF964" i="1"/>
  <c r="DE964" i="1"/>
  <c r="DD964" i="1"/>
  <c r="DC964" i="1"/>
  <c r="DB964" i="1"/>
  <c r="DA964" i="1"/>
  <c r="CZ964" i="1"/>
  <c r="CY964" i="1"/>
  <c r="CX964" i="1"/>
  <c r="CW964" i="1"/>
  <c r="CV964" i="1"/>
  <c r="CU964" i="1"/>
  <c r="CT964" i="1"/>
  <c r="CS964" i="1"/>
  <c r="CR964" i="1"/>
  <c r="CQ964" i="1"/>
  <c r="CP964" i="1"/>
  <c r="CO964" i="1"/>
  <c r="CN964" i="1"/>
  <c r="CM964" i="1"/>
  <c r="CL964" i="1"/>
  <c r="CK964" i="1"/>
  <c r="CJ964" i="1"/>
  <c r="CI964" i="1"/>
  <c r="CH964" i="1"/>
  <c r="CG964" i="1"/>
  <c r="CF964" i="1"/>
  <c r="CE964" i="1"/>
  <c r="CD964" i="1"/>
  <c r="CC964" i="1"/>
  <c r="CB964" i="1"/>
  <c r="CA964" i="1"/>
  <c r="BZ964" i="1"/>
  <c r="BY964" i="1"/>
  <c r="BX964" i="1"/>
  <c r="BW964" i="1"/>
  <c r="BV964" i="1"/>
  <c r="BU964" i="1"/>
  <c r="BT964" i="1"/>
  <c r="BS964" i="1"/>
  <c r="BR964" i="1"/>
  <c r="BQ964" i="1"/>
  <c r="DT963" i="1"/>
  <c r="CU963" i="1"/>
  <c r="CT963" i="1"/>
  <c r="CS963" i="1"/>
  <c r="CR963" i="1"/>
  <c r="CQ963" i="1"/>
  <c r="CP963" i="1"/>
  <c r="CO963" i="1"/>
  <c r="CN963" i="1"/>
  <c r="CM963" i="1"/>
  <c r="CL963" i="1"/>
  <c r="CK963" i="1"/>
  <c r="CJ963" i="1"/>
  <c r="CI963" i="1"/>
  <c r="CH963" i="1"/>
  <c r="CG963" i="1"/>
  <c r="CF963" i="1"/>
  <c r="CE963" i="1"/>
  <c r="CD963" i="1"/>
  <c r="CC963" i="1"/>
  <c r="CB963" i="1"/>
  <c r="CA963" i="1"/>
  <c r="BZ963" i="1"/>
  <c r="BY963" i="1"/>
  <c r="BX963" i="1"/>
  <c r="BW963" i="1"/>
  <c r="BV963" i="1"/>
  <c r="BU963" i="1"/>
  <c r="BT963" i="1"/>
  <c r="BS963" i="1"/>
  <c r="BR963" i="1"/>
  <c r="BQ963" i="1"/>
  <c r="BP969" i="1"/>
  <c r="BP970" i="1"/>
  <c r="BP968" i="1"/>
  <c r="BP966" i="1"/>
  <c r="BP965" i="1"/>
  <c r="BP964" i="1"/>
  <c r="BP963" i="1"/>
  <c r="BP974" i="1"/>
  <c r="BP973" i="1"/>
  <c r="BP991" i="1"/>
  <c r="BP989" i="1"/>
  <c r="BP987" i="1"/>
  <c r="BP985" i="1"/>
  <c r="BP984" i="1"/>
  <c r="DT998" i="1"/>
  <c r="DS998" i="1"/>
  <c r="DQ998" i="1"/>
  <c r="DP998" i="1"/>
  <c r="DO998" i="1"/>
  <c r="DN998" i="1"/>
  <c r="DM998" i="1"/>
  <c r="DL998" i="1"/>
  <c r="DK998" i="1"/>
  <c r="DJ998" i="1"/>
  <c r="DI998" i="1"/>
  <c r="DH998" i="1"/>
  <c r="DG998" i="1"/>
  <c r="DF998" i="1"/>
  <c r="DE998" i="1"/>
  <c r="DD998" i="1"/>
  <c r="DC998" i="1"/>
  <c r="DB998" i="1"/>
  <c r="DA998" i="1"/>
  <c r="CZ998" i="1"/>
  <c r="CY998" i="1"/>
  <c r="CX998" i="1"/>
  <c r="CW998" i="1"/>
  <c r="CV998" i="1"/>
  <c r="CU998" i="1"/>
  <c r="CT998" i="1"/>
  <c r="CS998" i="1"/>
  <c r="CR998" i="1"/>
  <c r="CQ998" i="1"/>
  <c r="CP998" i="1"/>
  <c r="CO998" i="1"/>
  <c r="CN998" i="1"/>
  <c r="CM998" i="1"/>
  <c r="CL998" i="1"/>
  <c r="CK998" i="1"/>
  <c r="CJ998" i="1"/>
  <c r="CI998" i="1"/>
  <c r="CH998" i="1"/>
  <c r="CG998" i="1"/>
  <c r="CF998" i="1"/>
  <c r="CE998" i="1"/>
  <c r="CD998" i="1"/>
  <c r="CC998" i="1"/>
  <c r="CB998" i="1"/>
  <c r="CA998" i="1"/>
  <c r="BZ998" i="1"/>
  <c r="BY998" i="1"/>
  <c r="BX998" i="1"/>
  <c r="BW998" i="1"/>
  <c r="BV998" i="1"/>
  <c r="BU998" i="1"/>
  <c r="BT998" i="1"/>
  <c r="BS998" i="1"/>
  <c r="BR998" i="1"/>
  <c r="BQ998" i="1"/>
  <c r="DT997" i="1"/>
  <c r="DS997" i="1"/>
  <c r="DQ997" i="1"/>
  <c r="DP997" i="1"/>
  <c r="DO997" i="1"/>
  <c r="DN997" i="1"/>
  <c r="DM997" i="1"/>
  <c r="DL997" i="1"/>
  <c r="DK997" i="1"/>
  <c r="DJ997" i="1"/>
  <c r="DI997" i="1"/>
  <c r="DH997" i="1"/>
  <c r="DG997" i="1"/>
  <c r="DF997" i="1"/>
  <c r="DE997" i="1"/>
  <c r="DD997" i="1"/>
  <c r="DC997" i="1"/>
  <c r="DB997" i="1"/>
  <c r="DA997" i="1"/>
  <c r="CZ997" i="1"/>
  <c r="CY997" i="1"/>
  <c r="CX997" i="1"/>
  <c r="CW997" i="1"/>
  <c r="CV997" i="1"/>
  <c r="CU997" i="1"/>
  <c r="CT997" i="1"/>
  <c r="CS997" i="1"/>
  <c r="CR997" i="1"/>
  <c r="CQ997" i="1"/>
  <c r="CP997" i="1"/>
  <c r="CO997" i="1"/>
  <c r="CN997" i="1"/>
  <c r="CM997" i="1"/>
  <c r="CL997" i="1"/>
  <c r="CK997" i="1"/>
  <c r="CJ997" i="1"/>
  <c r="CI997" i="1"/>
  <c r="CH997" i="1"/>
  <c r="CG997" i="1"/>
  <c r="CF997" i="1"/>
  <c r="CE997" i="1"/>
  <c r="CD997" i="1"/>
  <c r="CC997" i="1"/>
  <c r="CB997" i="1"/>
  <c r="CA997" i="1"/>
  <c r="BZ997" i="1"/>
  <c r="BY997" i="1"/>
  <c r="BX997" i="1"/>
  <c r="BW997" i="1"/>
  <c r="BV997" i="1"/>
  <c r="BU997" i="1"/>
  <c r="BT997" i="1"/>
  <c r="BS997" i="1"/>
  <c r="BR997" i="1"/>
  <c r="BQ997" i="1"/>
  <c r="BP998" i="1"/>
  <c r="BP997" i="1"/>
  <c r="BP1012" i="1"/>
  <c r="BP1010" i="1"/>
  <c r="BP1008" i="1"/>
  <c r="BP1004" i="1"/>
  <c r="BP1003" i="1"/>
  <c r="BP1002" i="1"/>
  <c r="BP1000" i="1"/>
  <c r="BP1018" i="1"/>
  <c r="BP1016" i="1"/>
  <c r="BP1032" i="1"/>
  <c r="BP1030" i="1"/>
  <c r="BP1045" i="1"/>
  <c r="BP1043" i="1"/>
  <c r="BP1044" i="1"/>
  <c r="BP1042" i="1"/>
  <c r="BP1040" i="1"/>
  <c r="BP1038" i="1"/>
  <c r="BP1037" i="1"/>
  <c r="BP1056" i="1"/>
  <c r="BP1053" i="1"/>
  <c r="BP1048" i="1"/>
  <c r="DT1061" i="1"/>
  <c r="DS1061" i="1"/>
  <c r="DQ1061" i="1"/>
  <c r="DP1061" i="1"/>
  <c r="DO1061" i="1"/>
  <c r="DN1061" i="1"/>
  <c r="DM1061" i="1"/>
  <c r="DL1061" i="1"/>
  <c r="DK1061" i="1"/>
  <c r="DJ1061" i="1"/>
  <c r="DI1061" i="1"/>
  <c r="DH1061" i="1"/>
  <c r="DG1061" i="1"/>
  <c r="DF1061" i="1"/>
  <c r="DE1061" i="1"/>
  <c r="DD1061" i="1"/>
  <c r="DC1061" i="1"/>
  <c r="DB1061" i="1"/>
  <c r="DA1061" i="1"/>
  <c r="CZ1061" i="1"/>
  <c r="CY1061" i="1"/>
  <c r="CX1061" i="1"/>
  <c r="CW1061" i="1"/>
  <c r="CV1061" i="1"/>
  <c r="CU1061" i="1"/>
  <c r="CT1061" i="1"/>
  <c r="CS1061" i="1"/>
  <c r="CR1061" i="1"/>
  <c r="CQ1061" i="1"/>
  <c r="CP1061" i="1"/>
  <c r="CO1061" i="1"/>
  <c r="CN1061" i="1"/>
  <c r="CM1061" i="1"/>
  <c r="CL1061" i="1"/>
  <c r="CK1061" i="1"/>
  <c r="CJ1061" i="1"/>
  <c r="CI1061" i="1"/>
  <c r="CH1061" i="1"/>
  <c r="CG1061" i="1"/>
  <c r="CF1061" i="1"/>
  <c r="CE1061" i="1"/>
  <c r="CD1061" i="1"/>
  <c r="CC1061" i="1"/>
  <c r="CB1061" i="1"/>
  <c r="CA1061" i="1"/>
  <c r="BZ1061" i="1"/>
  <c r="BY1061" i="1"/>
  <c r="BX1061" i="1"/>
  <c r="BW1061" i="1"/>
  <c r="BV1061" i="1"/>
  <c r="BU1061" i="1"/>
  <c r="BT1061" i="1"/>
  <c r="BS1061" i="1"/>
  <c r="BR1061" i="1"/>
  <c r="BQ1061" i="1"/>
  <c r="DT1060" i="1"/>
  <c r="DS1060" i="1"/>
  <c r="DQ1060" i="1"/>
  <c r="DP1060" i="1"/>
  <c r="DO1060" i="1"/>
  <c r="DN1060" i="1"/>
  <c r="DM1060" i="1"/>
  <c r="DL1060" i="1"/>
  <c r="DK1060" i="1"/>
  <c r="DJ1060" i="1"/>
  <c r="DI1060" i="1"/>
  <c r="DH1060" i="1"/>
  <c r="DG1060" i="1"/>
  <c r="DF1060" i="1"/>
  <c r="DE1060" i="1"/>
  <c r="DD1060" i="1"/>
  <c r="DC1060" i="1"/>
  <c r="DB1060" i="1"/>
  <c r="DA1060" i="1"/>
  <c r="CZ1060" i="1"/>
  <c r="CY1060" i="1"/>
  <c r="CX1060" i="1"/>
  <c r="CW1060" i="1"/>
  <c r="CV1060" i="1"/>
  <c r="CU1060" i="1"/>
  <c r="CT1060" i="1"/>
  <c r="CS1060" i="1"/>
  <c r="CR1060" i="1"/>
  <c r="CQ1060" i="1"/>
  <c r="CP1060" i="1"/>
  <c r="CO1060" i="1"/>
  <c r="CN1060" i="1"/>
  <c r="CM1060" i="1"/>
  <c r="CL1060" i="1"/>
  <c r="CK1060" i="1"/>
  <c r="CJ1060" i="1"/>
  <c r="CI1060" i="1"/>
  <c r="CH1060" i="1"/>
  <c r="CG1060" i="1"/>
  <c r="CF1060" i="1"/>
  <c r="CE1060" i="1"/>
  <c r="CD1060" i="1"/>
  <c r="CC1060" i="1"/>
  <c r="CB1060" i="1"/>
  <c r="CA1060" i="1"/>
  <c r="BZ1060" i="1"/>
  <c r="BY1060" i="1"/>
  <c r="BX1060" i="1"/>
  <c r="BW1060" i="1"/>
  <c r="BV1060" i="1"/>
  <c r="BU1060" i="1"/>
  <c r="BT1060" i="1"/>
  <c r="BS1060" i="1"/>
  <c r="BR1060" i="1"/>
  <c r="BQ1060" i="1"/>
  <c r="DT1059" i="1"/>
  <c r="BW1059" i="1"/>
  <c r="BV1059" i="1"/>
  <c r="BU1059" i="1"/>
  <c r="BT1059" i="1"/>
  <c r="BS1059" i="1"/>
  <c r="BR1059" i="1"/>
  <c r="BQ1059" i="1"/>
  <c r="BP1061" i="1"/>
  <c r="BP1060" i="1"/>
  <c r="BP1059" i="1"/>
  <c r="BP1069" i="1"/>
  <c r="BP1068" i="1"/>
  <c r="BP1066" i="1"/>
  <c r="BP1071" i="1"/>
  <c r="BP1075" i="1"/>
  <c r="BP1074" i="1"/>
  <c r="DT1083" i="1"/>
  <c r="DS1083" i="1"/>
  <c r="DR1083" i="1"/>
  <c r="DQ1083" i="1"/>
  <c r="DP1083" i="1"/>
  <c r="DO1083" i="1"/>
  <c r="DN1083" i="1"/>
  <c r="DM1083" i="1"/>
  <c r="DL1083" i="1"/>
  <c r="DK1083" i="1"/>
  <c r="DJ1083" i="1"/>
  <c r="DI1083" i="1"/>
  <c r="DH1083" i="1"/>
  <c r="DG1083" i="1"/>
  <c r="DF1083" i="1"/>
  <c r="DE1083" i="1"/>
  <c r="DD1083" i="1"/>
  <c r="DC1083" i="1"/>
  <c r="DB1083" i="1"/>
  <c r="DA1083" i="1"/>
  <c r="CZ1083" i="1"/>
  <c r="CY1083" i="1"/>
  <c r="CX1083" i="1"/>
  <c r="CW1083" i="1"/>
  <c r="CV1083" i="1"/>
  <c r="CU1083" i="1"/>
  <c r="CT1083" i="1"/>
  <c r="CS1083" i="1"/>
  <c r="CR1083" i="1"/>
  <c r="CQ1083" i="1"/>
  <c r="CP1083" i="1"/>
  <c r="CO1083" i="1"/>
  <c r="CN1083" i="1"/>
  <c r="CM1083" i="1"/>
  <c r="CL1083" i="1"/>
  <c r="CK1083" i="1"/>
  <c r="CJ1083" i="1"/>
  <c r="CI1083" i="1"/>
  <c r="CH1083" i="1"/>
  <c r="CG1083" i="1"/>
  <c r="CF1083" i="1"/>
  <c r="CE1083" i="1"/>
  <c r="CD1083" i="1"/>
  <c r="CC1083" i="1"/>
  <c r="CB1083" i="1"/>
  <c r="CA1083" i="1"/>
  <c r="BZ1083" i="1"/>
  <c r="BY1083" i="1"/>
  <c r="BX1083" i="1"/>
  <c r="BW1083" i="1"/>
  <c r="BV1083" i="1"/>
  <c r="BU1083" i="1"/>
  <c r="BT1083" i="1"/>
  <c r="BS1083" i="1"/>
  <c r="BR1083" i="1"/>
  <c r="BQ1083" i="1"/>
  <c r="DT1084" i="1"/>
  <c r="DS1084" i="1"/>
  <c r="DR1084" i="1"/>
  <c r="DQ1084" i="1"/>
  <c r="DP1084" i="1"/>
  <c r="DO1084" i="1"/>
  <c r="DN1084" i="1"/>
  <c r="DM1084" i="1"/>
  <c r="DL1084" i="1"/>
  <c r="DK1084" i="1"/>
  <c r="DJ1084" i="1"/>
  <c r="DI1084" i="1"/>
  <c r="DH1084" i="1"/>
  <c r="DG1084" i="1"/>
  <c r="DF1084" i="1"/>
  <c r="DE1084" i="1"/>
  <c r="DD1084" i="1"/>
  <c r="DC1084" i="1"/>
  <c r="DB1084" i="1"/>
  <c r="DA1084" i="1"/>
  <c r="CZ1084" i="1"/>
  <c r="CY1084" i="1"/>
  <c r="CX1084" i="1"/>
  <c r="CW1084" i="1"/>
  <c r="CV1084" i="1"/>
  <c r="CU1084" i="1"/>
  <c r="CT1084" i="1"/>
  <c r="CS1084" i="1"/>
  <c r="CR1084" i="1"/>
  <c r="CQ1084" i="1"/>
  <c r="CP1084" i="1"/>
  <c r="CO1084" i="1"/>
  <c r="CN1084" i="1"/>
  <c r="CM1084" i="1"/>
  <c r="CL1084" i="1"/>
  <c r="CK1084" i="1"/>
  <c r="CJ1084" i="1"/>
  <c r="CI1084" i="1"/>
  <c r="CH1084" i="1"/>
  <c r="CG1084" i="1"/>
  <c r="CF1084" i="1"/>
  <c r="CE1084" i="1"/>
  <c r="CD1084" i="1"/>
  <c r="CC1084" i="1"/>
  <c r="CB1084" i="1"/>
  <c r="CA1084" i="1"/>
  <c r="BZ1084" i="1"/>
  <c r="BY1084" i="1"/>
  <c r="BX1084" i="1"/>
  <c r="BW1084" i="1"/>
  <c r="BV1084" i="1"/>
  <c r="BU1084" i="1"/>
  <c r="BT1084" i="1"/>
  <c r="BS1084" i="1"/>
  <c r="BR1084" i="1"/>
  <c r="BQ1084" i="1"/>
  <c r="DT1082" i="1"/>
  <c r="DS1082" i="1"/>
  <c r="DR1082" i="1"/>
  <c r="DQ1082" i="1"/>
  <c r="DP1082" i="1"/>
  <c r="DO1082" i="1"/>
  <c r="DN1082" i="1"/>
  <c r="DM1082" i="1"/>
  <c r="DL1082" i="1"/>
  <c r="DK1082" i="1"/>
  <c r="DJ1082" i="1"/>
  <c r="DI1082" i="1"/>
  <c r="DH1082" i="1"/>
  <c r="DG1082" i="1"/>
  <c r="DF1082" i="1"/>
  <c r="DE1082" i="1"/>
  <c r="DD1082" i="1"/>
  <c r="DC1082" i="1"/>
  <c r="DB1082" i="1"/>
  <c r="DA1082" i="1"/>
  <c r="CZ1082" i="1"/>
  <c r="CY1082" i="1"/>
  <c r="CX1082" i="1"/>
  <c r="CW1082" i="1"/>
  <c r="CV1082" i="1"/>
  <c r="CU1082" i="1"/>
  <c r="CT1082" i="1"/>
  <c r="CS1082" i="1"/>
  <c r="CR1082" i="1"/>
  <c r="CQ1082" i="1"/>
  <c r="CP1082" i="1"/>
  <c r="CO1082" i="1"/>
  <c r="CN1082" i="1"/>
  <c r="CM1082" i="1"/>
  <c r="CL1082" i="1"/>
  <c r="CK1082" i="1"/>
  <c r="CJ1082" i="1"/>
  <c r="CI1082" i="1"/>
  <c r="CH1082" i="1"/>
  <c r="CG1082" i="1"/>
  <c r="CF1082" i="1"/>
  <c r="CE1082" i="1"/>
  <c r="CD1082" i="1"/>
  <c r="CC1082" i="1"/>
  <c r="CB1082" i="1"/>
  <c r="CA1082" i="1"/>
  <c r="BZ1082" i="1"/>
  <c r="BY1082" i="1"/>
  <c r="BX1082" i="1"/>
  <c r="BW1082" i="1"/>
  <c r="BV1082" i="1"/>
  <c r="BU1082" i="1"/>
  <c r="BT1082" i="1"/>
  <c r="BS1082" i="1"/>
  <c r="BR1082" i="1"/>
  <c r="BQ1082" i="1"/>
  <c r="DT1080" i="1"/>
  <c r="DS1080" i="1"/>
  <c r="DR1080" i="1"/>
  <c r="DQ1080" i="1"/>
  <c r="DP1080" i="1"/>
  <c r="DO1080" i="1"/>
  <c r="DN1080" i="1"/>
  <c r="DM1080" i="1"/>
  <c r="DL1080" i="1"/>
  <c r="DK1080" i="1"/>
  <c r="DJ1080" i="1"/>
  <c r="DI1080" i="1"/>
  <c r="DH1080" i="1"/>
  <c r="DG1080" i="1"/>
  <c r="DF1080" i="1"/>
  <c r="DE1080" i="1"/>
  <c r="DD1080" i="1"/>
  <c r="DC1080" i="1"/>
  <c r="DB1080" i="1"/>
  <c r="DA1080" i="1"/>
  <c r="CZ1080" i="1"/>
  <c r="CY1080" i="1"/>
  <c r="CX1080" i="1"/>
  <c r="CW1080" i="1"/>
  <c r="CV1080" i="1"/>
  <c r="CU1080" i="1"/>
  <c r="CT1080" i="1"/>
  <c r="CS1080" i="1"/>
  <c r="CR1080" i="1"/>
  <c r="CQ1080" i="1"/>
  <c r="CP1080" i="1"/>
  <c r="CO1080" i="1"/>
  <c r="CN1080" i="1"/>
  <c r="CM1080" i="1"/>
  <c r="CL1080" i="1"/>
  <c r="CK1080" i="1"/>
  <c r="CJ1080" i="1"/>
  <c r="CI1080" i="1"/>
  <c r="CH1080" i="1"/>
  <c r="CG1080" i="1"/>
  <c r="CF1080" i="1"/>
  <c r="CE1080" i="1"/>
  <c r="CD1080" i="1"/>
  <c r="CC1080" i="1"/>
  <c r="CB1080" i="1"/>
  <c r="CA1080" i="1"/>
  <c r="BZ1080" i="1"/>
  <c r="BY1080" i="1"/>
  <c r="BX1080" i="1"/>
  <c r="BW1080" i="1"/>
  <c r="BV1080" i="1"/>
  <c r="BU1080" i="1"/>
  <c r="BT1080" i="1"/>
  <c r="BS1080" i="1"/>
  <c r="BR1080" i="1"/>
  <c r="BQ1080" i="1"/>
  <c r="DT1079" i="1"/>
  <c r="DS1079" i="1"/>
  <c r="DR1079" i="1"/>
  <c r="DQ1079" i="1"/>
  <c r="DP1079" i="1"/>
  <c r="DO1079" i="1"/>
  <c r="DN1079" i="1"/>
  <c r="DM1079" i="1"/>
  <c r="DL1079" i="1"/>
  <c r="DK1079" i="1"/>
  <c r="DJ1079" i="1"/>
  <c r="DI1079" i="1"/>
  <c r="DH1079" i="1"/>
  <c r="DG1079" i="1"/>
  <c r="DF1079" i="1"/>
  <c r="DE1079" i="1"/>
  <c r="DD1079" i="1"/>
  <c r="DC1079" i="1"/>
  <c r="DB1079" i="1"/>
  <c r="DA1079" i="1"/>
  <c r="CZ1079" i="1"/>
  <c r="CY1079" i="1"/>
  <c r="CX1079" i="1"/>
  <c r="CW1079" i="1"/>
  <c r="CV1079" i="1"/>
  <c r="CU1079" i="1"/>
  <c r="CT1079" i="1"/>
  <c r="CS1079" i="1"/>
  <c r="CR1079" i="1"/>
  <c r="CQ1079" i="1"/>
  <c r="CP1079" i="1"/>
  <c r="CO1079" i="1"/>
  <c r="CN1079" i="1"/>
  <c r="CM1079" i="1"/>
  <c r="CL1079" i="1"/>
  <c r="CK1079" i="1"/>
  <c r="CJ1079" i="1"/>
  <c r="CI1079" i="1"/>
  <c r="DT1078" i="1"/>
  <c r="BP1083" i="1"/>
  <c r="BP1084" i="1"/>
  <c r="BP1082" i="1"/>
  <c r="BP1080" i="1"/>
  <c r="BP1078" i="1"/>
  <c r="DT1090" i="1"/>
  <c r="DS1090" i="1"/>
  <c r="DQ1090" i="1"/>
  <c r="DP1090" i="1"/>
  <c r="DO1090" i="1"/>
  <c r="DN1090" i="1"/>
  <c r="DM1090" i="1"/>
  <c r="DL1090" i="1"/>
  <c r="DK1090" i="1"/>
  <c r="DJ1090" i="1"/>
  <c r="DI1090" i="1"/>
  <c r="DH1090" i="1"/>
  <c r="DG1090" i="1"/>
  <c r="DF1090" i="1"/>
  <c r="DE1090" i="1"/>
  <c r="DD1090" i="1"/>
  <c r="DC1090" i="1"/>
  <c r="DB1090" i="1"/>
  <c r="DA1090" i="1"/>
  <c r="CZ1090" i="1"/>
  <c r="CY1090" i="1"/>
  <c r="CX1090" i="1"/>
  <c r="CW1090" i="1"/>
  <c r="CV1090" i="1"/>
  <c r="CU1090" i="1"/>
  <c r="CT1090" i="1"/>
  <c r="CS1090" i="1"/>
  <c r="CR1090" i="1"/>
  <c r="CQ1090" i="1"/>
  <c r="CP1090" i="1"/>
  <c r="CO1090" i="1"/>
  <c r="CN1090" i="1"/>
  <c r="CM1090" i="1"/>
  <c r="CL1090" i="1"/>
  <c r="CK1090" i="1"/>
  <c r="CJ1090" i="1"/>
  <c r="CI1090" i="1"/>
  <c r="CH1090" i="1"/>
  <c r="CG1090" i="1"/>
  <c r="CF1090" i="1"/>
  <c r="CE1090" i="1"/>
  <c r="CD1090" i="1"/>
  <c r="CC1090" i="1"/>
  <c r="CB1090" i="1"/>
  <c r="CA1090" i="1"/>
  <c r="BZ1090" i="1"/>
  <c r="BY1090" i="1"/>
  <c r="BX1090" i="1"/>
  <c r="BW1090" i="1"/>
  <c r="BV1090" i="1"/>
  <c r="BU1090" i="1"/>
  <c r="BT1090" i="1"/>
  <c r="BS1090" i="1"/>
  <c r="BR1090" i="1"/>
  <c r="BQ1090" i="1"/>
  <c r="DT1089" i="1"/>
  <c r="DS1089" i="1"/>
  <c r="DQ1089" i="1"/>
  <c r="DP1089" i="1"/>
  <c r="DO1089" i="1"/>
  <c r="DN1089" i="1"/>
  <c r="DM1089" i="1"/>
  <c r="DL1089" i="1"/>
  <c r="DK1089" i="1"/>
  <c r="DJ1089" i="1"/>
  <c r="DI1089" i="1"/>
  <c r="DH1089" i="1"/>
  <c r="DG1089" i="1"/>
  <c r="DF1089" i="1"/>
  <c r="DE1089" i="1"/>
  <c r="DD1089" i="1"/>
  <c r="DC1089" i="1"/>
  <c r="DB1089" i="1"/>
  <c r="DA1089" i="1"/>
  <c r="CZ1089" i="1"/>
  <c r="CY1089" i="1"/>
  <c r="CX1089" i="1"/>
  <c r="CW1089" i="1"/>
  <c r="CV1089" i="1"/>
  <c r="CU1089" i="1"/>
  <c r="CT1089" i="1"/>
  <c r="CS1089" i="1"/>
  <c r="CR1089" i="1"/>
  <c r="CQ1089" i="1"/>
  <c r="CP1089" i="1"/>
  <c r="CO1089" i="1"/>
  <c r="CN1089" i="1"/>
  <c r="CM1089" i="1"/>
  <c r="CL1089" i="1"/>
  <c r="CK1089" i="1"/>
  <c r="CJ1089" i="1"/>
  <c r="CI1089" i="1"/>
  <c r="CH1089" i="1"/>
  <c r="CG1089" i="1"/>
  <c r="CF1089" i="1"/>
  <c r="CE1089" i="1"/>
  <c r="CD1089" i="1"/>
  <c r="CC1089" i="1"/>
  <c r="CB1089" i="1"/>
  <c r="CA1089" i="1"/>
  <c r="BZ1089" i="1"/>
  <c r="BY1089" i="1"/>
  <c r="BX1089" i="1"/>
  <c r="BW1089" i="1"/>
  <c r="BV1089" i="1"/>
  <c r="BU1089" i="1"/>
  <c r="BT1089" i="1"/>
  <c r="BS1089" i="1"/>
  <c r="BR1089" i="1"/>
  <c r="BQ1089" i="1"/>
  <c r="BP1090" i="1"/>
  <c r="BP1089" i="1"/>
  <c r="BP1099" i="1"/>
  <c r="BP1100" i="1"/>
  <c r="BP1098" i="1"/>
  <c r="BP1096" i="1"/>
  <c r="BP1094" i="1"/>
  <c r="BP1105" i="1"/>
  <c r="BP1103" i="1"/>
  <c r="DT1110" i="1"/>
  <c r="DS1110" i="1"/>
  <c r="DQ1110" i="1"/>
  <c r="DP1110" i="1"/>
  <c r="DO1110" i="1"/>
  <c r="DN1110" i="1"/>
  <c r="DM1110" i="1"/>
  <c r="DL1110" i="1"/>
  <c r="DK1110" i="1"/>
  <c r="DJ1110" i="1"/>
  <c r="DI1110" i="1"/>
  <c r="DH1110" i="1"/>
  <c r="DG1110" i="1"/>
  <c r="DF1110" i="1"/>
  <c r="DE1110" i="1"/>
  <c r="DD1110" i="1"/>
  <c r="DC1110" i="1"/>
  <c r="DB1110" i="1"/>
  <c r="DA1110" i="1"/>
  <c r="CZ1110" i="1"/>
  <c r="CY1110" i="1"/>
  <c r="CX1110" i="1"/>
  <c r="CW1110" i="1"/>
  <c r="CV1110" i="1"/>
  <c r="CU1110" i="1"/>
  <c r="CT1110" i="1"/>
  <c r="CS1110" i="1"/>
  <c r="CR1110" i="1"/>
  <c r="CQ1110" i="1"/>
  <c r="CP1110" i="1"/>
  <c r="CO1110" i="1"/>
  <c r="CN1110" i="1"/>
  <c r="CM1110" i="1"/>
  <c r="CL1110" i="1"/>
  <c r="CK1110" i="1"/>
  <c r="CJ1110" i="1"/>
  <c r="CI1110" i="1"/>
  <c r="CH1110" i="1"/>
  <c r="CG1110" i="1"/>
  <c r="CF1110" i="1"/>
  <c r="CE1110" i="1"/>
  <c r="CD1110" i="1"/>
  <c r="CC1110" i="1"/>
  <c r="CB1110" i="1"/>
  <c r="CA1110" i="1"/>
  <c r="BZ1110" i="1"/>
  <c r="BY1110" i="1"/>
  <c r="BX1110" i="1"/>
  <c r="BW1110" i="1"/>
  <c r="BV1110" i="1"/>
  <c r="BU1110" i="1"/>
  <c r="BT1110" i="1"/>
  <c r="BS1110" i="1"/>
  <c r="BR1110" i="1"/>
  <c r="BQ1110" i="1"/>
  <c r="DT1109" i="1"/>
  <c r="DS1109" i="1"/>
  <c r="DQ1109" i="1"/>
  <c r="DP1109" i="1"/>
  <c r="DO1109" i="1"/>
  <c r="DN1109" i="1"/>
  <c r="DM1109" i="1"/>
  <c r="DL1109" i="1"/>
  <c r="DK1109" i="1"/>
  <c r="DJ1109" i="1"/>
  <c r="DI1109" i="1"/>
  <c r="DH1109" i="1"/>
  <c r="DG1109" i="1"/>
  <c r="DF1109" i="1"/>
  <c r="DE1109" i="1"/>
  <c r="DD1109" i="1"/>
  <c r="DC1109" i="1"/>
  <c r="DB1109" i="1"/>
  <c r="DA1109" i="1"/>
  <c r="CZ1109" i="1"/>
  <c r="CY1109" i="1"/>
  <c r="CX1109" i="1"/>
  <c r="CW1109" i="1"/>
  <c r="CV1109" i="1"/>
  <c r="CU1109" i="1"/>
  <c r="CT1109" i="1"/>
  <c r="CS1109" i="1"/>
  <c r="CR1109" i="1"/>
  <c r="CQ1109" i="1"/>
  <c r="CP1109" i="1"/>
  <c r="CO1109" i="1"/>
  <c r="CN1109" i="1"/>
  <c r="CM1109" i="1"/>
  <c r="CL1109" i="1"/>
  <c r="CK1109" i="1"/>
  <c r="CJ1109" i="1"/>
  <c r="CI1109" i="1"/>
  <c r="CH1109" i="1"/>
  <c r="CG1109" i="1"/>
  <c r="CF1109" i="1"/>
  <c r="CE1109" i="1"/>
  <c r="CD1109" i="1"/>
  <c r="CC1109" i="1"/>
  <c r="CB1109" i="1"/>
  <c r="CA1109" i="1"/>
  <c r="BZ1109" i="1"/>
  <c r="BY1109" i="1"/>
  <c r="BX1109" i="1"/>
  <c r="BW1109" i="1"/>
  <c r="BV1109" i="1"/>
  <c r="BU1109" i="1"/>
  <c r="BT1109" i="1"/>
  <c r="BS1109" i="1"/>
  <c r="BR1109" i="1"/>
  <c r="BQ1109" i="1"/>
  <c r="BQ1108" i="1"/>
  <c r="BP1110" i="1"/>
  <c r="BP1109" i="1"/>
  <c r="BP1108" i="1"/>
  <c r="DT1117" i="1"/>
  <c r="DS1117" i="1"/>
  <c r="DQ1117" i="1"/>
  <c r="DP1117" i="1"/>
  <c r="DO1117" i="1"/>
  <c r="DN1117" i="1"/>
  <c r="DM1117" i="1"/>
  <c r="DL1117" i="1"/>
  <c r="DK1117" i="1"/>
  <c r="DJ1117" i="1"/>
  <c r="DI1117" i="1"/>
  <c r="DH1117" i="1"/>
  <c r="DG1117" i="1"/>
  <c r="DF1117" i="1"/>
  <c r="DE1117" i="1"/>
  <c r="DD1117" i="1"/>
  <c r="DC1117" i="1"/>
  <c r="DB1117" i="1"/>
  <c r="DA1117" i="1"/>
  <c r="CZ1117" i="1"/>
  <c r="CY1117" i="1"/>
  <c r="CX1117" i="1"/>
  <c r="CW1117" i="1"/>
  <c r="CV1117" i="1"/>
  <c r="CU1117" i="1"/>
  <c r="CT1117" i="1"/>
  <c r="CS1117" i="1"/>
  <c r="CR1117" i="1"/>
  <c r="CQ1117" i="1"/>
  <c r="CP1117" i="1"/>
  <c r="CO1117" i="1"/>
  <c r="CN1117" i="1"/>
  <c r="CM1117" i="1"/>
  <c r="CL1117" i="1"/>
  <c r="CK1117" i="1"/>
  <c r="CJ1117" i="1"/>
  <c r="CI1117" i="1"/>
  <c r="CH1117" i="1"/>
  <c r="CG1117" i="1"/>
  <c r="CF1117" i="1"/>
  <c r="CE1117" i="1"/>
  <c r="CD1117" i="1"/>
  <c r="CC1117" i="1"/>
  <c r="CB1117" i="1"/>
  <c r="CA1117" i="1"/>
  <c r="BZ1117" i="1"/>
  <c r="BY1117" i="1"/>
  <c r="BX1117" i="1"/>
  <c r="BW1117" i="1"/>
  <c r="BV1117" i="1"/>
  <c r="BU1117" i="1"/>
  <c r="BT1117" i="1"/>
  <c r="BS1117" i="1"/>
  <c r="BR1117" i="1"/>
  <c r="BQ1117" i="1"/>
  <c r="DT1115" i="1"/>
  <c r="DS1115" i="1"/>
  <c r="DQ1115" i="1"/>
  <c r="DP1115" i="1"/>
  <c r="DO1115" i="1"/>
  <c r="DN1115" i="1"/>
  <c r="DM1115" i="1"/>
  <c r="DL1115" i="1"/>
  <c r="DK1115" i="1"/>
  <c r="DJ1115" i="1"/>
  <c r="DI1115" i="1"/>
  <c r="DH1115" i="1"/>
  <c r="DG1115" i="1"/>
  <c r="DF1115" i="1"/>
  <c r="DE1115" i="1"/>
  <c r="DD1115" i="1"/>
  <c r="DC1115" i="1"/>
  <c r="DB1115" i="1"/>
  <c r="DA1115" i="1"/>
  <c r="CZ1115" i="1"/>
  <c r="CY1115" i="1"/>
  <c r="CX1115" i="1"/>
  <c r="CW1115" i="1"/>
  <c r="CV1115" i="1"/>
  <c r="CU1115" i="1"/>
  <c r="CT1115" i="1"/>
  <c r="CS1115" i="1"/>
  <c r="CR1115" i="1"/>
  <c r="CQ1115" i="1"/>
  <c r="CP1115" i="1"/>
  <c r="CO1115" i="1"/>
  <c r="CN1115" i="1"/>
  <c r="CM1115" i="1"/>
  <c r="CL1115" i="1"/>
  <c r="CK1115" i="1"/>
  <c r="CJ1115" i="1"/>
  <c r="CI1115" i="1"/>
  <c r="CH1115" i="1"/>
  <c r="CG1115" i="1"/>
  <c r="CF1115" i="1"/>
  <c r="CE1115" i="1"/>
  <c r="CD1115" i="1"/>
  <c r="CC1115" i="1"/>
  <c r="CB1115" i="1"/>
  <c r="CA1115" i="1"/>
  <c r="BZ1115" i="1"/>
  <c r="BY1115" i="1"/>
  <c r="BX1115" i="1"/>
  <c r="BW1115" i="1"/>
  <c r="BV1115" i="1"/>
  <c r="BU1115" i="1"/>
  <c r="BT1115" i="1"/>
  <c r="BS1115" i="1"/>
  <c r="BR1115" i="1"/>
  <c r="BQ1115" i="1"/>
  <c r="DT1113" i="1"/>
  <c r="BP1117" i="1"/>
  <c r="BP1115" i="1"/>
  <c r="DT1239" i="1"/>
  <c r="DS1239" i="1"/>
  <c r="DQ1239" i="1"/>
  <c r="DP1239" i="1"/>
  <c r="DO1239" i="1"/>
  <c r="DN1239" i="1"/>
  <c r="DM1239" i="1"/>
  <c r="DL1239" i="1"/>
  <c r="DK1239" i="1"/>
  <c r="DJ1239" i="1"/>
  <c r="DI1239" i="1"/>
  <c r="DH1239" i="1"/>
  <c r="DG1239" i="1"/>
  <c r="DF1239" i="1"/>
  <c r="DE1239" i="1"/>
  <c r="DD1239" i="1"/>
  <c r="DC1239" i="1"/>
  <c r="DB1239" i="1"/>
  <c r="DA1239" i="1"/>
  <c r="CZ1239" i="1"/>
  <c r="CY1239" i="1"/>
  <c r="CX1239" i="1"/>
  <c r="CW1239" i="1"/>
  <c r="CV1239" i="1"/>
  <c r="CU1239" i="1"/>
  <c r="CT1239" i="1"/>
  <c r="CS1239" i="1"/>
  <c r="CR1239" i="1"/>
  <c r="CQ1239" i="1"/>
  <c r="CP1239" i="1"/>
  <c r="CO1239" i="1"/>
  <c r="CN1239" i="1"/>
  <c r="CM1239" i="1"/>
  <c r="CL1239" i="1"/>
  <c r="CK1239" i="1"/>
  <c r="CJ1239" i="1"/>
  <c r="CI1239" i="1"/>
  <c r="CH1239" i="1"/>
  <c r="CG1239" i="1"/>
  <c r="CF1239" i="1"/>
  <c r="CE1239" i="1"/>
  <c r="CD1239" i="1"/>
  <c r="CC1239" i="1"/>
  <c r="CB1239" i="1"/>
  <c r="CA1239" i="1"/>
  <c r="BZ1239" i="1"/>
  <c r="BY1239" i="1"/>
  <c r="BX1239" i="1"/>
  <c r="BW1239" i="1"/>
  <c r="BV1239" i="1"/>
  <c r="BU1239" i="1"/>
  <c r="BT1239" i="1"/>
  <c r="BS1239" i="1"/>
  <c r="BR1239" i="1"/>
  <c r="BQ1239" i="1"/>
  <c r="DT1238" i="1"/>
  <c r="DS1238" i="1"/>
  <c r="DQ1238" i="1"/>
  <c r="DP1238" i="1"/>
  <c r="DO1238" i="1"/>
  <c r="DN1238" i="1"/>
  <c r="DM1238" i="1"/>
  <c r="DL1238" i="1"/>
  <c r="DK1238" i="1"/>
  <c r="DJ1238" i="1"/>
  <c r="DI1238" i="1"/>
  <c r="DH1238" i="1"/>
  <c r="DG1238" i="1"/>
  <c r="DF1238" i="1"/>
  <c r="DE1238" i="1"/>
  <c r="DD1238" i="1"/>
  <c r="DC1238" i="1"/>
  <c r="DB1238" i="1"/>
  <c r="DA1238" i="1"/>
  <c r="CZ1238" i="1"/>
  <c r="CY1238" i="1"/>
  <c r="CX1238" i="1"/>
  <c r="CW1238" i="1"/>
  <c r="CV1238" i="1"/>
  <c r="CU1238" i="1"/>
  <c r="CT1238" i="1"/>
  <c r="CS1238" i="1"/>
  <c r="CR1238" i="1"/>
  <c r="CQ1238" i="1"/>
  <c r="CP1238" i="1"/>
  <c r="CO1238" i="1"/>
  <c r="CN1238" i="1"/>
  <c r="CM1238" i="1"/>
  <c r="CL1238" i="1"/>
  <c r="CK1238" i="1"/>
  <c r="CJ1238" i="1"/>
  <c r="CI1238" i="1"/>
  <c r="CH1238" i="1"/>
  <c r="CG1238" i="1"/>
  <c r="CF1238" i="1"/>
  <c r="CE1238" i="1"/>
  <c r="CD1238" i="1"/>
  <c r="CC1238" i="1"/>
  <c r="CB1238" i="1"/>
  <c r="CA1238" i="1"/>
  <c r="BZ1238" i="1"/>
  <c r="BY1238" i="1"/>
  <c r="BX1238" i="1"/>
  <c r="BW1238" i="1"/>
  <c r="BV1238" i="1"/>
  <c r="BU1238" i="1"/>
  <c r="BT1238" i="1"/>
  <c r="BS1238" i="1"/>
  <c r="BR1238" i="1"/>
  <c r="BQ1238" i="1"/>
  <c r="DT1236" i="1"/>
  <c r="DS1236" i="1"/>
  <c r="DQ1236" i="1"/>
  <c r="DP1236" i="1"/>
  <c r="DO1236" i="1"/>
  <c r="DN1236" i="1"/>
  <c r="DM1236" i="1"/>
  <c r="DL1236" i="1"/>
  <c r="DK1236" i="1"/>
  <c r="DJ1236" i="1"/>
  <c r="DI1236" i="1"/>
  <c r="DH1236" i="1"/>
  <c r="DG1236" i="1"/>
  <c r="DF1236" i="1"/>
  <c r="DE1236" i="1"/>
  <c r="DD1236" i="1"/>
  <c r="DC1236" i="1"/>
  <c r="DB1236" i="1"/>
  <c r="DA1236" i="1"/>
  <c r="CZ1236" i="1"/>
  <c r="CY1236" i="1"/>
  <c r="CX1236" i="1"/>
  <c r="CW1236" i="1"/>
  <c r="CV1236" i="1"/>
  <c r="CU1236" i="1"/>
  <c r="CT1236" i="1"/>
  <c r="CS1236" i="1"/>
  <c r="CR1236" i="1"/>
  <c r="CQ1236" i="1"/>
  <c r="CP1236" i="1"/>
  <c r="CO1236" i="1"/>
  <c r="CN1236" i="1"/>
  <c r="CM1236" i="1"/>
  <c r="CL1236" i="1"/>
  <c r="CK1236" i="1"/>
  <c r="CJ1236" i="1"/>
  <c r="CI1236" i="1"/>
  <c r="CH1236" i="1"/>
  <c r="CG1236" i="1"/>
  <c r="CF1236" i="1"/>
  <c r="CE1236" i="1"/>
  <c r="CD1236" i="1"/>
  <c r="CC1236" i="1"/>
  <c r="CB1236" i="1"/>
  <c r="CA1236" i="1"/>
  <c r="BZ1236" i="1"/>
  <c r="BY1236" i="1"/>
  <c r="BX1236" i="1"/>
  <c r="BW1236" i="1"/>
  <c r="BV1236" i="1"/>
  <c r="BU1236" i="1"/>
  <c r="BT1236" i="1"/>
  <c r="BS1236" i="1"/>
  <c r="BR1236" i="1"/>
  <c r="BQ1236" i="1"/>
  <c r="DT1234" i="1"/>
  <c r="DS1234" i="1"/>
  <c r="DQ1234" i="1"/>
  <c r="DP1234" i="1"/>
  <c r="DO1234" i="1"/>
  <c r="DN1234" i="1"/>
  <c r="DM1234" i="1"/>
  <c r="DL1234" i="1"/>
  <c r="DK1234" i="1"/>
  <c r="DJ1234" i="1"/>
  <c r="DI1234" i="1"/>
  <c r="DH1234" i="1"/>
  <c r="DG1234" i="1"/>
  <c r="DF1234" i="1"/>
  <c r="DE1234" i="1"/>
  <c r="DD1234" i="1"/>
  <c r="DC1234" i="1"/>
  <c r="DB1234" i="1"/>
  <c r="DA1234" i="1"/>
  <c r="CZ1234" i="1"/>
  <c r="CY1234" i="1"/>
  <c r="CX1234" i="1"/>
  <c r="CW1234" i="1"/>
  <c r="CV1234" i="1"/>
  <c r="CU1234" i="1"/>
  <c r="CT1234" i="1"/>
  <c r="CS1234" i="1"/>
  <c r="CR1234" i="1"/>
  <c r="CQ1234" i="1"/>
  <c r="CP1234" i="1"/>
  <c r="CO1234" i="1"/>
  <c r="CN1234" i="1"/>
  <c r="CM1234" i="1"/>
  <c r="CL1234" i="1"/>
  <c r="CK1234" i="1"/>
  <c r="CJ1234" i="1"/>
  <c r="CI1234" i="1"/>
  <c r="CH1234" i="1"/>
  <c r="CG1234" i="1"/>
  <c r="CF1234" i="1"/>
  <c r="CE1234" i="1"/>
  <c r="CD1234" i="1"/>
  <c r="CC1234" i="1"/>
  <c r="CB1234" i="1"/>
  <c r="CA1234" i="1"/>
  <c r="BZ1234" i="1"/>
  <c r="BY1234" i="1"/>
  <c r="BX1234" i="1"/>
  <c r="BW1234" i="1"/>
  <c r="BV1234" i="1"/>
  <c r="BU1234" i="1"/>
  <c r="BT1234" i="1"/>
  <c r="BS1234" i="1"/>
  <c r="BR1234" i="1"/>
  <c r="BQ1234" i="1"/>
  <c r="DT1233" i="1"/>
  <c r="DS1233" i="1"/>
  <c r="DQ1233" i="1"/>
  <c r="DP1233" i="1"/>
  <c r="DO1233" i="1"/>
  <c r="DN1233" i="1"/>
  <c r="DM1233" i="1"/>
  <c r="DL1233" i="1"/>
  <c r="DK1233" i="1"/>
  <c r="DJ1233" i="1"/>
  <c r="DI1233" i="1"/>
  <c r="DH1233" i="1"/>
  <c r="DG1233" i="1"/>
  <c r="DF1233" i="1"/>
  <c r="DE1233" i="1"/>
  <c r="DD1233" i="1"/>
  <c r="DC1233" i="1"/>
  <c r="DB1233" i="1"/>
  <c r="DA1233" i="1"/>
  <c r="CZ1233" i="1"/>
  <c r="CY1233" i="1"/>
  <c r="CX1233" i="1"/>
  <c r="CW1233" i="1"/>
  <c r="CV1233" i="1"/>
  <c r="CU1233" i="1"/>
  <c r="CT1233" i="1"/>
  <c r="CS1233" i="1"/>
  <c r="CR1233" i="1"/>
  <c r="CQ1233" i="1"/>
  <c r="CP1233" i="1"/>
  <c r="CO1233" i="1"/>
  <c r="CN1233" i="1"/>
  <c r="CM1233" i="1"/>
  <c r="CL1233" i="1"/>
  <c r="CK1233" i="1"/>
  <c r="CJ1233" i="1"/>
  <c r="CI1233" i="1"/>
  <c r="CH1233" i="1"/>
  <c r="CG1233" i="1"/>
  <c r="CF1233" i="1"/>
  <c r="CE1233" i="1"/>
  <c r="CD1233" i="1"/>
  <c r="CC1233" i="1"/>
  <c r="CB1233" i="1"/>
  <c r="CA1233" i="1"/>
  <c r="BZ1233" i="1"/>
  <c r="BY1233" i="1"/>
  <c r="BX1233" i="1"/>
  <c r="BW1233" i="1"/>
  <c r="BV1233" i="1"/>
  <c r="BU1233" i="1"/>
  <c r="BT1233" i="1"/>
  <c r="BS1233" i="1"/>
  <c r="BR1233" i="1"/>
  <c r="BQ1233" i="1"/>
  <c r="DT1232" i="1"/>
  <c r="BT1232" i="1"/>
  <c r="BS1232" i="1"/>
  <c r="BR1232" i="1"/>
  <c r="BQ1232" i="1"/>
  <c r="BP1239" i="1"/>
  <c r="BP1238" i="1"/>
  <c r="BP1236" i="1"/>
  <c r="BP1234" i="1"/>
  <c r="BP1233" i="1"/>
  <c r="BP1232" i="1"/>
  <c r="DT1227" i="1"/>
  <c r="DS1227" i="1"/>
  <c r="DQ1227" i="1"/>
  <c r="DP1227" i="1"/>
  <c r="DO1227" i="1"/>
  <c r="DN1227" i="1"/>
  <c r="DM1227" i="1"/>
  <c r="DL1227" i="1"/>
  <c r="DK1227" i="1"/>
  <c r="DJ1227" i="1"/>
  <c r="DI1227" i="1"/>
  <c r="DH1227" i="1"/>
  <c r="DG1227" i="1"/>
  <c r="DF1227" i="1"/>
  <c r="DE1227" i="1"/>
  <c r="DD1227" i="1"/>
  <c r="DC1227" i="1"/>
  <c r="DB1227" i="1"/>
  <c r="DA1227" i="1"/>
  <c r="CZ1227" i="1"/>
  <c r="CY1227" i="1"/>
  <c r="CX1227" i="1"/>
  <c r="CW1227" i="1"/>
  <c r="CV1227" i="1"/>
  <c r="CU1227" i="1"/>
  <c r="CT1227" i="1"/>
  <c r="CS1227" i="1"/>
  <c r="CR1227" i="1"/>
  <c r="CQ1227" i="1"/>
  <c r="CP1227" i="1"/>
  <c r="CO1227" i="1"/>
  <c r="CN1227" i="1"/>
  <c r="CM1227" i="1"/>
  <c r="CL1227" i="1"/>
  <c r="CK1227" i="1"/>
  <c r="CJ1227" i="1"/>
  <c r="CI1227" i="1"/>
  <c r="CH1227" i="1"/>
  <c r="CG1227" i="1"/>
  <c r="CF1227" i="1"/>
  <c r="CE1227" i="1"/>
  <c r="CD1227" i="1"/>
  <c r="CC1227" i="1"/>
  <c r="CB1227" i="1"/>
  <c r="CA1227" i="1"/>
  <c r="BZ1227" i="1"/>
  <c r="BY1227" i="1"/>
  <c r="BX1227" i="1"/>
  <c r="BW1227" i="1"/>
  <c r="BV1227" i="1"/>
  <c r="BU1227" i="1"/>
  <c r="BT1227" i="1"/>
  <c r="BS1227" i="1"/>
  <c r="BR1227" i="1"/>
  <c r="BQ1227" i="1"/>
  <c r="DT1229" i="1"/>
  <c r="DS1229" i="1"/>
  <c r="DQ1229" i="1"/>
  <c r="DP1229" i="1"/>
  <c r="DO1229" i="1"/>
  <c r="DN1229" i="1"/>
  <c r="DM1229" i="1"/>
  <c r="DL1229" i="1"/>
  <c r="DK1229" i="1"/>
  <c r="DJ1229" i="1"/>
  <c r="DI1229" i="1"/>
  <c r="DH1229" i="1"/>
  <c r="DG1229" i="1"/>
  <c r="DF1229" i="1"/>
  <c r="DE1229" i="1"/>
  <c r="DD1229" i="1"/>
  <c r="DC1229" i="1"/>
  <c r="DB1229" i="1"/>
  <c r="DA1229" i="1"/>
  <c r="CZ1229" i="1"/>
  <c r="CY1229" i="1"/>
  <c r="CX1229" i="1"/>
  <c r="CW1229" i="1"/>
  <c r="CV1229" i="1"/>
  <c r="CU1229" i="1"/>
  <c r="CT1229" i="1"/>
  <c r="CS1229" i="1"/>
  <c r="CR1229" i="1"/>
  <c r="CQ1229" i="1"/>
  <c r="CP1229" i="1"/>
  <c r="CO1229" i="1"/>
  <c r="CN1229" i="1"/>
  <c r="CM1229" i="1"/>
  <c r="CL1229" i="1"/>
  <c r="CK1229" i="1"/>
  <c r="CJ1229" i="1"/>
  <c r="CI1229" i="1"/>
  <c r="CH1229" i="1"/>
  <c r="CG1229" i="1"/>
  <c r="CF1229" i="1"/>
  <c r="CE1229" i="1"/>
  <c r="CD1229" i="1"/>
  <c r="CC1229" i="1"/>
  <c r="CB1229" i="1"/>
  <c r="CA1229" i="1"/>
  <c r="DT1226" i="1"/>
  <c r="DS1226" i="1"/>
  <c r="DQ1226" i="1"/>
  <c r="DP1226" i="1"/>
  <c r="DO1226" i="1"/>
  <c r="DN1226" i="1"/>
  <c r="DM1226" i="1"/>
  <c r="DL1226" i="1"/>
  <c r="DK1226" i="1"/>
  <c r="DJ1226" i="1"/>
  <c r="DI1226" i="1"/>
  <c r="DH1226" i="1"/>
  <c r="DG1226" i="1"/>
  <c r="DF1226" i="1"/>
  <c r="DE1226" i="1"/>
  <c r="DD1226" i="1"/>
  <c r="DC1226" i="1"/>
  <c r="DB1226" i="1"/>
  <c r="DA1226" i="1"/>
  <c r="CZ1226" i="1"/>
  <c r="CY1226" i="1"/>
  <c r="CX1226" i="1"/>
  <c r="CW1226" i="1"/>
  <c r="CV1226" i="1"/>
  <c r="CU1226" i="1"/>
  <c r="CT1226" i="1"/>
  <c r="CS1226" i="1"/>
  <c r="CR1226" i="1"/>
  <c r="CQ1226" i="1"/>
  <c r="CP1226" i="1"/>
  <c r="CO1226" i="1"/>
  <c r="CN1226" i="1"/>
  <c r="CM1226" i="1"/>
  <c r="CL1226" i="1"/>
  <c r="CK1226" i="1"/>
  <c r="CJ1226" i="1"/>
  <c r="CI1226" i="1"/>
  <c r="CH1226" i="1"/>
  <c r="CG1226" i="1"/>
  <c r="CF1226" i="1"/>
  <c r="CE1226" i="1"/>
  <c r="CD1226" i="1"/>
  <c r="CC1226" i="1"/>
  <c r="CB1226" i="1"/>
  <c r="CA1226" i="1"/>
  <c r="BZ1226" i="1"/>
  <c r="BY1226" i="1"/>
  <c r="BX1226" i="1"/>
  <c r="BW1226" i="1"/>
  <c r="BV1226" i="1"/>
  <c r="BU1226" i="1"/>
  <c r="BT1226" i="1"/>
  <c r="BS1226" i="1"/>
  <c r="BR1226" i="1"/>
  <c r="BQ1226" i="1"/>
  <c r="DT1224" i="1"/>
  <c r="DS1224" i="1"/>
  <c r="DQ1224" i="1"/>
  <c r="DP1224" i="1"/>
  <c r="DO1224" i="1"/>
  <c r="DN1224" i="1"/>
  <c r="DM1224" i="1"/>
  <c r="DL1224" i="1"/>
  <c r="DK1224" i="1"/>
  <c r="DJ1224" i="1"/>
  <c r="DI1224" i="1"/>
  <c r="DH1224" i="1"/>
  <c r="DG1224" i="1"/>
  <c r="DF1224" i="1"/>
  <c r="DE1224" i="1"/>
  <c r="DD1224" i="1"/>
  <c r="DC1224" i="1"/>
  <c r="DB1224" i="1"/>
  <c r="DA1224" i="1"/>
  <c r="CZ1224" i="1"/>
  <c r="CY1224" i="1"/>
  <c r="CX1224" i="1"/>
  <c r="CW1224" i="1"/>
  <c r="CV1224" i="1"/>
  <c r="CU1224" i="1"/>
  <c r="CT1224" i="1"/>
  <c r="CS1224" i="1"/>
  <c r="CR1224" i="1"/>
  <c r="CQ1224" i="1"/>
  <c r="CP1224" i="1"/>
  <c r="CO1224" i="1"/>
  <c r="CN1224" i="1"/>
  <c r="CM1224" i="1"/>
  <c r="CL1224" i="1"/>
  <c r="CK1224" i="1"/>
  <c r="CJ1224" i="1"/>
  <c r="CI1224" i="1"/>
  <c r="CH1224" i="1"/>
  <c r="CG1224" i="1"/>
  <c r="CF1224" i="1"/>
  <c r="CE1224" i="1"/>
  <c r="CD1224" i="1"/>
  <c r="CC1224" i="1"/>
  <c r="CB1224" i="1"/>
  <c r="CA1224" i="1"/>
  <c r="BZ1224" i="1"/>
  <c r="BY1224" i="1"/>
  <c r="BX1224" i="1"/>
  <c r="BW1224" i="1"/>
  <c r="BV1224" i="1"/>
  <c r="BU1224" i="1"/>
  <c r="BT1224" i="1"/>
  <c r="BS1224" i="1"/>
  <c r="BR1224" i="1"/>
  <c r="BQ1224" i="1"/>
  <c r="DT1222" i="1"/>
  <c r="DS1222" i="1"/>
  <c r="DQ1222" i="1"/>
  <c r="DP1222" i="1"/>
  <c r="DO1222" i="1"/>
  <c r="DN1222" i="1"/>
  <c r="DM1222" i="1"/>
  <c r="DL1222" i="1"/>
  <c r="DK1222" i="1"/>
  <c r="DJ1222" i="1"/>
  <c r="DI1222" i="1"/>
  <c r="DH1222" i="1"/>
  <c r="DG1222" i="1"/>
  <c r="DF1222" i="1"/>
  <c r="DE1222" i="1"/>
  <c r="DD1222" i="1"/>
  <c r="DC1222" i="1"/>
  <c r="DB1222" i="1"/>
  <c r="DA1222" i="1"/>
  <c r="CZ1222" i="1"/>
  <c r="CY1222" i="1"/>
  <c r="CX1222" i="1"/>
  <c r="CW1222" i="1"/>
  <c r="CV1222" i="1"/>
  <c r="CU1222" i="1"/>
  <c r="CT1222" i="1"/>
  <c r="CS1222" i="1"/>
  <c r="CR1222" i="1"/>
  <c r="CQ1222" i="1"/>
  <c r="CP1222" i="1"/>
  <c r="CO1222" i="1"/>
  <c r="CN1222" i="1"/>
  <c r="CM1222" i="1"/>
  <c r="CL1222" i="1"/>
  <c r="CK1222" i="1"/>
  <c r="CJ1222" i="1"/>
  <c r="CI1222" i="1"/>
  <c r="CH1222" i="1"/>
  <c r="CG1222" i="1"/>
  <c r="CF1222" i="1"/>
  <c r="CE1222" i="1"/>
  <c r="CD1222" i="1"/>
  <c r="CC1222" i="1"/>
  <c r="CB1222" i="1"/>
  <c r="CA1222" i="1"/>
  <c r="BZ1222" i="1"/>
  <c r="BY1222" i="1"/>
  <c r="BX1222" i="1"/>
  <c r="BW1222" i="1"/>
  <c r="BV1222" i="1"/>
  <c r="BU1222" i="1"/>
  <c r="BT1222" i="1"/>
  <c r="BS1222" i="1"/>
  <c r="BR1222" i="1"/>
  <c r="BQ1222" i="1"/>
  <c r="DT1221" i="1"/>
  <c r="DS1221" i="1"/>
  <c r="DQ1221" i="1"/>
  <c r="DP1221" i="1"/>
  <c r="DO1221" i="1"/>
  <c r="DN1221" i="1"/>
  <c r="DM1221" i="1"/>
  <c r="DL1221" i="1"/>
  <c r="DK1221" i="1"/>
  <c r="DJ1221" i="1"/>
  <c r="DI1221" i="1"/>
  <c r="DH1221" i="1"/>
  <c r="DG1221" i="1"/>
  <c r="DF1221" i="1"/>
  <c r="DE1221" i="1"/>
  <c r="DD1221" i="1"/>
  <c r="DC1221" i="1"/>
  <c r="DB1221" i="1"/>
  <c r="DA1221" i="1"/>
  <c r="CZ1221" i="1"/>
  <c r="CY1221" i="1"/>
  <c r="CX1221" i="1"/>
  <c r="CW1221" i="1"/>
  <c r="CV1221" i="1"/>
  <c r="CU1221" i="1"/>
  <c r="CT1221" i="1"/>
  <c r="CS1221" i="1"/>
  <c r="CR1221" i="1"/>
  <c r="CQ1221" i="1"/>
  <c r="CP1221" i="1"/>
  <c r="CO1221" i="1"/>
  <c r="CN1221" i="1"/>
  <c r="CM1221" i="1"/>
  <c r="CL1221" i="1"/>
  <c r="CK1221" i="1"/>
  <c r="CJ1221" i="1"/>
  <c r="CI1221" i="1"/>
  <c r="CH1221" i="1"/>
  <c r="CG1221" i="1"/>
  <c r="CF1221" i="1"/>
  <c r="CE1221" i="1"/>
  <c r="CD1221" i="1"/>
  <c r="CC1221" i="1"/>
  <c r="CB1221" i="1"/>
  <c r="CA1221" i="1"/>
  <c r="BZ1221" i="1"/>
  <c r="BY1221" i="1"/>
  <c r="BX1221" i="1"/>
  <c r="BW1221" i="1"/>
  <c r="BV1221" i="1"/>
  <c r="BU1221" i="1"/>
  <c r="BT1221" i="1"/>
  <c r="BS1221" i="1"/>
  <c r="BR1221" i="1"/>
  <c r="BQ1221" i="1"/>
  <c r="DT1220" i="1"/>
  <c r="BP1227" i="1"/>
  <c r="BP1226" i="1"/>
  <c r="BP1224" i="1"/>
  <c r="BP1222" i="1"/>
  <c r="BP1221" i="1"/>
  <c r="DT1218" i="1"/>
  <c r="DS1218" i="1"/>
  <c r="DQ1218" i="1"/>
  <c r="DP1218" i="1"/>
  <c r="DO1218" i="1"/>
  <c r="DN1218" i="1"/>
  <c r="DM1218" i="1"/>
  <c r="DL1218" i="1"/>
  <c r="DK1218" i="1"/>
  <c r="DJ1218" i="1"/>
  <c r="DI1218" i="1"/>
  <c r="DH1218" i="1"/>
  <c r="DG1218" i="1"/>
  <c r="DF1218" i="1"/>
  <c r="DE1218" i="1"/>
  <c r="DD1218" i="1"/>
  <c r="DC1218" i="1"/>
  <c r="DB1218" i="1"/>
  <c r="DA1218" i="1"/>
  <c r="CZ1218" i="1"/>
  <c r="CY1218" i="1"/>
  <c r="CX1218" i="1"/>
  <c r="CW1218" i="1"/>
  <c r="CV1218" i="1"/>
  <c r="CU1218" i="1"/>
  <c r="CT1218" i="1"/>
  <c r="CS1218" i="1"/>
  <c r="CR1218" i="1"/>
  <c r="CQ1218" i="1"/>
  <c r="CP1218" i="1"/>
  <c r="CO1218" i="1"/>
  <c r="CN1218" i="1"/>
  <c r="CM1218" i="1"/>
  <c r="CL1218" i="1"/>
  <c r="CK1218" i="1"/>
  <c r="CJ1218" i="1"/>
  <c r="CI1218" i="1"/>
  <c r="CH1218" i="1"/>
  <c r="CG1218" i="1"/>
  <c r="CF1218" i="1"/>
  <c r="CE1218" i="1"/>
  <c r="CD1218" i="1"/>
  <c r="CC1218" i="1"/>
  <c r="CB1218" i="1"/>
  <c r="CA1218" i="1"/>
  <c r="BZ1218" i="1"/>
  <c r="BY1218" i="1"/>
  <c r="BX1218" i="1"/>
  <c r="BW1218" i="1"/>
  <c r="BV1218" i="1"/>
  <c r="BU1218" i="1"/>
  <c r="BT1218" i="1"/>
  <c r="BS1218" i="1"/>
  <c r="BR1218" i="1"/>
  <c r="BQ1218" i="1"/>
  <c r="DT1215" i="1"/>
  <c r="DS1215" i="1"/>
  <c r="DQ1215" i="1"/>
  <c r="DP1215" i="1"/>
  <c r="DO1215" i="1"/>
  <c r="DN1215" i="1"/>
  <c r="DM1215" i="1"/>
  <c r="DL1215" i="1"/>
  <c r="DK1215" i="1"/>
  <c r="DJ1215" i="1"/>
  <c r="DI1215" i="1"/>
  <c r="DH1215" i="1"/>
  <c r="DG1215" i="1"/>
  <c r="DF1215" i="1"/>
  <c r="DE1215" i="1"/>
  <c r="DD1215" i="1"/>
  <c r="DC1215" i="1"/>
  <c r="DB1215" i="1"/>
  <c r="DA1215" i="1"/>
  <c r="CZ1215" i="1"/>
  <c r="CY1215" i="1"/>
  <c r="CX1215" i="1"/>
  <c r="CW1215" i="1"/>
  <c r="CV1215" i="1"/>
  <c r="CU1215" i="1"/>
  <c r="CT1215" i="1"/>
  <c r="CS1215" i="1"/>
  <c r="CR1215" i="1"/>
  <c r="CQ1215" i="1"/>
  <c r="CP1215" i="1"/>
  <c r="CO1215" i="1"/>
  <c r="CN1215" i="1"/>
  <c r="CM1215" i="1"/>
  <c r="CL1215" i="1"/>
  <c r="CK1215" i="1"/>
  <c r="CJ1215" i="1"/>
  <c r="CI1215" i="1"/>
  <c r="CH1215" i="1"/>
  <c r="CG1215" i="1"/>
  <c r="CF1215" i="1"/>
  <c r="CE1215" i="1"/>
  <c r="CD1215" i="1"/>
  <c r="CC1215" i="1"/>
  <c r="CB1215" i="1"/>
  <c r="CA1215" i="1"/>
  <c r="BZ1215" i="1"/>
  <c r="BY1215" i="1"/>
  <c r="BX1215" i="1"/>
  <c r="BW1215" i="1"/>
  <c r="BV1215" i="1"/>
  <c r="BU1215" i="1"/>
  <c r="BT1215" i="1"/>
  <c r="BS1215" i="1"/>
  <c r="BR1215" i="1"/>
  <c r="BQ1215" i="1"/>
  <c r="DT1214" i="1"/>
  <c r="DS1214" i="1"/>
  <c r="DQ1214" i="1"/>
  <c r="DP1214" i="1"/>
  <c r="DO1214" i="1"/>
  <c r="DN1214" i="1"/>
  <c r="DM1214" i="1"/>
  <c r="DL1214" i="1"/>
  <c r="DK1214" i="1"/>
  <c r="DJ1214" i="1"/>
  <c r="DI1214" i="1"/>
  <c r="DH1214" i="1"/>
  <c r="DG1214" i="1"/>
  <c r="DF1214" i="1"/>
  <c r="DE1214" i="1"/>
  <c r="DD1214" i="1"/>
  <c r="DC1214" i="1"/>
  <c r="DB1214" i="1"/>
  <c r="DA1214" i="1"/>
  <c r="CZ1214" i="1"/>
  <c r="CY1214" i="1"/>
  <c r="CX1214" i="1"/>
  <c r="CW1214" i="1"/>
  <c r="CV1214" i="1"/>
  <c r="CU1214" i="1"/>
  <c r="CT1214" i="1"/>
  <c r="CS1214" i="1"/>
  <c r="CR1214" i="1"/>
  <c r="CQ1214" i="1"/>
  <c r="CP1214" i="1"/>
  <c r="CO1214" i="1"/>
  <c r="CN1214" i="1"/>
  <c r="CM1214" i="1"/>
  <c r="CL1214" i="1"/>
  <c r="CK1214" i="1"/>
  <c r="CJ1214" i="1"/>
  <c r="CI1214" i="1"/>
  <c r="CH1214" i="1"/>
  <c r="CG1214" i="1"/>
  <c r="CF1214" i="1"/>
  <c r="CE1214" i="1"/>
  <c r="CD1214" i="1"/>
  <c r="CC1214" i="1"/>
  <c r="CB1214" i="1"/>
  <c r="CA1214" i="1"/>
  <c r="BZ1214" i="1"/>
  <c r="BY1214" i="1"/>
  <c r="BX1214" i="1"/>
  <c r="BW1214" i="1"/>
  <c r="BV1214" i="1"/>
  <c r="BU1214" i="1"/>
  <c r="BT1214" i="1"/>
  <c r="BS1214" i="1"/>
  <c r="BR1214" i="1"/>
  <c r="BQ1214" i="1"/>
  <c r="DT1212" i="1"/>
  <c r="DS1212" i="1"/>
  <c r="DQ1212" i="1"/>
  <c r="DP1212" i="1"/>
  <c r="DO1212" i="1"/>
  <c r="DN1212" i="1"/>
  <c r="DM1212" i="1"/>
  <c r="DL1212" i="1"/>
  <c r="DK1212" i="1"/>
  <c r="DJ1212" i="1"/>
  <c r="DI1212" i="1"/>
  <c r="DH1212" i="1"/>
  <c r="DG1212" i="1"/>
  <c r="DF1212" i="1"/>
  <c r="DE1212" i="1"/>
  <c r="DD1212" i="1"/>
  <c r="DC1212" i="1"/>
  <c r="DB1212" i="1"/>
  <c r="DA1212" i="1"/>
  <c r="CZ1212" i="1"/>
  <c r="CY1212" i="1"/>
  <c r="CX1212" i="1"/>
  <c r="CW1212" i="1"/>
  <c r="BP1218" i="1"/>
  <c r="BP1215" i="1"/>
  <c r="BP1214" i="1"/>
  <c r="DT1209" i="1"/>
  <c r="DS1209" i="1"/>
  <c r="DQ1209" i="1"/>
  <c r="DP1209" i="1"/>
  <c r="DO1209" i="1"/>
  <c r="DN1209" i="1"/>
  <c r="DM1209" i="1"/>
  <c r="DL1209" i="1"/>
  <c r="DK1209" i="1"/>
  <c r="DJ1209" i="1"/>
  <c r="DI1209" i="1"/>
  <c r="DH1209" i="1"/>
  <c r="DG1209" i="1"/>
  <c r="DF1209" i="1"/>
  <c r="DE1209" i="1"/>
  <c r="DD1209" i="1"/>
  <c r="DC1209" i="1"/>
  <c r="DB1209" i="1"/>
  <c r="DA1209" i="1"/>
  <c r="CZ1209" i="1"/>
  <c r="CY1209" i="1"/>
  <c r="CX1209" i="1"/>
  <c r="CW1209" i="1"/>
  <c r="CV1209" i="1"/>
  <c r="CU1209" i="1"/>
  <c r="CT1209" i="1"/>
  <c r="CS1209" i="1"/>
  <c r="CR1209" i="1"/>
  <c r="CQ1209" i="1"/>
  <c r="CP1209" i="1"/>
  <c r="CO1209" i="1"/>
  <c r="CN1209" i="1"/>
  <c r="CM1209" i="1"/>
  <c r="CL1209" i="1"/>
  <c r="CK1209" i="1"/>
  <c r="CJ1209" i="1"/>
  <c r="CI1209" i="1"/>
  <c r="CH1209" i="1"/>
  <c r="CG1209" i="1"/>
  <c r="CF1209" i="1"/>
  <c r="CE1209" i="1"/>
  <c r="CD1209" i="1"/>
  <c r="CC1209" i="1"/>
  <c r="CB1209" i="1"/>
  <c r="CA1209" i="1"/>
  <c r="BZ1209" i="1"/>
  <c r="BY1209" i="1"/>
  <c r="BX1209" i="1"/>
  <c r="BW1209" i="1"/>
  <c r="BV1209" i="1"/>
  <c r="BU1209" i="1"/>
  <c r="BT1209" i="1"/>
  <c r="DT1207" i="1"/>
  <c r="DS1207" i="1"/>
  <c r="DQ1207" i="1"/>
  <c r="DP1207" i="1"/>
  <c r="DO1207" i="1"/>
  <c r="DN1207" i="1"/>
  <c r="DM1207" i="1"/>
  <c r="DL1207" i="1"/>
  <c r="DK1207" i="1"/>
  <c r="DJ1207" i="1"/>
  <c r="DI1207" i="1"/>
  <c r="DH1207" i="1"/>
  <c r="DG1207" i="1"/>
  <c r="DF1207" i="1"/>
  <c r="DE1207" i="1"/>
  <c r="DD1207" i="1"/>
  <c r="DC1207" i="1"/>
  <c r="DB1207" i="1"/>
  <c r="DA1207" i="1"/>
  <c r="CZ1207" i="1"/>
  <c r="CY1207" i="1"/>
  <c r="CX1207" i="1"/>
  <c r="CW1207" i="1"/>
  <c r="CV1207" i="1"/>
  <c r="CU1207" i="1"/>
  <c r="CT1207" i="1"/>
  <c r="CS1207" i="1"/>
  <c r="CR1207" i="1"/>
  <c r="CQ1207" i="1"/>
  <c r="CP1207" i="1"/>
  <c r="CO1207" i="1"/>
  <c r="CN1207" i="1"/>
  <c r="CM1207" i="1"/>
  <c r="CL1207" i="1"/>
  <c r="CK1207" i="1"/>
  <c r="CJ1207" i="1"/>
  <c r="CI1207" i="1"/>
  <c r="CH1207" i="1"/>
  <c r="CG1207" i="1"/>
  <c r="CF1207" i="1"/>
  <c r="CE1207" i="1"/>
  <c r="CD1207" i="1"/>
  <c r="CC1207" i="1"/>
  <c r="CB1207" i="1"/>
  <c r="CA1207" i="1"/>
  <c r="BZ1207" i="1"/>
  <c r="BY1207" i="1"/>
  <c r="BX1207" i="1"/>
  <c r="BW1207" i="1"/>
  <c r="BV1207" i="1"/>
  <c r="BU1207" i="1"/>
  <c r="BT1207" i="1"/>
  <c r="DT1205" i="1"/>
  <c r="DS1205" i="1"/>
  <c r="DQ1205" i="1"/>
  <c r="DP1205" i="1"/>
  <c r="DO1205" i="1"/>
  <c r="DN1205" i="1"/>
  <c r="DM1205" i="1"/>
  <c r="DL1205" i="1"/>
  <c r="DK1205" i="1"/>
  <c r="DJ1205" i="1"/>
  <c r="DI1205" i="1"/>
  <c r="DH1205" i="1"/>
  <c r="DG1205" i="1"/>
  <c r="DF1205" i="1"/>
  <c r="DE1205" i="1"/>
  <c r="DD1205" i="1"/>
  <c r="DC1205" i="1"/>
  <c r="DB1205" i="1"/>
  <c r="DA1205" i="1"/>
  <c r="CZ1205" i="1"/>
  <c r="CY1205" i="1"/>
  <c r="CX1205" i="1"/>
  <c r="CW1205" i="1"/>
  <c r="CV1205" i="1"/>
  <c r="CU1205" i="1"/>
  <c r="CT1205" i="1"/>
  <c r="CS1205" i="1"/>
  <c r="CR1205" i="1"/>
  <c r="CQ1205" i="1"/>
  <c r="CP1205" i="1"/>
  <c r="CO1205" i="1"/>
  <c r="CN1205" i="1"/>
  <c r="CM1205" i="1"/>
  <c r="CL1205" i="1"/>
  <c r="CK1205" i="1"/>
  <c r="CJ1205" i="1"/>
  <c r="CI1205" i="1"/>
  <c r="CH1205" i="1"/>
  <c r="CG1205" i="1"/>
  <c r="CF1205" i="1"/>
  <c r="CE1205" i="1"/>
  <c r="CD1205" i="1"/>
  <c r="CC1205" i="1"/>
  <c r="CB1205" i="1"/>
  <c r="CA1205" i="1"/>
  <c r="BZ1205" i="1"/>
  <c r="BY1205" i="1"/>
  <c r="BX1205" i="1"/>
  <c r="BW1205" i="1"/>
  <c r="BV1205" i="1"/>
  <c r="BU1205" i="1"/>
  <c r="BT1205" i="1"/>
  <c r="DT1204" i="1"/>
  <c r="BV1204" i="1"/>
  <c r="BU1204" i="1"/>
  <c r="BT1204" i="1"/>
  <c r="BS1209" i="1"/>
  <c r="BS1207" i="1"/>
  <c r="BS1205" i="1"/>
  <c r="BS1204" i="1"/>
  <c r="DT1199" i="1"/>
  <c r="DS1199" i="1"/>
  <c r="DR1199" i="1"/>
  <c r="DP1199" i="1"/>
  <c r="DO1199" i="1"/>
  <c r="DN1199" i="1"/>
  <c r="DM1199" i="1"/>
  <c r="DL1199" i="1"/>
  <c r="DK1199" i="1"/>
  <c r="DJ1199" i="1"/>
  <c r="DI1199" i="1"/>
  <c r="DH1199" i="1"/>
  <c r="DG1199" i="1"/>
  <c r="DF1199" i="1"/>
  <c r="DE1199" i="1"/>
  <c r="DD1199" i="1"/>
  <c r="DC1199" i="1"/>
  <c r="DB1199" i="1"/>
  <c r="DA1199" i="1"/>
  <c r="CZ1199" i="1"/>
  <c r="CY1199" i="1"/>
  <c r="CX1199" i="1"/>
  <c r="CW1199" i="1"/>
  <c r="CV1199" i="1"/>
  <c r="CU1199" i="1"/>
  <c r="CT1199" i="1"/>
  <c r="CS1199" i="1"/>
  <c r="CR1199" i="1"/>
  <c r="CQ1199" i="1"/>
  <c r="CP1199" i="1"/>
  <c r="CO1199" i="1"/>
  <c r="CN1199" i="1"/>
  <c r="CM1199" i="1"/>
  <c r="CL1199" i="1"/>
  <c r="CK1199" i="1"/>
  <c r="CJ1199" i="1"/>
  <c r="CI1199" i="1"/>
  <c r="CH1199" i="1"/>
  <c r="CG1199" i="1"/>
  <c r="CF1199" i="1"/>
  <c r="CE1199" i="1"/>
  <c r="CD1199" i="1"/>
  <c r="CC1199" i="1"/>
  <c r="CB1199" i="1"/>
  <c r="CA1199" i="1"/>
  <c r="BZ1199" i="1"/>
  <c r="BY1199" i="1"/>
  <c r="BX1199" i="1"/>
  <c r="BW1199" i="1"/>
  <c r="BV1199" i="1"/>
  <c r="BU1199" i="1"/>
  <c r="BT1199" i="1"/>
  <c r="BS1199" i="1"/>
  <c r="BR1199" i="1"/>
  <c r="BQ1199" i="1"/>
  <c r="DT1197" i="1"/>
  <c r="DS1197" i="1"/>
  <c r="DQ1197" i="1"/>
  <c r="DP1197" i="1"/>
  <c r="DO1197" i="1"/>
  <c r="DN1197" i="1"/>
  <c r="DM1197" i="1"/>
  <c r="DL1197" i="1"/>
  <c r="DK1197" i="1"/>
  <c r="DJ1197" i="1"/>
  <c r="DI1197" i="1"/>
  <c r="DH1197" i="1"/>
  <c r="DG1197" i="1"/>
  <c r="DF1197" i="1"/>
  <c r="DE1197" i="1"/>
  <c r="DD1197" i="1"/>
  <c r="DC1197" i="1"/>
  <c r="DB1197" i="1"/>
  <c r="DA1197" i="1"/>
  <c r="CZ1197" i="1"/>
  <c r="CY1197" i="1"/>
  <c r="CX1197" i="1"/>
  <c r="CW1197" i="1"/>
  <c r="CV1197" i="1"/>
  <c r="CU1197" i="1"/>
  <c r="CT1197" i="1"/>
  <c r="CS1197" i="1"/>
  <c r="CR1197" i="1"/>
  <c r="CQ1197" i="1"/>
  <c r="CP1197" i="1"/>
  <c r="CO1197" i="1"/>
  <c r="CN1197" i="1"/>
  <c r="CM1197" i="1"/>
  <c r="CL1197" i="1"/>
  <c r="CK1197" i="1"/>
  <c r="CJ1197" i="1"/>
  <c r="CI1197" i="1"/>
  <c r="CH1197" i="1"/>
  <c r="CG1197" i="1"/>
  <c r="CF1197" i="1"/>
  <c r="CE1197" i="1"/>
  <c r="CD1197" i="1"/>
  <c r="CC1197" i="1"/>
  <c r="CB1197" i="1"/>
  <c r="CA1197" i="1"/>
  <c r="BZ1197" i="1"/>
  <c r="BY1197" i="1"/>
  <c r="BX1197" i="1"/>
  <c r="BW1197" i="1"/>
  <c r="BV1197" i="1"/>
  <c r="BU1197" i="1"/>
  <c r="BT1197" i="1"/>
  <c r="BS1197" i="1"/>
  <c r="BR1197" i="1"/>
  <c r="BQ1197" i="1"/>
  <c r="DT1198" i="1"/>
  <c r="DS1198" i="1"/>
  <c r="DQ1198" i="1"/>
  <c r="DP1198" i="1"/>
  <c r="DO1198" i="1"/>
  <c r="DN1198" i="1"/>
  <c r="DM1198" i="1"/>
  <c r="DL1198" i="1"/>
  <c r="DK1198" i="1"/>
  <c r="DJ1198" i="1"/>
  <c r="DI1198" i="1"/>
  <c r="DH1198" i="1"/>
  <c r="DG1198" i="1"/>
  <c r="DF1198" i="1"/>
  <c r="DE1198" i="1"/>
  <c r="DD1198" i="1"/>
  <c r="DC1198" i="1"/>
  <c r="DB1198" i="1"/>
  <c r="DA1198" i="1"/>
  <c r="CZ1198" i="1"/>
  <c r="CY1198" i="1"/>
  <c r="CX1198" i="1"/>
  <c r="CW1198" i="1"/>
  <c r="CV1198" i="1"/>
  <c r="CU1198" i="1"/>
  <c r="CT1198" i="1"/>
  <c r="CS1198" i="1"/>
  <c r="CR1198" i="1"/>
  <c r="CQ1198" i="1"/>
  <c r="CP1198" i="1"/>
  <c r="CO1198" i="1"/>
  <c r="CN1198" i="1"/>
  <c r="CM1198" i="1"/>
  <c r="CL1198" i="1"/>
  <c r="CK1198" i="1"/>
  <c r="CJ1198" i="1"/>
  <c r="CI1198" i="1"/>
  <c r="CH1198" i="1"/>
  <c r="CG1198" i="1"/>
  <c r="CF1198" i="1"/>
  <c r="CE1198" i="1"/>
  <c r="CD1198" i="1"/>
  <c r="CC1198" i="1"/>
  <c r="CB1198" i="1"/>
  <c r="CA1198" i="1"/>
  <c r="BZ1198" i="1"/>
  <c r="BY1198" i="1"/>
  <c r="BX1198" i="1"/>
  <c r="BW1198" i="1"/>
  <c r="BV1198" i="1"/>
  <c r="BU1198" i="1"/>
  <c r="BT1198" i="1"/>
  <c r="BS1198" i="1"/>
  <c r="BR1198" i="1"/>
  <c r="BQ1198" i="1"/>
  <c r="DT1196" i="1"/>
  <c r="DS1196" i="1"/>
  <c r="DQ1196" i="1"/>
  <c r="DP1196" i="1"/>
  <c r="DO1196" i="1"/>
  <c r="DN1196" i="1"/>
  <c r="DM1196" i="1"/>
  <c r="DL1196" i="1"/>
  <c r="DK1196" i="1"/>
  <c r="DJ1196" i="1"/>
  <c r="DI1196" i="1"/>
  <c r="DH1196" i="1"/>
  <c r="DG1196" i="1"/>
  <c r="DF1196" i="1"/>
  <c r="DE1196" i="1"/>
  <c r="DD1196" i="1"/>
  <c r="DC1196" i="1"/>
  <c r="DB1196" i="1"/>
  <c r="DA1196" i="1"/>
  <c r="CZ1196" i="1"/>
  <c r="CY1196" i="1"/>
  <c r="CX1196" i="1"/>
  <c r="CW1196" i="1"/>
  <c r="CV1196" i="1"/>
  <c r="CU1196" i="1"/>
  <c r="CT1196" i="1"/>
  <c r="CS1196" i="1"/>
  <c r="CR1196" i="1"/>
  <c r="CQ1196" i="1"/>
  <c r="CP1196" i="1"/>
  <c r="CO1196" i="1"/>
  <c r="CN1196" i="1"/>
  <c r="CM1196" i="1"/>
  <c r="CL1196" i="1"/>
  <c r="CK1196" i="1"/>
  <c r="CJ1196" i="1"/>
  <c r="CI1196" i="1"/>
  <c r="CH1196" i="1"/>
  <c r="CG1196" i="1"/>
  <c r="CF1196" i="1"/>
  <c r="CE1196" i="1"/>
  <c r="CD1196" i="1"/>
  <c r="CC1196" i="1"/>
  <c r="CB1196" i="1"/>
  <c r="CA1196" i="1"/>
  <c r="BZ1196" i="1"/>
  <c r="BY1196" i="1"/>
  <c r="BX1196" i="1"/>
  <c r="BW1196" i="1"/>
  <c r="BV1196" i="1"/>
  <c r="BU1196" i="1"/>
  <c r="BT1196" i="1"/>
  <c r="BS1196" i="1"/>
  <c r="BR1196" i="1"/>
  <c r="BQ1196" i="1"/>
  <c r="DT1195" i="1"/>
  <c r="DS1195" i="1"/>
  <c r="DQ1195" i="1"/>
  <c r="DP1195" i="1"/>
  <c r="DO1195" i="1"/>
  <c r="DN1195" i="1"/>
  <c r="DM1195" i="1"/>
  <c r="DL1195" i="1"/>
  <c r="DK1195" i="1"/>
  <c r="DJ1195" i="1"/>
  <c r="DI1195" i="1"/>
  <c r="DH1195" i="1"/>
  <c r="DG1195" i="1"/>
  <c r="DF1195" i="1"/>
  <c r="DE1195" i="1"/>
  <c r="DD1195" i="1"/>
  <c r="DC1195" i="1"/>
  <c r="DB1195" i="1"/>
  <c r="DA1195" i="1"/>
  <c r="CZ1195" i="1"/>
  <c r="CY1195" i="1"/>
  <c r="CX1195" i="1"/>
  <c r="CW1195" i="1"/>
  <c r="CV1195" i="1"/>
  <c r="CU1195" i="1"/>
  <c r="CT1195" i="1"/>
  <c r="CS1195" i="1"/>
  <c r="CR1195" i="1"/>
  <c r="CQ1195" i="1"/>
  <c r="CP1195" i="1"/>
  <c r="CO1195" i="1"/>
  <c r="CN1195" i="1"/>
  <c r="CM1195" i="1"/>
  <c r="CL1195" i="1"/>
  <c r="CK1195" i="1"/>
  <c r="CJ1195" i="1"/>
  <c r="CI1195" i="1"/>
  <c r="CH1195" i="1"/>
  <c r="CG1195" i="1"/>
  <c r="CF1195" i="1"/>
  <c r="CE1195" i="1"/>
  <c r="CD1195" i="1"/>
  <c r="CC1195" i="1"/>
  <c r="CB1195" i="1"/>
  <c r="CA1195" i="1"/>
  <c r="BZ1195" i="1"/>
  <c r="BY1195" i="1"/>
  <c r="BX1195" i="1"/>
  <c r="BW1195" i="1"/>
  <c r="BV1195" i="1"/>
  <c r="BU1195" i="1"/>
  <c r="BT1195" i="1"/>
  <c r="BS1195" i="1"/>
  <c r="BR1195" i="1"/>
  <c r="BQ1195" i="1"/>
  <c r="DT1194" i="1"/>
  <c r="DS1194" i="1"/>
  <c r="DQ1194" i="1"/>
  <c r="DP1194" i="1"/>
  <c r="DO1194" i="1"/>
  <c r="DN1194" i="1"/>
  <c r="DM1194" i="1"/>
  <c r="DL1194" i="1"/>
  <c r="DK1194" i="1"/>
  <c r="DJ1194" i="1"/>
  <c r="DI1194" i="1"/>
  <c r="DH1194" i="1"/>
  <c r="DG1194" i="1"/>
  <c r="DF1194" i="1"/>
  <c r="DE1194" i="1"/>
  <c r="DD1194" i="1"/>
  <c r="DC1194" i="1"/>
  <c r="DB1194" i="1"/>
  <c r="DA1194" i="1"/>
  <c r="CZ1194" i="1"/>
  <c r="CY1194" i="1"/>
  <c r="CX1194" i="1"/>
  <c r="CW1194" i="1"/>
  <c r="CV1194" i="1"/>
  <c r="CU1194" i="1"/>
  <c r="CT1194" i="1"/>
  <c r="CS1194" i="1"/>
  <c r="CR1194" i="1"/>
  <c r="CQ1194" i="1"/>
  <c r="CP1194" i="1"/>
  <c r="CO1194" i="1"/>
  <c r="CN1194" i="1"/>
  <c r="CM1194" i="1"/>
  <c r="CL1194" i="1"/>
  <c r="CK1194" i="1"/>
  <c r="CJ1194" i="1"/>
  <c r="CI1194" i="1"/>
  <c r="CH1194" i="1"/>
  <c r="CG1194" i="1"/>
  <c r="CF1194" i="1"/>
  <c r="CE1194" i="1"/>
  <c r="CD1194" i="1"/>
  <c r="CC1194" i="1"/>
  <c r="CB1194" i="1"/>
  <c r="CA1194" i="1"/>
  <c r="BZ1194" i="1"/>
  <c r="BY1194" i="1"/>
  <c r="BX1194" i="1"/>
  <c r="BW1194" i="1"/>
  <c r="BV1194" i="1"/>
  <c r="BU1194" i="1"/>
  <c r="BT1194" i="1"/>
  <c r="BS1194" i="1"/>
  <c r="BR1194" i="1"/>
  <c r="BQ1194" i="1"/>
  <c r="CD1193" i="1"/>
  <c r="CC1193" i="1"/>
  <c r="CB1193" i="1"/>
  <c r="CA1193" i="1"/>
  <c r="BZ1193" i="1"/>
  <c r="BY1193" i="1"/>
  <c r="BX1193" i="1"/>
  <c r="BW1193" i="1"/>
  <c r="BV1193" i="1"/>
  <c r="BU1193" i="1"/>
  <c r="BT1193" i="1"/>
  <c r="BS1193" i="1"/>
  <c r="BR1193" i="1"/>
  <c r="BQ1193" i="1"/>
  <c r="BP1199" i="1"/>
  <c r="BP1197" i="1"/>
  <c r="BP1198" i="1"/>
  <c r="BP1196" i="1"/>
  <c r="BP1195" i="1"/>
  <c r="BP1194" i="1"/>
  <c r="BP1193" i="1"/>
  <c r="DQ1190" i="1"/>
  <c r="DP1190" i="1"/>
  <c r="DO1190" i="1"/>
  <c r="DN1190" i="1"/>
  <c r="DM1190" i="1"/>
  <c r="DL1190" i="1"/>
  <c r="DK1190" i="1"/>
  <c r="DJ1190" i="1"/>
  <c r="DI1190" i="1"/>
  <c r="DH1190" i="1"/>
  <c r="DG1190" i="1"/>
  <c r="DF1190" i="1"/>
  <c r="DE1190" i="1"/>
  <c r="DD1190" i="1"/>
  <c r="DC1190" i="1"/>
  <c r="DB1190" i="1"/>
  <c r="DA1190" i="1"/>
  <c r="CZ1190" i="1"/>
  <c r="CY1190" i="1"/>
  <c r="CX1190" i="1"/>
  <c r="CW1190" i="1"/>
  <c r="CV1190" i="1"/>
  <c r="CU1190" i="1"/>
  <c r="CT1190" i="1"/>
  <c r="CS1190" i="1"/>
  <c r="CR1190" i="1"/>
  <c r="CQ1190" i="1"/>
  <c r="CP1190" i="1"/>
  <c r="CO1190" i="1"/>
  <c r="CN1190" i="1"/>
  <c r="CM1190" i="1"/>
  <c r="CL1190" i="1"/>
  <c r="CK1190" i="1"/>
  <c r="CJ1190" i="1"/>
  <c r="CI1190" i="1"/>
  <c r="CH1190" i="1"/>
  <c r="CG1190" i="1"/>
  <c r="CF1190" i="1"/>
  <c r="CE1190" i="1"/>
  <c r="CD1190" i="1"/>
  <c r="CC1190" i="1"/>
  <c r="CB1190" i="1"/>
  <c r="CA1190" i="1"/>
  <c r="BZ1190" i="1"/>
  <c r="BY1190" i="1"/>
  <c r="BX1190" i="1"/>
  <c r="BW1190" i="1"/>
  <c r="BV1190" i="1"/>
  <c r="BU1190" i="1"/>
  <c r="BT1190" i="1"/>
  <c r="BS1190" i="1"/>
  <c r="BR1190" i="1"/>
  <c r="BQ1190" i="1"/>
  <c r="DQ1188" i="1"/>
  <c r="DP1188" i="1"/>
  <c r="DO1188" i="1"/>
  <c r="DN1188" i="1"/>
  <c r="DM1188" i="1"/>
  <c r="DL1188" i="1"/>
  <c r="DK1188" i="1"/>
  <c r="DJ1188" i="1"/>
  <c r="DI1188" i="1"/>
  <c r="DH1188" i="1"/>
  <c r="DG1188" i="1"/>
  <c r="DF1188" i="1"/>
  <c r="DE1188" i="1"/>
  <c r="DD1188" i="1"/>
  <c r="DC1188" i="1"/>
  <c r="DB1188" i="1"/>
  <c r="DA1188" i="1"/>
  <c r="CZ1188" i="1"/>
  <c r="CY1188" i="1"/>
  <c r="CX1188" i="1"/>
  <c r="CW1188" i="1"/>
  <c r="CV1188" i="1"/>
  <c r="CU1188" i="1"/>
  <c r="CT1188" i="1"/>
  <c r="CS1188" i="1"/>
  <c r="CR1188" i="1"/>
  <c r="CQ1188" i="1"/>
  <c r="CP1188" i="1"/>
  <c r="CO1188" i="1"/>
  <c r="CN1188" i="1"/>
  <c r="CM1188" i="1"/>
  <c r="CL1188" i="1"/>
  <c r="CK1188" i="1"/>
  <c r="CJ1188" i="1"/>
  <c r="CI1188" i="1"/>
  <c r="CH1188" i="1"/>
  <c r="CG1188" i="1"/>
  <c r="CF1188" i="1"/>
  <c r="CE1188" i="1"/>
  <c r="CD1188" i="1"/>
  <c r="CC1188" i="1"/>
  <c r="CB1188" i="1"/>
  <c r="CA1188" i="1"/>
  <c r="BZ1188" i="1"/>
  <c r="BY1188" i="1"/>
  <c r="BX1188" i="1"/>
  <c r="BW1188" i="1"/>
  <c r="BV1188" i="1"/>
  <c r="BU1188" i="1"/>
  <c r="BT1188" i="1"/>
  <c r="BS1188" i="1"/>
  <c r="BR1188" i="1"/>
  <c r="BQ1188" i="1"/>
  <c r="DQ1187" i="1"/>
  <c r="DP1187" i="1"/>
  <c r="DO1187" i="1"/>
  <c r="DN1187" i="1"/>
  <c r="DM1187" i="1"/>
  <c r="DL1187" i="1"/>
  <c r="DK1187" i="1"/>
  <c r="DJ1187" i="1"/>
  <c r="DI1187" i="1"/>
  <c r="DH1187" i="1"/>
  <c r="DG1187" i="1"/>
  <c r="DF1187" i="1"/>
  <c r="DE1187" i="1"/>
  <c r="DD1187" i="1"/>
  <c r="DC1187" i="1"/>
  <c r="DB1187" i="1"/>
  <c r="DA1187" i="1"/>
  <c r="CZ1187" i="1"/>
  <c r="CY1187" i="1"/>
  <c r="CX1187" i="1"/>
  <c r="CW1187" i="1"/>
  <c r="CV1187" i="1"/>
  <c r="CU1187" i="1"/>
  <c r="CT1187" i="1"/>
  <c r="CS1187" i="1"/>
  <c r="CR1187" i="1"/>
  <c r="CQ1187" i="1"/>
  <c r="CP1187" i="1"/>
  <c r="CO1187" i="1"/>
  <c r="CN1187" i="1"/>
  <c r="CM1187" i="1"/>
  <c r="CL1187" i="1"/>
  <c r="CK1187" i="1"/>
  <c r="CJ1187" i="1"/>
  <c r="CI1187" i="1"/>
  <c r="CH1187" i="1"/>
  <c r="CG1187" i="1"/>
  <c r="CF1187" i="1"/>
  <c r="CE1187" i="1"/>
  <c r="CD1187" i="1"/>
  <c r="CC1187" i="1"/>
  <c r="CB1187" i="1"/>
  <c r="CA1187" i="1"/>
  <c r="BZ1187" i="1"/>
  <c r="BY1187" i="1"/>
  <c r="BX1187" i="1"/>
  <c r="BW1187" i="1"/>
  <c r="BV1187" i="1"/>
  <c r="BU1187" i="1"/>
  <c r="BT1187" i="1"/>
  <c r="BS1187" i="1"/>
  <c r="BR1187" i="1"/>
  <c r="BQ1187" i="1"/>
  <c r="DQ1189" i="1"/>
  <c r="DP1189" i="1"/>
  <c r="DO1189" i="1"/>
  <c r="DN1189" i="1"/>
  <c r="DM1189" i="1"/>
  <c r="DL1189" i="1"/>
  <c r="DK1189" i="1"/>
  <c r="DJ1189" i="1"/>
  <c r="DI1189" i="1"/>
  <c r="DH1189" i="1"/>
  <c r="DG1189" i="1"/>
  <c r="DF1189" i="1"/>
  <c r="DE1189" i="1"/>
  <c r="DD1189" i="1"/>
  <c r="DC1189" i="1"/>
  <c r="DB1189" i="1"/>
  <c r="DA1189" i="1"/>
  <c r="CZ1189" i="1"/>
  <c r="CY1189" i="1"/>
  <c r="CX1189" i="1"/>
  <c r="CW1189" i="1"/>
  <c r="CV1189" i="1"/>
  <c r="CU1189" i="1"/>
  <c r="CT1189" i="1"/>
  <c r="CS1189" i="1"/>
  <c r="CR1189" i="1"/>
  <c r="CQ1189" i="1"/>
  <c r="CP1189" i="1"/>
  <c r="CO1189" i="1"/>
  <c r="CN1189" i="1"/>
  <c r="CM1189" i="1"/>
  <c r="CL1189" i="1"/>
  <c r="CK1189" i="1"/>
  <c r="CJ1189" i="1"/>
  <c r="CI1189" i="1"/>
  <c r="CH1189" i="1"/>
  <c r="CG1189" i="1"/>
  <c r="CF1189" i="1"/>
  <c r="CE1189" i="1"/>
  <c r="CD1189" i="1"/>
  <c r="CC1189" i="1"/>
  <c r="CB1189" i="1"/>
  <c r="CA1189" i="1"/>
  <c r="BZ1189" i="1"/>
  <c r="BY1189" i="1"/>
  <c r="BX1189" i="1"/>
  <c r="BW1189" i="1"/>
  <c r="BV1189" i="1"/>
  <c r="BU1189" i="1"/>
  <c r="BT1189" i="1"/>
  <c r="BS1189" i="1"/>
  <c r="BR1189" i="1"/>
  <c r="BQ1189" i="1"/>
  <c r="DQ1186" i="1"/>
  <c r="DP1186" i="1"/>
  <c r="DO1186" i="1"/>
  <c r="DN1186" i="1"/>
  <c r="DM1186" i="1"/>
  <c r="DL1186" i="1"/>
  <c r="DK1186" i="1"/>
  <c r="DJ1186" i="1"/>
  <c r="DI1186" i="1"/>
  <c r="DH1186" i="1"/>
  <c r="DG1186" i="1"/>
  <c r="DF1186" i="1"/>
  <c r="DE1186" i="1"/>
  <c r="DD1186" i="1"/>
  <c r="DC1186" i="1"/>
  <c r="DB1186" i="1"/>
  <c r="DA1186" i="1"/>
  <c r="CZ1186" i="1"/>
  <c r="CY1186" i="1"/>
  <c r="CX1186" i="1"/>
  <c r="CW1186" i="1"/>
  <c r="CV1186" i="1"/>
  <c r="CU1186" i="1"/>
  <c r="CT1186" i="1"/>
  <c r="CS1186" i="1"/>
  <c r="CR1186" i="1"/>
  <c r="CQ1186" i="1"/>
  <c r="CP1186" i="1"/>
  <c r="CO1186" i="1"/>
  <c r="CN1186" i="1"/>
  <c r="CM1186" i="1"/>
  <c r="CL1186" i="1"/>
  <c r="CK1186" i="1"/>
  <c r="CJ1186" i="1"/>
  <c r="CI1186" i="1"/>
  <c r="CH1186" i="1"/>
  <c r="CG1186" i="1"/>
  <c r="CF1186" i="1"/>
  <c r="CE1186" i="1"/>
  <c r="CD1186" i="1"/>
  <c r="CC1186" i="1"/>
  <c r="CB1186" i="1"/>
  <c r="CA1186" i="1"/>
  <c r="BZ1186" i="1"/>
  <c r="BY1186" i="1"/>
  <c r="BX1186" i="1"/>
  <c r="BW1186" i="1"/>
  <c r="BV1186" i="1"/>
  <c r="BU1186" i="1"/>
  <c r="BT1186" i="1"/>
  <c r="BS1186" i="1"/>
  <c r="BR1186" i="1"/>
  <c r="BQ1186" i="1"/>
  <c r="BP1188" i="1"/>
  <c r="BP1187" i="1"/>
  <c r="BP1189" i="1"/>
  <c r="BP1186" i="1"/>
  <c r="DT1174" i="1"/>
  <c r="DS1174" i="1"/>
  <c r="DQ1174" i="1"/>
  <c r="DP1174" i="1"/>
  <c r="DO1174" i="1"/>
  <c r="DN1174" i="1"/>
  <c r="DM1174" i="1"/>
  <c r="DL1174" i="1"/>
  <c r="DK1174" i="1"/>
  <c r="DJ1174" i="1"/>
  <c r="DI1174" i="1"/>
  <c r="DH1174" i="1"/>
  <c r="DG1174" i="1"/>
  <c r="DF1174" i="1"/>
  <c r="DE1174" i="1"/>
  <c r="DD1174" i="1"/>
  <c r="DC1174" i="1"/>
  <c r="DB1174" i="1"/>
  <c r="DA1174" i="1"/>
  <c r="CZ1174" i="1"/>
  <c r="CY1174" i="1"/>
  <c r="CX1174" i="1"/>
  <c r="CW1174" i="1"/>
  <c r="CV1174" i="1"/>
  <c r="CU1174" i="1"/>
  <c r="CT1174" i="1"/>
  <c r="CS1174" i="1"/>
  <c r="CR1174" i="1"/>
  <c r="CQ1174" i="1"/>
  <c r="CP1174" i="1"/>
  <c r="CO1174" i="1"/>
  <c r="CN1174" i="1"/>
  <c r="CM1174" i="1"/>
  <c r="CL1174" i="1"/>
  <c r="CK1174" i="1"/>
  <c r="CJ1174" i="1"/>
  <c r="CI1174" i="1"/>
  <c r="CH1174" i="1"/>
  <c r="CG1174" i="1"/>
  <c r="CF1174" i="1"/>
  <c r="CE1174" i="1"/>
  <c r="CD1174" i="1"/>
  <c r="CC1174" i="1"/>
  <c r="CB1174" i="1"/>
  <c r="CA1174" i="1"/>
  <c r="BZ1174" i="1"/>
  <c r="BY1174" i="1"/>
  <c r="BX1174" i="1"/>
  <c r="BW1174" i="1"/>
  <c r="BV1174" i="1"/>
  <c r="BU1174" i="1"/>
  <c r="BT1174" i="1"/>
  <c r="BS1174" i="1"/>
  <c r="BR1174" i="1"/>
  <c r="BQ1174" i="1"/>
  <c r="DT1173" i="1"/>
  <c r="DS1173" i="1"/>
  <c r="DQ1173" i="1"/>
  <c r="DP1173" i="1"/>
  <c r="DO1173" i="1"/>
  <c r="DN1173" i="1"/>
  <c r="DM1173" i="1"/>
  <c r="DL1173" i="1"/>
  <c r="DK1173" i="1"/>
  <c r="DJ1173" i="1"/>
  <c r="DI1173" i="1"/>
  <c r="DH1173" i="1"/>
  <c r="DG1173" i="1"/>
  <c r="DF1173" i="1"/>
  <c r="DE1173" i="1"/>
  <c r="DD1173" i="1"/>
  <c r="DC1173" i="1"/>
  <c r="DB1173" i="1"/>
  <c r="DA1173" i="1"/>
  <c r="CZ1173" i="1"/>
  <c r="CY1173" i="1"/>
  <c r="CX1173" i="1"/>
  <c r="CW1173" i="1"/>
  <c r="CV1173" i="1"/>
  <c r="CU1173" i="1"/>
  <c r="CT1173" i="1"/>
  <c r="CS1173" i="1"/>
  <c r="CR1173" i="1"/>
  <c r="CQ1173" i="1"/>
  <c r="CP1173" i="1"/>
  <c r="CO1173" i="1"/>
  <c r="CN1173" i="1"/>
  <c r="CM1173" i="1"/>
  <c r="CL1173" i="1"/>
  <c r="CK1173" i="1"/>
  <c r="CJ1173" i="1"/>
  <c r="CI1173" i="1"/>
  <c r="CH1173" i="1"/>
  <c r="CG1173" i="1"/>
  <c r="CF1173" i="1"/>
  <c r="CE1173" i="1"/>
  <c r="CD1173" i="1"/>
  <c r="CC1173" i="1"/>
  <c r="CB1173" i="1"/>
  <c r="CA1173" i="1"/>
  <c r="BZ1173" i="1"/>
  <c r="BY1173" i="1"/>
  <c r="BX1173" i="1"/>
  <c r="BW1173" i="1"/>
  <c r="BV1173" i="1"/>
  <c r="BU1173" i="1"/>
  <c r="BT1173" i="1"/>
  <c r="BS1173" i="1"/>
  <c r="BR1173" i="1"/>
  <c r="BQ1173" i="1"/>
  <c r="DT1172" i="1"/>
  <c r="CT1172" i="1"/>
  <c r="CS1172" i="1"/>
  <c r="CR1172" i="1"/>
  <c r="CQ1172" i="1"/>
  <c r="CP1172" i="1"/>
  <c r="CO1172" i="1"/>
  <c r="CN1172" i="1"/>
  <c r="CM1172" i="1"/>
  <c r="CL1172" i="1"/>
  <c r="CK1172" i="1"/>
  <c r="CJ1172" i="1"/>
  <c r="CI1172" i="1"/>
  <c r="CH1172" i="1"/>
  <c r="CG1172" i="1"/>
  <c r="CF1172" i="1"/>
  <c r="CE1172" i="1"/>
  <c r="CD1172" i="1"/>
  <c r="CC1172" i="1"/>
  <c r="CB1172" i="1"/>
  <c r="CA1172" i="1"/>
  <c r="BZ1172" i="1"/>
  <c r="BY1172" i="1"/>
  <c r="BX1172" i="1"/>
  <c r="BW1172" i="1"/>
  <c r="BV1172" i="1"/>
  <c r="BU1172" i="1"/>
  <c r="BT1172" i="1"/>
  <c r="BS1172" i="1"/>
  <c r="BR1172" i="1"/>
  <c r="BQ1172" i="1"/>
  <c r="BP1174" i="1"/>
  <c r="BP1173" i="1"/>
  <c r="BP1172" i="1"/>
  <c r="DT1169" i="1"/>
  <c r="DS1169" i="1"/>
  <c r="DQ1169" i="1"/>
  <c r="DP1169" i="1"/>
  <c r="DO1169" i="1"/>
  <c r="DN1169" i="1"/>
  <c r="DM1169" i="1"/>
  <c r="DL1169" i="1"/>
  <c r="DK1169" i="1"/>
  <c r="DJ1169" i="1"/>
  <c r="DI1169" i="1"/>
  <c r="DH1169" i="1"/>
  <c r="DG1169" i="1"/>
  <c r="DF1169" i="1"/>
  <c r="DE1169" i="1"/>
  <c r="DD1169" i="1"/>
  <c r="DC1169" i="1"/>
  <c r="DB1169" i="1"/>
  <c r="DA1169" i="1"/>
  <c r="CZ1169" i="1"/>
  <c r="CY1169" i="1"/>
  <c r="CX1169" i="1"/>
  <c r="CW1169" i="1"/>
  <c r="CV1169" i="1"/>
  <c r="CU1169" i="1"/>
  <c r="CT1169" i="1"/>
  <c r="CS1169" i="1"/>
  <c r="CR1169" i="1"/>
  <c r="CQ1169" i="1"/>
  <c r="CP1169" i="1"/>
  <c r="CO1169" i="1"/>
  <c r="CN1169" i="1"/>
  <c r="CM1169" i="1"/>
  <c r="CL1169" i="1"/>
  <c r="CK1169" i="1"/>
  <c r="CJ1169" i="1"/>
  <c r="CI1169" i="1"/>
  <c r="CH1169" i="1"/>
  <c r="CG1169" i="1"/>
  <c r="CF1169" i="1"/>
  <c r="CE1169" i="1"/>
  <c r="CD1169" i="1"/>
  <c r="CC1169" i="1"/>
  <c r="CB1169" i="1"/>
  <c r="CA1169" i="1"/>
  <c r="BZ1169" i="1"/>
  <c r="BY1169" i="1"/>
  <c r="BX1169" i="1"/>
  <c r="BW1169" i="1"/>
  <c r="BV1169" i="1"/>
  <c r="BU1169" i="1"/>
  <c r="BT1169" i="1"/>
  <c r="BS1169" i="1"/>
  <c r="BR1169" i="1"/>
  <c r="BQ1169" i="1"/>
  <c r="DT1167" i="1"/>
  <c r="DS1167" i="1"/>
  <c r="DQ1167" i="1"/>
  <c r="DP1167" i="1"/>
  <c r="DO1167" i="1"/>
  <c r="DN1167" i="1"/>
  <c r="DM1167" i="1"/>
  <c r="DL1167" i="1"/>
  <c r="DK1167" i="1"/>
  <c r="DJ1167" i="1"/>
  <c r="DI1167" i="1"/>
  <c r="DH1167" i="1"/>
  <c r="DG1167" i="1"/>
  <c r="DF1167" i="1"/>
  <c r="DE1167" i="1"/>
  <c r="DD1167" i="1"/>
  <c r="DC1167" i="1"/>
  <c r="DB1167" i="1"/>
  <c r="DA1167" i="1"/>
  <c r="CZ1167" i="1"/>
  <c r="CY1167" i="1"/>
  <c r="CX1167" i="1"/>
  <c r="CW1167" i="1"/>
  <c r="CV1167" i="1"/>
  <c r="CU1167" i="1"/>
  <c r="CT1167" i="1"/>
  <c r="CS1167" i="1"/>
  <c r="CR1167" i="1"/>
  <c r="CQ1167" i="1"/>
  <c r="CP1167" i="1"/>
  <c r="CO1167" i="1"/>
  <c r="CN1167" i="1"/>
  <c r="CM1167" i="1"/>
  <c r="CL1167" i="1"/>
  <c r="CK1167" i="1"/>
  <c r="CJ1167" i="1"/>
  <c r="CI1167" i="1"/>
  <c r="CH1167" i="1"/>
  <c r="CG1167" i="1"/>
  <c r="CF1167" i="1"/>
  <c r="CE1167" i="1"/>
  <c r="CD1167" i="1"/>
  <c r="CC1167" i="1"/>
  <c r="CB1167" i="1"/>
  <c r="CA1167" i="1"/>
  <c r="BZ1167" i="1"/>
  <c r="BY1167" i="1"/>
  <c r="BX1167" i="1"/>
  <c r="BW1167" i="1"/>
  <c r="BV1167" i="1"/>
  <c r="BU1167" i="1"/>
  <c r="BT1167" i="1"/>
  <c r="BS1167" i="1"/>
  <c r="BR1167" i="1"/>
  <c r="BQ1167" i="1"/>
  <c r="DT1166" i="1"/>
  <c r="DS1166" i="1"/>
  <c r="DQ1166" i="1"/>
  <c r="DP1166" i="1"/>
  <c r="DO1166" i="1"/>
  <c r="DN1166" i="1"/>
  <c r="DM1166" i="1"/>
  <c r="DL1166" i="1"/>
  <c r="DK1166" i="1"/>
  <c r="DJ1166" i="1"/>
  <c r="DI1166" i="1"/>
  <c r="DH1166" i="1"/>
  <c r="DG1166" i="1"/>
  <c r="DF1166" i="1"/>
  <c r="DE1166" i="1"/>
  <c r="DD1166" i="1"/>
  <c r="DC1166" i="1"/>
  <c r="DB1166" i="1"/>
  <c r="DA1166" i="1"/>
  <c r="CZ1166" i="1"/>
  <c r="CY1166" i="1"/>
  <c r="CX1166" i="1"/>
  <c r="CW1166" i="1"/>
  <c r="CV1166" i="1"/>
  <c r="CU1166" i="1"/>
  <c r="CT1166" i="1"/>
  <c r="CS1166" i="1"/>
  <c r="CR1166" i="1"/>
  <c r="CQ1166" i="1"/>
  <c r="CP1166" i="1"/>
  <c r="CO1166" i="1"/>
  <c r="CN1166" i="1"/>
  <c r="CM1166" i="1"/>
  <c r="CL1166" i="1"/>
  <c r="CK1166" i="1"/>
  <c r="CJ1166" i="1"/>
  <c r="CI1166" i="1"/>
  <c r="CH1166" i="1"/>
  <c r="CG1166" i="1"/>
  <c r="CF1166" i="1"/>
  <c r="CE1166" i="1"/>
  <c r="CD1166" i="1"/>
  <c r="CC1166" i="1"/>
  <c r="CB1166" i="1"/>
  <c r="CA1166" i="1"/>
  <c r="BZ1166" i="1"/>
  <c r="BY1166" i="1"/>
  <c r="BX1166" i="1"/>
  <c r="BW1166" i="1"/>
  <c r="BV1166" i="1"/>
  <c r="BU1166" i="1"/>
  <c r="BT1166" i="1"/>
  <c r="BS1166" i="1"/>
  <c r="BR1166" i="1"/>
  <c r="BQ1166" i="1"/>
  <c r="DT1168" i="1"/>
  <c r="DS1168" i="1"/>
  <c r="DQ1168" i="1"/>
  <c r="DP1168" i="1"/>
  <c r="DO1168" i="1"/>
  <c r="DN1168" i="1"/>
  <c r="DM1168" i="1"/>
  <c r="DL1168" i="1"/>
  <c r="DK1168" i="1"/>
  <c r="DJ1168" i="1"/>
  <c r="DI1168" i="1"/>
  <c r="DH1168" i="1"/>
  <c r="DG1168" i="1"/>
  <c r="DF1168" i="1"/>
  <c r="DE1168" i="1"/>
  <c r="DD1168" i="1"/>
  <c r="DC1168" i="1"/>
  <c r="DB1168" i="1"/>
  <c r="DA1168" i="1"/>
  <c r="CZ1168" i="1"/>
  <c r="CY1168" i="1"/>
  <c r="CX1168" i="1"/>
  <c r="CW1168" i="1"/>
  <c r="CV1168" i="1"/>
  <c r="CU1168" i="1"/>
  <c r="CT1168" i="1"/>
  <c r="CS1168" i="1"/>
  <c r="CR1168" i="1"/>
  <c r="CQ1168" i="1"/>
  <c r="CP1168" i="1"/>
  <c r="CO1168" i="1"/>
  <c r="CN1168" i="1"/>
  <c r="CM1168" i="1"/>
  <c r="CL1168" i="1"/>
  <c r="CK1168" i="1"/>
  <c r="CJ1168" i="1"/>
  <c r="CI1168" i="1"/>
  <c r="CH1168" i="1"/>
  <c r="CG1168" i="1"/>
  <c r="CF1168" i="1"/>
  <c r="CE1168" i="1"/>
  <c r="CD1168" i="1"/>
  <c r="CC1168" i="1"/>
  <c r="CB1168" i="1"/>
  <c r="CA1168" i="1"/>
  <c r="BZ1168" i="1"/>
  <c r="BY1168" i="1"/>
  <c r="BX1168" i="1"/>
  <c r="BW1168" i="1"/>
  <c r="BV1168" i="1"/>
  <c r="BU1168" i="1"/>
  <c r="BT1168" i="1"/>
  <c r="BS1168" i="1"/>
  <c r="BR1168" i="1"/>
  <c r="BQ1168" i="1"/>
  <c r="DT1165" i="1"/>
  <c r="DS1165" i="1"/>
  <c r="DQ1165" i="1"/>
  <c r="DP1165" i="1"/>
  <c r="DO1165" i="1"/>
  <c r="DN1165" i="1"/>
  <c r="DM1165" i="1"/>
  <c r="DL1165" i="1"/>
  <c r="DK1165" i="1"/>
  <c r="DJ1165" i="1"/>
  <c r="DI1165" i="1"/>
  <c r="DH1165" i="1"/>
  <c r="DG1165" i="1"/>
  <c r="DF1165" i="1"/>
  <c r="DE1165" i="1"/>
  <c r="DD1165" i="1"/>
  <c r="DC1165" i="1"/>
  <c r="DB1165" i="1"/>
  <c r="DA1165" i="1"/>
  <c r="CZ1165" i="1"/>
  <c r="CY1165" i="1"/>
  <c r="CX1165" i="1"/>
  <c r="CW1165" i="1"/>
  <c r="CV1165" i="1"/>
  <c r="CU1165" i="1"/>
  <c r="CT1165" i="1"/>
  <c r="CS1165" i="1"/>
  <c r="CR1165" i="1"/>
  <c r="CQ1165" i="1"/>
  <c r="CP1165" i="1"/>
  <c r="CO1165" i="1"/>
  <c r="CN1165" i="1"/>
  <c r="CM1165" i="1"/>
  <c r="CL1165" i="1"/>
  <c r="CK1165" i="1"/>
  <c r="CJ1165" i="1"/>
  <c r="CI1165" i="1"/>
  <c r="CH1165" i="1"/>
  <c r="CG1165" i="1"/>
  <c r="CF1165" i="1"/>
  <c r="CE1165" i="1"/>
  <c r="CD1165" i="1"/>
  <c r="CC1165" i="1"/>
  <c r="CB1165" i="1"/>
  <c r="CA1165" i="1"/>
  <c r="BZ1165" i="1"/>
  <c r="BY1165" i="1"/>
  <c r="BX1165" i="1"/>
  <c r="BW1165" i="1"/>
  <c r="BV1165" i="1"/>
  <c r="BU1165" i="1"/>
  <c r="BT1165" i="1"/>
  <c r="BS1165" i="1"/>
  <c r="BR1165" i="1"/>
  <c r="BQ1165" i="1"/>
  <c r="DT1164" i="1"/>
  <c r="DS1164" i="1"/>
  <c r="DQ1164" i="1"/>
  <c r="DP1164" i="1"/>
  <c r="DO1164" i="1"/>
  <c r="DN1164" i="1"/>
  <c r="DM1164" i="1"/>
  <c r="DL1164" i="1"/>
  <c r="DK1164" i="1"/>
  <c r="DJ1164" i="1"/>
  <c r="DI1164" i="1"/>
  <c r="DH1164" i="1"/>
  <c r="DG1164" i="1"/>
  <c r="DF1164" i="1"/>
  <c r="DE1164" i="1"/>
  <c r="DD1164" i="1"/>
  <c r="DC1164" i="1"/>
  <c r="DB1164" i="1"/>
  <c r="DA1164" i="1"/>
  <c r="CZ1164" i="1"/>
  <c r="CY1164" i="1"/>
  <c r="CX1164" i="1"/>
  <c r="CW1164" i="1"/>
  <c r="CV1164" i="1"/>
  <c r="CU1164" i="1"/>
  <c r="CT1164" i="1"/>
  <c r="CS1164" i="1"/>
  <c r="CR1164" i="1"/>
  <c r="CQ1164" i="1"/>
  <c r="CP1164" i="1"/>
  <c r="CO1164" i="1"/>
  <c r="CN1164" i="1"/>
  <c r="CM1164" i="1"/>
  <c r="CL1164" i="1"/>
  <c r="CK1164" i="1"/>
  <c r="CJ1164" i="1"/>
  <c r="CI1164" i="1"/>
  <c r="CH1164" i="1"/>
  <c r="CG1164" i="1"/>
  <c r="CF1164" i="1"/>
  <c r="CE1164" i="1"/>
  <c r="CD1164" i="1"/>
  <c r="CC1164" i="1"/>
  <c r="CB1164" i="1"/>
  <c r="CA1164" i="1"/>
  <c r="BZ1164" i="1"/>
  <c r="BY1164" i="1"/>
  <c r="BX1164" i="1"/>
  <c r="BW1164" i="1"/>
  <c r="BV1164" i="1"/>
  <c r="BU1164" i="1"/>
  <c r="BT1164" i="1"/>
  <c r="BS1164" i="1"/>
  <c r="BR1164" i="1"/>
  <c r="BQ1164" i="1"/>
  <c r="DT1163" i="1"/>
  <c r="DS1163" i="1"/>
  <c r="BP1169" i="1"/>
  <c r="BP1167" i="1"/>
  <c r="BP1166" i="1"/>
  <c r="BP1168" i="1"/>
  <c r="BP1165" i="1"/>
  <c r="BP1164" i="1"/>
  <c r="BP1160" i="1"/>
  <c r="BP1159" i="1"/>
  <c r="DT1150" i="1"/>
  <c r="DS1150" i="1"/>
  <c r="DR1150" i="1"/>
  <c r="DQ1150" i="1"/>
  <c r="DP1150" i="1"/>
  <c r="DO1150" i="1"/>
  <c r="DN1150" i="1"/>
  <c r="DM1150" i="1"/>
  <c r="DL1150" i="1"/>
  <c r="DK1150" i="1"/>
  <c r="DJ1150" i="1"/>
  <c r="DI1150" i="1"/>
  <c r="DH1150" i="1"/>
  <c r="DG1150" i="1"/>
  <c r="DF1150" i="1"/>
  <c r="DE1150" i="1"/>
  <c r="DD1150" i="1"/>
  <c r="DC1150" i="1"/>
  <c r="DB1150" i="1"/>
  <c r="DA1150" i="1"/>
  <c r="CZ1150" i="1"/>
  <c r="CY1150" i="1"/>
  <c r="CX1150" i="1"/>
  <c r="CW1150" i="1"/>
  <c r="CV1150" i="1"/>
  <c r="CU1150" i="1"/>
  <c r="CT1150" i="1"/>
  <c r="CS1150" i="1"/>
  <c r="CR1150" i="1"/>
  <c r="CQ1150" i="1"/>
  <c r="CP1150" i="1"/>
  <c r="CO1150" i="1"/>
  <c r="CN1150" i="1"/>
  <c r="CM1150" i="1"/>
  <c r="CL1150" i="1"/>
  <c r="CK1150" i="1"/>
  <c r="CJ1150" i="1"/>
  <c r="CI1150" i="1"/>
  <c r="CH1150" i="1"/>
  <c r="CG1150" i="1"/>
  <c r="CF1150" i="1"/>
  <c r="CE1150" i="1"/>
  <c r="CD1150" i="1"/>
  <c r="CC1150" i="1"/>
  <c r="CB1150" i="1"/>
  <c r="CA1150" i="1"/>
  <c r="BZ1150" i="1"/>
  <c r="BY1150" i="1"/>
  <c r="BX1150" i="1"/>
  <c r="BW1150" i="1"/>
  <c r="BV1150" i="1"/>
  <c r="BU1150" i="1"/>
  <c r="BT1150" i="1"/>
  <c r="BS1150" i="1"/>
  <c r="BR1150" i="1"/>
  <c r="BQ1150" i="1"/>
  <c r="DT1148" i="1"/>
  <c r="DS1148" i="1"/>
  <c r="DR1148" i="1"/>
  <c r="DQ1148" i="1"/>
  <c r="DP1148" i="1"/>
  <c r="DO1148" i="1"/>
  <c r="DN1148" i="1"/>
  <c r="DM1148" i="1"/>
  <c r="DL1148" i="1"/>
  <c r="DK1148" i="1"/>
  <c r="DJ1148" i="1"/>
  <c r="DI1148" i="1"/>
  <c r="DH1148" i="1"/>
  <c r="DG1148" i="1"/>
  <c r="DF1148" i="1"/>
  <c r="DE1148" i="1"/>
  <c r="DD1148" i="1"/>
  <c r="DC1148" i="1"/>
  <c r="DB1148" i="1"/>
  <c r="DA1148" i="1"/>
  <c r="CZ1148" i="1"/>
  <c r="CY1148" i="1"/>
  <c r="CX1148" i="1"/>
  <c r="CW1148" i="1"/>
  <c r="CV1148" i="1"/>
  <c r="CU1148" i="1"/>
  <c r="CT1148" i="1"/>
  <c r="CS1148" i="1"/>
  <c r="CR1148" i="1"/>
  <c r="CQ1148" i="1"/>
  <c r="CP1148" i="1"/>
  <c r="CO1148" i="1"/>
  <c r="CN1148" i="1"/>
  <c r="CM1148" i="1"/>
  <c r="CL1148" i="1"/>
  <c r="CK1148" i="1"/>
  <c r="CJ1148" i="1"/>
  <c r="CI1148" i="1"/>
  <c r="CH1148" i="1"/>
  <c r="CG1148" i="1"/>
  <c r="CF1148" i="1"/>
  <c r="CE1148" i="1"/>
  <c r="CD1148" i="1"/>
  <c r="CC1148" i="1"/>
  <c r="CB1148" i="1"/>
  <c r="CA1148" i="1"/>
  <c r="BZ1148" i="1"/>
  <c r="BY1148" i="1"/>
  <c r="BX1148" i="1"/>
  <c r="BW1148" i="1"/>
  <c r="BV1148" i="1"/>
  <c r="BU1148" i="1"/>
  <c r="BT1148" i="1"/>
  <c r="BS1148" i="1"/>
  <c r="BR1148" i="1"/>
  <c r="BQ1148" i="1"/>
  <c r="DT1147" i="1"/>
  <c r="DS1147" i="1"/>
  <c r="DR1147" i="1"/>
  <c r="DQ1147" i="1"/>
  <c r="DP1147" i="1"/>
  <c r="DO1147" i="1"/>
  <c r="DN1147" i="1"/>
  <c r="DM1147" i="1"/>
  <c r="DL1147" i="1"/>
  <c r="DK1147" i="1"/>
  <c r="DJ1147" i="1"/>
  <c r="DI1147" i="1"/>
  <c r="DH1147" i="1"/>
  <c r="DG1147" i="1"/>
  <c r="DF1147" i="1"/>
  <c r="DE1147" i="1"/>
  <c r="DD1147" i="1"/>
  <c r="DC1147" i="1"/>
  <c r="DB1147" i="1"/>
  <c r="DA1147" i="1"/>
  <c r="CZ1147" i="1"/>
  <c r="CY1147" i="1"/>
  <c r="CX1147" i="1"/>
  <c r="CW1147" i="1"/>
  <c r="CV1147" i="1"/>
  <c r="CU1147" i="1"/>
  <c r="CT1147" i="1"/>
  <c r="CS1147" i="1"/>
  <c r="CR1147" i="1"/>
  <c r="CQ1147" i="1"/>
  <c r="CP1147" i="1"/>
  <c r="CO1147" i="1"/>
  <c r="CN1147" i="1"/>
  <c r="CM1147" i="1"/>
  <c r="CL1147" i="1"/>
  <c r="CK1147" i="1"/>
  <c r="CJ1147" i="1"/>
  <c r="CI1147" i="1"/>
  <c r="CH1147" i="1"/>
  <c r="CG1147" i="1"/>
  <c r="CF1147" i="1"/>
  <c r="CE1147" i="1"/>
  <c r="CD1147" i="1"/>
  <c r="CC1147" i="1"/>
  <c r="CB1147" i="1"/>
  <c r="CA1147" i="1"/>
  <c r="BZ1147" i="1"/>
  <c r="BY1147" i="1"/>
  <c r="BX1147" i="1"/>
  <c r="BW1147" i="1"/>
  <c r="BV1147" i="1"/>
  <c r="BU1147" i="1"/>
  <c r="BT1147" i="1"/>
  <c r="BS1147" i="1"/>
  <c r="BR1147" i="1"/>
  <c r="BQ1147" i="1"/>
  <c r="DT1144" i="1"/>
  <c r="DS1144" i="1"/>
  <c r="DR1144" i="1"/>
  <c r="DQ1144" i="1"/>
  <c r="DP1144" i="1"/>
  <c r="DO1144" i="1"/>
  <c r="DN1144" i="1"/>
  <c r="DM1144" i="1"/>
  <c r="DL1144" i="1"/>
  <c r="DK1144" i="1"/>
  <c r="DJ1144" i="1"/>
  <c r="DI1144" i="1"/>
  <c r="DH1144" i="1"/>
  <c r="DG1144" i="1"/>
  <c r="DF1144" i="1"/>
  <c r="DE1144" i="1"/>
  <c r="DD1144" i="1"/>
  <c r="DC1144" i="1"/>
  <c r="DB1144" i="1"/>
  <c r="DA1144" i="1"/>
  <c r="CZ1144" i="1"/>
  <c r="CY1144" i="1"/>
  <c r="CX1144" i="1"/>
  <c r="CW1144" i="1"/>
  <c r="CV1144" i="1"/>
  <c r="CU1144" i="1"/>
  <c r="CT1144" i="1"/>
  <c r="CS1144" i="1"/>
  <c r="CR1144" i="1"/>
  <c r="CQ1144" i="1"/>
  <c r="CP1144" i="1"/>
  <c r="CO1144" i="1"/>
  <c r="CN1144" i="1"/>
  <c r="CM1144" i="1"/>
  <c r="CL1144" i="1"/>
  <c r="CK1144" i="1"/>
  <c r="CJ1144" i="1"/>
  <c r="CI1144" i="1"/>
  <c r="CH1144" i="1"/>
  <c r="CG1144" i="1"/>
  <c r="CF1144" i="1"/>
  <c r="CE1144" i="1"/>
  <c r="CD1144" i="1"/>
  <c r="CC1144" i="1"/>
  <c r="CB1144" i="1"/>
  <c r="CA1144" i="1"/>
  <c r="BZ1144" i="1"/>
  <c r="BY1144" i="1"/>
  <c r="BX1144" i="1"/>
  <c r="BW1144" i="1"/>
  <c r="BV1144" i="1"/>
  <c r="BU1144" i="1"/>
  <c r="BT1144" i="1"/>
  <c r="BS1144" i="1"/>
  <c r="BR1144" i="1"/>
  <c r="BQ1144" i="1"/>
  <c r="DT1143" i="1"/>
  <c r="CT1143" i="1"/>
  <c r="CS1143" i="1"/>
  <c r="CR1143" i="1"/>
  <c r="CQ1143" i="1"/>
  <c r="CP1143" i="1"/>
  <c r="CO1143" i="1"/>
  <c r="CN1143" i="1"/>
  <c r="CM1143" i="1"/>
  <c r="CL1143" i="1"/>
  <c r="CK1143" i="1"/>
  <c r="CJ1143" i="1"/>
  <c r="CI1143" i="1"/>
  <c r="CH1143" i="1"/>
  <c r="CG1143" i="1"/>
  <c r="CF1143" i="1"/>
  <c r="CE1143" i="1"/>
  <c r="CD1143" i="1"/>
  <c r="CC1143" i="1"/>
  <c r="CB1143" i="1"/>
  <c r="CA1143" i="1"/>
  <c r="BZ1143" i="1"/>
  <c r="BY1143" i="1"/>
  <c r="BX1143" i="1"/>
  <c r="BW1143" i="1"/>
  <c r="BV1143" i="1"/>
  <c r="BU1143" i="1"/>
  <c r="BT1143" i="1"/>
  <c r="BS1143" i="1"/>
  <c r="BR1143" i="1"/>
  <c r="BQ1143" i="1"/>
  <c r="BP1150" i="1"/>
  <c r="BP1148" i="1"/>
  <c r="BP1147" i="1"/>
  <c r="BP1146" i="1"/>
  <c r="BP1144" i="1"/>
  <c r="BP1143" i="1"/>
  <c r="DT1139" i="1"/>
  <c r="DS1139" i="1"/>
  <c r="DR1139" i="1"/>
  <c r="DQ1139" i="1"/>
  <c r="DP1139" i="1"/>
  <c r="DO1139" i="1"/>
  <c r="DN1139" i="1"/>
  <c r="DM1139" i="1"/>
  <c r="DL1139" i="1"/>
  <c r="DK1139" i="1"/>
  <c r="DJ1139" i="1"/>
  <c r="DI1139" i="1"/>
  <c r="DH1139" i="1"/>
  <c r="DG1139" i="1"/>
  <c r="DF1139" i="1"/>
  <c r="DE1139" i="1"/>
  <c r="DD1139" i="1"/>
  <c r="DC1139" i="1"/>
  <c r="DB1139" i="1"/>
  <c r="DA1139" i="1"/>
  <c r="CZ1139" i="1"/>
  <c r="CY1139" i="1"/>
  <c r="CX1139" i="1"/>
  <c r="CW1139" i="1"/>
  <c r="CV1139" i="1"/>
  <c r="CU1139" i="1"/>
  <c r="CT1139" i="1"/>
  <c r="CS1139" i="1"/>
  <c r="CR1139" i="1"/>
  <c r="CQ1139" i="1"/>
  <c r="CP1139" i="1"/>
  <c r="CO1139" i="1"/>
  <c r="CN1139" i="1"/>
  <c r="CM1139" i="1"/>
  <c r="CL1139" i="1"/>
  <c r="CK1139" i="1"/>
  <c r="CJ1139" i="1"/>
  <c r="CI1139" i="1"/>
  <c r="CH1139" i="1"/>
  <c r="CG1139" i="1"/>
  <c r="CF1139" i="1"/>
  <c r="CE1139" i="1"/>
  <c r="CD1139" i="1"/>
  <c r="CC1139" i="1"/>
  <c r="CB1139" i="1"/>
  <c r="CA1139" i="1"/>
  <c r="BZ1139" i="1"/>
  <c r="BY1139" i="1"/>
  <c r="BX1139" i="1"/>
  <c r="BW1139" i="1"/>
  <c r="BV1139" i="1"/>
  <c r="BU1139" i="1"/>
  <c r="BT1139" i="1"/>
  <c r="BS1139" i="1"/>
  <c r="BR1139" i="1"/>
  <c r="BQ1139" i="1"/>
  <c r="DT1140" i="1"/>
  <c r="DS1140" i="1"/>
  <c r="DR1140" i="1"/>
  <c r="DQ1140" i="1"/>
  <c r="DP1140" i="1"/>
  <c r="DO1140" i="1"/>
  <c r="DN1140" i="1"/>
  <c r="DM1140" i="1"/>
  <c r="DL1140" i="1"/>
  <c r="DK1140" i="1"/>
  <c r="DJ1140" i="1"/>
  <c r="DI1140" i="1"/>
  <c r="DH1140" i="1"/>
  <c r="DG1140" i="1"/>
  <c r="DF1140" i="1"/>
  <c r="DE1140" i="1"/>
  <c r="DD1140" i="1"/>
  <c r="DC1140" i="1"/>
  <c r="DB1140" i="1"/>
  <c r="DA1140" i="1"/>
  <c r="CZ1140" i="1"/>
  <c r="CY1140" i="1"/>
  <c r="CX1140" i="1"/>
  <c r="CW1140" i="1"/>
  <c r="CV1140" i="1"/>
  <c r="CU1140" i="1"/>
  <c r="CT1140" i="1"/>
  <c r="CS1140" i="1"/>
  <c r="CR1140" i="1"/>
  <c r="CQ1140" i="1"/>
  <c r="CP1140" i="1"/>
  <c r="CO1140" i="1"/>
  <c r="CN1140" i="1"/>
  <c r="CM1140" i="1"/>
  <c r="CL1140" i="1"/>
  <c r="CK1140" i="1"/>
  <c r="CJ1140" i="1"/>
  <c r="CI1140" i="1"/>
  <c r="CH1140" i="1"/>
  <c r="CG1140" i="1"/>
  <c r="CF1140" i="1"/>
  <c r="CE1140" i="1"/>
  <c r="CD1140" i="1"/>
  <c r="CC1140" i="1"/>
  <c r="CB1140" i="1"/>
  <c r="CA1140" i="1"/>
  <c r="BZ1140" i="1"/>
  <c r="BY1140" i="1"/>
  <c r="BX1140" i="1"/>
  <c r="BW1140" i="1"/>
  <c r="BV1140" i="1"/>
  <c r="BU1140" i="1"/>
  <c r="BT1140" i="1"/>
  <c r="BS1140" i="1"/>
  <c r="BR1140" i="1"/>
  <c r="BQ1140" i="1"/>
  <c r="DT1138" i="1"/>
  <c r="DS1138" i="1"/>
  <c r="DR1138" i="1"/>
  <c r="DQ1138" i="1"/>
  <c r="DP1138" i="1"/>
  <c r="DO1138" i="1"/>
  <c r="DN1138" i="1"/>
  <c r="DM1138" i="1"/>
  <c r="DL1138" i="1"/>
  <c r="DK1138" i="1"/>
  <c r="DJ1138" i="1"/>
  <c r="DI1138" i="1"/>
  <c r="DH1138" i="1"/>
  <c r="DG1138" i="1"/>
  <c r="DF1138" i="1"/>
  <c r="DE1138" i="1"/>
  <c r="DD1138" i="1"/>
  <c r="DC1138" i="1"/>
  <c r="DB1138" i="1"/>
  <c r="DA1138" i="1"/>
  <c r="CZ1138" i="1"/>
  <c r="CY1138" i="1"/>
  <c r="CX1138" i="1"/>
  <c r="CW1138" i="1"/>
  <c r="CV1138" i="1"/>
  <c r="CU1138" i="1"/>
  <c r="CT1138" i="1"/>
  <c r="CS1138" i="1"/>
  <c r="CR1138" i="1"/>
  <c r="CQ1138" i="1"/>
  <c r="CP1138" i="1"/>
  <c r="CO1138" i="1"/>
  <c r="CN1138" i="1"/>
  <c r="CM1138" i="1"/>
  <c r="CL1138" i="1"/>
  <c r="CK1138" i="1"/>
  <c r="CJ1138" i="1"/>
  <c r="CI1138" i="1"/>
  <c r="CH1138" i="1"/>
  <c r="CG1138" i="1"/>
  <c r="CF1138" i="1"/>
  <c r="CE1138" i="1"/>
  <c r="CD1138" i="1"/>
  <c r="CC1138" i="1"/>
  <c r="CB1138" i="1"/>
  <c r="CA1138" i="1"/>
  <c r="BZ1138" i="1"/>
  <c r="BY1138" i="1"/>
  <c r="BX1138" i="1"/>
  <c r="BW1138" i="1"/>
  <c r="BV1138" i="1"/>
  <c r="BU1138" i="1"/>
  <c r="BT1138" i="1"/>
  <c r="BS1138" i="1"/>
  <c r="BR1138" i="1"/>
  <c r="BQ1138" i="1"/>
  <c r="DT1136" i="1"/>
  <c r="DS1136" i="1"/>
  <c r="DR1136" i="1"/>
  <c r="DQ1136" i="1"/>
  <c r="DP1136" i="1"/>
  <c r="DO1136" i="1"/>
  <c r="DN1136" i="1"/>
  <c r="DM1136" i="1"/>
  <c r="DL1136" i="1"/>
  <c r="DK1136" i="1"/>
  <c r="DJ1136" i="1"/>
  <c r="DI1136" i="1"/>
  <c r="DH1136" i="1"/>
  <c r="DG1136" i="1"/>
  <c r="DF1136" i="1"/>
  <c r="DE1136" i="1"/>
  <c r="DD1136" i="1"/>
  <c r="DC1136" i="1"/>
  <c r="DB1136" i="1"/>
  <c r="DA1136" i="1"/>
  <c r="CZ1136" i="1"/>
  <c r="CY1136" i="1"/>
  <c r="CX1136" i="1"/>
  <c r="CW1136" i="1"/>
  <c r="CV1136" i="1"/>
  <c r="CU1136" i="1"/>
  <c r="CT1136" i="1"/>
  <c r="CS1136" i="1"/>
  <c r="CR1136" i="1"/>
  <c r="CQ1136" i="1"/>
  <c r="CP1136" i="1"/>
  <c r="CO1136" i="1"/>
  <c r="CN1136" i="1"/>
  <c r="CM1136" i="1"/>
  <c r="CL1136" i="1"/>
  <c r="CK1136" i="1"/>
  <c r="CJ1136" i="1"/>
  <c r="CI1136" i="1"/>
  <c r="CH1136" i="1"/>
  <c r="CG1136" i="1"/>
  <c r="CF1136" i="1"/>
  <c r="CE1136" i="1"/>
  <c r="CD1136" i="1"/>
  <c r="CC1136" i="1"/>
  <c r="CB1136" i="1"/>
  <c r="CA1136" i="1"/>
  <c r="BZ1136" i="1"/>
  <c r="BY1136" i="1"/>
  <c r="BX1136" i="1"/>
  <c r="BW1136" i="1"/>
  <c r="BV1136" i="1"/>
  <c r="BU1136" i="1"/>
  <c r="BT1136" i="1"/>
  <c r="BS1136" i="1"/>
  <c r="BR1136" i="1"/>
  <c r="BQ1136" i="1"/>
  <c r="DT1135" i="1"/>
  <c r="BQ1135" i="1"/>
  <c r="BP1139" i="1"/>
  <c r="BP1140" i="1"/>
  <c r="BP1138" i="1"/>
  <c r="BP1135" i="1"/>
  <c r="BP1129" i="1"/>
  <c r="DT1129" i="1"/>
  <c r="DS1129" i="1"/>
  <c r="DQ1129" i="1"/>
  <c r="DP1129" i="1"/>
  <c r="DO1129" i="1"/>
  <c r="DN1129" i="1"/>
  <c r="DM1129" i="1"/>
  <c r="DL1129" i="1"/>
  <c r="DK1129" i="1"/>
  <c r="DJ1129" i="1"/>
  <c r="DI1129" i="1"/>
  <c r="DH1129" i="1"/>
  <c r="DG1129" i="1"/>
  <c r="DF1129" i="1"/>
  <c r="DE1129" i="1"/>
  <c r="DD1129" i="1"/>
  <c r="DC1129" i="1"/>
  <c r="DB1129" i="1"/>
  <c r="DA1129" i="1"/>
  <c r="CZ1129" i="1"/>
  <c r="CY1129" i="1"/>
  <c r="CX1129" i="1"/>
  <c r="CW1129" i="1"/>
  <c r="CV1129" i="1"/>
  <c r="CU1129" i="1"/>
  <c r="CT1129" i="1"/>
  <c r="CS1129" i="1"/>
  <c r="CR1129" i="1"/>
  <c r="CQ1129" i="1"/>
  <c r="CP1129" i="1"/>
  <c r="CO1129" i="1"/>
  <c r="CN1129" i="1"/>
  <c r="CM1129" i="1"/>
  <c r="CL1129" i="1"/>
  <c r="CK1129" i="1"/>
  <c r="CJ1129" i="1"/>
  <c r="CI1129" i="1"/>
  <c r="CH1129" i="1"/>
  <c r="CG1129" i="1"/>
  <c r="CF1129" i="1"/>
  <c r="CE1129" i="1"/>
  <c r="CD1129" i="1"/>
  <c r="CC1129" i="1"/>
  <c r="CB1129" i="1"/>
  <c r="CA1129" i="1"/>
  <c r="BZ1129" i="1"/>
  <c r="BY1129" i="1"/>
  <c r="BX1129" i="1"/>
  <c r="BW1129" i="1"/>
  <c r="BV1129" i="1"/>
  <c r="BU1129" i="1"/>
  <c r="BT1129" i="1"/>
  <c r="BS1129" i="1"/>
  <c r="BR1129" i="1"/>
  <c r="BQ1129" i="1"/>
  <c r="DT1128" i="1"/>
  <c r="DS1128" i="1"/>
  <c r="DQ1128" i="1"/>
  <c r="DP1128" i="1"/>
  <c r="DO1128" i="1"/>
  <c r="DN1128" i="1"/>
  <c r="DM1128" i="1"/>
  <c r="DL1128" i="1"/>
  <c r="DK1128" i="1"/>
  <c r="DJ1128" i="1"/>
  <c r="DI1128" i="1"/>
  <c r="DH1128" i="1"/>
  <c r="DG1128" i="1"/>
  <c r="DF1128" i="1"/>
  <c r="DE1128" i="1"/>
  <c r="DD1128" i="1"/>
  <c r="DC1128" i="1"/>
  <c r="DB1128" i="1"/>
  <c r="DA1128" i="1"/>
  <c r="CZ1128" i="1"/>
  <c r="CY1128" i="1"/>
  <c r="CX1128" i="1"/>
  <c r="CW1128" i="1"/>
  <c r="CV1128" i="1"/>
  <c r="CU1128" i="1"/>
  <c r="CT1128" i="1"/>
  <c r="CS1128" i="1"/>
  <c r="CR1128" i="1"/>
  <c r="CQ1128" i="1"/>
  <c r="CP1128" i="1"/>
  <c r="CO1128" i="1"/>
  <c r="CN1128" i="1"/>
  <c r="CM1128" i="1"/>
  <c r="CL1128" i="1"/>
  <c r="CK1128" i="1"/>
  <c r="CJ1128" i="1"/>
  <c r="CI1128" i="1"/>
  <c r="CH1128" i="1"/>
  <c r="CG1128" i="1"/>
  <c r="CF1128" i="1"/>
  <c r="CE1128" i="1"/>
  <c r="CD1128" i="1"/>
  <c r="CC1128" i="1"/>
  <c r="CB1128" i="1"/>
  <c r="CA1128" i="1"/>
  <c r="BZ1128" i="1"/>
  <c r="BY1128" i="1"/>
  <c r="BX1128" i="1"/>
  <c r="BW1128" i="1"/>
  <c r="BV1128" i="1"/>
  <c r="BU1128" i="1"/>
  <c r="BT1128" i="1"/>
  <c r="BS1128" i="1"/>
  <c r="BR1128" i="1"/>
  <c r="BQ1128" i="1"/>
  <c r="DT1127" i="1"/>
  <c r="CT1127" i="1"/>
  <c r="CS1127" i="1"/>
  <c r="CR1127" i="1"/>
  <c r="CQ1127" i="1"/>
  <c r="CP1127" i="1"/>
  <c r="CO1127" i="1"/>
  <c r="CN1127" i="1"/>
  <c r="CM1127" i="1"/>
  <c r="CL1127" i="1"/>
  <c r="CK1127" i="1"/>
  <c r="CJ1127" i="1"/>
  <c r="CI1127" i="1"/>
  <c r="CH1127" i="1"/>
  <c r="CG1127" i="1"/>
  <c r="CF1127" i="1"/>
  <c r="CE1127" i="1"/>
  <c r="CD1127" i="1"/>
  <c r="CC1127" i="1"/>
  <c r="CB1127" i="1"/>
  <c r="CA1127" i="1"/>
  <c r="BZ1127" i="1"/>
  <c r="BY1127" i="1"/>
  <c r="BX1127" i="1"/>
  <c r="BW1127" i="1"/>
  <c r="BV1127" i="1"/>
  <c r="BU1127" i="1"/>
  <c r="BT1127" i="1"/>
  <c r="BS1127" i="1"/>
  <c r="BR1127" i="1"/>
  <c r="BQ1127" i="1"/>
  <c r="BP1128" i="1"/>
  <c r="BP1127" i="1"/>
  <c r="DT1125" i="1"/>
  <c r="DS1125" i="1"/>
  <c r="DQ1125" i="1"/>
  <c r="DP1125" i="1"/>
  <c r="DO1125" i="1"/>
  <c r="DN1125" i="1"/>
  <c r="DM1125" i="1"/>
  <c r="DL1125" i="1"/>
  <c r="DK1125" i="1"/>
  <c r="DJ1125" i="1"/>
  <c r="DI1125" i="1"/>
  <c r="DH1125" i="1"/>
  <c r="DG1125" i="1"/>
  <c r="DF1125" i="1"/>
  <c r="DE1125" i="1"/>
  <c r="DD1125" i="1"/>
  <c r="DC1125" i="1"/>
  <c r="DB1125" i="1"/>
  <c r="DA1125" i="1"/>
  <c r="CZ1125" i="1"/>
  <c r="CY1125" i="1"/>
  <c r="CX1125" i="1"/>
  <c r="CW1125" i="1"/>
  <c r="CV1125" i="1"/>
  <c r="CU1125" i="1"/>
  <c r="CT1125" i="1"/>
  <c r="CS1125" i="1"/>
  <c r="CR1125" i="1"/>
  <c r="CQ1125" i="1"/>
  <c r="CP1125" i="1"/>
  <c r="CO1125" i="1"/>
  <c r="CN1125" i="1"/>
  <c r="CM1125" i="1"/>
  <c r="CL1125" i="1"/>
  <c r="CK1125" i="1"/>
  <c r="CJ1125" i="1"/>
  <c r="CI1125" i="1"/>
  <c r="CH1125" i="1"/>
  <c r="CG1125" i="1"/>
  <c r="CF1125" i="1"/>
  <c r="CE1125" i="1"/>
  <c r="CD1125" i="1"/>
  <c r="CC1125" i="1"/>
  <c r="CB1125" i="1"/>
  <c r="CA1125" i="1"/>
  <c r="BZ1125" i="1"/>
  <c r="BY1125" i="1"/>
  <c r="BX1125" i="1"/>
  <c r="BW1125" i="1"/>
  <c r="BV1125" i="1"/>
  <c r="BU1125" i="1"/>
  <c r="BT1125" i="1"/>
  <c r="BS1125" i="1"/>
  <c r="BR1125" i="1"/>
  <c r="BQ1125" i="1"/>
  <c r="DT1123" i="1"/>
  <c r="DS1123" i="1"/>
  <c r="DQ1123" i="1"/>
  <c r="DP1123" i="1"/>
  <c r="DO1123" i="1"/>
  <c r="DN1123" i="1"/>
  <c r="DM1123" i="1"/>
  <c r="DL1123" i="1"/>
  <c r="DK1123" i="1"/>
  <c r="DJ1123" i="1"/>
  <c r="DI1123" i="1"/>
  <c r="DH1123" i="1"/>
  <c r="DG1123" i="1"/>
  <c r="DF1123" i="1"/>
  <c r="DE1123" i="1"/>
  <c r="DD1123" i="1"/>
  <c r="DC1123" i="1"/>
  <c r="DB1123" i="1"/>
  <c r="DA1123" i="1"/>
  <c r="CZ1123" i="1"/>
  <c r="CY1123" i="1"/>
  <c r="CX1123" i="1"/>
  <c r="CW1123" i="1"/>
  <c r="CV1123" i="1"/>
  <c r="CU1123" i="1"/>
  <c r="CT1123" i="1"/>
  <c r="CS1123" i="1"/>
  <c r="CR1123" i="1"/>
  <c r="CQ1123" i="1"/>
  <c r="CP1123" i="1"/>
  <c r="CO1123" i="1"/>
  <c r="CN1123" i="1"/>
  <c r="CM1123" i="1"/>
  <c r="CL1123" i="1"/>
  <c r="CK1123" i="1"/>
  <c r="CJ1123" i="1"/>
  <c r="CI1123" i="1"/>
  <c r="CH1123" i="1"/>
  <c r="CG1123" i="1"/>
  <c r="CF1123" i="1"/>
  <c r="CE1123" i="1"/>
  <c r="CD1123" i="1"/>
  <c r="CC1123" i="1"/>
  <c r="CB1123" i="1"/>
  <c r="CA1123" i="1"/>
  <c r="BZ1123" i="1"/>
  <c r="BY1123" i="1"/>
  <c r="BX1123" i="1"/>
  <c r="BW1123" i="1"/>
  <c r="BV1123" i="1"/>
  <c r="BU1123" i="1"/>
  <c r="BT1123" i="1"/>
  <c r="BS1123" i="1"/>
  <c r="BR1123" i="1"/>
  <c r="BQ1123" i="1"/>
  <c r="DT1124" i="1"/>
  <c r="DS1124" i="1"/>
  <c r="DQ1124" i="1"/>
  <c r="DP1124" i="1"/>
  <c r="DO1124" i="1"/>
  <c r="DN1124" i="1"/>
  <c r="DM1124" i="1"/>
  <c r="DL1124" i="1"/>
  <c r="DK1124" i="1"/>
  <c r="DJ1124" i="1"/>
  <c r="DI1124" i="1"/>
  <c r="DH1124" i="1"/>
  <c r="DG1124" i="1"/>
  <c r="DF1124" i="1"/>
  <c r="DE1124" i="1"/>
  <c r="DD1124" i="1"/>
  <c r="DC1124" i="1"/>
  <c r="DB1124" i="1"/>
  <c r="DA1124" i="1"/>
  <c r="CZ1124" i="1"/>
  <c r="CY1124" i="1"/>
  <c r="CX1124" i="1"/>
  <c r="CW1124" i="1"/>
  <c r="CV1124" i="1"/>
  <c r="CU1124" i="1"/>
  <c r="CT1124" i="1"/>
  <c r="CS1124" i="1"/>
  <c r="CR1124" i="1"/>
  <c r="CQ1124" i="1"/>
  <c r="CP1124" i="1"/>
  <c r="CO1124" i="1"/>
  <c r="CN1124" i="1"/>
  <c r="CM1124" i="1"/>
  <c r="CL1124" i="1"/>
  <c r="CK1124" i="1"/>
  <c r="CJ1124" i="1"/>
  <c r="CI1124" i="1"/>
  <c r="CH1124" i="1"/>
  <c r="CG1124" i="1"/>
  <c r="CF1124" i="1"/>
  <c r="CE1124" i="1"/>
  <c r="CD1124" i="1"/>
  <c r="CC1124" i="1"/>
  <c r="CB1124" i="1"/>
  <c r="CA1124" i="1"/>
  <c r="BZ1124" i="1"/>
  <c r="BY1124" i="1"/>
  <c r="BX1124" i="1"/>
  <c r="BW1124" i="1"/>
  <c r="BV1124" i="1"/>
  <c r="BU1124" i="1"/>
  <c r="BT1124" i="1"/>
  <c r="BS1124" i="1"/>
  <c r="BR1124" i="1"/>
  <c r="BQ1124" i="1"/>
  <c r="DT1122" i="1"/>
  <c r="DS1122" i="1"/>
  <c r="DQ1122" i="1"/>
  <c r="DP1122" i="1"/>
  <c r="DO1122" i="1"/>
  <c r="DN1122" i="1"/>
  <c r="DM1122" i="1"/>
  <c r="DL1122" i="1"/>
  <c r="DK1122" i="1"/>
  <c r="DJ1122" i="1"/>
  <c r="DI1122" i="1"/>
  <c r="DH1122" i="1"/>
  <c r="DG1122" i="1"/>
  <c r="DF1122" i="1"/>
  <c r="DE1122" i="1"/>
  <c r="DD1122" i="1"/>
  <c r="DC1122" i="1"/>
  <c r="DB1122" i="1"/>
  <c r="DA1122" i="1"/>
  <c r="CZ1122" i="1"/>
  <c r="CY1122" i="1"/>
  <c r="CX1122" i="1"/>
  <c r="CW1122" i="1"/>
  <c r="CV1122" i="1"/>
  <c r="CU1122" i="1"/>
  <c r="CT1122" i="1"/>
  <c r="CS1122" i="1"/>
  <c r="CR1122" i="1"/>
  <c r="CQ1122" i="1"/>
  <c r="CP1122" i="1"/>
  <c r="CO1122" i="1"/>
  <c r="CN1122" i="1"/>
  <c r="CM1122" i="1"/>
  <c r="CL1122" i="1"/>
  <c r="CK1122" i="1"/>
  <c r="CJ1122" i="1"/>
  <c r="CI1122" i="1"/>
  <c r="CH1122" i="1"/>
  <c r="CG1122" i="1"/>
  <c r="CF1122" i="1"/>
  <c r="CE1122" i="1"/>
  <c r="CD1122" i="1"/>
  <c r="CC1122" i="1"/>
  <c r="CB1122" i="1"/>
  <c r="CA1122" i="1"/>
  <c r="BZ1122" i="1"/>
  <c r="BY1122" i="1"/>
  <c r="BX1122" i="1"/>
  <c r="BW1122" i="1"/>
  <c r="BV1122" i="1"/>
  <c r="BU1122" i="1"/>
  <c r="BT1122" i="1"/>
  <c r="BS1122" i="1"/>
  <c r="BR1122" i="1"/>
  <c r="BQ1122" i="1"/>
  <c r="DT1121" i="1"/>
  <c r="DS1121" i="1"/>
  <c r="DQ1121" i="1"/>
  <c r="DP1121" i="1"/>
  <c r="DO1121" i="1"/>
  <c r="DN1121" i="1"/>
  <c r="DM1121" i="1"/>
  <c r="DL1121" i="1"/>
  <c r="DK1121" i="1"/>
  <c r="DJ1121" i="1"/>
  <c r="DI1121" i="1"/>
  <c r="DH1121" i="1"/>
  <c r="DG1121" i="1"/>
  <c r="DF1121" i="1"/>
  <c r="DE1121" i="1"/>
  <c r="DD1121" i="1"/>
  <c r="DC1121" i="1"/>
  <c r="DB1121" i="1"/>
  <c r="DA1121" i="1"/>
  <c r="CZ1121" i="1"/>
  <c r="CY1121" i="1"/>
  <c r="CX1121" i="1"/>
  <c r="CW1121" i="1"/>
  <c r="CV1121" i="1"/>
  <c r="CU1121" i="1"/>
  <c r="CT1121" i="1"/>
  <c r="CS1121" i="1"/>
  <c r="CR1121" i="1"/>
  <c r="CQ1121" i="1"/>
  <c r="CP1121" i="1"/>
  <c r="CO1121" i="1"/>
  <c r="CN1121" i="1"/>
  <c r="CM1121" i="1"/>
  <c r="CL1121" i="1"/>
  <c r="CK1121" i="1"/>
  <c r="CJ1121" i="1"/>
  <c r="CI1121" i="1"/>
  <c r="CH1121" i="1"/>
  <c r="CG1121" i="1"/>
  <c r="CF1121" i="1"/>
  <c r="CE1121" i="1"/>
  <c r="CD1121" i="1"/>
  <c r="CC1121" i="1"/>
  <c r="CB1121" i="1"/>
  <c r="CA1121" i="1"/>
  <c r="BZ1121" i="1"/>
  <c r="BY1121" i="1"/>
  <c r="BX1121" i="1"/>
  <c r="BW1121" i="1"/>
  <c r="BV1121" i="1"/>
  <c r="BU1121" i="1"/>
  <c r="BT1121" i="1"/>
  <c r="BS1121" i="1"/>
  <c r="BR1121" i="1"/>
  <c r="BQ1121" i="1"/>
  <c r="BP1125" i="1"/>
  <c r="BP1123" i="1"/>
  <c r="BP1124" i="1"/>
  <c r="BP1122" i="1"/>
  <c r="BP1121" i="1"/>
  <c r="BP950" i="1"/>
  <c r="BP951" i="1"/>
  <c r="BP949" i="1"/>
  <c r="BP947" i="1"/>
  <c r="BP946" i="1"/>
  <c r="BP944" i="1"/>
  <c r="BP943" i="1"/>
  <c r="BP941" i="1"/>
  <c r="BP939" i="1"/>
  <c r="DT936" i="1"/>
  <c r="DS936" i="1"/>
  <c r="DQ936" i="1"/>
  <c r="DP936" i="1"/>
  <c r="DO936" i="1"/>
  <c r="DN936" i="1"/>
  <c r="DM936" i="1"/>
  <c r="DL936" i="1"/>
  <c r="DK936" i="1"/>
  <c r="DJ936" i="1"/>
  <c r="DI936" i="1"/>
  <c r="DH936" i="1"/>
  <c r="DG936" i="1"/>
  <c r="DF936" i="1"/>
  <c r="DE936" i="1"/>
  <c r="DD936" i="1"/>
  <c r="DC936" i="1"/>
  <c r="DB936" i="1"/>
  <c r="DA936" i="1"/>
  <c r="CZ936" i="1"/>
  <c r="CY936" i="1"/>
  <c r="CX936" i="1"/>
  <c r="CW936" i="1"/>
  <c r="CV936" i="1"/>
  <c r="CU936" i="1"/>
  <c r="CT936" i="1"/>
  <c r="CS936" i="1"/>
  <c r="CR936" i="1"/>
  <c r="CQ936" i="1"/>
  <c r="CP936" i="1"/>
  <c r="CO936" i="1"/>
  <c r="CN936" i="1"/>
  <c r="CM936" i="1"/>
  <c r="CL936" i="1"/>
  <c r="CK936" i="1"/>
  <c r="CJ936" i="1"/>
  <c r="CI936" i="1"/>
  <c r="CH936" i="1"/>
  <c r="CG936" i="1"/>
  <c r="CF936" i="1"/>
  <c r="CE936" i="1"/>
  <c r="CD936" i="1"/>
  <c r="CC936" i="1"/>
  <c r="CB936" i="1"/>
  <c r="CA936" i="1"/>
  <c r="BZ936" i="1"/>
  <c r="BY936" i="1"/>
  <c r="BX936" i="1"/>
  <c r="BW936" i="1"/>
  <c r="BV936" i="1"/>
  <c r="BU936" i="1"/>
  <c r="BT936" i="1"/>
  <c r="BS936" i="1"/>
  <c r="BR936" i="1"/>
  <c r="BQ936" i="1"/>
  <c r="DT935" i="1"/>
  <c r="DS935" i="1"/>
  <c r="DQ935" i="1"/>
  <c r="DP935" i="1"/>
  <c r="DO935" i="1"/>
  <c r="DN935" i="1"/>
  <c r="DM935" i="1"/>
  <c r="DL935" i="1"/>
  <c r="DK935" i="1"/>
  <c r="DJ935" i="1"/>
  <c r="DI935" i="1"/>
  <c r="DH935" i="1"/>
  <c r="DG935" i="1"/>
  <c r="DF935" i="1"/>
  <c r="DE935" i="1"/>
  <c r="DD935" i="1"/>
  <c r="DC935" i="1"/>
  <c r="DB935" i="1"/>
  <c r="DA935" i="1"/>
  <c r="CZ935" i="1"/>
  <c r="CY935" i="1"/>
  <c r="CX935" i="1"/>
  <c r="CW935" i="1"/>
  <c r="CV935" i="1"/>
  <c r="CU935" i="1"/>
  <c r="CT935" i="1"/>
  <c r="CS935" i="1"/>
  <c r="CR935" i="1"/>
  <c r="CQ935" i="1"/>
  <c r="CP935" i="1"/>
  <c r="CO935" i="1"/>
  <c r="CN935" i="1"/>
  <c r="CM935" i="1"/>
  <c r="CL935" i="1"/>
  <c r="CK935" i="1"/>
  <c r="CJ935" i="1"/>
  <c r="CI935" i="1"/>
  <c r="CH935" i="1"/>
  <c r="CG935" i="1"/>
  <c r="CF935" i="1"/>
  <c r="CE935" i="1"/>
  <c r="CD935" i="1"/>
  <c r="CC935" i="1"/>
  <c r="CB935" i="1"/>
  <c r="CA935" i="1"/>
  <c r="BZ935" i="1"/>
  <c r="BY935" i="1"/>
  <c r="BX935" i="1"/>
  <c r="BW935" i="1"/>
  <c r="BV935" i="1"/>
  <c r="BU935" i="1"/>
  <c r="BT935" i="1"/>
  <c r="BS935" i="1"/>
  <c r="BR935" i="1"/>
  <c r="BQ935" i="1"/>
  <c r="DT934" i="1"/>
  <c r="BX934" i="1"/>
  <c r="BW934" i="1"/>
  <c r="BV934" i="1"/>
  <c r="BU934" i="1"/>
  <c r="BT934" i="1"/>
  <c r="BS934" i="1"/>
  <c r="BR934" i="1"/>
  <c r="BQ934" i="1"/>
  <c r="BP936" i="1"/>
  <c r="BP935" i="1"/>
  <c r="BP934" i="1"/>
  <c r="BP931" i="1"/>
  <c r="BP930" i="1"/>
  <c r="BP928" i="1"/>
  <c r="DT924" i="1"/>
  <c r="DS924" i="1"/>
  <c r="DQ924" i="1"/>
  <c r="DP924" i="1"/>
  <c r="DO924" i="1"/>
  <c r="DN924" i="1"/>
  <c r="DM924" i="1"/>
  <c r="DL924" i="1"/>
  <c r="DK924" i="1"/>
  <c r="DJ924" i="1"/>
  <c r="DI924" i="1"/>
  <c r="DH924" i="1"/>
  <c r="DG924" i="1"/>
  <c r="DF924" i="1"/>
  <c r="DE924" i="1"/>
  <c r="DD924" i="1"/>
  <c r="DC924" i="1"/>
  <c r="DB924" i="1"/>
  <c r="DA924" i="1"/>
  <c r="CZ924" i="1"/>
  <c r="CY924" i="1"/>
  <c r="CX924" i="1"/>
  <c r="CW924" i="1"/>
  <c r="CV924" i="1"/>
  <c r="CU924" i="1"/>
  <c r="CT924" i="1"/>
  <c r="CS924" i="1"/>
  <c r="CR924" i="1"/>
  <c r="CQ924" i="1"/>
  <c r="CP924" i="1"/>
  <c r="CO924" i="1"/>
  <c r="CN924" i="1"/>
  <c r="CM924" i="1"/>
  <c r="CL924" i="1"/>
  <c r="CK924" i="1"/>
  <c r="CJ924" i="1"/>
  <c r="CI924" i="1"/>
  <c r="CH924" i="1"/>
  <c r="CG924" i="1"/>
  <c r="CF924" i="1"/>
  <c r="CE924" i="1"/>
  <c r="CD924" i="1"/>
  <c r="CC924" i="1"/>
  <c r="CB924" i="1"/>
  <c r="CA924" i="1"/>
  <c r="BZ924" i="1"/>
  <c r="BY924" i="1"/>
  <c r="BX924" i="1"/>
  <c r="BW924" i="1"/>
  <c r="BV924" i="1"/>
  <c r="BU924" i="1"/>
  <c r="BT924" i="1"/>
  <c r="BS924" i="1"/>
  <c r="BR924" i="1"/>
  <c r="BQ924" i="1"/>
  <c r="DT923" i="1"/>
  <c r="DS923" i="1"/>
  <c r="DQ923" i="1"/>
  <c r="DP923" i="1"/>
  <c r="DO923" i="1"/>
  <c r="DN923" i="1"/>
  <c r="DM923" i="1"/>
  <c r="DL923" i="1"/>
  <c r="DK923" i="1"/>
  <c r="DJ923" i="1"/>
  <c r="DI923" i="1"/>
  <c r="DH923" i="1"/>
  <c r="DG923" i="1"/>
  <c r="DF923" i="1"/>
  <c r="DE923" i="1"/>
  <c r="DD923" i="1"/>
  <c r="DC923" i="1"/>
  <c r="DB923" i="1"/>
  <c r="DA923" i="1"/>
  <c r="CZ923" i="1"/>
  <c r="CY923" i="1"/>
  <c r="CX923" i="1"/>
  <c r="CW923" i="1"/>
  <c r="CV923" i="1"/>
  <c r="CU923" i="1"/>
  <c r="CT923" i="1"/>
  <c r="CS923" i="1"/>
  <c r="CR923" i="1"/>
  <c r="CQ923" i="1"/>
  <c r="CP923" i="1"/>
  <c r="CO923" i="1"/>
  <c r="CN923" i="1"/>
  <c r="CM923" i="1"/>
  <c r="CL923" i="1"/>
  <c r="CK923" i="1"/>
  <c r="CJ923" i="1"/>
  <c r="CI923" i="1"/>
  <c r="CH923" i="1"/>
  <c r="CG923" i="1"/>
  <c r="CF923" i="1"/>
  <c r="CE923" i="1"/>
  <c r="CD923" i="1"/>
  <c r="CC923" i="1"/>
  <c r="CB923" i="1"/>
  <c r="CA923" i="1"/>
  <c r="BZ923" i="1"/>
  <c r="BY923" i="1"/>
  <c r="BX923" i="1"/>
  <c r="BW923" i="1"/>
  <c r="BV923" i="1"/>
  <c r="BU923" i="1"/>
  <c r="BT923" i="1"/>
  <c r="BS923" i="1"/>
  <c r="BR923" i="1"/>
  <c r="BQ923" i="1"/>
  <c r="DT925" i="1"/>
  <c r="DS925" i="1"/>
  <c r="DQ925" i="1"/>
  <c r="DP925" i="1"/>
  <c r="DO925" i="1"/>
  <c r="DN925" i="1"/>
  <c r="DM925" i="1"/>
  <c r="DL925" i="1"/>
  <c r="DK925" i="1"/>
  <c r="DJ925" i="1"/>
  <c r="DI925" i="1"/>
  <c r="DH925" i="1"/>
  <c r="DG925" i="1"/>
  <c r="DF925" i="1"/>
  <c r="DE925" i="1"/>
  <c r="DD925" i="1"/>
  <c r="DC925" i="1"/>
  <c r="DB925" i="1"/>
  <c r="DA925" i="1"/>
  <c r="CZ925" i="1"/>
  <c r="CY925" i="1"/>
  <c r="CX925" i="1"/>
  <c r="CW925" i="1"/>
  <c r="CV925" i="1"/>
  <c r="CU925" i="1"/>
  <c r="CT925" i="1"/>
  <c r="CS925" i="1"/>
  <c r="CR925" i="1"/>
  <c r="CQ925" i="1"/>
  <c r="CP925" i="1"/>
  <c r="CO925" i="1"/>
  <c r="CN925" i="1"/>
  <c r="CM925" i="1"/>
  <c r="CL925" i="1"/>
  <c r="CK925" i="1"/>
  <c r="CJ925" i="1"/>
  <c r="CI925" i="1"/>
  <c r="CH925" i="1"/>
  <c r="CG925" i="1"/>
  <c r="CF925" i="1"/>
  <c r="CE925" i="1"/>
  <c r="CD925" i="1"/>
  <c r="CC925" i="1"/>
  <c r="CB925" i="1"/>
  <c r="CA925" i="1"/>
  <c r="BZ925" i="1"/>
  <c r="BY925" i="1"/>
  <c r="BX925" i="1"/>
  <c r="BW925" i="1"/>
  <c r="BV925" i="1"/>
  <c r="BU925" i="1"/>
  <c r="BT925" i="1"/>
  <c r="BS925" i="1"/>
  <c r="BR925" i="1"/>
  <c r="BQ925" i="1"/>
  <c r="DT922" i="1"/>
  <c r="DS922" i="1"/>
  <c r="DQ922" i="1"/>
  <c r="DP922" i="1"/>
  <c r="DO922" i="1"/>
  <c r="DN922" i="1"/>
  <c r="DM922" i="1"/>
  <c r="DL922" i="1"/>
  <c r="DK922" i="1"/>
  <c r="DJ922" i="1"/>
  <c r="DI922" i="1"/>
  <c r="DH922" i="1"/>
  <c r="DG922" i="1"/>
  <c r="DF922" i="1"/>
  <c r="DE922" i="1"/>
  <c r="DD922" i="1"/>
  <c r="DC922" i="1"/>
  <c r="DB922" i="1"/>
  <c r="DA922" i="1"/>
  <c r="CZ922" i="1"/>
  <c r="CY922" i="1"/>
  <c r="CX922" i="1"/>
  <c r="CW922" i="1"/>
  <c r="CV922" i="1"/>
  <c r="CU922" i="1"/>
  <c r="CT922" i="1"/>
  <c r="CS922" i="1"/>
  <c r="CR922" i="1"/>
  <c r="CQ922" i="1"/>
  <c r="CP922" i="1"/>
  <c r="CO922" i="1"/>
  <c r="CN922" i="1"/>
  <c r="CM922" i="1"/>
  <c r="CL922" i="1"/>
  <c r="CK922" i="1"/>
  <c r="CJ922" i="1"/>
  <c r="CI922" i="1"/>
  <c r="CH922" i="1"/>
  <c r="CG922" i="1"/>
  <c r="CF922" i="1"/>
  <c r="CE922" i="1"/>
  <c r="CD922" i="1"/>
  <c r="CC922" i="1"/>
  <c r="CB922" i="1"/>
  <c r="CA922" i="1"/>
  <c r="BZ922" i="1"/>
  <c r="BY922" i="1"/>
  <c r="BX922" i="1"/>
  <c r="BW922" i="1"/>
  <c r="BV922" i="1"/>
  <c r="BU922" i="1"/>
  <c r="BT922" i="1"/>
  <c r="BS922" i="1"/>
  <c r="BR922" i="1"/>
  <c r="BQ922" i="1"/>
  <c r="DT921" i="1"/>
  <c r="DS921" i="1"/>
  <c r="DQ921" i="1"/>
  <c r="DP921" i="1"/>
  <c r="DO921" i="1"/>
  <c r="DN921" i="1"/>
  <c r="DM921" i="1"/>
  <c r="DL921" i="1"/>
  <c r="DK921" i="1"/>
  <c r="DJ921" i="1"/>
  <c r="DI921" i="1"/>
  <c r="DH921" i="1"/>
  <c r="DG921" i="1"/>
  <c r="DF921" i="1"/>
  <c r="DE921" i="1"/>
  <c r="DD921" i="1"/>
  <c r="DC921" i="1"/>
  <c r="DB921" i="1"/>
  <c r="DA921" i="1"/>
  <c r="CZ921" i="1"/>
  <c r="CY921" i="1"/>
  <c r="CX921" i="1"/>
  <c r="CW921" i="1"/>
  <c r="CV921" i="1"/>
  <c r="CU921" i="1"/>
  <c r="CT921" i="1"/>
  <c r="CS921" i="1"/>
  <c r="CR921" i="1"/>
  <c r="CQ921" i="1"/>
  <c r="CP921" i="1"/>
  <c r="CO921" i="1"/>
  <c r="CN921" i="1"/>
  <c r="CM921" i="1"/>
  <c r="CL921" i="1"/>
  <c r="CK921" i="1"/>
  <c r="CJ921" i="1"/>
  <c r="CI921" i="1"/>
  <c r="CH921" i="1"/>
  <c r="CG921" i="1"/>
  <c r="CF921" i="1"/>
  <c r="CE921" i="1"/>
  <c r="CD921" i="1"/>
  <c r="CC921" i="1"/>
  <c r="CB921" i="1"/>
  <c r="CA921" i="1"/>
  <c r="BZ921" i="1"/>
  <c r="BY921" i="1"/>
  <c r="BX921" i="1"/>
  <c r="BW921" i="1"/>
  <c r="BV921" i="1"/>
  <c r="BU921" i="1"/>
  <c r="BT921" i="1"/>
  <c r="BS921" i="1"/>
  <c r="BR921" i="1"/>
  <c r="BQ921" i="1"/>
  <c r="CL920" i="1"/>
  <c r="CK920" i="1"/>
  <c r="CJ920" i="1"/>
  <c r="CI920" i="1"/>
  <c r="CH920" i="1"/>
  <c r="CG920" i="1"/>
  <c r="CF920" i="1"/>
  <c r="CE920" i="1"/>
  <c r="CD920" i="1"/>
  <c r="CC920" i="1"/>
  <c r="CB920" i="1"/>
  <c r="CA920" i="1"/>
  <c r="BZ920" i="1"/>
  <c r="BY920" i="1"/>
  <c r="BX920" i="1"/>
  <c r="BW920" i="1"/>
  <c r="BV920" i="1"/>
  <c r="BU920" i="1"/>
  <c r="BT920" i="1"/>
  <c r="BS920" i="1"/>
  <c r="BR920" i="1"/>
  <c r="BQ920" i="1"/>
  <c r="BP920" i="1"/>
  <c r="BP921" i="1"/>
  <c r="BP922" i="1"/>
  <c r="BP925" i="1"/>
  <c r="BP923" i="1"/>
  <c r="BP924" i="1"/>
  <c r="BP913" i="1"/>
  <c r="DT907" i="1"/>
  <c r="DS907" i="1"/>
  <c r="DQ907" i="1"/>
  <c r="DP907" i="1"/>
  <c r="DO907" i="1"/>
  <c r="DN907" i="1"/>
  <c r="DM907" i="1"/>
  <c r="DL907" i="1"/>
  <c r="DK907" i="1"/>
  <c r="DJ907" i="1"/>
  <c r="DI907" i="1"/>
  <c r="DH907" i="1"/>
  <c r="DG907" i="1"/>
  <c r="DF907" i="1"/>
  <c r="DE907" i="1"/>
  <c r="DD907" i="1"/>
  <c r="DC907" i="1"/>
  <c r="DB907" i="1"/>
  <c r="DA907" i="1"/>
  <c r="CZ907" i="1"/>
  <c r="CY907" i="1"/>
  <c r="CX907" i="1"/>
  <c r="CW907" i="1"/>
  <c r="CV907" i="1"/>
  <c r="CU907" i="1"/>
  <c r="CT907" i="1"/>
  <c r="CS907" i="1"/>
  <c r="CR907" i="1"/>
  <c r="CQ907" i="1"/>
  <c r="CP907" i="1"/>
  <c r="CO907" i="1"/>
  <c r="CN907" i="1"/>
  <c r="CM907" i="1"/>
  <c r="CL907" i="1"/>
  <c r="CK907" i="1"/>
  <c r="CJ907" i="1"/>
  <c r="CI907" i="1"/>
  <c r="CH907" i="1"/>
  <c r="CG907" i="1"/>
  <c r="CF907" i="1"/>
  <c r="CE907" i="1"/>
  <c r="CD907" i="1"/>
  <c r="CC907" i="1"/>
  <c r="CB907" i="1"/>
  <c r="CA907" i="1"/>
  <c r="BZ907" i="1"/>
  <c r="BY907" i="1"/>
  <c r="BX907" i="1"/>
  <c r="BW907" i="1"/>
  <c r="BV907" i="1"/>
  <c r="BU907" i="1"/>
  <c r="BT907" i="1"/>
  <c r="BS907" i="1"/>
  <c r="BR907" i="1"/>
  <c r="BQ907" i="1"/>
  <c r="DT906" i="1"/>
  <c r="DS906" i="1"/>
  <c r="DQ906" i="1"/>
  <c r="DP906" i="1"/>
  <c r="DO906" i="1"/>
  <c r="DN906" i="1"/>
  <c r="DM906" i="1"/>
  <c r="DL906" i="1"/>
  <c r="DK906" i="1"/>
  <c r="DJ906" i="1"/>
  <c r="DI906" i="1"/>
  <c r="DH906" i="1"/>
  <c r="DG906" i="1"/>
  <c r="DF906" i="1"/>
  <c r="DE906" i="1"/>
  <c r="DD906" i="1"/>
  <c r="DC906" i="1"/>
  <c r="DB906" i="1"/>
  <c r="DA906" i="1"/>
  <c r="CZ906" i="1"/>
  <c r="CY906" i="1"/>
  <c r="CX906" i="1"/>
  <c r="CW906" i="1"/>
  <c r="CV906" i="1"/>
  <c r="CU906" i="1"/>
  <c r="CT906" i="1"/>
  <c r="CS906" i="1"/>
  <c r="CR906" i="1"/>
  <c r="CQ906" i="1"/>
  <c r="CP906" i="1"/>
  <c r="CO906" i="1"/>
  <c r="CN906" i="1"/>
  <c r="CM906" i="1"/>
  <c r="CL906" i="1"/>
  <c r="CK906" i="1"/>
  <c r="CJ906" i="1"/>
  <c r="CI906" i="1"/>
  <c r="CH906" i="1"/>
  <c r="CG906" i="1"/>
  <c r="CF906" i="1"/>
  <c r="CE906" i="1"/>
  <c r="CD906" i="1"/>
  <c r="CC906" i="1"/>
  <c r="CB906" i="1"/>
  <c r="CA906" i="1"/>
  <c r="BZ906" i="1"/>
  <c r="BY906" i="1"/>
  <c r="BX906" i="1"/>
  <c r="BW906" i="1"/>
  <c r="BV906" i="1"/>
  <c r="BU906" i="1"/>
  <c r="BT906" i="1"/>
  <c r="BS906" i="1"/>
  <c r="BR906" i="1"/>
  <c r="BQ906" i="1"/>
  <c r="DT908" i="1"/>
  <c r="DS908" i="1"/>
  <c r="DQ908" i="1"/>
  <c r="DP908" i="1"/>
  <c r="DO908" i="1"/>
  <c r="DN908" i="1"/>
  <c r="DM908" i="1"/>
  <c r="DL908" i="1"/>
  <c r="DK908" i="1"/>
  <c r="DJ908" i="1"/>
  <c r="DI908" i="1"/>
  <c r="DH908" i="1"/>
  <c r="DG908" i="1"/>
  <c r="DF908" i="1"/>
  <c r="DE908" i="1"/>
  <c r="DD908" i="1"/>
  <c r="DC908" i="1"/>
  <c r="DB908" i="1"/>
  <c r="DA908" i="1"/>
  <c r="CZ908" i="1"/>
  <c r="CY908" i="1"/>
  <c r="CX908" i="1"/>
  <c r="CW908" i="1"/>
  <c r="CV908" i="1"/>
  <c r="CU908" i="1"/>
  <c r="CT908" i="1"/>
  <c r="CS908" i="1"/>
  <c r="CR908" i="1"/>
  <c r="CQ908" i="1"/>
  <c r="CP908" i="1"/>
  <c r="CO908" i="1"/>
  <c r="CN908" i="1"/>
  <c r="CM908" i="1"/>
  <c r="CL908" i="1"/>
  <c r="CK908" i="1"/>
  <c r="CJ908" i="1"/>
  <c r="CI908" i="1"/>
  <c r="CH908" i="1"/>
  <c r="CG908" i="1"/>
  <c r="CF908" i="1"/>
  <c r="CE908" i="1"/>
  <c r="CD908" i="1"/>
  <c r="CC908" i="1"/>
  <c r="CB908" i="1"/>
  <c r="CA908" i="1"/>
  <c r="BZ908" i="1"/>
  <c r="BY908" i="1"/>
  <c r="BX908" i="1"/>
  <c r="BW908" i="1"/>
  <c r="BV908" i="1"/>
  <c r="BU908" i="1"/>
  <c r="BT908" i="1"/>
  <c r="BS908" i="1"/>
  <c r="BR908" i="1"/>
  <c r="BQ908" i="1"/>
  <c r="DT905" i="1"/>
  <c r="DS905" i="1"/>
  <c r="DQ905" i="1"/>
  <c r="DP905" i="1"/>
  <c r="DO905" i="1"/>
  <c r="DN905" i="1"/>
  <c r="DM905" i="1"/>
  <c r="DL905" i="1"/>
  <c r="DK905" i="1"/>
  <c r="DJ905" i="1"/>
  <c r="DI905" i="1"/>
  <c r="DH905" i="1"/>
  <c r="DG905" i="1"/>
  <c r="DF905" i="1"/>
  <c r="DE905" i="1"/>
  <c r="DD905" i="1"/>
  <c r="DC905" i="1"/>
  <c r="DB905" i="1"/>
  <c r="DA905" i="1"/>
  <c r="CZ905" i="1"/>
  <c r="CY905" i="1"/>
  <c r="CX905" i="1"/>
  <c r="CW905" i="1"/>
  <c r="CV905" i="1"/>
  <c r="CU905" i="1"/>
  <c r="CT905" i="1"/>
  <c r="CS905" i="1"/>
  <c r="CR905" i="1"/>
  <c r="CQ905" i="1"/>
  <c r="CP905" i="1"/>
  <c r="CO905" i="1"/>
  <c r="CN905" i="1"/>
  <c r="CM905" i="1"/>
  <c r="CL905" i="1"/>
  <c r="CK905" i="1"/>
  <c r="CJ905" i="1"/>
  <c r="CI905" i="1"/>
  <c r="CH905" i="1"/>
  <c r="CG905" i="1"/>
  <c r="CF905" i="1"/>
  <c r="CE905" i="1"/>
  <c r="CD905" i="1"/>
  <c r="CC905" i="1"/>
  <c r="CB905" i="1"/>
  <c r="CA905" i="1"/>
  <c r="BZ905" i="1"/>
  <c r="BY905" i="1"/>
  <c r="BX905" i="1"/>
  <c r="BW905" i="1"/>
  <c r="BV905" i="1"/>
  <c r="BU905" i="1"/>
  <c r="BT905" i="1"/>
  <c r="BS905" i="1"/>
  <c r="BR905" i="1"/>
  <c r="BQ905" i="1"/>
  <c r="DT904" i="1"/>
  <c r="DS904" i="1"/>
  <c r="DQ904" i="1"/>
  <c r="DP904" i="1"/>
  <c r="DO904" i="1"/>
  <c r="DN904" i="1"/>
  <c r="DM904" i="1"/>
  <c r="DL904" i="1"/>
  <c r="DK904" i="1"/>
  <c r="DJ904" i="1"/>
  <c r="DI904" i="1"/>
  <c r="DH904" i="1"/>
  <c r="DG904" i="1"/>
  <c r="DF904" i="1"/>
  <c r="DE904" i="1"/>
  <c r="DD904" i="1"/>
  <c r="DC904" i="1"/>
  <c r="DB904" i="1"/>
  <c r="DA904" i="1"/>
  <c r="CZ904" i="1"/>
  <c r="CY904" i="1"/>
  <c r="CX904" i="1"/>
  <c r="CW904" i="1"/>
  <c r="CV904" i="1"/>
  <c r="CU904" i="1"/>
  <c r="CT904" i="1"/>
  <c r="CS904" i="1"/>
  <c r="CR904" i="1"/>
  <c r="CQ904" i="1"/>
  <c r="CP904" i="1"/>
  <c r="CO904" i="1"/>
  <c r="CN904" i="1"/>
  <c r="CM904" i="1"/>
  <c r="CL904" i="1"/>
  <c r="CK904" i="1"/>
  <c r="CJ904" i="1"/>
  <c r="CI904" i="1"/>
  <c r="CH904" i="1"/>
  <c r="CG904" i="1"/>
  <c r="CF904" i="1"/>
  <c r="CE904" i="1"/>
  <c r="CD904" i="1"/>
  <c r="CC904" i="1"/>
  <c r="CB904" i="1"/>
  <c r="CA904" i="1"/>
  <c r="BZ904" i="1"/>
  <c r="BY904" i="1"/>
  <c r="BX904" i="1"/>
  <c r="BW904" i="1"/>
  <c r="BV904" i="1"/>
  <c r="BU904" i="1"/>
  <c r="BT904" i="1"/>
  <c r="BS904" i="1"/>
  <c r="BR904" i="1"/>
  <c r="BQ904" i="1"/>
  <c r="DT902" i="1"/>
  <c r="DS902" i="1"/>
  <c r="DQ902" i="1"/>
  <c r="DP902" i="1"/>
  <c r="DO902" i="1"/>
  <c r="DN902" i="1"/>
  <c r="DM902" i="1"/>
  <c r="DL902" i="1"/>
  <c r="DK902" i="1"/>
  <c r="DJ902" i="1"/>
  <c r="DI902" i="1"/>
  <c r="DH902" i="1"/>
  <c r="DG902" i="1"/>
  <c r="DF902" i="1"/>
  <c r="DE902" i="1"/>
  <c r="DD902" i="1"/>
  <c r="DC902" i="1"/>
  <c r="DB902" i="1"/>
  <c r="DA902" i="1"/>
  <c r="CZ902" i="1"/>
  <c r="CY902" i="1"/>
  <c r="CX902" i="1"/>
  <c r="CW902" i="1"/>
  <c r="CV902" i="1"/>
  <c r="CU902" i="1"/>
  <c r="CT902" i="1"/>
  <c r="CS902" i="1"/>
  <c r="CR902" i="1"/>
  <c r="CQ902" i="1"/>
  <c r="CP902" i="1"/>
  <c r="CO902" i="1"/>
  <c r="CN902" i="1"/>
  <c r="CM902" i="1"/>
  <c r="CL902" i="1"/>
  <c r="CK902" i="1"/>
  <c r="CJ902" i="1"/>
  <c r="CI902" i="1"/>
  <c r="CH902" i="1"/>
  <c r="CG902" i="1"/>
  <c r="CF902" i="1"/>
  <c r="CE902" i="1"/>
  <c r="CD902" i="1"/>
  <c r="CC902" i="1"/>
  <c r="CB902" i="1"/>
  <c r="CA902" i="1"/>
  <c r="BZ902" i="1"/>
  <c r="BY902" i="1"/>
  <c r="BX902" i="1"/>
  <c r="BW902" i="1"/>
  <c r="BV902" i="1"/>
  <c r="BU902" i="1"/>
  <c r="BT902" i="1"/>
  <c r="BS902" i="1"/>
  <c r="BR902" i="1"/>
  <c r="BQ902" i="1"/>
  <c r="DT901" i="1"/>
  <c r="BP907" i="1"/>
  <c r="BP906" i="1"/>
  <c r="BP908" i="1"/>
  <c r="BP905" i="1"/>
  <c r="BP904" i="1"/>
  <c r="BP902" i="1"/>
  <c r="DT899" i="1"/>
  <c r="DS899" i="1"/>
  <c r="DQ899" i="1"/>
  <c r="DP899" i="1"/>
  <c r="DO899" i="1"/>
  <c r="DN899" i="1"/>
  <c r="DM899" i="1"/>
  <c r="DL899" i="1"/>
  <c r="DK899" i="1"/>
  <c r="DJ899" i="1"/>
  <c r="DI899" i="1"/>
  <c r="DH899" i="1"/>
  <c r="DG899" i="1"/>
  <c r="DF899" i="1"/>
  <c r="DE899" i="1"/>
  <c r="DD899" i="1"/>
  <c r="DC899" i="1"/>
  <c r="DB899" i="1"/>
  <c r="DA899" i="1"/>
  <c r="CZ899" i="1"/>
  <c r="CY899" i="1"/>
  <c r="CX899" i="1"/>
  <c r="CW899" i="1"/>
  <c r="CV899" i="1"/>
  <c r="CU899" i="1"/>
  <c r="CT899" i="1"/>
  <c r="CS899" i="1"/>
  <c r="CR899" i="1"/>
  <c r="CQ899" i="1"/>
  <c r="CP899" i="1"/>
  <c r="CO899" i="1"/>
  <c r="CN899" i="1"/>
  <c r="CM899" i="1"/>
  <c r="CL899" i="1"/>
  <c r="CK899" i="1"/>
  <c r="CJ899" i="1"/>
  <c r="CI899" i="1"/>
  <c r="CH899" i="1"/>
  <c r="CG899" i="1"/>
  <c r="CF899" i="1"/>
  <c r="CE899" i="1"/>
  <c r="CD899" i="1"/>
  <c r="CC899" i="1"/>
  <c r="CB899" i="1"/>
  <c r="CA899" i="1"/>
  <c r="BZ899" i="1"/>
  <c r="BY899" i="1"/>
  <c r="BX899" i="1"/>
  <c r="BW899" i="1"/>
  <c r="BV899" i="1"/>
  <c r="BU899" i="1"/>
  <c r="BT899" i="1"/>
  <c r="BS899" i="1"/>
  <c r="BR899" i="1"/>
  <c r="BQ899" i="1"/>
  <c r="DT898" i="1"/>
  <c r="DS898" i="1"/>
  <c r="DQ898" i="1"/>
  <c r="DP898" i="1"/>
  <c r="DO898" i="1"/>
  <c r="DN898" i="1"/>
  <c r="DM898" i="1"/>
  <c r="DL898" i="1"/>
  <c r="DK898" i="1"/>
  <c r="DJ898" i="1"/>
  <c r="DI898" i="1"/>
  <c r="DH898" i="1"/>
  <c r="DG898" i="1"/>
  <c r="DF898" i="1"/>
  <c r="DE898" i="1"/>
  <c r="DD898" i="1"/>
  <c r="DC898" i="1"/>
  <c r="DB898" i="1"/>
  <c r="DA898" i="1"/>
  <c r="CZ898" i="1"/>
  <c r="CY898" i="1"/>
  <c r="CX898" i="1"/>
  <c r="CW898" i="1"/>
  <c r="CV898" i="1"/>
  <c r="CU898" i="1"/>
  <c r="CT898" i="1"/>
  <c r="CS898" i="1"/>
  <c r="CR898" i="1"/>
  <c r="CQ898" i="1"/>
  <c r="CP898" i="1"/>
  <c r="CO898" i="1"/>
  <c r="CN898" i="1"/>
  <c r="CM898" i="1"/>
  <c r="CL898" i="1"/>
  <c r="CK898" i="1"/>
  <c r="CJ898" i="1"/>
  <c r="CI898" i="1"/>
  <c r="CH898" i="1"/>
  <c r="CG898" i="1"/>
  <c r="CF898" i="1"/>
  <c r="CE898" i="1"/>
  <c r="CD898" i="1"/>
  <c r="CC898" i="1"/>
  <c r="CB898" i="1"/>
  <c r="CA898" i="1"/>
  <c r="BZ898" i="1"/>
  <c r="BY898" i="1"/>
  <c r="BX898" i="1"/>
  <c r="BW898" i="1"/>
  <c r="BV898" i="1"/>
  <c r="BU898" i="1"/>
  <c r="BT898" i="1"/>
  <c r="BS898" i="1"/>
  <c r="BR898" i="1"/>
  <c r="BQ898" i="1"/>
  <c r="BP899" i="1"/>
  <c r="BP898" i="1"/>
  <c r="DT895" i="1"/>
  <c r="DS895" i="1"/>
  <c r="DQ895" i="1"/>
  <c r="DP895" i="1"/>
  <c r="DO895" i="1"/>
  <c r="DN895" i="1"/>
  <c r="DM895" i="1"/>
  <c r="DL895" i="1"/>
  <c r="DK895" i="1"/>
  <c r="DJ895" i="1"/>
  <c r="DI895" i="1"/>
  <c r="DH895" i="1"/>
  <c r="DG895" i="1"/>
  <c r="DF895" i="1"/>
  <c r="DE895" i="1"/>
  <c r="DD895" i="1"/>
  <c r="DC895" i="1"/>
  <c r="DB895" i="1"/>
  <c r="DA895" i="1"/>
  <c r="CZ895" i="1"/>
  <c r="CY895" i="1"/>
  <c r="CX895" i="1"/>
  <c r="CW895" i="1"/>
  <c r="CV895" i="1"/>
  <c r="CU895" i="1"/>
  <c r="CT895" i="1"/>
  <c r="CS895" i="1"/>
  <c r="CR895" i="1"/>
  <c r="CQ895" i="1"/>
  <c r="CP895" i="1"/>
  <c r="CO895" i="1"/>
  <c r="CN895" i="1"/>
  <c r="CM895" i="1"/>
  <c r="CL895" i="1"/>
  <c r="CK895" i="1"/>
  <c r="CJ895" i="1"/>
  <c r="CI895" i="1"/>
  <c r="CH895" i="1"/>
  <c r="CG895" i="1"/>
  <c r="CF895" i="1"/>
  <c r="CE895" i="1"/>
  <c r="CD895" i="1"/>
  <c r="CC895" i="1"/>
  <c r="CB895" i="1"/>
  <c r="CA895" i="1"/>
  <c r="BZ895" i="1"/>
  <c r="BY895" i="1"/>
  <c r="BX895" i="1"/>
  <c r="BW895" i="1"/>
  <c r="BV895" i="1"/>
  <c r="BU895" i="1"/>
  <c r="BT895" i="1"/>
  <c r="BS895" i="1"/>
  <c r="BR895" i="1"/>
  <c r="BQ895" i="1"/>
  <c r="DT894" i="1"/>
  <c r="DS894" i="1"/>
  <c r="DQ894" i="1"/>
  <c r="DP894" i="1"/>
  <c r="DO894" i="1"/>
  <c r="DN894" i="1"/>
  <c r="DM894" i="1"/>
  <c r="DL894" i="1"/>
  <c r="DK894" i="1"/>
  <c r="DJ894" i="1"/>
  <c r="DI894" i="1"/>
  <c r="DH894" i="1"/>
  <c r="DG894" i="1"/>
  <c r="DF894" i="1"/>
  <c r="DE894" i="1"/>
  <c r="DD894" i="1"/>
  <c r="DC894" i="1"/>
  <c r="DB894" i="1"/>
  <c r="DA894" i="1"/>
  <c r="CZ894" i="1"/>
  <c r="CY894" i="1"/>
  <c r="CX894" i="1"/>
  <c r="CW894" i="1"/>
  <c r="CV894" i="1"/>
  <c r="CU894" i="1"/>
  <c r="CT894" i="1"/>
  <c r="CS894" i="1"/>
  <c r="CR894" i="1"/>
  <c r="CQ894" i="1"/>
  <c r="CP894" i="1"/>
  <c r="CO894" i="1"/>
  <c r="CN894" i="1"/>
  <c r="CM894" i="1"/>
  <c r="CL894" i="1"/>
  <c r="CK894" i="1"/>
  <c r="CJ894" i="1"/>
  <c r="CI894" i="1"/>
  <c r="CH894" i="1"/>
  <c r="CG894" i="1"/>
  <c r="CF894" i="1"/>
  <c r="CE894" i="1"/>
  <c r="CD894" i="1"/>
  <c r="CC894" i="1"/>
  <c r="CB894" i="1"/>
  <c r="CA894" i="1"/>
  <c r="BZ894" i="1"/>
  <c r="BY894" i="1"/>
  <c r="BX894" i="1"/>
  <c r="BW894" i="1"/>
  <c r="BV894" i="1"/>
  <c r="BU894" i="1"/>
  <c r="BT894" i="1"/>
  <c r="BS894" i="1"/>
  <c r="BR894" i="1"/>
  <c r="BQ894" i="1"/>
  <c r="BP895" i="1"/>
  <c r="BP894" i="1"/>
  <c r="DT890" i="1"/>
  <c r="DS890" i="1"/>
  <c r="DQ890" i="1"/>
  <c r="DP890" i="1"/>
  <c r="DO890" i="1"/>
  <c r="DN890" i="1"/>
  <c r="DM890" i="1"/>
  <c r="DL890" i="1"/>
  <c r="DK890" i="1"/>
  <c r="DJ890" i="1"/>
  <c r="DI890" i="1"/>
  <c r="DH890" i="1"/>
  <c r="DG890" i="1"/>
  <c r="DF890" i="1"/>
  <c r="DE890" i="1"/>
  <c r="DD890" i="1"/>
  <c r="DC890" i="1"/>
  <c r="DB890" i="1"/>
  <c r="DA890" i="1"/>
  <c r="CZ890" i="1"/>
  <c r="CY890" i="1"/>
  <c r="CX890" i="1"/>
  <c r="CW890" i="1"/>
  <c r="CV890" i="1"/>
  <c r="CU890" i="1"/>
  <c r="CT890" i="1"/>
  <c r="CS890" i="1"/>
  <c r="CR890" i="1"/>
  <c r="CQ890" i="1"/>
  <c r="CP890" i="1"/>
  <c r="CO890" i="1"/>
  <c r="CN890" i="1"/>
  <c r="CM890" i="1"/>
  <c r="CL890" i="1"/>
  <c r="CK890" i="1"/>
  <c r="CJ890" i="1"/>
  <c r="CI890" i="1"/>
  <c r="CH890" i="1"/>
  <c r="CG890" i="1"/>
  <c r="CF890" i="1"/>
  <c r="CE890" i="1"/>
  <c r="CD890" i="1"/>
  <c r="CC890" i="1"/>
  <c r="CB890" i="1"/>
  <c r="CA890" i="1"/>
  <c r="BZ890" i="1"/>
  <c r="BY890" i="1"/>
  <c r="BX890" i="1"/>
  <c r="BW890" i="1"/>
  <c r="BV890" i="1"/>
  <c r="BU890" i="1"/>
  <c r="BT890" i="1"/>
  <c r="BS890" i="1"/>
  <c r="BR890" i="1"/>
  <c r="BQ890" i="1"/>
  <c r="DT889" i="1"/>
  <c r="DS889" i="1"/>
  <c r="DQ889" i="1"/>
  <c r="DP889" i="1"/>
  <c r="DO889" i="1"/>
  <c r="DN889" i="1"/>
  <c r="DM889" i="1"/>
  <c r="DL889" i="1"/>
  <c r="DK889" i="1"/>
  <c r="DJ889" i="1"/>
  <c r="DI889" i="1"/>
  <c r="DH889" i="1"/>
  <c r="DG889" i="1"/>
  <c r="DF889" i="1"/>
  <c r="DE889" i="1"/>
  <c r="DD889" i="1"/>
  <c r="DC889" i="1"/>
  <c r="DB889" i="1"/>
  <c r="DA889" i="1"/>
  <c r="CZ889" i="1"/>
  <c r="CY889" i="1"/>
  <c r="CX889" i="1"/>
  <c r="CW889" i="1"/>
  <c r="CV889" i="1"/>
  <c r="CU889" i="1"/>
  <c r="CT889" i="1"/>
  <c r="CS889" i="1"/>
  <c r="CR889" i="1"/>
  <c r="CQ889" i="1"/>
  <c r="CP889" i="1"/>
  <c r="CO889" i="1"/>
  <c r="CN889" i="1"/>
  <c r="CM889" i="1"/>
  <c r="CL889" i="1"/>
  <c r="CK889" i="1"/>
  <c r="CJ889" i="1"/>
  <c r="CI889" i="1"/>
  <c r="CH889" i="1"/>
  <c r="CG889" i="1"/>
  <c r="CF889" i="1"/>
  <c r="CE889" i="1"/>
  <c r="CD889" i="1"/>
  <c r="CC889" i="1"/>
  <c r="CB889" i="1"/>
  <c r="CA889" i="1"/>
  <c r="BZ889" i="1"/>
  <c r="BY889" i="1"/>
  <c r="BX889" i="1"/>
  <c r="BW889" i="1"/>
  <c r="BV889" i="1"/>
  <c r="BU889" i="1"/>
  <c r="BT889" i="1"/>
  <c r="BS889" i="1"/>
  <c r="BR889" i="1"/>
  <c r="BQ889" i="1"/>
  <c r="DT891" i="1"/>
  <c r="DS891" i="1"/>
  <c r="DQ891" i="1"/>
  <c r="DP891" i="1"/>
  <c r="DO891" i="1"/>
  <c r="DN891" i="1"/>
  <c r="DM891" i="1"/>
  <c r="DL891" i="1"/>
  <c r="DK891" i="1"/>
  <c r="DJ891" i="1"/>
  <c r="DI891" i="1"/>
  <c r="DH891" i="1"/>
  <c r="DG891" i="1"/>
  <c r="DF891" i="1"/>
  <c r="DE891" i="1"/>
  <c r="DD891" i="1"/>
  <c r="DC891" i="1"/>
  <c r="DB891" i="1"/>
  <c r="DA891" i="1"/>
  <c r="CZ891" i="1"/>
  <c r="CY891" i="1"/>
  <c r="CX891" i="1"/>
  <c r="CW891" i="1"/>
  <c r="CV891" i="1"/>
  <c r="CU891" i="1"/>
  <c r="CT891" i="1"/>
  <c r="CS891" i="1"/>
  <c r="CR891" i="1"/>
  <c r="CQ891" i="1"/>
  <c r="CP891" i="1"/>
  <c r="CO891" i="1"/>
  <c r="CN891" i="1"/>
  <c r="CM891" i="1"/>
  <c r="CL891" i="1"/>
  <c r="CK891" i="1"/>
  <c r="CJ891" i="1"/>
  <c r="CI891" i="1"/>
  <c r="CH891" i="1"/>
  <c r="CG891" i="1"/>
  <c r="CF891" i="1"/>
  <c r="CE891" i="1"/>
  <c r="CD891" i="1"/>
  <c r="CC891" i="1"/>
  <c r="CB891" i="1"/>
  <c r="CA891" i="1"/>
  <c r="BZ891" i="1"/>
  <c r="BY891" i="1"/>
  <c r="BX891" i="1"/>
  <c r="BW891" i="1"/>
  <c r="BV891" i="1"/>
  <c r="BU891" i="1"/>
  <c r="BT891" i="1"/>
  <c r="BS891" i="1"/>
  <c r="BR891" i="1"/>
  <c r="BQ891" i="1"/>
  <c r="DT888" i="1"/>
  <c r="DS888" i="1"/>
  <c r="DQ888" i="1"/>
  <c r="DP888" i="1"/>
  <c r="DO888" i="1"/>
  <c r="DN888" i="1"/>
  <c r="DM888" i="1"/>
  <c r="DL888" i="1"/>
  <c r="DK888" i="1"/>
  <c r="DJ888" i="1"/>
  <c r="DI888" i="1"/>
  <c r="DH888" i="1"/>
  <c r="DG888" i="1"/>
  <c r="DF888" i="1"/>
  <c r="DE888" i="1"/>
  <c r="DD888" i="1"/>
  <c r="DC888" i="1"/>
  <c r="DB888" i="1"/>
  <c r="DA888" i="1"/>
  <c r="CZ888" i="1"/>
  <c r="CY888" i="1"/>
  <c r="CX888" i="1"/>
  <c r="CW888" i="1"/>
  <c r="CV888" i="1"/>
  <c r="CU888" i="1"/>
  <c r="CT888" i="1"/>
  <c r="CS888" i="1"/>
  <c r="CR888" i="1"/>
  <c r="CQ888" i="1"/>
  <c r="CP888" i="1"/>
  <c r="CO888" i="1"/>
  <c r="CN888" i="1"/>
  <c r="CM888" i="1"/>
  <c r="CL888" i="1"/>
  <c r="CK888" i="1"/>
  <c r="CJ888" i="1"/>
  <c r="CI888" i="1"/>
  <c r="CH888" i="1"/>
  <c r="CG888" i="1"/>
  <c r="CF888" i="1"/>
  <c r="CE888" i="1"/>
  <c r="CD888" i="1"/>
  <c r="CC888" i="1"/>
  <c r="CB888" i="1"/>
  <c r="CA888" i="1"/>
  <c r="BZ888" i="1"/>
  <c r="BY888" i="1"/>
  <c r="BX888" i="1"/>
  <c r="BW888" i="1"/>
  <c r="BV888" i="1"/>
  <c r="BU888" i="1"/>
  <c r="BT888" i="1"/>
  <c r="BS888" i="1"/>
  <c r="BR888" i="1"/>
  <c r="BQ888" i="1"/>
  <c r="DT887" i="1"/>
  <c r="DS887" i="1"/>
  <c r="DQ887" i="1"/>
  <c r="DP887" i="1"/>
  <c r="DO887" i="1"/>
  <c r="DN887" i="1"/>
  <c r="DM887" i="1"/>
  <c r="DL887" i="1"/>
  <c r="DK887" i="1"/>
  <c r="DJ887" i="1"/>
  <c r="DI887" i="1"/>
  <c r="DH887" i="1"/>
  <c r="DG887" i="1"/>
  <c r="DF887" i="1"/>
  <c r="DE887" i="1"/>
  <c r="DD887" i="1"/>
  <c r="DC887" i="1"/>
  <c r="DB887" i="1"/>
  <c r="DA887" i="1"/>
  <c r="CZ887" i="1"/>
  <c r="CY887" i="1"/>
  <c r="CX887" i="1"/>
  <c r="CW887" i="1"/>
  <c r="CV887" i="1"/>
  <c r="CU887" i="1"/>
  <c r="CT887" i="1"/>
  <c r="CS887" i="1"/>
  <c r="CR887" i="1"/>
  <c r="CQ887" i="1"/>
  <c r="CP887" i="1"/>
  <c r="CO887" i="1"/>
  <c r="CN887" i="1"/>
  <c r="CM887" i="1"/>
  <c r="CL887" i="1"/>
  <c r="CK887" i="1"/>
  <c r="CJ887" i="1"/>
  <c r="CI887" i="1"/>
  <c r="CH887" i="1"/>
  <c r="CG887" i="1"/>
  <c r="CF887" i="1"/>
  <c r="CE887" i="1"/>
  <c r="CD887" i="1"/>
  <c r="CC887" i="1"/>
  <c r="CB887" i="1"/>
  <c r="CA887" i="1"/>
  <c r="BZ887" i="1"/>
  <c r="BY887" i="1"/>
  <c r="BX887" i="1"/>
  <c r="BW887" i="1"/>
  <c r="BV887" i="1"/>
  <c r="BU887" i="1"/>
  <c r="BT887" i="1"/>
  <c r="BS887" i="1"/>
  <c r="BR887" i="1"/>
  <c r="BQ887" i="1"/>
  <c r="CJ886" i="1"/>
  <c r="BP890" i="1"/>
  <c r="BP889" i="1"/>
  <c r="BP891" i="1"/>
  <c r="BP888" i="1"/>
  <c r="BP887" i="1"/>
  <c r="DT883" i="1"/>
  <c r="DS883" i="1"/>
  <c r="DQ883" i="1"/>
  <c r="DP883" i="1"/>
  <c r="DO883" i="1"/>
  <c r="DN883" i="1"/>
  <c r="DM883" i="1"/>
  <c r="DL883" i="1"/>
  <c r="DK883" i="1"/>
  <c r="DJ883" i="1"/>
  <c r="DI883" i="1"/>
  <c r="DH883" i="1"/>
  <c r="DG883" i="1"/>
  <c r="DF883" i="1"/>
  <c r="DE883" i="1"/>
  <c r="DD883" i="1"/>
  <c r="DC883" i="1"/>
  <c r="DB883" i="1"/>
  <c r="DA883" i="1"/>
  <c r="CZ883" i="1"/>
  <c r="CY883" i="1"/>
  <c r="CX883" i="1"/>
  <c r="CW883" i="1"/>
  <c r="CV883" i="1"/>
  <c r="CU883" i="1"/>
  <c r="CT883" i="1"/>
  <c r="CS883" i="1"/>
  <c r="CR883" i="1"/>
  <c r="CQ883" i="1"/>
  <c r="CP883" i="1"/>
  <c r="CO883" i="1"/>
  <c r="CN883" i="1"/>
  <c r="CM883" i="1"/>
  <c r="CL883" i="1"/>
  <c r="CK883" i="1"/>
  <c r="CJ883" i="1"/>
  <c r="CI883" i="1"/>
  <c r="CH883" i="1"/>
  <c r="CG883" i="1"/>
  <c r="CF883" i="1"/>
  <c r="CE883" i="1"/>
  <c r="CD883" i="1"/>
  <c r="CC883" i="1"/>
  <c r="CB883" i="1"/>
  <c r="CA883" i="1"/>
  <c r="BZ883" i="1"/>
  <c r="BY883" i="1"/>
  <c r="BX883" i="1"/>
  <c r="BW883" i="1"/>
  <c r="BV883" i="1"/>
  <c r="BU883" i="1"/>
  <c r="BT883" i="1"/>
  <c r="BS883" i="1"/>
  <c r="BR883" i="1"/>
  <c r="BQ883" i="1"/>
  <c r="DT884" i="1"/>
  <c r="DS884" i="1"/>
  <c r="DQ884" i="1"/>
  <c r="DP884" i="1"/>
  <c r="DO884" i="1"/>
  <c r="DN884" i="1"/>
  <c r="DM884" i="1"/>
  <c r="DL884" i="1"/>
  <c r="DK884" i="1"/>
  <c r="DJ884" i="1"/>
  <c r="DI884" i="1"/>
  <c r="DH884" i="1"/>
  <c r="DG884" i="1"/>
  <c r="DF884" i="1"/>
  <c r="DE884" i="1"/>
  <c r="DD884" i="1"/>
  <c r="DC884" i="1"/>
  <c r="DB884" i="1"/>
  <c r="DA884" i="1"/>
  <c r="CZ884" i="1"/>
  <c r="CY884" i="1"/>
  <c r="CX884" i="1"/>
  <c r="CW884" i="1"/>
  <c r="CV884" i="1"/>
  <c r="CU884" i="1"/>
  <c r="CT884" i="1"/>
  <c r="CS884" i="1"/>
  <c r="CR884" i="1"/>
  <c r="CQ884" i="1"/>
  <c r="CP884" i="1"/>
  <c r="CO884" i="1"/>
  <c r="CN884" i="1"/>
  <c r="CM884" i="1"/>
  <c r="CL884" i="1"/>
  <c r="CK884" i="1"/>
  <c r="CJ884" i="1"/>
  <c r="CI884" i="1"/>
  <c r="CH884" i="1"/>
  <c r="CG884" i="1"/>
  <c r="CF884" i="1"/>
  <c r="CE884" i="1"/>
  <c r="CD884" i="1"/>
  <c r="CC884" i="1"/>
  <c r="CB884" i="1"/>
  <c r="CA884" i="1"/>
  <c r="BZ884" i="1"/>
  <c r="BY884" i="1"/>
  <c r="BX884" i="1"/>
  <c r="BW884" i="1"/>
  <c r="BV884" i="1"/>
  <c r="BU884" i="1"/>
  <c r="BT884" i="1"/>
  <c r="BS884" i="1"/>
  <c r="BR884" i="1"/>
  <c r="BQ884" i="1"/>
  <c r="DT882" i="1"/>
  <c r="DS882" i="1"/>
  <c r="DQ882" i="1"/>
  <c r="DP882" i="1"/>
  <c r="DO882" i="1"/>
  <c r="DN882" i="1"/>
  <c r="DM882" i="1"/>
  <c r="DL882" i="1"/>
  <c r="DK882" i="1"/>
  <c r="DJ882" i="1"/>
  <c r="DI882" i="1"/>
  <c r="DH882" i="1"/>
  <c r="DG882" i="1"/>
  <c r="DF882" i="1"/>
  <c r="DE882" i="1"/>
  <c r="DD882" i="1"/>
  <c r="DC882" i="1"/>
  <c r="DB882" i="1"/>
  <c r="DA882" i="1"/>
  <c r="CZ882" i="1"/>
  <c r="CY882" i="1"/>
  <c r="CX882" i="1"/>
  <c r="CW882" i="1"/>
  <c r="CV882" i="1"/>
  <c r="CU882" i="1"/>
  <c r="CT882" i="1"/>
  <c r="CS882" i="1"/>
  <c r="CR882" i="1"/>
  <c r="CQ882" i="1"/>
  <c r="CP882" i="1"/>
  <c r="CO882" i="1"/>
  <c r="CN882" i="1"/>
  <c r="CM882" i="1"/>
  <c r="CL882" i="1"/>
  <c r="CK882" i="1"/>
  <c r="CJ882" i="1"/>
  <c r="CI882" i="1"/>
  <c r="CH882" i="1"/>
  <c r="CG882" i="1"/>
  <c r="CF882" i="1"/>
  <c r="CE882" i="1"/>
  <c r="CD882" i="1"/>
  <c r="CC882" i="1"/>
  <c r="CB882" i="1"/>
  <c r="CA882" i="1"/>
  <c r="BZ882" i="1"/>
  <c r="BY882" i="1"/>
  <c r="BX882" i="1"/>
  <c r="BW882" i="1"/>
  <c r="BV882" i="1"/>
  <c r="BU882" i="1"/>
  <c r="BT882" i="1"/>
  <c r="BS882" i="1"/>
  <c r="BR882" i="1"/>
  <c r="BQ882" i="1"/>
  <c r="DT881" i="1"/>
  <c r="DS881" i="1"/>
  <c r="DQ881" i="1"/>
  <c r="DP881" i="1"/>
  <c r="DO881" i="1"/>
  <c r="DN881" i="1"/>
  <c r="DM881" i="1"/>
  <c r="DL881" i="1"/>
  <c r="DK881" i="1"/>
  <c r="DJ881" i="1"/>
  <c r="DI881" i="1"/>
  <c r="DH881" i="1"/>
  <c r="DG881" i="1"/>
  <c r="DF881" i="1"/>
  <c r="DE881" i="1"/>
  <c r="DD881" i="1"/>
  <c r="DC881" i="1"/>
  <c r="DB881" i="1"/>
  <c r="DA881" i="1"/>
  <c r="CZ881" i="1"/>
  <c r="CY881" i="1"/>
  <c r="CX881" i="1"/>
  <c r="CW881" i="1"/>
  <c r="CV881" i="1"/>
  <c r="CU881" i="1"/>
  <c r="CT881" i="1"/>
  <c r="CS881" i="1"/>
  <c r="CR881" i="1"/>
  <c r="CQ881" i="1"/>
  <c r="CP881" i="1"/>
  <c r="CO881" i="1"/>
  <c r="CN881" i="1"/>
  <c r="CM881" i="1"/>
  <c r="CL881" i="1"/>
  <c r="CK881" i="1"/>
  <c r="CJ881" i="1"/>
  <c r="CI881" i="1"/>
  <c r="CH881" i="1"/>
  <c r="CG881" i="1"/>
  <c r="CF881" i="1"/>
  <c r="CE881" i="1"/>
  <c r="CD881" i="1"/>
  <c r="CC881" i="1"/>
  <c r="CB881" i="1"/>
  <c r="CA881" i="1"/>
  <c r="BZ881" i="1"/>
  <c r="BY881" i="1"/>
  <c r="BX881" i="1"/>
  <c r="BW881" i="1"/>
  <c r="BV881" i="1"/>
  <c r="BU881" i="1"/>
  <c r="BT881" i="1"/>
  <c r="BS881" i="1"/>
  <c r="BR881" i="1"/>
  <c r="BQ881" i="1"/>
  <c r="BP883" i="1"/>
  <c r="BP884" i="1"/>
  <c r="BP882" i="1"/>
  <c r="BP881" i="1"/>
  <c r="DT878" i="1"/>
  <c r="DS878" i="1"/>
  <c r="DQ878" i="1"/>
  <c r="DP878" i="1"/>
  <c r="DO878" i="1"/>
  <c r="DN878" i="1"/>
  <c r="DM878" i="1"/>
  <c r="DL878" i="1"/>
  <c r="DK878" i="1"/>
  <c r="DJ878" i="1"/>
  <c r="DI878" i="1"/>
  <c r="DH878" i="1"/>
  <c r="DG878" i="1"/>
  <c r="DF878" i="1"/>
  <c r="DE878" i="1"/>
  <c r="DD878" i="1"/>
  <c r="DC878" i="1"/>
  <c r="DB878" i="1"/>
  <c r="DA878" i="1"/>
  <c r="CZ878" i="1"/>
  <c r="CY878" i="1"/>
  <c r="CX878" i="1"/>
  <c r="CW878" i="1"/>
  <c r="CV878" i="1"/>
  <c r="CU878" i="1"/>
  <c r="CT878" i="1"/>
  <c r="CS878" i="1"/>
  <c r="CR878" i="1"/>
  <c r="CQ878" i="1"/>
  <c r="CP878" i="1"/>
  <c r="CO878" i="1"/>
  <c r="CN878" i="1"/>
  <c r="CM878" i="1"/>
  <c r="CL878" i="1"/>
  <c r="CK878" i="1"/>
  <c r="CJ878" i="1"/>
  <c r="CI878" i="1"/>
  <c r="CH878" i="1"/>
  <c r="CG878" i="1"/>
  <c r="CF878" i="1"/>
  <c r="CE878" i="1"/>
  <c r="CD878" i="1"/>
  <c r="CC878" i="1"/>
  <c r="CB878" i="1"/>
  <c r="CA878" i="1"/>
  <c r="BZ878" i="1"/>
  <c r="BY878" i="1"/>
  <c r="BX878" i="1"/>
  <c r="BW878" i="1"/>
  <c r="BV878" i="1"/>
  <c r="BU878" i="1"/>
  <c r="BT878" i="1"/>
  <c r="BS878" i="1"/>
  <c r="BR878" i="1"/>
  <c r="BQ878" i="1"/>
  <c r="DT876" i="1"/>
  <c r="DS876" i="1"/>
  <c r="DQ876" i="1"/>
  <c r="DP876" i="1"/>
  <c r="DO876" i="1"/>
  <c r="DN876" i="1"/>
  <c r="DM876" i="1"/>
  <c r="DL876" i="1"/>
  <c r="DK876" i="1"/>
  <c r="DJ876" i="1"/>
  <c r="DI876" i="1"/>
  <c r="DH876" i="1"/>
  <c r="DG876" i="1"/>
  <c r="DF876" i="1"/>
  <c r="DE876" i="1"/>
  <c r="DD876" i="1"/>
  <c r="DC876" i="1"/>
  <c r="DB876" i="1"/>
  <c r="DA876" i="1"/>
  <c r="CZ876" i="1"/>
  <c r="CY876" i="1"/>
  <c r="CX876" i="1"/>
  <c r="CW876" i="1"/>
  <c r="CV876" i="1"/>
  <c r="CU876" i="1"/>
  <c r="CT876" i="1"/>
  <c r="CS876" i="1"/>
  <c r="CR876" i="1"/>
  <c r="CQ876" i="1"/>
  <c r="CP876" i="1"/>
  <c r="CO876" i="1"/>
  <c r="CN876" i="1"/>
  <c r="CM876" i="1"/>
  <c r="CL876" i="1"/>
  <c r="CK876" i="1"/>
  <c r="CJ876" i="1"/>
  <c r="CI876" i="1"/>
  <c r="CH876" i="1"/>
  <c r="CG876" i="1"/>
  <c r="CF876" i="1"/>
  <c r="CE876" i="1"/>
  <c r="CD876" i="1"/>
  <c r="CC876" i="1"/>
  <c r="CB876" i="1"/>
  <c r="CA876" i="1"/>
  <c r="BZ876" i="1"/>
  <c r="BY876" i="1"/>
  <c r="BX876" i="1"/>
  <c r="BW876" i="1"/>
  <c r="BV876" i="1"/>
  <c r="BU876" i="1"/>
  <c r="BT876" i="1"/>
  <c r="BS876" i="1"/>
  <c r="BR876" i="1"/>
  <c r="BQ876" i="1"/>
  <c r="DT877" i="1"/>
  <c r="DS877" i="1"/>
  <c r="DQ877" i="1"/>
  <c r="DP877" i="1"/>
  <c r="DO877" i="1"/>
  <c r="DN877" i="1"/>
  <c r="DM877" i="1"/>
  <c r="DL877" i="1"/>
  <c r="DK877" i="1"/>
  <c r="DJ877" i="1"/>
  <c r="DI877" i="1"/>
  <c r="DH877" i="1"/>
  <c r="DG877" i="1"/>
  <c r="DF877" i="1"/>
  <c r="DE877" i="1"/>
  <c r="DD877" i="1"/>
  <c r="DC877" i="1"/>
  <c r="DB877" i="1"/>
  <c r="DA877" i="1"/>
  <c r="CZ877" i="1"/>
  <c r="CY877" i="1"/>
  <c r="CX877" i="1"/>
  <c r="CW877" i="1"/>
  <c r="CV877" i="1"/>
  <c r="CU877" i="1"/>
  <c r="CT877" i="1"/>
  <c r="CS877" i="1"/>
  <c r="CR877" i="1"/>
  <c r="CQ877" i="1"/>
  <c r="CP877" i="1"/>
  <c r="CO877" i="1"/>
  <c r="CN877" i="1"/>
  <c r="CM877" i="1"/>
  <c r="CL877" i="1"/>
  <c r="CK877" i="1"/>
  <c r="CJ877" i="1"/>
  <c r="CI877" i="1"/>
  <c r="CH877" i="1"/>
  <c r="CG877" i="1"/>
  <c r="CF877" i="1"/>
  <c r="CE877" i="1"/>
  <c r="CD877" i="1"/>
  <c r="CC877" i="1"/>
  <c r="CB877" i="1"/>
  <c r="CA877" i="1"/>
  <c r="BZ877" i="1"/>
  <c r="BY877" i="1"/>
  <c r="BX877" i="1"/>
  <c r="BW877" i="1"/>
  <c r="BV877" i="1"/>
  <c r="BU877" i="1"/>
  <c r="BT877" i="1"/>
  <c r="BS877" i="1"/>
  <c r="BR877" i="1"/>
  <c r="BQ877" i="1"/>
  <c r="DT875" i="1"/>
  <c r="DS875" i="1"/>
  <c r="DQ875" i="1"/>
  <c r="DP875" i="1"/>
  <c r="DO875" i="1"/>
  <c r="DN875" i="1"/>
  <c r="DM875" i="1"/>
  <c r="DL875" i="1"/>
  <c r="DK875" i="1"/>
  <c r="DJ875" i="1"/>
  <c r="DI875" i="1"/>
  <c r="DH875" i="1"/>
  <c r="DG875" i="1"/>
  <c r="DF875" i="1"/>
  <c r="DE875" i="1"/>
  <c r="DD875" i="1"/>
  <c r="DC875" i="1"/>
  <c r="DB875" i="1"/>
  <c r="DA875" i="1"/>
  <c r="CZ875" i="1"/>
  <c r="CY875" i="1"/>
  <c r="CX875" i="1"/>
  <c r="CW875" i="1"/>
  <c r="CV875" i="1"/>
  <c r="CU875" i="1"/>
  <c r="CT875" i="1"/>
  <c r="CS875" i="1"/>
  <c r="CR875" i="1"/>
  <c r="CQ875" i="1"/>
  <c r="CP875" i="1"/>
  <c r="CO875" i="1"/>
  <c r="CN875" i="1"/>
  <c r="CM875" i="1"/>
  <c r="CL875" i="1"/>
  <c r="CK875" i="1"/>
  <c r="CJ875" i="1"/>
  <c r="CI875" i="1"/>
  <c r="CH875" i="1"/>
  <c r="CG875" i="1"/>
  <c r="CF875" i="1"/>
  <c r="CE875" i="1"/>
  <c r="CD875" i="1"/>
  <c r="CC875" i="1"/>
  <c r="CB875" i="1"/>
  <c r="CA875" i="1"/>
  <c r="BZ875" i="1"/>
  <c r="BY875" i="1"/>
  <c r="BX875" i="1"/>
  <c r="BW875" i="1"/>
  <c r="BV875" i="1"/>
  <c r="BU875" i="1"/>
  <c r="BT875" i="1"/>
  <c r="BS875" i="1"/>
  <c r="BR875" i="1"/>
  <c r="BQ875" i="1"/>
  <c r="DT874" i="1"/>
  <c r="DS874" i="1"/>
  <c r="DQ874" i="1"/>
  <c r="DP874" i="1"/>
  <c r="DO874" i="1"/>
  <c r="DN874" i="1"/>
  <c r="DM874" i="1"/>
  <c r="DL874" i="1"/>
  <c r="DK874" i="1"/>
  <c r="DJ874" i="1"/>
  <c r="DI874" i="1"/>
  <c r="DH874" i="1"/>
  <c r="DG874" i="1"/>
  <c r="DF874" i="1"/>
  <c r="DE874" i="1"/>
  <c r="DD874" i="1"/>
  <c r="DC874" i="1"/>
  <c r="DB874" i="1"/>
  <c r="DA874" i="1"/>
  <c r="CZ874" i="1"/>
  <c r="CY874" i="1"/>
  <c r="CX874" i="1"/>
  <c r="CW874" i="1"/>
  <c r="CV874" i="1"/>
  <c r="CU874" i="1"/>
  <c r="CT874" i="1"/>
  <c r="CS874" i="1"/>
  <c r="CR874" i="1"/>
  <c r="CQ874" i="1"/>
  <c r="CP874" i="1"/>
  <c r="CO874" i="1"/>
  <c r="CN874" i="1"/>
  <c r="CM874" i="1"/>
  <c r="CL874" i="1"/>
  <c r="CK874" i="1"/>
  <c r="CJ874" i="1"/>
  <c r="CI874" i="1"/>
  <c r="CH874" i="1"/>
  <c r="CG874" i="1"/>
  <c r="CF874" i="1"/>
  <c r="CE874" i="1"/>
  <c r="CD874" i="1"/>
  <c r="CC874" i="1"/>
  <c r="CB874" i="1"/>
  <c r="CA874" i="1"/>
  <c r="BZ874" i="1"/>
  <c r="BY874" i="1"/>
  <c r="BX874" i="1"/>
  <c r="BW874" i="1"/>
  <c r="BV874" i="1"/>
  <c r="BU874" i="1"/>
  <c r="BT874" i="1"/>
  <c r="BS874" i="1"/>
  <c r="BR874" i="1"/>
  <c r="BQ874" i="1"/>
  <c r="DT872" i="1"/>
  <c r="DS872" i="1"/>
  <c r="DQ872" i="1"/>
  <c r="DP872" i="1"/>
  <c r="DO872" i="1"/>
  <c r="DN872" i="1"/>
  <c r="DM872" i="1"/>
  <c r="DL872" i="1"/>
  <c r="DK872" i="1"/>
  <c r="DJ872" i="1"/>
  <c r="DI872" i="1"/>
  <c r="DH872" i="1"/>
  <c r="DG872" i="1"/>
  <c r="DF872" i="1"/>
  <c r="DE872" i="1"/>
  <c r="DD872" i="1"/>
  <c r="DC872" i="1"/>
  <c r="DB872" i="1"/>
  <c r="DA872" i="1"/>
  <c r="CZ872" i="1"/>
  <c r="CY872" i="1"/>
  <c r="CX872" i="1"/>
  <c r="CW872" i="1"/>
  <c r="CV872" i="1"/>
  <c r="CU872" i="1"/>
  <c r="CT872" i="1"/>
  <c r="CS872" i="1"/>
  <c r="CR872" i="1"/>
  <c r="CQ872" i="1"/>
  <c r="CP872" i="1"/>
  <c r="CO872" i="1"/>
  <c r="CN872" i="1"/>
  <c r="CM872" i="1"/>
  <c r="CL872" i="1"/>
  <c r="CK872" i="1"/>
  <c r="CJ872" i="1"/>
  <c r="CI872" i="1"/>
  <c r="CH872" i="1"/>
  <c r="CG872" i="1"/>
  <c r="CF872" i="1"/>
  <c r="CE872" i="1"/>
  <c r="CD872" i="1"/>
  <c r="CC872" i="1"/>
  <c r="CB872" i="1"/>
  <c r="CA872" i="1"/>
  <c r="BZ872" i="1"/>
  <c r="BY872" i="1"/>
  <c r="BX872" i="1"/>
  <c r="BW872" i="1"/>
  <c r="BV872" i="1"/>
  <c r="BU872" i="1"/>
  <c r="BT872" i="1"/>
  <c r="BS872" i="1"/>
  <c r="BR872" i="1"/>
  <c r="BQ872" i="1"/>
  <c r="DT871" i="1"/>
  <c r="DS871" i="1"/>
  <c r="DQ871" i="1"/>
  <c r="DP871" i="1"/>
  <c r="DO871" i="1"/>
  <c r="DN871" i="1"/>
  <c r="DM871" i="1"/>
  <c r="DL871" i="1"/>
  <c r="DK871" i="1"/>
  <c r="DJ871" i="1"/>
  <c r="DI871" i="1"/>
  <c r="DH871" i="1"/>
  <c r="DG871" i="1"/>
  <c r="DF871" i="1"/>
  <c r="DE871" i="1"/>
  <c r="DD871" i="1"/>
  <c r="DC871" i="1"/>
  <c r="DB871" i="1"/>
  <c r="DA871" i="1"/>
  <c r="CZ871" i="1"/>
  <c r="CY871" i="1"/>
  <c r="CX871" i="1"/>
  <c r="CW871" i="1"/>
  <c r="CV871" i="1"/>
  <c r="CU871" i="1"/>
  <c r="CT871" i="1"/>
  <c r="CS871" i="1"/>
  <c r="CR871" i="1"/>
  <c r="CQ871" i="1"/>
  <c r="CP871" i="1"/>
  <c r="CO871" i="1"/>
  <c r="CN871" i="1"/>
  <c r="CM871" i="1"/>
  <c r="CL871" i="1"/>
  <c r="CK871" i="1"/>
  <c r="CJ871" i="1"/>
  <c r="CI871" i="1"/>
  <c r="CH871" i="1"/>
  <c r="CG871" i="1"/>
  <c r="CF871" i="1"/>
  <c r="CE871" i="1"/>
  <c r="CD871" i="1"/>
  <c r="CC871" i="1"/>
  <c r="CB871" i="1"/>
  <c r="CA871" i="1"/>
  <c r="BZ871" i="1"/>
  <c r="BY871" i="1"/>
  <c r="BX871" i="1"/>
  <c r="BW871" i="1"/>
  <c r="BV871" i="1"/>
  <c r="BU871" i="1"/>
  <c r="BT871" i="1"/>
  <c r="BS871" i="1"/>
  <c r="BR871" i="1"/>
  <c r="BQ871" i="1"/>
  <c r="BP878" i="1"/>
  <c r="BP876" i="1"/>
  <c r="BP877" i="1"/>
  <c r="BP875" i="1"/>
  <c r="BP874" i="1"/>
  <c r="BP872" i="1"/>
  <c r="BP871" i="1"/>
  <c r="DT865" i="1"/>
  <c r="DS865" i="1"/>
  <c r="DQ865" i="1"/>
  <c r="DP865" i="1"/>
  <c r="DO865" i="1"/>
  <c r="DN865" i="1"/>
  <c r="DM865" i="1"/>
  <c r="DL865" i="1"/>
  <c r="DK865" i="1"/>
  <c r="DJ865" i="1"/>
  <c r="DI865" i="1"/>
  <c r="DH865" i="1"/>
  <c r="DG865" i="1"/>
  <c r="DF865" i="1"/>
  <c r="DE865" i="1"/>
  <c r="DD865" i="1"/>
  <c r="DC865" i="1"/>
  <c r="DB865" i="1"/>
  <c r="DA865" i="1"/>
  <c r="CZ865" i="1"/>
  <c r="CY865" i="1"/>
  <c r="CX865" i="1"/>
  <c r="CW865" i="1"/>
  <c r="CV865" i="1"/>
  <c r="CU865" i="1"/>
  <c r="CT865" i="1"/>
  <c r="CS865" i="1"/>
  <c r="CR865" i="1"/>
  <c r="CQ865" i="1"/>
  <c r="CP865" i="1"/>
  <c r="CO865" i="1"/>
  <c r="CN865" i="1"/>
  <c r="CM865" i="1"/>
  <c r="CL865" i="1"/>
  <c r="CK865" i="1"/>
  <c r="CJ865" i="1"/>
  <c r="CI865" i="1"/>
  <c r="CH865" i="1"/>
  <c r="CG865" i="1"/>
  <c r="CF865" i="1"/>
  <c r="CE865" i="1"/>
  <c r="CD865" i="1"/>
  <c r="CC865" i="1"/>
  <c r="CB865" i="1"/>
  <c r="CA865" i="1"/>
  <c r="BZ865" i="1"/>
  <c r="BY865" i="1"/>
  <c r="BX865" i="1"/>
  <c r="BW865" i="1"/>
  <c r="BV865" i="1"/>
  <c r="BU865" i="1"/>
  <c r="BT865" i="1"/>
  <c r="BS865" i="1"/>
  <c r="BR865" i="1"/>
  <c r="BQ865" i="1"/>
  <c r="DT864" i="1"/>
  <c r="DS864" i="1"/>
  <c r="DQ864" i="1"/>
  <c r="DP864" i="1"/>
  <c r="DO864" i="1"/>
  <c r="DN864" i="1"/>
  <c r="DM864" i="1"/>
  <c r="DL864" i="1"/>
  <c r="DK864" i="1"/>
  <c r="DJ864" i="1"/>
  <c r="DI864" i="1"/>
  <c r="DH864" i="1"/>
  <c r="DG864" i="1"/>
  <c r="DF864" i="1"/>
  <c r="DE864" i="1"/>
  <c r="DD864" i="1"/>
  <c r="DC864" i="1"/>
  <c r="DB864" i="1"/>
  <c r="DA864" i="1"/>
  <c r="CZ864" i="1"/>
  <c r="CY864" i="1"/>
  <c r="CX864" i="1"/>
  <c r="CW864" i="1"/>
  <c r="CV864" i="1"/>
  <c r="CU864" i="1"/>
  <c r="CT864" i="1"/>
  <c r="CS864" i="1"/>
  <c r="CR864" i="1"/>
  <c r="CQ864" i="1"/>
  <c r="CP864" i="1"/>
  <c r="CO864" i="1"/>
  <c r="CN864" i="1"/>
  <c r="CM864" i="1"/>
  <c r="CL864" i="1"/>
  <c r="CK864" i="1"/>
  <c r="CJ864" i="1"/>
  <c r="CI864" i="1"/>
  <c r="CH864" i="1"/>
  <c r="CG864" i="1"/>
  <c r="CF864" i="1"/>
  <c r="CE864" i="1"/>
  <c r="CD864" i="1"/>
  <c r="CC864" i="1"/>
  <c r="CB864" i="1"/>
  <c r="CA864" i="1"/>
  <c r="BZ864" i="1"/>
  <c r="BY864" i="1"/>
  <c r="BX864" i="1"/>
  <c r="BW864" i="1"/>
  <c r="BV864" i="1"/>
  <c r="BU864" i="1"/>
  <c r="BT864" i="1"/>
  <c r="BS864" i="1"/>
  <c r="BR864" i="1"/>
  <c r="BQ864" i="1"/>
  <c r="DT866" i="1"/>
  <c r="DS866" i="1"/>
  <c r="DQ866" i="1"/>
  <c r="DP866" i="1"/>
  <c r="DO866" i="1"/>
  <c r="DN866" i="1"/>
  <c r="DM866" i="1"/>
  <c r="DL866" i="1"/>
  <c r="DK866" i="1"/>
  <c r="DJ866" i="1"/>
  <c r="DI866" i="1"/>
  <c r="DH866" i="1"/>
  <c r="DG866" i="1"/>
  <c r="DF866" i="1"/>
  <c r="DE866" i="1"/>
  <c r="DD866" i="1"/>
  <c r="DC866" i="1"/>
  <c r="DB866" i="1"/>
  <c r="DA866" i="1"/>
  <c r="CZ866" i="1"/>
  <c r="CY866" i="1"/>
  <c r="CX866" i="1"/>
  <c r="CW866" i="1"/>
  <c r="CV866" i="1"/>
  <c r="CU866" i="1"/>
  <c r="CT866" i="1"/>
  <c r="CS866" i="1"/>
  <c r="CR866" i="1"/>
  <c r="CQ866" i="1"/>
  <c r="CP866" i="1"/>
  <c r="CO866" i="1"/>
  <c r="CN866" i="1"/>
  <c r="CM866" i="1"/>
  <c r="CL866" i="1"/>
  <c r="CK866" i="1"/>
  <c r="CJ866" i="1"/>
  <c r="CI866" i="1"/>
  <c r="CH866" i="1"/>
  <c r="CG866" i="1"/>
  <c r="CF866" i="1"/>
  <c r="CE866" i="1"/>
  <c r="CD866" i="1"/>
  <c r="CC866" i="1"/>
  <c r="CB866" i="1"/>
  <c r="CA866" i="1"/>
  <c r="BZ866" i="1"/>
  <c r="BY866" i="1"/>
  <c r="BX866" i="1"/>
  <c r="BW866" i="1"/>
  <c r="BV866" i="1"/>
  <c r="BU866" i="1"/>
  <c r="BT866" i="1"/>
  <c r="BS866" i="1"/>
  <c r="BR866" i="1"/>
  <c r="BQ866" i="1"/>
  <c r="DT863" i="1"/>
  <c r="DS863" i="1"/>
  <c r="DQ863" i="1"/>
  <c r="DP863" i="1"/>
  <c r="DO863" i="1"/>
  <c r="DN863" i="1"/>
  <c r="DM863" i="1"/>
  <c r="DL863" i="1"/>
  <c r="DK863" i="1"/>
  <c r="DJ863" i="1"/>
  <c r="DI863" i="1"/>
  <c r="DH863" i="1"/>
  <c r="DG863" i="1"/>
  <c r="DF863" i="1"/>
  <c r="DE863" i="1"/>
  <c r="DD863" i="1"/>
  <c r="DC863" i="1"/>
  <c r="DB863" i="1"/>
  <c r="DA863" i="1"/>
  <c r="CZ863" i="1"/>
  <c r="CY863" i="1"/>
  <c r="CX863" i="1"/>
  <c r="CW863" i="1"/>
  <c r="CV863" i="1"/>
  <c r="CU863" i="1"/>
  <c r="CT863" i="1"/>
  <c r="CS863" i="1"/>
  <c r="CR863" i="1"/>
  <c r="CQ863" i="1"/>
  <c r="CP863" i="1"/>
  <c r="CO863" i="1"/>
  <c r="CN863" i="1"/>
  <c r="CM863" i="1"/>
  <c r="CL863" i="1"/>
  <c r="CK863" i="1"/>
  <c r="CJ863" i="1"/>
  <c r="CI863" i="1"/>
  <c r="CH863" i="1"/>
  <c r="CG863" i="1"/>
  <c r="CF863" i="1"/>
  <c r="CE863" i="1"/>
  <c r="CD863" i="1"/>
  <c r="CC863" i="1"/>
  <c r="CB863" i="1"/>
  <c r="CA863" i="1"/>
  <c r="BZ863" i="1"/>
  <c r="BY863" i="1"/>
  <c r="BX863" i="1"/>
  <c r="BW863" i="1"/>
  <c r="BV863" i="1"/>
  <c r="BU863" i="1"/>
  <c r="BT863" i="1"/>
  <c r="BS863" i="1"/>
  <c r="BR863" i="1"/>
  <c r="BQ863" i="1"/>
  <c r="BP865" i="1"/>
  <c r="BP864" i="1"/>
  <c r="BP866" i="1"/>
  <c r="BP863" i="1"/>
  <c r="DT849" i="1"/>
  <c r="DS849" i="1"/>
  <c r="DQ849" i="1"/>
  <c r="DP849" i="1"/>
  <c r="DO849" i="1"/>
  <c r="DN849" i="1"/>
  <c r="DM849" i="1"/>
  <c r="DL849" i="1"/>
  <c r="DK849" i="1"/>
  <c r="DJ849" i="1"/>
  <c r="DI849" i="1"/>
  <c r="DH849" i="1"/>
  <c r="DG849" i="1"/>
  <c r="DF849" i="1"/>
  <c r="DE849" i="1"/>
  <c r="DD849" i="1"/>
  <c r="DC849" i="1"/>
  <c r="DB849" i="1"/>
  <c r="DA849" i="1"/>
  <c r="CZ849" i="1"/>
  <c r="CY849" i="1"/>
  <c r="CX849" i="1"/>
  <c r="CW849" i="1"/>
  <c r="CV849" i="1"/>
  <c r="CU849" i="1"/>
  <c r="CT849" i="1"/>
  <c r="CS849" i="1"/>
  <c r="CR849" i="1"/>
  <c r="CQ849" i="1"/>
  <c r="CP849" i="1"/>
  <c r="CO849" i="1"/>
  <c r="CN849" i="1"/>
  <c r="CM849" i="1"/>
  <c r="CL849" i="1"/>
  <c r="CK849" i="1"/>
  <c r="CJ849" i="1"/>
  <c r="CI849" i="1"/>
  <c r="CH849" i="1"/>
  <c r="CG849" i="1"/>
  <c r="CF849" i="1"/>
  <c r="CE849" i="1"/>
  <c r="CD849" i="1"/>
  <c r="CC849" i="1"/>
  <c r="CB849" i="1"/>
  <c r="CA849" i="1"/>
  <c r="BZ849" i="1"/>
  <c r="BY849" i="1"/>
  <c r="BX849" i="1"/>
  <c r="BW849" i="1"/>
  <c r="BV849" i="1"/>
  <c r="BU849" i="1"/>
  <c r="BT849" i="1"/>
  <c r="BS849" i="1"/>
  <c r="BR849" i="1"/>
  <c r="BQ849" i="1"/>
  <c r="DT848" i="1"/>
  <c r="DS848" i="1"/>
  <c r="DQ848" i="1"/>
  <c r="DP848" i="1"/>
  <c r="DO848" i="1"/>
  <c r="DN848" i="1"/>
  <c r="DM848" i="1"/>
  <c r="DL848" i="1"/>
  <c r="DK848" i="1"/>
  <c r="DJ848" i="1"/>
  <c r="DI848" i="1"/>
  <c r="DH848" i="1"/>
  <c r="DG848" i="1"/>
  <c r="DF848" i="1"/>
  <c r="DE848" i="1"/>
  <c r="DD848" i="1"/>
  <c r="DC848" i="1"/>
  <c r="DB848" i="1"/>
  <c r="DA848" i="1"/>
  <c r="CZ848" i="1"/>
  <c r="CY848" i="1"/>
  <c r="CX848" i="1"/>
  <c r="CW848" i="1"/>
  <c r="CV848" i="1"/>
  <c r="CU848" i="1"/>
  <c r="CT848" i="1"/>
  <c r="CS848" i="1"/>
  <c r="CR848" i="1"/>
  <c r="CQ848" i="1"/>
  <c r="CP848" i="1"/>
  <c r="CO848" i="1"/>
  <c r="CN848" i="1"/>
  <c r="CM848" i="1"/>
  <c r="CL848" i="1"/>
  <c r="CK848" i="1"/>
  <c r="CJ848" i="1"/>
  <c r="CI848" i="1"/>
  <c r="CH848" i="1"/>
  <c r="CG848" i="1"/>
  <c r="CF848" i="1"/>
  <c r="CE848" i="1"/>
  <c r="CD848" i="1"/>
  <c r="CC848" i="1"/>
  <c r="CB848" i="1"/>
  <c r="CA848" i="1"/>
  <c r="BZ848" i="1"/>
  <c r="BY848" i="1"/>
  <c r="BX848" i="1"/>
  <c r="BW848" i="1"/>
  <c r="BV848" i="1"/>
  <c r="BU848" i="1"/>
  <c r="BT848" i="1"/>
  <c r="BS848" i="1"/>
  <c r="BR848" i="1"/>
  <c r="BQ848" i="1"/>
  <c r="DT850" i="1"/>
  <c r="DS850" i="1"/>
  <c r="DQ850" i="1"/>
  <c r="DP850" i="1"/>
  <c r="DO850" i="1"/>
  <c r="DN850" i="1"/>
  <c r="DM850" i="1"/>
  <c r="DL850" i="1"/>
  <c r="DK850" i="1"/>
  <c r="DJ850" i="1"/>
  <c r="DI850" i="1"/>
  <c r="DH850" i="1"/>
  <c r="DG850" i="1"/>
  <c r="DF850" i="1"/>
  <c r="DE850" i="1"/>
  <c r="DD850" i="1"/>
  <c r="DC850" i="1"/>
  <c r="DB850" i="1"/>
  <c r="DA850" i="1"/>
  <c r="CZ850" i="1"/>
  <c r="CY850" i="1"/>
  <c r="CX850" i="1"/>
  <c r="CW850" i="1"/>
  <c r="CV850" i="1"/>
  <c r="CU850" i="1"/>
  <c r="CT850" i="1"/>
  <c r="CS850" i="1"/>
  <c r="CR850" i="1"/>
  <c r="CQ850" i="1"/>
  <c r="CP850" i="1"/>
  <c r="CO850" i="1"/>
  <c r="CN850" i="1"/>
  <c r="CM850" i="1"/>
  <c r="CL850" i="1"/>
  <c r="CK850" i="1"/>
  <c r="CJ850" i="1"/>
  <c r="CI850" i="1"/>
  <c r="CH850" i="1"/>
  <c r="CG850" i="1"/>
  <c r="CF850" i="1"/>
  <c r="CE850" i="1"/>
  <c r="CD850" i="1"/>
  <c r="CC850" i="1"/>
  <c r="CB850" i="1"/>
  <c r="CA850" i="1"/>
  <c r="BZ850" i="1"/>
  <c r="BY850" i="1"/>
  <c r="BX850" i="1"/>
  <c r="BW850" i="1"/>
  <c r="BV850" i="1"/>
  <c r="BU850" i="1"/>
  <c r="BT850" i="1"/>
  <c r="BS850" i="1"/>
  <c r="BR850" i="1"/>
  <c r="BQ850" i="1"/>
  <c r="DT847" i="1"/>
  <c r="DS847" i="1"/>
  <c r="DQ847" i="1"/>
  <c r="DP847" i="1"/>
  <c r="DO847" i="1"/>
  <c r="DN847" i="1"/>
  <c r="DM847" i="1"/>
  <c r="DL847" i="1"/>
  <c r="DK847" i="1"/>
  <c r="DJ847" i="1"/>
  <c r="DI847" i="1"/>
  <c r="DH847" i="1"/>
  <c r="DG847" i="1"/>
  <c r="DF847" i="1"/>
  <c r="DE847" i="1"/>
  <c r="DD847" i="1"/>
  <c r="DC847" i="1"/>
  <c r="DB847" i="1"/>
  <c r="DA847" i="1"/>
  <c r="CZ847" i="1"/>
  <c r="CY847" i="1"/>
  <c r="CX847" i="1"/>
  <c r="CW847" i="1"/>
  <c r="CV847" i="1"/>
  <c r="CU847" i="1"/>
  <c r="CT847" i="1"/>
  <c r="CS847" i="1"/>
  <c r="CR847" i="1"/>
  <c r="CQ847" i="1"/>
  <c r="CP847" i="1"/>
  <c r="CO847" i="1"/>
  <c r="CN847" i="1"/>
  <c r="CM847" i="1"/>
  <c r="CL847" i="1"/>
  <c r="CK847" i="1"/>
  <c r="CJ847" i="1"/>
  <c r="CI847" i="1"/>
  <c r="CH847" i="1"/>
  <c r="CG847" i="1"/>
  <c r="CF847" i="1"/>
  <c r="CE847" i="1"/>
  <c r="CD847" i="1"/>
  <c r="CC847" i="1"/>
  <c r="CB847" i="1"/>
  <c r="CA847" i="1"/>
  <c r="BZ847" i="1"/>
  <c r="BY847" i="1"/>
  <c r="BX847" i="1"/>
  <c r="BW847" i="1"/>
  <c r="BV847" i="1"/>
  <c r="BU847" i="1"/>
  <c r="BT847" i="1"/>
  <c r="BS847" i="1"/>
  <c r="BR847" i="1"/>
  <c r="BQ847" i="1"/>
  <c r="DT846" i="1"/>
  <c r="DS846" i="1"/>
  <c r="DQ846" i="1"/>
  <c r="DP846" i="1"/>
  <c r="DO846" i="1"/>
  <c r="DN846" i="1"/>
  <c r="DM846" i="1"/>
  <c r="DL846" i="1"/>
  <c r="DK846" i="1"/>
  <c r="DJ846" i="1"/>
  <c r="DI846" i="1"/>
  <c r="DH846" i="1"/>
  <c r="DG846" i="1"/>
  <c r="DF846" i="1"/>
  <c r="DE846" i="1"/>
  <c r="DD846" i="1"/>
  <c r="DC846" i="1"/>
  <c r="DB846" i="1"/>
  <c r="DA846" i="1"/>
  <c r="CZ846" i="1"/>
  <c r="CY846" i="1"/>
  <c r="CX846" i="1"/>
  <c r="CW846" i="1"/>
  <c r="CV846" i="1"/>
  <c r="CU846" i="1"/>
  <c r="CT846" i="1"/>
  <c r="CS846" i="1"/>
  <c r="CR846" i="1"/>
  <c r="CQ846" i="1"/>
  <c r="CP846" i="1"/>
  <c r="CO846" i="1"/>
  <c r="CN846" i="1"/>
  <c r="CM846" i="1"/>
  <c r="CL846" i="1"/>
  <c r="CK846" i="1"/>
  <c r="CJ846" i="1"/>
  <c r="CI846" i="1"/>
  <c r="CH846" i="1"/>
  <c r="CG846" i="1"/>
  <c r="CF846" i="1"/>
  <c r="CE846" i="1"/>
  <c r="CD846" i="1"/>
  <c r="CC846" i="1"/>
  <c r="CB846" i="1"/>
  <c r="CA846" i="1"/>
  <c r="BZ846" i="1"/>
  <c r="BY846" i="1"/>
  <c r="BX846" i="1"/>
  <c r="BW846" i="1"/>
  <c r="BV846" i="1"/>
  <c r="BU846" i="1"/>
  <c r="BT846" i="1"/>
  <c r="BS846" i="1"/>
  <c r="BR846" i="1"/>
  <c r="BQ846" i="1"/>
  <c r="DT844" i="1"/>
  <c r="DS844" i="1"/>
  <c r="DQ844" i="1"/>
  <c r="DP844" i="1"/>
  <c r="DO844" i="1"/>
  <c r="DN844" i="1"/>
  <c r="DM844" i="1"/>
  <c r="DL844" i="1"/>
  <c r="DK844" i="1"/>
  <c r="DJ844" i="1"/>
  <c r="DI844" i="1"/>
  <c r="DH844" i="1"/>
  <c r="DG844" i="1"/>
  <c r="DF844" i="1"/>
  <c r="DE844" i="1"/>
  <c r="DD844" i="1"/>
  <c r="DC844" i="1"/>
  <c r="DB844" i="1"/>
  <c r="DA844" i="1"/>
  <c r="CZ844" i="1"/>
  <c r="CY844" i="1"/>
  <c r="CX844" i="1"/>
  <c r="CW844" i="1"/>
  <c r="CV844" i="1"/>
  <c r="CU844" i="1"/>
  <c r="CT844" i="1"/>
  <c r="CS844" i="1"/>
  <c r="CR844" i="1"/>
  <c r="CQ844" i="1"/>
  <c r="CP844" i="1"/>
  <c r="CO844" i="1"/>
  <c r="CN844" i="1"/>
  <c r="CM844" i="1"/>
  <c r="CL844" i="1"/>
  <c r="CK844" i="1"/>
  <c r="CJ844" i="1"/>
  <c r="CI844" i="1"/>
  <c r="CH844" i="1"/>
  <c r="CG844" i="1"/>
  <c r="CF844" i="1"/>
  <c r="CE844" i="1"/>
  <c r="CD844" i="1"/>
  <c r="CC844" i="1"/>
  <c r="CB844" i="1"/>
  <c r="CA844" i="1"/>
  <c r="BZ844" i="1"/>
  <c r="BY844" i="1"/>
  <c r="BX844" i="1"/>
  <c r="BW844" i="1"/>
  <c r="BV844" i="1"/>
  <c r="BU844" i="1"/>
  <c r="BT844" i="1"/>
  <c r="BS844" i="1"/>
  <c r="BR844" i="1"/>
  <c r="BQ844" i="1"/>
  <c r="DT843" i="1"/>
  <c r="DS843" i="1"/>
  <c r="DQ843" i="1"/>
  <c r="DP843" i="1"/>
  <c r="DO843" i="1"/>
  <c r="DN843" i="1"/>
  <c r="DM843" i="1"/>
  <c r="DL843" i="1"/>
  <c r="DK843" i="1"/>
  <c r="DJ843" i="1"/>
  <c r="DI843" i="1"/>
  <c r="DH843" i="1"/>
  <c r="DG843" i="1"/>
  <c r="DF843" i="1"/>
  <c r="DE843" i="1"/>
  <c r="DD843" i="1"/>
  <c r="DC843" i="1"/>
  <c r="DB843" i="1"/>
  <c r="DA843" i="1"/>
  <c r="CZ843" i="1"/>
  <c r="CY843" i="1"/>
  <c r="CX843" i="1"/>
  <c r="CW843" i="1"/>
  <c r="CV843" i="1"/>
  <c r="CU843" i="1"/>
  <c r="CT843" i="1"/>
  <c r="CS843" i="1"/>
  <c r="CR843" i="1"/>
  <c r="CQ843" i="1"/>
  <c r="CP843" i="1"/>
  <c r="CO843" i="1"/>
  <c r="CN843" i="1"/>
  <c r="CM843" i="1"/>
  <c r="CL843" i="1"/>
  <c r="CK843" i="1"/>
  <c r="CJ843" i="1"/>
  <c r="CI843" i="1"/>
  <c r="CH843" i="1"/>
  <c r="CG843" i="1"/>
  <c r="CF843" i="1"/>
  <c r="CE843" i="1"/>
  <c r="CD843" i="1"/>
  <c r="CC843" i="1"/>
  <c r="CB843" i="1"/>
  <c r="CA843" i="1"/>
  <c r="BZ843" i="1"/>
  <c r="BY843" i="1"/>
  <c r="BX843" i="1"/>
  <c r="BW843" i="1"/>
  <c r="BV843" i="1"/>
  <c r="BU843" i="1"/>
  <c r="BT843" i="1"/>
  <c r="BS843" i="1"/>
  <c r="BR843" i="1"/>
  <c r="BQ843" i="1"/>
  <c r="BP849" i="1"/>
  <c r="BP848" i="1"/>
  <c r="BP850" i="1"/>
  <c r="BP847" i="1"/>
  <c r="BP846" i="1"/>
  <c r="BP844" i="1"/>
  <c r="BP843" i="1"/>
  <c r="DT835" i="1"/>
  <c r="DS835" i="1"/>
  <c r="DQ835" i="1"/>
  <c r="DP835" i="1"/>
  <c r="DO835" i="1"/>
  <c r="DN835" i="1"/>
  <c r="DM835" i="1"/>
  <c r="DL835" i="1"/>
  <c r="DK835" i="1"/>
  <c r="DJ835" i="1"/>
  <c r="DI835" i="1"/>
  <c r="DH835" i="1"/>
  <c r="DG835" i="1"/>
  <c r="DF835" i="1"/>
  <c r="DE835" i="1"/>
  <c r="DD835" i="1"/>
  <c r="DC835" i="1"/>
  <c r="DB835" i="1"/>
  <c r="DA835" i="1"/>
  <c r="CZ835" i="1"/>
  <c r="CY835" i="1"/>
  <c r="CX835" i="1"/>
  <c r="CW835" i="1"/>
  <c r="CV835" i="1"/>
  <c r="CU835" i="1"/>
  <c r="CT835" i="1"/>
  <c r="CS835" i="1"/>
  <c r="CR835" i="1"/>
  <c r="CQ835" i="1"/>
  <c r="CP835" i="1"/>
  <c r="CO835" i="1"/>
  <c r="CN835" i="1"/>
  <c r="CM835" i="1"/>
  <c r="CL835" i="1"/>
  <c r="CK835" i="1"/>
  <c r="CJ835" i="1"/>
  <c r="CI835" i="1"/>
  <c r="CH835" i="1"/>
  <c r="CG835" i="1"/>
  <c r="CF835" i="1"/>
  <c r="CE835" i="1"/>
  <c r="CD835" i="1"/>
  <c r="CC835" i="1"/>
  <c r="CB835" i="1"/>
  <c r="CA835" i="1"/>
  <c r="BZ835" i="1"/>
  <c r="BY835" i="1"/>
  <c r="BX835" i="1"/>
  <c r="BW835" i="1"/>
  <c r="BV835" i="1"/>
  <c r="BU835" i="1"/>
  <c r="BT835" i="1"/>
  <c r="BS835" i="1"/>
  <c r="BR835" i="1"/>
  <c r="BQ835" i="1"/>
  <c r="DT834" i="1"/>
  <c r="DS834" i="1"/>
  <c r="DQ834" i="1"/>
  <c r="DP834" i="1"/>
  <c r="DO834" i="1"/>
  <c r="DN834" i="1"/>
  <c r="DM834" i="1"/>
  <c r="DL834" i="1"/>
  <c r="DK834" i="1"/>
  <c r="DJ834" i="1"/>
  <c r="DI834" i="1"/>
  <c r="DH834" i="1"/>
  <c r="DG834" i="1"/>
  <c r="DF834" i="1"/>
  <c r="DE834" i="1"/>
  <c r="DD834" i="1"/>
  <c r="DC834" i="1"/>
  <c r="DB834" i="1"/>
  <c r="DA834" i="1"/>
  <c r="CZ834" i="1"/>
  <c r="CY834" i="1"/>
  <c r="CX834" i="1"/>
  <c r="CW834" i="1"/>
  <c r="CV834" i="1"/>
  <c r="CU834" i="1"/>
  <c r="CT834" i="1"/>
  <c r="CS834" i="1"/>
  <c r="CR834" i="1"/>
  <c r="CQ834" i="1"/>
  <c r="CP834" i="1"/>
  <c r="CO834" i="1"/>
  <c r="CN834" i="1"/>
  <c r="CM834" i="1"/>
  <c r="CL834" i="1"/>
  <c r="CK834" i="1"/>
  <c r="CJ834" i="1"/>
  <c r="CI834" i="1"/>
  <c r="CH834" i="1"/>
  <c r="CG834" i="1"/>
  <c r="CF834" i="1"/>
  <c r="CE834" i="1"/>
  <c r="CD834" i="1"/>
  <c r="CC834" i="1"/>
  <c r="CB834" i="1"/>
  <c r="CA834" i="1"/>
  <c r="BZ834" i="1"/>
  <c r="BY834" i="1"/>
  <c r="BX834" i="1"/>
  <c r="BW834" i="1"/>
  <c r="BV834" i="1"/>
  <c r="BU834" i="1"/>
  <c r="BT834" i="1"/>
  <c r="BS834" i="1"/>
  <c r="BR834" i="1"/>
  <c r="BQ834" i="1"/>
  <c r="DT833" i="1"/>
  <c r="DS833" i="1"/>
  <c r="DQ833" i="1"/>
  <c r="DP833" i="1"/>
  <c r="DO833" i="1"/>
  <c r="DN833" i="1"/>
  <c r="DM833" i="1"/>
  <c r="DL833" i="1"/>
  <c r="DK833" i="1"/>
  <c r="DJ833" i="1"/>
  <c r="DI833" i="1"/>
  <c r="DH833" i="1"/>
  <c r="DG833" i="1"/>
  <c r="DF833" i="1"/>
  <c r="DE833" i="1"/>
  <c r="DD833" i="1"/>
  <c r="DC833" i="1"/>
  <c r="DB833" i="1"/>
  <c r="DA833" i="1"/>
  <c r="CZ833" i="1"/>
  <c r="CY833" i="1"/>
  <c r="CX833" i="1"/>
  <c r="CW833" i="1"/>
  <c r="CV833" i="1"/>
  <c r="CU833" i="1"/>
  <c r="CT833" i="1"/>
  <c r="CS833" i="1"/>
  <c r="CR833" i="1"/>
  <c r="CQ833" i="1"/>
  <c r="CP833" i="1"/>
  <c r="CO833" i="1"/>
  <c r="CN833" i="1"/>
  <c r="CM833" i="1"/>
  <c r="CL833" i="1"/>
  <c r="CK833" i="1"/>
  <c r="CJ833" i="1"/>
  <c r="CI833" i="1"/>
  <c r="CH833" i="1"/>
  <c r="CG833" i="1"/>
  <c r="CF833" i="1"/>
  <c r="CE833" i="1"/>
  <c r="CD833" i="1"/>
  <c r="CC833" i="1"/>
  <c r="CB833" i="1"/>
  <c r="CA833" i="1"/>
  <c r="BZ833" i="1"/>
  <c r="BY833" i="1"/>
  <c r="BX833" i="1"/>
  <c r="BW833" i="1"/>
  <c r="BV833" i="1"/>
  <c r="BU833" i="1"/>
  <c r="BT833" i="1"/>
  <c r="BS833" i="1"/>
  <c r="BR833" i="1"/>
  <c r="BQ833" i="1"/>
  <c r="DT831" i="1"/>
  <c r="DS831" i="1"/>
  <c r="DQ831" i="1"/>
  <c r="DP831" i="1"/>
  <c r="DO831" i="1"/>
  <c r="DN831" i="1"/>
  <c r="DM831" i="1"/>
  <c r="DL831" i="1"/>
  <c r="DK831" i="1"/>
  <c r="DJ831" i="1"/>
  <c r="DI831" i="1"/>
  <c r="DH831" i="1"/>
  <c r="DG831" i="1"/>
  <c r="DF831" i="1"/>
  <c r="DE831" i="1"/>
  <c r="DD831" i="1"/>
  <c r="DC831" i="1"/>
  <c r="DB831" i="1"/>
  <c r="DA831" i="1"/>
  <c r="CZ831" i="1"/>
  <c r="CY831" i="1"/>
  <c r="CX831" i="1"/>
  <c r="CW831" i="1"/>
  <c r="CV831" i="1"/>
  <c r="CU831" i="1"/>
  <c r="CT831" i="1"/>
  <c r="CS831" i="1"/>
  <c r="CR831" i="1"/>
  <c r="CQ831" i="1"/>
  <c r="CP831" i="1"/>
  <c r="CO831" i="1"/>
  <c r="CN831" i="1"/>
  <c r="CM831" i="1"/>
  <c r="CL831" i="1"/>
  <c r="CK831" i="1"/>
  <c r="CJ831" i="1"/>
  <c r="CI831" i="1"/>
  <c r="CH831" i="1"/>
  <c r="CG831" i="1"/>
  <c r="CF831" i="1"/>
  <c r="CE831" i="1"/>
  <c r="CD831" i="1"/>
  <c r="CC831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BP834" i="1"/>
  <c r="BP833" i="1"/>
  <c r="BP831" i="1"/>
  <c r="DT826" i="1"/>
  <c r="DS826" i="1"/>
  <c r="DR826" i="1"/>
  <c r="DQ826" i="1"/>
  <c r="DP826" i="1"/>
  <c r="DO826" i="1"/>
  <c r="DN826" i="1"/>
  <c r="DM826" i="1"/>
  <c r="DL826" i="1"/>
  <c r="DK826" i="1"/>
  <c r="DJ826" i="1"/>
  <c r="DI826" i="1"/>
  <c r="DH826" i="1"/>
  <c r="DG826" i="1"/>
  <c r="DF826" i="1"/>
  <c r="DE826" i="1"/>
  <c r="DD826" i="1"/>
  <c r="DC826" i="1"/>
  <c r="DB826" i="1"/>
  <c r="DA826" i="1"/>
  <c r="CZ826" i="1"/>
  <c r="CY826" i="1"/>
  <c r="CX826" i="1"/>
  <c r="CW826" i="1"/>
  <c r="CV826" i="1"/>
  <c r="CU826" i="1"/>
  <c r="CT826" i="1"/>
  <c r="CS826" i="1"/>
  <c r="CR826" i="1"/>
  <c r="CQ826" i="1"/>
  <c r="CP826" i="1"/>
  <c r="CO826" i="1"/>
  <c r="CN826" i="1"/>
  <c r="CM826" i="1"/>
  <c r="CL826" i="1"/>
  <c r="CK826" i="1"/>
  <c r="CJ826" i="1"/>
  <c r="CI826" i="1"/>
  <c r="CH826" i="1"/>
  <c r="CG826" i="1"/>
  <c r="CF826" i="1"/>
  <c r="CE826" i="1"/>
  <c r="CD826" i="1"/>
  <c r="CC826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DT824" i="1"/>
  <c r="DS824" i="1"/>
  <c r="DR824" i="1"/>
  <c r="DQ824" i="1"/>
  <c r="DP824" i="1"/>
  <c r="DO824" i="1"/>
  <c r="DN824" i="1"/>
  <c r="DM824" i="1"/>
  <c r="DL824" i="1"/>
  <c r="DK824" i="1"/>
  <c r="DJ824" i="1"/>
  <c r="DI824" i="1"/>
  <c r="DH824" i="1"/>
  <c r="DG824" i="1"/>
  <c r="DF824" i="1"/>
  <c r="DE824" i="1"/>
  <c r="DD824" i="1"/>
  <c r="DC824" i="1"/>
  <c r="DB824" i="1"/>
  <c r="DA824" i="1"/>
  <c r="CZ824" i="1"/>
  <c r="CY824" i="1"/>
  <c r="CX824" i="1"/>
  <c r="CW824" i="1"/>
  <c r="CV824" i="1"/>
  <c r="CU824" i="1"/>
  <c r="CT824" i="1"/>
  <c r="CS824" i="1"/>
  <c r="CR824" i="1"/>
  <c r="CQ824" i="1"/>
  <c r="CP824" i="1"/>
  <c r="CO824" i="1"/>
  <c r="CN824" i="1"/>
  <c r="CM824" i="1"/>
  <c r="CL824" i="1"/>
  <c r="CK824" i="1"/>
  <c r="CJ824" i="1"/>
  <c r="CI824" i="1"/>
  <c r="CH824" i="1"/>
  <c r="CG824" i="1"/>
  <c r="CF824" i="1"/>
  <c r="CE824" i="1"/>
  <c r="CD824" i="1"/>
  <c r="CC824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DT823" i="1"/>
  <c r="DS823" i="1"/>
  <c r="DR823" i="1"/>
  <c r="DQ823" i="1"/>
  <c r="DP823" i="1"/>
  <c r="DO823" i="1"/>
  <c r="DN823" i="1"/>
  <c r="DM823" i="1"/>
  <c r="DL823" i="1"/>
  <c r="DK823" i="1"/>
  <c r="DJ823" i="1"/>
  <c r="DI823" i="1"/>
  <c r="DH823" i="1"/>
  <c r="DG823" i="1"/>
  <c r="DF823" i="1"/>
  <c r="DE823" i="1"/>
  <c r="DD823" i="1"/>
  <c r="DC823" i="1"/>
  <c r="DB823" i="1"/>
  <c r="DA823" i="1"/>
  <c r="CZ823" i="1"/>
  <c r="CY823" i="1"/>
  <c r="CX823" i="1"/>
  <c r="CW823" i="1"/>
  <c r="CV823" i="1"/>
  <c r="CU823" i="1"/>
  <c r="CT823" i="1"/>
  <c r="CS823" i="1"/>
  <c r="CR823" i="1"/>
  <c r="CQ823" i="1"/>
  <c r="CP823" i="1"/>
  <c r="CO823" i="1"/>
  <c r="CN823" i="1"/>
  <c r="CM823" i="1"/>
  <c r="CL823" i="1"/>
  <c r="CK823" i="1"/>
  <c r="CJ823" i="1"/>
  <c r="CI823" i="1"/>
  <c r="CH823" i="1"/>
  <c r="CG823" i="1"/>
  <c r="CF823" i="1"/>
  <c r="CE823" i="1"/>
  <c r="CD823" i="1"/>
  <c r="CC823" i="1"/>
  <c r="CB823" i="1"/>
  <c r="CA823" i="1"/>
  <c r="BZ823" i="1"/>
  <c r="BY823" i="1"/>
  <c r="BX823" i="1"/>
  <c r="BW823" i="1"/>
  <c r="BV823" i="1"/>
  <c r="BU823" i="1"/>
  <c r="BT823" i="1"/>
  <c r="BS823" i="1"/>
  <c r="BR823" i="1"/>
  <c r="BQ823" i="1"/>
  <c r="DT825" i="1"/>
  <c r="DS825" i="1"/>
  <c r="DR825" i="1"/>
  <c r="DQ825" i="1"/>
  <c r="DP825" i="1"/>
  <c r="DO825" i="1"/>
  <c r="DN825" i="1"/>
  <c r="DM825" i="1"/>
  <c r="DL825" i="1"/>
  <c r="DK825" i="1"/>
  <c r="DJ825" i="1"/>
  <c r="DI825" i="1"/>
  <c r="DH825" i="1"/>
  <c r="DG825" i="1"/>
  <c r="DF825" i="1"/>
  <c r="DE825" i="1"/>
  <c r="DD825" i="1"/>
  <c r="DC825" i="1"/>
  <c r="DB825" i="1"/>
  <c r="DA825" i="1"/>
  <c r="CZ825" i="1"/>
  <c r="CY825" i="1"/>
  <c r="CX825" i="1"/>
  <c r="CW825" i="1"/>
  <c r="CV825" i="1"/>
  <c r="CU825" i="1"/>
  <c r="CT825" i="1"/>
  <c r="CS825" i="1"/>
  <c r="CR825" i="1"/>
  <c r="CQ825" i="1"/>
  <c r="CP825" i="1"/>
  <c r="CO825" i="1"/>
  <c r="CN825" i="1"/>
  <c r="CM825" i="1"/>
  <c r="CL825" i="1"/>
  <c r="CK825" i="1"/>
  <c r="CJ825" i="1"/>
  <c r="CI825" i="1"/>
  <c r="CH825" i="1"/>
  <c r="CG825" i="1"/>
  <c r="CF825" i="1"/>
  <c r="CE825" i="1"/>
  <c r="CD825" i="1"/>
  <c r="CC825" i="1"/>
  <c r="CB825" i="1"/>
  <c r="CA825" i="1"/>
  <c r="BZ825" i="1"/>
  <c r="BY825" i="1"/>
  <c r="BX825" i="1"/>
  <c r="BW825" i="1"/>
  <c r="BV825" i="1"/>
  <c r="BU825" i="1"/>
  <c r="BT825" i="1"/>
  <c r="BS825" i="1"/>
  <c r="BR825" i="1"/>
  <c r="BQ825" i="1"/>
  <c r="DT822" i="1"/>
  <c r="DS822" i="1"/>
  <c r="DR822" i="1"/>
  <c r="DQ822" i="1"/>
  <c r="DP822" i="1"/>
  <c r="DO822" i="1"/>
  <c r="DN822" i="1"/>
  <c r="DM822" i="1"/>
  <c r="DL822" i="1"/>
  <c r="DK822" i="1"/>
  <c r="DJ822" i="1"/>
  <c r="DI822" i="1"/>
  <c r="DH822" i="1"/>
  <c r="DG822" i="1"/>
  <c r="DF822" i="1"/>
  <c r="DE822" i="1"/>
  <c r="DD822" i="1"/>
  <c r="DC822" i="1"/>
  <c r="DB822" i="1"/>
  <c r="DA822" i="1"/>
  <c r="CZ822" i="1"/>
  <c r="CY822" i="1"/>
  <c r="CX822" i="1"/>
  <c r="CW822" i="1"/>
  <c r="CV822" i="1"/>
  <c r="CU822" i="1"/>
  <c r="CT822" i="1"/>
  <c r="CS822" i="1"/>
  <c r="CR822" i="1"/>
  <c r="CQ822" i="1"/>
  <c r="CP822" i="1"/>
  <c r="CO822" i="1"/>
  <c r="CN822" i="1"/>
  <c r="CM822" i="1"/>
  <c r="CL822" i="1"/>
  <c r="CK822" i="1"/>
  <c r="CJ822" i="1"/>
  <c r="CI822" i="1"/>
  <c r="CH822" i="1"/>
  <c r="CG822" i="1"/>
  <c r="CF822" i="1"/>
  <c r="CE822" i="1"/>
  <c r="CD822" i="1"/>
  <c r="CC822" i="1"/>
  <c r="CB822" i="1"/>
  <c r="CA822" i="1"/>
  <c r="BZ822" i="1"/>
  <c r="BY822" i="1"/>
  <c r="BX822" i="1"/>
  <c r="BW822" i="1"/>
  <c r="BV822" i="1"/>
  <c r="BU822" i="1"/>
  <c r="BT822" i="1"/>
  <c r="BS822" i="1"/>
  <c r="BR822" i="1"/>
  <c r="BQ822" i="1"/>
  <c r="DT820" i="1"/>
  <c r="DS820" i="1"/>
  <c r="DR820" i="1"/>
  <c r="DQ820" i="1"/>
  <c r="DP820" i="1"/>
  <c r="DO820" i="1"/>
  <c r="DN820" i="1"/>
  <c r="DM820" i="1"/>
  <c r="DL820" i="1"/>
  <c r="DK820" i="1"/>
  <c r="DJ820" i="1"/>
  <c r="DI820" i="1"/>
  <c r="DH820" i="1"/>
  <c r="DG820" i="1"/>
  <c r="DF820" i="1"/>
  <c r="DE820" i="1"/>
  <c r="DD820" i="1"/>
  <c r="DC820" i="1"/>
  <c r="DB820" i="1"/>
  <c r="DA820" i="1"/>
  <c r="CZ820" i="1"/>
  <c r="CY820" i="1"/>
  <c r="CX820" i="1"/>
  <c r="CW820" i="1"/>
  <c r="CV820" i="1"/>
  <c r="CU820" i="1"/>
  <c r="CT820" i="1"/>
  <c r="CS820" i="1"/>
  <c r="CR820" i="1"/>
  <c r="CQ820" i="1"/>
  <c r="CP820" i="1"/>
  <c r="CO820" i="1"/>
  <c r="CN820" i="1"/>
  <c r="CM820" i="1"/>
  <c r="CL820" i="1"/>
  <c r="CK820" i="1"/>
  <c r="CJ820" i="1"/>
  <c r="CI820" i="1"/>
  <c r="CH820" i="1"/>
  <c r="CG820" i="1"/>
  <c r="CF820" i="1"/>
  <c r="CE820" i="1"/>
  <c r="CD820" i="1"/>
  <c r="CC820" i="1"/>
  <c r="CB820" i="1"/>
  <c r="CA820" i="1"/>
  <c r="BZ820" i="1"/>
  <c r="BY820" i="1"/>
  <c r="BX820" i="1"/>
  <c r="BW820" i="1"/>
  <c r="BV820" i="1"/>
  <c r="BU820" i="1"/>
  <c r="BT820" i="1"/>
  <c r="BS820" i="1"/>
  <c r="BR820" i="1"/>
  <c r="BQ820" i="1"/>
  <c r="BP826" i="1"/>
  <c r="BP824" i="1"/>
  <c r="BP823" i="1"/>
  <c r="BP825" i="1"/>
  <c r="BP822" i="1"/>
  <c r="BP820" i="1"/>
  <c r="DT815" i="1"/>
  <c r="DS815" i="1"/>
  <c r="DR815" i="1"/>
  <c r="DQ815" i="1"/>
  <c r="DP815" i="1"/>
  <c r="DO815" i="1"/>
  <c r="DN815" i="1"/>
  <c r="DM815" i="1"/>
  <c r="DL815" i="1"/>
  <c r="DK815" i="1"/>
  <c r="DJ815" i="1"/>
  <c r="DI815" i="1"/>
  <c r="DH815" i="1"/>
  <c r="DG815" i="1"/>
  <c r="DF815" i="1"/>
  <c r="DE815" i="1"/>
  <c r="DD815" i="1"/>
  <c r="DC815" i="1"/>
  <c r="DB815" i="1"/>
  <c r="DA815" i="1"/>
  <c r="CZ815" i="1"/>
  <c r="CY815" i="1"/>
  <c r="CX815" i="1"/>
  <c r="CW815" i="1"/>
  <c r="CV815" i="1"/>
  <c r="CU815" i="1"/>
  <c r="CT815" i="1"/>
  <c r="CS815" i="1"/>
  <c r="CR815" i="1"/>
  <c r="CQ815" i="1"/>
  <c r="CP815" i="1"/>
  <c r="CO815" i="1"/>
  <c r="CN815" i="1"/>
  <c r="CM815" i="1"/>
  <c r="CL815" i="1"/>
  <c r="CK815" i="1"/>
  <c r="CJ815" i="1"/>
  <c r="CI815" i="1"/>
  <c r="CH815" i="1"/>
  <c r="CG815" i="1"/>
  <c r="CF815" i="1"/>
  <c r="CE815" i="1"/>
  <c r="CD815" i="1"/>
  <c r="CC815" i="1"/>
  <c r="CB815" i="1"/>
  <c r="CA815" i="1"/>
  <c r="BZ815" i="1"/>
  <c r="BY815" i="1"/>
  <c r="BX815" i="1"/>
  <c r="BW815" i="1"/>
  <c r="BV815" i="1"/>
  <c r="BU815" i="1"/>
  <c r="BT815" i="1"/>
  <c r="BS815" i="1"/>
  <c r="BR815" i="1"/>
  <c r="BQ815" i="1"/>
  <c r="DT816" i="1"/>
  <c r="DS816" i="1"/>
  <c r="DR816" i="1"/>
  <c r="DQ816" i="1"/>
  <c r="DP816" i="1"/>
  <c r="DO816" i="1"/>
  <c r="DN816" i="1"/>
  <c r="DM816" i="1"/>
  <c r="DL816" i="1"/>
  <c r="DK816" i="1"/>
  <c r="DJ816" i="1"/>
  <c r="DI816" i="1"/>
  <c r="DH816" i="1"/>
  <c r="DG816" i="1"/>
  <c r="DF816" i="1"/>
  <c r="DE816" i="1"/>
  <c r="DD816" i="1"/>
  <c r="DC816" i="1"/>
  <c r="DB816" i="1"/>
  <c r="DA816" i="1"/>
  <c r="CZ816" i="1"/>
  <c r="CY816" i="1"/>
  <c r="CX816" i="1"/>
  <c r="CW816" i="1"/>
  <c r="CV816" i="1"/>
  <c r="CU816" i="1"/>
  <c r="CT816" i="1"/>
  <c r="CS816" i="1"/>
  <c r="CR816" i="1"/>
  <c r="CQ816" i="1"/>
  <c r="CP816" i="1"/>
  <c r="CO816" i="1"/>
  <c r="CN816" i="1"/>
  <c r="CM816" i="1"/>
  <c r="CL816" i="1"/>
  <c r="CK816" i="1"/>
  <c r="CJ816" i="1"/>
  <c r="CI816" i="1"/>
  <c r="CH816" i="1"/>
  <c r="CG816" i="1"/>
  <c r="CF816" i="1"/>
  <c r="CE816" i="1"/>
  <c r="CD816" i="1"/>
  <c r="CC816" i="1"/>
  <c r="CB816" i="1"/>
  <c r="CA816" i="1"/>
  <c r="BZ816" i="1"/>
  <c r="BY816" i="1"/>
  <c r="BX816" i="1"/>
  <c r="BW816" i="1"/>
  <c r="BV816" i="1"/>
  <c r="BU816" i="1"/>
  <c r="BT816" i="1"/>
  <c r="BS816" i="1"/>
  <c r="BR816" i="1"/>
  <c r="BQ816" i="1"/>
  <c r="DT814" i="1"/>
  <c r="DS814" i="1"/>
  <c r="DR814" i="1"/>
  <c r="DQ814" i="1"/>
  <c r="DP814" i="1"/>
  <c r="DO814" i="1"/>
  <c r="DN814" i="1"/>
  <c r="DM814" i="1"/>
  <c r="DL814" i="1"/>
  <c r="DK814" i="1"/>
  <c r="DJ814" i="1"/>
  <c r="DI814" i="1"/>
  <c r="DH814" i="1"/>
  <c r="DG814" i="1"/>
  <c r="DF814" i="1"/>
  <c r="DE814" i="1"/>
  <c r="DD814" i="1"/>
  <c r="DC814" i="1"/>
  <c r="DB814" i="1"/>
  <c r="DA814" i="1"/>
  <c r="CZ814" i="1"/>
  <c r="CY814" i="1"/>
  <c r="CX814" i="1"/>
  <c r="CW814" i="1"/>
  <c r="CV814" i="1"/>
  <c r="CU814" i="1"/>
  <c r="CT814" i="1"/>
  <c r="CS814" i="1"/>
  <c r="CR814" i="1"/>
  <c r="CQ814" i="1"/>
  <c r="CP814" i="1"/>
  <c r="CO814" i="1"/>
  <c r="CN814" i="1"/>
  <c r="CM814" i="1"/>
  <c r="CL814" i="1"/>
  <c r="CK814" i="1"/>
  <c r="CJ814" i="1"/>
  <c r="CI814" i="1"/>
  <c r="CH814" i="1"/>
  <c r="CG814" i="1"/>
  <c r="CF814" i="1"/>
  <c r="CE814" i="1"/>
  <c r="CD814" i="1"/>
  <c r="CC814" i="1"/>
  <c r="CB814" i="1"/>
  <c r="CA814" i="1"/>
  <c r="BZ814" i="1"/>
  <c r="BY814" i="1"/>
  <c r="BX814" i="1"/>
  <c r="BW814" i="1"/>
  <c r="BV814" i="1"/>
  <c r="BU814" i="1"/>
  <c r="BT814" i="1"/>
  <c r="BS814" i="1"/>
  <c r="BR814" i="1"/>
  <c r="BQ814" i="1"/>
  <c r="DT812" i="1"/>
  <c r="DS812" i="1"/>
  <c r="DR812" i="1"/>
  <c r="DQ812" i="1"/>
  <c r="DP812" i="1"/>
  <c r="DO812" i="1"/>
  <c r="DN812" i="1"/>
  <c r="DM812" i="1"/>
  <c r="DL812" i="1"/>
  <c r="DK812" i="1"/>
  <c r="DJ812" i="1"/>
  <c r="DI812" i="1"/>
  <c r="DH812" i="1"/>
  <c r="DG812" i="1"/>
  <c r="DF812" i="1"/>
  <c r="DE812" i="1"/>
  <c r="DD812" i="1"/>
  <c r="DC812" i="1"/>
  <c r="DB812" i="1"/>
  <c r="DA812" i="1"/>
  <c r="CZ812" i="1"/>
  <c r="CY812" i="1"/>
  <c r="CX812" i="1"/>
  <c r="CW812" i="1"/>
  <c r="CV812" i="1"/>
  <c r="CU812" i="1"/>
  <c r="CT812" i="1"/>
  <c r="CS812" i="1"/>
  <c r="CR812" i="1"/>
  <c r="CQ812" i="1"/>
  <c r="CP812" i="1"/>
  <c r="CO812" i="1"/>
  <c r="CN812" i="1"/>
  <c r="CM812" i="1"/>
  <c r="CL812" i="1"/>
  <c r="CK812" i="1"/>
  <c r="CJ812" i="1"/>
  <c r="CI812" i="1"/>
  <c r="CH812" i="1"/>
  <c r="CG812" i="1"/>
  <c r="CF812" i="1"/>
  <c r="CE812" i="1"/>
  <c r="CD812" i="1"/>
  <c r="CC812" i="1"/>
  <c r="CB812" i="1"/>
  <c r="CA812" i="1"/>
  <c r="BZ812" i="1"/>
  <c r="BY812" i="1"/>
  <c r="BX812" i="1"/>
  <c r="BW812" i="1"/>
  <c r="BV812" i="1"/>
  <c r="BU812" i="1"/>
  <c r="BT812" i="1"/>
  <c r="BS812" i="1"/>
  <c r="BR812" i="1"/>
  <c r="BQ812" i="1"/>
  <c r="DT811" i="1"/>
  <c r="BP815" i="1"/>
  <c r="BP816" i="1"/>
  <c r="BP814" i="1"/>
  <c r="BP812" i="1"/>
  <c r="DT808" i="1"/>
  <c r="DS808" i="1"/>
  <c r="DR808" i="1"/>
  <c r="DQ808" i="1"/>
  <c r="DP808" i="1"/>
  <c r="DO808" i="1"/>
  <c r="DN808" i="1"/>
  <c r="DM808" i="1"/>
  <c r="DL808" i="1"/>
  <c r="DK808" i="1"/>
  <c r="DJ808" i="1"/>
  <c r="DI808" i="1"/>
  <c r="DH808" i="1"/>
  <c r="DG808" i="1"/>
  <c r="DF808" i="1"/>
  <c r="DE808" i="1"/>
  <c r="DD808" i="1"/>
  <c r="DC808" i="1"/>
  <c r="DB808" i="1"/>
  <c r="DA808" i="1"/>
  <c r="CZ808" i="1"/>
  <c r="CY808" i="1"/>
  <c r="CX808" i="1"/>
  <c r="CW808" i="1"/>
  <c r="CV808" i="1"/>
  <c r="CU808" i="1"/>
  <c r="CT808" i="1"/>
  <c r="CS808" i="1"/>
  <c r="CR808" i="1"/>
  <c r="CQ808" i="1"/>
  <c r="CP808" i="1"/>
  <c r="CO808" i="1"/>
  <c r="CN808" i="1"/>
  <c r="CM808" i="1"/>
  <c r="CL808" i="1"/>
  <c r="CK808" i="1"/>
  <c r="CJ808" i="1"/>
  <c r="CI808" i="1"/>
  <c r="CH808" i="1"/>
  <c r="CG808" i="1"/>
  <c r="CF808" i="1"/>
  <c r="CE808" i="1"/>
  <c r="CD808" i="1"/>
  <c r="CC808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DT806" i="1"/>
  <c r="DS806" i="1"/>
  <c r="DR806" i="1"/>
  <c r="DQ806" i="1"/>
  <c r="DP806" i="1"/>
  <c r="DO806" i="1"/>
  <c r="DN806" i="1"/>
  <c r="DM806" i="1"/>
  <c r="DL806" i="1"/>
  <c r="DK806" i="1"/>
  <c r="DJ806" i="1"/>
  <c r="DI806" i="1"/>
  <c r="DH806" i="1"/>
  <c r="DG806" i="1"/>
  <c r="DF806" i="1"/>
  <c r="DE806" i="1"/>
  <c r="DD806" i="1"/>
  <c r="DC806" i="1"/>
  <c r="DB806" i="1"/>
  <c r="DA806" i="1"/>
  <c r="CZ806" i="1"/>
  <c r="CY806" i="1"/>
  <c r="CX806" i="1"/>
  <c r="CW806" i="1"/>
  <c r="CV806" i="1"/>
  <c r="CU806" i="1"/>
  <c r="CT806" i="1"/>
  <c r="CS806" i="1"/>
  <c r="CR806" i="1"/>
  <c r="CQ806" i="1"/>
  <c r="CP806" i="1"/>
  <c r="CO806" i="1"/>
  <c r="CN806" i="1"/>
  <c r="CM806" i="1"/>
  <c r="CL806" i="1"/>
  <c r="CK806" i="1"/>
  <c r="CJ806" i="1"/>
  <c r="CI806" i="1"/>
  <c r="CH806" i="1"/>
  <c r="CG806" i="1"/>
  <c r="CF806" i="1"/>
  <c r="CE806" i="1"/>
  <c r="CD806" i="1"/>
  <c r="CC806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DT805" i="1"/>
  <c r="DS805" i="1"/>
  <c r="DR805" i="1"/>
  <c r="DQ805" i="1"/>
  <c r="DP805" i="1"/>
  <c r="DO805" i="1"/>
  <c r="DN805" i="1"/>
  <c r="DM805" i="1"/>
  <c r="DL805" i="1"/>
  <c r="DK805" i="1"/>
  <c r="DJ805" i="1"/>
  <c r="DI805" i="1"/>
  <c r="DH805" i="1"/>
  <c r="DG805" i="1"/>
  <c r="DF805" i="1"/>
  <c r="DE805" i="1"/>
  <c r="DD805" i="1"/>
  <c r="DC805" i="1"/>
  <c r="DB805" i="1"/>
  <c r="DA805" i="1"/>
  <c r="CZ805" i="1"/>
  <c r="CY805" i="1"/>
  <c r="CX805" i="1"/>
  <c r="CW805" i="1"/>
  <c r="CV805" i="1"/>
  <c r="CU805" i="1"/>
  <c r="CT805" i="1"/>
  <c r="CS805" i="1"/>
  <c r="CR805" i="1"/>
  <c r="CQ805" i="1"/>
  <c r="CP805" i="1"/>
  <c r="CO805" i="1"/>
  <c r="CN805" i="1"/>
  <c r="CM805" i="1"/>
  <c r="CL805" i="1"/>
  <c r="CK805" i="1"/>
  <c r="CJ805" i="1"/>
  <c r="CI805" i="1"/>
  <c r="CH805" i="1"/>
  <c r="CG805" i="1"/>
  <c r="CF805" i="1"/>
  <c r="CE805" i="1"/>
  <c r="CD805" i="1"/>
  <c r="CC805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DT807" i="1"/>
  <c r="DS807" i="1"/>
  <c r="DR807" i="1"/>
  <c r="DQ807" i="1"/>
  <c r="DP807" i="1"/>
  <c r="DO807" i="1"/>
  <c r="DN807" i="1"/>
  <c r="DM807" i="1"/>
  <c r="DL807" i="1"/>
  <c r="DK807" i="1"/>
  <c r="DJ807" i="1"/>
  <c r="DI807" i="1"/>
  <c r="DH807" i="1"/>
  <c r="DG807" i="1"/>
  <c r="DF807" i="1"/>
  <c r="DE807" i="1"/>
  <c r="DD807" i="1"/>
  <c r="DC807" i="1"/>
  <c r="DB807" i="1"/>
  <c r="DA807" i="1"/>
  <c r="CZ807" i="1"/>
  <c r="CY807" i="1"/>
  <c r="CX807" i="1"/>
  <c r="CW807" i="1"/>
  <c r="CV807" i="1"/>
  <c r="CU807" i="1"/>
  <c r="CT807" i="1"/>
  <c r="CS807" i="1"/>
  <c r="CR807" i="1"/>
  <c r="CQ807" i="1"/>
  <c r="CP807" i="1"/>
  <c r="CO807" i="1"/>
  <c r="CN807" i="1"/>
  <c r="CM807" i="1"/>
  <c r="CL807" i="1"/>
  <c r="CK807" i="1"/>
  <c r="CJ807" i="1"/>
  <c r="CI807" i="1"/>
  <c r="CH807" i="1"/>
  <c r="CG807" i="1"/>
  <c r="CF807" i="1"/>
  <c r="CE807" i="1"/>
  <c r="CD807" i="1"/>
  <c r="CC807" i="1"/>
  <c r="CB807" i="1"/>
  <c r="CA807" i="1"/>
  <c r="BZ807" i="1"/>
  <c r="BY807" i="1"/>
  <c r="BX807" i="1"/>
  <c r="BW807" i="1"/>
  <c r="BV807" i="1"/>
  <c r="BU807" i="1"/>
  <c r="BT807" i="1"/>
  <c r="BS807" i="1"/>
  <c r="BR807" i="1"/>
  <c r="BQ807" i="1"/>
  <c r="DT804" i="1"/>
  <c r="DS804" i="1"/>
  <c r="DR804" i="1"/>
  <c r="DQ804" i="1"/>
  <c r="DP804" i="1"/>
  <c r="DO804" i="1"/>
  <c r="DN804" i="1"/>
  <c r="DM804" i="1"/>
  <c r="DL804" i="1"/>
  <c r="DK804" i="1"/>
  <c r="DJ804" i="1"/>
  <c r="DI804" i="1"/>
  <c r="DH804" i="1"/>
  <c r="DG804" i="1"/>
  <c r="DF804" i="1"/>
  <c r="DE804" i="1"/>
  <c r="DD804" i="1"/>
  <c r="DC804" i="1"/>
  <c r="DB804" i="1"/>
  <c r="DA804" i="1"/>
  <c r="CZ804" i="1"/>
  <c r="CY804" i="1"/>
  <c r="CX804" i="1"/>
  <c r="CW804" i="1"/>
  <c r="CV804" i="1"/>
  <c r="CU804" i="1"/>
  <c r="CT804" i="1"/>
  <c r="CS804" i="1"/>
  <c r="CR804" i="1"/>
  <c r="CQ804" i="1"/>
  <c r="CP804" i="1"/>
  <c r="CO804" i="1"/>
  <c r="CN804" i="1"/>
  <c r="CM804" i="1"/>
  <c r="CL804" i="1"/>
  <c r="CK804" i="1"/>
  <c r="CJ804" i="1"/>
  <c r="CI804" i="1"/>
  <c r="CH804" i="1"/>
  <c r="CG804" i="1"/>
  <c r="CF804" i="1"/>
  <c r="CE804" i="1"/>
  <c r="CD804" i="1"/>
  <c r="CC804" i="1"/>
  <c r="CB804" i="1"/>
  <c r="CA804" i="1"/>
  <c r="BZ804" i="1"/>
  <c r="BY804" i="1"/>
  <c r="BX804" i="1"/>
  <c r="BW804" i="1"/>
  <c r="BV804" i="1"/>
  <c r="BU804" i="1"/>
  <c r="BT804" i="1"/>
  <c r="BS804" i="1"/>
  <c r="BR804" i="1"/>
  <c r="BQ804" i="1"/>
  <c r="DT803" i="1"/>
  <c r="DS803" i="1"/>
  <c r="DR803" i="1"/>
  <c r="DQ803" i="1"/>
  <c r="DP803" i="1"/>
  <c r="DO803" i="1"/>
  <c r="DN803" i="1"/>
  <c r="DM803" i="1"/>
  <c r="DL803" i="1"/>
  <c r="DK803" i="1"/>
  <c r="DJ803" i="1"/>
  <c r="DI803" i="1"/>
  <c r="DH803" i="1"/>
  <c r="DG803" i="1"/>
  <c r="DF803" i="1"/>
  <c r="DE803" i="1"/>
  <c r="DD803" i="1"/>
  <c r="DC803" i="1"/>
  <c r="DB803" i="1"/>
  <c r="DA803" i="1"/>
  <c r="CZ803" i="1"/>
  <c r="CY803" i="1"/>
  <c r="CX803" i="1"/>
  <c r="CW803" i="1"/>
  <c r="CV803" i="1"/>
  <c r="CU803" i="1"/>
  <c r="CT803" i="1"/>
  <c r="CS803" i="1"/>
  <c r="CR803" i="1"/>
  <c r="CQ803" i="1"/>
  <c r="CP803" i="1"/>
  <c r="CO803" i="1"/>
  <c r="CN803" i="1"/>
  <c r="CM803" i="1"/>
  <c r="CL803" i="1"/>
  <c r="CK803" i="1"/>
  <c r="CJ803" i="1"/>
  <c r="CI803" i="1"/>
  <c r="CH803" i="1"/>
  <c r="CG803" i="1"/>
  <c r="CF803" i="1"/>
  <c r="CE803" i="1"/>
  <c r="CD803" i="1"/>
  <c r="CC803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DT800" i="1"/>
  <c r="DS800" i="1"/>
  <c r="DR800" i="1"/>
  <c r="DQ800" i="1"/>
  <c r="DP800" i="1"/>
  <c r="DO800" i="1"/>
  <c r="DN800" i="1"/>
  <c r="DM800" i="1"/>
  <c r="DL800" i="1"/>
  <c r="DK800" i="1"/>
  <c r="DJ800" i="1"/>
  <c r="DI800" i="1"/>
  <c r="DH800" i="1"/>
  <c r="DG800" i="1"/>
  <c r="DF800" i="1"/>
  <c r="DE800" i="1"/>
  <c r="DD800" i="1"/>
  <c r="DC800" i="1"/>
  <c r="DB800" i="1"/>
  <c r="DA800" i="1"/>
  <c r="CZ800" i="1"/>
  <c r="CY800" i="1"/>
  <c r="CX800" i="1"/>
  <c r="CW800" i="1"/>
  <c r="CV800" i="1"/>
  <c r="CU800" i="1"/>
  <c r="CT800" i="1"/>
  <c r="CS800" i="1"/>
  <c r="CR800" i="1"/>
  <c r="CQ800" i="1"/>
  <c r="CP800" i="1"/>
  <c r="CO800" i="1"/>
  <c r="CN800" i="1"/>
  <c r="CM800" i="1"/>
  <c r="CL800" i="1"/>
  <c r="CK800" i="1"/>
  <c r="CJ800" i="1"/>
  <c r="CI800" i="1"/>
  <c r="CH800" i="1"/>
  <c r="CG800" i="1"/>
  <c r="CF800" i="1"/>
  <c r="CE800" i="1"/>
  <c r="CD800" i="1"/>
  <c r="CC800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DT799" i="1"/>
  <c r="DS799" i="1"/>
  <c r="DR799" i="1"/>
  <c r="DQ799" i="1"/>
  <c r="DP799" i="1"/>
  <c r="DO799" i="1"/>
  <c r="DN799" i="1"/>
  <c r="DM799" i="1"/>
  <c r="DL799" i="1"/>
  <c r="DK799" i="1"/>
  <c r="DJ799" i="1"/>
  <c r="DI799" i="1"/>
  <c r="DH799" i="1"/>
  <c r="DG799" i="1"/>
  <c r="DF799" i="1"/>
  <c r="DE799" i="1"/>
  <c r="DD799" i="1"/>
  <c r="DC799" i="1"/>
  <c r="DB799" i="1"/>
  <c r="DA799" i="1"/>
  <c r="CZ799" i="1"/>
  <c r="CY799" i="1"/>
  <c r="CX799" i="1"/>
  <c r="CW799" i="1"/>
  <c r="CV799" i="1"/>
  <c r="CU799" i="1"/>
  <c r="CT799" i="1"/>
  <c r="CS799" i="1"/>
  <c r="CR799" i="1"/>
  <c r="CQ799" i="1"/>
  <c r="CP799" i="1"/>
  <c r="CO799" i="1"/>
  <c r="CN799" i="1"/>
  <c r="CM799" i="1"/>
  <c r="CL799" i="1"/>
  <c r="CK799" i="1"/>
  <c r="CJ799" i="1"/>
  <c r="CI799" i="1"/>
  <c r="CH799" i="1"/>
  <c r="CG799" i="1"/>
  <c r="CF799" i="1"/>
  <c r="CE799" i="1"/>
  <c r="CD799" i="1"/>
  <c r="CC799" i="1"/>
  <c r="CB799" i="1"/>
  <c r="CA799" i="1"/>
  <c r="BZ799" i="1"/>
  <c r="BY799" i="1"/>
  <c r="BX799" i="1"/>
  <c r="BW799" i="1"/>
  <c r="BV799" i="1"/>
  <c r="BU799" i="1"/>
  <c r="BT799" i="1"/>
  <c r="BS799" i="1"/>
  <c r="BR799" i="1"/>
  <c r="BQ799" i="1"/>
  <c r="DT798" i="1"/>
  <c r="BP808" i="1"/>
  <c r="BP806" i="1"/>
  <c r="BP805" i="1"/>
  <c r="BP807" i="1"/>
  <c r="BP804" i="1"/>
  <c r="BP803" i="1"/>
  <c r="BP800" i="1"/>
  <c r="BP799" i="1"/>
  <c r="DT792" i="1"/>
  <c r="DS792" i="1"/>
  <c r="DQ792" i="1"/>
  <c r="DP792" i="1"/>
  <c r="DO792" i="1"/>
  <c r="DN792" i="1"/>
  <c r="DM792" i="1"/>
  <c r="DL792" i="1"/>
  <c r="DK792" i="1"/>
  <c r="DJ792" i="1"/>
  <c r="DI792" i="1"/>
  <c r="DH792" i="1"/>
  <c r="DG792" i="1"/>
  <c r="DF792" i="1"/>
  <c r="DE792" i="1"/>
  <c r="DD792" i="1"/>
  <c r="DC792" i="1"/>
  <c r="DB792" i="1"/>
  <c r="DA792" i="1"/>
  <c r="CZ792" i="1"/>
  <c r="CY792" i="1"/>
  <c r="CX792" i="1"/>
  <c r="CW792" i="1"/>
  <c r="CV792" i="1"/>
  <c r="CU792" i="1"/>
  <c r="CT792" i="1"/>
  <c r="CS792" i="1"/>
  <c r="CR792" i="1"/>
  <c r="CQ792" i="1"/>
  <c r="CP792" i="1"/>
  <c r="CO792" i="1"/>
  <c r="CN792" i="1"/>
  <c r="CM792" i="1"/>
  <c r="CL792" i="1"/>
  <c r="CK792" i="1"/>
  <c r="CJ792" i="1"/>
  <c r="CI792" i="1"/>
  <c r="CH792" i="1"/>
  <c r="CG792" i="1"/>
  <c r="CF792" i="1"/>
  <c r="CE792" i="1"/>
  <c r="CD792" i="1"/>
  <c r="CC792" i="1"/>
  <c r="CB792" i="1"/>
  <c r="CA792" i="1"/>
  <c r="BZ792" i="1"/>
  <c r="BY792" i="1"/>
  <c r="BX792" i="1"/>
  <c r="BW792" i="1"/>
  <c r="BV792" i="1"/>
  <c r="BU792" i="1"/>
  <c r="BT792" i="1"/>
  <c r="BS792" i="1"/>
  <c r="BR792" i="1"/>
  <c r="DT791" i="1"/>
  <c r="DS791" i="1"/>
  <c r="DR791" i="1"/>
  <c r="DQ791" i="1"/>
  <c r="DP791" i="1"/>
  <c r="DO791" i="1"/>
  <c r="DN791" i="1"/>
  <c r="DM791" i="1"/>
  <c r="DL791" i="1"/>
  <c r="DK791" i="1"/>
  <c r="DJ791" i="1"/>
  <c r="DI791" i="1"/>
  <c r="DH791" i="1"/>
  <c r="DG791" i="1"/>
  <c r="DF791" i="1"/>
  <c r="DE791" i="1"/>
  <c r="DD791" i="1"/>
  <c r="DC791" i="1"/>
  <c r="DB791" i="1"/>
  <c r="DA791" i="1"/>
  <c r="CZ791" i="1"/>
  <c r="CY791" i="1"/>
  <c r="CX791" i="1"/>
  <c r="CW791" i="1"/>
  <c r="CV791" i="1"/>
  <c r="CU791" i="1"/>
  <c r="CT791" i="1"/>
  <c r="CS791" i="1"/>
  <c r="CR791" i="1"/>
  <c r="CQ791" i="1"/>
  <c r="CP791" i="1"/>
  <c r="CO791" i="1"/>
  <c r="CN791" i="1"/>
  <c r="CM791" i="1"/>
  <c r="CL791" i="1"/>
  <c r="CK791" i="1"/>
  <c r="CJ791" i="1"/>
  <c r="CI791" i="1"/>
  <c r="CH791" i="1"/>
  <c r="CG791" i="1"/>
  <c r="CF791" i="1"/>
  <c r="CE791" i="1"/>
  <c r="CD791" i="1"/>
  <c r="CC791" i="1"/>
  <c r="CB791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CW787" i="1"/>
  <c r="CV787" i="1"/>
  <c r="CU787" i="1"/>
  <c r="CT787" i="1"/>
  <c r="CS787" i="1"/>
  <c r="CR787" i="1"/>
  <c r="CQ787" i="1"/>
  <c r="CP787" i="1"/>
  <c r="CO787" i="1"/>
  <c r="CN787" i="1"/>
  <c r="CM787" i="1"/>
  <c r="CL787" i="1"/>
  <c r="CK787" i="1"/>
  <c r="CJ787" i="1"/>
  <c r="CI787" i="1"/>
  <c r="CH787" i="1"/>
  <c r="CG787" i="1"/>
  <c r="CF787" i="1"/>
  <c r="CE787" i="1"/>
  <c r="CD787" i="1"/>
  <c r="CC787" i="1"/>
  <c r="CB787" i="1"/>
  <c r="CA787" i="1"/>
  <c r="BZ787" i="1"/>
  <c r="BY787" i="1"/>
  <c r="BX787" i="1"/>
  <c r="BW787" i="1"/>
  <c r="BV787" i="1"/>
  <c r="BU787" i="1"/>
  <c r="BT787" i="1"/>
  <c r="BS787" i="1"/>
  <c r="BR787" i="1"/>
  <c r="DT786" i="1"/>
  <c r="DS786" i="1"/>
  <c r="DQ786" i="1"/>
  <c r="DP786" i="1"/>
  <c r="DO786" i="1"/>
  <c r="DN786" i="1"/>
  <c r="DM786" i="1"/>
  <c r="DL786" i="1"/>
  <c r="DK786" i="1"/>
  <c r="DJ786" i="1"/>
  <c r="DI786" i="1"/>
  <c r="DH786" i="1"/>
  <c r="DG786" i="1"/>
  <c r="DF786" i="1"/>
  <c r="DE786" i="1"/>
  <c r="DD786" i="1"/>
  <c r="DC786" i="1"/>
  <c r="DB786" i="1"/>
  <c r="DA786" i="1"/>
  <c r="CZ786" i="1"/>
  <c r="CY786" i="1"/>
  <c r="CX786" i="1"/>
  <c r="CW786" i="1"/>
  <c r="CV786" i="1"/>
  <c r="CU786" i="1"/>
  <c r="CT786" i="1"/>
  <c r="CS786" i="1"/>
  <c r="CR786" i="1"/>
  <c r="CQ786" i="1"/>
  <c r="CP786" i="1"/>
  <c r="CO786" i="1"/>
  <c r="CN786" i="1"/>
  <c r="CM786" i="1"/>
  <c r="CL786" i="1"/>
  <c r="CK786" i="1"/>
  <c r="CJ786" i="1"/>
  <c r="CI786" i="1"/>
  <c r="CH786" i="1"/>
  <c r="CG786" i="1"/>
  <c r="CF786" i="1"/>
  <c r="CE786" i="1"/>
  <c r="CD786" i="1"/>
  <c r="CC786" i="1"/>
  <c r="CB786" i="1"/>
  <c r="CA786" i="1"/>
  <c r="BZ786" i="1"/>
  <c r="BY786" i="1"/>
  <c r="BX786" i="1"/>
  <c r="BW786" i="1"/>
  <c r="BV786" i="1"/>
  <c r="BU786" i="1"/>
  <c r="BT786" i="1"/>
  <c r="BS786" i="1"/>
  <c r="BR786" i="1"/>
  <c r="BQ786" i="1"/>
  <c r="DT785" i="1"/>
  <c r="DS785" i="1"/>
  <c r="DQ785" i="1"/>
  <c r="DP785" i="1"/>
  <c r="DO785" i="1"/>
  <c r="DN785" i="1"/>
  <c r="DM785" i="1"/>
  <c r="DL785" i="1"/>
  <c r="DK785" i="1"/>
  <c r="DJ785" i="1"/>
  <c r="DI785" i="1"/>
  <c r="DH785" i="1"/>
  <c r="DG785" i="1"/>
  <c r="DF785" i="1"/>
  <c r="DE785" i="1"/>
  <c r="DD785" i="1"/>
  <c r="DC785" i="1"/>
  <c r="DB785" i="1"/>
  <c r="DA785" i="1"/>
  <c r="CZ785" i="1"/>
  <c r="CY785" i="1"/>
  <c r="CX785" i="1"/>
  <c r="CW785" i="1"/>
  <c r="CV785" i="1"/>
  <c r="CU785" i="1"/>
  <c r="CT785" i="1"/>
  <c r="CS785" i="1"/>
  <c r="CR785" i="1"/>
  <c r="CQ785" i="1"/>
  <c r="CP785" i="1"/>
  <c r="CO785" i="1"/>
  <c r="CN785" i="1"/>
  <c r="CM785" i="1"/>
  <c r="CL785" i="1"/>
  <c r="CK785" i="1"/>
  <c r="CJ785" i="1"/>
  <c r="CI785" i="1"/>
  <c r="CH785" i="1"/>
  <c r="CG785" i="1"/>
  <c r="CF785" i="1"/>
  <c r="CE785" i="1"/>
  <c r="CD785" i="1"/>
  <c r="CC785" i="1"/>
  <c r="CB785" i="1"/>
  <c r="CA785" i="1"/>
  <c r="BZ785" i="1"/>
  <c r="BY785" i="1"/>
  <c r="BX785" i="1"/>
  <c r="BW785" i="1"/>
  <c r="BV785" i="1"/>
  <c r="BU785" i="1"/>
  <c r="BT785" i="1"/>
  <c r="BS785" i="1"/>
  <c r="BR785" i="1"/>
  <c r="BQ785" i="1"/>
  <c r="DT783" i="1"/>
  <c r="BW783" i="1"/>
  <c r="BV783" i="1"/>
  <c r="BU783" i="1"/>
  <c r="BT783" i="1"/>
  <c r="BS783" i="1"/>
  <c r="BR783" i="1"/>
  <c r="BQ783" i="1"/>
  <c r="BP787" i="1"/>
  <c r="BP786" i="1"/>
  <c r="DT768" i="1"/>
  <c r="DS768" i="1"/>
  <c r="DR768" i="1"/>
  <c r="DQ768" i="1"/>
  <c r="DP768" i="1"/>
  <c r="DO768" i="1"/>
  <c r="DN768" i="1"/>
  <c r="DM768" i="1"/>
  <c r="DL768" i="1"/>
  <c r="DK768" i="1"/>
  <c r="DJ768" i="1"/>
  <c r="DI768" i="1"/>
  <c r="DH768" i="1"/>
  <c r="DG768" i="1"/>
  <c r="DF768" i="1"/>
  <c r="DE768" i="1"/>
  <c r="DD768" i="1"/>
  <c r="DC768" i="1"/>
  <c r="DB768" i="1"/>
  <c r="DA768" i="1"/>
  <c r="CZ768" i="1"/>
  <c r="CY768" i="1"/>
  <c r="CX768" i="1"/>
  <c r="CW768" i="1"/>
  <c r="CV768" i="1"/>
  <c r="CU768" i="1"/>
  <c r="CT768" i="1"/>
  <c r="CS768" i="1"/>
  <c r="CR768" i="1"/>
  <c r="CQ768" i="1"/>
  <c r="CP768" i="1"/>
  <c r="CO768" i="1"/>
  <c r="CN768" i="1"/>
  <c r="CM768" i="1"/>
  <c r="CL768" i="1"/>
  <c r="CK768" i="1"/>
  <c r="CJ768" i="1"/>
  <c r="CI768" i="1"/>
  <c r="CH768" i="1"/>
  <c r="CG768" i="1"/>
  <c r="CF768" i="1"/>
  <c r="CE768" i="1"/>
  <c r="CD768" i="1"/>
  <c r="CC768" i="1"/>
  <c r="CB768" i="1"/>
  <c r="CA768" i="1"/>
  <c r="BZ768" i="1"/>
  <c r="BY768" i="1"/>
  <c r="BX768" i="1"/>
  <c r="BW768" i="1"/>
  <c r="BV768" i="1"/>
  <c r="BU768" i="1"/>
  <c r="BT768" i="1"/>
  <c r="BS768" i="1"/>
  <c r="BR768" i="1"/>
  <c r="BQ768" i="1"/>
  <c r="DT766" i="1"/>
  <c r="DS766" i="1"/>
  <c r="DR766" i="1"/>
  <c r="DQ766" i="1"/>
  <c r="DP766" i="1"/>
  <c r="DO766" i="1"/>
  <c r="DN766" i="1"/>
  <c r="DM766" i="1"/>
  <c r="DL766" i="1"/>
  <c r="DK766" i="1"/>
  <c r="DJ766" i="1"/>
  <c r="DI766" i="1"/>
  <c r="DH766" i="1"/>
  <c r="DG766" i="1"/>
  <c r="DF766" i="1"/>
  <c r="DE766" i="1"/>
  <c r="DD766" i="1"/>
  <c r="DC766" i="1"/>
  <c r="DB766" i="1"/>
  <c r="DA766" i="1"/>
  <c r="CZ766" i="1"/>
  <c r="CY766" i="1"/>
  <c r="CX766" i="1"/>
  <c r="CW766" i="1"/>
  <c r="CV766" i="1"/>
  <c r="CU766" i="1"/>
  <c r="CT766" i="1"/>
  <c r="CS766" i="1"/>
  <c r="CR766" i="1"/>
  <c r="CQ766" i="1"/>
  <c r="CP766" i="1"/>
  <c r="CO766" i="1"/>
  <c r="CN766" i="1"/>
  <c r="CM766" i="1"/>
  <c r="CL766" i="1"/>
  <c r="CK766" i="1"/>
  <c r="CJ766" i="1"/>
  <c r="CI766" i="1"/>
  <c r="CH766" i="1"/>
  <c r="CG766" i="1"/>
  <c r="CF766" i="1"/>
  <c r="CE766" i="1"/>
  <c r="CD766" i="1"/>
  <c r="CC766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DT765" i="1"/>
  <c r="DS765" i="1"/>
  <c r="DR765" i="1"/>
  <c r="DQ765" i="1"/>
  <c r="DP765" i="1"/>
  <c r="DO765" i="1"/>
  <c r="DN765" i="1"/>
  <c r="DM765" i="1"/>
  <c r="DL765" i="1"/>
  <c r="DK765" i="1"/>
  <c r="DJ765" i="1"/>
  <c r="DI765" i="1"/>
  <c r="DH765" i="1"/>
  <c r="DG765" i="1"/>
  <c r="DF765" i="1"/>
  <c r="DE765" i="1"/>
  <c r="DD765" i="1"/>
  <c r="DC765" i="1"/>
  <c r="DB765" i="1"/>
  <c r="DA765" i="1"/>
  <c r="CZ765" i="1"/>
  <c r="CY765" i="1"/>
  <c r="CX765" i="1"/>
  <c r="CW765" i="1"/>
  <c r="CV765" i="1"/>
  <c r="CU765" i="1"/>
  <c r="CT765" i="1"/>
  <c r="CS765" i="1"/>
  <c r="CR765" i="1"/>
  <c r="CQ765" i="1"/>
  <c r="CP765" i="1"/>
  <c r="CO765" i="1"/>
  <c r="CN765" i="1"/>
  <c r="CM765" i="1"/>
  <c r="CL765" i="1"/>
  <c r="CK765" i="1"/>
  <c r="CJ765" i="1"/>
  <c r="CI765" i="1"/>
  <c r="CH765" i="1"/>
  <c r="CG765" i="1"/>
  <c r="CF765" i="1"/>
  <c r="CE765" i="1"/>
  <c r="CD765" i="1"/>
  <c r="CC765" i="1"/>
  <c r="CB765" i="1"/>
  <c r="CA765" i="1"/>
  <c r="BZ765" i="1"/>
  <c r="BY765" i="1"/>
  <c r="BX765" i="1"/>
  <c r="BW765" i="1"/>
  <c r="BV765" i="1"/>
  <c r="BU765" i="1"/>
  <c r="BT765" i="1"/>
  <c r="BS765" i="1"/>
  <c r="BR765" i="1"/>
  <c r="BQ765" i="1"/>
  <c r="DT767" i="1"/>
  <c r="DS767" i="1"/>
  <c r="DR767" i="1"/>
  <c r="DQ767" i="1"/>
  <c r="DP767" i="1"/>
  <c r="DO767" i="1"/>
  <c r="DN767" i="1"/>
  <c r="DM767" i="1"/>
  <c r="DL767" i="1"/>
  <c r="DK767" i="1"/>
  <c r="DJ767" i="1"/>
  <c r="DI767" i="1"/>
  <c r="DH767" i="1"/>
  <c r="DG767" i="1"/>
  <c r="DF767" i="1"/>
  <c r="DE767" i="1"/>
  <c r="DD767" i="1"/>
  <c r="DC767" i="1"/>
  <c r="DB767" i="1"/>
  <c r="DA767" i="1"/>
  <c r="CZ767" i="1"/>
  <c r="CY767" i="1"/>
  <c r="CX767" i="1"/>
  <c r="CW767" i="1"/>
  <c r="CV767" i="1"/>
  <c r="CU767" i="1"/>
  <c r="CT767" i="1"/>
  <c r="CS767" i="1"/>
  <c r="CR767" i="1"/>
  <c r="CQ767" i="1"/>
  <c r="CP767" i="1"/>
  <c r="CO767" i="1"/>
  <c r="CN767" i="1"/>
  <c r="CM767" i="1"/>
  <c r="CL767" i="1"/>
  <c r="CK767" i="1"/>
  <c r="CJ767" i="1"/>
  <c r="CI767" i="1"/>
  <c r="CH767" i="1"/>
  <c r="CG767" i="1"/>
  <c r="CF767" i="1"/>
  <c r="CE767" i="1"/>
  <c r="CD767" i="1"/>
  <c r="CC767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DT764" i="1"/>
  <c r="DS764" i="1"/>
  <c r="DR764" i="1"/>
  <c r="DQ764" i="1"/>
  <c r="DP764" i="1"/>
  <c r="DO764" i="1"/>
  <c r="DN764" i="1"/>
  <c r="DM764" i="1"/>
  <c r="DL764" i="1"/>
  <c r="DK764" i="1"/>
  <c r="DJ764" i="1"/>
  <c r="DI764" i="1"/>
  <c r="DH764" i="1"/>
  <c r="DG764" i="1"/>
  <c r="DF764" i="1"/>
  <c r="DE764" i="1"/>
  <c r="DD764" i="1"/>
  <c r="DC764" i="1"/>
  <c r="DB764" i="1"/>
  <c r="DA764" i="1"/>
  <c r="CZ764" i="1"/>
  <c r="CY764" i="1"/>
  <c r="CX764" i="1"/>
  <c r="CW764" i="1"/>
  <c r="CV764" i="1"/>
  <c r="CU764" i="1"/>
  <c r="CT764" i="1"/>
  <c r="CS764" i="1"/>
  <c r="CR764" i="1"/>
  <c r="CQ764" i="1"/>
  <c r="CP764" i="1"/>
  <c r="CO764" i="1"/>
  <c r="CN764" i="1"/>
  <c r="CM764" i="1"/>
  <c r="CL764" i="1"/>
  <c r="CK764" i="1"/>
  <c r="CJ764" i="1"/>
  <c r="CI764" i="1"/>
  <c r="CH764" i="1"/>
  <c r="CG764" i="1"/>
  <c r="CF764" i="1"/>
  <c r="CE764" i="1"/>
  <c r="CD764" i="1"/>
  <c r="CC764" i="1"/>
  <c r="CB764" i="1"/>
  <c r="CA764" i="1"/>
  <c r="BZ764" i="1"/>
  <c r="BY764" i="1"/>
  <c r="BX764" i="1"/>
  <c r="BW764" i="1"/>
  <c r="BV764" i="1"/>
  <c r="BU764" i="1"/>
  <c r="BT764" i="1"/>
  <c r="BS764" i="1"/>
  <c r="BR764" i="1"/>
  <c r="BQ764" i="1"/>
  <c r="DT762" i="1"/>
  <c r="DS762" i="1"/>
  <c r="DR762" i="1"/>
  <c r="DQ762" i="1"/>
  <c r="DP762" i="1"/>
  <c r="DO762" i="1"/>
  <c r="DN762" i="1"/>
  <c r="DM762" i="1"/>
  <c r="DL762" i="1"/>
  <c r="DK762" i="1"/>
  <c r="DJ762" i="1"/>
  <c r="DI762" i="1"/>
  <c r="DH762" i="1"/>
  <c r="DG762" i="1"/>
  <c r="DF762" i="1"/>
  <c r="DE762" i="1"/>
  <c r="DD762" i="1"/>
  <c r="DC762" i="1"/>
  <c r="DB762" i="1"/>
  <c r="DA762" i="1"/>
  <c r="CZ762" i="1"/>
  <c r="CY762" i="1"/>
  <c r="CX762" i="1"/>
  <c r="CW762" i="1"/>
  <c r="CV762" i="1"/>
  <c r="CU762" i="1"/>
  <c r="CT762" i="1"/>
  <c r="CS762" i="1"/>
  <c r="CR762" i="1"/>
  <c r="CQ762" i="1"/>
  <c r="CP762" i="1"/>
  <c r="CO762" i="1"/>
  <c r="CN762" i="1"/>
  <c r="CM762" i="1"/>
  <c r="CL762" i="1"/>
  <c r="CK762" i="1"/>
  <c r="CJ762" i="1"/>
  <c r="CI762" i="1"/>
  <c r="CH762" i="1"/>
  <c r="CG762" i="1"/>
  <c r="CF762" i="1"/>
  <c r="CE762" i="1"/>
  <c r="CD762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DT761" i="1"/>
  <c r="CD761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8" i="1"/>
  <c r="BP766" i="1"/>
  <c r="BP765" i="1"/>
  <c r="BP767" i="1"/>
  <c r="BP764" i="1"/>
  <c r="BP762" i="1"/>
  <c r="BP761" i="1"/>
  <c r="DT757" i="1"/>
  <c r="DS757" i="1"/>
  <c r="DQ757" i="1"/>
  <c r="DP757" i="1"/>
  <c r="DO757" i="1"/>
  <c r="DN757" i="1"/>
  <c r="DM757" i="1"/>
  <c r="DL757" i="1"/>
  <c r="DK757" i="1"/>
  <c r="DJ757" i="1"/>
  <c r="DI757" i="1"/>
  <c r="DH757" i="1"/>
  <c r="DG757" i="1"/>
  <c r="DF757" i="1"/>
  <c r="DE757" i="1"/>
  <c r="DD757" i="1"/>
  <c r="DC757" i="1"/>
  <c r="DB757" i="1"/>
  <c r="DA757" i="1"/>
  <c r="CZ757" i="1"/>
  <c r="CY757" i="1"/>
  <c r="CX757" i="1"/>
  <c r="CW757" i="1"/>
  <c r="CV757" i="1"/>
  <c r="CU757" i="1"/>
  <c r="CT757" i="1"/>
  <c r="CS757" i="1"/>
  <c r="CR757" i="1"/>
  <c r="CQ757" i="1"/>
  <c r="CP757" i="1"/>
  <c r="CO757" i="1"/>
  <c r="CN757" i="1"/>
  <c r="CM757" i="1"/>
  <c r="CL757" i="1"/>
  <c r="CK757" i="1"/>
  <c r="CJ757" i="1"/>
  <c r="CI757" i="1"/>
  <c r="CH757" i="1"/>
  <c r="CG757" i="1"/>
  <c r="CF757" i="1"/>
  <c r="CE757" i="1"/>
  <c r="CD757" i="1"/>
  <c r="CC757" i="1"/>
  <c r="CB757" i="1"/>
  <c r="CA757" i="1"/>
  <c r="BZ757" i="1"/>
  <c r="BY757" i="1"/>
  <c r="BX757" i="1"/>
  <c r="BW757" i="1"/>
  <c r="BV757" i="1"/>
  <c r="BU757" i="1"/>
  <c r="BT757" i="1"/>
  <c r="BS757" i="1"/>
  <c r="BR757" i="1"/>
  <c r="BQ757" i="1"/>
  <c r="DT758" i="1"/>
  <c r="DS758" i="1"/>
  <c r="DQ758" i="1"/>
  <c r="DP758" i="1"/>
  <c r="DO758" i="1"/>
  <c r="DN758" i="1"/>
  <c r="DM758" i="1"/>
  <c r="DL758" i="1"/>
  <c r="DK758" i="1"/>
  <c r="DJ758" i="1"/>
  <c r="DI758" i="1"/>
  <c r="DH758" i="1"/>
  <c r="DG758" i="1"/>
  <c r="DF758" i="1"/>
  <c r="DE758" i="1"/>
  <c r="DD758" i="1"/>
  <c r="DC758" i="1"/>
  <c r="DB758" i="1"/>
  <c r="DA758" i="1"/>
  <c r="CZ758" i="1"/>
  <c r="CY758" i="1"/>
  <c r="CX758" i="1"/>
  <c r="CW758" i="1"/>
  <c r="CV758" i="1"/>
  <c r="CU758" i="1"/>
  <c r="CT758" i="1"/>
  <c r="CS758" i="1"/>
  <c r="CR758" i="1"/>
  <c r="CQ758" i="1"/>
  <c r="CP758" i="1"/>
  <c r="CO758" i="1"/>
  <c r="CN758" i="1"/>
  <c r="CM758" i="1"/>
  <c r="CL758" i="1"/>
  <c r="CK758" i="1"/>
  <c r="CJ758" i="1"/>
  <c r="CI758" i="1"/>
  <c r="CH758" i="1"/>
  <c r="CG758" i="1"/>
  <c r="CF758" i="1"/>
  <c r="CE758" i="1"/>
  <c r="CD758" i="1"/>
  <c r="CC758" i="1"/>
  <c r="CB758" i="1"/>
  <c r="CA758" i="1"/>
  <c r="BZ758" i="1"/>
  <c r="BY758" i="1"/>
  <c r="BX758" i="1"/>
  <c r="BW758" i="1"/>
  <c r="BV758" i="1"/>
  <c r="BU758" i="1"/>
  <c r="BT758" i="1"/>
  <c r="BS758" i="1"/>
  <c r="BR758" i="1"/>
  <c r="BQ758" i="1"/>
  <c r="DS756" i="1"/>
  <c r="DQ756" i="1"/>
  <c r="DP756" i="1"/>
  <c r="DO756" i="1"/>
  <c r="DN756" i="1"/>
  <c r="DM756" i="1"/>
  <c r="DL756" i="1"/>
  <c r="DK756" i="1"/>
  <c r="DJ756" i="1"/>
  <c r="DI756" i="1"/>
  <c r="DH756" i="1"/>
  <c r="DG756" i="1"/>
  <c r="DF756" i="1"/>
  <c r="DE756" i="1"/>
  <c r="DD756" i="1"/>
  <c r="DC756" i="1"/>
  <c r="DB756" i="1"/>
  <c r="DA756" i="1"/>
  <c r="CZ756" i="1"/>
  <c r="CY756" i="1"/>
  <c r="CX756" i="1"/>
  <c r="CW756" i="1"/>
  <c r="CV756" i="1"/>
  <c r="CU756" i="1"/>
  <c r="CT756" i="1"/>
  <c r="CS756" i="1"/>
  <c r="CR756" i="1"/>
  <c r="CQ756" i="1"/>
  <c r="CP756" i="1"/>
  <c r="CO756" i="1"/>
  <c r="CN756" i="1"/>
  <c r="CM756" i="1"/>
  <c r="CL756" i="1"/>
  <c r="CK756" i="1"/>
  <c r="CJ756" i="1"/>
  <c r="CI756" i="1"/>
  <c r="CH756" i="1"/>
  <c r="CG756" i="1"/>
  <c r="CF756" i="1"/>
  <c r="CE756" i="1"/>
  <c r="CD756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DT755" i="1"/>
  <c r="DS755" i="1"/>
  <c r="DQ755" i="1"/>
  <c r="DP755" i="1"/>
  <c r="DO755" i="1"/>
  <c r="DN755" i="1"/>
  <c r="DM755" i="1"/>
  <c r="DL755" i="1"/>
  <c r="DK755" i="1"/>
  <c r="DJ755" i="1"/>
  <c r="DI755" i="1"/>
  <c r="DH755" i="1"/>
  <c r="DG755" i="1"/>
  <c r="DF755" i="1"/>
  <c r="DE755" i="1"/>
  <c r="DD755" i="1"/>
  <c r="DC755" i="1"/>
  <c r="DB755" i="1"/>
  <c r="DA755" i="1"/>
  <c r="CZ755" i="1"/>
  <c r="CY755" i="1"/>
  <c r="CX755" i="1"/>
  <c r="CW755" i="1"/>
  <c r="CV755" i="1"/>
  <c r="CU755" i="1"/>
  <c r="CT755" i="1"/>
  <c r="CS755" i="1"/>
  <c r="CR755" i="1"/>
  <c r="CQ755" i="1"/>
  <c r="CP755" i="1"/>
  <c r="CO755" i="1"/>
  <c r="CN755" i="1"/>
  <c r="CM755" i="1"/>
  <c r="CL755" i="1"/>
  <c r="CK755" i="1"/>
  <c r="CJ755" i="1"/>
  <c r="CI755" i="1"/>
  <c r="CH755" i="1"/>
  <c r="CG755" i="1"/>
  <c r="CF755" i="1"/>
  <c r="CE755" i="1"/>
  <c r="CD755" i="1"/>
  <c r="CC755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BP757" i="1"/>
  <c r="BP758" i="1"/>
  <c r="BP756" i="1"/>
  <c r="BP755" i="1"/>
  <c r="DQ751" i="1"/>
  <c r="DP751" i="1"/>
  <c r="DO751" i="1"/>
  <c r="DN751" i="1"/>
  <c r="DM751" i="1"/>
  <c r="DL751" i="1"/>
  <c r="DK751" i="1"/>
  <c r="DJ751" i="1"/>
  <c r="DI751" i="1"/>
  <c r="DH751" i="1"/>
  <c r="DG751" i="1"/>
  <c r="DF751" i="1"/>
  <c r="DE751" i="1"/>
  <c r="DD751" i="1"/>
  <c r="DC751" i="1"/>
  <c r="DB751" i="1"/>
  <c r="DA751" i="1"/>
  <c r="CZ751" i="1"/>
  <c r="CY751" i="1"/>
  <c r="CX751" i="1"/>
  <c r="CW751" i="1"/>
  <c r="CV751" i="1"/>
  <c r="CU751" i="1"/>
  <c r="CT751" i="1"/>
  <c r="CS751" i="1"/>
  <c r="CR751" i="1"/>
  <c r="CQ751" i="1"/>
  <c r="CP751" i="1"/>
  <c r="CO751" i="1"/>
  <c r="CN751" i="1"/>
  <c r="CM751" i="1"/>
  <c r="CL751" i="1"/>
  <c r="CK751" i="1"/>
  <c r="CJ751" i="1"/>
  <c r="CI751" i="1"/>
  <c r="CH751" i="1"/>
  <c r="CG751" i="1"/>
  <c r="CF751" i="1"/>
  <c r="CE751" i="1"/>
  <c r="CD751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DF750" i="1"/>
  <c r="DE750" i="1"/>
  <c r="DD750" i="1"/>
  <c r="DC750" i="1"/>
  <c r="DB750" i="1"/>
  <c r="DA750" i="1"/>
  <c r="CZ750" i="1"/>
  <c r="CY750" i="1"/>
  <c r="CX750" i="1"/>
  <c r="CW750" i="1"/>
  <c r="CV750" i="1"/>
  <c r="CU750" i="1"/>
  <c r="CT750" i="1"/>
  <c r="CS750" i="1"/>
  <c r="CR750" i="1"/>
  <c r="CQ750" i="1"/>
  <c r="CP750" i="1"/>
  <c r="CO750" i="1"/>
  <c r="CN750" i="1"/>
  <c r="CM750" i="1"/>
  <c r="CL750" i="1"/>
  <c r="CK750" i="1"/>
  <c r="CJ750" i="1"/>
  <c r="CI750" i="1"/>
  <c r="CH750" i="1"/>
  <c r="CG750" i="1"/>
  <c r="CF750" i="1"/>
  <c r="CE750" i="1"/>
  <c r="CD750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1" i="1"/>
  <c r="DT747" i="1"/>
  <c r="DS747" i="1"/>
  <c r="DR747" i="1"/>
  <c r="DQ747" i="1"/>
  <c r="DP747" i="1"/>
  <c r="DO747" i="1"/>
  <c r="DN747" i="1"/>
  <c r="DM747" i="1"/>
  <c r="DL747" i="1"/>
  <c r="DK747" i="1"/>
  <c r="DJ747" i="1"/>
  <c r="DI747" i="1"/>
  <c r="DH747" i="1"/>
  <c r="DG747" i="1"/>
  <c r="DF747" i="1"/>
  <c r="DE747" i="1"/>
  <c r="DD747" i="1"/>
  <c r="DC747" i="1"/>
  <c r="DB747" i="1"/>
  <c r="DA747" i="1"/>
  <c r="CZ747" i="1"/>
  <c r="CY747" i="1"/>
  <c r="CX747" i="1"/>
  <c r="CW747" i="1"/>
  <c r="CV747" i="1"/>
  <c r="CU747" i="1"/>
  <c r="CT747" i="1"/>
  <c r="CS747" i="1"/>
  <c r="CR747" i="1"/>
  <c r="CQ747" i="1"/>
  <c r="CP747" i="1"/>
  <c r="CO747" i="1"/>
  <c r="CN747" i="1"/>
  <c r="CM747" i="1"/>
  <c r="CL747" i="1"/>
  <c r="CK747" i="1"/>
  <c r="CJ747" i="1"/>
  <c r="CI747" i="1"/>
  <c r="DT746" i="1"/>
  <c r="DS746" i="1"/>
  <c r="DR746" i="1"/>
  <c r="DQ746" i="1"/>
  <c r="DP746" i="1"/>
  <c r="DO746" i="1"/>
  <c r="DN746" i="1"/>
  <c r="DM746" i="1"/>
  <c r="DL746" i="1"/>
  <c r="DK746" i="1"/>
  <c r="DJ746" i="1"/>
  <c r="DI746" i="1"/>
  <c r="DH746" i="1"/>
  <c r="DG746" i="1"/>
  <c r="DF746" i="1"/>
  <c r="DE746" i="1"/>
  <c r="DD746" i="1"/>
  <c r="DC746" i="1"/>
  <c r="DB746" i="1"/>
  <c r="DA746" i="1"/>
  <c r="CZ746" i="1"/>
  <c r="CY746" i="1"/>
  <c r="CX746" i="1"/>
  <c r="CW746" i="1"/>
  <c r="CV746" i="1"/>
  <c r="CU746" i="1"/>
  <c r="CT746" i="1"/>
  <c r="CS746" i="1"/>
  <c r="CR746" i="1"/>
  <c r="CQ746" i="1"/>
  <c r="CP746" i="1"/>
  <c r="CO746" i="1"/>
  <c r="CN746" i="1"/>
  <c r="CM746" i="1"/>
  <c r="CL746" i="1"/>
  <c r="CK746" i="1"/>
  <c r="CJ746" i="1"/>
  <c r="CI746" i="1"/>
  <c r="CH746" i="1"/>
  <c r="CG746" i="1"/>
  <c r="CF746" i="1"/>
  <c r="CE746" i="1"/>
  <c r="CD746" i="1"/>
  <c r="CC746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DT744" i="1"/>
  <c r="DS744" i="1"/>
  <c r="DR744" i="1"/>
  <c r="DQ744" i="1"/>
  <c r="DP744" i="1"/>
  <c r="DO744" i="1"/>
  <c r="DN744" i="1"/>
  <c r="DM744" i="1"/>
  <c r="DL744" i="1"/>
  <c r="DK744" i="1"/>
  <c r="DJ744" i="1"/>
  <c r="DI744" i="1"/>
  <c r="DH744" i="1"/>
  <c r="DG744" i="1"/>
  <c r="DF744" i="1"/>
  <c r="DE744" i="1"/>
  <c r="DD744" i="1"/>
  <c r="DC744" i="1"/>
  <c r="DB744" i="1"/>
  <c r="DA744" i="1"/>
  <c r="CZ744" i="1"/>
  <c r="CY744" i="1"/>
  <c r="CX744" i="1"/>
  <c r="CW744" i="1"/>
  <c r="CV744" i="1"/>
  <c r="CU744" i="1"/>
  <c r="CT744" i="1"/>
  <c r="CS744" i="1"/>
  <c r="CR744" i="1"/>
  <c r="CQ744" i="1"/>
  <c r="CP744" i="1"/>
  <c r="CO744" i="1"/>
  <c r="CN744" i="1"/>
  <c r="CM744" i="1"/>
  <c r="CL744" i="1"/>
  <c r="CK744" i="1"/>
  <c r="CJ744" i="1"/>
  <c r="CI744" i="1"/>
  <c r="CH744" i="1"/>
  <c r="CG744" i="1"/>
  <c r="CF744" i="1"/>
  <c r="CE744" i="1"/>
  <c r="CD744" i="1"/>
  <c r="CC744" i="1"/>
  <c r="CB744" i="1"/>
  <c r="CA744" i="1"/>
  <c r="BZ744" i="1"/>
  <c r="BY744" i="1"/>
  <c r="BX744" i="1"/>
  <c r="BW744" i="1"/>
  <c r="BV744" i="1"/>
  <c r="BU744" i="1"/>
  <c r="BT744" i="1"/>
  <c r="BS744" i="1"/>
  <c r="BR744" i="1"/>
  <c r="BQ744" i="1"/>
  <c r="DT742" i="1"/>
  <c r="CU742" i="1"/>
  <c r="CT742" i="1"/>
  <c r="CS742" i="1"/>
  <c r="CR742" i="1"/>
  <c r="CQ742" i="1"/>
  <c r="CP742" i="1"/>
  <c r="CO742" i="1"/>
  <c r="CN742" i="1"/>
  <c r="CM742" i="1"/>
  <c r="CL742" i="1"/>
  <c r="CK742" i="1"/>
  <c r="CJ742" i="1"/>
  <c r="CI742" i="1"/>
  <c r="CH742" i="1"/>
  <c r="CG742" i="1"/>
  <c r="CF742" i="1"/>
  <c r="CE742" i="1"/>
  <c r="CD742" i="1"/>
  <c r="CC742" i="1"/>
  <c r="CB742" i="1"/>
  <c r="CA742" i="1"/>
  <c r="BZ742" i="1"/>
  <c r="BY742" i="1"/>
  <c r="BX742" i="1"/>
  <c r="BW742" i="1"/>
  <c r="BV742" i="1"/>
  <c r="BU742" i="1"/>
  <c r="BT742" i="1"/>
  <c r="BS742" i="1"/>
  <c r="BR742" i="1"/>
  <c r="BQ742" i="1"/>
  <c r="BP746" i="1"/>
  <c r="BP744" i="1"/>
  <c r="BP742" i="1"/>
  <c r="DT738" i="1"/>
  <c r="DS738" i="1"/>
  <c r="DQ738" i="1"/>
  <c r="DP738" i="1"/>
  <c r="DO738" i="1"/>
  <c r="DN738" i="1"/>
  <c r="DM738" i="1"/>
  <c r="DL738" i="1"/>
  <c r="DK738" i="1"/>
  <c r="DJ738" i="1"/>
  <c r="DI738" i="1"/>
  <c r="DH738" i="1"/>
  <c r="DG738" i="1"/>
  <c r="DF738" i="1"/>
  <c r="DE738" i="1"/>
  <c r="DD738" i="1"/>
  <c r="DC738" i="1"/>
  <c r="DB738" i="1"/>
  <c r="DA738" i="1"/>
  <c r="CZ738" i="1"/>
  <c r="CY738" i="1"/>
  <c r="CX738" i="1"/>
  <c r="CW738" i="1"/>
  <c r="CV738" i="1"/>
  <c r="CU738" i="1"/>
  <c r="CT738" i="1"/>
  <c r="CS738" i="1"/>
  <c r="CR738" i="1"/>
  <c r="CQ738" i="1"/>
  <c r="CP738" i="1"/>
  <c r="CO738" i="1"/>
  <c r="CN738" i="1"/>
  <c r="CM738" i="1"/>
  <c r="CL738" i="1"/>
  <c r="CK738" i="1"/>
  <c r="CJ738" i="1"/>
  <c r="CI738" i="1"/>
  <c r="CH738" i="1"/>
  <c r="CG738" i="1"/>
  <c r="CF738" i="1"/>
  <c r="CE738" i="1"/>
  <c r="CD738" i="1"/>
  <c r="CC738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DT739" i="1"/>
  <c r="DS739" i="1"/>
  <c r="DQ739" i="1"/>
  <c r="DP739" i="1"/>
  <c r="DO739" i="1"/>
  <c r="DN739" i="1"/>
  <c r="DM739" i="1"/>
  <c r="DL739" i="1"/>
  <c r="DK739" i="1"/>
  <c r="DJ739" i="1"/>
  <c r="DI739" i="1"/>
  <c r="DH739" i="1"/>
  <c r="DG739" i="1"/>
  <c r="DF739" i="1"/>
  <c r="DE739" i="1"/>
  <c r="DD739" i="1"/>
  <c r="DC739" i="1"/>
  <c r="DB739" i="1"/>
  <c r="DA739" i="1"/>
  <c r="CZ739" i="1"/>
  <c r="CY739" i="1"/>
  <c r="CX739" i="1"/>
  <c r="CW739" i="1"/>
  <c r="CV739" i="1"/>
  <c r="CU739" i="1"/>
  <c r="CT739" i="1"/>
  <c r="CS739" i="1"/>
  <c r="CR739" i="1"/>
  <c r="CQ739" i="1"/>
  <c r="CP739" i="1"/>
  <c r="CO739" i="1"/>
  <c r="CN739" i="1"/>
  <c r="CM739" i="1"/>
  <c r="CL739" i="1"/>
  <c r="CK739" i="1"/>
  <c r="CJ739" i="1"/>
  <c r="CI739" i="1"/>
  <c r="CH739" i="1"/>
  <c r="CG739" i="1"/>
  <c r="CF739" i="1"/>
  <c r="CE739" i="1"/>
  <c r="CD739" i="1"/>
  <c r="CC739" i="1"/>
  <c r="CB739" i="1"/>
  <c r="CA739" i="1"/>
  <c r="BZ739" i="1"/>
  <c r="BY739" i="1"/>
  <c r="BX739" i="1"/>
  <c r="BW739" i="1"/>
  <c r="BV739" i="1"/>
  <c r="BU739" i="1"/>
  <c r="BT739" i="1"/>
  <c r="BS739" i="1"/>
  <c r="BR739" i="1"/>
  <c r="BQ739" i="1"/>
  <c r="DT737" i="1"/>
  <c r="DS737" i="1"/>
  <c r="DQ737" i="1"/>
  <c r="DP737" i="1"/>
  <c r="DO737" i="1"/>
  <c r="DN737" i="1"/>
  <c r="DM737" i="1"/>
  <c r="DL737" i="1"/>
  <c r="DK737" i="1"/>
  <c r="DJ737" i="1"/>
  <c r="DI737" i="1"/>
  <c r="DH737" i="1"/>
  <c r="DG737" i="1"/>
  <c r="DF737" i="1"/>
  <c r="DE737" i="1"/>
  <c r="DD737" i="1"/>
  <c r="DC737" i="1"/>
  <c r="DB737" i="1"/>
  <c r="DA737" i="1"/>
  <c r="CZ737" i="1"/>
  <c r="CY737" i="1"/>
  <c r="CX737" i="1"/>
  <c r="CW737" i="1"/>
  <c r="CV737" i="1"/>
  <c r="CU737" i="1"/>
  <c r="CT737" i="1"/>
  <c r="CS737" i="1"/>
  <c r="CR737" i="1"/>
  <c r="CQ737" i="1"/>
  <c r="CP737" i="1"/>
  <c r="CO737" i="1"/>
  <c r="CN737" i="1"/>
  <c r="CM737" i="1"/>
  <c r="CL737" i="1"/>
  <c r="CK737" i="1"/>
  <c r="CJ737" i="1"/>
  <c r="CI737" i="1"/>
  <c r="CH737" i="1"/>
  <c r="CG737" i="1"/>
  <c r="CF737" i="1"/>
  <c r="CE737" i="1"/>
  <c r="CD737" i="1"/>
  <c r="CC737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DT736" i="1"/>
  <c r="DS736" i="1"/>
  <c r="DQ736" i="1"/>
  <c r="DP736" i="1"/>
  <c r="DO736" i="1"/>
  <c r="DN736" i="1"/>
  <c r="DM736" i="1"/>
  <c r="DL736" i="1"/>
  <c r="DK736" i="1"/>
  <c r="DJ736" i="1"/>
  <c r="DI736" i="1"/>
  <c r="DH736" i="1"/>
  <c r="DG736" i="1"/>
  <c r="DF736" i="1"/>
  <c r="DE736" i="1"/>
  <c r="DD736" i="1"/>
  <c r="DC736" i="1"/>
  <c r="DB736" i="1"/>
  <c r="DA736" i="1"/>
  <c r="CZ736" i="1"/>
  <c r="CY736" i="1"/>
  <c r="CX736" i="1"/>
  <c r="CW736" i="1"/>
  <c r="CV736" i="1"/>
  <c r="CU736" i="1"/>
  <c r="CT736" i="1"/>
  <c r="CS736" i="1"/>
  <c r="CR736" i="1"/>
  <c r="CQ736" i="1"/>
  <c r="CP736" i="1"/>
  <c r="CO736" i="1"/>
  <c r="CN736" i="1"/>
  <c r="CM736" i="1"/>
  <c r="CL736" i="1"/>
  <c r="CK736" i="1"/>
  <c r="CJ736" i="1"/>
  <c r="CI736" i="1"/>
  <c r="CH736" i="1"/>
  <c r="CG736" i="1"/>
  <c r="CF736" i="1"/>
  <c r="CE736" i="1"/>
  <c r="CD736" i="1"/>
  <c r="CC736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DT735" i="1"/>
  <c r="DS735" i="1"/>
  <c r="CT735" i="1"/>
  <c r="CS735" i="1"/>
  <c r="CR735" i="1"/>
  <c r="CQ735" i="1"/>
  <c r="CP735" i="1"/>
  <c r="CO735" i="1"/>
  <c r="CN735" i="1"/>
  <c r="CM735" i="1"/>
  <c r="CL735" i="1"/>
  <c r="CK735" i="1"/>
  <c r="CJ735" i="1"/>
  <c r="CI735" i="1"/>
  <c r="CH735" i="1"/>
  <c r="CG735" i="1"/>
  <c r="CF735" i="1"/>
  <c r="CE735" i="1"/>
  <c r="CD735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8" i="1"/>
  <c r="BP739" i="1"/>
  <c r="BP737" i="1"/>
  <c r="BP736" i="1"/>
  <c r="DT732" i="1"/>
  <c r="DS732" i="1"/>
  <c r="DQ732" i="1"/>
  <c r="DP732" i="1"/>
  <c r="DO732" i="1"/>
  <c r="DN732" i="1"/>
  <c r="DM732" i="1"/>
  <c r="DL732" i="1"/>
  <c r="DK732" i="1"/>
  <c r="DJ732" i="1"/>
  <c r="DI732" i="1"/>
  <c r="DH732" i="1"/>
  <c r="DG732" i="1"/>
  <c r="DF732" i="1"/>
  <c r="DE732" i="1"/>
  <c r="DD732" i="1"/>
  <c r="DC732" i="1"/>
  <c r="DB732" i="1"/>
  <c r="DA732" i="1"/>
  <c r="CZ732" i="1"/>
  <c r="CY732" i="1"/>
  <c r="CX732" i="1"/>
  <c r="CW732" i="1"/>
  <c r="CV732" i="1"/>
  <c r="CU732" i="1"/>
  <c r="CT732" i="1"/>
  <c r="CS732" i="1"/>
  <c r="CR732" i="1"/>
  <c r="CQ732" i="1"/>
  <c r="CP732" i="1"/>
  <c r="CO732" i="1"/>
  <c r="CN732" i="1"/>
  <c r="CM732" i="1"/>
  <c r="CL732" i="1"/>
  <c r="CK732" i="1"/>
  <c r="CJ732" i="1"/>
  <c r="CI732" i="1"/>
  <c r="CH732" i="1"/>
  <c r="CG732" i="1"/>
  <c r="CF732" i="1"/>
  <c r="CE732" i="1"/>
  <c r="CD732" i="1"/>
  <c r="CC732" i="1"/>
  <c r="CB732" i="1"/>
  <c r="CA732" i="1"/>
  <c r="BZ732" i="1"/>
  <c r="BY732" i="1"/>
  <c r="BX732" i="1"/>
  <c r="BW732" i="1"/>
  <c r="BV732" i="1"/>
  <c r="BU732" i="1"/>
  <c r="BT732" i="1"/>
  <c r="BS732" i="1"/>
  <c r="BR732" i="1"/>
  <c r="BQ732" i="1"/>
  <c r="DT733" i="1"/>
  <c r="DS733" i="1"/>
  <c r="DQ733" i="1"/>
  <c r="DP733" i="1"/>
  <c r="DO733" i="1"/>
  <c r="DN733" i="1"/>
  <c r="DM733" i="1"/>
  <c r="DL733" i="1"/>
  <c r="DK733" i="1"/>
  <c r="DJ733" i="1"/>
  <c r="DI733" i="1"/>
  <c r="DH733" i="1"/>
  <c r="DG733" i="1"/>
  <c r="DF733" i="1"/>
  <c r="DE733" i="1"/>
  <c r="DD733" i="1"/>
  <c r="DC733" i="1"/>
  <c r="DB733" i="1"/>
  <c r="DA733" i="1"/>
  <c r="CZ733" i="1"/>
  <c r="CY733" i="1"/>
  <c r="CX733" i="1"/>
  <c r="CW733" i="1"/>
  <c r="CV733" i="1"/>
  <c r="CU733" i="1"/>
  <c r="CT733" i="1"/>
  <c r="CS733" i="1"/>
  <c r="CR733" i="1"/>
  <c r="CQ733" i="1"/>
  <c r="CP733" i="1"/>
  <c r="CO733" i="1"/>
  <c r="CN733" i="1"/>
  <c r="CM733" i="1"/>
  <c r="CL733" i="1"/>
  <c r="CK733" i="1"/>
  <c r="CJ733" i="1"/>
  <c r="CI733" i="1"/>
  <c r="CH733" i="1"/>
  <c r="CG733" i="1"/>
  <c r="CF733" i="1"/>
  <c r="CE733" i="1"/>
  <c r="CD733" i="1"/>
  <c r="CC733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DT731" i="1"/>
  <c r="DS731" i="1"/>
  <c r="DQ731" i="1"/>
  <c r="DP731" i="1"/>
  <c r="DO731" i="1"/>
  <c r="DN731" i="1"/>
  <c r="DM731" i="1"/>
  <c r="DL731" i="1"/>
  <c r="DK731" i="1"/>
  <c r="DJ731" i="1"/>
  <c r="DI731" i="1"/>
  <c r="DH731" i="1"/>
  <c r="DG731" i="1"/>
  <c r="DF731" i="1"/>
  <c r="DE731" i="1"/>
  <c r="DD731" i="1"/>
  <c r="DC731" i="1"/>
  <c r="DB731" i="1"/>
  <c r="DA731" i="1"/>
  <c r="CZ731" i="1"/>
  <c r="CY731" i="1"/>
  <c r="CX731" i="1"/>
  <c r="CW731" i="1"/>
  <c r="CV731" i="1"/>
  <c r="CU731" i="1"/>
  <c r="CT731" i="1"/>
  <c r="CS731" i="1"/>
  <c r="CR731" i="1"/>
  <c r="CQ731" i="1"/>
  <c r="CP731" i="1"/>
  <c r="CO731" i="1"/>
  <c r="CN731" i="1"/>
  <c r="CM731" i="1"/>
  <c r="CL731" i="1"/>
  <c r="CK731" i="1"/>
  <c r="CJ731" i="1"/>
  <c r="CI731" i="1"/>
  <c r="CH731" i="1"/>
  <c r="CG731" i="1"/>
  <c r="CF731" i="1"/>
  <c r="CE731" i="1"/>
  <c r="CD731" i="1"/>
  <c r="CC731" i="1"/>
  <c r="CB731" i="1"/>
  <c r="CA731" i="1"/>
  <c r="BZ731" i="1"/>
  <c r="BY731" i="1"/>
  <c r="BX731" i="1"/>
  <c r="BW731" i="1"/>
  <c r="BV731" i="1"/>
  <c r="BU731" i="1"/>
  <c r="BT731" i="1"/>
  <c r="BS731" i="1"/>
  <c r="BR731" i="1"/>
  <c r="BQ731" i="1"/>
  <c r="DT730" i="1"/>
  <c r="DS730" i="1"/>
  <c r="DQ730" i="1"/>
  <c r="DP730" i="1"/>
  <c r="DO730" i="1"/>
  <c r="DN730" i="1"/>
  <c r="DM730" i="1"/>
  <c r="DL730" i="1"/>
  <c r="DK730" i="1"/>
  <c r="DJ730" i="1"/>
  <c r="DI730" i="1"/>
  <c r="DH730" i="1"/>
  <c r="DG730" i="1"/>
  <c r="DF730" i="1"/>
  <c r="DE730" i="1"/>
  <c r="DD730" i="1"/>
  <c r="DC730" i="1"/>
  <c r="DB730" i="1"/>
  <c r="DA730" i="1"/>
  <c r="CZ730" i="1"/>
  <c r="CY730" i="1"/>
  <c r="CX730" i="1"/>
  <c r="CW730" i="1"/>
  <c r="CV730" i="1"/>
  <c r="CU730" i="1"/>
  <c r="CT730" i="1"/>
  <c r="CS730" i="1"/>
  <c r="CR730" i="1"/>
  <c r="CQ730" i="1"/>
  <c r="CP730" i="1"/>
  <c r="CO730" i="1"/>
  <c r="CN730" i="1"/>
  <c r="CM730" i="1"/>
  <c r="CL730" i="1"/>
  <c r="CK730" i="1"/>
  <c r="CJ730" i="1"/>
  <c r="CI730" i="1"/>
  <c r="CH730" i="1"/>
  <c r="CG730" i="1"/>
  <c r="CF730" i="1"/>
  <c r="CE730" i="1"/>
  <c r="CD730" i="1"/>
  <c r="CC730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BP732" i="1"/>
  <c r="BP731" i="1"/>
  <c r="BP730" i="1"/>
  <c r="DT727" i="1"/>
  <c r="DS727" i="1"/>
  <c r="DQ727" i="1"/>
  <c r="DP727" i="1"/>
  <c r="DO727" i="1"/>
  <c r="DN727" i="1"/>
  <c r="DM727" i="1"/>
  <c r="DL727" i="1"/>
  <c r="DK727" i="1"/>
  <c r="DJ727" i="1"/>
  <c r="DI727" i="1"/>
  <c r="DH727" i="1"/>
  <c r="DG727" i="1"/>
  <c r="DF727" i="1"/>
  <c r="DE727" i="1"/>
  <c r="DD727" i="1"/>
  <c r="DC727" i="1"/>
  <c r="DB727" i="1"/>
  <c r="DA727" i="1"/>
  <c r="CZ727" i="1"/>
  <c r="CY727" i="1"/>
  <c r="CX727" i="1"/>
  <c r="CW727" i="1"/>
  <c r="CV727" i="1"/>
  <c r="CU727" i="1"/>
  <c r="CT727" i="1"/>
  <c r="CS727" i="1"/>
  <c r="CR727" i="1"/>
  <c r="CQ727" i="1"/>
  <c r="CP727" i="1"/>
  <c r="CO727" i="1"/>
  <c r="CN727" i="1"/>
  <c r="CM727" i="1"/>
  <c r="CL727" i="1"/>
  <c r="CK727" i="1"/>
  <c r="CJ727" i="1"/>
  <c r="CI727" i="1"/>
  <c r="CH727" i="1"/>
  <c r="CG727" i="1"/>
  <c r="CF727" i="1"/>
  <c r="CE727" i="1"/>
  <c r="CD727" i="1"/>
  <c r="CC727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DT726" i="1"/>
  <c r="DS726" i="1"/>
  <c r="DQ726" i="1"/>
  <c r="DP726" i="1"/>
  <c r="DO726" i="1"/>
  <c r="DN726" i="1"/>
  <c r="DM726" i="1"/>
  <c r="DL726" i="1"/>
  <c r="DK726" i="1"/>
  <c r="DJ726" i="1"/>
  <c r="DI726" i="1"/>
  <c r="DH726" i="1"/>
  <c r="DG726" i="1"/>
  <c r="DF726" i="1"/>
  <c r="DE726" i="1"/>
  <c r="DD726" i="1"/>
  <c r="DC726" i="1"/>
  <c r="DB726" i="1"/>
  <c r="DA726" i="1"/>
  <c r="CZ726" i="1"/>
  <c r="CY726" i="1"/>
  <c r="CX726" i="1"/>
  <c r="CW726" i="1"/>
  <c r="CV726" i="1"/>
  <c r="CU726" i="1"/>
  <c r="CT726" i="1"/>
  <c r="CS726" i="1"/>
  <c r="CR726" i="1"/>
  <c r="CQ726" i="1"/>
  <c r="CP726" i="1"/>
  <c r="CO726" i="1"/>
  <c r="CN726" i="1"/>
  <c r="CM726" i="1"/>
  <c r="CL726" i="1"/>
  <c r="CK726" i="1"/>
  <c r="CJ726" i="1"/>
  <c r="CI726" i="1"/>
  <c r="CH726" i="1"/>
  <c r="CG726" i="1"/>
  <c r="CF726" i="1"/>
  <c r="CE726" i="1"/>
  <c r="CD726" i="1"/>
  <c r="CC726" i="1"/>
  <c r="CB726" i="1"/>
  <c r="CA726" i="1"/>
  <c r="BZ726" i="1"/>
  <c r="BY726" i="1"/>
  <c r="BX726" i="1"/>
  <c r="BW726" i="1"/>
  <c r="BV726" i="1"/>
  <c r="BU726" i="1"/>
  <c r="BT726" i="1"/>
  <c r="BS726" i="1"/>
  <c r="BR726" i="1"/>
  <c r="BQ726" i="1"/>
  <c r="DT725" i="1"/>
  <c r="BW725" i="1"/>
  <c r="BV725" i="1"/>
  <c r="BU725" i="1"/>
  <c r="BT725" i="1"/>
  <c r="BS725" i="1"/>
  <c r="BR725" i="1"/>
  <c r="BQ725" i="1"/>
  <c r="BP727" i="1"/>
  <c r="BP726" i="1"/>
  <c r="BP725" i="1"/>
  <c r="DT721" i="1"/>
  <c r="DS721" i="1"/>
  <c r="DQ721" i="1"/>
  <c r="DP721" i="1"/>
  <c r="DO721" i="1"/>
  <c r="DN721" i="1"/>
  <c r="DM721" i="1"/>
  <c r="DL721" i="1"/>
  <c r="DK721" i="1"/>
  <c r="DJ721" i="1"/>
  <c r="DI721" i="1"/>
  <c r="DH721" i="1"/>
  <c r="DG721" i="1"/>
  <c r="DF721" i="1"/>
  <c r="DE721" i="1"/>
  <c r="DD721" i="1"/>
  <c r="DC721" i="1"/>
  <c r="DB721" i="1"/>
  <c r="DA721" i="1"/>
  <c r="CZ721" i="1"/>
  <c r="CY721" i="1"/>
  <c r="CX721" i="1"/>
  <c r="CW721" i="1"/>
  <c r="CV721" i="1"/>
  <c r="CU721" i="1"/>
  <c r="CT721" i="1"/>
  <c r="CS721" i="1"/>
  <c r="CR721" i="1"/>
  <c r="CQ721" i="1"/>
  <c r="CP721" i="1"/>
  <c r="CO721" i="1"/>
  <c r="CN721" i="1"/>
  <c r="CM721" i="1"/>
  <c r="CL721" i="1"/>
  <c r="CK721" i="1"/>
  <c r="CJ721" i="1"/>
  <c r="CI721" i="1"/>
  <c r="CH721" i="1"/>
  <c r="CG721" i="1"/>
  <c r="CF721" i="1"/>
  <c r="CE721" i="1"/>
  <c r="CD721" i="1"/>
  <c r="CC721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DT722" i="1"/>
  <c r="DS722" i="1"/>
  <c r="DQ722" i="1"/>
  <c r="DP722" i="1"/>
  <c r="DO722" i="1"/>
  <c r="DN722" i="1"/>
  <c r="DM722" i="1"/>
  <c r="DL722" i="1"/>
  <c r="DK722" i="1"/>
  <c r="DJ722" i="1"/>
  <c r="DI722" i="1"/>
  <c r="DH722" i="1"/>
  <c r="DG722" i="1"/>
  <c r="DF722" i="1"/>
  <c r="DE722" i="1"/>
  <c r="DD722" i="1"/>
  <c r="DC722" i="1"/>
  <c r="DB722" i="1"/>
  <c r="DA722" i="1"/>
  <c r="CZ722" i="1"/>
  <c r="CY722" i="1"/>
  <c r="CX722" i="1"/>
  <c r="CW722" i="1"/>
  <c r="CV722" i="1"/>
  <c r="CU722" i="1"/>
  <c r="CT722" i="1"/>
  <c r="CS722" i="1"/>
  <c r="CR722" i="1"/>
  <c r="CQ722" i="1"/>
  <c r="CP722" i="1"/>
  <c r="CO722" i="1"/>
  <c r="CN722" i="1"/>
  <c r="CM722" i="1"/>
  <c r="CL722" i="1"/>
  <c r="CK722" i="1"/>
  <c r="CJ722" i="1"/>
  <c r="CI722" i="1"/>
  <c r="CH722" i="1"/>
  <c r="CG722" i="1"/>
  <c r="CF722" i="1"/>
  <c r="CE722" i="1"/>
  <c r="CD722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DT720" i="1"/>
  <c r="DS720" i="1"/>
  <c r="DQ720" i="1"/>
  <c r="DP720" i="1"/>
  <c r="DO720" i="1"/>
  <c r="DN720" i="1"/>
  <c r="DM720" i="1"/>
  <c r="DL720" i="1"/>
  <c r="DK720" i="1"/>
  <c r="DJ720" i="1"/>
  <c r="DI720" i="1"/>
  <c r="DH720" i="1"/>
  <c r="DG720" i="1"/>
  <c r="DF720" i="1"/>
  <c r="DE720" i="1"/>
  <c r="DD720" i="1"/>
  <c r="DC720" i="1"/>
  <c r="DB720" i="1"/>
  <c r="DA720" i="1"/>
  <c r="CZ720" i="1"/>
  <c r="CY720" i="1"/>
  <c r="CX720" i="1"/>
  <c r="CW720" i="1"/>
  <c r="CV720" i="1"/>
  <c r="CU720" i="1"/>
  <c r="CT720" i="1"/>
  <c r="CS720" i="1"/>
  <c r="CR720" i="1"/>
  <c r="CQ720" i="1"/>
  <c r="CP720" i="1"/>
  <c r="CO720" i="1"/>
  <c r="CN720" i="1"/>
  <c r="CM720" i="1"/>
  <c r="CL720" i="1"/>
  <c r="CK720" i="1"/>
  <c r="CJ720" i="1"/>
  <c r="CI720" i="1"/>
  <c r="CH720" i="1"/>
  <c r="CG720" i="1"/>
  <c r="CF720" i="1"/>
  <c r="CE720" i="1"/>
  <c r="CD720" i="1"/>
  <c r="CC720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DT718" i="1"/>
  <c r="DS718" i="1"/>
  <c r="DQ718" i="1"/>
  <c r="DP718" i="1"/>
  <c r="DO718" i="1"/>
  <c r="DN718" i="1"/>
  <c r="DM718" i="1"/>
  <c r="DL718" i="1"/>
  <c r="DK718" i="1"/>
  <c r="DJ718" i="1"/>
  <c r="DI718" i="1"/>
  <c r="DH718" i="1"/>
  <c r="DG718" i="1"/>
  <c r="DF718" i="1"/>
  <c r="DE718" i="1"/>
  <c r="DD718" i="1"/>
  <c r="DC718" i="1"/>
  <c r="DB718" i="1"/>
  <c r="DA718" i="1"/>
  <c r="CZ718" i="1"/>
  <c r="CY718" i="1"/>
  <c r="CX718" i="1"/>
  <c r="CW718" i="1"/>
  <c r="CV718" i="1"/>
  <c r="CU718" i="1"/>
  <c r="CT718" i="1"/>
  <c r="CS718" i="1"/>
  <c r="CR718" i="1"/>
  <c r="CQ718" i="1"/>
  <c r="CP718" i="1"/>
  <c r="CO718" i="1"/>
  <c r="CN718" i="1"/>
  <c r="CM718" i="1"/>
  <c r="CL718" i="1"/>
  <c r="CK718" i="1"/>
  <c r="CJ718" i="1"/>
  <c r="CI718" i="1"/>
  <c r="CH718" i="1"/>
  <c r="CG718" i="1"/>
  <c r="CF718" i="1"/>
  <c r="CE718" i="1"/>
  <c r="CD718" i="1"/>
  <c r="CC718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DT717" i="1"/>
  <c r="BP721" i="1"/>
  <c r="BP722" i="1"/>
  <c r="BP720" i="1"/>
  <c r="BP718" i="1"/>
  <c r="DT714" i="1"/>
  <c r="DS714" i="1"/>
  <c r="DQ714" i="1"/>
  <c r="DP714" i="1"/>
  <c r="DO714" i="1"/>
  <c r="DN714" i="1"/>
  <c r="DM714" i="1"/>
  <c r="DL714" i="1"/>
  <c r="DK714" i="1"/>
  <c r="DJ714" i="1"/>
  <c r="DI714" i="1"/>
  <c r="DH714" i="1"/>
  <c r="DG714" i="1"/>
  <c r="DF714" i="1"/>
  <c r="DE714" i="1"/>
  <c r="DD714" i="1"/>
  <c r="DC714" i="1"/>
  <c r="DB714" i="1"/>
  <c r="DA714" i="1"/>
  <c r="CZ714" i="1"/>
  <c r="CY714" i="1"/>
  <c r="CX714" i="1"/>
  <c r="CW714" i="1"/>
  <c r="CV714" i="1"/>
  <c r="CU714" i="1"/>
  <c r="CT714" i="1"/>
  <c r="CS714" i="1"/>
  <c r="CR714" i="1"/>
  <c r="CQ714" i="1"/>
  <c r="CP714" i="1"/>
  <c r="CO714" i="1"/>
  <c r="CN714" i="1"/>
  <c r="CM714" i="1"/>
  <c r="CL714" i="1"/>
  <c r="CK714" i="1"/>
  <c r="CJ714" i="1"/>
  <c r="CI714" i="1"/>
  <c r="CH714" i="1"/>
  <c r="CG714" i="1"/>
  <c r="CF714" i="1"/>
  <c r="CE714" i="1"/>
  <c r="CD714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DT712" i="1"/>
  <c r="DS712" i="1"/>
  <c r="DQ712" i="1"/>
  <c r="DP712" i="1"/>
  <c r="DO712" i="1"/>
  <c r="DN712" i="1"/>
  <c r="DM712" i="1"/>
  <c r="DL712" i="1"/>
  <c r="DK712" i="1"/>
  <c r="DJ712" i="1"/>
  <c r="DI712" i="1"/>
  <c r="DH712" i="1"/>
  <c r="DG712" i="1"/>
  <c r="DF712" i="1"/>
  <c r="DE712" i="1"/>
  <c r="DD712" i="1"/>
  <c r="DC712" i="1"/>
  <c r="DB712" i="1"/>
  <c r="DA712" i="1"/>
  <c r="CZ712" i="1"/>
  <c r="CY712" i="1"/>
  <c r="CX712" i="1"/>
  <c r="CW712" i="1"/>
  <c r="CV712" i="1"/>
  <c r="CU712" i="1"/>
  <c r="CT712" i="1"/>
  <c r="CS712" i="1"/>
  <c r="CR712" i="1"/>
  <c r="CQ712" i="1"/>
  <c r="CP712" i="1"/>
  <c r="CO712" i="1"/>
  <c r="CN712" i="1"/>
  <c r="CM712" i="1"/>
  <c r="CL712" i="1"/>
  <c r="CK712" i="1"/>
  <c r="CJ712" i="1"/>
  <c r="CI712" i="1"/>
  <c r="CH712" i="1"/>
  <c r="CG712" i="1"/>
  <c r="CF712" i="1"/>
  <c r="CE712" i="1"/>
  <c r="CD712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DT710" i="1"/>
  <c r="DS710" i="1"/>
  <c r="DQ710" i="1"/>
  <c r="DP710" i="1"/>
  <c r="DO710" i="1"/>
  <c r="DN710" i="1"/>
  <c r="DM710" i="1"/>
  <c r="DL710" i="1"/>
  <c r="DK710" i="1"/>
  <c r="DJ710" i="1"/>
  <c r="DI710" i="1"/>
  <c r="DH710" i="1"/>
  <c r="DG710" i="1"/>
  <c r="DF710" i="1"/>
  <c r="DE710" i="1"/>
  <c r="DD710" i="1"/>
  <c r="DC710" i="1"/>
  <c r="DB710" i="1"/>
  <c r="DA710" i="1"/>
  <c r="CZ710" i="1"/>
  <c r="CY710" i="1"/>
  <c r="CX710" i="1"/>
  <c r="CW710" i="1"/>
  <c r="CV710" i="1"/>
  <c r="CU710" i="1"/>
  <c r="CT710" i="1"/>
  <c r="CS710" i="1"/>
  <c r="CR710" i="1"/>
  <c r="CQ710" i="1"/>
  <c r="CP710" i="1"/>
  <c r="CO710" i="1"/>
  <c r="CN710" i="1"/>
  <c r="CM710" i="1"/>
  <c r="CL710" i="1"/>
  <c r="CK710" i="1"/>
  <c r="CJ710" i="1"/>
  <c r="CI710" i="1"/>
  <c r="CH710" i="1"/>
  <c r="CG710" i="1"/>
  <c r="CF710" i="1"/>
  <c r="CE710" i="1"/>
  <c r="CD710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DT709" i="1"/>
  <c r="BP714" i="1"/>
  <c r="BP712" i="1"/>
  <c r="BP710" i="1"/>
  <c r="DT706" i="1"/>
  <c r="DS706" i="1"/>
  <c r="DQ706" i="1"/>
  <c r="DP706" i="1"/>
  <c r="DO706" i="1"/>
  <c r="DN706" i="1"/>
  <c r="DM706" i="1"/>
  <c r="DL706" i="1"/>
  <c r="DK706" i="1"/>
  <c r="DJ706" i="1"/>
  <c r="DI706" i="1"/>
  <c r="DH706" i="1"/>
  <c r="DG706" i="1"/>
  <c r="DF706" i="1"/>
  <c r="DE706" i="1"/>
  <c r="DD706" i="1"/>
  <c r="DC706" i="1"/>
  <c r="DB706" i="1"/>
  <c r="DA706" i="1"/>
  <c r="CZ706" i="1"/>
  <c r="CY706" i="1"/>
  <c r="CX706" i="1"/>
  <c r="CW706" i="1"/>
  <c r="CV706" i="1"/>
  <c r="CU706" i="1"/>
  <c r="CT706" i="1"/>
  <c r="CS706" i="1"/>
  <c r="CR706" i="1"/>
  <c r="CQ706" i="1"/>
  <c r="CP706" i="1"/>
  <c r="CO706" i="1"/>
  <c r="CN706" i="1"/>
  <c r="CM706" i="1"/>
  <c r="CL706" i="1"/>
  <c r="CK706" i="1"/>
  <c r="CJ706" i="1"/>
  <c r="CI706" i="1"/>
  <c r="CH706" i="1"/>
  <c r="CG706" i="1"/>
  <c r="CF706" i="1"/>
  <c r="CE706" i="1"/>
  <c r="CD706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DT705" i="1"/>
  <c r="DS705" i="1"/>
  <c r="DQ705" i="1"/>
  <c r="DP705" i="1"/>
  <c r="DO705" i="1"/>
  <c r="DN705" i="1"/>
  <c r="DM705" i="1"/>
  <c r="DL705" i="1"/>
  <c r="DK705" i="1"/>
  <c r="DJ705" i="1"/>
  <c r="DI705" i="1"/>
  <c r="DH705" i="1"/>
  <c r="DG705" i="1"/>
  <c r="DF705" i="1"/>
  <c r="DE705" i="1"/>
  <c r="DD705" i="1"/>
  <c r="DC705" i="1"/>
  <c r="DB705" i="1"/>
  <c r="DA705" i="1"/>
  <c r="CZ705" i="1"/>
  <c r="CY705" i="1"/>
  <c r="CX705" i="1"/>
  <c r="CW705" i="1"/>
  <c r="CV705" i="1"/>
  <c r="CU705" i="1"/>
  <c r="CT705" i="1"/>
  <c r="CS705" i="1"/>
  <c r="CR705" i="1"/>
  <c r="CQ705" i="1"/>
  <c r="CP705" i="1"/>
  <c r="CO705" i="1"/>
  <c r="CN705" i="1"/>
  <c r="CM705" i="1"/>
  <c r="CL705" i="1"/>
  <c r="CK705" i="1"/>
  <c r="CJ705" i="1"/>
  <c r="CI705" i="1"/>
  <c r="CH705" i="1"/>
  <c r="CG705" i="1"/>
  <c r="CF705" i="1"/>
  <c r="CE705" i="1"/>
  <c r="CD705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DT702" i="1"/>
  <c r="BT702" i="1"/>
  <c r="BS702" i="1"/>
  <c r="BR702" i="1"/>
  <c r="BQ702" i="1"/>
  <c r="BP706" i="1"/>
  <c r="BP705" i="1"/>
  <c r="BP702" i="1"/>
  <c r="DT695" i="1"/>
  <c r="DS695" i="1"/>
  <c r="DQ695" i="1"/>
  <c r="DP695" i="1"/>
  <c r="DO695" i="1"/>
  <c r="DN695" i="1"/>
  <c r="DM695" i="1"/>
  <c r="DL695" i="1"/>
  <c r="DK695" i="1"/>
  <c r="DJ695" i="1"/>
  <c r="DI695" i="1"/>
  <c r="DH695" i="1"/>
  <c r="DG695" i="1"/>
  <c r="DF695" i="1"/>
  <c r="DE695" i="1"/>
  <c r="DD695" i="1"/>
  <c r="DC695" i="1"/>
  <c r="DB695" i="1"/>
  <c r="DA695" i="1"/>
  <c r="CZ695" i="1"/>
  <c r="CY695" i="1"/>
  <c r="CX695" i="1"/>
  <c r="CW695" i="1"/>
  <c r="CV695" i="1"/>
  <c r="CU695" i="1"/>
  <c r="CT695" i="1"/>
  <c r="CS695" i="1"/>
  <c r="CR695" i="1"/>
  <c r="CQ695" i="1"/>
  <c r="CP695" i="1"/>
  <c r="CO695" i="1"/>
  <c r="CN695" i="1"/>
  <c r="CM695" i="1"/>
  <c r="CL695" i="1"/>
  <c r="CK695" i="1"/>
  <c r="CJ695" i="1"/>
  <c r="CI695" i="1"/>
  <c r="CH695" i="1"/>
  <c r="CG695" i="1"/>
  <c r="CF695" i="1"/>
  <c r="CE695" i="1"/>
  <c r="CD695" i="1"/>
  <c r="CC695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DT694" i="1"/>
  <c r="DS694" i="1"/>
  <c r="DR694" i="1"/>
  <c r="DQ694" i="1"/>
  <c r="DP694" i="1"/>
  <c r="DO694" i="1"/>
  <c r="DN694" i="1"/>
  <c r="DM694" i="1"/>
  <c r="DL694" i="1"/>
  <c r="DK694" i="1"/>
  <c r="DJ694" i="1"/>
  <c r="DI694" i="1"/>
  <c r="DH694" i="1"/>
  <c r="DG694" i="1"/>
  <c r="DF694" i="1"/>
  <c r="DE694" i="1"/>
  <c r="DD694" i="1"/>
  <c r="DC694" i="1"/>
  <c r="DB694" i="1"/>
  <c r="DA694" i="1"/>
  <c r="CZ694" i="1"/>
  <c r="CY694" i="1"/>
  <c r="CX694" i="1"/>
  <c r="CW694" i="1"/>
  <c r="CV694" i="1"/>
  <c r="CU694" i="1"/>
  <c r="CT694" i="1"/>
  <c r="CS694" i="1"/>
  <c r="CR694" i="1"/>
  <c r="CQ694" i="1"/>
  <c r="CP694" i="1"/>
  <c r="CO694" i="1"/>
  <c r="CN694" i="1"/>
  <c r="CM694" i="1"/>
  <c r="CL694" i="1"/>
  <c r="CK694" i="1"/>
  <c r="CJ694" i="1"/>
  <c r="CI694" i="1"/>
  <c r="CH694" i="1"/>
  <c r="CG694" i="1"/>
  <c r="CF694" i="1"/>
  <c r="CE694" i="1"/>
  <c r="CD694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DT692" i="1"/>
  <c r="DS692" i="1"/>
  <c r="DR692" i="1"/>
  <c r="DQ692" i="1"/>
  <c r="DP692" i="1"/>
  <c r="DO692" i="1"/>
  <c r="DN692" i="1"/>
  <c r="DM692" i="1"/>
  <c r="DL692" i="1"/>
  <c r="DK692" i="1"/>
  <c r="DJ692" i="1"/>
  <c r="DI692" i="1"/>
  <c r="DH692" i="1"/>
  <c r="DG692" i="1"/>
  <c r="DF692" i="1"/>
  <c r="DE692" i="1"/>
  <c r="DD692" i="1"/>
  <c r="DC692" i="1"/>
  <c r="DB692" i="1"/>
  <c r="DA692" i="1"/>
  <c r="CZ692" i="1"/>
  <c r="CY692" i="1"/>
  <c r="CX692" i="1"/>
  <c r="CW692" i="1"/>
  <c r="CV692" i="1"/>
  <c r="CU692" i="1"/>
  <c r="CT692" i="1"/>
  <c r="CS692" i="1"/>
  <c r="CR692" i="1"/>
  <c r="CQ692" i="1"/>
  <c r="CP692" i="1"/>
  <c r="CO692" i="1"/>
  <c r="CN692" i="1"/>
  <c r="CM692" i="1"/>
  <c r="CL692" i="1"/>
  <c r="CK692" i="1"/>
  <c r="CJ692" i="1"/>
  <c r="CI692" i="1"/>
  <c r="CH692" i="1"/>
  <c r="CG692" i="1"/>
  <c r="CF692" i="1"/>
  <c r="CE692" i="1"/>
  <c r="CD692" i="1"/>
  <c r="CC692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DT691" i="1"/>
  <c r="BP695" i="1"/>
  <c r="BP694" i="1"/>
  <c r="BP692" i="1"/>
  <c r="DT686" i="1"/>
  <c r="DS686" i="1"/>
  <c r="DR686" i="1"/>
  <c r="DQ686" i="1"/>
  <c r="DP686" i="1"/>
  <c r="DO686" i="1"/>
  <c r="DN686" i="1"/>
  <c r="DM686" i="1"/>
  <c r="DL686" i="1"/>
  <c r="DK686" i="1"/>
  <c r="DJ686" i="1"/>
  <c r="DI686" i="1"/>
  <c r="DH686" i="1"/>
  <c r="DG686" i="1"/>
  <c r="DF686" i="1"/>
  <c r="DE686" i="1"/>
  <c r="DD686" i="1"/>
  <c r="DC686" i="1"/>
  <c r="DB686" i="1"/>
  <c r="DA686" i="1"/>
  <c r="CZ686" i="1"/>
  <c r="CY686" i="1"/>
  <c r="CX686" i="1"/>
  <c r="CW686" i="1"/>
  <c r="CV686" i="1"/>
  <c r="CU686" i="1"/>
  <c r="CT686" i="1"/>
  <c r="CS686" i="1"/>
  <c r="CR686" i="1"/>
  <c r="CQ686" i="1"/>
  <c r="CP686" i="1"/>
  <c r="CO686" i="1"/>
  <c r="CN686" i="1"/>
  <c r="CM686" i="1"/>
  <c r="CL686" i="1"/>
  <c r="CK686" i="1"/>
  <c r="CJ686" i="1"/>
  <c r="CI686" i="1"/>
  <c r="CH686" i="1"/>
  <c r="CG686" i="1"/>
  <c r="CF686" i="1"/>
  <c r="CE686" i="1"/>
  <c r="CD686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DT687" i="1"/>
  <c r="DS687" i="1"/>
  <c r="DR687" i="1"/>
  <c r="DQ687" i="1"/>
  <c r="DP687" i="1"/>
  <c r="DO687" i="1"/>
  <c r="DN687" i="1"/>
  <c r="DM687" i="1"/>
  <c r="DL687" i="1"/>
  <c r="DK687" i="1"/>
  <c r="DJ687" i="1"/>
  <c r="DI687" i="1"/>
  <c r="DH687" i="1"/>
  <c r="DG687" i="1"/>
  <c r="DF687" i="1"/>
  <c r="DE687" i="1"/>
  <c r="DD687" i="1"/>
  <c r="DC687" i="1"/>
  <c r="DB687" i="1"/>
  <c r="DA687" i="1"/>
  <c r="CZ687" i="1"/>
  <c r="CY687" i="1"/>
  <c r="CX687" i="1"/>
  <c r="CW687" i="1"/>
  <c r="CV687" i="1"/>
  <c r="CU687" i="1"/>
  <c r="CT687" i="1"/>
  <c r="CS687" i="1"/>
  <c r="CR687" i="1"/>
  <c r="CQ687" i="1"/>
  <c r="CP687" i="1"/>
  <c r="CO687" i="1"/>
  <c r="CN687" i="1"/>
  <c r="CM687" i="1"/>
  <c r="CL687" i="1"/>
  <c r="CK687" i="1"/>
  <c r="CJ687" i="1"/>
  <c r="CI687" i="1"/>
  <c r="CH687" i="1"/>
  <c r="CG687" i="1"/>
  <c r="CF687" i="1"/>
  <c r="CE687" i="1"/>
  <c r="CD687" i="1"/>
  <c r="CC687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DT685" i="1"/>
  <c r="DS685" i="1"/>
  <c r="DR685" i="1"/>
  <c r="DQ685" i="1"/>
  <c r="DP685" i="1"/>
  <c r="DO685" i="1"/>
  <c r="DN685" i="1"/>
  <c r="DM685" i="1"/>
  <c r="DL685" i="1"/>
  <c r="DK685" i="1"/>
  <c r="DJ685" i="1"/>
  <c r="DI685" i="1"/>
  <c r="DH685" i="1"/>
  <c r="DG685" i="1"/>
  <c r="DF685" i="1"/>
  <c r="DE685" i="1"/>
  <c r="DD685" i="1"/>
  <c r="DC685" i="1"/>
  <c r="DB685" i="1"/>
  <c r="DA685" i="1"/>
  <c r="CZ685" i="1"/>
  <c r="CY685" i="1"/>
  <c r="CX685" i="1"/>
  <c r="CW685" i="1"/>
  <c r="CV685" i="1"/>
  <c r="CU685" i="1"/>
  <c r="CT685" i="1"/>
  <c r="CS685" i="1"/>
  <c r="CR685" i="1"/>
  <c r="CQ685" i="1"/>
  <c r="CP685" i="1"/>
  <c r="CO685" i="1"/>
  <c r="CN685" i="1"/>
  <c r="CM685" i="1"/>
  <c r="CL685" i="1"/>
  <c r="CK685" i="1"/>
  <c r="CJ685" i="1"/>
  <c r="CI685" i="1"/>
  <c r="CH685" i="1"/>
  <c r="CG685" i="1"/>
  <c r="CF685" i="1"/>
  <c r="CE685" i="1"/>
  <c r="CD685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DT683" i="1"/>
  <c r="DS683" i="1"/>
  <c r="DR683" i="1"/>
  <c r="DQ683" i="1"/>
  <c r="DP683" i="1"/>
  <c r="DO683" i="1"/>
  <c r="DN683" i="1"/>
  <c r="DM683" i="1"/>
  <c r="DL683" i="1"/>
  <c r="DK683" i="1"/>
  <c r="DJ683" i="1"/>
  <c r="DI683" i="1"/>
  <c r="DH683" i="1"/>
  <c r="DG683" i="1"/>
  <c r="DF683" i="1"/>
  <c r="DE683" i="1"/>
  <c r="DD683" i="1"/>
  <c r="DC683" i="1"/>
  <c r="DB683" i="1"/>
  <c r="DA683" i="1"/>
  <c r="CZ683" i="1"/>
  <c r="CY683" i="1"/>
  <c r="CX683" i="1"/>
  <c r="CW683" i="1"/>
  <c r="CV683" i="1"/>
  <c r="CU683" i="1"/>
  <c r="CT683" i="1"/>
  <c r="CS683" i="1"/>
  <c r="CR683" i="1"/>
  <c r="CQ683" i="1"/>
  <c r="CP683" i="1"/>
  <c r="CO683" i="1"/>
  <c r="CN683" i="1"/>
  <c r="CM683" i="1"/>
  <c r="CL683" i="1"/>
  <c r="CK683" i="1"/>
  <c r="CJ683" i="1"/>
  <c r="CI683" i="1"/>
  <c r="CH683" i="1"/>
  <c r="CG683" i="1"/>
  <c r="CF683" i="1"/>
  <c r="CE683" i="1"/>
  <c r="CD683" i="1"/>
  <c r="CC683" i="1"/>
  <c r="CB683" i="1"/>
  <c r="CA683" i="1"/>
  <c r="BZ683" i="1"/>
  <c r="BY683" i="1"/>
  <c r="DT682" i="1"/>
  <c r="BP686" i="1"/>
  <c r="BP687" i="1"/>
  <c r="BP685" i="1"/>
  <c r="DT678" i="1"/>
  <c r="DS678" i="1"/>
  <c r="DR678" i="1"/>
  <c r="DQ678" i="1"/>
  <c r="DP678" i="1"/>
  <c r="DO678" i="1"/>
  <c r="DN678" i="1"/>
  <c r="DM678" i="1"/>
  <c r="DL678" i="1"/>
  <c r="DK678" i="1"/>
  <c r="DJ678" i="1"/>
  <c r="DI678" i="1"/>
  <c r="DH678" i="1"/>
  <c r="DG678" i="1"/>
  <c r="DF678" i="1"/>
  <c r="DE678" i="1"/>
  <c r="DD678" i="1"/>
  <c r="DC678" i="1"/>
  <c r="DB678" i="1"/>
  <c r="DA678" i="1"/>
  <c r="CZ678" i="1"/>
  <c r="CY678" i="1"/>
  <c r="CX678" i="1"/>
  <c r="CW678" i="1"/>
  <c r="CV678" i="1"/>
  <c r="CU678" i="1"/>
  <c r="CT678" i="1"/>
  <c r="CS678" i="1"/>
  <c r="CR678" i="1"/>
  <c r="CQ678" i="1"/>
  <c r="CP678" i="1"/>
  <c r="CO678" i="1"/>
  <c r="CN678" i="1"/>
  <c r="CM678" i="1"/>
  <c r="CL678" i="1"/>
  <c r="CK678" i="1"/>
  <c r="CJ678" i="1"/>
  <c r="CI678" i="1"/>
  <c r="CH678" i="1"/>
  <c r="CG678" i="1"/>
  <c r="CF678" i="1"/>
  <c r="CE678" i="1"/>
  <c r="CD678" i="1"/>
  <c r="CC678" i="1"/>
  <c r="CB678" i="1"/>
  <c r="CA678" i="1"/>
  <c r="BZ678" i="1"/>
  <c r="BY678" i="1"/>
  <c r="BX678" i="1"/>
  <c r="BW678" i="1"/>
  <c r="BV678" i="1"/>
  <c r="BU678" i="1"/>
  <c r="BT678" i="1"/>
  <c r="BS678" i="1"/>
  <c r="BR678" i="1"/>
  <c r="BQ678" i="1"/>
  <c r="DT679" i="1"/>
  <c r="DS679" i="1"/>
  <c r="DR679" i="1"/>
  <c r="DQ679" i="1"/>
  <c r="DP679" i="1"/>
  <c r="DO679" i="1"/>
  <c r="DN679" i="1"/>
  <c r="DM679" i="1"/>
  <c r="DL679" i="1"/>
  <c r="DK679" i="1"/>
  <c r="DJ679" i="1"/>
  <c r="DI679" i="1"/>
  <c r="DH679" i="1"/>
  <c r="DG679" i="1"/>
  <c r="DF679" i="1"/>
  <c r="DE679" i="1"/>
  <c r="DD679" i="1"/>
  <c r="DC679" i="1"/>
  <c r="DB679" i="1"/>
  <c r="DA679" i="1"/>
  <c r="CZ679" i="1"/>
  <c r="CY679" i="1"/>
  <c r="CX679" i="1"/>
  <c r="CW679" i="1"/>
  <c r="CV679" i="1"/>
  <c r="CU679" i="1"/>
  <c r="CT679" i="1"/>
  <c r="CS679" i="1"/>
  <c r="CR679" i="1"/>
  <c r="CQ679" i="1"/>
  <c r="CP679" i="1"/>
  <c r="CO679" i="1"/>
  <c r="CN679" i="1"/>
  <c r="CM679" i="1"/>
  <c r="CL679" i="1"/>
  <c r="CK679" i="1"/>
  <c r="CJ679" i="1"/>
  <c r="CI679" i="1"/>
  <c r="CH679" i="1"/>
  <c r="CG679" i="1"/>
  <c r="CF679" i="1"/>
  <c r="CE679" i="1"/>
  <c r="CD679" i="1"/>
  <c r="CC679" i="1"/>
  <c r="CB679" i="1"/>
  <c r="CA679" i="1"/>
  <c r="BZ679" i="1"/>
  <c r="BY679" i="1"/>
  <c r="BX679" i="1"/>
  <c r="BW679" i="1"/>
  <c r="BV679" i="1"/>
  <c r="BU679" i="1"/>
  <c r="BT679" i="1"/>
  <c r="BS679" i="1"/>
  <c r="BR679" i="1"/>
  <c r="BQ679" i="1"/>
  <c r="DT677" i="1"/>
  <c r="DS677" i="1"/>
  <c r="DR677" i="1"/>
  <c r="DQ677" i="1"/>
  <c r="DP677" i="1"/>
  <c r="DO677" i="1"/>
  <c r="DN677" i="1"/>
  <c r="DM677" i="1"/>
  <c r="DL677" i="1"/>
  <c r="DK677" i="1"/>
  <c r="DJ677" i="1"/>
  <c r="DI677" i="1"/>
  <c r="DH677" i="1"/>
  <c r="DG677" i="1"/>
  <c r="DF677" i="1"/>
  <c r="DE677" i="1"/>
  <c r="DD677" i="1"/>
  <c r="DC677" i="1"/>
  <c r="DB677" i="1"/>
  <c r="DA677" i="1"/>
  <c r="CZ677" i="1"/>
  <c r="CY677" i="1"/>
  <c r="CX677" i="1"/>
  <c r="CW677" i="1"/>
  <c r="CV677" i="1"/>
  <c r="CU677" i="1"/>
  <c r="CT677" i="1"/>
  <c r="CS677" i="1"/>
  <c r="CR677" i="1"/>
  <c r="CQ677" i="1"/>
  <c r="CP677" i="1"/>
  <c r="CO677" i="1"/>
  <c r="CN677" i="1"/>
  <c r="CM677" i="1"/>
  <c r="CL677" i="1"/>
  <c r="CK677" i="1"/>
  <c r="CJ677" i="1"/>
  <c r="CI677" i="1"/>
  <c r="CH677" i="1"/>
  <c r="CG677" i="1"/>
  <c r="CF677" i="1"/>
  <c r="CE677" i="1"/>
  <c r="CD677" i="1"/>
  <c r="CC677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DT676" i="1"/>
  <c r="DS676" i="1"/>
  <c r="DR676" i="1"/>
  <c r="DQ676" i="1"/>
  <c r="DP676" i="1"/>
  <c r="DO676" i="1"/>
  <c r="DN676" i="1"/>
  <c r="DM676" i="1"/>
  <c r="DL676" i="1"/>
  <c r="DK676" i="1"/>
  <c r="DJ676" i="1"/>
  <c r="DI676" i="1"/>
  <c r="DH676" i="1"/>
  <c r="DG676" i="1"/>
  <c r="DF676" i="1"/>
  <c r="DE676" i="1"/>
  <c r="DD676" i="1"/>
  <c r="DC676" i="1"/>
  <c r="DB676" i="1"/>
  <c r="DA676" i="1"/>
  <c r="CZ676" i="1"/>
  <c r="CY676" i="1"/>
  <c r="CX676" i="1"/>
  <c r="CW676" i="1"/>
  <c r="CV676" i="1"/>
  <c r="CU676" i="1"/>
  <c r="CT676" i="1"/>
  <c r="CS676" i="1"/>
  <c r="CR676" i="1"/>
  <c r="CQ676" i="1"/>
  <c r="CP676" i="1"/>
  <c r="CO676" i="1"/>
  <c r="CN676" i="1"/>
  <c r="CM676" i="1"/>
  <c r="CL676" i="1"/>
  <c r="CK676" i="1"/>
  <c r="CJ676" i="1"/>
  <c r="CI676" i="1"/>
  <c r="CH676" i="1"/>
  <c r="CG676" i="1"/>
  <c r="CF676" i="1"/>
  <c r="CE676" i="1"/>
  <c r="CD676" i="1"/>
  <c r="CC676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DT675" i="1"/>
  <c r="DS675" i="1"/>
  <c r="DR675" i="1"/>
  <c r="DQ675" i="1"/>
  <c r="DP675" i="1"/>
  <c r="DO675" i="1"/>
  <c r="DN675" i="1"/>
  <c r="DM675" i="1"/>
  <c r="DL675" i="1"/>
  <c r="DK675" i="1"/>
  <c r="DJ675" i="1"/>
  <c r="DI675" i="1"/>
  <c r="DH675" i="1"/>
  <c r="DG675" i="1"/>
  <c r="DF675" i="1"/>
  <c r="DE675" i="1"/>
  <c r="DD675" i="1"/>
  <c r="DC675" i="1"/>
  <c r="DB675" i="1"/>
  <c r="DA675" i="1"/>
  <c r="CZ675" i="1"/>
  <c r="CY675" i="1"/>
  <c r="CX675" i="1"/>
  <c r="CW675" i="1"/>
  <c r="CV675" i="1"/>
  <c r="CU675" i="1"/>
  <c r="CT675" i="1"/>
  <c r="CS675" i="1"/>
  <c r="CR675" i="1"/>
  <c r="CQ675" i="1"/>
  <c r="CP675" i="1"/>
  <c r="CO675" i="1"/>
  <c r="CN675" i="1"/>
  <c r="CM675" i="1"/>
  <c r="CL675" i="1"/>
  <c r="CK675" i="1"/>
  <c r="CJ675" i="1"/>
  <c r="CI675" i="1"/>
  <c r="CH675" i="1"/>
  <c r="CG675" i="1"/>
  <c r="CF675" i="1"/>
  <c r="CE675" i="1"/>
  <c r="CD675" i="1"/>
  <c r="CC675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DT674" i="1"/>
  <c r="CU674" i="1"/>
  <c r="CT674" i="1"/>
  <c r="CS674" i="1"/>
  <c r="CR674" i="1"/>
  <c r="CQ674" i="1"/>
  <c r="CP674" i="1"/>
  <c r="CO674" i="1"/>
  <c r="CN674" i="1"/>
  <c r="CM674" i="1"/>
  <c r="CL674" i="1"/>
  <c r="CK674" i="1"/>
  <c r="CJ674" i="1"/>
  <c r="CI674" i="1"/>
  <c r="CH674" i="1"/>
  <c r="CG674" i="1"/>
  <c r="CF674" i="1"/>
  <c r="CE674" i="1"/>
  <c r="CD674" i="1"/>
  <c r="CC674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BP678" i="1"/>
  <c r="BP679" i="1"/>
  <c r="BP677" i="1"/>
  <c r="BP676" i="1"/>
  <c r="BP675" i="1"/>
  <c r="BP674" i="1"/>
  <c r="BP664" i="1"/>
  <c r="BP665" i="1"/>
  <c r="BP663" i="1"/>
  <c r="BP661" i="1"/>
  <c r="BP659" i="1"/>
  <c r="BP658" i="1"/>
  <c r="BP654" i="1"/>
  <c r="BP653" i="1"/>
  <c r="BP650" i="1"/>
  <c r="DT646" i="1"/>
  <c r="DS646" i="1"/>
  <c r="DR646" i="1"/>
  <c r="DQ646" i="1"/>
  <c r="DP646" i="1"/>
  <c r="DO646" i="1"/>
  <c r="DN646" i="1"/>
  <c r="DM646" i="1"/>
  <c r="DL646" i="1"/>
  <c r="DK646" i="1"/>
  <c r="DJ646" i="1"/>
  <c r="DI646" i="1"/>
  <c r="DH646" i="1"/>
  <c r="DG646" i="1"/>
  <c r="DF646" i="1"/>
  <c r="DE646" i="1"/>
  <c r="DD646" i="1"/>
  <c r="DC646" i="1"/>
  <c r="DB646" i="1"/>
  <c r="DA646" i="1"/>
  <c r="CZ646" i="1"/>
  <c r="CY646" i="1"/>
  <c r="CX646" i="1"/>
  <c r="CW646" i="1"/>
  <c r="CV646" i="1"/>
  <c r="CU646" i="1"/>
  <c r="CT646" i="1"/>
  <c r="CS646" i="1"/>
  <c r="CR646" i="1"/>
  <c r="CQ646" i="1"/>
  <c r="CP646" i="1"/>
  <c r="CO646" i="1"/>
  <c r="CN646" i="1"/>
  <c r="CM646" i="1"/>
  <c r="CL646" i="1"/>
  <c r="CK646" i="1"/>
  <c r="CJ646" i="1"/>
  <c r="CI646" i="1"/>
  <c r="CH646" i="1"/>
  <c r="CG646" i="1"/>
  <c r="CF646" i="1"/>
  <c r="CE646" i="1"/>
  <c r="CD646" i="1"/>
  <c r="CC646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DT644" i="1"/>
  <c r="DS644" i="1"/>
  <c r="DR644" i="1"/>
  <c r="DQ644" i="1"/>
  <c r="DP644" i="1"/>
  <c r="DO644" i="1"/>
  <c r="DN644" i="1"/>
  <c r="DM644" i="1"/>
  <c r="DL644" i="1"/>
  <c r="DK644" i="1"/>
  <c r="DJ644" i="1"/>
  <c r="DI644" i="1"/>
  <c r="DH644" i="1"/>
  <c r="DG644" i="1"/>
  <c r="DF644" i="1"/>
  <c r="DE644" i="1"/>
  <c r="DD644" i="1"/>
  <c r="DC644" i="1"/>
  <c r="DB644" i="1"/>
  <c r="DA644" i="1"/>
  <c r="CZ644" i="1"/>
  <c r="CY644" i="1"/>
  <c r="CX644" i="1"/>
  <c r="CW644" i="1"/>
  <c r="CV644" i="1"/>
  <c r="CU644" i="1"/>
  <c r="CT644" i="1"/>
  <c r="CS644" i="1"/>
  <c r="CR644" i="1"/>
  <c r="CQ644" i="1"/>
  <c r="CP644" i="1"/>
  <c r="CO644" i="1"/>
  <c r="CN644" i="1"/>
  <c r="CM644" i="1"/>
  <c r="CL644" i="1"/>
  <c r="CK644" i="1"/>
  <c r="CJ644" i="1"/>
  <c r="CI644" i="1"/>
  <c r="CH644" i="1"/>
  <c r="CG644" i="1"/>
  <c r="CF644" i="1"/>
  <c r="CE644" i="1"/>
  <c r="CD644" i="1"/>
  <c r="CC644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DT642" i="1"/>
  <c r="DS642" i="1"/>
  <c r="DR642" i="1"/>
  <c r="DQ642" i="1"/>
  <c r="DP642" i="1"/>
  <c r="DO642" i="1"/>
  <c r="DN642" i="1"/>
  <c r="DM642" i="1"/>
  <c r="DL642" i="1"/>
  <c r="DK642" i="1"/>
  <c r="DJ642" i="1"/>
  <c r="DI642" i="1"/>
  <c r="DH642" i="1"/>
  <c r="DG642" i="1"/>
  <c r="DF642" i="1"/>
  <c r="DE642" i="1"/>
  <c r="DD642" i="1"/>
  <c r="DC642" i="1"/>
  <c r="DB642" i="1"/>
  <c r="DA642" i="1"/>
  <c r="CZ642" i="1"/>
  <c r="CY642" i="1"/>
  <c r="CX642" i="1"/>
  <c r="CW642" i="1"/>
  <c r="CV642" i="1"/>
  <c r="CU642" i="1"/>
  <c r="CT642" i="1"/>
  <c r="CS642" i="1"/>
  <c r="CR642" i="1"/>
  <c r="CQ642" i="1"/>
  <c r="CP642" i="1"/>
  <c r="CO642" i="1"/>
  <c r="CN642" i="1"/>
  <c r="CM642" i="1"/>
  <c r="CL642" i="1"/>
  <c r="CK642" i="1"/>
  <c r="CJ642" i="1"/>
  <c r="CI642" i="1"/>
  <c r="CH642" i="1"/>
  <c r="CG642" i="1"/>
  <c r="CF642" i="1"/>
  <c r="CE642" i="1"/>
  <c r="CD642" i="1"/>
  <c r="CC642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BP646" i="1"/>
  <c r="BP644" i="1"/>
  <c r="BP642" i="1"/>
  <c r="DT635" i="1"/>
  <c r="DS635" i="1"/>
  <c r="DR635" i="1"/>
  <c r="DQ635" i="1"/>
  <c r="DP635" i="1"/>
  <c r="DO635" i="1"/>
  <c r="DN635" i="1"/>
  <c r="DM635" i="1"/>
  <c r="DL635" i="1"/>
  <c r="DK635" i="1"/>
  <c r="DJ635" i="1"/>
  <c r="DI635" i="1"/>
  <c r="DH635" i="1"/>
  <c r="DG635" i="1"/>
  <c r="DF635" i="1"/>
  <c r="DE635" i="1"/>
  <c r="DD635" i="1"/>
  <c r="DC635" i="1"/>
  <c r="DB635" i="1"/>
  <c r="DA635" i="1"/>
  <c r="CZ635" i="1"/>
  <c r="CY635" i="1"/>
  <c r="CX635" i="1"/>
  <c r="CW635" i="1"/>
  <c r="CV635" i="1"/>
  <c r="CU635" i="1"/>
  <c r="CT635" i="1"/>
  <c r="CS635" i="1"/>
  <c r="CR635" i="1"/>
  <c r="CQ635" i="1"/>
  <c r="CP635" i="1"/>
  <c r="CO635" i="1"/>
  <c r="CN635" i="1"/>
  <c r="CM635" i="1"/>
  <c r="CL635" i="1"/>
  <c r="CK635" i="1"/>
  <c r="CJ635" i="1"/>
  <c r="CI635" i="1"/>
  <c r="CH635" i="1"/>
  <c r="CG635" i="1"/>
  <c r="CF635" i="1"/>
  <c r="CE635" i="1"/>
  <c r="CD635" i="1"/>
  <c r="CC635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DT634" i="1"/>
  <c r="DS634" i="1"/>
  <c r="DR634" i="1"/>
  <c r="DQ634" i="1"/>
  <c r="DP634" i="1"/>
  <c r="DO634" i="1"/>
  <c r="DN634" i="1"/>
  <c r="DM634" i="1"/>
  <c r="DL634" i="1"/>
  <c r="DK634" i="1"/>
  <c r="DJ634" i="1"/>
  <c r="DI634" i="1"/>
  <c r="DH634" i="1"/>
  <c r="DG634" i="1"/>
  <c r="DF634" i="1"/>
  <c r="DE634" i="1"/>
  <c r="DD634" i="1"/>
  <c r="DC634" i="1"/>
  <c r="DB634" i="1"/>
  <c r="DA634" i="1"/>
  <c r="CZ634" i="1"/>
  <c r="CY634" i="1"/>
  <c r="CX634" i="1"/>
  <c r="CW634" i="1"/>
  <c r="CV634" i="1"/>
  <c r="CU634" i="1"/>
  <c r="CT634" i="1"/>
  <c r="CS634" i="1"/>
  <c r="CR634" i="1"/>
  <c r="CQ634" i="1"/>
  <c r="CP634" i="1"/>
  <c r="CO634" i="1"/>
  <c r="CN634" i="1"/>
  <c r="CM634" i="1"/>
  <c r="CL634" i="1"/>
  <c r="CK634" i="1"/>
  <c r="CJ634" i="1"/>
  <c r="CI634" i="1"/>
  <c r="CH634" i="1"/>
  <c r="CG634" i="1"/>
  <c r="CF634" i="1"/>
  <c r="CE634" i="1"/>
  <c r="CD634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DT632" i="1"/>
  <c r="DS632" i="1"/>
  <c r="DR632" i="1"/>
  <c r="DQ632" i="1"/>
  <c r="DP632" i="1"/>
  <c r="DO632" i="1"/>
  <c r="DN632" i="1"/>
  <c r="DM632" i="1"/>
  <c r="DL632" i="1"/>
  <c r="DK632" i="1"/>
  <c r="DJ632" i="1"/>
  <c r="DI632" i="1"/>
  <c r="DH632" i="1"/>
  <c r="DG632" i="1"/>
  <c r="DF632" i="1"/>
  <c r="DE632" i="1"/>
  <c r="DD632" i="1"/>
  <c r="DC632" i="1"/>
  <c r="DB632" i="1"/>
  <c r="DA632" i="1"/>
  <c r="CZ632" i="1"/>
  <c r="CY632" i="1"/>
  <c r="CX632" i="1"/>
  <c r="CW632" i="1"/>
  <c r="CV632" i="1"/>
  <c r="CU632" i="1"/>
  <c r="CT632" i="1"/>
  <c r="CS632" i="1"/>
  <c r="CR632" i="1"/>
  <c r="CQ632" i="1"/>
  <c r="CP632" i="1"/>
  <c r="CO632" i="1"/>
  <c r="CN632" i="1"/>
  <c r="CM632" i="1"/>
  <c r="CL632" i="1"/>
  <c r="CK632" i="1"/>
  <c r="CJ632" i="1"/>
  <c r="CI632" i="1"/>
  <c r="CH632" i="1"/>
  <c r="CG632" i="1"/>
  <c r="CF632" i="1"/>
  <c r="CE632" i="1"/>
  <c r="CD632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5" i="1"/>
  <c r="BP634" i="1"/>
  <c r="BP632" i="1"/>
  <c r="DT626" i="1"/>
  <c r="DS626" i="1"/>
  <c r="DR626" i="1"/>
  <c r="DQ626" i="1"/>
  <c r="DP626" i="1"/>
  <c r="DO626" i="1"/>
  <c r="DN626" i="1"/>
  <c r="DM626" i="1"/>
  <c r="DL626" i="1"/>
  <c r="DK626" i="1"/>
  <c r="DJ626" i="1"/>
  <c r="DI626" i="1"/>
  <c r="DH626" i="1"/>
  <c r="DG626" i="1"/>
  <c r="DF626" i="1"/>
  <c r="DE626" i="1"/>
  <c r="DD626" i="1"/>
  <c r="DC626" i="1"/>
  <c r="DB626" i="1"/>
  <c r="DA626" i="1"/>
  <c r="CZ626" i="1"/>
  <c r="CY626" i="1"/>
  <c r="CX626" i="1"/>
  <c r="CW626" i="1"/>
  <c r="CV626" i="1"/>
  <c r="CU626" i="1"/>
  <c r="CT626" i="1"/>
  <c r="CS626" i="1"/>
  <c r="CR626" i="1"/>
  <c r="CQ626" i="1"/>
  <c r="CP626" i="1"/>
  <c r="CO626" i="1"/>
  <c r="CN626" i="1"/>
  <c r="CM626" i="1"/>
  <c r="CL626" i="1"/>
  <c r="CK626" i="1"/>
  <c r="CJ626" i="1"/>
  <c r="CI626" i="1"/>
  <c r="CH626" i="1"/>
  <c r="CG626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DT625" i="1"/>
  <c r="DS625" i="1"/>
  <c r="DR625" i="1"/>
  <c r="DQ625" i="1"/>
  <c r="DP625" i="1"/>
  <c r="DO625" i="1"/>
  <c r="DN625" i="1"/>
  <c r="DM625" i="1"/>
  <c r="DL625" i="1"/>
  <c r="DK625" i="1"/>
  <c r="DJ625" i="1"/>
  <c r="DI625" i="1"/>
  <c r="DH625" i="1"/>
  <c r="DG625" i="1"/>
  <c r="DF625" i="1"/>
  <c r="DE625" i="1"/>
  <c r="DD625" i="1"/>
  <c r="DC625" i="1"/>
  <c r="DB625" i="1"/>
  <c r="DA625" i="1"/>
  <c r="CZ625" i="1"/>
  <c r="CY625" i="1"/>
  <c r="CX625" i="1"/>
  <c r="CW625" i="1"/>
  <c r="CV625" i="1"/>
  <c r="CU625" i="1"/>
  <c r="CT625" i="1"/>
  <c r="CS625" i="1"/>
  <c r="CR625" i="1"/>
  <c r="CQ625" i="1"/>
  <c r="CP625" i="1"/>
  <c r="CO625" i="1"/>
  <c r="CN625" i="1"/>
  <c r="CM625" i="1"/>
  <c r="CL625" i="1"/>
  <c r="CK625" i="1"/>
  <c r="CJ625" i="1"/>
  <c r="CI625" i="1"/>
  <c r="CH625" i="1"/>
  <c r="CG625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DT623" i="1"/>
  <c r="DS623" i="1"/>
  <c r="DR623" i="1"/>
  <c r="DQ623" i="1"/>
  <c r="DP623" i="1"/>
  <c r="DO623" i="1"/>
  <c r="DN623" i="1"/>
  <c r="DM623" i="1"/>
  <c r="DL623" i="1"/>
  <c r="DK623" i="1"/>
  <c r="DJ623" i="1"/>
  <c r="DI623" i="1"/>
  <c r="DH623" i="1"/>
  <c r="DG623" i="1"/>
  <c r="DF623" i="1"/>
  <c r="DE623" i="1"/>
  <c r="DD623" i="1"/>
  <c r="DC623" i="1"/>
  <c r="DB623" i="1"/>
  <c r="DA623" i="1"/>
  <c r="CZ623" i="1"/>
  <c r="CY623" i="1"/>
  <c r="CX623" i="1"/>
  <c r="CW623" i="1"/>
  <c r="CV623" i="1"/>
  <c r="CU623" i="1"/>
  <c r="CT623" i="1"/>
  <c r="CS623" i="1"/>
  <c r="CR623" i="1"/>
  <c r="CQ623" i="1"/>
  <c r="CP623" i="1"/>
  <c r="CO623" i="1"/>
  <c r="CN623" i="1"/>
  <c r="CM623" i="1"/>
  <c r="CL623" i="1"/>
  <c r="CK623" i="1"/>
  <c r="CJ623" i="1"/>
  <c r="CI623" i="1"/>
  <c r="CH623" i="1"/>
  <c r="CG623" i="1"/>
  <c r="CF623" i="1"/>
  <c r="CE623" i="1"/>
  <c r="CD623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DT622" i="1"/>
  <c r="CT622" i="1"/>
  <c r="CS622" i="1"/>
  <c r="CR622" i="1"/>
  <c r="CQ622" i="1"/>
  <c r="CP622" i="1"/>
  <c r="CO622" i="1"/>
  <c r="CN622" i="1"/>
  <c r="CM622" i="1"/>
  <c r="CL622" i="1"/>
  <c r="CK622" i="1"/>
  <c r="CJ622" i="1"/>
  <c r="CI622" i="1"/>
  <c r="CH622" i="1"/>
  <c r="CG622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6" i="1"/>
  <c r="BP625" i="1"/>
  <c r="BP623" i="1"/>
  <c r="BP622" i="1"/>
  <c r="DT616" i="1"/>
  <c r="DS616" i="1"/>
  <c r="DR616" i="1"/>
  <c r="DQ616" i="1"/>
  <c r="DP616" i="1"/>
  <c r="DO616" i="1"/>
  <c r="DN616" i="1"/>
  <c r="DM616" i="1"/>
  <c r="DL616" i="1"/>
  <c r="DK616" i="1"/>
  <c r="DJ616" i="1"/>
  <c r="DI616" i="1"/>
  <c r="DH616" i="1"/>
  <c r="DG616" i="1"/>
  <c r="DF616" i="1"/>
  <c r="DE616" i="1"/>
  <c r="DD616" i="1"/>
  <c r="DC616" i="1"/>
  <c r="DB616" i="1"/>
  <c r="DA616" i="1"/>
  <c r="CZ616" i="1"/>
  <c r="CY616" i="1"/>
  <c r="CX616" i="1"/>
  <c r="CW616" i="1"/>
  <c r="CV616" i="1"/>
  <c r="CU616" i="1"/>
  <c r="CT616" i="1"/>
  <c r="CS616" i="1"/>
  <c r="CR616" i="1"/>
  <c r="CQ616" i="1"/>
  <c r="CP616" i="1"/>
  <c r="CO616" i="1"/>
  <c r="CN616" i="1"/>
  <c r="CM616" i="1"/>
  <c r="CL616" i="1"/>
  <c r="CK616" i="1"/>
  <c r="CJ616" i="1"/>
  <c r="CI616" i="1"/>
  <c r="CH616" i="1"/>
  <c r="CG616" i="1"/>
  <c r="CF616" i="1"/>
  <c r="CE616" i="1"/>
  <c r="CD616" i="1"/>
  <c r="CC616" i="1"/>
  <c r="CB616" i="1"/>
  <c r="CA616" i="1"/>
  <c r="BZ616" i="1"/>
  <c r="BY616" i="1"/>
  <c r="BX616" i="1"/>
  <c r="BW616" i="1"/>
  <c r="BV616" i="1"/>
  <c r="BU616" i="1"/>
  <c r="BT616" i="1"/>
  <c r="BS616" i="1"/>
  <c r="BR616" i="1"/>
  <c r="BQ616" i="1"/>
  <c r="DT615" i="1"/>
  <c r="DS615" i="1"/>
  <c r="DR615" i="1"/>
  <c r="DQ615" i="1"/>
  <c r="DP615" i="1"/>
  <c r="DO615" i="1"/>
  <c r="DN615" i="1"/>
  <c r="DM615" i="1"/>
  <c r="DL615" i="1"/>
  <c r="DK615" i="1"/>
  <c r="DJ615" i="1"/>
  <c r="DI615" i="1"/>
  <c r="DH615" i="1"/>
  <c r="DG615" i="1"/>
  <c r="DF615" i="1"/>
  <c r="DE615" i="1"/>
  <c r="DD615" i="1"/>
  <c r="DC615" i="1"/>
  <c r="DB615" i="1"/>
  <c r="DA615" i="1"/>
  <c r="CZ615" i="1"/>
  <c r="CY615" i="1"/>
  <c r="CX615" i="1"/>
  <c r="CW615" i="1"/>
  <c r="CV615" i="1"/>
  <c r="CU615" i="1"/>
  <c r="CT615" i="1"/>
  <c r="CS615" i="1"/>
  <c r="CR615" i="1"/>
  <c r="CQ615" i="1"/>
  <c r="CP615" i="1"/>
  <c r="CO615" i="1"/>
  <c r="CN615" i="1"/>
  <c r="CM615" i="1"/>
  <c r="CL615" i="1"/>
  <c r="CK615" i="1"/>
  <c r="CJ615" i="1"/>
  <c r="CI615" i="1"/>
  <c r="CH615" i="1"/>
  <c r="CG615" i="1"/>
  <c r="CF615" i="1"/>
  <c r="CE615" i="1"/>
  <c r="CD615" i="1"/>
  <c r="CC615" i="1"/>
  <c r="CB615" i="1"/>
  <c r="CA615" i="1"/>
  <c r="BZ615" i="1"/>
  <c r="BY615" i="1"/>
  <c r="BX615" i="1"/>
  <c r="BW615" i="1"/>
  <c r="BV615" i="1"/>
  <c r="BU615" i="1"/>
  <c r="BT615" i="1"/>
  <c r="BS615" i="1"/>
  <c r="BR615" i="1"/>
  <c r="BQ615" i="1"/>
  <c r="DT613" i="1"/>
  <c r="DS613" i="1"/>
  <c r="DR613" i="1"/>
  <c r="DQ613" i="1"/>
  <c r="DP613" i="1"/>
  <c r="DO613" i="1"/>
  <c r="DN613" i="1"/>
  <c r="DM613" i="1"/>
  <c r="DL613" i="1"/>
  <c r="DK613" i="1"/>
  <c r="DJ613" i="1"/>
  <c r="DI613" i="1"/>
  <c r="DH613" i="1"/>
  <c r="DG613" i="1"/>
  <c r="DF613" i="1"/>
  <c r="DE613" i="1"/>
  <c r="DD613" i="1"/>
  <c r="DC613" i="1"/>
  <c r="DB613" i="1"/>
  <c r="DA613" i="1"/>
  <c r="CZ613" i="1"/>
  <c r="CY613" i="1"/>
  <c r="CX613" i="1"/>
  <c r="CW613" i="1"/>
  <c r="CV613" i="1"/>
  <c r="CU613" i="1"/>
  <c r="CT613" i="1"/>
  <c r="CS613" i="1"/>
  <c r="CR613" i="1"/>
  <c r="CQ613" i="1"/>
  <c r="CP613" i="1"/>
  <c r="CO613" i="1"/>
  <c r="CN613" i="1"/>
  <c r="CM613" i="1"/>
  <c r="CL613" i="1"/>
  <c r="CK613" i="1"/>
  <c r="CJ613" i="1"/>
  <c r="CI613" i="1"/>
  <c r="CH613" i="1"/>
  <c r="CG613" i="1"/>
  <c r="CF613" i="1"/>
  <c r="CE613" i="1"/>
  <c r="CD613" i="1"/>
  <c r="CC613" i="1"/>
  <c r="CB613" i="1"/>
  <c r="CA613" i="1"/>
  <c r="BZ613" i="1"/>
  <c r="BY613" i="1"/>
  <c r="BX613" i="1"/>
  <c r="BW613" i="1"/>
  <c r="BV613" i="1"/>
  <c r="BU613" i="1"/>
  <c r="BT613" i="1"/>
  <c r="BS613" i="1"/>
  <c r="BR613" i="1"/>
  <c r="BQ613" i="1"/>
  <c r="DT612" i="1"/>
  <c r="CM612" i="1"/>
  <c r="CL612" i="1"/>
  <c r="CK612" i="1"/>
  <c r="CJ612" i="1"/>
  <c r="CI612" i="1"/>
  <c r="CH612" i="1"/>
  <c r="CG612" i="1"/>
  <c r="CF612" i="1"/>
  <c r="CE612" i="1"/>
  <c r="CD612" i="1"/>
  <c r="CC612" i="1"/>
  <c r="CB612" i="1"/>
  <c r="CA612" i="1"/>
  <c r="BZ612" i="1"/>
  <c r="BY612" i="1"/>
  <c r="BX612" i="1"/>
  <c r="BW612" i="1"/>
  <c r="BV612" i="1"/>
  <c r="BU612" i="1"/>
  <c r="BT612" i="1"/>
  <c r="BS612" i="1"/>
  <c r="BR612" i="1"/>
  <c r="BQ612" i="1"/>
  <c r="BP616" i="1"/>
  <c r="BP615" i="1"/>
  <c r="BP613" i="1"/>
  <c r="BP612" i="1"/>
  <c r="DT608" i="1"/>
  <c r="DS608" i="1"/>
  <c r="DR608" i="1"/>
  <c r="DQ608" i="1"/>
  <c r="DP608" i="1"/>
  <c r="DO608" i="1"/>
  <c r="DN608" i="1"/>
  <c r="DM608" i="1"/>
  <c r="DL608" i="1"/>
  <c r="DK608" i="1"/>
  <c r="DJ608" i="1"/>
  <c r="DI608" i="1"/>
  <c r="DH608" i="1"/>
  <c r="DG608" i="1"/>
  <c r="DF608" i="1"/>
  <c r="DE608" i="1"/>
  <c r="DD608" i="1"/>
  <c r="DC608" i="1"/>
  <c r="DB608" i="1"/>
  <c r="DA608" i="1"/>
  <c r="CZ608" i="1"/>
  <c r="CY608" i="1"/>
  <c r="CX608" i="1"/>
  <c r="CW608" i="1"/>
  <c r="CV608" i="1"/>
  <c r="CU608" i="1"/>
  <c r="CT608" i="1"/>
  <c r="CS608" i="1"/>
  <c r="CR608" i="1"/>
  <c r="CQ608" i="1"/>
  <c r="CP608" i="1"/>
  <c r="CO608" i="1"/>
  <c r="CN608" i="1"/>
  <c r="CM608" i="1"/>
  <c r="CL608" i="1"/>
  <c r="CK608" i="1"/>
  <c r="CJ608" i="1"/>
  <c r="CI608" i="1"/>
  <c r="CH608" i="1"/>
  <c r="CG608" i="1"/>
  <c r="CF608" i="1"/>
  <c r="CE608" i="1"/>
  <c r="CD608" i="1"/>
  <c r="CC608" i="1"/>
  <c r="CB608" i="1"/>
  <c r="CA608" i="1"/>
  <c r="BZ608" i="1"/>
  <c r="BY608" i="1"/>
  <c r="BX608" i="1"/>
  <c r="BW608" i="1"/>
  <c r="BV608" i="1"/>
  <c r="BU608" i="1"/>
  <c r="BT608" i="1"/>
  <c r="BS608" i="1"/>
  <c r="BR608" i="1"/>
  <c r="BQ608" i="1"/>
  <c r="DT609" i="1"/>
  <c r="DS609" i="1"/>
  <c r="DR609" i="1"/>
  <c r="DQ609" i="1"/>
  <c r="DP609" i="1"/>
  <c r="DO609" i="1"/>
  <c r="DN609" i="1"/>
  <c r="DM609" i="1"/>
  <c r="DL609" i="1"/>
  <c r="DK609" i="1"/>
  <c r="DJ609" i="1"/>
  <c r="DI609" i="1"/>
  <c r="DH609" i="1"/>
  <c r="DG609" i="1"/>
  <c r="DF609" i="1"/>
  <c r="DE609" i="1"/>
  <c r="DD609" i="1"/>
  <c r="DC609" i="1"/>
  <c r="DB609" i="1"/>
  <c r="DA609" i="1"/>
  <c r="CZ609" i="1"/>
  <c r="CY609" i="1"/>
  <c r="CX609" i="1"/>
  <c r="CW609" i="1"/>
  <c r="CV609" i="1"/>
  <c r="CU609" i="1"/>
  <c r="CT609" i="1"/>
  <c r="CS609" i="1"/>
  <c r="CR609" i="1"/>
  <c r="CQ609" i="1"/>
  <c r="CP609" i="1"/>
  <c r="CO609" i="1"/>
  <c r="CN609" i="1"/>
  <c r="CM609" i="1"/>
  <c r="CL609" i="1"/>
  <c r="CK609" i="1"/>
  <c r="CJ609" i="1"/>
  <c r="CI609" i="1"/>
  <c r="CH609" i="1"/>
  <c r="CG609" i="1"/>
  <c r="CF609" i="1"/>
  <c r="CE609" i="1"/>
  <c r="CD609" i="1"/>
  <c r="CC609" i="1"/>
  <c r="CB609" i="1"/>
  <c r="CA609" i="1"/>
  <c r="BZ609" i="1"/>
  <c r="BY609" i="1"/>
  <c r="BX609" i="1"/>
  <c r="BW609" i="1"/>
  <c r="BV609" i="1"/>
  <c r="BU609" i="1"/>
  <c r="BT609" i="1"/>
  <c r="BS609" i="1"/>
  <c r="BR609" i="1"/>
  <c r="BQ609" i="1"/>
  <c r="DT607" i="1"/>
  <c r="DS607" i="1"/>
  <c r="DR607" i="1"/>
  <c r="DQ607" i="1"/>
  <c r="DP607" i="1"/>
  <c r="DO607" i="1"/>
  <c r="DN607" i="1"/>
  <c r="DM607" i="1"/>
  <c r="DL607" i="1"/>
  <c r="DK607" i="1"/>
  <c r="DJ607" i="1"/>
  <c r="DI607" i="1"/>
  <c r="DH607" i="1"/>
  <c r="DG607" i="1"/>
  <c r="DF607" i="1"/>
  <c r="DE607" i="1"/>
  <c r="DD607" i="1"/>
  <c r="DC607" i="1"/>
  <c r="DB607" i="1"/>
  <c r="DA607" i="1"/>
  <c r="CZ607" i="1"/>
  <c r="CY607" i="1"/>
  <c r="CX607" i="1"/>
  <c r="CW607" i="1"/>
  <c r="CV607" i="1"/>
  <c r="CU607" i="1"/>
  <c r="CT607" i="1"/>
  <c r="CS607" i="1"/>
  <c r="CR607" i="1"/>
  <c r="CQ607" i="1"/>
  <c r="CP607" i="1"/>
  <c r="CO607" i="1"/>
  <c r="CN607" i="1"/>
  <c r="CM607" i="1"/>
  <c r="CL607" i="1"/>
  <c r="CK607" i="1"/>
  <c r="CJ607" i="1"/>
  <c r="CI607" i="1"/>
  <c r="CH607" i="1"/>
  <c r="CG607" i="1"/>
  <c r="CF607" i="1"/>
  <c r="CE607" i="1"/>
  <c r="CD607" i="1"/>
  <c r="CC607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DT605" i="1"/>
  <c r="DS605" i="1"/>
  <c r="DR605" i="1"/>
  <c r="DQ605" i="1"/>
  <c r="DP605" i="1"/>
  <c r="DO605" i="1"/>
  <c r="DN605" i="1"/>
  <c r="DM605" i="1"/>
  <c r="DL605" i="1"/>
  <c r="DK605" i="1"/>
  <c r="DJ605" i="1"/>
  <c r="DI605" i="1"/>
  <c r="DH605" i="1"/>
  <c r="DG605" i="1"/>
  <c r="DF605" i="1"/>
  <c r="DE605" i="1"/>
  <c r="DD605" i="1"/>
  <c r="DC605" i="1"/>
  <c r="DB605" i="1"/>
  <c r="DA605" i="1"/>
  <c r="CZ605" i="1"/>
  <c r="CY605" i="1"/>
  <c r="CX605" i="1"/>
  <c r="CW605" i="1"/>
  <c r="CV605" i="1"/>
  <c r="CU605" i="1"/>
  <c r="CT605" i="1"/>
  <c r="CS605" i="1"/>
  <c r="CR605" i="1"/>
  <c r="CQ605" i="1"/>
  <c r="CP605" i="1"/>
  <c r="CO605" i="1"/>
  <c r="CN605" i="1"/>
  <c r="CM605" i="1"/>
  <c r="CL605" i="1"/>
  <c r="CK605" i="1"/>
  <c r="CJ605" i="1"/>
  <c r="CI605" i="1"/>
  <c r="CH605" i="1"/>
  <c r="CG605" i="1"/>
  <c r="CF605" i="1"/>
  <c r="CE605" i="1"/>
  <c r="CD605" i="1"/>
  <c r="CC605" i="1"/>
  <c r="CB605" i="1"/>
  <c r="CA605" i="1"/>
  <c r="BZ605" i="1"/>
  <c r="BY605" i="1"/>
  <c r="BX605" i="1"/>
  <c r="BW605" i="1"/>
  <c r="BV605" i="1"/>
  <c r="BU605" i="1"/>
  <c r="BT605" i="1"/>
  <c r="BS605" i="1"/>
  <c r="BR605" i="1"/>
  <c r="BQ605" i="1"/>
  <c r="DT604" i="1"/>
  <c r="BR604" i="1"/>
  <c r="BQ604" i="1"/>
  <c r="BP608" i="1"/>
  <c r="BP609" i="1"/>
  <c r="BP607" i="1"/>
  <c r="BP605" i="1"/>
  <c r="BP604" i="1"/>
  <c r="DT601" i="1"/>
  <c r="DS601" i="1"/>
  <c r="DR601" i="1"/>
  <c r="DQ601" i="1"/>
  <c r="DP601" i="1"/>
  <c r="DO601" i="1"/>
  <c r="DN601" i="1"/>
  <c r="DM601" i="1"/>
  <c r="DL601" i="1"/>
  <c r="DK601" i="1"/>
  <c r="DJ601" i="1"/>
  <c r="DI601" i="1"/>
  <c r="DH601" i="1"/>
  <c r="DG601" i="1"/>
  <c r="DF601" i="1"/>
  <c r="DE601" i="1"/>
  <c r="DD601" i="1"/>
  <c r="DC601" i="1"/>
  <c r="DB601" i="1"/>
  <c r="DA601" i="1"/>
  <c r="CZ601" i="1"/>
  <c r="CY601" i="1"/>
  <c r="CX601" i="1"/>
  <c r="CW601" i="1"/>
  <c r="CV601" i="1"/>
  <c r="CU601" i="1"/>
  <c r="CT601" i="1"/>
  <c r="CS601" i="1"/>
  <c r="CR601" i="1"/>
  <c r="CQ601" i="1"/>
  <c r="CP601" i="1"/>
  <c r="CO601" i="1"/>
  <c r="CN601" i="1"/>
  <c r="CM601" i="1"/>
  <c r="CL601" i="1"/>
  <c r="CK601" i="1"/>
  <c r="CJ601" i="1"/>
  <c r="CI601" i="1"/>
  <c r="CH601" i="1"/>
  <c r="CG601" i="1"/>
  <c r="CF601" i="1"/>
  <c r="CE601" i="1"/>
  <c r="CD601" i="1"/>
  <c r="CC601" i="1"/>
  <c r="CB601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DT600" i="1"/>
  <c r="DS600" i="1"/>
  <c r="DR600" i="1"/>
  <c r="DQ600" i="1"/>
  <c r="DP600" i="1"/>
  <c r="DO600" i="1"/>
  <c r="DN600" i="1"/>
  <c r="DM600" i="1"/>
  <c r="DL600" i="1"/>
  <c r="DK600" i="1"/>
  <c r="DJ600" i="1"/>
  <c r="DI600" i="1"/>
  <c r="DH600" i="1"/>
  <c r="DG600" i="1"/>
  <c r="DF600" i="1"/>
  <c r="DE600" i="1"/>
  <c r="DD600" i="1"/>
  <c r="DC600" i="1"/>
  <c r="DB600" i="1"/>
  <c r="DA600" i="1"/>
  <c r="CZ600" i="1"/>
  <c r="CY600" i="1"/>
  <c r="CX600" i="1"/>
  <c r="CW600" i="1"/>
  <c r="CV600" i="1"/>
  <c r="CU600" i="1"/>
  <c r="CT600" i="1"/>
  <c r="CS600" i="1"/>
  <c r="CR600" i="1"/>
  <c r="CQ600" i="1"/>
  <c r="CP600" i="1"/>
  <c r="CO600" i="1"/>
  <c r="CN600" i="1"/>
  <c r="CM600" i="1"/>
  <c r="CL600" i="1"/>
  <c r="CK600" i="1"/>
  <c r="CJ600" i="1"/>
  <c r="CI600" i="1"/>
  <c r="CH600" i="1"/>
  <c r="CG600" i="1"/>
  <c r="CF600" i="1"/>
  <c r="CE600" i="1"/>
  <c r="CD600" i="1"/>
  <c r="CC600" i="1"/>
  <c r="CB600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CT598" i="1"/>
  <c r="CS598" i="1"/>
  <c r="CR598" i="1"/>
  <c r="CQ598" i="1"/>
  <c r="CP598" i="1"/>
  <c r="CO598" i="1"/>
  <c r="CN598" i="1"/>
  <c r="CM598" i="1"/>
  <c r="CL598" i="1"/>
  <c r="CK598" i="1"/>
  <c r="CJ598" i="1"/>
  <c r="CI598" i="1"/>
  <c r="CH598" i="1"/>
  <c r="CG598" i="1"/>
  <c r="CF598" i="1"/>
  <c r="CE598" i="1"/>
  <c r="CD598" i="1"/>
  <c r="CC598" i="1"/>
  <c r="CB598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DT594" i="1"/>
  <c r="DS594" i="1"/>
  <c r="DR594" i="1"/>
  <c r="DQ594" i="1"/>
  <c r="DP594" i="1"/>
  <c r="DO594" i="1"/>
  <c r="DN594" i="1"/>
  <c r="DM594" i="1"/>
  <c r="DL594" i="1"/>
  <c r="DK594" i="1"/>
  <c r="DJ594" i="1"/>
  <c r="DI594" i="1"/>
  <c r="DH594" i="1"/>
  <c r="DG594" i="1"/>
  <c r="DF594" i="1"/>
  <c r="DE594" i="1"/>
  <c r="DD594" i="1"/>
  <c r="DC594" i="1"/>
  <c r="DB594" i="1"/>
  <c r="DA594" i="1"/>
  <c r="CZ594" i="1"/>
  <c r="CY594" i="1"/>
  <c r="CX594" i="1"/>
  <c r="CW594" i="1"/>
  <c r="CV594" i="1"/>
  <c r="CU594" i="1"/>
  <c r="CT594" i="1"/>
  <c r="CS594" i="1"/>
  <c r="CR594" i="1"/>
  <c r="CQ594" i="1"/>
  <c r="CP594" i="1"/>
  <c r="CO594" i="1"/>
  <c r="CN594" i="1"/>
  <c r="CM594" i="1"/>
  <c r="CL594" i="1"/>
  <c r="CK594" i="1"/>
  <c r="CJ594" i="1"/>
  <c r="CI594" i="1"/>
  <c r="CH594" i="1"/>
  <c r="CG594" i="1"/>
  <c r="CF594" i="1"/>
  <c r="CE594" i="1"/>
  <c r="CD594" i="1"/>
  <c r="CC594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DT595" i="1"/>
  <c r="DS595" i="1"/>
  <c r="DR595" i="1"/>
  <c r="DQ595" i="1"/>
  <c r="DP595" i="1"/>
  <c r="DO595" i="1"/>
  <c r="DN595" i="1"/>
  <c r="DM595" i="1"/>
  <c r="DL595" i="1"/>
  <c r="DK595" i="1"/>
  <c r="DJ595" i="1"/>
  <c r="DI595" i="1"/>
  <c r="DH595" i="1"/>
  <c r="DG595" i="1"/>
  <c r="DF595" i="1"/>
  <c r="DE595" i="1"/>
  <c r="DD595" i="1"/>
  <c r="DC595" i="1"/>
  <c r="DB595" i="1"/>
  <c r="DA595" i="1"/>
  <c r="CZ595" i="1"/>
  <c r="CY595" i="1"/>
  <c r="CX595" i="1"/>
  <c r="CW595" i="1"/>
  <c r="CV595" i="1"/>
  <c r="CU595" i="1"/>
  <c r="CT595" i="1"/>
  <c r="CS595" i="1"/>
  <c r="CR595" i="1"/>
  <c r="CQ595" i="1"/>
  <c r="CP595" i="1"/>
  <c r="CO595" i="1"/>
  <c r="CN595" i="1"/>
  <c r="CM595" i="1"/>
  <c r="CL595" i="1"/>
  <c r="CK595" i="1"/>
  <c r="CJ595" i="1"/>
  <c r="CI595" i="1"/>
  <c r="CH595" i="1"/>
  <c r="CG595" i="1"/>
  <c r="CF595" i="1"/>
  <c r="CE595" i="1"/>
  <c r="CD595" i="1"/>
  <c r="CC595" i="1"/>
  <c r="CB595" i="1"/>
  <c r="CA595" i="1"/>
  <c r="BZ595" i="1"/>
  <c r="BY595" i="1"/>
  <c r="BX595" i="1"/>
  <c r="BW595" i="1"/>
  <c r="BV595" i="1"/>
  <c r="BU595" i="1"/>
  <c r="BT595" i="1"/>
  <c r="BS595" i="1"/>
  <c r="BR595" i="1"/>
  <c r="BQ595" i="1"/>
  <c r="DT593" i="1"/>
  <c r="DS593" i="1"/>
  <c r="DR593" i="1"/>
  <c r="DQ593" i="1"/>
  <c r="DP593" i="1"/>
  <c r="DO593" i="1"/>
  <c r="DN593" i="1"/>
  <c r="DM593" i="1"/>
  <c r="DL593" i="1"/>
  <c r="DK593" i="1"/>
  <c r="DJ593" i="1"/>
  <c r="DI593" i="1"/>
  <c r="DH593" i="1"/>
  <c r="DG593" i="1"/>
  <c r="DF593" i="1"/>
  <c r="DE593" i="1"/>
  <c r="DD593" i="1"/>
  <c r="DC593" i="1"/>
  <c r="DB593" i="1"/>
  <c r="DA593" i="1"/>
  <c r="CZ593" i="1"/>
  <c r="CY593" i="1"/>
  <c r="CX593" i="1"/>
  <c r="CW593" i="1"/>
  <c r="CV593" i="1"/>
  <c r="CU593" i="1"/>
  <c r="CT593" i="1"/>
  <c r="CS593" i="1"/>
  <c r="CR593" i="1"/>
  <c r="CQ593" i="1"/>
  <c r="CP593" i="1"/>
  <c r="CO593" i="1"/>
  <c r="CN593" i="1"/>
  <c r="CM593" i="1"/>
  <c r="CL593" i="1"/>
  <c r="CK593" i="1"/>
  <c r="CJ593" i="1"/>
  <c r="CI593" i="1"/>
  <c r="CH593" i="1"/>
  <c r="CG593" i="1"/>
  <c r="CF593" i="1"/>
  <c r="CE593" i="1"/>
  <c r="CD593" i="1"/>
  <c r="CC593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DT592" i="1"/>
  <c r="DS592" i="1"/>
  <c r="DR592" i="1"/>
  <c r="DQ592" i="1"/>
  <c r="DP592" i="1"/>
  <c r="DO592" i="1"/>
  <c r="DN592" i="1"/>
  <c r="DM592" i="1"/>
  <c r="DL592" i="1"/>
  <c r="DK592" i="1"/>
  <c r="DJ592" i="1"/>
  <c r="DI592" i="1"/>
  <c r="DH592" i="1"/>
  <c r="DG592" i="1"/>
  <c r="DF592" i="1"/>
  <c r="DE592" i="1"/>
  <c r="DD592" i="1"/>
  <c r="DC592" i="1"/>
  <c r="DB592" i="1"/>
  <c r="DA592" i="1"/>
  <c r="CZ592" i="1"/>
  <c r="CY592" i="1"/>
  <c r="CX592" i="1"/>
  <c r="CW592" i="1"/>
  <c r="CV592" i="1"/>
  <c r="CU592" i="1"/>
  <c r="CT592" i="1"/>
  <c r="CS592" i="1"/>
  <c r="CR592" i="1"/>
  <c r="CQ592" i="1"/>
  <c r="CP592" i="1"/>
  <c r="CO592" i="1"/>
  <c r="CN592" i="1"/>
  <c r="CM592" i="1"/>
  <c r="CL592" i="1"/>
  <c r="CK592" i="1"/>
  <c r="CJ592" i="1"/>
  <c r="CI592" i="1"/>
  <c r="CH592" i="1"/>
  <c r="CG592" i="1"/>
  <c r="CF592" i="1"/>
  <c r="CE592" i="1"/>
  <c r="CD592" i="1"/>
  <c r="CC592" i="1"/>
  <c r="CB592" i="1"/>
  <c r="CA592" i="1"/>
  <c r="BZ592" i="1"/>
  <c r="BY592" i="1"/>
  <c r="BX592" i="1"/>
  <c r="BW592" i="1"/>
  <c r="BV592" i="1"/>
  <c r="BU592" i="1"/>
  <c r="BT592" i="1"/>
  <c r="BS592" i="1"/>
  <c r="BR592" i="1"/>
  <c r="BQ592" i="1"/>
  <c r="BP594" i="1"/>
  <c r="BP595" i="1"/>
  <c r="BP593" i="1"/>
  <c r="BP592" i="1"/>
  <c r="DT588" i="1"/>
  <c r="DS588" i="1"/>
  <c r="DR588" i="1"/>
  <c r="DQ588" i="1"/>
  <c r="DP588" i="1"/>
  <c r="DO588" i="1"/>
  <c r="DN588" i="1"/>
  <c r="DM588" i="1"/>
  <c r="DL588" i="1"/>
  <c r="DK588" i="1"/>
  <c r="DJ588" i="1"/>
  <c r="DI588" i="1"/>
  <c r="DH588" i="1"/>
  <c r="DG588" i="1"/>
  <c r="DF588" i="1"/>
  <c r="DE588" i="1"/>
  <c r="DD588" i="1"/>
  <c r="DC588" i="1"/>
  <c r="DB588" i="1"/>
  <c r="DA588" i="1"/>
  <c r="CZ588" i="1"/>
  <c r="CY588" i="1"/>
  <c r="CX588" i="1"/>
  <c r="CW588" i="1"/>
  <c r="CV588" i="1"/>
  <c r="CU588" i="1"/>
  <c r="CT588" i="1"/>
  <c r="CS588" i="1"/>
  <c r="CR588" i="1"/>
  <c r="CQ588" i="1"/>
  <c r="CP588" i="1"/>
  <c r="CO588" i="1"/>
  <c r="CN588" i="1"/>
  <c r="CM588" i="1"/>
  <c r="CL588" i="1"/>
  <c r="CK588" i="1"/>
  <c r="CJ588" i="1"/>
  <c r="CI588" i="1"/>
  <c r="CH588" i="1"/>
  <c r="CG588" i="1"/>
  <c r="CF588" i="1"/>
  <c r="CE588" i="1"/>
  <c r="CD588" i="1"/>
  <c r="CC588" i="1"/>
  <c r="CB588" i="1"/>
  <c r="CA588" i="1"/>
  <c r="BZ588" i="1"/>
  <c r="BY588" i="1"/>
  <c r="BX588" i="1"/>
  <c r="BW588" i="1"/>
  <c r="BV588" i="1"/>
  <c r="BU588" i="1"/>
  <c r="BT588" i="1"/>
  <c r="BS588" i="1"/>
  <c r="BR588" i="1"/>
  <c r="BQ588" i="1"/>
  <c r="DT586" i="1"/>
  <c r="DS586" i="1"/>
  <c r="DR586" i="1"/>
  <c r="DQ586" i="1"/>
  <c r="DP586" i="1"/>
  <c r="DO586" i="1"/>
  <c r="DN586" i="1"/>
  <c r="DM586" i="1"/>
  <c r="DL586" i="1"/>
  <c r="DK586" i="1"/>
  <c r="DJ586" i="1"/>
  <c r="DI586" i="1"/>
  <c r="DH586" i="1"/>
  <c r="DG586" i="1"/>
  <c r="DF586" i="1"/>
  <c r="DE586" i="1"/>
  <c r="DD586" i="1"/>
  <c r="DC586" i="1"/>
  <c r="DB586" i="1"/>
  <c r="DA586" i="1"/>
  <c r="CZ586" i="1"/>
  <c r="CY586" i="1"/>
  <c r="CX586" i="1"/>
  <c r="CW586" i="1"/>
  <c r="CV586" i="1"/>
  <c r="CU586" i="1"/>
  <c r="CT586" i="1"/>
  <c r="CS586" i="1"/>
  <c r="CR586" i="1"/>
  <c r="CQ586" i="1"/>
  <c r="CP586" i="1"/>
  <c r="CO586" i="1"/>
  <c r="CN586" i="1"/>
  <c r="CM586" i="1"/>
  <c r="CL586" i="1"/>
  <c r="CK586" i="1"/>
  <c r="CJ586" i="1"/>
  <c r="CI586" i="1"/>
  <c r="CH586" i="1"/>
  <c r="CG586" i="1"/>
  <c r="CF586" i="1"/>
  <c r="CE586" i="1"/>
  <c r="CD586" i="1"/>
  <c r="CC586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DT585" i="1"/>
  <c r="DS585" i="1"/>
  <c r="DR585" i="1"/>
  <c r="DQ585" i="1"/>
  <c r="DP585" i="1"/>
  <c r="DO585" i="1"/>
  <c r="DN585" i="1"/>
  <c r="DM585" i="1"/>
  <c r="DL585" i="1"/>
  <c r="DK585" i="1"/>
  <c r="DJ585" i="1"/>
  <c r="DI585" i="1"/>
  <c r="DH585" i="1"/>
  <c r="DG585" i="1"/>
  <c r="DF585" i="1"/>
  <c r="DE585" i="1"/>
  <c r="DD585" i="1"/>
  <c r="DC585" i="1"/>
  <c r="DB585" i="1"/>
  <c r="DA585" i="1"/>
  <c r="CZ585" i="1"/>
  <c r="CY585" i="1"/>
  <c r="CX585" i="1"/>
  <c r="CW585" i="1"/>
  <c r="CV585" i="1"/>
  <c r="CU585" i="1"/>
  <c r="CT585" i="1"/>
  <c r="CS585" i="1"/>
  <c r="CR585" i="1"/>
  <c r="CQ585" i="1"/>
  <c r="CP585" i="1"/>
  <c r="CO585" i="1"/>
  <c r="CN585" i="1"/>
  <c r="CM585" i="1"/>
  <c r="CL585" i="1"/>
  <c r="CK585" i="1"/>
  <c r="CJ585" i="1"/>
  <c r="CI585" i="1"/>
  <c r="CH585" i="1"/>
  <c r="CG585" i="1"/>
  <c r="CF585" i="1"/>
  <c r="CE585" i="1"/>
  <c r="CD585" i="1"/>
  <c r="CC585" i="1"/>
  <c r="CB585" i="1"/>
  <c r="CA585" i="1"/>
  <c r="BZ585" i="1"/>
  <c r="BY585" i="1"/>
  <c r="BX585" i="1"/>
  <c r="BW585" i="1"/>
  <c r="BV585" i="1"/>
  <c r="BU585" i="1"/>
  <c r="BT585" i="1"/>
  <c r="BS585" i="1"/>
  <c r="BR585" i="1"/>
  <c r="BQ585" i="1"/>
  <c r="DT587" i="1"/>
  <c r="DS587" i="1"/>
  <c r="DR587" i="1"/>
  <c r="DQ587" i="1"/>
  <c r="DP587" i="1"/>
  <c r="DO587" i="1"/>
  <c r="DN587" i="1"/>
  <c r="DM587" i="1"/>
  <c r="DL587" i="1"/>
  <c r="DK587" i="1"/>
  <c r="DJ587" i="1"/>
  <c r="DI587" i="1"/>
  <c r="DH587" i="1"/>
  <c r="DG587" i="1"/>
  <c r="DF587" i="1"/>
  <c r="DE587" i="1"/>
  <c r="DD587" i="1"/>
  <c r="DC587" i="1"/>
  <c r="DB587" i="1"/>
  <c r="DA587" i="1"/>
  <c r="CZ587" i="1"/>
  <c r="CY587" i="1"/>
  <c r="CX587" i="1"/>
  <c r="CW587" i="1"/>
  <c r="CV587" i="1"/>
  <c r="CU587" i="1"/>
  <c r="CT587" i="1"/>
  <c r="CS587" i="1"/>
  <c r="CR587" i="1"/>
  <c r="CQ587" i="1"/>
  <c r="CP587" i="1"/>
  <c r="CO587" i="1"/>
  <c r="CN587" i="1"/>
  <c r="CM587" i="1"/>
  <c r="CL587" i="1"/>
  <c r="CK587" i="1"/>
  <c r="CJ587" i="1"/>
  <c r="CI587" i="1"/>
  <c r="CH587" i="1"/>
  <c r="CG587" i="1"/>
  <c r="CF587" i="1"/>
  <c r="CE587" i="1"/>
  <c r="CD587" i="1"/>
  <c r="CC587" i="1"/>
  <c r="CB587" i="1"/>
  <c r="CA587" i="1"/>
  <c r="BZ587" i="1"/>
  <c r="BY587" i="1"/>
  <c r="BX587" i="1"/>
  <c r="BW587" i="1"/>
  <c r="BV587" i="1"/>
  <c r="BU587" i="1"/>
  <c r="BT587" i="1"/>
  <c r="BS587" i="1"/>
  <c r="BR587" i="1"/>
  <c r="BQ587" i="1"/>
  <c r="DT584" i="1"/>
  <c r="DS584" i="1"/>
  <c r="DR584" i="1"/>
  <c r="DQ584" i="1"/>
  <c r="DP584" i="1"/>
  <c r="DO584" i="1"/>
  <c r="DN584" i="1"/>
  <c r="DM584" i="1"/>
  <c r="DL584" i="1"/>
  <c r="DK584" i="1"/>
  <c r="DJ584" i="1"/>
  <c r="DI584" i="1"/>
  <c r="DH584" i="1"/>
  <c r="DG584" i="1"/>
  <c r="DF584" i="1"/>
  <c r="DE584" i="1"/>
  <c r="DD584" i="1"/>
  <c r="DC584" i="1"/>
  <c r="DB584" i="1"/>
  <c r="DA584" i="1"/>
  <c r="CZ584" i="1"/>
  <c r="CY584" i="1"/>
  <c r="CX584" i="1"/>
  <c r="CW584" i="1"/>
  <c r="CV584" i="1"/>
  <c r="CU584" i="1"/>
  <c r="CT584" i="1"/>
  <c r="CS584" i="1"/>
  <c r="CR584" i="1"/>
  <c r="CQ584" i="1"/>
  <c r="CP584" i="1"/>
  <c r="CO584" i="1"/>
  <c r="CN584" i="1"/>
  <c r="CM584" i="1"/>
  <c r="CL584" i="1"/>
  <c r="CK584" i="1"/>
  <c r="CJ584" i="1"/>
  <c r="CI584" i="1"/>
  <c r="CH584" i="1"/>
  <c r="CG584" i="1"/>
  <c r="CF584" i="1"/>
  <c r="CE584" i="1"/>
  <c r="CD584" i="1"/>
  <c r="CC584" i="1"/>
  <c r="CB584" i="1"/>
  <c r="CA584" i="1"/>
  <c r="BZ584" i="1"/>
  <c r="BY584" i="1"/>
  <c r="BX584" i="1"/>
  <c r="BW584" i="1"/>
  <c r="BV584" i="1"/>
  <c r="BU584" i="1"/>
  <c r="BT584" i="1"/>
  <c r="BS584" i="1"/>
  <c r="BR584" i="1"/>
  <c r="BQ584" i="1"/>
  <c r="DT583" i="1"/>
  <c r="DS583" i="1"/>
  <c r="DR583" i="1"/>
  <c r="DQ583" i="1"/>
  <c r="DP583" i="1"/>
  <c r="DO583" i="1"/>
  <c r="DN583" i="1"/>
  <c r="DM583" i="1"/>
  <c r="DL583" i="1"/>
  <c r="DK583" i="1"/>
  <c r="DJ583" i="1"/>
  <c r="DI583" i="1"/>
  <c r="DH583" i="1"/>
  <c r="DG583" i="1"/>
  <c r="DF583" i="1"/>
  <c r="DE583" i="1"/>
  <c r="DD583" i="1"/>
  <c r="DC583" i="1"/>
  <c r="DB583" i="1"/>
  <c r="DA583" i="1"/>
  <c r="CZ583" i="1"/>
  <c r="CY583" i="1"/>
  <c r="CX583" i="1"/>
  <c r="CW583" i="1"/>
  <c r="CV583" i="1"/>
  <c r="CU583" i="1"/>
  <c r="CT583" i="1"/>
  <c r="CS583" i="1"/>
  <c r="CR583" i="1"/>
  <c r="CQ583" i="1"/>
  <c r="CP583" i="1"/>
  <c r="CO583" i="1"/>
  <c r="CN583" i="1"/>
  <c r="CM583" i="1"/>
  <c r="CL583" i="1"/>
  <c r="CK583" i="1"/>
  <c r="CJ583" i="1"/>
  <c r="CI583" i="1"/>
  <c r="CH583" i="1"/>
  <c r="CG583" i="1"/>
  <c r="CF583" i="1"/>
  <c r="CE583" i="1"/>
  <c r="CD583" i="1"/>
  <c r="CC583" i="1"/>
  <c r="CB583" i="1"/>
  <c r="CA583" i="1"/>
  <c r="BZ583" i="1"/>
  <c r="BY583" i="1"/>
  <c r="BX583" i="1"/>
  <c r="BW583" i="1"/>
  <c r="BV583" i="1"/>
  <c r="BU583" i="1"/>
  <c r="BT583" i="1"/>
  <c r="BS583" i="1"/>
  <c r="BR583" i="1"/>
  <c r="BQ583" i="1"/>
  <c r="DT582" i="1"/>
  <c r="DS582" i="1"/>
  <c r="DR582" i="1"/>
  <c r="DQ582" i="1"/>
  <c r="DP582" i="1"/>
  <c r="DO582" i="1"/>
  <c r="DN582" i="1"/>
  <c r="DM582" i="1"/>
  <c r="DL582" i="1"/>
  <c r="DK582" i="1"/>
  <c r="DJ582" i="1"/>
  <c r="DI582" i="1"/>
  <c r="DH582" i="1"/>
  <c r="DG582" i="1"/>
  <c r="DF582" i="1"/>
  <c r="DE582" i="1"/>
  <c r="DD582" i="1"/>
  <c r="DC582" i="1"/>
  <c r="DB582" i="1"/>
  <c r="DA582" i="1"/>
  <c r="CZ582" i="1"/>
  <c r="CY582" i="1"/>
  <c r="CX582" i="1"/>
  <c r="CW582" i="1"/>
  <c r="CV582" i="1"/>
  <c r="CU582" i="1"/>
  <c r="CT582" i="1"/>
  <c r="CS582" i="1"/>
  <c r="CR582" i="1"/>
  <c r="CQ582" i="1"/>
  <c r="CP582" i="1"/>
  <c r="CO582" i="1"/>
  <c r="CN582" i="1"/>
  <c r="CM582" i="1"/>
  <c r="CL582" i="1"/>
  <c r="CK582" i="1"/>
  <c r="CJ582" i="1"/>
  <c r="CI582" i="1"/>
  <c r="CH582" i="1"/>
  <c r="CG582" i="1"/>
  <c r="CF582" i="1"/>
  <c r="CE582" i="1"/>
  <c r="CD582" i="1"/>
  <c r="CC582" i="1"/>
  <c r="CB582" i="1"/>
  <c r="CA582" i="1"/>
  <c r="BZ582" i="1"/>
  <c r="BY582" i="1"/>
  <c r="BX582" i="1"/>
  <c r="BW582" i="1"/>
  <c r="BV582" i="1"/>
  <c r="BU582" i="1"/>
  <c r="BT582" i="1"/>
  <c r="BS582" i="1"/>
  <c r="BR582" i="1"/>
  <c r="BQ582" i="1"/>
  <c r="DT581" i="1"/>
  <c r="BQ581" i="1"/>
  <c r="BP588" i="1"/>
  <c r="BP586" i="1"/>
  <c r="BP585" i="1"/>
  <c r="BP587" i="1"/>
  <c r="BP584" i="1"/>
  <c r="BP583" i="1"/>
  <c r="BP582" i="1"/>
  <c r="BP581" i="1"/>
  <c r="DT579" i="1"/>
  <c r="DS579" i="1"/>
  <c r="DR579" i="1"/>
  <c r="DQ579" i="1"/>
  <c r="DP579" i="1"/>
  <c r="DO579" i="1"/>
  <c r="DN579" i="1"/>
  <c r="DM579" i="1"/>
  <c r="DL579" i="1"/>
  <c r="DK579" i="1"/>
  <c r="DJ579" i="1"/>
  <c r="DI579" i="1"/>
  <c r="DH579" i="1"/>
  <c r="DG579" i="1"/>
  <c r="DF579" i="1"/>
  <c r="DE579" i="1"/>
  <c r="DD579" i="1"/>
  <c r="DC579" i="1"/>
  <c r="DB579" i="1"/>
  <c r="DA579" i="1"/>
  <c r="CZ579" i="1"/>
  <c r="CY579" i="1"/>
  <c r="CX579" i="1"/>
  <c r="CW579" i="1"/>
  <c r="CV579" i="1"/>
  <c r="CU579" i="1"/>
  <c r="CT579" i="1"/>
  <c r="CS579" i="1"/>
  <c r="CR579" i="1"/>
  <c r="CQ579" i="1"/>
  <c r="CP579" i="1"/>
  <c r="CO579" i="1"/>
  <c r="CN579" i="1"/>
  <c r="CM579" i="1"/>
  <c r="CL579" i="1"/>
  <c r="CK579" i="1"/>
  <c r="CJ579" i="1"/>
  <c r="CI579" i="1"/>
  <c r="CH579" i="1"/>
  <c r="CG579" i="1"/>
  <c r="CF579" i="1"/>
  <c r="CE579" i="1"/>
  <c r="CD579" i="1"/>
  <c r="CC579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DT575" i="1"/>
  <c r="DS575" i="1"/>
  <c r="DR575" i="1"/>
  <c r="DQ575" i="1"/>
  <c r="DP575" i="1"/>
  <c r="DO575" i="1"/>
  <c r="DN575" i="1"/>
  <c r="DM575" i="1"/>
  <c r="DL575" i="1"/>
  <c r="DK575" i="1"/>
  <c r="DJ575" i="1"/>
  <c r="DI575" i="1"/>
  <c r="DH575" i="1"/>
  <c r="DG575" i="1"/>
  <c r="DF575" i="1"/>
  <c r="DE575" i="1"/>
  <c r="DD575" i="1"/>
  <c r="DC575" i="1"/>
  <c r="DB575" i="1"/>
  <c r="DA575" i="1"/>
  <c r="CZ575" i="1"/>
  <c r="CY575" i="1"/>
  <c r="CX575" i="1"/>
  <c r="CW575" i="1"/>
  <c r="CV575" i="1"/>
  <c r="CU575" i="1"/>
  <c r="CT575" i="1"/>
  <c r="CS575" i="1"/>
  <c r="CR575" i="1"/>
  <c r="CQ575" i="1"/>
  <c r="CP575" i="1"/>
  <c r="CO575" i="1"/>
  <c r="CN575" i="1"/>
  <c r="CM575" i="1"/>
  <c r="CL575" i="1"/>
  <c r="CK575" i="1"/>
  <c r="CJ575" i="1"/>
  <c r="CI575" i="1"/>
  <c r="CH575" i="1"/>
  <c r="CG575" i="1"/>
  <c r="CF575" i="1"/>
  <c r="CE575" i="1"/>
  <c r="CD575" i="1"/>
  <c r="CC575" i="1"/>
  <c r="CB575" i="1"/>
  <c r="CA575" i="1"/>
  <c r="BZ575" i="1"/>
  <c r="BY575" i="1"/>
  <c r="BX575" i="1"/>
  <c r="BW575" i="1"/>
  <c r="BV575" i="1"/>
  <c r="BU575" i="1"/>
  <c r="BT575" i="1"/>
  <c r="BS575" i="1"/>
  <c r="BR575" i="1"/>
  <c r="BQ575" i="1"/>
  <c r="DT574" i="1"/>
  <c r="DS574" i="1"/>
  <c r="DR574" i="1"/>
  <c r="DQ574" i="1"/>
  <c r="DP574" i="1"/>
  <c r="DO574" i="1"/>
  <c r="DN574" i="1"/>
  <c r="DM574" i="1"/>
  <c r="DL574" i="1"/>
  <c r="DK574" i="1"/>
  <c r="DJ574" i="1"/>
  <c r="DI574" i="1"/>
  <c r="DH574" i="1"/>
  <c r="DG574" i="1"/>
  <c r="DF574" i="1"/>
  <c r="DE574" i="1"/>
  <c r="DD574" i="1"/>
  <c r="DC574" i="1"/>
  <c r="DB574" i="1"/>
  <c r="DA574" i="1"/>
  <c r="CZ574" i="1"/>
  <c r="CY574" i="1"/>
  <c r="CX574" i="1"/>
  <c r="CW574" i="1"/>
  <c r="CV574" i="1"/>
  <c r="CU574" i="1"/>
  <c r="CT574" i="1"/>
  <c r="CS574" i="1"/>
  <c r="CR574" i="1"/>
  <c r="CQ574" i="1"/>
  <c r="CP574" i="1"/>
  <c r="CO574" i="1"/>
  <c r="CN574" i="1"/>
  <c r="CM574" i="1"/>
  <c r="CL574" i="1"/>
  <c r="CK574" i="1"/>
  <c r="CJ574" i="1"/>
  <c r="CI574" i="1"/>
  <c r="CH574" i="1"/>
  <c r="CG574" i="1"/>
  <c r="CF574" i="1"/>
  <c r="CE574" i="1"/>
  <c r="CD574" i="1"/>
  <c r="CC574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DT573" i="1"/>
  <c r="DS573" i="1"/>
  <c r="DR573" i="1"/>
  <c r="DQ573" i="1"/>
  <c r="DP573" i="1"/>
  <c r="DO573" i="1"/>
  <c r="DN573" i="1"/>
  <c r="DM573" i="1"/>
  <c r="DL573" i="1"/>
  <c r="DK573" i="1"/>
  <c r="DJ573" i="1"/>
  <c r="DI573" i="1"/>
  <c r="DH573" i="1"/>
  <c r="DG573" i="1"/>
  <c r="DF573" i="1"/>
  <c r="DE573" i="1"/>
  <c r="DD573" i="1"/>
  <c r="DC573" i="1"/>
  <c r="DB573" i="1"/>
  <c r="DA573" i="1"/>
  <c r="CZ573" i="1"/>
  <c r="CY573" i="1"/>
  <c r="CX573" i="1"/>
  <c r="CW573" i="1"/>
  <c r="CV573" i="1"/>
  <c r="CU573" i="1"/>
  <c r="CT573" i="1"/>
  <c r="CS573" i="1"/>
  <c r="CR573" i="1"/>
  <c r="CQ573" i="1"/>
  <c r="CP573" i="1"/>
  <c r="CO573" i="1"/>
  <c r="CN573" i="1"/>
  <c r="CM573" i="1"/>
  <c r="CL573" i="1"/>
  <c r="CK573" i="1"/>
  <c r="CJ573" i="1"/>
  <c r="CI573" i="1"/>
  <c r="CH573" i="1"/>
  <c r="CG573" i="1"/>
  <c r="CF573" i="1"/>
  <c r="CE573" i="1"/>
  <c r="CD573" i="1"/>
  <c r="CC573" i="1"/>
  <c r="CB573" i="1"/>
  <c r="CA573" i="1"/>
  <c r="BZ573" i="1"/>
  <c r="BY573" i="1"/>
  <c r="BX573" i="1"/>
  <c r="BW573" i="1"/>
  <c r="BV573" i="1"/>
  <c r="BU573" i="1"/>
  <c r="BT573" i="1"/>
  <c r="BS573" i="1"/>
  <c r="BR573" i="1"/>
  <c r="BQ573" i="1"/>
  <c r="DT571" i="1"/>
  <c r="DS571" i="1"/>
  <c r="DR571" i="1"/>
  <c r="DQ571" i="1"/>
  <c r="DP571" i="1"/>
  <c r="DO571" i="1"/>
  <c r="DN571" i="1"/>
  <c r="DM571" i="1"/>
  <c r="DL571" i="1"/>
  <c r="DK571" i="1"/>
  <c r="DJ571" i="1"/>
  <c r="DI571" i="1"/>
  <c r="DH571" i="1"/>
  <c r="DG571" i="1"/>
  <c r="DF571" i="1"/>
  <c r="DE571" i="1"/>
  <c r="DD571" i="1"/>
  <c r="DC571" i="1"/>
  <c r="DB571" i="1"/>
  <c r="DA571" i="1"/>
  <c r="CZ571" i="1"/>
  <c r="CY571" i="1"/>
  <c r="CX571" i="1"/>
  <c r="CW571" i="1"/>
  <c r="CV571" i="1"/>
  <c r="CU571" i="1"/>
  <c r="CT571" i="1"/>
  <c r="CS571" i="1"/>
  <c r="CR571" i="1"/>
  <c r="CQ571" i="1"/>
  <c r="CP571" i="1"/>
  <c r="CO571" i="1"/>
  <c r="CN571" i="1"/>
  <c r="CM571" i="1"/>
  <c r="CL571" i="1"/>
  <c r="CK571" i="1"/>
  <c r="CJ571" i="1"/>
  <c r="CI571" i="1"/>
  <c r="CH571" i="1"/>
  <c r="CG571" i="1"/>
  <c r="CF571" i="1"/>
  <c r="CE571" i="1"/>
  <c r="CD571" i="1"/>
  <c r="CC571" i="1"/>
  <c r="CB571" i="1"/>
  <c r="CA571" i="1"/>
  <c r="BZ571" i="1"/>
  <c r="BY571" i="1"/>
  <c r="BX571" i="1"/>
  <c r="BW571" i="1"/>
  <c r="BV571" i="1"/>
  <c r="BU571" i="1"/>
  <c r="BT571" i="1"/>
  <c r="BS571" i="1"/>
  <c r="BR571" i="1"/>
  <c r="BQ571" i="1"/>
  <c r="DT570" i="1"/>
  <c r="DS570" i="1"/>
  <c r="DR570" i="1"/>
  <c r="DQ570" i="1"/>
  <c r="DP570" i="1"/>
  <c r="DO570" i="1"/>
  <c r="DN570" i="1"/>
  <c r="DM570" i="1"/>
  <c r="DL570" i="1"/>
  <c r="DK570" i="1"/>
  <c r="DJ570" i="1"/>
  <c r="DI570" i="1"/>
  <c r="DH570" i="1"/>
  <c r="DG570" i="1"/>
  <c r="DF570" i="1"/>
  <c r="DE570" i="1"/>
  <c r="DD570" i="1"/>
  <c r="DC570" i="1"/>
  <c r="DB570" i="1"/>
  <c r="DA570" i="1"/>
  <c r="CZ570" i="1"/>
  <c r="CY570" i="1"/>
  <c r="CX570" i="1"/>
  <c r="CW570" i="1"/>
  <c r="CV570" i="1"/>
  <c r="CU570" i="1"/>
  <c r="CT570" i="1"/>
  <c r="CS570" i="1"/>
  <c r="CR570" i="1"/>
  <c r="CQ570" i="1"/>
  <c r="CP570" i="1"/>
  <c r="CO570" i="1"/>
  <c r="CN570" i="1"/>
  <c r="CM570" i="1"/>
  <c r="CL570" i="1"/>
  <c r="CK570" i="1"/>
  <c r="CJ570" i="1"/>
  <c r="CI570" i="1"/>
  <c r="CH570" i="1"/>
  <c r="CG570" i="1"/>
  <c r="CF570" i="1"/>
  <c r="CE570" i="1"/>
  <c r="CD570" i="1"/>
  <c r="CC570" i="1"/>
  <c r="CB570" i="1"/>
  <c r="CA570" i="1"/>
  <c r="BZ570" i="1"/>
  <c r="BY570" i="1"/>
  <c r="BX570" i="1"/>
  <c r="BW570" i="1"/>
  <c r="BV570" i="1"/>
  <c r="BU570" i="1"/>
  <c r="BT570" i="1"/>
  <c r="BS570" i="1"/>
  <c r="BR570" i="1"/>
  <c r="BQ570" i="1"/>
  <c r="DT569" i="1"/>
  <c r="DS569" i="1"/>
  <c r="DR569" i="1"/>
  <c r="DQ569" i="1"/>
  <c r="DP569" i="1"/>
  <c r="DO569" i="1"/>
  <c r="DN569" i="1"/>
  <c r="DM569" i="1"/>
  <c r="DL569" i="1"/>
  <c r="DK569" i="1"/>
  <c r="DJ569" i="1"/>
  <c r="DI569" i="1"/>
  <c r="DH569" i="1"/>
  <c r="DG569" i="1"/>
  <c r="DF569" i="1"/>
  <c r="DE569" i="1"/>
  <c r="DD569" i="1"/>
  <c r="DC569" i="1"/>
  <c r="DB569" i="1"/>
  <c r="DA569" i="1"/>
  <c r="CZ569" i="1"/>
  <c r="CY569" i="1"/>
  <c r="CX569" i="1"/>
  <c r="CW569" i="1"/>
  <c r="CV569" i="1"/>
  <c r="CU569" i="1"/>
  <c r="CT569" i="1"/>
  <c r="CS569" i="1"/>
  <c r="CR569" i="1"/>
  <c r="CQ569" i="1"/>
  <c r="CP569" i="1"/>
  <c r="CO569" i="1"/>
  <c r="CN569" i="1"/>
  <c r="CM569" i="1"/>
  <c r="CL569" i="1"/>
  <c r="CK569" i="1"/>
  <c r="CJ569" i="1"/>
  <c r="CI569" i="1"/>
  <c r="CH569" i="1"/>
  <c r="CG569" i="1"/>
  <c r="CF569" i="1"/>
  <c r="CE569" i="1"/>
  <c r="CD569" i="1"/>
  <c r="CC569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DT568" i="1"/>
  <c r="BP569" i="1"/>
  <c r="BP570" i="1"/>
  <c r="BP573" i="1"/>
  <c r="BP574" i="1"/>
  <c r="BP575" i="1"/>
  <c r="DT565" i="1"/>
  <c r="DS565" i="1"/>
  <c r="DR565" i="1"/>
  <c r="DQ565" i="1"/>
  <c r="DP565" i="1"/>
  <c r="DO565" i="1"/>
  <c r="DN565" i="1"/>
  <c r="DM565" i="1"/>
  <c r="DL565" i="1"/>
  <c r="DK565" i="1"/>
  <c r="DJ565" i="1"/>
  <c r="DI565" i="1"/>
  <c r="DH565" i="1"/>
  <c r="DG565" i="1"/>
  <c r="DF565" i="1"/>
  <c r="DE565" i="1"/>
  <c r="DD565" i="1"/>
  <c r="DC565" i="1"/>
  <c r="DB565" i="1"/>
  <c r="DA565" i="1"/>
  <c r="CZ565" i="1"/>
  <c r="CY565" i="1"/>
  <c r="CX565" i="1"/>
  <c r="CW565" i="1"/>
  <c r="CV565" i="1"/>
  <c r="CU565" i="1"/>
  <c r="CT565" i="1"/>
  <c r="CS565" i="1"/>
  <c r="CR565" i="1"/>
  <c r="CQ565" i="1"/>
  <c r="CP565" i="1"/>
  <c r="CO565" i="1"/>
  <c r="CN565" i="1"/>
  <c r="CM565" i="1"/>
  <c r="CL565" i="1"/>
  <c r="CK565" i="1"/>
  <c r="CJ565" i="1"/>
  <c r="CI565" i="1"/>
  <c r="CH565" i="1"/>
  <c r="CG565" i="1"/>
  <c r="CF565" i="1"/>
  <c r="CE565" i="1"/>
  <c r="CD565" i="1"/>
  <c r="CC565" i="1"/>
  <c r="CB565" i="1"/>
  <c r="CA565" i="1"/>
  <c r="BZ565" i="1"/>
  <c r="BY565" i="1"/>
  <c r="BX565" i="1"/>
  <c r="BW565" i="1"/>
  <c r="BV565" i="1"/>
  <c r="BU565" i="1"/>
  <c r="BT565" i="1"/>
  <c r="BS565" i="1"/>
  <c r="BR565" i="1"/>
  <c r="BQ565" i="1"/>
  <c r="DT564" i="1"/>
  <c r="DS564" i="1"/>
  <c r="DR564" i="1"/>
  <c r="DQ564" i="1"/>
  <c r="DP564" i="1"/>
  <c r="DO564" i="1"/>
  <c r="DN564" i="1"/>
  <c r="DM564" i="1"/>
  <c r="DL564" i="1"/>
  <c r="DK564" i="1"/>
  <c r="DJ564" i="1"/>
  <c r="DI564" i="1"/>
  <c r="DH564" i="1"/>
  <c r="DG564" i="1"/>
  <c r="DF564" i="1"/>
  <c r="DE564" i="1"/>
  <c r="DD564" i="1"/>
  <c r="DC564" i="1"/>
  <c r="DB564" i="1"/>
  <c r="DA564" i="1"/>
  <c r="CZ564" i="1"/>
  <c r="CY564" i="1"/>
  <c r="CX564" i="1"/>
  <c r="CW564" i="1"/>
  <c r="CV564" i="1"/>
  <c r="CU564" i="1"/>
  <c r="CT564" i="1"/>
  <c r="CS564" i="1"/>
  <c r="CR564" i="1"/>
  <c r="CQ564" i="1"/>
  <c r="CP564" i="1"/>
  <c r="CO564" i="1"/>
  <c r="CN564" i="1"/>
  <c r="CM564" i="1"/>
  <c r="CL564" i="1"/>
  <c r="CK564" i="1"/>
  <c r="CJ564" i="1"/>
  <c r="CI564" i="1"/>
  <c r="CH564" i="1"/>
  <c r="CG564" i="1"/>
  <c r="CF564" i="1"/>
  <c r="CE564" i="1"/>
  <c r="CD564" i="1"/>
  <c r="CC564" i="1"/>
  <c r="CB564" i="1"/>
  <c r="CA564" i="1"/>
  <c r="BZ564" i="1"/>
  <c r="BY564" i="1"/>
  <c r="BX564" i="1"/>
  <c r="BW564" i="1"/>
  <c r="BV564" i="1"/>
  <c r="BU564" i="1"/>
  <c r="BT564" i="1"/>
  <c r="BS564" i="1"/>
  <c r="BR564" i="1"/>
  <c r="BQ564" i="1"/>
  <c r="DT563" i="1"/>
  <c r="DS563" i="1"/>
  <c r="DR563" i="1"/>
  <c r="DQ563" i="1"/>
  <c r="DP563" i="1"/>
  <c r="DO563" i="1"/>
  <c r="DN563" i="1"/>
  <c r="DM563" i="1"/>
  <c r="DL563" i="1"/>
  <c r="DK563" i="1"/>
  <c r="DJ563" i="1"/>
  <c r="DI563" i="1"/>
  <c r="DH563" i="1"/>
  <c r="DG563" i="1"/>
  <c r="DF563" i="1"/>
  <c r="DE563" i="1"/>
  <c r="DD563" i="1"/>
  <c r="DC563" i="1"/>
  <c r="DB563" i="1"/>
  <c r="DA563" i="1"/>
  <c r="CZ563" i="1"/>
  <c r="CY563" i="1"/>
  <c r="CX563" i="1"/>
  <c r="CW563" i="1"/>
  <c r="CV563" i="1"/>
  <c r="CU563" i="1"/>
  <c r="CT563" i="1"/>
  <c r="CS563" i="1"/>
  <c r="CR563" i="1"/>
  <c r="CQ563" i="1"/>
  <c r="CP563" i="1"/>
  <c r="CO563" i="1"/>
  <c r="CN563" i="1"/>
  <c r="CM563" i="1"/>
  <c r="CL563" i="1"/>
  <c r="CK563" i="1"/>
  <c r="CJ563" i="1"/>
  <c r="CI563" i="1"/>
  <c r="CH563" i="1"/>
  <c r="CG563" i="1"/>
  <c r="CF563" i="1"/>
  <c r="CE563" i="1"/>
  <c r="CD563" i="1"/>
  <c r="CC563" i="1"/>
  <c r="CB563" i="1"/>
  <c r="CA563" i="1"/>
  <c r="BZ563" i="1"/>
  <c r="BY563" i="1"/>
  <c r="BX563" i="1"/>
  <c r="BW563" i="1"/>
  <c r="BV563" i="1"/>
  <c r="BU563" i="1"/>
  <c r="BT563" i="1"/>
  <c r="BS563" i="1"/>
  <c r="BR563" i="1"/>
  <c r="BQ563" i="1"/>
  <c r="BP565" i="1"/>
  <c r="BP564" i="1"/>
  <c r="BP563" i="1"/>
  <c r="BP559" i="1"/>
  <c r="BP556" i="1"/>
  <c r="BP553" i="1"/>
  <c r="DT549" i="1"/>
  <c r="DS549" i="1"/>
  <c r="DR549" i="1"/>
  <c r="DQ549" i="1"/>
  <c r="DP549" i="1"/>
  <c r="DO549" i="1"/>
  <c r="DN549" i="1"/>
  <c r="DM549" i="1"/>
  <c r="DL549" i="1"/>
  <c r="DK549" i="1"/>
  <c r="DJ549" i="1"/>
  <c r="DI549" i="1"/>
  <c r="DH549" i="1"/>
  <c r="DG549" i="1"/>
  <c r="DF549" i="1"/>
  <c r="DE549" i="1"/>
  <c r="DD549" i="1"/>
  <c r="DC549" i="1"/>
  <c r="DB549" i="1"/>
  <c r="DA549" i="1"/>
  <c r="CZ549" i="1"/>
  <c r="CY549" i="1"/>
  <c r="CX549" i="1"/>
  <c r="CW549" i="1"/>
  <c r="CV549" i="1"/>
  <c r="CU549" i="1"/>
  <c r="CT549" i="1"/>
  <c r="CS549" i="1"/>
  <c r="CR549" i="1"/>
  <c r="CQ549" i="1"/>
  <c r="CP549" i="1"/>
  <c r="CO549" i="1"/>
  <c r="CN549" i="1"/>
  <c r="CM549" i="1"/>
  <c r="CL549" i="1"/>
  <c r="CK549" i="1"/>
  <c r="CJ549" i="1"/>
  <c r="CI549" i="1"/>
  <c r="CH549" i="1"/>
  <c r="CG549" i="1"/>
  <c r="CF549" i="1"/>
  <c r="CE549" i="1"/>
  <c r="CD549" i="1"/>
  <c r="CC549" i="1"/>
  <c r="CB549" i="1"/>
  <c r="CA549" i="1"/>
  <c r="BZ549" i="1"/>
  <c r="BY549" i="1"/>
  <c r="BX549" i="1"/>
  <c r="BW549" i="1"/>
  <c r="BV549" i="1"/>
  <c r="BU549" i="1"/>
  <c r="BT549" i="1"/>
  <c r="BS549" i="1"/>
  <c r="BR549" i="1"/>
  <c r="BQ549" i="1"/>
  <c r="DT548" i="1"/>
  <c r="DS548" i="1"/>
  <c r="DR548" i="1"/>
  <c r="DQ548" i="1"/>
  <c r="DP548" i="1"/>
  <c r="DO548" i="1"/>
  <c r="DN548" i="1"/>
  <c r="DM548" i="1"/>
  <c r="DL548" i="1"/>
  <c r="DK548" i="1"/>
  <c r="DJ548" i="1"/>
  <c r="DI548" i="1"/>
  <c r="DH548" i="1"/>
  <c r="DG548" i="1"/>
  <c r="DF548" i="1"/>
  <c r="DE548" i="1"/>
  <c r="DD548" i="1"/>
  <c r="DC548" i="1"/>
  <c r="DB548" i="1"/>
  <c r="DA548" i="1"/>
  <c r="CZ548" i="1"/>
  <c r="CY548" i="1"/>
  <c r="CX548" i="1"/>
  <c r="CW548" i="1"/>
  <c r="CV548" i="1"/>
  <c r="CU548" i="1"/>
  <c r="CT548" i="1"/>
  <c r="CS548" i="1"/>
  <c r="CR548" i="1"/>
  <c r="CQ548" i="1"/>
  <c r="CP548" i="1"/>
  <c r="CO548" i="1"/>
  <c r="CN548" i="1"/>
  <c r="CM548" i="1"/>
  <c r="CL548" i="1"/>
  <c r="CK548" i="1"/>
  <c r="CJ548" i="1"/>
  <c r="CI548" i="1"/>
  <c r="CH548" i="1"/>
  <c r="CG548" i="1"/>
  <c r="CF548" i="1"/>
  <c r="CE548" i="1"/>
  <c r="CD548" i="1"/>
  <c r="CC548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9" i="1"/>
  <c r="BP548" i="1"/>
  <c r="BP543" i="1"/>
  <c r="BP533" i="1"/>
  <c r="BP532" i="1"/>
  <c r="BP531" i="1"/>
  <c r="BP529" i="1"/>
  <c r="BP528" i="1"/>
  <c r="BP515" i="1"/>
  <c r="BP513" i="1"/>
  <c r="BP511" i="1"/>
  <c r="BP509" i="1"/>
  <c r="BP502" i="1"/>
  <c r="DT496" i="1"/>
  <c r="DS496" i="1"/>
  <c r="DR496" i="1"/>
  <c r="DQ496" i="1"/>
  <c r="DP496" i="1"/>
  <c r="DO496" i="1"/>
  <c r="DN496" i="1"/>
  <c r="DM496" i="1"/>
  <c r="DL496" i="1"/>
  <c r="DK496" i="1"/>
  <c r="DJ496" i="1"/>
  <c r="DI496" i="1"/>
  <c r="DH496" i="1"/>
  <c r="DG496" i="1"/>
  <c r="DF496" i="1"/>
  <c r="DE496" i="1"/>
  <c r="DD496" i="1"/>
  <c r="DC496" i="1"/>
  <c r="DB496" i="1"/>
  <c r="DA496" i="1"/>
  <c r="CZ496" i="1"/>
  <c r="CY496" i="1"/>
  <c r="CX496" i="1"/>
  <c r="CW496" i="1"/>
  <c r="CV496" i="1"/>
  <c r="CU496" i="1"/>
  <c r="CT496" i="1"/>
  <c r="CS496" i="1"/>
  <c r="CR496" i="1"/>
  <c r="CQ496" i="1"/>
  <c r="CP496" i="1"/>
  <c r="CO496" i="1"/>
  <c r="CN496" i="1"/>
  <c r="CM496" i="1"/>
  <c r="CL496" i="1"/>
  <c r="CK496" i="1"/>
  <c r="CJ496" i="1"/>
  <c r="CI496" i="1"/>
  <c r="CH496" i="1"/>
  <c r="CG496" i="1"/>
  <c r="CF496" i="1"/>
  <c r="CE496" i="1"/>
  <c r="CD496" i="1"/>
  <c r="CC496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DT495" i="1"/>
  <c r="DS495" i="1"/>
  <c r="DR495" i="1"/>
  <c r="DQ495" i="1"/>
  <c r="DP495" i="1"/>
  <c r="DO495" i="1"/>
  <c r="DN495" i="1"/>
  <c r="DM495" i="1"/>
  <c r="DL495" i="1"/>
  <c r="DK495" i="1"/>
  <c r="DJ495" i="1"/>
  <c r="DI495" i="1"/>
  <c r="DH495" i="1"/>
  <c r="DG495" i="1"/>
  <c r="DF495" i="1"/>
  <c r="DE495" i="1"/>
  <c r="DD495" i="1"/>
  <c r="DC495" i="1"/>
  <c r="DB495" i="1"/>
  <c r="DA495" i="1"/>
  <c r="CZ495" i="1"/>
  <c r="CY495" i="1"/>
  <c r="CX495" i="1"/>
  <c r="CW495" i="1"/>
  <c r="CV495" i="1"/>
  <c r="CU495" i="1"/>
  <c r="CT495" i="1"/>
  <c r="CS495" i="1"/>
  <c r="CR495" i="1"/>
  <c r="CQ495" i="1"/>
  <c r="CP495" i="1"/>
  <c r="CO495" i="1"/>
  <c r="CN495" i="1"/>
  <c r="CM495" i="1"/>
  <c r="CL495" i="1"/>
  <c r="CK495" i="1"/>
  <c r="CJ495" i="1"/>
  <c r="CI495" i="1"/>
  <c r="CH495" i="1"/>
  <c r="CG495" i="1"/>
  <c r="CF495" i="1"/>
  <c r="CE495" i="1"/>
  <c r="CD495" i="1"/>
  <c r="CC495" i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DT494" i="1"/>
  <c r="DS494" i="1"/>
  <c r="DR494" i="1"/>
  <c r="DQ494" i="1"/>
  <c r="DP494" i="1"/>
  <c r="DO494" i="1"/>
  <c r="DN494" i="1"/>
  <c r="DM494" i="1"/>
  <c r="DL494" i="1"/>
  <c r="DK494" i="1"/>
  <c r="DJ494" i="1"/>
  <c r="DI494" i="1"/>
  <c r="DH494" i="1"/>
  <c r="DG494" i="1"/>
  <c r="DF494" i="1"/>
  <c r="DE494" i="1"/>
  <c r="DD494" i="1"/>
  <c r="DC494" i="1"/>
  <c r="DB494" i="1"/>
  <c r="DA494" i="1"/>
  <c r="CZ494" i="1"/>
  <c r="CY494" i="1"/>
  <c r="CX494" i="1"/>
  <c r="CW494" i="1"/>
  <c r="CV494" i="1"/>
  <c r="CU494" i="1"/>
  <c r="CT494" i="1"/>
  <c r="CS494" i="1"/>
  <c r="CR494" i="1"/>
  <c r="CQ494" i="1"/>
  <c r="CP494" i="1"/>
  <c r="CO494" i="1"/>
  <c r="CN494" i="1"/>
  <c r="CM494" i="1"/>
  <c r="CL494" i="1"/>
  <c r="CK494" i="1"/>
  <c r="CJ494" i="1"/>
  <c r="CI494" i="1"/>
  <c r="CH494" i="1"/>
  <c r="CG494" i="1"/>
  <c r="CF494" i="1"/>
  <c r="CE494" i="1"/>
  <c r="CD494" i="1"/>
  <c r="CC494" i="1"/>
  <c r="CB494" i="1"/>
  <c r="CA494" i="1"/>
  <c r="BZ494" i="1"/>
  <c r="BY494" i="1"/>
  <c r="BX494" i="1"/>
  <c r="BW494" i="1"/>
  <c r="BV494" i="1"/>
  <c r="BU494" i="1"/>
  <c r="BT494" i="1"/>
  <c r="BS494" i="1"/>
  <c r="BR494" i="1"/>
  <c r="BQ494" i="1"/>
  <c r="DT493" i="1"/>
  <c r="DS493" i="1"/>
  <c r="DR493" i="1"/>
  <c r="DQ493" i="1"/>
  <c r="DP493" i="1"/>
  <c r="DO493" i="1"/>
  <c r="DN493" i="1"/>
  <c r="DM493" i="1"/>
  <c r="DL493" i="1"/>
  <c r="DK493" i="1"/>
  <c r="DJ493" i="1"/>
  <c r="DI493" i="1"/>
  <c r="DH493" i="1"/>
  <c r="DG493" i="1"/>
  <c r="DF493" i="1"/>
  <c r="DE493" i="1"/>
  <c r="DD493" i="1"/>
  <c r="DC493" i="1"/>
  <c r="DB493" i="1"/>
  <c r="DA493" i="1"/>
  <c r="CZ493" i="1"/>
  <c r="CY493" i="1"/>
  <c r="CX493" i="1"/>
  <c r="CW493" i="1"/>
  <c r="CV493" i="1"/>
  <c r="CU493" i="1"/>
  <c r="CT493" i="1"/>
  <c r="CS493" i="1"/>
  <c r="CR493" i="1"/>
  <c r="CQ493" i="1"/>
  <c r="CP493" i="1"/>
  <c r="CO493" i="1"/>
  <c r="CN493" i="1"/>
  <c r="CM493" i="1"/>
  <c r="CL493" i="1"/>
  <c r="CK493" i="1"/>
  <c r="CJ493" i="1"/>
  <c r="CI493" i="1"/>
  <c r="CH493" i="1"/>
  <c r="CG493" i="1"/>
  <c r="CF493" i="1"/>
  <c r="CE493" i="1"/>
  <c r="CD493" i="1"/>
  <c r="CC493" i="1"/>
  <c r="CB493" i="1"/>
  <c r="CA493" i="1"/>
  <c r="BZ493" i="1"/>
  <c r="BY493" i="1"/>
  <c r="BX493" i="1"/>
  <c r="BW493" i="1"/>
  <c r="BV493" i="1"/>
  <c r="BU493" i="1"/>
  <c r="BT493" i="1"/>
  <c r="BS493" i="1"/>
  <c r="BR493" i="1"/>
  <c r="BQ493" i="1"/>
  <c r="DT492" i="1"/>
  <c r="DS492" i="1"/>
  <c r="DR492" i="1"/>
  <c r="DQ492" i="1"/>
  <c r="DP492" i="1"/>
  <c r="DO492" i="1"/>
  <c r="DN492" i="1"/>
  <c r="DM492" i="1"/>
  <c r="DL492" i="1"/>
  <c r="DK492" i="1"/>
  <c r="DJ492" i="1"/>
  <c r="DI492" i="1"/>
  <c r="DH492" i="1"/>
  <c r="DG492" i="1"/>
  <c r="DF492" i="1"/>
  <c r="DE492" i="1"/>
  <c r="DD492" i="1"/>
  <c r="DC492" i="1"/>
  <c r="DB492" i="1"/>
  <c r="DA492" i="1"/>
  <c r="CZ492" i="1"/>
  <c r="CY492" i="1"/>
  <c r="CX492" i="1"/>
  <c r="CW492" i="1"/>
  <c r="CV492" i="1"/>
  <c r="CU492" i="1"/>
  <c r="CT492" i="1"/>
  <c r="CS492" i="1"/>
  <c r="CR492" i="1"/>
  <c r="CQ492" i="1"/>
  <c r="CP492" i="1"/>
  <c r="CO492" i="1"/>
  <c r="CN492" i="1"/>
  <c r="CM492" i="1"/>
  <c r="CL492" i="1"/>
  <c r="CK492" i="1"/>
  <c r="CJ492" i="1"/>
  <c r="CI492" i="1"/>
  <c r="CH492" i="1"/>
  <c r="CG492" i="1"/>
  <c r="CF492" i="1"/>
  <c r="CE492" i="1"/>
  <c r="CD492" i="1"/>
  <c r="CC492" i="1"/>
  <c r="CB492" i="1"/>
  <c r="CA492" i="1"/>
  <c r="BZ492" i="1"/>
  <c r="BY492" i="1"/>
  <c r="BX492" i="1"/>
  <c r="BW492" i="1"/>
  <c r="BV492" i="1"/>
  <c r="BU492" i="1"/>
  <c r="BT492" i="1"/>
  <c r="BS492" i="1"/>
  <c r="BR492" i="1"/>
  <c r="BQ492" i="1"/>
  <c r="BP496" i="1"/>
  <c r="BP495" i="1"/>
  <c r="BP494" i="1"/>
  <c r="BP493" i="1"/>
  <c r="BP492" i="1"/>
  <c r="DT487" i="1"/>
  <c r="DS487" i="1"/>
  <c r="DR487" i="1"/>
  <c r="DQ487" i="1"/>
  <c r="DP487" i="1"/>
  <c r="DO487" i="1"/>
  <c r="DN487" i="1"/>
  <c r="DM487" i="1"/>
  <c r="DL487" i="1"/>
  <c r="DK487" i="1"/>
  <c r="DJ487" i="1"/>
  <c r="DI487" i="1"/>
  <c r="DH487" i="1"/>
  <c r="DG487" i="1"/>
  <c r="DF487" i="1"/>
  <c r="DE487" i="1"/>
  <c r="DD487" i="1"/>
  <c r="DC487" i="1"/>
  <c r="DB487" i="1"/>
  <c r="DA487" i="1"/>
  <c r="CZ487" i="1"/>
  <c r="CY487" i="1"/>
  <c r="CX487" i="1"/>
  <c r="CW487" i="1"/>
  <c r="CV487" i="1"/>
  <c r="CU487" i="1"/>
  <c r="CT487" i="1"/>
  <c r="CS487" i="1"/>
  <c r="CR487" i="1"/>
  <c r="CQ487" i="1"/>
  <c r="CP487" i="1"/>
  <c r="CO487" i="1"/>
  <c r="CN487" i="1"/>
  <c r="CM487" i="1"/>
  <c r="CL487" i="1"/>
  <c r="CK487" i="1"/>
  <c r="CJ487" i="1"/>
  <c r="CI487" i="1"/>
  <c r="CH487" i="1"/>
  <c r="CG487" i="1"/>
  <c r="CF487" i="1"/>
  <c r="CE487" i="1"/>
  <c r="CD487" i="1"/>
  <c r="CC487" i="1"/>
  <c r="CB487" i="1"/>
  <c r="CA487" i="1"/>
  <c r="BZ487" i="1"/>
  <c r="BY487" i="1"/>
  <c r="BX487" i="1"/>
  <c r="BW487" i="1"/>
  <c r="BV487" i="1"/>
  <c r="BU487" i="1"/>
  <c r="BT487" i="1"/>
  <c r="BS487" i="1"/>
  <c r="BR487" i="1"/>
  <c r="BQ487" i="1"/>
  <c r="DT486" i="1"/>
  <c r="DS486" i="1"/>
  <c r="DR486" i="1"/>
  <c r="DQ486" i="1"/>
  <c r="DP486" i="1"/>
  <c r="DO486" i="1"/>
  <c r="DN486" i="1"/>
  <c r="DM486" i="1"/>
  <c r="DL486" i="1"/>
  <c r="DK486" i="1"/>
  <c r="DJ486" i="1"/>
  <c r="DI486" i="1"/>
  <c r="DH486" i="1"/>
  <c r="DG486" i="1"/>
  <c r="DF486" i="1"/>
  <c r="DE486" i="1"/>
  <c r="DD486" i="1"/>
  <c r="DC486" i="1"/>
  <c r="DB486" i="1"/>
  <c r="DA486" i="1"/>
  <c r="CZ486" i="1"/>
  <c r="CY486" i="1"/>
  <c r="CX486" i="1"/>
  <c r="CW486" i="1"/>
  <c r="CV486" i="1"/>
  <c r="CU486" i="1"/>
  <c r="CT486" i="1"/>
  <c r="CS486" i="1"/>
  <c r="CR486" i="1"/>
  <c r="CQ486" i="1"/>
  <c r="CP486" i="1"/>
  <c r="CO486" i="1"/>
  <c r="CN486" i="1"/>
  <c r="CM486" i="1"/>
  <c r="CL486" i="1"/>
  <c r="CK486" i="1"/>
  <c r="CJ486" i="1"/>
  <c r="CI486" i="1"/>
  <c r="CH486" i="1"/>
  <c r="CG486" i="1"/>
  <c r="CF486" i="1"/>
  <c r="CE486" i="1"/>
  <c r="CD486" i="1"/>
  <c r="CC486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DT485" i="1"/>
  <c r="DS485" i="1"/>
  <c r="DR485" i="1"/>
  <c r="DQ485" i="1"/>
  <c r="DP485" i="1"/>
  <c r="DO485" i="1"/>
  <c r="DN485" i="1"/>
  <c r="DM485" i="1"/>
  <c r="DL485" i="1"/>
  <c r="DK485" i="1"/>
  <c r="DJ485" i="1"/>
  <c r="DI485" i="1"/>
  <c r="DH485" i="1"/>
  <c r="DG485" i="1"/>
  <c r="DF485" i="1"/>
  <c r="DE485" i="1"/>
  <c r="DD485" i="1"/>
  <c r="DC485" i="1"/>
  <c r="DB485" i="1"/>
  <c r="DA485" i="1"/>
  <c r="CZ485" i="1"/>
  <c r="CY485" i="1"/>
  <c r="CX485" i="1"/>
  <c r="CW485" i="1"/>
  <c r="CV485" i="1"/>
  <c r="CU485" i="1"/>
  <c r="CT485" i="1"/>
  <c r="CS485" i="1"/>
  <c r="CR485" i="1"/>
  <c r="CQ485" i="1"/>
  <c r="CP485" i="1"/>
  <c r="CO485" i="1"/>
  <c r="CN485" i="1"/>
  <c r="CM485" i="1"/>
  <c r="CL485" i="1"/>
  <c r="CK485" i="1"/>
  <c r="CJ485" i="1"/>
  <c r="CI485" i="1"/>
  <c r="CH485" i="1"/>
  <c r="CG485" i="1"/>
  <c r="CF485" i="1"/>
  <c r="CE485" i="1"/>
  <c r="CD485" i="1"/>
  <c r="CC485" i="1"/>
  <c r="CB485" i="1"/>
  <c r="CA485" i="1"/>
  <c r="BZ485" i="1"/>
  <c r="BY485" i="1"/>
  <c r="BX485" i="1"/>
  <c r="BW485" i="1"/>
  <c r="BV485" i="1"/>
  <c r="BU485" i="1"/>
  <c r="BT485" i="1"/>
  <c r="BS485" i="1"/>
  <c r="BR485" i="1"/>
  <c r="BQ485" i="1"/>
  <c r="DT484" i="1"/>
  <c r="DS484" i="1"/>
  <c r="DR484" i="1"/>
  <c r="DQ484" i="1"/>
  <c r="DP484" i="1"/>
  <c r="DO484" i="1"/>
  <c r="DN484" i="1"/>
  <c r="DM484" i="1"/>
  <c r="DL484" i="1"/>
  <c r="DK484" i="1"/>
  <c r="DJ484" i="1"/>
  <c r="DI484" i="1"/>
  <c r="DH484" i="1"/>
  <c r="DG484" i="1"/>
  <c r="DF484" i="1"/>
  <c r="DE484" i="1"/>
  <c r="DD484" i="1"/>
  <c r="DC484" i="1"/>
  <c r="DB484" i="1"/>
  <c r="DA484" i="1"/>
  <c r="CZ484" i="1"/>
  <c r="CY484" i="1"/>
  <c r="CX484" i="1"/>
  <c r="CW484" i="1"/>
  <c r="CV484" i="1"/>
  <c r="CU484" i="1"/>
  <c r="CT484" i="1"/>
  <c r="CS484" i="1"/>
  <c r="CR484" i="1"/>
  <c r="CQ484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7" i="1"/>
  <c r="BP486" i="1"/>
  <c r="BP485" i="1"/>
  <c r="BP483" i="1"/>
  <c r="DT480" i="1"/>
  <c r="DS480" i="1"/>
  <c r="DR480" i="1"/>
  <c r="DQ480" i="1"/>
  <c r="DP480" i="1"/>
  <c r="DO480" i="1"/>
  <c r="DN480" i="1"/>
  <c r="DM480" i="1"/>
  <c r="DL480" i="1"/>
  <c r="DK480" i="1"/>
  <c r="DJ480" i="1"/>
  <c r="DI480" i="1"/>
  <c r="DH480" i="1"/>
  <c r="DG480" i="1"/>
  <c r="DF480" i="1"/>
  <c r="DE480" i="1"/>
  <c r="DD480" i="1"/>
  <c r="DC480" i="1"/>
  <c r="DB480" i="1"/>
  <c r="DA480" i="1"/>
  <c r="CZ480" i="1"/>
  <c r="CY480" i="1"/>
  <c r="CX480" i="1"/>
  <c r="CW480" i="1"/>
  <c r="CV480" i="1"/>
  <c r="CU480" i="1"/>
  <c r="CT480" i="1"/>
  <c r="CS480" i="1"/>
  <c r="CR480" i="1"/>
  <c r="CQ480" i="1"/>
  <c r="CP480" i="1"/>
  <c r="CO480" i="1"/>
  <c r="CN480" i="1"/>
  <c r="CM480" i="1"/>
  <c r="CL480" i="1"/>
  <c r="CK480" i="1"/>
  <c r="CJ480" i="1"/>
  <c r="CI480" i="1"/>
  <c r="CH480" i="1"/>
  <c r="CG480" i="1"/>
  <c r="CF480" i="1"/>
  <c r="CE480" i="1"/>
  <c r="CD480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DT479" i="1"/>
  <c r="DS479" i="1"/>
  <c r="DR479" i="1"/>
  <c r="DQ479" i="1"/>
  <c r="DP479" i="1"/>
  <c r="DO479" i="1"/>
  <c r="DN479" i="1"/>
  <c r="DM479" i="1"/>
  <c r="DL479" i="1"/>
  <c r="DK479" i="1"/>
  <c r="DJ479" i="1"/>
  <c r="DI479" i="1"/>
  <c r="DH479" i="1"/>
  <c r="DG479" i="1"/>
  <c r="DF479" i="1"/>
  <c r="DE479" i="1"/>
  <c r="DD479" i="1"/>
  <c r="DC479" i="1"/>
  <c r="DB479" i="1"/>
  <c r="DA479" i="1"/>
  <c r="CZ479" i="1"/>
  <c r="CY479" i="1"/>
  <c r="CX479" i="1"/>
  <c r="CW479" i="1"/>
  <c r="CV479" i="1"/>
  <c r="CU479" i="1"/>
  <c r="CT479" i="1"/>
  <c r="CS479" i="1"/>
  <c r="CR479" i="1"/>
  <c r="CQ479" i="1"/>
  <c r="CP479" i="1"/>
  <c r="CO479" i="1"/>
  <c r="CN479" i="1"/>
  <c r="CM479" i="1"/>
  <c r="CL479" i="1"/>
  <c r="CK479" i="1"/>
  <c r="CJ479" i="1"/>
  <c r="CI479" i="1"/>
  <c r="CH479" i="1"/>
  <c r="CG479" i="1"/>
  <c r="CF479" i="1"/>
  <c r="CE479" i="1"/>
  <c r="CD479" i="1"/>
  <c r="CC479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DT477" i="1"/>
  <c r="DS477" i="1"/>
  <c r="DR477" i="1"/>
  <c r="DQ477" i="1"/>
  <c r="DP477" i="1"/>
  <c r="DO477" i="1"/>
  <c r="DN477" i="1"/>
  <c r="DM477" i="1"/>
  <c r="DL477" i="1"/>
  <c r="DK477" i="1"/>
  <c r="DJ477" i="1"/>
  <c r="DI477" i="1"/>
  <c r="DH477" i="1"/>
  <c r="DG477" i="1"/>
  <c r="DF477" i="1"/>
  <c r="DE477" i="1"/>
  <c r="DD477" i="1"/>
  <c r="DC477" i="1"/>
  <c r="DB477" i="1"/>
  <c r="DA477" i="1"/>
  <c r="CZ477" i="1"/>
  <c r="CY477" i="1"/>
  <c r="CX477" i="1"/>
  <c r="CW477" i="1"/>
  <c r="CV477" i="1"/>
  <c r="CU477" i="1"/>
  <c r="CT477" i="1"/>
  <c r="CS477" i="1"/>
  <c r="CR477" i="1"/>
  <c r="CQ477" i="1"/>
  <c r="CP477" i="1"/>
  <c r="CO477" i="1"/>
  <c r="CN477" i="1"/>
  <c r="CM477" i="1"/>
  <c r="CL477" i="1"/>
  <c r="CK477" i="1"/>
  <c r="CJ477" i="1"/>
  <c r="CI477" i="1"/>
  <c r="CH477" i="1"/>
  <c r="CG477" i="1"/>
  <c r="CF477" i="1"/>
  <c r="CE477" i="1"/>
  <c r="CD477" i="1"/>
  <c r="CC477" i="1"/>
  <c r="CB477" i="1"/>
  <c r="CA477" i="1"/>
  <c r="BZ477" i="1"/>
  <c r="BY477" i="1"/>
  <c r="BX477" i="1"/>
  <c r="BW477" i="1"/>
  <c r="BV477" i="1"/>
  <c r="BU477" i="1"/>
  <c r="BT477" i="1"/>
  <c r="BS477" i="1"/>
  <c r="BR477" i="1"/>
  <c r="BQ477" i="1"/>
  <c r="BP480" i="1"/>
  <c r="BP479" i="1"/>
  <c r="BP477" i="1"/>
  <c r="BP473" i="1"/>
  <c r="BP472" i="1"/>
  <c r="BP470" i="1"/>
  <c r="BP468" i="1"/>
  <c r="BP463" i="1"/>
  <c r="BP460" i="1"/>
  <c r="BP459" i="1"/>
  <c r="BP454" i="1"/>
  <c r="BP452" i="1"/>
  <c r="BP451" i="1"/>
  <c r="BP450" i="1"/>
  <c r="BP429" i="1"/>
  <c r="BP415" i="1"/>
  <c r="BP413" i="1"/>
  <c r="BP409" i="1"/>
  <c r="BP408" i="1"/>
  <c r="BP407" i="1"/>
  <c r="DT403" i="1"/>
  <c r="DS403" i="1"/>
  <c r="DR403" i="1"/>
  <c r="DQ403" i="1"/>
  <c r="DP403" i="1"/>
  <c r="DO403" i="1"/>
  <c r="DN403" i="1"/>
  <c r="DM403" i="1"/>
  <c r="DL403" i="1"/>
  <c r="DK403" i="1"/>
  <c r="DJ403" i="1"/>
  <c r="DI403" i="1"/>
  <c r="DH403" i="1"/>
  <c r="DG403" i="1"/>
  <c r="DF403" i="1"/>
  <c r="DE403" i="1"/>
  <c r="DD403" i="1"/>
  <c r="DC403" i="1"/>
  <c r="DB403" i="1"/>
  <c r="DA403" i="1"/>
  <c r="CZ403" i="1"/>
  <c r="CY403" i="1"/>
  <c r="CX403" i="1"/>
  <c r="CW403" i="1"/>
  <c r="CV403" i="1"/>
  <c r="CU403" i="1"/>
  <c r="CT403" i="1"/>
  <c r="CS403" i="1"/>
  <c r="CR403" i="1"/>
  <c r="CQ403" i="1"/>
  <c r="CP403" i="1"/>
  <c r="CO403" i="1"/>
  <c r="CN403" i="1"/>
  <c r="CM403" i="1"/>
  <c r="CL403" i="1"/>
  <c r="CK403" i="1"/>
  <c r="CJ403" i="1"/>
  <c r="CI403" i="1"/>
  <c r="CH403" i="1"/>
  <c r="CG403" i="1"/>
  <c r="CF403" i="1"/>
  <c r="CE403" i="1"/>
  <c r="CD403" i="1"/>
  <c r="CC403" i="1"/>
  <c r="CB403" i="1"/>
  <c r="CA403" i="1"/>
  <c r="BZ403" i="1"/>
  <c r="BY403" i="1"/>
  <c r="BX403" i="1"/>
  <c r="BW403" i="1"/>
  <c r="BV403" i="1"/>
  <c r="BU403" i="1"/>
  <c r="BT403" i="1"/>
  <c r="BS403" i="1"/>
  <c r="BR403" i="1"/>
  <c r="BQ403" i="1"/>
  <c r="DT402" i="1"/>
  <c r="DS402" i="1"/>
  <c r="DR402" i="1"/>
  <c r="DQ402" i="1"/>
  <c r="DP402" i="1"/>
  <c r="DO402" i="1"/>
  <c r="DN402" i="1"/>
  <c r="DM402" i="1"/>
  <c r="DL402" i="1"/>
  <c r="DK402" i="1"/>
  <c r="DJ402" i="1"/>
  <c r="DI402" i="1"/>
  <c r="DH402" i="1"/>
  <c r="DG402" i="1"/>
  <c r="DF402" i="1"/>
  <c r="DE402" i="1"/>
  <c r="DD402" i="1"/>
  <c r="DC402" i="1"/>
  <c r="DB402" i="1"/>
  <c r="DA402" i="1"/>
  <c r="CZ402" i="1"/>
  <c r="CY402" i="1"/>
  <c r="CX402" i="1"/>
  <c r="CW402" i="1"/>
  <c r="CV402" i="1"/>
  <c r="CU402" i="1"/>
  <c r="CT402" i="1"/>
  <c r="CS402" i="1"/>
  <c r="CR402" i="1"/>
  <c r="CQ402" i="1"/>
  <c r="CP402" i="1"/>
  <c r="CO402" i="1"/>
  <c r="CN402" i="1"/>
  <c r="CM402" i="1"/>
  <c r="CL402" i="1"/>
  <c r="CK402" i="1"/>
  <c r="CJ402" i="1"/>
  <c r="CI402" i="1"/>
  <c r="CH402" i="1"/>
  <c r="CG402" i="1"/>
  <c r="CF402" i="1"/>
  <c r="CE402" i="1"/>
  <c r="CD402" i="1"/>
  <c r="CC402" i="1"/>
  <c r="CB402" i="1"/>
  <c r="CA402" i="1"/>
  <c r="BZ402" i="1"/>
  <c r="BY402" i="1"/>
  <c r="BX402" i="1"/>
  <c r="BW402" i="1"/>
  <c r="BV402" i="1"/>
  <c r="BU402" i="1"/>
  <c r="BT402" i="1"/>
  <c r="BS402" i="1"/>
  <c r="BR402" i="1"/>
  <c r="BQ402" i="1"/>
  <c r="DT401" i="1"/>
  <c r="DS401" i="1"/>
  <c r="DR401" i="1"/>
  <c r="DQ401" i="1"/>
  <c r="DP401" i="1"/>
  <c r="DO401" i="1"/>
  <c r="DN401" i="1"/>
  <c r="DM401" i="1"/>
  <c r="DL401" i="1"/>
  <c r="DK401" i="1"/>
  <c r="DJ401" i="1"/>
  <c r="DI401" i="1"/>
  <c r="DH401" i="1"/>
  <c r="DG401" i="1"/>
  <c r="DF401" i="1"/>
  <c r="DE401" i="1"/>
  <c r="DD401" i="1"/>
  <c r="DC401" i="1"/>
  <c r="DB401" i="1"/>
  <c r="DA401" i="1"/>
  <c r="CZ401" i="1"/>
  <c r="CY401" i="1"/>
  <c r="CX401" i="1"/>
  <c r="CW401" i="1"/>
  <c r="CV401" i="1"/>
  <c r="CU401" i="1"/>
  <c r="CT401" i="1"/>
  <c r="CS401" i="1"/>
  <c r="CR401" i="1"/>
  <c r="CQ401" i="1"/>
  <c r="CP401" i="1"/>
  <c r="CO401" i="1"/>
  <c r="CN401" i="1"/>
  <c r="CM401" i="1"/>
  <c r="CL401" i="1"/>
  <c r="CK401" i="1"/>
  <c r="CJ401" i="1"/>
  <c r="CI401" i="1"/>
  <c r="CH401" i="1"/>
  <c r="CG401" i="1"/>
  <c r="CF401" i="1"/>
  <c r="CE401" i="1"/>
  <c r="CD401" i="1"/>
  <c r="CC401" i="1"/>
  <c r="CB401" i="1"/>
  <c r="CA401" i="1"/>
  <c r="BZ401" i="1"/>
  <c r="BY401" i="1"/>
  <c r="BX401" i="1"/>
  <c r="BW401" i="1"/>
  <c r="BV401" i="1"/>
  <c r="BU401" i="1"/>
  <c r="BT401" i="1"/>
  <c r="BS401" i="1"/>
  <c r="BR401" i="1"/>
  <c r="BQ401" i="1"/>
  <c r="DT400" i="1"/>
  <c r="DS400" i="1"/>
  <c r="DR400" i="1"/>
  <c r="DQ400" i="1"/>
  <c r="DP400" i="1"/>
  <c r="DO400" i="1"/>
  <c r="DN400" i="1"/>
  <c r="DM400" i="1"/>
  <c r="DL400" i="1"/>
  <c r="DK400" i="1"/>
  <c r="DJ400" i="1"/>
  <c r="DI400" i="1"/>
  <c r="DH400" i="1"/>
  <c r="DG400" i="1"/>
  <c r="DF400" i="1"/>
  <c r="DE400" i="1"/>
  <c r="DD400" i="1"/>
  <c r="DC400" i="1"/>
  <c r="DB400" i="1"/>
  <c r="DA400" i="1"/>
  <c r="CZ400" i="1"/>
  <c r="CY400" i="1"/>
  <c r="CX400" i="1"/>
  <c r="CW400" i="1"/>
  <c r="CV400" i="1"/>
  <c r="CU400" i="1"/>
  <c r="CT400" i="1"/>
  <c r="CS400" i="1"/>
  <c r="CR400" i="1"/>
  <c r="CQ400" i="1"/>
  <c r="CP400" i="1"/>
  <c r="CO400" i="1"/>
  <c r="CN400" i="1"/>
  <c r="CM400" i="1"/>
  <c r="CL400" i="1"/>
  <c r="CK400" i="1"/>
  <c r="CJ400" i="1"/>
  <c r="CI400" i="1"/>
  <c r="CH400" i="1"/>
  <c r="CG400" i="1"/>
  <c r="CF400" i="1"/>
  <c r="CE400" i="1"/>
  <c r="CD400" i="1"/>
  <c r="CC400" i="1"/>
  <c r="CB400" i="1"/>
  <c r="CA400" i="1"/>
  <c r="BZ400" i="1"/>
  <c r="BY400" i="1"/>
  <c r="BX400" i="1"/>
  <c r="BW400" i="1"/>
  <c r="BV400" i="1"/>
  <c r="BU400" i="1"/>
  <c r="BT400" i="1"/>
  <c r="BS400" i="1"/>
  <c r="BR400" i="1"/>
  <c r="BQ400" i="1"/>
  <c r="BP403" i="1"/>
  <c r="BP402" i="1"/>
  <c r="BP401" i="1"/>
  <c r="BP400" i="1"/>
  <c r="BZ394" i="1"/>
  <c r="BY394" i="1"/>
  <c r="BX394" i="1"/>
  <c r="BW394" i="1"/>
  <c r="BV394" i="1"/>
  <c r="BU394" i="1"/>
  <c r="BT394" i="1"/>
  <c r="BS394" i="1"/>
  <c r="BR394" i="1"/>
  <c r="BQ394" i="1"/>
  <c r="BZ393" i="1"/>
  <c r="BY393" i="1"/>
  <c r="BX393" i="1"/>
  <c r="BW393" i="1"/>
  <c r="BV393" i="1"/>
  <c r="BU393" i="1"/>
  <c r="BT393" i="1"/>
  <c r="BS393" i="1"/>
  <c r="BR393" i="1"/>
  <c r="BQ393" i="1"/>
  <c r="BZ392" i="1"/>
  <c r="BY392" i="1"/>
  <c r="BX392" i="1"/>
  <c r="BW392" i="1"/>
  <c r="BV392" i="1"/>
  <c r="BU392" i="1"/>
  <c r="BT392" i="1"/>
  <c r="BS392" i="1"/>
  <c r="BR392" i="1"/>
  <c r="BQ392" i="1"/>
  <c r="BZ390" i="1"/>
  <c r="BY390" i="1"/>
  <c r="BX390" i="1"/>
  <c r="BW390" i="1"/>
  <c r="BV390" i="1"/>
  <c r="BU390" i="1"/>
  <c r="BT390" i="1"/>
  <c r="BS390" i="1"/>
  <c r="BR390" i="1"/>
  <c r="BQ390" i="1"/>
  <c r="BP394" i="1"/>
  <c r="BP393" i="1"/>
  <c r="BP392" i="1"/>
  <c r="BP390" i="1"/>
  <c r="BP386" i="1"/>
  <c r="BP384" i="1"/>
  <c r="BP383" i="1"/>
  <c r="BP382" i="1"/>
  <c r="BP375" i="1"/>
  <c r="BP374" i="1"/>
  <c r="BP373" i="1"/>
  <c r="BP371" i="1"/>
  <c r="BP368" i="1"/>
  <c r="BP367" i="1"/>
  <c r="BP365" i="1"/>
  <c r="BP364" i="1"/>
  <c r="DT362" i="1"/>
  <c r="DS362" i="1"/>
  <c r="DR362" i="1"/>
  <c r="DQ362" i="1"/>
  <c r="DP362" i="1"/>
  <c r="DO362" i="1"/>
  <c r="DN362" i="1"/>
  <c r="DM362" i="1"/>
  <c r="DL362" i="1"/>
  <c r="DK362" i="1"/>
  <c r="DJ362" i="1"/>
  <c r="DI362" i="1"/>
  <c r="DH362" i="1"/>
  <c r="DG362" i="1"/>
  <c r="DF362" i="1"/>
  <c r="DE362" i="1"/>
  <c r="DD362" i="1"/>
  <c r="DC362" i="1"/>
  <c r="DB362" i="1"/>
  <c r="DA362" i="1"/>
  <c r="CZ362" i="1"/>
  <c r="CY362" i="1"/>
  <c r="CX362" i="1"/>
  <c r="CW362" i="1"/>
  <c r="CV362" i="1"/>
  <c r="CU362" i="1"/>
  <c r="CT362" i="1"/>
  <c r="CS362" i="1"/>
  <c r="CR362" i="1"/>
  <c r="CQ362" i="1"/>
  <c r="CP362" i="1"/>
  <c r="CO362" i="1"/>
  <c r="CN362" i="1"/>
  <c r="CM362" i="1"/>
  <c r="CL362" i="1"/>
  <c r="CK362" i="1"/>
  <c r="CJ362" i="1"/>
  <c r="CI362" i="1"/>
  <c r="CH362" i="1"/>
  <c r="CG362" i="1"/>
  <c r="CF362" i="1"/>
  <c r="CE362" i="1"/>
  <c r="CD362" i="1"/>
  <c r="CC362" i="1"/>
  <c r="CB362" i="1"/>
  <c r="CA362" i="1"/>
  <c r="BZ362" i="1"/>
  <c r="BY362" i="1"/>
  <c r="BX362" i="1"/>
  <c r="BW362" i="1"/>
  <c r="BV362" i="1"/>
  <c r="BU362" i="1"/>
  <c r="BT362" i="1"/>
  <c r="BS362" i="1"/>
  <c r="BR362" i="1"/>
  <c r="BQ362" i="1"/>
  <c r="DT361" i="1"/>
  <c r="DS361" i="1"/>
  <c r="DR361" i="1"/>
  <c r="DQ361" i="1"/>
  <c r="DP361" i="1"/>
  <c r="DO361" i="1"/>
  <c r="DN361" i="1"/>
  <c r="DM361" i="1"/>
  <c r="DL361" i="1"/>
  <c r="DK361" i="1"/>
  <c r="DJ361" i="1"/>
  <c r="DI361" i="1"/>
  <c r="DH361" i="1"/>
  <c r="DG361" i="1"/>
  <c r="DF361" i="1"/>
  <c r="DE361" i="1"/>
  <c r="DD361" i="1"/>
  <c r="DC361" i="1"/>
  <c r="DB361" i="1"/>
  <c r="DA361" i="1"/>
  <c r="CZ361" i="1"/>
  <c r="CY361" i="1"/>
  <c r="CX361" i="1"/>
  <c r="CW361" i="1"/>
  <c r="BP362" i="1"/>
  <c r="DT358" i="1"/>
  <c r="DS358" i="1"/>
  <c r="DR358" i="1"/>
  <c r="DQ358" i="1"/>
  <c r="DP358" i="1"/>
  <c r="DO358" i="1"/>
  <c r="DN358" i="1"/>
  <c r="DM358" i="1"/>
  <c r="DL358" i="1"/>
  <c r="DK358" i="1"/>
  <c r="DJ358" i="1"/>
  <c r="DI358" i="1"/>
  <c r="DH358" i="1"/>
  <c r="DG358" i="1"/>
  <c r="DF358" i="1"/>
  <c r="DE358" i="1"/>
  <c r="DD358" i="1"/>
  <c r="DC358" i="1"/>
  <c r="DB358" i="1"/>
  <c r="DA358" i="1"/>
  <c r="CZ358" i="1"/>
  <c r="CY358" i="1"/>
  <c r="CX358" i="1"/>
  <c r="CW358" i="1"/>
  <c r="CV358" i="1"/>
  <c r="CU358" i="1"/>
  <c r="CT358" i="1"/>
  <c r="CS358" i="1"/>
  <c r="CR358" i="1"/>
  <c r="CQ358" i="1"/>
  <c r="CP358" i="1"/>
  <c r="CO358" i="1"/>
  <c r="CN358" i="1"/>
  <c r="CM358" i="1"/>
  <c r="CL358" i="1"/>
  <c r="CK358" i="1"/>
  <c r="CJ358" i="1"/>
  <c r="CI358" i="1"/>
  <c r="CH358" i="1"/>
  <c r="CG358" i="1"/>
  <c r="CF358" i="1"/>
  <c r="CE358" i="1"/>
  <c r="CD358" i="1"/>
  <c r="CC358" i="1"/>
  <c r="CB358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P351" i="1"/>
  <c r="BP350" i="1"/>
  <c r="BP349" i="1"/>
  <c r="BP346" i="1"/>
  <c r="BP345" i="1"/>
  <c r="DT340" i="1"/>
  <c r="DS340" i="1"/>
  <c r="DR340" i="1"/>
  <c r="DQ340" i="1"/>
  <c r="DP340" i="1"/>
  <c r="DO340" i="1"/>
  <c r="DN340" i="1"/>
  <c r="DM340" i="1"/>
  <c r="DL340" i="1"/>
  <c r="DK340" i="1"/>
  <c r="DJ340" i="1"/>
  <c r="DI340" i="1"/>
  <c r="DH340" i="1"/>
  <c r="DG340" i="1"/>
  <c r="DF340" i="1"/>
  <c r="DE340" i="1"/>
  <c r="DD340" i="1"/>
  <c r="DC340" i="1"/>
  <c r="DB340" i="1"/>
  <c r="DA340" i="1"/>
  <c r="CZ340" i="1"/>
  <c r="CY340" i="1"/>
  <c r="CX340" i="1"/>
  <c r="CW340" i="1"/>
  <c r="CV340" i="1"/>
  <c r="CU340" i="1"/>
  <c r="CT340" i="1"/>
  <c r="CS340" i="1"/>
  <c r="CR340" i="1"/>
  <c r="CQ340" i="1"/>
  <c r="CP340" i="1"/>
  <c r="CO340" i="1"/>
  <c r="CN340" i="1"/>
  <c r="CM340" i="1"/>
  <c r="CL340" i="1"/>
  <c r="CK340" i="1"/>
  <c r="CJ340" i="1"/>
  <c r="CI340" i="1"/>
  <c r="CH340" i="1"/>
  <c r="CG340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DT339" i="1"/>
  <c r="DS339" i="1"/>
  <c r="DR339" i="1"/>
  <c r="DQ339" i="1"/>
  <c r="DP339" i="1"/>
  <c r="DO339" i="1"/>
  <c r="DN339" i="1"/>
  <c r="DM339" i="1"/>
  <c r="DL339" i="1"/>
  <c r="DK339" i="1"/>
  <c r="DJ339" i="1"/>
  <c r="DI339" i="1"/>
  <c r="DH339" i="1"/>
  <c r="DG339" i="1"/>
  <c r="DF339" i="1"/>
  <c r="DE339" i="1"/>
  <c r="DD339" i="1"/>
  <c r="DC339" i="1"/>
  <c r="DB339" i="1"/>
  <c r="DA339" i="1"/>
  <c r="CZ339" i="1"/>
  <c r="CY339" i="1"/>
  <c r="CX339" i="1"/>
  <c r="CW339" i="1"/>
  <c r="CV339" i="1"/>
  <c r="CU339" i="1"/>
  <c r="CT339" i="1"/>
  <c r="CS339" i="1"/>
  <c r="CR339" i="1"/>
  <c r="CQ339" i="1"/>
  <c r="CP339" i="1"/>
  <c r="CO339" i="1"/>
  <c r="CN339" i="1"/>
  <c r="CM339" i="1"/>
  <c r="CL339" i="1"/>
  <c r="CK339" i="1"/>
  <c r="CJ339" i="1"/>
  <c r="CI339" i="1"/>
  <c r="CH339" i="1"/>
  <c r="CG339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CU337" i="1"/>
  <c r="CT337" i="1"/>
  <c r="CS337" i="1"/>
  <c r="CR337" i="1"/>
  <c r="CQ337" i="1"/>
  <c r="CP337" i="1"/>
  <c r="CO337" i="1"/>
  <c r="CN337" i="1"/>
  <c r="CM337" i="1"/>
  <c r="CL337" i="1"/>
  <c r="CK337" i="1"/>
  <c r="CJ337" i="1"/>
  <c r="CI337" i="1"/>
  <c r="CH337" i="1"/>
  <c r="CG337" i="1"/>
  <c r="CF337" i="1"/>
  <c r="CE337" i="1"/>
  <c r="CD337" i="1"/>
  <c r="CC337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BP340" i="1"/>
  <c r="BP339" i="1"/>
  <c r="BP337" i="1"/>
  <c r="BP323" i="1"/>
  <c r="BP322" i="1"/>
  <c r="BP321" i="1"/>
  <c r="BP320" i="1"/>
  <c r="DT317" i="1"/>
  <c r="DS317" i="1"/>
  <c r="DR317" i="1"/>
  <c r="DQ317" i="1"/>
  <c r="DP317" i="1"/>
  <c r="DO317" i="1"/>
  <c r="DN317" i="1"/>
  <c r="DM317" i="1"/>
  <c r="DL317" i="1"/>
  <c r="DK317" i="1"/>
  <c r="DJ317" i="1"/>
  <c r="DI317" i="1"/>
  <c r="DH317" i="1"/>
  <c r="DG317" i="1"/>
  <c r="DF317" i="1"/>
  <c r="DE317" i="1"/>
  <c r="DD317" i="1"/>
  <c r="DC317" i="1"/>
  <c r="DB317" i="1"/>
  <c r="DA317" i="1"/>
  <c r="CZ317" i="1"/>
  <c r="CY317" i="1"/>
  <c r="CX317" i="1"/>
  <c r="CW317" i="1"/>
  <c r="CV317" i="1"/>
  <c r="CU317" i="1"/>
  <c r="CT317" i="1"/>
  <c r="CS317" i="1"/>
  <c r="CR317" i="1"/>
  <c r="CQ317" i="1"/>
  <c r="CP317" i="1"/>
  <c r="CO317" i="1"/>
  <c r="CN317" i="1"/>
  <c r="CM317" i="1"/>
  <c r="CL317" i="1"/>
  <c r="CK317" i="1"/>
  <c r="CJ317" i="1"/>
  <c r="CI317" i="1"/>
  <c r="CH317" i="1"/>
  <c r="CG317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DT316" i="1"/>
  <c r="DS316" i="1"/>
  <c r="BP317" i="1"/>
  <c r="BP304" i="1"/>
  <c r="BP293" i="1"/>
  <c r="DT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9" i="1"/>
  <c r="BP288" i="1"/>
  <c r="BP286" i="1"/>
  <c r="BP283" i="1"/>
  <c r="DT280" i="1"/>
  <c r="DS280" i="1"/>
  <c r="DR280" i="1"/>
  <c r="DQ280" i="1"/>
  <c r="DP280" i="1"/>
  <c r="DO280" i="1"/>
  <c r="DN280" i="1"/>
  <c r="DM280" i="1"/>
  <c r="DL280" i="1"/>
  <c r="DK280" i="1"/>
  <c r="DJ280" i="1"/>
  <c r="DI280" i="1"/>
  <c r="DH280" i="1"/>
  <c r="DG280" i="1"/>
  <c r="DF280" i="1"/>
  <c r="DE280" i="1"/>
  <c r="DD280" i="1"/>
  <c r="DC280" i="1"/>
  <c r="DB280" i="1"/>
  <c r="DA280" i="1"/>
  <c r="CZ280" i="1"/>
  <c r="CY280" i="1"/>
  <c r="CX280" i="1"/>
  <c r="CW280" i="1"/>
  <c r="CV280" i="1"/>
  <c r="CU280" i="1"/>
  <c r="CT280" i="1"/>
  <c r="CS280" i="1"/>
  <c r="CR280" i="1"/>
  <c r="CQ280" i="1"/>
  <c r="CP280" i="1"/>
  <c r="CO280" i="1"/>
  <c r="CN280" i="1"/>
  <c r="CM280" i="1"/>
  <c r="CL280" i="1"/>
  <c r="CK280" i="1"/>
  <c r="CJ280" i="1"/>
  <c r="CI280" i="1"/>
  <c r="CH280" i="1"/>
  <c r="CG280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DT279" i="1"/>
  <c r="DS279" i="1"/>
  <c r="DR279" i="1"/>
  <c r="DQ279" i="1"/>
  <c r="DP279" i="1"/>
  <c r="DO279" i="1"/>
  <c r="DN279" i="1"/>
  <c r="DM279" i="1"/>
  <c r="DL279" i="1"/>
  <c r="DK279" i="1"/>
  <c r="DJ279" i="1"/>
  <c r="DI279" i="1"/>
  <c r="DH279" i="1"/>
  <c r="DG279" i="1"/>
  <c r="DF279" i="1"/>
  <c r="DE279" i="1"/>
  <c r="DD279" i="1"/>
  <c r="DC279" i="1"/>
  <c r="DB279" i="1"/>
  <c r="DA279" i="1"/>
  <c r="CZ279" i="1"/>
  <c r="CY279" i="1"/>
  <c r="CX279" i="1"/>
  <c r="CW279" i="1"/>
  <c r="CV279" i="1"/>
  <c r="CU279" i="1"/>
  <c r="CT279" i="1"/>
  <c r="CS279" i="1"/>
  <c r="CR279" i="1"/>
  <c r="CQ279" i="1"/>
  <c r="CP279" i="1"/>
  <c r="CO279" i="1"/>
  <c r="CN279" i="1"/>
  <c r="CM279" i="1"/>
  <c r="CL279" i="1"/>
  <c r="CK279" i="1"/>
  <c r="CJ279" i="1"/>
  <c r="CI279" i="1"/>
  <c r="CH279" i="1"/>
  <c r="CG279" i="1"/>
  <c r="CF279" i="1"/>
  <c r="CE279" i="1"/>
  <c r="CD279" i="1"/>
  <c r="CC279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DT278" i="1"/>
  <c r="DS278" i="1"/>
  <c r="BP280" i="1"/>
  <c r="BP279" i="1"/>
  <c r="BP275" i="1"/>
  <c r="BP273" i="1"/>
  <c r="BP266" i="1"/>
  <c r="BP262" i="1"/>
  <c r="DT256" i="1" l="1"/>
  <c r="DS256" i="1"/>
  <c r="DR256" i="1"/>
  <c r="DQ256" i="1"/>
  <c r="DP256" i="1"/>
  <c r="DO256" i="1"/>
  <c r="DN256" i="1"/>
  <c r="DM256" i="1"/>
  <c r="DL256" i="1"/>
  <c r="DK256" i="1"/>
  <c r="DJ256" i="1"/>
  <c r="DI256" i="1"/>
  <c r="DH256" i="1"/>
  <c r="DG256" i="1"/>
  <c r="DF256" i="1"/>
  <c r="DE256" i="1"/>
  <c r="DD256" i="1"/>
  <c r="DC256" i="1"/>
  <c r="DB256" i="1"/>
  <c r="DA256" i="1"/>
  <c r="CZ256" i="1"/>
  <c r="CY256" i="1"/>
  <c r="CX256" i="1"/>
  <c r="CW256" i="1"/>
  <c r="CV256" i="1"/>
  <c r="CU256" i="1"/>
  <c r="CT256" i="1"/>
  <c r="CS256" i="1"/>
  <c r="CR256" i="1"/>
  <c r="CQ256" i="1"/>
  <c r="CP256" i="1"/>
  <c r="CO256" i="1"/>
  <c r="CN256" i="1"/>
  <c r="CM256" i="1"/>
  <c r="CL256" i="1"/>
  <c r="CK256" i="1"/>
  <c r="CJ256" i="1"/>
  <c r="CI256" i="1"/>
  <c r="CH256" i="1"/>
  <c r="CG256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DT251" i="1"/>
  <c r="BP256" i="1"/>
  <c r="BP254" i="1"/>
  <c r="DT247" i="1"/>
  <c r="DS247" i="1"/>
  <c r="DR247" i="1"/>
  <c r="DQ247" i="1"/>
  <c r="DP247" i="1"/>
  <c r="DO247" i="1"/>
  <c r="DN247" i="1"/>
  <c r="DM247" i="1"/>
  <c r="DL247" i="1"/>
  <c r="DK247" i="1"/>
  <c r="DJ247" i="1"/>
  <c r="DI247" i="1"/>
  <c r="DH247" i="1"/>
  <c r="DG247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DT246" i="1"/>
  <c r="DS246" i="1"/>
  <c r="DR246" i="1"/>
  <c r="DQ246" i="1"/>
  <c r="DP246" i="1"/>
  <c r="DO246" i="1"/>
  <c r="DN246" i="1"/>
  <c r="DM246" i="1"/>
  <c r="DL246" i="1"/>
  <c r="DK246" i="1"/>
  <c r="DJ246" i="1"/>
  <c r="DI246" i="1"/>
  <c r="DH246" i="1"/>
  <c r="DG246" i="1"/>
  <c r="DF246" i="1"/>
  <c r="DE246" i="1"/>
  <c r="DD246" i="1"/>
  <c r="DC246" i="1"/>
  <c r="DB246" i="1"/>
  <c r="DA246" i="1"/>
  <c r="CZ246" i="1"/>
  <c r="CY246" i="1"/>
  <c r="CX246" i="1"/>
  <c r="CW246" i="1"/>
  <c r="CV246" i="1"/>
  <c r="CU246" i="1"/>
  <c r="CT246" i="1"/>
  <c r="CS246" i="1"/>
  <c r="CR246" i="1"/>
  <c r="CQ246" i="1"/>
  <c r="CP246" i="1"/>
  <c r="CO246" i="1"/>
  <c r="CN246" i="1"/>
  <c r="CM246" i="1"/>
  <c r="CL246" i="1"/>
  <c r="CK246" i="1"/>
  <c r="CJ246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DT243" i="1"/>
  <c r="DS243" i="1"/>
  <c r="DR243" i="1"/>
  <c r="DQ243" i="1"/>
  <c r="DP243" i="1"/>
  <c r="DO243" i="1"/>
  <c r="DN243" i="1"/>
  <c r="DM243" i="1"/>
  <c r="DL243" i="1"/>
  <c r="DK243" i="1"/>
  <c r="DJ243" i="1"/>
  <c r="DI243" i="1"/>
  <c r="DH243" i="1"/>
  <c r="DG243" i="1"/>
  <c r="DF243" i="1"/>
  <c r="DE243" i="1"/>
  <c r="DD243" i="1"/>
  <c r="DC243" i="1"/>
  <c r="DB243" i="1"/>
  <c r="DA243" i="1"/>
  <c r="CZ243" i="1"/>
  <c r="CY243" i="1"/>
  <c r="CX243" i="1"/>
  <c r="CW243" i="1"/>
  <c r="CV243" i="1"/>
  <c r="CU243" i="1"/>
  <c r="CT243" i="1"/>
  <c r="CS243" i="1"/>
  <c r="CR243" i="1"/>
  <c r="CQ243" i="1"/>
  <c r="CP243" i="1"/>
  <c r="CO243" i="1"/>
  <c r="CN243" i="1"/>
  <c r="CM243" i="1"/>
  <c r="CL243" i="1"/>
  <c r="CK243" i="1"/>
  <c r="CJ243" i="1"/>
  <c r="CI243" i="1"/>
  <c r="CH243" i="1"/>
  <c r="CG243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DT242" i="1"/>
  <c r="BP247" i="1"/>
  <c r="BP246" i="1"/>
  <c r="BP245" i="1"/>
  <c r="BP243" i="1"/>
  <c r="DT230" i="1"/>
  <c r="DS230" i="1"/>
  <c r="DR230" i="1"/>
  <c r="DQ230" i="1"/>
  <c r="DP230" i="1"/>
  <c r="DO230" i="1"/>
  <c r="DN230" i="1"/>
  <c r="DM230" i="1"/>
  <c r="DL230" i="1"/>
  <c r="DK230" i="1"/>
  <c r="DJ230" i="1"/>
  <c r="DI230" i="1"/>
  <c r="DH230" i="1"/>
  <c r="DG230" i="1"/>
  <c r="DF230" i="1"/>
  <c r="DE230" i="1"/>
  <c r="DD230" i="1"/>
  <c r="DC230" i="1"/>
  <c r="DB230" i="1"/>
  <c r="DA230" i="1"/>
  <c r="CZ230" i="1"/>
  <c r="CY230" i="1"/>
  <c r="CX230" i="1"/>
  <c r="CW230" i="1"/>
  <c r="CV230" i="1"/>
  <c r="CU230" i="1"/>
  <c r="CS230" i="1"/>
  <c r="CR230" i="1"/>
  <c r="CQ230" i="1"/>
  <c r="CP230" i="1"/>
  <c r="CO230" i="1"/>
  <c r="CN230" i="1"/>
  <c r="CM230" i="1"/>
  <c r="CL230" i="1"/>
  <c r="CK230" i="1"/>
  <c r="CJ230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DT228" i="1"/>
  <c r="DS228" i="1"/>
  <c r="DR228" i="1"/>
  <c r="DQ228" i="1"/>
  <c r="DP228" i="1"/>
  <c r="DO228" i="1"/>
  <c r="DN228" i="1"/>
  <c r="DM228" i="1"/>
  <c r="DL228" i="1"/>
  <c r="DK228" i="1"/>
  <c r="DJ228" i="1"/>
  <c r="DI228" i="1"/>
  <c r="DH228" i="1"/>
  <c r="DG228" i="1"/>
  <c r="DF228" i="1"/>
  <c r="DE228" i="1"/>
  <c r="DD228" i="1"/>
  <c r="DC228" i="1"/>
  <c r="DB228" i="1"/>
  <c r="DA228" i="1"/>
  <c r="CZ228" i="1"/>
  <c r="CY228" i="1"/>
  <c r="CX228" i="1"/>
  <c r="CW228" i="1"/>
  <c r="CV228" i="1"/>
  <c r="CU228" i="1"/>
  <c r="CT228" i="1"/>
  <c r="CS228" i="1"/>
  <c r="CR228" i="1"/>
  <c r="CQ228" i="1"/>
  <c r="CP228" i="1"/>
  <c r="CO228" i="1"/>
  <c r="CN228" i="1"/>
  <c r="CM228" i="1"/>
  <c r="CL228" i="1"/>
  <c r="CK228" i="1"/>
  <c r="CJ228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DT227" i="1"/>
  <c r="DS227" i="1"/>
  <c r="DR227" i="1"/>
  <c r="DQ227" i="1"/>
  <c r="DP227" i="1"/>
  <c r="DO227" i="1"/>
  <c r="DN227" i="1"/>
  <c r="DM227" i="1"/>
  <c r="DL227" i="1"/>
  <c r="DK227" i="1"/>
  <c r="DJ227" i="1"/>
  <c r="DI227" i="1"/>
  <c r="DH227" i="1"/>
  <c r="DG227" i="1"/>
  <c r="DF227" i="1"/>
  <c r="DE227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DT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DT239" i="1"/>
  <c r="DS239" i="1"/>
  <c r="DR239" i="1"/>
  <c r="DQ239" i="1"/>
  <c r="DP239" i="1"/>
  <c r="DO239" i="1"/>
  <c r="DN239" i="1"/>
  <c r="DM239" i="1"/>
  <c r="DL239" i="1"/>
  <c r="DK239" i="1"/>
  <c r="DJ239" i="1"/>
  <c r="DI239" i="1"/>
  <c r="DH239" i="1"/>
  <c r="DG239" i="1"/>
  <c r="DF239" i="1"/>
  <c r="DE239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CR239" i="1"/>
  <c r="CQ239" i="1"/>
  <c r="CP239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DT238" i="1"/>
  <c r="DS238" i="1"/>
  <c r="DR238" i="1"/>
  <c r="DQ238" i="1"/>
  <c r="DP238" i="1"/>
  <c r="DO238" i="1"/>
  <c r="DN238" i="1"/>
  <c r="DM238" i="1"/>
  <c r="DL238" i="1"/>
  <c r="DK238" i="1"/>
  <c r="DJ238" i="1"/>
  <c r="DI238" i="1"/>
  <c r="DH238" i="1"/>
  <c r="DG238" i="1"/>
  <c r="DF238" i="1"/>
  <c r="DE238" i="1"/>
  <c r="DD238" i="1"/>
  <c r="DC238" i="1"/>
  <c r="DB238" i="1"/>
  <c r="DA238" i="1"/>
  <c r="CZ238" i="1"/>
  <c r="CY238" i="1"/>
  <c r="CX238" i="1"/>
  <c r="CW238" i="1"/>
  <c r="CV238" i="1"/>
  <c r="CU238" i="1"/>
  <c r="CT238" i="1"/>
  <c r="CS238" i="1"/>
  <c r="CR238" i="1"/>
  <c r="CQ238" i="1"/>
  <c r="CP238" i="1"/>
  <c r="CO238" i="1"/>
  <c r="CN238" i="1"/>
  <c r="CM238" i="1"/>
  <c r="CL238" i="1"/>
  <c r="CK238" i="1"/>
  <c r="CJ238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DT237" i="1"/>
  <c r="DS237" i="1"/>
  <c r="DR237" i="1"/>
  <c r="DQ237" i="1"/>
  <c r="DP237" i="1"/>
  <c r="DO237" i="1"/>
  <c r="DN237" i="1"/>
  <c r="DM237" i="1"/>
  <c r="DL237" i="1"/>
  <c r="DK237" i="1"/>
  <c r="DJ237" i="1"/>
  <c r="DI237" i="1"/>
  <c r="DH237" i="1"/>
  <c r="DG237" i="1"/>
  <c r="DF237" i="1"/>
  <c r="DE237" i="1"/>
  <c r="DD237" i="1"/>
  <c r="DC237" i="1"/>
  <c r="DB237" i="1"/>
  <c r="DA237" i="1"/>
  <c r="CZ237" i="1"/>
  <c r="CY237" i="1"/>
  <c r="CX237" i="1"/>
  <c r="CW237" i="1"/>
  <c r="CV237" i="1"/>
  <c r="CU237" i="1"/>
  <c r="CT237" i="1"/>
  <c r="CS237" i="1"/>
  <c r="CR237" i="1"/>
  <c r="CQ237" i="1"/>
  <c r="CP237" i="1"/>
  <c r="CO237" i="1"/>
  <c r="CN237" i="1"/>
  <c r="CM237" i="1"/>
  <c r="CL237" i="1"/>
  <c r="CK237" i="1"/>
  <c r="CJ237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DT235" i="1"/>
  <c r="DS235" i="1"/>
  <c r="DR235" i="1"/>
  <c r="DQ235" i="1"/>
  <c r="DP235" i="1"/>
  <c r="DO235" i="1"/>
  <c r="DN235" i="1"/>
  <c r="DM235" i="1"/>
  <c r="DL235" i="1"/>
  <c r="DK235" i="1"/>
  <c r="DJ235" i="1"/>
  <c r="DI235" i="1"/>
  <c r="DH235" i="1"/>
  <c r="DG235" i="1"/>
  <c r="DF235" i="1"/>
  <c r="DE235" i="1"/>
  <c r="DD235" i="1"/>
  <c r="DC235" i="1"/>
  <c r="DB235" i="1"/>
  <c r="DA235" i="1"/>
  <c r="CZ235" i="1"/>
  <c r="CY235" i="1"/>
  <c r="CX235" i="1"/>
  <c r="CW235" i="1"/>
  <c r="CV235" i="1"/>
  <c r="CU235" i="1"/>
  <c r="CT235" i="1"/>
  <c r="CS235" i="1"/>
  <c r="CR235" i="1"/>
  <c r="CQ235" i="1"/>
  <c r="CP235" i="1"/>
  <c r="CO235" i="1"/>
  <c r="CN235" i="1"/>
  <c r="CM235" i="1"/>
  <c r="CL235" i="1"/>
  <c r="CK235" i="1"/>
  <c r="CJ235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DT234" i="1"/>
  <c r="DS234" i="1"/>
  <c r="DR234" i="1"/>
  <c r="DQ234" i="1"/>
  <c r="DP234" i="1"/>
  <c r="DO234" i="1"/>
  <c r="DN234" i="1"/>
  <c r="DM234" i="1"/>
  <c r="DL234" i="1"/>
  <c r="DK234" i="1"/>
  <c r="DJ234" i="1"/>
  <c r="DI234" i="1"/>
  <c r="DH234" i="1"/>
  <c r="DG234" i="1"/>
  <c r="DF234" i="1"/>
  <c r="DE234" i="1"/>
  <c r="DD234" i="1"/>
  <c r="DC234" i="1"/>
  <c r="DB234" i="1"/>
  <c r="DA234" i="1"/>
  <c r="CZ234" i="1"/>
  <c r="CY234" i="1"/>
  <c r="CX234" i="1"/>
  <c r="CW234" i="1"/>
  <c r="CV234" i="1"/>
  <c r="CU234" i="1"/>
  <c r="CT234" i="1"/>
  <c r="CS234" i="1"/>
  <c r="CR234" i="1"/>
  <c r="CQ234" i="1"/>
  <c r="CP234" i="1"/>
  <c r="CO234" i="1"/>
  <c r="CN234" i="1"/>
  <c r="CM234" i="1"/>
  <c r="CL234" i="1"/>
  <c r="CK234" i="1"/>
  <c r="CJ234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DT233" i="1"/>
  <c r="BP239" i="1"/>
  <c r="BP238" i="1"/>
  <c r="BP237" i="1"/>
  <c r="BP235" i="1"/>
  <c r="BP234" i="1"/>
  <c r="DT221" i="1"/>
  <c r="DS221" i="1"/>
  <c r="DR221" i="1"/>
  <c r="DQ221" i="1"/>
  <c r="DP221" i="1"/>
  <c r="DO221" i="1"/>
  <c r="DN221" i="1"/>
  <c r="DM221" i="1"/>
  <c r="DL221" i="1"/>
  <c r="DK221" i="1"/>
  <c r="DJ221" i="1"/>
  <c r="DI221" i="1"/>
  <c r="DH221" i="1"/>
  <c r="DG221" i="1"/>
  <c r="DF221" i="1"/>
  <c r="DE221" i="1"/>
  <c r="DD221" i="1"/>
  <c r="DC221" i="1"/>
  <c r="DB221" i="1"/>
  <c r="DA221" i="1"/>
  <c r="CZ221" i="1"/>
  <c r="CY221" i="1"/>
  <c r="CX221" i="1"/>
  <c r="CW221" i="1"/>
  <c r="CV221" i="1"/>
  <c r="CU221" i="1"/>
  <c r="CT221" i="1"/>
  <c r="CS221" i="1"/>
  <c r="CR221" i="1"/>
  <c r="CQ221" i="1"/>
  <c r="CP221" i="1"/>
  <c r="CO221" i="1"/>
  <c r="CN221" i="1"/>
  <c r="CM221" i="1"/>
  <c r="CL221" i="1"/>
  <c r="CK221" i="1"/>
  <c r="CJ221" i="1"/>
  <c r="CI221" i="1"/>
  <c r="CH221" i="1"/>
  <c r="CG221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DT220" i="1"/>
  <c r="DS220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DT218" i="1"/>
  <c r="DS218" i="1"/>
  <c r="DR218" i="1"/>
  <c r="DQ218" i="1"/>
  <c r="DP218" i="1"/>
  <c r="DO218" i="1"/>
  <c r="DN218" i="1"/>
  <c r="DM218" i="1"/>
  <c r="DL218" i="1"/>
  <c r="DK218" i="1"/>
  <c r="DJ218" i="1"/>
  <c r="DI218" i="1"/>
  <c r="DH218" i="1"/>
  <c r="DG218" i="1"/>
  <c r="DF218" i="1"/>
  <c r="DE218" i="1"/>
  <c r="DD218" i="1"/>
  <c r="DC218" i="1"/>
  <c r="DB218" i="1"/>
  <c r="DA218" i="1"/>
  <c r="CZ218" i="1"/>
  <c r="CY218" i="1"/>
  <c r="CX218" i="1"/>
  <c r="CW218" i="1"/>
  <c r="CV218" i="1"/>
  <c r="CU218" i="1"/>
  <c r="CT218" i="1"/>
  <c r="CS218" i="1"/>
  <c r="CR218" i="1"/>
  <c r="CQ218" i="1"/>
  <c r="CP218" i="1"/>
  <c r="CO218" i="1"/>
  <c r="CN218" i="1"/>
  <c r="CM218" i="1"/>
  <c r="CL218" i="1"/>
  <c r="CK218" i="1"/>
  <c r="CJ218" i="1"/>
  <c r="CI218" i="1"/>
  <c r="CH218" i="1"/>
  <c r="CG218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DT217" i="1"/>
  <c r="BQ217" i="1"/>
  <c r="BP217" i="1"/>
  <c r="DT214" i="1"/>
  <c r="DS214" i="1"/>
  <c r="DR214" i="1"/>
  <c r="DQ214" i="1"/>
  <c r="DP214" i="1"/>
  <c r="DO214" i="1"/>
  <c r="DN214" i="1"/>
  <c r="DM214" i="1"/>
  <c r="DL214" i="1"/>
  <c r="DK214" i="1"/>
  <c r="DJ214" i="1"/>
  <c r="DI214" i="1"/>
  <c r="DH214" i="1"/>
  <c r="DG214" i="1"/>
  <c r="DF214" i="1"/>
  <c r="DE214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CR214" i="1"/>
  <c r="CQ214" i="1"/>
  <c r="CP214" i="1"/>
  <c r="CO214" i="1"/>
  <c r="CN214" i="1"/>
  <c r="CM214" i="1"/>
  <c r="CL214" i="1"/>
  <c r="CK214" i="1"/>
  <c r="CJ214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DT213" i="1"/>
  <c r="DS213" i="1"/>
  <c r="DR213" i="1"/>
  <c r="DQ213" i="1"/>
  <c r="DP213" i="1"/>
  <c r="DO213" i="1"/>
  <c r="DN213" i="1"/>
  <c r="DM213" i="1"/>
  <c r="DL213" i="1"/>
  <c r="DK213" i="1"/>
  <c r="DJ213" i="1"/>
  <c r="DI213" i="1"/>
  <c r="DH213" i="1"/>
  <c r="DG213" i="1"/>
  <c r="DF213" i="1"/>
  <c r="DE213" i="1"/>
  <c r="DD213" i="1"/>
  <c r="DC213" i="1"/>
  <c r="DB213" i="1"/>
  <c r="DA213" i="1"/>
  <c r="CZ213" i="1"/>
  <c r="CY213" i="1"/>
  <c r="CX213" i="1"/>
  <c r="CW213" i="1"/>
  <c r="CV213" i="1"/>
  <c r="CU213" i="1"/>
  <c r="CT213" i="1"/>
  <c r="CS213" i="1"/>
  <c r="CR213" i="1"/>
  <c r="CQ213" i="1"/>
  <c r="CP213" i="1"/>
  <c r="CO213" i="1"/>
  <c r="CN213" i="1"/>
  <c r="CM213" i="1"/>
  <c r="CL213" i="1"/>
  <c r="CK213" i="1"/>
  <c r="CJ213" i="1"/>
  <c r="CI213" i="1"/>
  <c r="CH213" i="1"/>
  <c r="CG213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DT211" i="1"/>
  <c r="DS211" i="1"/>
  <c r="DR211" i="1"/>
  <c r="DQ211" i="1"/>
  <c r="DP211" i="1"/>
  <c r="DO211" i="1"/>
  <c r="DN211" i="1"/>
  <c r="DM211" i="1"/>
  <c r="DL211" i="1"/>
  <c r="DK211" i="1"/>
  <c r="DJ211" i="1"/>
  <c r="DI211" i="1"/>
  <c r="DH211" i="1"/>
  <c r="DG211" i="1"/>
  <c r="DF211" i="1"/>
  <c r="DE211" i="1"/>
  <c r="DD211" i="1"/>
  <c r="DC211" i="1"/>
  <c r="DB211" i="1"/>
  <c r="DA211" i="1"/>
  <c r="CZ211" i="1"/>
  <c r="CY211" i="1"/>
  <c r="CX211" i="1"/>
  <c r="CW211" i="1"/>
  <c r="CV211" i="1"/>
  <c r="CU211" i="1"/>
  <c r="CT211" i="1"/>
  <c r="CS211" i="1"/>
  <c r="CR211" i="1"/>
  <c r="CQ211" i="1"/>
  <c r="CP211" i="1"/>
  <c r="CO211" i="1"/>
  <c r="CN211" i="1"/>
  <c r="CM211" i="1"/>
  <c r="CL211" i="1"/>
  <c r="CK211" i="1"/>
  <c r="CJ211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DT209" i="1"/>
  <c r="BP214" i="1"/>
  <c r="BP213" i="1"/>
  <c r="BP211" i="1"/>
  <c r="DT205" i="1"/>
  <c r="DS205" i="1"/>
  <c r="DR205" i="1"/>
  <c r="DQ205" i="1"/>
  <c r="DP205" i="1"/>
  <c r="DO205" i="1"/>
  <c r="DN205" i="1"/>
  <c r="DM205" i="1"/>
  <c r="DL205" i="1"/>
  <c r="DK205" i="1"/>
  <c r="DJ205" i="1"/>
  <c r="DI205" i="1"/>
  <c r="DH205" i="1"/>
  <c r="DG205" i="1"/>
  <c r="DF205" i="1"/>
  <c r="DE205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CR205" i="1"/>
  <c r="CQ205" i="1"/>
  <c r="CP205" i="1"/>
  <c r="CO205" i="1"/>
  <c r="CN205" i="1"/>
  <c r="CM205" i="1"/>
  <c r="CL205" i="1"/>
  <c r="CK205" i="1"/>
  <c r="CJ205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DT204" i="1"/>
  <c r="DS204" i="1"/>
  <c r="DR204" i="1"/>
  <c r="DQ204" i="1"/>
  <c r="DP204" i="1"/>
  <c r="DO204" i="1"/>
  <c r="DN204" i="1"/>
  <c r="DM204" i="1"/>
  <c r="DL204" i="1"/>
  <c r="DK204" i="1"/>
  <c r="DJ204" i="1"/>
  <c r="DI204" i="1"/>
  <c r="DH204" i="1"/>
  <c r="DG204" i="1"/>
  <c r="DF204" i="1"/>
  <c r="DE204" i="1"/>
  <c r="DD204" i="1"/>
  <c r="DC204" i="1"/>
  <c r="DB204" i="1"/>
  <c r="DA204" i="1"/>
  <c r="CZ204" i="1"/>
  <c r="CY204" i="1"/>
  <c r="CX204" i="1"/>
  <c r="CW204" i="1"/>
  <c r="CV204" i="1"/>
  <c r="CU204" i="1"/>
  <c r="CT204" i="1"/>
  <c r="CS204" i="1"/>
  <c r="CR204" i="1"/>
  <c r="CQ204" i="1"/>
  <c r="CP204" i="1"/>
  <c r="CO204" i="1"/>
  <c r="CN204" i="1"/>
  <c r="CM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DT203" i="1"/>
  <c r="DS203" i="1"/>
  <c r="DR203" i="1"/>
  <c r="DQ203" i="1"/>
  <c r="DP203" i="1"/>
  <c r="DO203" i="1"/>
  <c r="DN203" i="1"/>
  <c r="DM203" i="1"/>
  <c r="DL203" i="1"/>
  <c r="DK203" i="1"/>
  <c r="DJ203" i="1"/>
  <c r="DI203" i="1"/>
  <c r="DH203" i="1"/>
  <c r="DG203" i="1"/>
  <c r="DF203" i="1"/>
  <c r="DE203" i="1"/>
  <c r="DD203" i="1"/>
  <c r="DC203" i="1"/>
  <c r="DB203" i="1"/>
  <c r="DA203" i="1"/>
  <c r="CZ203" i="1"/>
  <c r="CY203" i="1"/>
  <c r="CX203" i="1"/>
  <c r="CW203" i="1"/>
  <c r="CV203" i="1"/>
  <c r="CU203" i="1"/>
  <c r="CT203" i="1"/>
  <c r="CS203" i="1"/>
  <c r="CR203" i="1"/>
  <c r="CQ203" i="1"/>
  <c r="CP203" i="1"/>
  <c r="CO203" i="1"/>
  <c r="CN203" i="1"/>
  <c r="CM203" i="1"/>
  <c r="CL203" i="1"/>
  <c r="CK203" i="1"/>
  <c r="CJ203" i="1"/>
  <c r="CI203" i="1"/>
  <c r="CH203" i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DT202" i="1"/>
  <c r="DS202" i="1"/>
  <c r="DR202" i="1"/>
  <c r="DQ202" i="1"/>
  <c r="DP202" i="1"/>
  <c r="DO202" i="1"/>
  <c r="DN202" i="1"/>
  <c r="DM202" i="1"/>
  <c r="DL202" i="1"/>
  <c r="DK202" i="1"/>
  <c r="DJ202" i="1"/>
  <c r="DI202" i="1"/>
  <c r="DH202" i="1"/>
  <c r="DG202" i="1"/>
  <c r="DF202" i="1"/>
  <c r="DE202" i="1"/>
  <c r="DD202" i="1"/>
  <c r="DC202" i="1"/>
  <c r="DB202" i="1"/>
  <c r="DA202" i="1"/>
  <c r="CZ202" i="1"/>
  <c r="CY202" i="1"/>
  <c r="CX202" i="1"/>
  <c r="CW202" i="1"/>
  <c r="CV202" i="1"/>
  <c r="CU202" i="1"/>
  <c r="CT202" i="1"/>
  <c r="CS202" i="1"/>
  <c r="CR202" i="1"/>
  <c r="CQ202" i="1"/>
  <c r="CP202" i="1"/>
  <c r="CO202" i="1"/>
  <c r="CN202" i="1"/>
  <c r="CM202" i="1"/>
  <c r="CL202" i="1"/>
  <c r="CK202" i="1"/>
  <c r="CJ202" i="1"/>
  <c r="CI202" i="1"/>
  <c r="CH202" i="1"/>
  <c r="CG202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5" i="1"/>
  <c r="BP204" i="1"/>
  <c r="BP203" i="1"/>
  <c r="BP202" i="1"/>
  <c r="DT199" i="1"/>
  <c r="DS199" i="1"/>
  <c r="DR199" i="1"/>
  <c r="DQ199" i="1"/>
  <c r="DP199" i="1"/>
  <c r="DO199" i="1"/>
  <c r="DN199" i="1"/>
  <c r="DM199" i="1"/>
  <c r="DL199" i="1"/>
  <c r="DK199" i="1"/>
  <c r="DJ199" i="1"/>
  <c r="DI199" i="1"/>
  <c r="DH199" i="1"/>
  <c r="DG199" i="1"/>
  <c r="DF199" i="1"/>
  <c r="DE199" i="1"/>
  <c r="DD199" i="1"/>
  <c r="DC199" i="1"/>
  <c r="DB199" i="1"/>
  <c r="DA199" i="1"/>
  <c r="CZ199" i="1"/>
  <c r="CY199" i="1"/>
  <c r="CX199" i="1"/>
  <c r="CW199" i="1"/>
  <c r="CV199" i="1"/>
  <c r="CU199" i="1"/>
  <c r="CT199" i="1"/>
  <c r="CS199" i="1"/>
  <c r="CR199" i="1"/>
  <c r="CQ199" i="1"/>
  <c r="CP199" i="1"/>
  <c r="CO199" i="1"/>
  <c r="CN199" i="1"/>
  <c r="CM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DT197" i="1"/>
  <c r="DS197" i="1"/>
  <c r="DR197" i="1"/>
  <c r="DQ197" i="1"/>
  <c r="DP197" i="1"/>
  <c r="DO197" i="1"/>
  <c r="DN197" i="1"/>
  <c r="DM197" i="1"/>
  <c r="DL197" i="1"/>
  <c r="DK197" i="1"/>
  <c r="DJ197" i="1"/>
  <c r="DI197" i="1"/>
  <c r="DH197" i="1"/>
  <c r="DG197" i="1"/>
  <c r="DF197" i="1"/>
  <c r="DE197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DT196" i="1"/>
  <c r="DS196" i="1"/>
  <c r="DR196" i="1"/>
  <c r="DQ196" i="1"/>
  <c r="DP196" i="1"/>
  <c r="DO196" i="1"/>
  <c r="DN196" i="1"/>
  <c r="DM196" i="1"/>
  <c r="DL196" i="1"/>
  <c r="DK196" i="1"/>
  <c r="DJ196" i="1"/>
  <c r="DI196" i="1"/>
  <c r="DH196" i="1"/>
  <c r="DG196" i="1"/>
  <c r="DF196" i="1"/>
  <c r="DE196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CR196" i="1"/>
  <c r="CQ196" i="1"/>
  <c r="CP196" i="1"/>
  <c r="CO196" i="1"/>
  <c r="CN196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DT195" i="1"/>
  <c r="DS195" i="1"/>
  <c r="DR195" i="1"/>
  <c r="DQ195" i="1"/>
  <c r="DP195" i="1"/>
  <c r="DO195" i="1"/>
  <c r="DN195" i="1"/>
  <c r="DM195" i="1"/>
  <c r="DL195" i="1"/>
  <c r="DK195" i="1"/>
  <c r="DJ195" i="1"/>
  <c r="DI195" i="1"/>
  <c r="DH195" i="1"/>
  <c r="DG195" i="1"/>
  <c r="DF195" i="1"/>
  <c r="DE195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CR195" i="1"/>
  <c r="CQ195" i="1"/>
  <c r="CP195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DT193" i="1"/>
  <c r="BP199" i="1"/>
  <c r="BP197" i="1"/>
  <c r="BP196" i="1"/>
  <c r="BP195" i="1"/>
  <c r="DT191" i="1"/>
  <c r="DS191" i="1"/>
  <c r="DR191" i="1"/>
  <c r="DQ191" i="1"/>
  <c r="DP191" i="1"/>
  <c r="DO191" i="1"/>
  <c r="DN191" i="1"/>
  <c r="DM191" i="1"/>
  <c r="DL191" i="1"/>
  <c r="DK191" i="1"/>
  <c r="DJ191" i="1"/>
  <c r="DI191" i="1"/>
  <c r="DH191" i="1"/>
  <c r="DG191" i="1"/>
  <c r="DF191" i="1"/>
  <c r="DE191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DT190" i="1"/>
  <c r="DS190" i="1"/>
  <c r="DR190" i="1"/>
  <c r="DQ190" i="1"/>
  <c r="DP190" i="1"/>
  <c r="DO190" i="1"/>
  <c r="DN190" i="1"/>
  <c r="DM190" i="1"/>
  <c r="DL190" i="1"/>
  <c r="DK190" i="1"/>
  <c r="DJ190" i="1"/>
  <c r="DI190" i="1"/>
  <c r="DH190" i="1"/>
  <c r="DG190" i="1"/>
  <c r="DF190" i="1"/>
  <c r="DE190" i="1"/>
  <c r="DD190" i="1"/>
  <c r="DC190" i="1"/>
  <c r="DB190" i="1"/>
  <c r="DA190" i="1"/>
  <c r="CZ190" i="1"/>
  <c r="CY190" i="1"/>
  <c r="CX190" i="1"/>
  <c r="CW190" i="1"/>
  <c r="CV190" i="1"/>
  <c r="CU190" i="1"/>
  <c r="CT190" i="1"/>
  <c r="CS190" i="1"/>
  <c r="CR190" i="1"/>
  <c r="CQ190" i="1"/>
  <c r="CP190" i="1"/>
  <c r="CO190" i="1"/>
  <c r="CN190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U188" i="1"/>
  <c r="BT188" i="1"/>
  <c r="BS188" i="1"/>
  <c r="BR188" i="1"/>
  <c r="BQ188" i="1"/>
  <c r="BP191" i="1"/>
  <c r="BP190" i="1"/>
  <c r="BP188" i="1"/>
  <c r="DT184" i="1"/>
  <c r="DS184" i="1"/>
  <c r="DR184" i="1"/>
  <c r="DQ184" i="1"/>
  <c r="DP184" i="1"/>
  <c r="DO184" i="1"/>
  <c r="DN184" i="1"/>
  <c r="DM184" i="1"/>
  <c r="DL184" i="1"/>
  <c r="DK184" i="1"/>
  <c r="DJ184" i="1"/>
  <c r="DI184" i="1"/>
  <c r="DH184" i="1"/>
  <c r="DG184" i="1"/>
  <c r="DF184" i="1"/>
  <c r="DE184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DT183" i="1"/>
  <c r="DS183" i="1"/>
  <c r="DR183" i="1"/>
  <c r="DQ183" i="1"/>
  <c r="DP183" i="1"/>
  <c r="DO183" i="1"/>
  <c r="DN183" i="1"/>
  <c r="DM183" i="1"/>
  <c r="DL183" i="1"/>
  <c r="DK183" i="1"/>
  <c r="DJ183" i="1"/>
  <c r="DI183" i="1"/>
  <c r="DH183" i="1"/>
  <c r="DG183" i="1"/>
  <c r="DF183" i="1"/>
  <c r="DE183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CR183" i="1"/>
  <c r="CQ183" i="1"/>
  <c r="CP183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DT182" i="1"/>
  <c r="DS182" i="1"/>
  <c r="DR182" i="1"/>
  <c r="DQ182" i="1"/>
  <c r="DP182" i="1"/>
  <c r="DO182" i="1"/>
  <c r="DN182" i="1"/>
  <c r="DM182" i="1"/>
  <c r="DL182" i="1"/>
  <c r="DK182" i="1"/>
  <c r="DJ182" i="1"/>
  <c r="DI182" i="1"/>
  <c r="DH182" i="1"/>
  <c r="DG182" i="1"/>
  <c r="DF182" i="1"/>
  <c r="DE182" i="1"/>
  <c r="DD182" i="1"/>
  <c r="DC182" i="1"/>
  <c r="DB182" i="1"/>
  <c r="DA182" i="1"/>
  <c r="CZ182" i="1"/>
  <c r="CY182" i="1"/>
  <c r="CX182" i="1"/>
  <c r="CW182" i="1"/>
  <c r="CV182" i="1"/>
  <c r="CU182" i="1"/>
  <c r="CT182" i="1"/>
  <c r="CS182" i="1"/>
  <c r="CR182" i="1"/>
  <c r="CQ182" i="1"/>
  <c r="CP182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DT181" i="1"/>
  <c r="DS181" i="1"/>
  <c r="DR181" i="1"/>
  <c r="DQ181" i="1"/>
  <c r="DP181" i="1"/>
  <c r="DO181" i="1"/>
  <c r="DN181" i="1"/>
  <c r="DM181" i="1"/>
  <c r="DL181" i="1"/>
  <c r="DK181" i="1"/>
  <c r="DJ181" i="1"/>
  <c r="DI181" i="1"/>
  <c r="DH181" i="1"/>
  <c r="DG181" i="1"/>
  <c r="DF181" i="1"/>
  <c r="DE181" i="1"/>
  <c r="DD181" i="1"/>
  <c r="DC181" i="1"/>
  <c r="DB181" i="1"/>
  <c r="DA181" i="1"/>
  <c r="CZ181" i="1"/>
  <c r="CY181" i="1"/>
  <c r="CX181" i="1"/>
  <c r="CW181" i="1"/>
  <c r="CV181" i="1"/>
  <c r="CU181" i="1"/>
  <c r="CT181" i="1"/>
  <c r="CS181" i="1"/>
  <c r="CR181" i="1"/>
  <c r="CQ181" i="1"/>
  <c r="CP181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DT180" i="1"/>
  <c r="DS180" i="1"/>
  <c r="DR180" i="1"/>
  <c r="DQ180" i="1"/>
  <c r="DP180" i="1"/>
  <c r="DO180" i="1"/>
  <c r="DN180" i="1"/>
  <c r="DM180" i="1"/>
  <c r="DL180" i="1"/>
  <c r="DK180" i="1"/>
  <c r="DJ180" i="1"/>
  <c r="DI180" i="1"/>
  <c r="DH180" i="1"/>
  <c r="DG180" i="1"/>
  <c r="DF180" i="1"/>
  <c r="DE180" i="1"/>
  <c r="DD180" i="1"/>
  <c r="DC180" i="1"/>
  <c r="DB180" i="1"/>
  <c r="DA180" i="1"/>
  <c r="CZ180" i="1"/>
  <c r="CY180" i="1"/>
  <c r="CX180" i="1"/>
  <c r="CW180" i="1"/>
  <c r="CV180" i="1"/>
  <c r="CU180" i="1"/>
  <c r="CT180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DT179" i="1"/>
  <c r="DS179" i="1"/>
  <c r="CU179" i="1"/>
  <c r="CT179" i="1"/>
  <c r="CS179" i="1"/>
  <c r="CR179" i="1"/>
  <c r="CQ179" i="1"/>
  <c r="CP179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DT174" i="1"/>
  <c r="DS174" i="1"/>
  <c r="DR174" i="1"/>
  <c r="DQ174" i="1"/>
  <c r="DP174" i="1"/>
  <c r="DO174" i="1"/>
  <c r="DN174" i="1"/>
  <c r="DM174" i="1"/>
  <c r="DL174" i="1"/>
  <c r="DK174" i="1"/>
  <c r="DJ174" i="1"/>
  <c r="DI174" i="1"/>
  <c r="DH174" i="1"/>
  <c r="DG174" i="1"/>
  <c r="DF174" i="1"/>
  <c r="DE174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DT172" i="1"/>
  <c r="DS172" i="1"/>
  <c r="DR172" i="1"/>
  <c r="DQ172" i="1"/>
  <c r="DP172" i="1"/>
  <c r="DO172" i="1"/>
  <c r="DN172" i="1"/>
  <c r="DM172" i="1"/>
  <c r="DL172" i="1"/>
  <c r="DK172" i="1"/>
  <c r="DJ172" i="1"/>
  <c r="DI172" i="1"/>
  <c r="DH172" i="1"/>
  <c r="DG172" i="1"/>
  <c r="DF172" i="1"/>
  <c r="DE172" i="1"/>
  <c r="DD172" i="1"/>
  <c r="DC172" i="1"/>
  <c r="DB172" i="1"/>
  <c r="DA172" i="1"/>
  <c r="CZ172" i="1"/>
  <c r="CY172" i="1"/>
  <c r="CX172" i="1"/>
  <c r="CW172" i="1"/>
  <c r="CV172" i="1"/>
  <c r="CU172" i="1"/>
  <c r="CT172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DT170" i="1"/>
  <c r="DS170" i="1"/>
  <c r="DR170" i="1"/>
  <c r="DQ170" i="1"/>
  <c r="DP170" i="1"/>
  <c r="DO170" i="1"/>
  <c r="DN170" i="1"/>
  <c r="DM170" i="1"/>
  <c r="DL170" i="1"/>
  <c r="DK170" i="1"/>
  <c r="DJ170" i="1"/>
  <c r="DI170" i="1"/>
  <c r="DH170" i="1"/>
  <c r="DG170" i="1"/>
  <c r="DF170" i="1"/>
  <c r="DE170" i="1"/>
  <c r="DD170" i="1"/>
  <c r="DC170" i="1"/>
  <c r="DB170" i="1"/>
  <c r="DA170" i="1"/>
  <c r="CZ170" i="1"/>
  <c r="CY170" i="1"/>
  <c r="CX170" i="1"/>
  <c r="CW170" i="1"/>
  <c r="CV170" i="1"/>
  <c r="CU170" i="1"/>
  <c r="CT170" i="1"/>
  <c r="CS170" i="1"/>
  <c r="CR170" i="1"/>
  <c r="CQ170" i="1"/>
  <c r="CP170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DT168" i="1"/>
  <c r="DS168" i="1"/>
  <c r="BP174" i="1"/>
  <c r="BP172" i="1"/>
  <c r="BP170" i="1"/>
  <c r="DT162" i="1"/>
  <c r="DS162" i="1"/>
  <c r="DR162" i="1"/>
  <c r="DQ162" i="1"/>
  <c r="DP162" i="1"/>
  <c r="DO162" i="1"/>
  <c r="DN162" i="1"/>
  <c r="DM162" i="1"/>
  <c r="DL162" i="1"/>
  <c r="DK162" i="1"/>
  <c r="DJ162" i="1"/>
  <c r="DI162" i="1"/>
  <c r="DH162" i="1"/>
  <c r="DG162" i="1"/>
  <c r="DF162" i="1"/>
  <c r="DE162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DT161" i="1"/>
  <c r="DS161" i="1"/>
  <c r="DR161" i="1"/>
  <c r="DQ161" i="1"/>
  <c r="DP161" i="1"/>
  <c r="DO161" i="1"/>
  <c r="DN161" i="1"/>
  <c r="DM161" i="1"/>
  <c r="DL161" i="1"/>
  <c r="DK161" i="1"/>
  <c r="DJ161" i="1"/>
  <c r="DI161" i="1"/>
  <c r="DH161" i="1"/>
  <c r="DG161" i="1"/>
  <c r="DF161" i="1"/>
  <c r="DE161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DT159" i="1"/>
  <c r="DS159" i="1"/>
  <c r="DR159" i="1"/>
  <c r="DQ159" i="1"/>
  <c r="DP159" i="1"/>
  <c r="DO159" i="1"/>
  <c r="DN159" i="1"/>
  <c r="DM159" i="1"/>
  <c r="DL159" i="1"/>
  <c r="DK159" i="1"/>
  <c r="DJ159" i="1"/>
  <c r="DI159" i="1"/>
  <c r="DH159" i="1"/>
  <c r="DG159" i="1"/>
  <c r="DF159" i="1"/>
  <c r="DE159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DT158" i="1"/>
  <c r="BP162" i="1"/>
  <c r="BP161" i="1"/>
  <c r="BP159" i="1"/>
  <c r="DT155" i="1"/>
  <c r="DS155" i="1"/>
  <c r="DR155" i="1"/>
  <c r="DQ155" i="1"/>
  <c r="DP155" i="1"/>
  <c r="DO155" i="1"/>
  <c r="DN155" i="1"/>
  <c r="DM155" i="1"/>
  <c r="DL155" i="1"/>
  <c r="DK155" i="1"/>
  <c r="DJ155" i="1"/>
  <c r="DI155" i="1"/>
  <c r="DH155" i="1"/>
  <c r="DG155" i="1"/>
  <c r="DF155" i="1"/>
  <c r="DE155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DT154" i="1"/>
  <c r="DS154" i="1"/>
  <c r="DR154" i="1"/>
  <c r="DQ154" i="1"/>
  <c r="DP154" i="1"/>
  <c r="DO154" i="1"/>
  <c r="DN154" i="1"/>
  <c r="DM154" i="1"/>
  <c r="DL154" i="1"/>
  <c r="DK154" i="1"/>
  <c r="DJ154" i="1"/>
  <c r="DI154" i="1"/>
  <c r="DH154" i="1"/>
  <c r="DG154" i="1"/>
  <c r="DF154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DT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5" i="1"/>
  <c r="BP154" i="1"/>
  <c r="BP153" i="1"/>
  <c r="DT136" i="1"/>
  <c r="DS136" i="1"/>
  <c r="DR136" i="1"/>
  <c r="DQ136" i="1"/>
  <c r="DP136" i="1"/>
  <c r="DO136" i="1"/>
  <c r="DN136" i="1"/>
  <c r="DM136" i="1"/>
  <c r="DL136" i="1"/>
  <c r="DK136" i="1"/>
  <c r="DJ136" i="1"/>
  <c r="DI136" i="1"/>
  <c r="DH136" i="1"/>
  <c r="DG136" i="1"/>
  <c r="DF136" i="1"/>
  <c r="DE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DT135" i="1"/>
  <c r="DS135" i="1"/>
  <c r="DR135" i="1"/>
  <c r="DQ135" i="1"/>
  <c r="DP135" i="1"/>
  <c r="DO135" i="1"/>
  <c r="DN135" i="1"/>
  <c r="DM135" i="1"/>
  <c r="DL135" i="1"/>
  <c r="DK135" i="1"/>
  <c r="DJ135" i="1"/>
  <c r="DI135" i="1"/>
  <c r="DH135" i="1"/>
  <c r="DG135" i="1"/>
  <c r="DF135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DT133" i="1"/>
  <c r="BZ133" i="1"/>
  <c r="BY133" i="1"/>
  <c r="BX133" i="1"/>
  <c r="BW133" i="1"/>
  <c r="BV133" i="1"/>
  <c r="BU133" i="1"/>
  <c r="BT133" i="1"/>
  <c r="BS133" i="1"/>
  <c r="BR133" i="1"/>
  <c r="BQ133" i="1"/>
  <c r="BP136" i="1"/>
  <c r="BP135" i="1"/>
  <c r="BP133" i="1"/>
  <c r="DT127" i="1"/>
  <c r="DS127" i="1"/>
  <c r="DR127" i="1"/>
  <c r="DQ127" i="1"/>
  <c r="DP127" i="1"/>
  <c r="DO127" i="1"/>
  <c r="DN127" i="1"/>
  <c r="DM127" i="1"/>
  <c r="DL127" i="1"/>
  <c r="DK127" i="1"/>
  <c r="DJ127" i="1"/>
  <c r="DI127" i="1"/>
  <c r="DH127" i="1"/>
  <c r="DG127" i="1"/>
  <c r="DF127" i="1"/>
  <c r="DE127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DT126" i="1"/>
  <c r="DS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7" i="1"/>
  <c r="DT119" i="1"/>
  <c r="DS119" i="1"/>
  <c r="DR119" i="1"/>
  <c r="DQ119" i="1"/>
  <c r="DP119" i="1"/>
  <c r="DO119" i="1"/>
  <c r="DN119" i="1"/>
  <c r="DM119" i="1"/>
  <c r="DL119" i="1"/>
  <c r="DK119" i="1"/>
  <c r="DJ119" i="1"/>
  <c r="DI119" i="1"/>
  <c r="DH119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DT118" i="1"/>
  <c r="DS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9" i="1"/>
  <c r="BP118" i="1"/>
  <c r="DT115" i="1"/>
  <c r="DS115" i="1"/>
  <c r="DR115" i="1"/>
  <c r="DQ115" i="1"/>
  <c r="DP115" i="1"/>
  <c r="DO115" i="1"/>
  <c r="DN115" i="1"/>
  <c r="DM115" i="1"/>
  <c r="DL115" i="1"/>
  <c r="DK115" i="1"/>
  <c r="DJ115" i="1"/>
  <c r="DI115" i="1"/>
  <c r="DH115" i="1"/>
  <c r="DG115" i="1"/>
  <c r="DF115" i="1"/>
  <c r="DE115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DT110" i="1"/>
  <c r="DS110" i="1"/>
  <c r="DR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DT107" i="1"/>
  <c r="BP115" i="1"/>
  <c r="BP113" i="1"/>
  <c r="BP112" i="1"/>
  <c r="BP111" i="1"/>
  <c r="BP110" i="1"/>
  <c r="BP109" i="1"/>
  <c r="BP108" i="1"/>
  <c r="DT104" i="1"/>
  <c r="DS104" i="1"/>
  <c r="DR104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DT103" i="1"/>
  <c r="DS103" i="1"/>
  <c r="DR103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DE103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DT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DT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T100" i="1"/>
  <c r="BS100" i="1"/>
  <c r="BR100" i="1"/>
  <c r="BQ100" i="1"/>
  <c r="BP104" i="1"/>
  <c r="BP103" i="1"/>
  <c r="BP102" i="1"/>
  <c r="BP101" i="1"/>
  <c r="BP100" i="1"/>
  <c r="DT94" i="1"/>
  <c r="DS94" i="1"/>
  <c r="DR94" i="1"/>
  <c r="DQ94" i="1"/>
  <c r="DP94" i="1"/>
  <c r="DO94" i="1"/>
  <c r="DN94" i="1"/>
  <c r="DM94" i="1"/>
  <c r="DL94" i="1"/>
  <c r="DK94" i="1"/>
  <c r="DJ94" i="1"/>
  <c r="DI94" i="1"/>
  <c r="DH94" i="1"/>
  <c r="DG94" i="1"/>
  <c r="DF94" i="1"/>
  <c r="DE94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DT93" i="1"/>
  <c r="DS93" i="1"/>
  <c r="DR93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DT92" i="1"/>
  <c r="DS92" i="1"/>
  <c r="DR92" i="1"/>
  <c r="DQ92" i="1"/>
  <c r="DP92" i="1"/>
  <c r="DO92" i="1"/>
  <c r="DN92" i="1"/>
  <c r="DM92" i="1"/>
  <c r="DL92" i="1"/>
  <c r="DK92" i="1"/>
  <c r="DJ92" i="1"/>
  <c r="DI92" i="1"/>
  <c r="DH92" i="1"/>
  <c r="DG92" i="1"/>
  <c r="DF92" i="1"/>
  <c r="DE92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DT90" i="1"/>
  <c r="DS90" i="1"/>
  <c r="DR90" i="1"/>
  <c r="DQ90" i="1"/>
  <c r="DP90" i="1"/>
  <c r="DO90" i="1"/>
  <c r="DN90" i="1"/>
  <c r="DM90" i="1"/>
  <c r="DL90" i="1"/>
  <c r="DK90" i="1"/>
  <c r="DJ90" i="1"/>
  <c r="DI90" i="1"/>
  <c r="DH90" i="1"/>
  <c r="DG90" i="1"/>
  <c r="DF90" i="1"/>
  <c r="DE90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DT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94" i="1"/>
  <c r="BP93" i="1"/>
  <c r="BP92" i="1"/>
  <c r="BP90" i="1"/>
  <c r="BP89" i="1"/>
  <c r="DT86" i="1"/>
  <c r="DS86" i="1"/>
  <c r="DR86" i="1"/>
  <c r="DQ86" i="1"/>
  <c r="DP86" i="1"/>
  <c r="DO86" i="1"/>
  <c r="DN86" i="1"/>
  <c r="DM86" i="1"/>
  <c r="DL86" i="1"/>
  <c r="DK86" i="1"/>
  <c r="DJ86" i="1"/>
  <c r="DI86" i="1"/>
  <c r="DH86" i="1"/>
  <c r="DG86" i="1"/>
  <c r="DF86" i="1"/>
  <c r="DE86" i="1"/>
  <c r="DD86" i="1"/>
  <c r="DC86" i="1"/>
  <c r="DB86" i="1"/>
  <c r="DA86" i="1"/>
  <c r="CZ86" i="1"/>
  <c r="CY86" i="1"/>
  <c r="CX86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DT84" i="1"/>
  <c r="DS84" i="1"/>
  <c r="DR84" i="1"/>
  <c r="DQ84" i="1"/>
  <c r="DP84" i="1"/>
  <c r="DO84" i="1"/>
  <c r="DN84" i="1"/>
  <c r="DM84" i="1"/>
  <c r="DL84" i="1"/>
  <c r="DK84" i="1"/>
  <c r="DJ84" i="1"/>
  <c r="DI84" i="1"/>
  <c r="DH84" i="1"/>
  <c r="DG84" i="1"/>
  <c r="DF84" i="1"/>
  <c r="DE84" i="1"/>
  <c r="DD84" i="1"/>
  <c r="DC84" i="1"/>
  <c r="DB84" i="1"/>
  <c r="DA84" i="1"/>
  <c r="CZ84" i="1"/>
  <c r="CY84" i="1"/>
  <c r="CX84" i="1"/>
  <c r="CW84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DT83" i="1"/>
  <c r="DS83" i="1"/>
  <c r="BQ83" i="1"/>
  <c r="BP86" i="1"/>
  <c r="BP85" i="1"/>
  <c r="BP84" i="1"/>
  <c r="BP83" i="1"/>
  <c r="DT79" i="1"/>
  <c r="DS79" i="1"/>
  <c r="DR79" i="1"/>
  <c r="DQ79" i="1"/>
  <c r="DP79" i="1"/>
  <c r="DO79" i="1"/>
  <c r="DN79" i="1"/>
  <c r="DM79" i="1"/>
  <c r="DL79" i="1"/>
  <c r="DK79" i="1"/>
  <c r="DJ79" i="1"/>
  <c r="DI79" i="1"/>
  <c r="DH79" i="1"/>
  <c r="DG79" i="1"/>
  <c r="DF79" i="1"/>
  <c r="DE79" i="1"/>
  <c r="DD79" i="1"/>
  <c r="DC79" i="1"/>
  <c r="DB79" i="1"/>
  <c r="DA79" i="1"/>
  <c r="CZ79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DT78" i="1"/>
  <c r="DS78" i="1"/>
  <c r="DR78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DT77" i="1"/>
  <c r="DS77" i="1"/>
  <c r="DR77" i="1"/>
  <c r="DQ77" i="1"/>
  <c r="DP77" i="1"/>
  <c r="DO77" i="1"/>
  <c r="DN77" i="1"/>
  <c r="DM77" i="1"/>
  <c r="DL77" i="1"/>
  <c r="DK77" i="1"/>
  <c r="DJ77" i="1"/>
  <c r="DI77" i="1"/>
  <c r="DH77" i="1"/>
  <c r="DG77" i="1"/>
  <c r="DF77" i="1"/>
  <c r="DE77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DT76" i="1"/>
  <c r="DS76" i="1"/>
  <c r="BP79" i="1"/>
  <c r="BP78" i="1"/>
  <c r="BP77" i="1"/>
  <c r="DT73" i="1"/>
  <c r="DS73" i="1"/>
  <c r="DR73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DE73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DT72" i="1"/>
  <c r="DS72" i="1"/>
  <c r="DR72" i="1"/>
  <c r="DQ72" i="1"/>
  <c r="DP72" i="1"/>
  <c r="DO72" i="1"/>
  <c r="DN72" i="1"/>
  <c r="DM72" i="1"/>
  <c r="DL72" i="1"/>
  <c r="DK72" i="1"/>
  <c r="DJ72" i="1"/>
  <c r="DI72" i="1"/>
  <c r="DH72" i="1"/>
  <c r="DG72" i="1"/>
  <c r="DF72" i="1"/>
  <c r="DE72" i="1"/>
  <c r="DD72" i="1"/>
  <c r="DC72" i="1"/>
  <c r="DB72" i="1"/>
  <c r="DA72" i="1"/>
  <c r="CZ72" i="1"/>
  <c r="CY72" i="1"/>
  <c r="CX72" i="1"/>
  <c r="CW72" i="1"/>
  <c r="CV72" i="1"/>
  <c r="CU72" i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DT68" i="1"/>
  <c r="DS68" i="1"/>
  <c r="DR68" i="1"/>
  <c r="DQ68" i="1"/>
  <c r="DP68" i="1"/>
  <c r="DO68" i="1"/>
  <c r="DN68" i="1"/>
  <c r="DM68" i="1"/>
  <c r="DL68" i="1"/>
  <c r="DK68" i="1"/>
  <c r="DJ68" i="1"/>
  <c r="DI68" i="1"/>
  <c r="DH68" i="1"/>
  <c r="DG68" i="1"/>
  <c r="DF68" i="1"/>
  <c r="DE68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DT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73" i="1" l="1"/>
  <c r="DQ67" i="1" l="1"/>
  <c r="DO67" i="1"/>
  <c r="DN67" i="1"/>
  <c r="DR67" i="1"/>
  <c r="DS67" i="1"/>
  <c r="DP67" i="1"/>
  <c r="DT1193" i="1"/>
  <c r="DT1182" i="1"/>
  <c r="DS1182" i="1"/>
  <c r="DQ1182" i="1"/>
  <c r="DP1182" i="1"/>
  <c r="DO1182" i="1"/>
  <c r="DN1182" i="1"/>
  <c r="DM1182" i="1"/>
  <c r="DL1182" i="1"/>
  <c r="DK1182" i="1"/>
  <c r="DJ1182" i="1"/>
  <c r="DI1182" i="1"/>
  <c r="DH1182" i="1"/>
  <c r="DG1182" i="1"/>
  <c r="DF1182" i="1"/>
  <c r="DE1182" i="1"/>
  <c r="DD1182" i="1"/>
  <c r="DC1182" i="1"/>
  <c r="DB1182" i="1"/>
  <c r="DA1182" i="1"/>
  <c r="CZ1182" i="1"/>
  <c r="CY1182" i="1"/>
  <c r="CX1182" i="1"/>
  <c r="CW1182" i="1"/>
  <c r="CV1182" i="1"/>
  <c r="CU1182" i="1"/>
  <c r="CT1182" i="1"/>
  <c r="CS1182" i="1"/>
  <c r="CR1182" i="1"/>
  <c r="CQ1182" i="1"/>
  <c r="CP1182" i="1"/>
  <c r="CO1182" i="1"/>
  <c r="CN1182" i="1"/>
  <c r="CM1182" i="1"/>
  <c r="CL1182" i="1"/>
  <c r="CK1182" i="1"/>
  <c r="CJ1182" i="1"/>
  <c r="CI1182" i="1"/>
  <c r="CH1182" i="1"/>
  <c r="CG1182" i="1"/>
  <c r="CF1182" i="1"/>
  <c r="CE1182" i="1"/>
  <c r="CD1182" i="1"/>
  <c r="CC1182" i="1"/>
  <c r="CB1182" i="1"/>
  <c r="CA1182" i="1"/>
  <c r="BZ1182" i="1"/>
  <c r="BY1182" i="1"/>
  <c r="BX1182" i="1"/>
  <c r="BW1182" i="1"/>
  <c r="BV1182" i="1"/>
  <c r="BU1182" i="1"/>
  <c r="BT1182" i="1"/>
  <c r="BS1182" i="1"/>
  <c r="BR1182" i="1"/>
  <c r="BQ1182" i="1"/>
  <c r="DT1120" i="1"/>
  <c r="DT1108" i="1"/>
  <c r="BH1088" i="1"/>
  <c r="DT1088" i="1" s="1"/>
  <c r="DS1007" i="1"/>
  <c r="BH920" i="1"/>
  <c r="DT920" i="1" s="1"/>
  <c r="DT886" i="1"/>
  <c r="BG886" i="1"/>
  <c r="DS886" i="1" s="1"/>
  <c r="DT880" i="1"/>
  <c r="DT870" i="1"/>
  <c r="DT860" i="1"/>
  <c r="BH842" i="1"/>
  <c r="DT842" i="1" s="1"/>
  <c r="DT819" i="1"/>
  <c r="DT790" i="1"/>
  <c r="BH754" i="1"/>
  <c r="DT754" i="1" s="1"/>
  <c r="BH729" i="1"/>
  <c r="DT729" i="1" s="1"/>
  <c r="BG729" i="1"/>
  <c r="DS729" i="1" s="1"/>
  <c r="DS604" i="1"/>
  <c r="DS233" i="1"/>
  <c r="BG145" i="1" l="1"/>
  <c r="DS100" i="1"/>
  <c r="DS89" i="1"/>
  <c r="DS622" i="1"/>
  <c r="BG612" i="1"/>
  <c r="DS612" i="1" s="1"/>
  <c r="BP303" i="1" l="1"/>
  <c r="DS224" i="1"/>
  <c r="DR224" i="1"/>
  <c r="DQ224" i="1"/>
  <c r="DP224" i="1"/>
  <c r="DO224" i="1"/>
  <c r="DN224" i="1"/>
  <c r="DM224" i="1"/>
  <c r="DL224" i="1"/>
  <c r="DK224" i="1"/>
  <c r="DJ224" i="1"/>
  <c r="DI224" i="1"/>
  <c r="DH224" i="1"/>
  <c r="DG224" i="1"/>
  <c r="DF224" i="1"/>
  <c r="DE224" i="1"/>
  <c r="DD224" i="1"/>
  <c r="DC224" i="1"/>
  <c r="DB224" i="1"/>
  <c r="DA224" i="1"/>
  <c r="CZ224" i="1"/>
  <c r="CY224" i="1"/>
  <c r="CX224" i="1"/>
  <c r="CW224" i="1"/>
  <c r="CV224" i="1"/>
  <c r="CU224" i="1"/>
  <c r="CT224" i="1"/>
  <c r="CS224" i="1"/>
  <c r="CR224" i="1"/>
  <c r="CQ224" i="1"/>
  <c r="CP224" i="1"/>
  <c r="CO224" i="1"/>
  <c r="CN224" i="1"/>
  <c r="CM224" i="1"/>
  <c r="CL224" i="1"/>
  <c r="CK224" i="1"/>
  <c r="CJ224" i="1"/>
  <c r="CI224" i="1"/>
  <c r="CH224" i="1"/>
  <c r="CG224" i="1"/>
  <c r="CF224" i="1"/>
  <c r="BD17" i="1"/>
  <c r="BB17" i="1"/>
  <c r="DS1172" i="1"/>
  <c r="DQ1172" i="1"/>
  <c r="DO1172" i="1"/>
  <c r="AX1172" i="1"/>
  <c r="DJ1172" i="1" s="1"/>
  <c r="AW1172" i="1"/>
  <c r="DI1172" i="1" s="1"/>
  <c r="AV1172" i="1"/>
  <c r="DH1172" i="1" s="1"/>
  <c r="AU1172" i="1"/>
  <c r="DG1172" i="1" s="1"/>
  <c r="AT1172" i="1"/>
  <c r="DF1172" i="1" s="1"/>
  <c r="AS1172" i="1"/>
  <c r="DE1172" i="1" s="1"/>
  <c r="AR1172" i="1"/>
  <c r="DD1172" i="1" s="1"/>
  <c r="AQ1172" i="1"/>
  <c r="DC1172" i="1" s="1"/>
  <c r="AP1172" i="1"/>
  <c r="DB1172" i="1" s="1"/>
  <c r="AO1172" i="1"/>
  <c r="DA1172" i="1" s="1"/>
  <c r="AN1172" i="1"/>
  <c r="CZ1172" i="1" s="1"/>
  <c r="AM1172" i="1"/>
  <c r="CY1172" i="1" s="1"/>
  <c r="AL1172" i="1"/>
  <c r="CX1172" i="1" s="1"/>
  <c r="AK1172" i="1"/>
  <c r="CW1172" i="1" s="1"/>
  <c r="AJ1172" i="1"/>
  <c r="CV1172" i="1" s="1"/>
  <c r="AI1172" i="1"/>
  <c r="CU1172" i="1" s="1"/>
  <c r="BE725" i="1"/>
  <c r="DQ725" i="1" s="1"/>
  <c r="DP466" i="1"/>
  <c r="BG939" i="1"/>
  <c r="DS939" i="1" s="1"/>
  <c r="BE939" i="1"/>
  <c r="DQ939" i="1" s="1"/>
  <c r="BD939" i="1"/>
  <c r="DP939" i="1" s="1"/>
  <c r="BC939" i="1"/>
  <c r="DO939" i="1" s="1"/>
  <c r="BB939" i="1"/>
  <c r="DN939" i="1" s="1"/>
  <c r="BA939" i="1"/>
  <c r="DM939" i="1" s="1"/>
  <c r="AZ939" i="1"/>
  <c r="DL939" i="1" s="1"/>
  <c r="AY939" i="1"/>
  <c r="DK939" i="1" s="1"/>
  <c r="AX939" i="1"/>
  <c r="DJ939" i="1" s="1"/>
  <c r="AW939" i="1"/>
  <c r="DI939" i="1" s="1"/>
  <c r="AV939" i="1"/>
  <c r="DH939" i="1" s="1"/>
  <c r="AU939" i="1"/>
  <c r="DG939" i="1" s="1"/>
  <c r="AT939" i="1"/>
  <c r="DF939" i="1" s="1"/>
  <c r="AS939" i="1"/>
  <c r="DE939" i="1" s="1"/>
  <c r="AR939" i="1"/>
  <c r="DD939" i="1" s="1"/>
  <c r="AQ939" i="1"/>
  <c r="DC939" i="1" s="1"/>
  <c r="AP939" i="1"/>
  <c r="DB939" i="1" s="1"/>
  <c r="AO939" i="1"/>
  <c r="DA939" i="1" s="1"/>
  <c r="AN939" i="1"/>
  <c r="CZ939" i="1" s="1"/>
  <c r="AM939" i="1"/>
  <c r="CY939" i="1" s="1"/>
  <c r="AL939" i="1"/>
  <c r="CX939" i="1" s="1"/>
  <c r="AK939" i="1"/>
  <c r="CW939" i="1" s="1"/>
  <c r="AJ939" i="1"/>
  <c r="CV939" i="1" s="1"/>
  <c r="AI939" i="1"/>
  <c r="CU939" i="1" s="1"/>
  <c r="AH939" i="1"/>
  <c r="CT939" i="1" s="1"/>
  <c r="AG939" i="1"/>
  <c r="CS939" i="1" s="1"/>
  <c r="AF939" i="1"/>
  <c r="CR939" i="1" s="1"/>
  <c r="AE939" i="1"/>
  <c r="CQ939" i="1" s="1"/>
  <c r="AD939" i="1"/>
  <c r="CP939" i="1" s="1"/>
  <c r="AC939" i="1"/>
  <c r="CO939" i="1" s="1"/>
  <c r="AB939" i="1"/>
  <c r="CN939" i="1" s="1"/>
  <c r="AA939" i="1"/>
  <c r="CM939" i="1" s="1"/>
  <c r="Z939" i="1"/>
  <c r="CL939" i="1" s="1"/>
  <c r="Y939" i="1"/>
  <c r="CK939" i="1" s="1"/>
  <c r="X939" i="1"/>
  <c r="CJ939" i="1" s="1"/>
  <c r="W939" i="1"/>
  <c r="CI939" i="1" s="1"/>
  <c r="V939" i="1"/>
  <c r="CH939" i="1" s="1"/>
  <c r="U939" i="1"/>
  <c r="CG939" i="1" s="1"/>
  <c r="T939" i="1"/>
  <c r="CF939" i="1" s="1"/>
  <c r="S939" i="1"/>
  <c r="CE939" i="1" s="1"/>
  <c r="R939" i="1"/>
  <c r="CD939" i="1" s="1"/>
  <c r="Q939" i="1"/>
  <c r="CC939" i="1" s="1"/>
  <c r="P939" i="1"/>
  <c r="CB939" i="1" s="1"/>
  <c r="O939" i="1"/>
  <c r="CA939" i="1" s="1"/>
  <c r="N939" i="1"/>
  <c r="BZ939" i="1" s="1"/>
  <c r="BG1088" i="1"/>
  <c r="DS1088" i="1" s="1"/>
  <c r="BE1088" i="1"/>
  <c r="DQ1088" i="1" s="1"/>
  <c r="BD1088" i="1"/>
  <c r="DP1088" i="1" s="1"/>
  <c r="BC1088" i="1"/>
  <c r="DO1088" i="1" s="1"/>
  <c r="BB1088" i="1"/>
  <c r="DN1088" i="1" s="1"/>
  <c r="BA1088" i="1"/>
  <c r="DM1088" i="1" s="1"/>
  <c r="AZ1088" i="1"/>
  <c r="DL1088" i="1" s="1"/>
  <c r="AY1088" i="1"/>
  <c r="DK1088" i="1" s="1"/>
  <c r="AX1088" i="1"/>
  <c r="DJ1088" i="1" s="1"/>
  <c r="AW1088" i="1"/>
  <c r="DI1088" i="1" s="1"/>
  <c r="AV1088" i="1"/>
  <c r="DH1088" i="1" s="1"/>
  <c r="AU1088" i="1"/>
  <c r="DG1088" i="1" s="1"/>
  <c r="AT1088" i="1"/>
  <c r="DF1088" i="1" s="1"/>
  <c r="AS1088" i="1"/>
  <c r="DE1088" i="1" s="1"/>
  <c r="AR1088" i="1"/>
  <c r="DD1088" i="1" s="1"/>
  <c r="AQ1088" i="1"/>
  <c r="DC1088" i="1" s="1"/>
  <c r="AP1088" i="1"/>
  <c r="DB1088" i="1" s="1"/>
  <c r="AO1088" i="1"/>
  <c r="DA1088" i="1" s="1"/>
  <c r="AN1088" i="1"/>
  <c r="CZ1088" i="1" s="1"/>
  <c r="AM1088" i="1"/>
  <c r="CY1088" i="1" s="1"/>
  <c r="AL1088" i="1"/>
  <c r="CX1088" i="1" s="1"/>
  <c r="AK1088" i="1"/>
  <c r="CW1088" i="1" s="1"/>
  <c r="AJ1088" i="1"/>
  <c r="CV1088" i="1" s="1"/>
  <c r="AI1088" i="1"/>
  <c r="CU1088" i="1" s="1"/>
  <c r="AH1088" i="1"/>
  <c r="CT1088" i="1" s="1"/>
  <c r="AG1088" i="1"/>
  <c r="CS1088" i="1" s="1"/>
  <c r="AF1088" i="1"/>
  <c r="CR1088" i="1" s="1"/>
  <c r="AE1088" i="1"/>
  <c r="CQ1088" i="1" s="1"/>
  <c r="AD1088" i="1"/>
  <c r="CP1088" i="1" s="1"/>
  <c r="AC1088" i="1"/>
  <c r="CO1088" i="1" s="1"/>
  <c r="AB1088" i="1"/>
  <c r="CN1088" i="1" s="1"/>
  <c r="AA1088" i="1"/>
  <c r="CM1088" i="1" s="1"/>
  <c r="Z1088" i="1"/>
  <c r="CL1088" i="1" s="1"/>
  <c r="Y1088" i="1"/>
  <c r="CK1088" i="1" s="1"/>
  <c r="X1088" i="1"/>
  <c r="CJ1088" i="1" s="1"/>
  <c r="W1088" i="1"/>
  <c r="CI1088" i="1" s="1"/>
  <c r="V1088" i="1"/>
  <c r="CH1088" i="1" s="1"/>
  <c r="U1088" i="1"/>
  <c r="CG1088" i="1" s="1"/>
  <c r="T1088" i="1"/>
  <c r="CF1088" i="1" s="1"/>
  <c r="S1088" i="1"/>
  <c r="CE1088" i="1" s="1"/>
  <c r="R1088" i="1"/>
  <c r="CD1088" i="1" s="1"/>
  <c r="Q1088" i="1"/>
  <c r="CC1088" i="1" s="1"/>
  <c r="P1088" i="1"/>
  <c r="CB1088" i="1" s="1"/>
  <c r="O1088" i="1"/>
  <c r="CA1088" i="1" s="1"/>
  <c r="N1088" i="1"/>
  <c r="BZ1088" i="1" s="1"/>
  <c r="BP1027" i="1"/>
  <c r="DT829" i="1"/>
  <c r="BG702" i="1"/>
  <c r="DS702" i="1" s="1"/>
  <c r="DR702" i="1"/>
  <c r="BE702" i="1"/>
  <c r="DQ702" i="1" s="1"/>
  <c r="BD702" i="1"/>
  <c r="DP702" i="1" s="1"/>
  <c r="BC702" i="1"/>
  <c r="DO702" i="1" s="1"/>
  <c r="BB702" i="1"/>
  <c r="DN702" i="1" s="1"/>
  <c r="BA702" i="1"/>
  <c r="DM702" i="1" s="1"/>
  <c r="AZ702" i="1"/>
  <c r="DL702" i="1" s="1"/>
  <c r="AY702" i="1"/>
  <c r="DK702" i="1" s="1"/>
  <c r="AX702" i="1"/>
  <c r="DJ702" i="1" s="1"/>
  <c r="AW702" i="1"/>
  <c r="DI702" i="1" s="1"/>
  <c r="AV702" i="1"/>
  <c r="DH702" i="1" s="1"/>
  <c r="AU702" i="1"/>
  <c r="DG702" i="1" s="1"/>
  <c r="AT702" i="1"/>
  <c r="DF702" i="1" s="1"/>
  <c r="AS702" i="1"/>
  <c r="DE702" i="1" s="1"/>
  <c r="AR702" i="1"/>
  <c r="DD702" i="1" s="1"/>
  <c r="AQ702" i="1"/>
  <c r="DC702" i="1" s="1"/>
  <c r="AP702" i="1"/>
  <c r="DB702" i="1" s="1"/>
  <c r="AO702" i="1"/>
  <c r="DA702" i="1" s="1"/>
  <c r="AN702" i="1"/>
  <c r="CZ702" i="1" s="1"/>
  <c r="AM702" i="1"/>
  <c r="CY702" i="1" s="1"/>
  <c r="AL702" i="1"/>
  <c r="CX702" i="1" s="1"/>
  <c r="AK702" i="1"/>
  <c r="CW702" i="1" s="1"/>
  <c r="AJ702" i="1"/>
  <c r="CV702" i="1" s="1"/>
  <c r="AI702" i="1"/>
  <c r="CU702" i="1" s="1"/>
  <c r="AH702" i="1"/>
  <c r="CT702" i="1" s="1"/>
  <c r="AG702" i="1"/>
  <c r="CS702" i="1" s="1"/>
  <c r="AF702" i="1"/>
  <c r="CR702" i="1" s="1"/>
  <c r="AE702" i="1"/>
  <c r="CQ702" i="1" s="1"/>
  <c r="AD702" i="1"/>
  <c r="CP702" i="1" s="1"/>
  <c r="AC702" i="1"/>
  <c r="CO702" i="1" s="1"/>
  <c r="AB702" i="1"/>
  <c r="CN702" i="1" s="1"/>
  <c r="AA702" i="1"/>
  <c r="CM702" i="1" s="1"/>
  <c r="Z702" i="1"/>
  <c r="CL702" i="1" s="1"/>
  <c r="Y702" i="1"/>
  <c r="CK702" i="1" s="1"/>
  <c r="X702" i="1"/>
  <c r="CJ702" i="1" s="1"/>
  <c r="W702" i="1"/>
  <c r="CI702" i="1" s="1"/>
  <c r="V702" i="1"/>
  <c r="CH702" i="1" s="1"/>
  <c r="U702" i="1"/>
  <c r="CG702" i="1" s="1"/>
  <c r="T702" i="1"/>
  <c r="CF702" i="1" s="1"/>
  <c r="S702" i="1"/>
  <c r="CE702" i="1" s="1"/>
  <c r="R702" i="1"/>
  <c r="CD702" i="1" s="1"/>
  <c r="Q702" i="1"/>
  <c r="CC702" i="1" s="1"/>
  <c r="P702" i="1"/>
  <c r="CB702" i="1" s="1"/>
  <c r="O702" i="1"/>
  <c r="CA702" i="1" s="1"/>
  <c r="N702" i="1"/>
  <c r="BZ702" i="1" s="1"/>
  <c r="M702" i="1"/>
  <c r="BY702" i="1" s="1"/>
  <c r="L702" i="1"/>
  <c r="BX702" i="1" s="1"/>
  <c r="K702" i="1"/>
  <c r="BW702" i="1" s="1"/>
  <c r="J702" i="1"/>
  <c r="BV702" i="1" s="1"/>
  <c r="I702" i="1"/>
  <c r="BU702" i="1" s="1"/>
  <c r="BG1113" i="1"/>
  <c r="DS1113" i="1" s="1"/>
  <c r="BE1113" i="1"/>
  <c r="DQ1113" i="1" s="1"/>
  <c r="BD1113" i="1"/>
  <c r="DP1113" i="1" s="1"/>
  <c r="BC1113" i="1"/>
  <c r="DO1113" i="1" s="1"/>
  <c r="BB1113" i="1"/>
  <c r="DN1113" i="1" s="1"/>
  <c r="BA1113" i="1"/>
  <c r="DM1113" i="1" s="1"/>
  <c r="AZ1113" i="1"/>
  <c r="DL1113" i="1" s="1"/>
  <c r="AY1113" i="1"/>
  <c r="DK1113" i="1" s="1"/>
  <c r="AX1113" i="1"/>
  <c r="DJ1113" i="1" s="1"/>
  <c r="AW1113" i="1"/>
  <c r="DI1113" i="1" s="1"/>
  <c r="AV1113" i="1"/>
  <c r="DH1113" i="1" s="1"/>
  <c r="AU1113" i="1"/>
  <c r="DG1113" i="1" s="1"/>
  <c r="AT1113" i="1"/>
  <c r="DF1113" i="1" s="1"/>
  <c r="AS1113" i="1"/>
  <c r="DE1113" i="1" s="1"/>
  <c r="AR1113" i="1"/>
  <c r="DD1113" i="1" s="1"/>
  <c r="AQ1113" i="1"/>
  <c r="DC1113" i="1" s="1"/>
  <c r="AP1113" i="1"/>
  <c r="DB1113" i="1" s="1"/>
  <c r="AO1113" i="1"/>
  <c r="DA1113" i="1" s="1"/>
  <c r="AN1113" i="1"/>
  <c r="CZ1113" i="1" s="1"/>
  <c r="AM1113" i="1"/>
  <c r="CY1113" i="1" s="1"/>
  <c r="AL1113" i="1"/>
  <c r="CX1113" i="1" s="1"/>
  <c r="AK1113" i="1"/>
  <c r="CW1113" i="1" s="1"/>
  <c r="AJ1113" i="1"/>
  <c r="CV1113" i="1" s="1"/>
  <c r="AI1113" i="1"/>
  <c r="CU1113" i="1" s="1"/>
  <c r="AH1113" i="1"/>
  <c r="CT1113" i="1" s="1"/>
  <c r="AG1113" i="1"/>
  <c r="CS1113" i="1" s="1"/>
  <c r="AF1113" i="1"/>
  <c r="CR1113" i="1" s="1"/>
  <c r="AE1113" i="1"/>
  <c r="CQ1113" i="1" s="1"/>
  <c r="AD1113" i="1"/>
  <c r="CP1113" i="1" s="1"/>
  <c r="AC1113" i="1"/>
  <c r="CO1113" i="1" s="1"/>
  <c r="AB1113" i="1"/>
  <c r="CN1113" i="1" s="1"/>
  <c r="AA1113" i="1"/>
  <c r="CM1113" i="1" s="1"/>
  <c r="Z1113" i="1"/>
  <c r="CL1113" i="1" s="1"/>
  <c r="Y1113" i="1"/>
  <c r="CK1113" i="1" s="1"/>
  <c r="X1113" i="1"/>
  <c r="CJ1113" i="1" s="1"/>
  <c r="W1113" i="1"/>
  <c r="CI1113" i="1" s="1"/>
  <c r="V1113" i="1"/>
  <c r="CH1113" i="1" s="1"/>
  <c r="U1113" i="1"/>
  <c r="CG1113" i="1" s="1"/>
  <c r="T1113" i="1"/>
  <c r="CF1113" i="1" s="1"/>
  <c r="S1113" i="1"/>
  <c r="CE1113" i="1" s="1"/>
  <c r="R1113" i="1"/>
  <c r="CD1113" i="1" s="1"/>
  <c r="Q1113" i="1"/>
  <c r="CC1113" i="1" s="1"/>
  <c r="P1113" i="1"/>
  <c r="CB1113" i="1" s="1"/>
  <c r="O1113" i="1"/>
  <c r="CA1113" i="1" s="1"/>
  <c r="N1113" i="1"/>
  <c r="BZ1113" i="1" s="1"/>
  <c r="M1113" i="1"/>
  <c r="BY1113" i="1" s="1"/>
  <c r="L1113" i="1"/>
  <c r="BX1113" i="1" s="1"/>
  <c r="K1113" i="1"/>
  <c r="BW1113" i="1" s="1"/>
  <c r="J1113" i="1"/>
  <c r="BV1113" i="1" s="1"/>
  <c r="I1113" i="1"/>
  <c r="BU1113" i="1" s="1"/>
  <c r="H1113" i="1"/>
  <c r="BT1113" i="1" s="1"/>
  <c r="G1113" i="1"/>
  <c r="BS1113" i="1" s="1"/>
  <c r="F1113" i="1"/>
  <c r="BR1113" i="1" s="1"/>
  <c r="E1113" i="1"/>
  <c r="BQ1113" i="1" s="1"/>
  <c r="D1113" i="1"/>
  <c r="BP1113" i="1" s="1"/>
  <c r="BG581" i="1"/>
  <c r="DS581" i="1" s="1"/>
  <c r="DS193" i="1"/>
  <c r="DS153" i="1"/>
  <c r="DS1078" i="1"/>
  <c r="BG983" i="1"/>
  <c r="DS983" i="1" s="1"/>
  <c r="BG725" i="1"/>
  <c r="DS725" i="1" s="1"/>
  <c r="BD725" i="1"/>
  <c r="DP725" i="1" s="1"/>
  <c r="BC725" i="1"/>
  <c r="DO725" i="1" s="1"/>
  <c r="BB725" i="1"/>
  <c r="DN725" i="1" s="1"/>
  <c r="BA725" i="1"/>
  <c r="DM725" i="1" s="1"/>
  <c r="AZ725" i="1"/>
  <c r="DL725" i="1" s="1"/>
  <c r="AY725" i="1"/>
  <c r="DK725" i="1" s="1"/>
  <c r="AX725" i="1"/>
  <c r="DJ725" i="1" s="1"/>
  <c r="AW725" i="1"/>
  <c r="DI725" i="1" s="1"/>
  <c r="AV725" i="1"/>
  <c r="DH725" i="1" s="1"/>
  <c r="AU725" i="1"/>
  <c r="DG725" i="1" s="1"/>
  <c r="AT725" i="1"/>
  <c r="DF725" i="1" s="1"/>
  <c r="AS725" i="1"/>
  <c r="DE725" i="1" s="1"/>
  <c r="AR725" i="1"/>
  <c r="DD725" i="1" s="1"/>
  <c r="AQ725" i="1"/>
  <c r="DC725" i="1" s="1"/>
  <c r="AP725" i="1"/>
  <c r="DB725" i="1" s="1"/>
  <c r="AO725" i="1"/>
  <c r="DA725" i="1" s="1"/>
  <c r="AN725" i="1"/>
  <c r="CZ725" i="1" s="1"/>
  <c r="AM725" i="1"/>
  <c r="CY725" i="1" s="1"/>
  <c r="AL725" i="1"/>
  <c r="CX725" i="1" s="1"/>
  <c r="AK725" i="1"/>
  <c r="CW725" i="1" s="1"/>
  <c r="AJ725" i="1"/>
  <c r="CV725" i="1" s="1"/>
  <c r="AI725" i="1"/>
  <c r="CU725" i="1" s="1"/>
  <c r="AH725" i="1"/>
  <c r="CT725" i="1" s="1"/>
  <c r="AG725" i="1"/>
  <c r="CS725" i="1" s="1"/>
  <c r="AF725" i="1"/>
  <c r="CR725" i="1" s="1"/>
  <c r="AE725" i="1"/>
  <c r="CQ725" i="1" s="1"/>
  <c r="AD725" i="1"/>
  <c r="CP725" i="1" s="1"/>
  <c r="AC725" i="1"/>
  <c r="CO725" i="1" s="1"/>
  <c r="AB725" i="1"/>
  <c r="CN725" i="1" s="1"/>
  <c r="AA725" i="1"/>
  <c r="CM725" i="1" s="1"/>
  <c r="Z725" i="1"/>
  <c r="CL725" i="1" s="1"/>
  <c r="Y725" i="1"/>
  <c r="CK725" i="1" s="1"/>
  <c r="X725" i="1"/>
  <c r="CJ725" i="1" s="1"/>
  <c r="W725" i="1"/>
  <c r="CI725" i="1" s="1"/>
  <c r="V725" i="1"/>
  <c r="CH725" i="1" s="1"/>
  <c r="U725" i="1"/>
  <c r="CG725" i="1" s="1"/>
  <c r="T725" i="1"/>
  <c r="CF725" i="1" s="1"/>
  <c r="S725" i="1"/>
  <c r="CE725" i="1" s="1"/>
  <c r="R725" i="1"/>
  <c r="CD725" i="1" s="1"/>
  <c r="Q725" i="1"/>
  <c r="CC725" i="1" s="1"/>
  <c r="P725" i="1"/>
  <c r="CB725" i="1" s="1"/>
  <c r="O725" i="1"/>
  <c r="CA725" i="1" s="1"/>
  <c r="N725" i="1"/>
  <c r="BZ725" i="1" s="1"/>
  <c r="DS691" i="1"/>
  <c r="DS251" i="1"/>
  <c r="DS242" i="1"/>
  <c r="AY17" i="1" l="1"/>
  <c r="AY14" i="1"/>
  <c r="AZ17" i="1"/>
  <c r="AZ14" i="1"/>
  <c r="BA17" i="1"/>
  <c r="BA14" i="1"/>
  <c r="AY1172" i="1"/>
  <c r="DK1172" i="1" s="1"/>
  <c r="AY51" i="1"/>
  <c r="DP1172" i="1"/>
  <c r="BD51" i="1"/>
  <c r="AZ1172" i="1"/>
  <c r="DL1172" i="1" s="1"/>
  <c r="AZ51" i="1"/>
  <c r="BA51" i="1"/>
  <c r="BB51" i="1"/>
  <c r="DQ466" i="1"/>
  <c r="BA1172" i="1"/>
  <c r="DM1172" i="1" s="1"/>
  <c r="BB1172" i="1"/>
  <c r="DN1172" i="1" s="1"/>
  <c r="DM67" i="1"/>
  <c r="DJ67" i="1"/>
  <c r="DK67" i="1"/>
  <c r="DL67" i="1"/>
  <c r="DS1232" i="1"/>
  <c r="BG1220" i="1"/>
  <c r="DS1220" i="1" s="1"/>
  <c r="BG1204" i="1"/>
  <c r="DS1204" i="1" s="1"/>
  <c r="DS1135" i="1"/>
  <c r="DR1135" i="1"/>
  <c r="BG1127" i="1"/>
  <c r="DS1127" i="1" s="1"/>
  <c r="BG1059" i="1"/>
  <c r="DS1059" i="1" s="1"/>
  <c r="BG963" i="1"/>
  <c r="DS963" i="1" s="1"/>
  <c r="DS811" i="1"/>
  <c r="DS798" i="1"/>
  <c r="BG771" i="1"/>
  <c r="DS771" i="1" s="1"/>
  <c r="DS761" i="1"/>
  <c r="BG717" i="1"/>
  <c r="DS717" i="1" s="1"/>
  <c r="BG709" i="1"/>
  <c r="DS709" i="1" s="1"/>
  <c r="DS682" i="1"/>
  <c r="DS674" i="1"/>
  <c r="BA7" i="1" l="1"/>
  <c r="BA21" i="1" s="1"/>
  <c r="AZ7" i="1"/>
  <c r="AZ21" i="1" s="1"/>
  <c r="AY7" i="1"/>
  <c r="AY21" i="1" s="1"/>
  <c r="DT641" i="1"/>
  <c r="DT629" i="1"/>
  <c r="DS629" i="1"/>
  <c r="DT578" i="1"/>
  <c r="DT562" i="1"/>
  <c r="BH547" i="1" l="1"/>
  <c r="DT547" i="1" s="1"/>
  <c r="BG527" i="1" l="1"/>
  <c r="DS527" i="1" s="1"/>
  <c r="DT491" i="1"/>
  <c r="DT483" i="1"/>
  <c r="DT476" i="1"/>
  <c r="BH399" i="1"/>
  <c r="DT399" i="1" s="1"/>
  <c r="BH337" i="1"/>
  <c r="DS283" i="1"/>
  <c r="BG217" i="1"/>
  <c r="DS209" i="1"/>
  <c r="DT188" i="1"/>
  <c r="DS133" i="1"/>
  <c r="DS217" i="1" l="1"/>
  <c r="DT337" i="1"/>
  <c r="DT201" i="1"/>
  <c r="DS158" i="1"/>
  <c r="DT357" i="1"/>
  <c r="BH24" i="1"/>
  <c r="DL76" i="1"/>
  <c r="BG568" i="1" l="1"/>
  <c r="DS568" i="1" s="1"/>
  <c r="DR568" i="1"/>
  <c r="BE568" i="1"/>
  <c r="DQ568" i="1" s="1"/>
  <c r="BD568" i="1"/>
  <c r="DP568" i="1" s="1"/>
  <c r="BC568" i="1"/>
  <c r="DO568" i="1" s="1"/>
  <c r="BB568" i="1"/>
  <c r="DN568" i="1" s="1"/>
  <c r="BA568" i="1"/>
  <c r="DM568" i="1" s="1"/>
  <c r="AZ568" i="1"/>
  <c r="DL568" i="1" s="1"/>
  <c r="AY568" i="1"/>
  <c r="DK568" i="1" s="1"/>
  <c r="AX568" i="1"/>
  <c r="DJ568" i="1" s="1"/>
  <c r="AW568" i="1"/>
  <c r="DI568" i="1" s="1"/>
  <c r="AV568" i="1"/>
  <c r="DH568" i="1" s="1"/>
  <c r="AU568" i="1"/>
  <c r="DG568" i="1" s="1"/>
  <c r="AT568" i="1"/>
  <c r="DF568" i="1" s="1"/>
  <c r="AS568" i="1"/>
  <c r="DE568" i="1" s="1"/>
  <c r="AR568" i="1"/>
  <c r="DD568" i="1" s="1"/>
  <c r="AQ568" i="1"/>
  <c r="DC568" i="1" s="1"/>
  <c r="AP568" i="1"/>
  <c r="DB568" i="1" s="1"/>
  <c r="AO568" i="1"/>
  <c r="DA568" i="1" s="1"/>
  <c r="AN568" i="1"/>
  <c r="CZ568" i="1" s="1"/>
  <c r="AM568" i="1"/>
  <c r="CY568" i="1" s="1"/>
  <c r="AL568" i="1"/>
  <c r="CX568" i="1" s="1"/>
  <c r="AK568" i="1"/>
  <c r="CW568" i="1" s="1"/>
  <c r="AJ568" i="1"/>
  <c r="CV568" i="1" s="1"/>
  <c r="AI568" i="1"/>
  <c r="CU568" i="1" s="1"/>
  <c r="AH568" i="1"/>
  <c r="CT568" i="1" s="1"/>
  <c r="AG568" i="1"/>
  <c r="CS568" i="1" s="1"/>
  <c r="AF568" i="1"/>
  <c r="CR568" i="1" s="1"/>
  <c r="AE568" i="1"/>
  <c r="CQ568" i="1" s="1"/>
  <c r="AD568" i="1"/>
  <c r="CP568" i="1" s="1"/>
  <c r="AC568" i="1"/>
  <c r="CO568" i="1" s="1"/>
  <c r="AB568" i="1"/>
  <c r="CN568" i="1" s="1"/>
  <c r="AA568" i="1"/>
  <c r="CM568" i="1" s="1"/>
  <c r="Z568" i="1"/>
  <c r="CL568" i="1" s="1"/>
  <c r="Y568" i="1"/>
  <c r="CK568" i="1" s="1"/>
  <c r="X568" i="1"/>
  <c r="CJ568" i="1" s="1"/>
  <c r="W568" i="1"/>
  <c r="CI568" i="1" s="1"/>
  <c r="V568" i="1"/>
  <c r="CH568" i="1" s="1"/>
  <c r="U568" i="1"/>
  <c r="CG568" i="1" s="1"/>
  <c r="T568" i="1"/>
  <c r="CF568" i="1" s="1"/>
  <c r="S568" i="1"/>
  <c r="CE568" i="1" s="1"/>
  <c r="R568" i="1"/>
  <c r="CD568" i="1" s="1"/>
  <c r="Q568" i="1"/>
  <c r="CC568" i="1" s="1"/>
  <c r="P568" i="1"/>
  <c r="CB568" i="1" s="1"/>
  <c r="O568" i="1"/>
  <c r="CA568" i="1" s="1"/>
  <c r="N568" i="1"/>
  <c r="BZ568" i="1" s="1"/>
  <c r="M568" i="1"/>
  <c r="BY568" i="1" s="1"/>
  <c r="L568" i="1"/>
  <c r="BX568" i="1" s="1"/>
  <c r="K568" i="1"/>
  <c r="BW568" i="1" s="1"/>
  <c r="J568" i="1"/>
  <c r="BV568" i="1" s="1"/>
  <c r="I568" i="1"/>
  <c r="BU568" i="1" s="1"/>
  <c r="H568" i="1"/>
  <c r="BT568" i="1" s="1"/>
  <c r="G568" i="1"/>
  <c r="BS568" i="1" s="1"/>
  <c r="F568" i="1"/>
  <c r="BR568" i="1" s="1"/>
  <c r="E568" i="1"/>
  <c r="BQ568" i="1" s="1"/>
  <c r="D568" i="1"/>
  <c r="BP568" i="1" s="1"/>
  <c r="DR691" i="1"/>
  <c r="DQ691" i="1"/>
  <c r="DP691" i="1"/>
  <c r="DO691" i="1"/>
  <c r="DN691" i="1"/>
  <c r="DM691" i="1"/>
  <c r="DL691" i="1"/>
  <c r="DK691" i="1"/>
  <c r="DJ691" i="1"/>
  <c r="DI691" i="1"/>
  <c r="DH691" i="1"/>
  <c r="DG691" i="1"/>
  <c r="DF691" i="1"/>
  <c r="DE691" i="1"/>
  <c r="DD691" i="1"/>
  <c r="DC691" i="1"/>
  <c r="DB691" i="1"/>
  <c r="DA691" i="1"/>
  <c r="CZ691" i="1"/>
  <c r="CY691" i="1"/>
  <c r="CX691" i="1"/>
  <c r="CW691" i="1"/>
  <c r="CV691" i="1"/>
  <c r="CU691" i="1"/>
  <c r="CT691" i="1"/>
  <c r="CS691" i="1"/>
  <c r="CR691" i="1"/>
  <c r="CQ691" i="1"/>
  <c r="CP691" i="1"/>
  <c r="CO691" i="1"/>
  <c r="CN691" i="1"/>
  <c r="CM691" i="1"/>
  <c r="CL691" i="1"/>
  <c r="CK691" i="1"/>
  <c r="CJ691" i="1"/>
  <c r="CI691" i="1"/>
  <c r="CH691" i="1"/>
  <c r="CG691" i="1"/>
  <c r="CF691" i="1"/>
  <c r="CE691" i="1"/>
  <c r="CD691" i="1"/>
  <c r="CC691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DR242" i="1"/>
  <c r="DQ242" i="1"/>
  <c r="DP242" i="1"/>
  <c r="DO242" i="1"/>
  <c r="DN242" i="1"/>
  <c r="DM242" i="1"/>
  <c r="DL242" i="1"/>
  <c r="DK242" i="1"/>
  <c r="DJ242" i="1"/>
  <c r="DI242" i="1"/>
  <c r="DH242" i="1"/>
  <c r="DG242" i="1"/>
  <c r="DF242" i="1"/>
  <c r="DE242" i="1"/>
  <c r="DD242" i="1"/>
  <c r="DC242" i="1"/>
  <c r="DB242" i="1"/>
  <c r="DA242" i="1"/>
  <c r="CZ242" i="1"/>
  <c r="CY242" i="1"/>
  <c r="CX242" i="1"/>
  <c r="CW242" i="1"/>
  <c r="CV242" i="1"/>
  <c r="CU242" i="1"/>
  <c r="CT242" i="1"/>
  <c r="CS242" i="1"/>
  <c r="CR242" i="1"/>
  <c r="CQ242" i="1"/>
  <c r="CP242" i="1"/>
  <c r="CO242" i="1"/>
  <c r="CN242" i="1"/>
  <c r="CM242" i="1"/>
  <c r="CL242" i="1"/>
  <c r="CK242" i="1"/>
  <c r="CJ242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DS1120" i="1"/>
  <c r="DN1120" i="1"/>
  <c r="DM1120" i="1"/>
  <c r="DL1120" i="1"/>
  <c r="DK1120" i="1"/>
  <c r="DJ1120" i="1"/>
  <c r="DI1120" i="1"/>
  <c r="DH1120" i="1"/>
  <c r="DG1120" i="1"/>
  <c r="DF1120" i="1"/>
  <c r="DE1120" i="1"/>
  <c r="DD1120" i="1"/>
  <c r="DC1120" i="1"/>
  <c r="DB1120" i="1"/>
  <c r="DA1120" i="1"/>
  <c r="CZ1120" i="1"/>
  <c r="CY1120" i="1"/>
  <c r="CX1120" i="1"/>
  <c r="CW1120" i="1"/>
  <c r="CV1120" i="1"/>
  <c r="CU1120" i="1"/>
  <c r="CT1120" i="1"/>
  <c r="CS1120" i="1"/>
  <c r="CR1120" i="1"/>
  <c r="CQ1120" i="1"/>
  <c r="CP1120" i="1"/>
  <c r="CO1120" i="1"/>
  <c r="CN1120" i="1"/>
  <c r="CM1120" i="1"/>
  <c r="CL1120" i="1"/>
  <c r="CK1120" i="1"/>
  <c r="CJ1120" i="1"/>
  <c r="CI1120" i="1"/>
  <c r="CH1120" i="1"/>
  <c r="CG1120" i="1"/>
  <c r="CF1120" i="1"/>
  <c r="CE1120" i="1"/>
  <c r="CD1120" i="1"/>
  <c r="CC1120" i="1"/>
  <c r="CB1120" i="1"/>
  <c r="CA1120" i="1"/>
  <c r="BZ1120" i="1"/>
  <c r="BY1120" i="1"/>
  <c r="BX1120" i="1"/>
  <c r="BW1120" i="1"/>
  <c r="BV1120" i="1"/>
  <c r="BU1120" i="1"/>
  <c r="BT1120" i="1"/>
  <c r="BS1120" i="1"/>
  <c r="BR1120" i="1"/>
  <c r="BQ1120" i="1"/>
  <c r="BP1120" i="1"/>
  <c r="DP1120" i="1" l="1"/>
  <c r="DQ1120" i="1"/>
  <c r="DO1120" i="1"/>
  <c r="DS483" i="1"/>
  <c r="BG399" i="1" l="1"/>
  <c r="DS399" i="1" s="1"/>
  <c r="DR399" i="1"/>
  <c r="BE399" i="1"/>
  <c r="DQ399" i="1" s="1"/>
  <c r="BD399" i="1"/>
  <c r="DP399" i="1" s="1"/>
  <c r="BC399" i="1"/>
  <c r="DO399" i="1" s="1"/>
  <c r="BB399" i="1"/>
  <c r="DN399" i="1" s="1"/>
  <c r="BA399" i="1"/>
  <c r="DM399" i="1" s="1"/>
  <c r="AZ399" i="1"/>
  <c r="DL399" i="1" s="1"/>
  <c r="AY399" i="1"/>
  <c r="DK399" i="1" s="1"/>
  <c r="AX399" i="1"/>
  <c r="DJ399" i="1" s="1"/>
  <c r="AW399" i="1"/>
  <c r="DI399" i="1" s="1"/>
  <c r="AV399" i="1"/>
  <c r="DH399" i="1" s="1"/>
  <c r="AU399" i="1"/>
  <c r="DG399" i="1" s="1"/>
  <c r="AT399" i="1"/>
  <c r="DF399" i="1" s="1"/>
  <c r="AS399" i="1"/>
  <c r="DE399" i="1" s="1"/>
  <c r="AR399" i="1"/>
  <c r="DD399" i="1" s="1"/>
  <c r="AQ399" i="1"/>
  <c r="DC399" i="1" s="1"/>
  <c r="AP399" i="1"/>
  <c r="DB399" i="1" s="1"/>
  <c r="AO399" i="1"/>
  <c r="DA399" i="1" s="1"/>
  <c r="AN399" i="1"/>
  <c r="CZ399" i="1" s="1"/>
  <c r="AM399" i="1"/>
  <c r="CY399" i="1" s="1"/>
  <c r="AL399" i="1"/>
  <c r="CX399" i="1" s="1"/>
  <c r="AK399" i="1"/>
  <c r="CW399" i="1" s="1"/>
  <c r="AJ399" i="1"/>
  <c r="CV399" i="1" s="1"/>
  <c r="AI399" i="1"/>
  <c r="CU399" i="1" s="1"/>
  <c r="AH399" i="1"/>
  <c r="CT399" i="1" s="1"/>
  <c r="AG399" i="1"/>
  <c r="CS399" i="1" s="1"/>
  <c r="AF399" i="1"/>
  <c r="CR399" i="1" s="1"/>
  <c r="AE399" i="1"/>
  <c r="CQ399" i="1" s="1"/>
  <c r="AD399" i="1"/>
  <c r="CP399" i="1" s="1"/>
  <c r="AC399" i="1"/>
  <c r="CO399" i="1" s="1"/>
  <c r="AB399" i="1"/>
  <c r="CN399" i="1" s="1"/>
  <c r="AA399" i="1"/>
  <c r="CM399" i="1" s="1"/>
  <c r="Z399" i="1"/>
  <c r="CL399" i="1" s="1"/>
  <c r="Y399" i="1"/>
  <c r="CK399" i="1" s="1"/>
  <c r="X399" i="1"/>
  <c r="CJ399" i="1" s="1"/>
  <c r="W399" i="1"/>
  <c r="CI399" i="1" s="1"/>
  <c r="V399" i="1"/>
  <c r="CH399" i="1" s="1"/>
  <c r="U399" i="1"/>
  <c r="CG399" i="1" s="1"/>
  <c r="T399" i="1"/>
  <c r="CF399" i="1" s="1"/>
  <c r="S399" i="1"/>
  <c r="CE399" i="1" s="1"/>
  <c r="R399" i="1"/>
  <c r="CD399" i="1" s="1"/>
  <c r="Q399" i="1"/>
  <c r="CC399" i="1" s="1"/>
  <c r="P399" i="1"/>
  <c r="CB399" i="1" s="1"/>
  <c r="O399" i="1"/>
  <c r="CA399" i="1" s="1"/>
  <c r="N399" i="1"/>
  <c r="BZ399" i="1" s="1"/>
  <c r="M399" i="1"/>
  <c r="BY399" i="1" s="1"/>
  <c r="L399" i="1"/>
  <c r="BX399" i="1" s="1"/>
  <c r="K399" i="1"/>
  <c r="BW399" i="1" s="1"/>
  <c r="J399" i="1"/>
  <c r="BV399" i="1" s="1"/>
  <c r="I399" i="1"/>
  <c r="BU399" i="1" s="1"/>
  <c r="H399" i="1"/>
  <c r="BT399" i="1" s="1"/>
  <c r="G399" i="1"/>
  <c r="BS399" i="1" s="1"/>
  <c r="F399" i="1"/>
  <c r="BR399" i="1" s="1"/>
  <c r="E399" i="1"/>
  <c r="BQ399" i="1" s="1"/>
  <c r="D399" i="1"/>
  <c r="BP399" i="1" s="1"/>
  <c r="CT107" i="1" l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BP107" i="1"/>
  <c r="CU107" i="1" l="1"/>
  <c r="CY107" i="1"/>
  <c r="DC107" i="1"/>
  <c r="DG107" i="1"/>
  <c r="DK107" i="1"/>
  <c r="CV107" i="1"/>
  <c r="CZ107" i="1"/>
  <c r="DD107" i="1"/>
  <c r="DH107" i="1"/>
  <c r="DL107" i="1"/>
  <c r="CW107" i="1"/>
  <c r="DA107" i="1"/>
  <c r="DE107" i="1"/>
  <c r="DI107" i="1"/>
  <c r="DM107" i="1"/>
  <c r="CX107" i="1"/>
  <c r="DB107" i="1"/>
  <c r="DF107" i="1"/>
  <c r="DJ107" i="1"/>
  <c r="DN107" i="1"/>
  <c r="BW107" i="1"/>
  <c r="CE107" i="1"/>
  <c r="BS107" i="1"/>
  <c r="BT107" i="1"/>
  <c r="CA107" i="1"/>
  <c r="BQ107" i="1"/>
  <c r="BU107" i="1"/>
  <c r="BY107" i="1"/>
  <c r="CC107" i="1"/>
  <c r="BX107" i="1"/>
  <c r="CB107" i="1"/>
  <c r="BR107" i="1"/>
  <c r="BV107" i="1"/>
  <c r="BZ107" i="1"/>
  <c r="CD107" i="1"/>
  <c r="BG1193" i="1"/>
  <c r="BE1193" i="1"/>
  <c r="DQ1193" i="1" s="1"/>
  <c r="BD1193" i="1"/>
  <c r="BC1193" i="1"/>
  <c r="BB1193" i="1"/>
  <c r="BA1193" i="1"/>
  <c r="AZ1193" i="1"/>
  <c r="AY1193" i="1"/>
  <c r="AX1193" i="1"/>
  <c r="AW1193" i="1"/>
  <c r="AV1193" i="1"/>
  <c r="AU1193" i="1"/>
  <c r="AT1193" i="1"/>
  <c r="AS1193" i="1"/>
  <c r="AR1193" i="1"/>
  <c r="AQ1193" i="1"/>
  <c r="AP1193" i="1"/>
  <c r="AO1193" i="1"/>
  <c r="AN1193" i="1"/>
  <c r="AM1193" i="1"/>
  <c r="AL1193" i="1"/>
  <c r="AK1193" i="1"/>
  <c r="AJ1193" i="1"/>
  <c r="AI1193" i="1"/>
  <c r="AH1193" i="1"/>
  <c r="AG1193" i="1"/>
  <c r="AF1193" i="1"/>
  <c r="AE1193" i="1"/>
  <c r="AD1193" i="1"/>
  <c r="AC1193" i="1"/>
  <c r="AB1193" i="1"/>
  <c r="AA1193" i="1"/>
  <c r="Z1193" i="1"/>
  <c r="Y1193" i="1"/>
  <c r="X1193" i="1"/>
  <c r="W1193" i="1"/>
  <c r="V1193" i="1"/>
  <c r="U1193" i="1"/>
  <c r="T1193" i="1"/>
  <c r="S1193" i="1"/>
  <c r="CE1193" i="1" s="1"/>
  <c r="CJ1193" i="1" l="1"/>
  <c r="CR1193" i="1"/>
  <c r="DD1193" i="1"/>
  <c r="DL1193" i="1"/>
  <c r="CG1193" i="1"/>
  <c r="CK1193" i="1"/>
  <c r="CO1193" i="1"/>
  <c r="CS1193" i="1"/>
  <c r="CW1193" i="1"/>
  <c r="DA1193" i="1"/>
  <c r="DE1193" i="1"/>
  <c r="DI1193" i="1"/>
  <c r="DM1193" i="1"/>
  <c r="CF1193" i="1"/>
  <c r="CV1193" i="1"/>
  <c r="DH1193" i="1"/>
  <c r="CH1193" i="1"/>
  <c r="CL1193" i="1"/>
  <c r="CP1193" i="1"/>
  <c r="CT1193" i="1"/>
  <c r="CX1193" i="1"/>
  <c r="DB1193" i="1"/>
  <c r="DF1193" i="1"/>
  <c r="DJ1193" i="1"/>
  <c r="DN1193" i="1"/>
  <c r="CN1193" i="1"/>
  <c r="CZ1193" i="1"/>
  <c r="DP1193" i="1"/>
  <c r="CI1193" i="1"/>
  <c r="CM1193" i="1"/>
  <c r="CQ1193" i="1"/>
  <c r="CU1193" i="1"/>
  <c r="CY1193" i="1"/>
  <c r="DC1193" i="1"/>
  <c r="DG1193" i="1"/>
  <c r="DK1193" i="1"/>
  <c r="DO1193" i="1"/>
  <c r="DS1193" i="1"/>
  <c r="BG344" i="1"/>
  <c r="DS344" i="1" s="1"/>
  <c r="DR344" i="1"/>
  <c r="BE344" i="1"/>
  <c r="DQ344" i="1" s="1"/>
  <c r="BD344" i="1"/>
  <c r="DP344" i="1" s="1"/>
  <c r="BC344" i="1"/>
  <c r="DO344" i="1" s="1"/>
  <c r="BB344" i="1"/>
  <c r="DN344" i="1" s="1"/>
  <c r="BA344" i="1"/>
  <c r="DM344" i="1" s="1"/>
  <c r="AZ344" i="1"/>
  <c r="DL344" i="1" s="1"/>
  <c r="AY344" i="1"/>
  <c r="DK344" i="1" s="1"/>
  <c r="AX344" i="1"/>
  <c r="DJ344" i="1" s="1"/>
  <c r="AW344" i="1"/>
  <c r="DI344" i="1" s="1"/>
  <c r="AV344" i="1"/>
  <c r="DH344" i="1" s="1"/>
  <c r="AU344" i="1"/>
  <c r="DG344" i="1" s="1"/>
  <c r="AT344" i="1"/>
  <c r="DF344" i="1" s="1"/>
  <c r="AS344" i="1"/>
  <c r="DE344" i="1" s="1"/>
  <c r="AR344" i="1"/>
  <c r="DD344" i="1" s="1"/>
  <c r="AQ344" i="1"/>
  <c r="DC344" i="1" s="1"/>
  <c r="AP344" i="1"/>
  <c r="DB344" i="1" s="1"/>
  <c r="AO344" i="1"/>
  <c r="DA344" i="1" s="1"/>
  <c r="AN344" i="1"/>
  <c r="CZ344" i="1" s="1"/>
  <c r="AM344" i="1"/>
  <c r="CY344" i="1" s="1"/>
  <c r="AL344" i="1"/>
  <c r="CX344" i="1" s="1"/>
  <c r="AK344" i="1"/>
  <c r="CW344" i="1" s="1"/>
  <c r="AJ344" i="1"/>
  <c r="CV344" i="1" s="1"/>
  <c r="AI344" i="1"/>
  <c r="CU344" i="1" s="1"/>
  <c r="AH344" i="1"/>
  <c r="CT344" i="1" s="1"/>
  <c r="AG344" i="1"/>
  <c r="CS344" i="1" s="1"/>
  <c r="AF344" i="1"/>
  <c r="CR344" i="1" s="1"/>
  <c r="AE344" i="1"/>
  <c r="CQ344" i="1" s="1"/>
  <c r="AD344" i="1"/>
  <c r="CP344" i="1" s="1"/>
  <c r="AC344" i="1"/>
  <c r="CO344" i="1" s="1"/>
  <c r="AB344" i="1"/>
  <c r="CN344" i="1" s="1"/>
  <c r="AA344" i="1"/>
  <c r="CM344" i="1" s="1"/>
  <c r="Z344" i="1"/>
  <c r="CL344" i="1" s="1"/>
  <c r="Y344" i="1"/>
  <c r="CK344" i="1" s="1"/>
  <c r="X344" i="1"/>
  <c r="CJ344" i="1" s="1"/>
  <c r="W344" i="1"/>
  <c r="CI344" i="1" s="1"/>
  <c r="V344" i="1"/>
  <c r="CH344" i="1" s="1"/>
  <c r="U344" i="1"/>
  <c r="CG344" i="1" s="1"/>
  <c r="T344" i="1"/>
  <c r="CF344" i="1" s="1"/>
  <c r="S344" i="1"/>
  <c r="CE344" i="1" s="1"/>
  <c r="R344" i="1"/>
  <c r="CD344" i="1" s="1"/>
  <c r="Q344" i="1"/>
  <c r="CC344" i="1" s="1"/>
  <c r="P344" i="1"/>
  <c r="CB344" i="1" s="1"/>
  <c r="O344" i="1"/>
  <c r="CA344" i="1" s="1"/>
  <c r="N344" i="1"/>
  <c r="BZ344" i="1" s="1"/>
  <c r="M344" i="1"/>
  <c r="BY344" i="1" s="1"/>
  <c r="L344" i="1"/>
  <c r="BX344" i="1" s="1"/>
  <c r="K344" i="1"/>
  <c r="BW344" i="1" s="1"/>
  <c r="J344" i="1"/>
  <c r="BV344" i="1" s="1"/>
  <c r="I344" i="1"/>
  <c r="BU344" i="1" s="1"/>
  <c r="H344" i="1"/>
  <c r="BT344" i="1" s="1"/>
  <c r="G344" i="1"/>
  <c r="BS344" i="1" s="1"/>
  <c r="F344" i="1"/>
  <c r="BR344" i="1" s="1"/>
  <c r="D344" i="1"/>
  <c r="BP344" i="1" s="1"/>
  <c r="E344" i="1"/>
  <c r="BQ344" i="1" s="1"/>
  <c r="H955" i="1"/>
  <c r="BT955" i="1" s="1"/>
  <c r="G955" i="1"/>
  <c r="BS955" i="1" s="1"/>
  <c r="F955" i="1"/>
  <c r="BR955" i="1" s="1"/>
  <c r="E955" i="1"/>
  <c r="BQ955" i="1" s="1"/>
  <c r="BP292" i="1"/>
  <c r="CB133" i="1" l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DB133" i="1"/>
  <c r="DC133" i="1"/>
  <c r="DD133" i="1"/>
  <c r="DE133" i="1"/>
  <c r="DF133" i="1"/>
  <c r="DG133" i="1"/>
  <c r="DH133" i="1"/>
  <c r="DI133" i="1"/>
  <c r="DJ133" i="1"/>
  <c r="DK133" i="1"/>
  <c r="DL133" i="1"/>
  <c r="DM133" i="1"/>
  <c r="DN133" i="1"/>
  <c r="DO133" i="1"/>
  <c r="DP133" i="1"/>
  <c r="DQ133" i="1"/>
  <c r="DR133" i="1"/>
  <c r="BR1209" i="1" l="1"/>
  <c r="BQ1209" i="1"/>
  <c r="BP1209" i="1"/>
  <c r="BR1207" i="1"/>
  <c r="BQ1207" i="1"/>
  <c r="BP1207" i="1"/>
  <c r="BR1205" i="1"/>
  <c r="BQ1205" i="1"/>
  <c r="BP1205" i="1"/>
  <c r="BR1204" i="1"/>
  <c r="BQ1204" i="1"/>
  <c r="BP1204" i="1"/>
  <c r="BP524" i="1"/>
  <c r="BP523" i="1"/>
  <c r="BP521" i="1"/>
  <c r="BP519" i="1"/>
  <c r="BY166" i="1"/>
  <c r="BX166" i="1"/>
  <c r="BW166" i="1"/>
  <c r="BV166" i="1"/>
  <c r="BU166" i="1"/>
  <c r="BT166" i="1"/>
  <c r="BS166" i="1"/>
  <c r="BR166" i="1"/>
  <c r="BQ166" i="1"/>
  <c r="BP166" i="1"/>
  <c r="BY148" i="1"/>
  <c r="BX148" i="1"/>
  <c r="BW148" i="1"/>
  <c r="BV148" i="1"/>
  <c r="BU148" i="1"/>
  <c r="BT148" i="1"/>
  <c r="BS148" i="1"/>
  <c r="BR148" i="1"/>
  <c r="BQ148" i="1"/>
  <c r="BP148" i="1"/>
  <c r="BY145" i="1"/>
  <c r="BX145" i="1"/>
  <c r="BW145" i="1"/>
  <c r="BV145" i="1"/>
  <c r="BU145" i="1"/>
  <c r="BT145" i="1"/>
  <c r="BS145" i="1"/>
  <c r="BR145" i="1"/>
  <c r="BQ145" i="1"/>
  <c r="BP145" i="1"/>
  <c r="BN32" i="1" s="1"/>
  <c r="BP72" i="1"/>
  <c r="BP70" i="1"/>
  <c r="BP68" i="1"/>
  <c r="BP67" i="1"/>
  <c r="CH934" i="1"/>
  <c r="CG934" i="1"/>
  <c r="CF934" i="1"/>
  <c r="CE934" i="1"/>
  <c r="CD934" i="1"/>
  <c r="CC934" i="1"/>
  <c r="CB934" i="1"/>
  <c r="CA934" i="1"/>
  <c r="BZ934" i="1"/>
  <c r="BY934" i="1"/>
  <c r="AK783" i="1"/>
  <c r="CW783" i="1" s="1"/>
  <c r="AJ783" i="1"/>
  <c r="CV783" i="1" s="1"/>
  <c r="AI783" i="1"/>
  <c r="CU783" i="1" s="1"/>
  <c r="AH783" i="1"/>
  <c r="CT783" i="1" s="1"/>
  <c r="AG783" i="1"/>
  <c r="CS783" i="1" s="1"/>
  <c r="AF783" i="1"/>
  <c r="CR783" i="1" s="1"/>
  <c r="AE783" i="1"/>
  <c r="CQ783" i="1" s="1"/>
  <c r="AD783" i="1"/>
  <c r="CP783" i="1" s="1"/>
  <c r="AC783" i="1"/>
  <c r="CO783" i="1" s="1"/>
  <c r="AB783" i="1"/>
  <c r="CN783" i="1" s="1"/>
  <c r="AA783" i="1"/>
  <c r="CM783" i="1" s="1"/>
  <c r="Z783" i="1"/>
  <c r="CL783" i="1" s="1"/>
  <c r="Y783" i="1"/>
  <c r="CK783" i="1" s="1"/>
  <c r="X783" i="1"/>
  <c r="CJ783" i="1" s="1"/>
  <c r="W783" i="1"/>
  <c r="CI783" i="1" s="1"/>
  <c r="V783" i="1"/>
  <c r="CH783" i="1" s="1"/>
  <c r="U783" i="1"/>
  <c r="CG783" i="1" s="1"/>
  <c r="T783" i="1"/>
  <c r="CF783" i="1" s="1"/>
  <c r="S783" i="1"/>
  <c r="CE783" i="1" s="1"/>
  <c r="R783" i="1"/>
  <c r="CD783" i="1" s="1"/>
  <c r="Q783" i="1"/>
  <c r="CC783" i="1" s="1"/>
  <c r="P783" i="1"/>
  <c r="CB783" i="1" s="1"/>
  <c r="O783" i="1"/>
  <c r="CA783" i="1" s="1"/>
  <c r="N783" i="1"/>
  <c r="BZ783" i="1" s="1"/>
  <c r="M783" i="1"/>
  <c r="BY783" i="1" s="1"/>
  <c r="L783" i="1"/>
  <c r="BX783" i="1" s="1"/>
  <c r="BY1232" i="1" l="1"/>
  <c r="BX1232" i="1"/>
  <c r="BW1232" i="1"/>
  <c r="BV1232" i="1"/>
  <c r="BU1232" i="1"/>
  <c r="M1220" i="1"/>
  <c r="BY1220" i="1" s="1"/>
  <c r="L1220" i="1"/>
  <c r="BX1220" i="1" s="1"/>
  <c r="K1220" i="1"/>
  <c r="BW1220" i="1" s="1"/>
  <c r="J1220" i="1"/>
  <c r="BV1220" i="1" s="1"/>
  <c r="I1220" i="1"/>
  <c r="BU1220" i="1" s="1"/>
  <c r="H1220" i="1"/>
  <c r="BT1220" i="1" s="1"/>
  <c r="G1220" i="1"/>
  <c r="BS1220" i="1" s="1"/>
  <c r="F1220" i="1"/>
  <c r="BR1220" i="1" s="1"/>
  <c r="E1220" i="1"/>
  <c r="BQ1220" i="1" s="1"/>
  <c r="BP1220" i="1"/>
  <c r="BY1212" i="1"/>
  <c r="BX1212" i="1"/>
  <c r="BW1212" i="1"/>
  <c r="BV1212" i="1"/>
  <c r="BU1212" i="1"/>
  <c r="BT1212" i="1"/>
  <c r="BS1212" i="1"/>
  <c r="BR1212" i="1"/>
  <c r="BQ1212" i="1"/>
  <c r="BP1212" i="1"/>
  <c r="M1204" i="1"/>
  <c r="BY1204" i="1" s="1"/>
  <c r="L1204" i="1"/>
  <c r="BX1204" i="1" s="1"/>
  <c r="K1204" i="1"/>
  <c r="BW1204" i="1" s="1"/>
  <c r="M1163" i="1"/>
  <c r="BY1163" i="1" s="1"/>
  <c r="L1163" i="1"/>
  <c r="BX1163" i="1" s="1"/>
  <c r="K1163" i="1"/>
  <c r="BW1163" i="1" s="1"/>
  <c r="J1163" i="1"/>
  <c r="BV1163" i="1" s="1"/>
  <c r="I1163" i="1"/>
  <c r="BU1163" i="1" s="1"/>
  <c r="H1163" i="1"/>
  <c r="BT1163" i="1" s="1"/>
  <c r="G1163" i="1"/>
  <c r="BS1163" i="1" s="1"/>
  <c r="F1163" i="1"/>
  <c r="BR1163" i="1" s="1"/>
  <c r="E1163" i="1"/>
  <c r="BQ1163" i="1" s="1"/>
  <c r="D1163" i="1"/>
  <c r="BP1163" i="1" s="1"/>
  <c r="BY1135" i="1"/>
  <c r="BX1135" i="1"/>
  <c r="BW1135" i="1"/>
  <c r="BV1135" i="1"/>
  <c r="BU1135" i="1"/>
  <c r="BT1135" i="1"/>
  <c r="BS1135" i="1"/>
  <c r="BR1135" i="1"/>
  <c r="M1108" i="1"/>
  <c r="BY1108" i="1" s="1"/>
  <c r="L1108" i="1"/>
  <c r="BX1108" i="1" s="1"/>
  <c r="K1108" i="1"/>
  <c r="BW1108" i="1" s="1"/>
  <c r="J1108" i="1"/>
  <c r="BV1108" i="1" s="1"/>
  <c r="I1108" i="1"/>
  <c r="BU1108" i="1" s="1"/>
  <c r="H1108" i="1"/>
  <c r="BT1108" i="1" s="1"/>
  <c r="G1108" i="1"/>
  <c r="BS1108" i="1" s="1"/>
  <c r="F1108" i="1"/>
  <c r="BR1108" i="1" s="1"/>
  <c r="BP1093" i="1"/>
  <c r="M1088" i="1"/>
  <c r="BY1088" i="1" s="1"/>
  <c r="L1088" i="1"/>
  <c r="BX1088" i="1" s="1"/>
  <c r="K1088" i="1"/>
  <c r="BW1088" i="1" s="1"/>
  <c r="J1088" i="1"/>
  <c r="BV1088" i="1" s="1"/>
  <c r="I1088" i="1"/>
  <c r="BU1088" i="1" s="1"/>
  <c r="H1088" i="1"/>
  <c r="BT1088" i="1" s="1"/>
  <c r="G1088" i="1"/>
  <c r="BS1088" i="1" s="1"/>
  <c r="F1088" i="1"/>
  <c r="BR1088" i="1" s="1"/>
  <c r="E1088" i="1"/>
  <c r="BQ1088" i="1" s="1"/>
  <c r="D1088" i="1"/>
  <c r="BP1088" i="1" s="1"/>
  <c r="BY1078" i="1"/>
  <c r="BX1078" i="1"/>
  <c r="BW1078" i="1"/>
  <c r="BV1078" i="1"/>
  <c r="BU1078" i="1"/>
  <c r="BT1078" i="1"/>
  <c r="BS1078" i="1"/>
  <c r="BR1078" i="1"/>
  <c r="BQ1078" i="1"/>
  <c r="BY1064" i="1"/>
  <c r="BX1064" i="1"/>
  <c r="BW1064" i="1"/>
  <c r="BV1064" i="1"/>
  <c r="BU1064" i="1"/>
  <c r="BT1064" i="1"/>
  <c r="BS1064" i="1"/>
  <c r="BR1064" i="1"/>
  <c r="BQ1064" i="1"/>
  <c r="BP1064" i="1"/>
  <c r="M1059" i="1"/>
  <c r="BY1059" i="1" s="1"/>
  <c r="L1059" i="1"/>
  <c r="BX1059" i="1" s="1"/>
  <c r="BP1036" i="1"/>
  <c r="BY1007" i="1"/>
  <c r="BX1007" i="1"/>
  <c r="BW1007" i="1"/>
  <c r="BV1007" i="1"/>
  <c r="BU1007" i="1"/>
  <c r="BT1007" i="1"/>
  <c r="BS1007" i="1"/>
  <c r="BR1007" i="1"/>
  <c r="BQ1007" i="1"/>
  <c r="D29" i="1"/>
  <c r="M983" i="1"/>
  <c r="BY983" i="1" s="1"/>
  <c r="L983" i="1"/>
  <c r="BX983" i="1" s="1"/>
  <c r="K983" i="1"/>
  <c r="BW983" i="1" s="1"/>
  <c r="J983" i="1"/>
  <c r="BV983" i="1" s="1"/>
  <c r="I983" i="1"/>
  <c r="BU983" i="1" s="1"/>
  <c r="H983" i="1"/>
  <c r="BT983" i="1" s="1"/>
  <c r="G983" i="1"/>
  <c r="BS983" i="1" s="1"/>
  <c r="F983" i="1"/>
  <c r="BR983" i="1" s="1"/>
  <c r="E983" i="1"/>
  <c r="BQ983" i="1" s="1"/>
  <c r="M955" i="1"/>
  <c r="BY955" i="1" s="1"/>
  <c r="L955" i="1"/>
  <c r="BX955" i="1" s="1"/>
  <c r="K955" i="1"/>
  <c r="BW955" i="1" s="1"/>
  <c r="J955" i="1"/>
  <c r="BV955" i="1" s="1"/>
  <c r="I955" i="1"/>
  <c r="BU955" i="1" s="1"/>
  <c r="M901" i="1"/>
  <c r="BY901" i="1" s="1"/>
  <c r="L901" i="1"/>
  <c r="BX901" i="1" s="1"/>
  <c r="K901" i="1"/>
  <c r="BW901" i="1" s="1"/>
  <c r="J901" i="1"/>
  <c r="BV901" i="1" s="1"/>
  <c r="I901" i="1"/>
  <c r="BU901" i="1" s="1"/>
  <c r="H901" i="1"/>
  <c r="BT901" i="1" s="1"/>
  <c r="G901" i="1"/>
  <c r="BS901" i="1" s="1"/>
  <c r="F901" i="1"/>
  <c r="BR901" i="1" s="1"/>
  <c r="E901" i="1"/>
  <c r="BQ901" i="1" s="1"/>
  <c r="D901" i="1"/>
  <c r="BP901" i="1" s="1"/>
  <c r="M886" i="1"/>
  <c r="BY886" i="1" s="1"/>
  <c r="L886" i="1"/>
  <c r="BX886" i="1" s="1"/>
  <c r="K886" i="1"/>
  <c r="BW886" i="1" s="1"/>
  <c r="J886" i="1"/>
  <c r="BV886" i="1" s="1"/>
  <c r="I886" i="1"/>
  <c r="BU886" i="1" s="1"/>
  <c r="H886" i="1"/>
  <c r="BT886" i="1" s="1"/>
  <c r="G886" i="1"/>
  <c r="BS886" i="1" s="1"/>
  <c r="F886" i="1"/>
  <c r="BR886" i="1" s="1"/>
  <c r="E886" i="1"/>
  <c r="BQ886" i="1" s="1"/>
  <c r="D886" i="1"/>
  <c r="BP886" i="1" s="1"/>
  <c r="BY880" i="1"/>
  <c r="BX880" i="1"/>
  <c r="BW880" i="1"/>
  <c r="BV880" i="1"/>
  <c r="BU880" i="1"/>
  <c r="BT880" i="1"/>
  <c r="BS880" i="1"/>
  <c r="BR880" i="1"/>
  <c r="BQ880" i="1"/>
  <c r="BP880" i="1"/>
  <c r="BY870" i="1"/>
  <c r="BX870" i="1"/>
  <c r="BW870" i="1"/>
  <c r="BV870" i="1"/>
  <c r="BU870" i="1"/>
  <c r="BT870" i="1"/>
  <c r="BS870" i="1"/>
  <c r="BR870" i="1"/>
  <c r="BQ870" i="1"/>
  <c r="BP870" i="1"/>
  <c r="BY860" i="1"/>
  <c r="BX860" i="1"/>
  <c r="BW860" i="1"/>
  <c r="BV860" i="1"/>
  <c r="BU860" i="1"/>
  <c r="BT860" i="1"/>
  <c r="BS860" i="1"/>
  <c r="BR860" i="1"/>
  <c r="BQ860" i="1"/>
  <c r="BP860" i="1"/>
  <c r="M842" i="1"/>
  <c r="BY842" i="1" s="1"/>
  <c r="L842" i="1"/>
  <c r="BX842" i="1" s="1"/>
  <c r="K842" i="1"/>
  <c r="BW842" i="1" s="1"/>
  <c r="J842" i="1"/>
  <c r="BV842" i="1" s="1"/>
  <c r="I842" i="1"/>
  <c r="BU842" i="1" s="1"/>
  <c r="H842" i="1"/>
  <c r="BT842" i="1" s="1"/>
  <c r="G842" i="1"/>
  <c r="BS842" i="1" s="1"/>
  <c r="F842" i="1"/>
  <c r="BR842" i="1" s="1"/>
  <c r="E842" i="1"/>
  <c r="BQ842" i="1" s="1"/>
  <c r="D842" i="1"/>
  <c r="BP842" i="1" s="1"/>
  <c r="BY829" i="1"/>
  <c r="BX829" i="1"/>
  <c r="BW829" i="1"/>
  <c r="BV829" i="1"/>
  <c r="BU829" i="1"/>
  <c r="BT829" i="1"/>
  <c r="BS829" i="1"/>
  <c r="BR829" i="1"/>
  <c r="BQ829" i="1"/>
  <c r="BP829" i="1"/>
  <c r="BY819" i="1"/>
  <c r="BX819" i="1"/>
  <c r="BW819" i="1"/>
  <c r="BV819" i="1"/>
  <c r="BU819" i="1"/>
  <c r="BT819" i="1"/>
  <c r="BS819" i="1"/>
  <c r="BR819" i="1"/>
  <c r="BQ819" i="1"/>
  <c r="BP819" i="1"/>
  <c r="BY811" i="1"/>
  <c r="BX811" i="1"/>
  <c r="BW811" i="1"/>
  <c r="BV811" i="1"/>
  <c r="BU811" i="1"/>
  <c r="BT811" i="1"/>
  <c r="BS811" i="1"/>
  <c r="BR811" i="1"/>
  <c r="BQ811" i="1"/>
  <c r="BP811" i="1"/>
  <c r="BY798" i="1"/>
  <c r="BX798" i="1"/>
  <c r="BW798" i="1"/>
  <c r="BV798" i="1"/>
  <c r="BU798" i="1"/>
  <c r="BT798" i="1"/>
  <c r="BS798" i="1"/>
  <c r="BR798" i="1"/>
  <c r="BQ798" i="1"/>
  <c r="BP798" i="1"/>
  <c r="M790" i="1"/>
  <c r="BY790" i="1" s="1"/>
  <c r="L790" i="1"/>
  <c r="BX790" i="1" s="1"/>
  <c r="K790" i="1"/>
  <c r="BW790" i="1" s="1"/>
  <c r="J790" i="1"/>
  <c r="BV790" i="1" s="1"/>
  <c r="I790" i="1"/>
  <c r="BU790" i="1" s="1"/>
  <c r="H790" i="1"/>
  <c r="BT790" i="1" s="1"/>
  <c r="G790" i="1"/>
  <c r="BS790" i="1" s="1"/>
  <c r="F790" i="1"/>
  <c r="BR790" i="1" s="1"/>
  <c r="E790" i="1"/>
  <c r="BQ790" i="1" s="1"/>
  <c r="D790" i="1"/>
  <c r="BP790" i="1" s="1"/>
  <c r="M771" i="1"/>
  <c r="BY771" i="1" s="1"/>
  <c r="L771" i="1"/>
  <c r="BX771" i="1" s="1"/>
  <c r="K771" i="1"/>
  <c r="BW771" i="1" s="1"/>
  <c r="J771" i="1"/>
  <c r="BV771" i="1" s="1"/>
  <c r="I771" i="1"/>
  <c r="BU771" i="1" s="1"/>
  <c r="H771" i="1"/>
  <c r="BT771" i="1" s="1"/>
  <c r="G771" i="1"/>
  <c r="BS771" i="1" s="1"/>
  <c r="F771" i="1"/>
  <c r="BR771" i="1" s="1"/>
  <c r="E771" i="1"/>
  <c r="BQ771" i="1" s="1"/>
  <c r="D771" i="1"/>
  <c r="BP771" i="1" s="1"/>
  <c r="M754" i="1"/>
  <c r="BY754" i="1" s="1"/>
  <c r="L754" i="1"/>
  <c r="BX754" i="1" s="1"/>
  <c r="K754" i="1"/>
  <c r="BW754" i="1" s="1"/>
  <c r="J754" i="1"/>
  <c r="BV754" i="1" s="1"/>
  <c r="I754" i="1"/>
  <c r="BU754" i="1" s="1"/>
  <c r="H754" i="1"/>
  <c r="BT754" i="1" s="1"/>
  <c r="G754" i="1"/>
  <c r="BS754" i="1" s="1"/>
  <c r="F754" i="1"/>
  <c r="BR754" i="1" s="1"/>
  <c r="E754" i="1"/>
  <c r="BQ754" i="1" s="1"/>
  <c r="D754" i="1"/>
  <c r="BP754" i="1" s="1"/>
  <c r="M729" i="1"/>
  <c r="BY729" i="1" s="1"/>
  <c r="L729" i="1"/>
  <c r="BX729" i="1" s="1"/>
  <c r="K729" i="1"/>
  <c r="BW729" i="1" s="1"/>
  <c r="J729" i="1"/>
  <c r="BV729" i="1" s="1"/>
  <c r="I729" i="1"/>
  <c r="BU729" i="1" s="1"/>
  <c r="H729" i="1"/>
  <c r="BT729" i="1" s="1"/>
  <c r="G729" i="1"/>
  <c r="BS729" i="1" s="1"/>
  <c r="F729" i="1"/>
  <c r="BR729" i="1" s="1"/>
  <c r="E729" i="1"/>
  <c r="BQ729" i="1" s="1"/>
  <c r="D729" i="1"/>
  <c r="BP729" i="1" s="1"/>
  <c r="M725" i="1"/>
  <c r="BY725" i="1" s="1"/>
  <c r="L725" i="1"/>
  <c r="BX725" i="1" s="1"/>
  <c r="M717" i="1"/>
  <c r="BY717" i="1" s="1"/>
  <c r="L717" i="1"/>
  <c r="BX717" i="1" s="1"/>
  <c r="K717" i="1"/>
  <c r="BW717" i="1" s="1"/>
  <c r="J717" i="1"/>
  <c r="BV717" i="1" s="1"/>
  <c r="I717" i="1"/>
  <c r="BU717" i="1" s="1"/>
  <c r="H717" i="1"/>
  <c r="BT717" i="1" s="1"/>
  <c r="G717" i="1"/>
  <c r="BS717" i="1" s="1"/>
  <c r="F717" i="1"/>
  <c r="BR717" i="1" s="1"/>
  <c r="E717" i="1"/>
  <c r="BQ717" i="1" s="1"/>
  <c r="BP717" i="1"/>
  <c r="M709" i="1"/>
  <c r="BY709" i="1" s="1"/>
  <c r="L709" i="1"/>
  <c r="BX709" i="1" s="1"/>
  <c r="K709" i="1"/>
  <c r="BW709" i="1" s="1"/>
  <c r="J709" i="1"/>
  <c r="BV709" i="1" s="1"/>
  <c r="I709" i="1"/>
  <c r="BU709" i="1" s="1"/>
  <c r="H709" i="1"/>
  <c r="BT709" i="1" s="1"/>
  <c r="G709" i="1"/>
  <c r="BS709" i="1" s="1"/>
  <c r="F709" i="1"/>
  <c r="BR709" i="1" s="1"/>
  <c r="E709" i="1"/>
  <c r="BP709" i="1"/>
  <c r="BY682" i="1"/>
  <c r="BX682" i="1"/>
  <c r="BW682" i="1"/>
  <c r="BV682" i="1"/>
  <c r="BU682" i="1"/>
  <c r="BT682" i="1"/>
  <c r="BS682" i="1"/>
  <c r="BR682" i="1"/>
  <c r="BQ682" i="1"/>
  <c r="BP682" i="1"/>
  <c r="BP657" i="1"/>
  <c r="BY641" i="1"/>
  <c r="BX641" i="1"/>
  <c r="BW641" i="1"/>
  <c r="BV641" i="1"/>
  <c r="BU641" i="1"/>
  <c r="BT641" i="1"/>
  <c r="BS641" i="1"/>
  <c r="BR641" i="1"/>
  <c r="BQ641" i="1"/>
  <c r="BP641" i="1"/>
  <c r="BY629" i="1"/>
  <c r="BX629" i="1"/>
  <c r="BW629" i="1"/>
  <c r="BV629" i="1"/>
  <c r="BU629" i="1"/>
  <c r="BT629" i="1"/>
  <c r="BS629" i="1"/>
  <c r="BR629" i="1"/>
  <c r="BQ629" i="1"/>
  <c r="BP629" i="1"/>
  <c r="BY604" i="1"/>
  <c r="BX604" i="1"/>
  <c r="BW604" i="1"/>
  <c r="BV604" i="1"/>
  <c r="BU604" i="1"/>
  <c r="BT604" i="1"/>
  <c r="BS604" i="1"/>
  <c r="BY591" i="1"/>
  <c r="BX591" i="1"/>
  <c r="BW591" i="1"/>
  <c r="BV591" i="1"/>
  <c r="BU591" i="1"/>
  <c r="BT591" i="1"/>
  <c r="BS591" i="1"/>
  <c r="BR591" i="1"/>
  <c r="BQ591" i="1"/>
  <c r="BP591" i="1"/>
  <c r="M581" i="1"/>
  <c r="BY581" i="1" s="1"/>
  <c r="L581" i="1"/>
  <c r="BX581" i="1" s="1"/>
  <c r="K581" i="1"/>
  <c r="BW581" i="1" s="1"/>
  <c r="J581" i="1"/>
  <c r="BV581" i="1" s="1"/>
  <c r="I581" i="1"/>
  <c r="BU581" i="1" s="1"/>
  <c r="H581" i="1"/>
  <c r="BT581" i="1" s="1"/>
  <c r="G581" i="1"/>
  <c r="BS581" i="1" s="1"/>
  <c r="F581" i="1"/>
  <c r="BR581" i="1" s="1"/>
  <c r="M578" i="1"/>
  <c r="BY578" i="1" s="1"/>
  <c r="L578" i="1"/>
  <c r="BX578" i="1" s="1"/>
  <c r="K578" i="1"/>
  <c r="BW578" i="1" s="1"/>
  <c r="J578" i="1"/>
  <c r="BV578" i="1" s="1"/>
  <c r="I578" i="1"/>
  <c r="BU578" i="1" s="1"/>
  <c r="H578" i="1"/>
  <c r="BT578" i="1" s="1"/>
  <c r="G578" i="1"/>
  <c r="BS578" i="1" s="1"/>
  <c r="F578" i="1"/>
  <c r="BR578" i="1" s="1"/>
  <c r="E578" i="1"/>
  <c r="BQ578" i="1" s="1"/>
  <c r="D578" i="1"/>
  <c r="BP578" i="1" s="1"/>
  <c r="BY562" i="1"/>
  <c r="BX562" i="1"/>
  <c r="BW562" i="1"/>
  <c r="BV562" i="1"/>
  <c r="BU562" i="1"/>
  <c r="BT562" i="1"/>
  <c r="BS562" i="1"/>
  <c r="BR562" i="1"/>
  <c r="BQ562" i="1"/>
  <c r="BP562" i="1"/>
  <c r="BP555" i="1"/>
  <c r="BP551" i="1"/>
  <c r="M547" i="1"/>
  <c r="BY547" i="1" s="1"/>
  <c r="L547" i="1"/>
  <c r="BX547" i="1" s="1"/>
  <c r="K547" i="1"/>
  <c r="BW547" i="1" s="1"/>
  <c r="J547" i="1"/>
  <c r="BV547" i="1" s="1"/>
  <c r="I547" i="1"/>
  <c r="BU547" i="1" s="1"/>
  <c r="H547" i="1"/>
  <c r="BT547" i="1" s="1"/>
  <c r="G547" i="1"/>
  <c r="BS547" i="1" s="1"/>
  <c r="F547" i="1"/>
  <c r="BR547" i="1" s="1"/>
  <c r="E547" i="1"/>
  <c r="BQ547" i="1" s="1"/>
  <c r="D547" i="1"/>
  <c r="BP547" i="1" s="1"/>
  <c r="M527" i="1"/>
  <c r="BY527" i="1" s="1"/>
  <c r="L527" i="1"/>
  <c r="BX527" i="1" s="1"/>
  <c r="K527" i="1"/>
  <c r="BW527" i="1" s="1"/>
  <c r="J527" i="1"/>
  <c r="BV527" i="1" s="1"/>
  <c r="I527" i="1"/>
  <c r="BU527" i="1" s="1"/>
  <c r="H527" i="1"/>
  <c r="BT527" i="1" s="1"/>
  <c r="G527" i="1"/>
  <c r="BS527" i="1" s="1"/>
  <c r="F527" i="1"/>
  <c r="BR527" i="1" s="1"/>
  <c r="E527" i="1"/>
  <c r="BP527" i="1"/>
  <c r="BP518" i="1"/>
  <c r="BY491" i="1"/>
  <c r="BX491" i="1"/>
  <c r="BW491" i="1"/>
  <c r="BV491" i="1"/>
  <c r="BU491" i="1"/>
  <c r="BT491" i="1"/>
  <c r="BS491" i="1"/>
  <c r="BR491" i="1"/>
  <c r="BQ491" i="1"/>
  <c r="BP491" i="1"/>
  <c r="BY476" i="1"/>
  <c r="BX476" i="1"/>
  <c r="BW476" i="1"/>
  <c r="BV476" i="1"/>
  <c r="BU476" i="1"/>
  <c r="BT476" i="1"/>
  <c r="BS476" i="1"/>
  <c r="BR476" i="1"/>
  <c r="BQ476" i="1"/>
  <c r="BP476" i="1"/>
  <c r="BP428" i="1"/>
  <c r="BP405" i="1"/>
  <c r="BY389" i="1"/>
  <c r="BX389" i="1"/>
  <c r="BW389" i="1"/>
  <c r="BV389" i="1"/>
  <c r="BU389" i="1"/>
  <c r="BT389" i="1"/>
  <c r="BS389" i="1"/>
  <c r="BR389" i="1"/>
  <c r="BQ389" i="1"/>
  <c r="BP389" i="1"/>
  <c r="BP379" i="1"/>
  <c r="M361" i="1"/>
  <c r="BY361" i="1" s="1"/>
  <c r="L361" i="1"/>
  <c r="BX361" i="1" s="1"/>
  <c r="K361" i="1"/>
  <c r="BW361" i="1" s="1"/>
  <c r="J361" i="1"/>
  <c r="BV361" i="1" s="1"/>
  <c r="I361" i="1"/>
  <c r="BU361" i="1" s="1"/>
  <c r="H361" i="1"/>
  <c r="BT361" i="1" s="1"/>
  <c r="G361" i="1"/>
  <c r="BS361" i="1" s="1"/>
  <c r="F361" i="1"/>
  <c r="BR361" i="1" s="1"/>
  <c r="E361" i="1"/>
  <c r="BQ361" i="1" s="1"/>
  <c r="D361" i="1"/>
  <c r="BP361" i="1" s="1"/>
  <c r="M357" i="1"/>
  <c r="BY357" i="1" s="1"/>
  <c r="L357" i="1"/>
  <c r="BX357" i="1" s="1"/>
  <c r="K357" i="1"/>
  <c r="BW357" i="1" s="1"/>
  <c r="J357" i="1"/>
  <c r="BV357" i="1" s="1"/>
  <c r="I357" i="1"/>
  <c r="BU357" i="1" s="1"/>
  <c r="H357" i="1"/>
  <c r="BT357" i="1" s="1"/>
  <c r="G357" i="1"/>
  <c r="BS357" i="1" s="1"/>
  <c r="F357" i="1"/>
  <c r="BR357" i="1" s="1"/>
  <c r="E357" i="1"/>
  <c r="BQ357" i="1" s="1"/>
  <c r="D357" i="1"/>
  <c r="BP319" i="1"/>
  <c r="M316" i="1"/>
  <c r="BY316" i="1" s="1"/>
  <c r="L316" i="1"/>
  <c r="BX316" i="1" s="1"/>
  <c r="K316" i="1"/>
  <c r="BW316" i="1" s="1"/>
  <c r="J316" i="1"/>
  <c r="BV316" i="1" s="1"/>
  <c r="I316" i="1"/>
  <c r="BU316" i="1" s="1"/>
  <c r="H316" i="1"/>
  <c r="BT316" i="1" s="1"/>
  <c r="G316" i="1"/>
  <c r="BS316" i="1" s="1"/>
  <c r="F316" i="1"/>
  <c r="BR316" i="1" s="1"/>
  <c r="E316" i="1"/>
  <c r="BQ316" i="1" s="1"/>
  <c r="D316" i="1"/>
  <c r="BP316" i="1" s="1"/>
  <c r="M278" i="1"/>
  <c r="L278" i="1"/>
  <c r="K278" i="1"/>
  <c r="J278" i="1"/>
  <c r="I278" i="1"/>
  <c r="H278" i="1"/>
  <c r="G278" i="1"/>
  <c r="F278" i="1"/>
  <c r="E278" i="1"/>
  <c r="D278" i="1"/>
  <c r="BP271" i="1"/>
  <c r="BP261" i="1"/>
  <c r="BY251" i="1"/>
  <c r="BX251" i="1"/>
  <c r="BW251" i="1"/>
  <c r="BV251" i="1"/>
  <c r="BU251" i="1"/>
  <c r="BT251" i="1"/>
  <c r="BS251" i="1"/>
  <c r="BR251" i="1"/>
  <c r="BQ251" i="1"/>
  <c r="BP251" i="1"/>
  <c r="BY233" i="1"/>
  <c r="BX233" i="1"/>
  <c r="BW233" i="1"/>
  <c r="BV233" i="1"/>
  <c r="BU233" i="1"/>
  <c r="BT233" i="1"/>
  <c r="BS233" i="1"/>
  <c r="BR233" i="1"/>
  <c r="BQ233" i="1"/>
  <c r="BP233" i="1"/>
  <c r="M217" i="1"/>
  <c r="L217" i="1"/>
  <c r="K217" i="1"/>
  <c r="J217" i="1"/>
  <c r="I217" i="1"/>
  <c r="H217" i="1"/>
  <c r="G217" i="1"/>
  <c r="F217" i="1"/>
  <c r="BY209" i="1"/>
  <c r="BX209" i="1"/>
  <c r="BW209" i="1"/>
  <c r="BV209" i="1"/>
  <c r="BU209" i="1"/>
  <c r="BT209" i="1"/>
  <c r="BS209" i="1"/>
  <c r="BR209" i="1"/>
  <c r="BQ209" i="1"/>
  <c r="BP209" i="1"/>
  <c r="BY201" i="1"/>
  <c r="BX201" i="1"/>
  <c r="BW201" i="1"/>
  <c r="BV201" i="1"/>
  <c r="BU201" i="1"/>
  <c r="BT201" i="1"/>
  <c r="BS201" i="1"/>
  <c r="BR201" i="1"/>
  <c r="BQ201" i="1"/>
  <c r="BP201" i="1"/>
  <c r="BP193" i="1"/>
  <c r="BY188" i="1"/>
  <c r="BX188" i="1"/>
  <c r="BW188" i="1"/>
  <c r="BV188" i="1"/>
  <c r="BY168" i="1"/>
  <c r="BX168" i="1"/>
  <c r="BW168" i="1"/>
  <c r="BV168" i="1"/>
  <c r="BU168" i="1"/>
  <c r="BT168" i="1"/>
  <c r="BS168" i="1"/>
  <c r="BR168" i="1"/>
  <c r="BQ168" i="1"/>
  <c r="M165" i="1"/>
  <c r="BY165" i="1" s="1"/>
  <c r="L165" i="1"/>
  <c r="BX165" i="1" s="1"/>
  <c r="K165" i="1"/>
  <c r="BW165" i="1" s="1"/>
  <c r="J165" i="1"/>
  <c r="BV165" i="1" s="1"/>
  <c r="I165" i="1"/>
  <c r="BU165" i="1" s="1"/>
  <c r="H165" i="1"/>
  <c r="BT165" i="1" s="1"/>
  <c r="G165" i="1"/>
  <c r="BS165" i="1" s="1"/>
  <c r="F165" i="1"/>
  <c r="BR165" i="1" s="1"/>
  <c r="E165" i="1"/>
  <c r="BQ165" i="1" s="1"/>
  <c r="D165" i="1"/>
  <c r="BP165" i="1" s="1"/>
  <c r="BP158" i="1"/>
  <c r="BY83" i="1"/>
  <c r="BX83" i="1"/>
  <c r="BW83" i="1"/>
  <c r="BV83" i="1"/>
  <c r="BU83" i="1"/>
  <c r="BT83" i="1"/>
  <c r="BS83" i="1"/>
  <c r="BR83" i="1"/>
  <c r="BY76" i="1"/>
  <c r="BX76" i="1"/>
  <c r="BW76" i="1"/>
  <c r="BV76" i="1"/>
  <c r="BU76" i="1"/>
  <c r="BT76" i="1"/>
  <c r="BS76" i="1"/>
  <c r="BR76" i="1"/>
  <c r="BQ76" i="1"/>
  <c r="BP76" i="1"/>
  <c r="BW66" i="1" l="1"/>
  <c r="F26" i="1"/>
  <c r="I26" i="1"/>
  <c r="J26" i="1"/>
  <c r="L26" i="1"/>
  <c r="K26" i="1"/>
  <c r="G26" i="1"/>
  <c r="H26" i="1"/>
  <c r="BQ527" i="1"/>
  <c r="E26" i="1"/>
  <c r="M26" i="1"/>
  <c r="BU217" i="1"/>
  <c r="I29" i="1"/>
  <c r="BV217" i="1"/>
  <c r="J29" i="1"/>
  <c r="BT217" i="1"/>
  <c r="H29" i="1"/>
  <c r="BW217" i="1"/>
  <c r="K29" i="1"/>
  <c r="BR217" i="1"/>
  <c r="F29" i="1"/>
  <c r="BS217" i="1"/>
  <c r="G29" i="1"/>
  <c r="BX217" i="1"/>
  <c r="L29" i="1"/>
  <c r="BQ709" i="1"/>
  <c r="E29" i="1"/>
  <c r="BY217" i="1"/>
  <c r="M29" i="1"/>
  <c r="D25" i="1"/>
  <c r="F25" i="1"/>
  <c r="H25" i="1"/>
  <c r="G25" i="1"/>
  <c r="I25" i="1"/>
  <c r="J25" i="1"/>
  <c r="K25" i="1"/>
  <c r="L25" i="1"/>
  <c r="E25" i="1"/>
  <c r="M25" i="1"/>
  <c r="BR278" i="1"/>
  <c r="BS278" i="1"/>
  <c r="BT278" i="1"/>
  <c r="BU278" i="1"/>
  <c r="BW278" i="1"/>
  <c r="BP278" i="1"/>
  <c r="BX278" i="1"/>
  <c r="BQ278" i="1"/>
  <c r="BY278" i="1"/>
  <c r="BV278" i="1"/>
  <c r="BR158" i="1"/>
  <c r="BV158" i="1"/>
  <c r="BV66" i="1" s="1"/>
  <c r="BS158" i="1"/>
  <c r="BS66" i="1" s="1"/>
  <c r="BW158" i="1"/>
  <c r="BT158" i="1"/>
  <c r="BT66" i="1" s="1"/>
  <c r="BX158" i="1"/>
  <c r="BX66" i="1" s="1"/>
  <c r="BQ158" i="1"/>
  <c r="BQ66" i="1" s="1"/>
  <c r="BU158" i="1"/>
  <c r="BU66" i="1" s="1"/>
  <c r="BY158" i="1"/>
  <c r="BP1007" i="1"/>
  <c r="BP357" i="1"/>
  <c r="D24" i="1"/>
  <c r="BR193" i="1"/>
  <c r="BR66" i="1" s="1"/>
  <c r="BV193" i="1"/>
  <c r="BS193" i="1"/>
  <c r="BW193" i="1"/>
  <c r="BT193" i="1"/>
  <c r="BX193" i="1"/>
  <c r="BQ193" i="1"/>
  <c r="BU193" i="1"/>
  <c r="BY193" i="1"/>
  <c r="BY66" i="1" s="1"/>
  <c r="E24" i="1"/>
  <c r="J24" i="1"/>
  <c r="G24" i="1"/>
  <c r="K24" i="1"/>
  <c r="H24" i="1"/>
  <c r="L24" i="1"/>
  <c r="I24" i="1"/>
  <c r="M24" i="1"/>
  <c r="F24" i="1"/>
  <c r="M41" i="1" l="1"/>
  <c r="M32" i="1" s="1"/>
  <c r="K41" i="1"/>
  <c r="K32" i="1" s="1"/>
  <c r="I41" i="1"/>
  <c r="I32" i="1" s="1"/>
  <c r="E41" i="1"/>
  <c r="E32" i="1" s="1"/>
  <c r="G41" i="1"/>
  <c r="G32" i="1" s="1"/>
  <c r="L41" i="1"/>
  <c r="L32" i="1" s="1"/>
  <c r="J41" i="1"/>
  <c r="J32" i="1" s="1"/>
  <c r="H41" i="1"/>
  <c r="H32" i="1" s="1"/>
  <c r="F41" i="1"/>
  <c r="F32" i="1" s="1"/>
  <c r="DR1078" i="1"/>
  <c r="DQ1078" i="1"/>
  <c r="DP1078" i="1"/>
  <c r="DO1078" i="1"/>
  <c r="DN1078" i="1"/>
  <c r="DM1078" i="1"/>
  <c r="DL1078" i="1"/>
  <c r="DK1078" i="1"/>
  <c r="DJ1078" i="1"/>
  <c r="DI1078" i="1"/>
  <c r="DH1078" i="1"/>
  <c r="DG1078" i="1"/>
  <c r="DF1078" i="1"/>
  <c r="DE1078" i="1"/>
  <c r="DD1078" i="1"/>
  <c r="DC1078" i="1"/>
  <c r="DB1078" i="1"/>
  <c r="DA1078" i="1"/>
  <c r="CZ1078" i="1"/>
  <c r="CY1078" i="1"/>
  <c r="CX1078" i="1"/>
  <c r="CW1078" i="1"/>
  <c r="CV1078" i="1"/>
  <c r="CU1078" i="1"/>
  <c r="CT1078" i="1"/>
  <c r="CS1078" i="1"/>
  <c r="CR1078" i="1"/>
  <c r="CQ1078" i="1"/>
  <c r="CP1078" i="1"/>
  <c r="CO1078" i="1"/>
  <c r="CN1078" i="1"/>
  <c r="CM1078" i="1"/>
  <c r="CL1078" i="1"/>
  <c r="CK1078" i="1"/>
  <c r="CJ1078" i="1"/>
  <c r="CI1078" i="1"/>
  <c r="CH1078" i="1"/>
  <c r="CG1078" i="1"/>
  <c r="CF1078" i="1"/>
  <c r="CE1078" i="1"/>
  <c r="CD1078" i="1"/>
  <c r="CC1078" i="1"/>
  <c r="CB1078" i="1"/>
  <c r="CA1078" i="1"/>
  <c r="BZ1078" i="1"/>
  <c r="CJ76" i="1" l="1"/>
  <c r="CJ83" i="1"/>
  <c r="DS107" i="1" l="1"/>
  <c r="DR107" i="1" l="1"/>
  <c r="BD113" i="1"/>
  <c r="BD107" i="1" s="1"/>
  <c r="BC113" i="1"/>
  <c r="BC107" i="1" s="1"/>
  <c r="BC16" i="1" l="1"/>
  <c r="BD16" i="1"/>
  <c r="BC50" i="1"/>
  <c r="BD50" i="1"/>
  <c r="BE113" i="1"/>
  <c r="BE107" i="1" s="1"/>
  <c r="BE16" i="1" l="1"/>
  <c r="DP107" i="1"/>
  <c r="DO107" i="1"/>
  <c r="BE50" i="1"/>
  <c r="DR674" i="1"/>
  <c r="DQ674" i="1"/>
  <c r="DP674" i="1"/>
  <c r="DO674" i="1"/>
  <c r="DN674" i="1"/>
  <c r="DM674" i="1"/>
  <c r="DL674" i="1"/>
  <c r="DK674" i="1"/>
  <c r="DJ674" i="1"/>
  <c r="DI674" i="1"/>
  <c r="DH674" i="1"/>
  <c r="DG674" i="1"/>
  <c r="DF674" i="1"/>
  <c r="DE674" i="1"/>
  <c r="DD674" i="1"/>
  <c r="DC674" i="1"/>
  <c r="DB674" i="1"/>
  <c r="DA674" i="1"/>
  <c r="CZ674" i="1"/>
  <c r="CY674" i="1"/>
  <c r="CX674" i="1"/>
  <c r="CW674" i="1"/>
  <c r="CV674" i="1"/>
  <c r="DQ107" i="1" l="1"/>
  <c r="CI491" i="1"/>
  <c r="DK491" i="1"/>
  <c r="CR491" i="1"/>
  <c r="DH491" i="1"/>
  <c r="DL491" i="1"/>
  <c r="DP491" i="1"/>
  <c r="CA491" i="1"/>
  <c r="CM491" i="1"/>
  <c r="CU491" i="1"/>
  <c r="DC491" i="1"/>
  <c r="DO491" i="1"/>
  <c r="CF491" i="1"/>
  <c r="CN491" i="1"/>
  <c r="CV491" i="1"/>
  <c r="DD491" i="1"/>
  <c r="CC491" i="1"/>
  <c r="CG491" i="1"/>
  <c r="CK491" i="1"/>
  <c r="CO491" i="1"/>
  <c r="CS491" i="1"/>
  <c r="CW491" i="1"/>
  <c r="DA491" i="1"/>
  <c r="DE491" i="1"/>
  <c r="DI491" i="1"/>
  <c r="DM491" i="1"/>
  <c r="DQ491" i="1"/>
  <c r="CE491" i="1"/>
  <c r="CQ491" i="1"/>
  <c r="CY491" i="1"/>
  <c r="DG491" i="1"/>
  <c r="DS491" i="1"/>
  <c r="CB491" i="1"/>
  <c r="CJ491" i="1"/>
  <c r="CZ491" i="1"/>
  <c r="BZ491" i="1"/>
  <c r="CD491" i="1"/>
  <c r="CH491" i="1"/>
  <c r="CL491" i="1"/>
  <c r="CP491" i="1"/>
  <c r="CT491" i="1"/>
  <c r="CX491" i="1"/>
  <c r="DB491" i="1"/>
  <c r="DF491" i="1"/>
  <c r="DJ491" i="1"/>
  <c r="DN491" i="1"/>
  <c r="DR491" i="1"/>
  <c r="BG783" i="1"/>
  <c r="DS783" i="1" s="1"/>
  <c r="DQ750" i="1"/>
  <c r="DP750" i="1"/>
  <c r="DO750" i="1"/>
  <c r="DN750" i="1"/>
  <c r="DM750" i="1"/>
  <c r="DL750" i="1"/>
  <c r="DK750" i="1"/>
  <c r="DJ750" i="1"/>
  <c r="AW750" i="1"/>
  <c r="DI750" i="1" s="1"/>
  <c r="AV750" i="1"/>
  <c r="DH750" i="1" s="1"/>
  <c r="AU750" i="1"/>
  <c r="DG750" i="1" s="1"/>
  <c r="BG1143" i="1" l="1"/>
  <c r="DS1143" i="1" s="1"/>
  <c r="DR1143" i="1"/>
  <c r="DS1108" i="1"/>
  <c r="DS973" i="1"/>
  <c r="DS934" i="1"/>
  <c r="BG901" i="1"/>
  <c r="DS901" i="1" s="1"/>
  <c r="DS880" i="1"/>
  <c r="DS870" i="1"/>
  <c r="DS860" i="1"/>
  <c r="BG842" i="1"/>
  <c r="DS842" i="1" s="1"/>
  <c r="DS829" i="1"/>
  <c r="DS819" i="1"/>
  <c r="DS790" i="1"/>
  <c r="BG754" i="1"/>
  <c r="DS754" i="1" s="1"/>
  <c r="DS742" i="1"/>
  <c r="DS641" i="1"/>
  <c r="BG547" i="1"/>
  <c r="DS547" i="1" s="1"/>
  <c r="DS562" i="1"/>
  <c r="BG578" i="1"/>
  <c r="DS578" i="1" s="1"/>
  <c r="DQ1232" i="1"/>
  <c r="DP1232" i="1"/>
  <c r="DO1232" i="1"/>
  <c r="DN1232" i="1"/>
  <c r="DM1232" i="1"/>
  <c r="DL1232" i="1"/>
  <c r="DK1232" i="1"/>
  <c r="DJ1232" i="1"/>
  <c r="DI1232" i="1"/>
  <c r="DH1232" i="1"/>
  <c r="DG1232" i="1"/>
  <c r="DF1232" i="1"/>
  <c r="DE1232" i="1"/>
  <c r="DD1232" i="1"/>
  <c r="DC1232" i="1"/>
  <c r="DB1232" i="1"/>
  <c r="DA1232" i="1"/>
  <c r="CZ1232" i="1"/>
  <c r="CY1232" i="1"/>
  <c r="CX1232" i="1"/>
  <c r="CW1232" i="1"/>
  <c r="CV1232" i="1"/>
  <c r="CU1232" i="1"/>
  <c r="CT1232" i="1"/>
  <c r="CS1232" i="1"/>
  <c r="CR1232" i="1"/>
  <c r="CQ1232" i="1"/>
  <c r="CP1232" i="1"/>
  <c r="CO1232" i="1"/>
  <c r="CN1232" i="1"/>
  <c r="CM1232" i="1"/>
  <c r="CL1232" i="1"/>
  <c r="CK1232" i="1"/>
  <c r="CJ1232" i="1"/>
  <c r="CI1232" i="1"/>
  <c r="CH1232" i="1"/>
  <c r="CG1232" i="1"/>
  <c r="CF1232" i="1"/>
  <c r="CE1232" i="1"/>
  <c r="CD1232" i="1"/>
  <c r="CC1232" i="1"/>
  <c r="CB1232" i="1"/>
  <c r="CA1232" i="1"/>
  <c r="BZ1232" i="1"/>
  <c r="CE224" i="1" l="1"/>
  <c r="BZ233" i="1"/>
  <c r="DS188" i="1"/>
  <c r="BE1220" i="1" l="1"/>
  <c r="DQ1220" i="1" s="1"/>
  <c r="BD1220" i="1"/>
  <c r="DP1220" i="1" s="1"/>
  <c r="BC1220" i="1"/>
  <c r="DO1220" i="1" s="1"/>
  <c r="BB1220" i="1"/>
  <c r="BA1220" i="1"/>
  <c r="DM1220" i="1" s="1"/>
  <c r="AZ1220" i="1"/>
  <c r="DL1220" i="1" s="1"/>
  <c r="AY1220" i="1"/>
  <c r="DK1220" i="1" s="1"/>
  <c r="AX1220" i="1"/>
  <c r="DJ1220" i="1" s="1"/>
  <c r="AW1220" i="1"/>
  <c r="DI1220" i="1" s="1"/>
  <c r="AV1220" i="1"/>
  <c r="DH1220" i="1" s="1"/>
  <c r="AU1220" i="1"/>
  <c r="DG1220" i="1" s="1"/>
  <c r="AT1220" i="1"/>
  <c r="DF1220" i="1" s="1"/>
  <c r="AS1220" i="1"/>
  <c r="DE1220" i="1" s="1"/>
  <c r="AR1220" i="1"/>
  <c r="DD1220" i="1" s="1"/>
  <c r="AQ1220" i="1"/>
  <c r="DC1220" i="1" s="1"/>
  <c r="AP1220" i="1"/>
  <c r="DB1220" i="1" s="1"/>
  <c r="AO1220" i="1"/>
  <c r="DA1220" i="1" s="1"/>
  <c r="AN1220" i="1"/>
  <c r="CZ1220" i="1" s="1"/>
  <c r="AM1220" i="1"/>
  <c r="CY1220" i="1" s="1"/>
  <c r="AL1220" i="1"/>
  <c r="CX1220" i="1" s="1"/>
  <c r="AK1220" i="1"/>
  <c r="CW1220" i="1" s="1"/>
  <c r="AJ1220" i="1"/>
  <c r="CV1220" i="1" s="1"/>
  <c r="AI1220" i="1"/>
  <c r="CU1220" i="1" s="1"/>
  <c r="AH1220" i="1"/>
  <c r="CT1220" i="1" s="1"/>
  <c r="AG1220" i="1"/>
  <c r="CS1220" i="1" s="1"/>
  <c r="AF1220" i="1"/>
  <c r="CR1220" i="1" s="1"/>
  <c r="AE1220" i="1"/>
  <c r="CQ1220" i="1" s="1"/>
  <c r="AD1220" i="1"/>
  <c r="CP1220" i="1" s="1"/>
  <c r="AC1220" i="1"/>
  <c r="CO1220" i="1" s="1"/>
  <c r="AB1220" i="1"/>
  <c r="CN1220" i="1" s="1"/>
  <c r="AA1220" i="1"/>
  <c r="CM1220" i="1" s="1"/>
  <c r="Z1220" i="1"/>
  <c r="CL1220" i="1" s="1"/>
  <c r="Y1220" i="1"/>
  <c r="CK1220" i="1" s="1"/>
  <c r="X1220" i="1"/>
  <c r="CJ1220" i="1" s="1"/>
  <c r="W1220" i="1"/>
  <c r="CI1220" i="1" s="1"/>
  <c r="V1220" i="1"/>
  <c r="CH1220" i="1" s="1"/>
  <c r="U1220" i="1"/>
  <c r="CG1220" i="1" s="1"/>
  <c r="T1220" i="1"/>
  <c r="CF1220" i="1" s="1"/>
  <c r="S1220" i="1"/>
  <c r="CE1220" i="1" s="1"/>
  <c r="R1220" i="1"/>
  <c r="CD1220" i="1" s="1"/>
  <c r="Q1220" i="1"/>
  <c r="CC1220" i="1" s="1"/>
  <c r="P1220" i="1"/>
  <c r="CB1220" i="1" s="1"/>
  <c r="O1220" i="1"/>
  <c r="CA1220" i="1" s="1"/>
  <c r="N1220" i="1"/>
  <c r="BZ1220" i="1" s="1"/>
  <c r="CV1212" i="1"/>
  <c r="CU1212" i="1"/>
  <c r="CT1212" i="1"/>
  <c r="CS1212" i="1"/>
  <c r="CR1212" i="1"/>
  <c r="CQ1212" i="1"/>
  <c r="CP1212" i="1"/>
  <c r="CO1212" i="1"/>
  <c r="CN1212" i="1"/>
  <c r="CM1212" i="1"/>
  <c r="CL1212" i="1"/>
  <c r="CK1212" i="1"/>
  <c r="CJ1212" i="1"/>
  <c r="CI1212" i="1"/>
  <c r="CH1212" i="1"/>
  <c r="CG1212" i="1"/>
  <c r="CF1212" i="1"/>
  <c r="CE1212" i="1"/>
  <c r="CD1212" i="1"/>
  <c r="CC1212" i="1"/>
  <c r="CB1212" i="1"/>
  <c r="CA1212" i="1"/>
  <c r="BZ1212" i="1"/>
  <c r="BE1204" i="1"/>
  <c r="DQ1204" i="1" s="1"/>
  <c r="BD1204" i="1"/>
  <c r="DP1204" i="1" s="1"/>
  <c r="BC1204" i="1"/>
  <c r="DO1204" i="1" s="1"/>
  <c r="BB1204" i="1"/>
  <c r="DN1204" i="1" s="1"/>
  <c r="BA1204" i="1"/>
  <c r="DM1204" i="1" s="1"/>
  <c r="AZ1204" i="1"/>
  <c r="DL1204" i="1" s="1"/>
  <c r="AY1204" i="1"/>
  <c r="DK1204" i="1" s="1"/>
  <c r="AX1204" i="1"/>
  <c r="DJ1204" i="1" s="1"/>
  <c r="AW1204" i="1"/>
  <c r="DI1204" i="1" s="1"/>
  <c r="AV1204" i="1"/>
  <c r="DH1204" i="1" s="1"/>
  <c r="AU1204" i="1"/>
  <c r="DG1204" i="1" s="1"/>
  <c r="AT1204" i="1"/>
  <c r="DF1204" i="1" s="1"/>
  <c r="AS1204" i="1"/>
  <c r="DE1204" i="1" s="1"/>
  <c r="AR1204" i="1"/>
  <c r="DD1204" i="1" s="1"/>
  <c r="AQ1204" i="1"/>
  <c r="DC1204" i="1" s="1"/>
  <c r="AP1204" i="1"/>
  <c r="DB1204" i="1" s="1"/>
  <c r="AO1204" i="1"/>
  <c r="DA1204" i="1" s="1"/>
  <c r="AN1204" i="1"/>
  <c r="CZ1204" i="1" s="1"/>
  <c r="AM1204" i="1"/>
  <c r="CY1204" i="1" s="1"/>
  <c r="AL1204" i="1"/>
  <c r="CX1204" i="1" s="1"/>
  <c r="AK1204" i="1"/>
  <c r="CW1204" i="1" s="1"/>
  <c r="AJ1204" i="1"/>
  <c r="CV1204" i="1" s="1"/>
  <c r="AI1204" i="1"/>
  <c r="CU1204" i="1" s="1"/>
  <c r="AH1204" i="1"/>
  <c r="CT1204" i="1" s="1"/>
  <c r="AG1204" i="1"/>
  <c r="CS1204" i="1" s="1"/>
  <c r="AF1204" i="1"/>
  <c r="CR1204" i="1" s="1"/>
  <c r="AE1204" i="1"/>
  <c r="CQ1204" i="1" s="1"/>
  <c r="AD1204" i="1"/>
  <c r="CP1204" i="1" s="1"/>
  <c r="AC1204" i="1"/>
  <c r="CO1204" i="1" s="1"/>
  <c r="AB1204" i="1"/>
  <c r="CN1204" i="1" s="1"/>
  <c r="AA1204" i="1"/>
  <c r="CM1204" i="1" s="1"/>
  <c r="Z1204" i="1"/>
  <c r="CL1204" i="1" s="1"/>
  <c r="Y1204" i="1"/>
  <c r="CK1204" i="1" s="1"/>
  <c r="X1204" i="1"/>
  <c r="CJ1204" i="1" s="1"/>
  <c r="W1204" i="1"/>
  <c r="CI1204" i="1" s="1"/>
  <c r="V1204" i="1"/>
  <c r="CH1204" i="1" s="1"/>
  <c r="U1204" i="1"/>
  <c r="CG1204" i="1" s="1"/>
  <c r="T1204" i="1"/>
  <c r="CF1204" i="1" s="1"/>
  <c r="S1204" i="1"/>
  <c r="CE1204" i="1" s="1"/>
  <c r="R1204" i="1"/>
  <c r="CD1204" i="1" s="1"/>
  <c r="Q1204" i="1"/>
  <c r="CC1204" i="1" s="1"/>
  <c r="P1204" i="1"/>
  <c r="CB1204" i="1" s="1"/>
  <c r="O1204" i="1"/>
  <c r="CA1204" i="1" s="1"/>
  <c r="N1204" i="1"/>
  <c r="BZ1204" i="1" s="1"/>
  <c r="BE1163" i="1"/>
  <c r="DQ1163" i="1" s="1"/>
  <c r="BD1163" i="1"/>
  <c r="DP1163" i="1" s="1"/>
  <c r="BC1163" i="1"/>
  <c r="DO1163" i="1" s="1"/>
  <c r="BB1163" i="1"/>
  <c r="DN1163" i="1" s="1"/>
  <c r="BA1163" i="1"/>
  <c r="DM1163" i="1" s="1"/>
  <c r="AZ1163" i="1"/>
  <c r="DL1163" i="1" s="1"/>
  <c r="AY1163" i="1"/>
  <c r="DK1163" i="1" s="1"/>
  <c r="AX1163" i="1"/>
  <c r="DJ1163" i="1" s="1"/>
  <c r="AW1163" i="1"/>
  <c r="DI1163" i="1" s="1"/>
  <c r="AV1163" i="1"/>
  <c r="DH1163" i="1" s="1"/>
  <c r="AU1163" i="1"/>
  <c r="DG1163" i="1" s="1"/>
  <c r="AT1163" i="1"/>
  <c r="DF1163" i="1" s="1"/>
  <c r="AS1163" i="1"/>
  <c r="DE1163" i="1" s="1"/>
  <c r="AR1163" i="1"/>
  <c r="DD1163" i="1" s="1"/>
  <c r="AQ1163" i="1"/>
  <c r="DC1163" i="1" s="1"/>
  <c r="AP1163" i="1"/>
  <c r="DB1163" i="1" s="1"/>
  <c r="AO1163" i="1"/>
  <c r="DA1163" i="1" s="1"/>
  <c r="AN1163" i="1"/>
  <c r="CZ1163" i="1" s="1"/>
  <c r="AM1163" i="1"/>
  <c r="CY1163" i="1" s="1"/>
  <c r="AL1163" i="1"/>
  <c r="CX1163" i="1" s="1"/>
  <c r="AK1163" i="1"/>
  <c r="CW1163" i="1" s="1"/>
  <c r="AJ1163" i="1"/>
  <c r="CV1163" i="1" s="1"/>
  <c r="AI1163" i="1"/>
  <c r="CU1163" i="1" s="1"/>
  <c r="AH1163" i="1"/>
  <c r="CT1163" i="1" s="1"/>
  <c r="AG1163" i="1"/>
  <c r="CS1163" i="1" s="1"/>
  <c r="AF1163" i="1"/>
  <c r="CR1163" i="1" s="1"/>
  <c r="AE1163" i="1"/>
  <c r="CQ1163" i="1" s="1"/>
  <c r="AD1163" i="1"/>
  <c r="CP1163" i="1" s="1"/>
  <c r="AC1163" i="1"/>
  <c r="CO1163" i="1" s="1"/>
  <c r="AB1163" i="1"/>
  <c r="CN1163" i="1" s="1"/>
  <c r="AA1163" i="1"/>
  <c r="CM1163" i="1" s="1"/>
  <c r="Z1163" i="1"/>
  <c r="CL1163" i="1" s="1"/>
  <c r="Y1163" i="1"/>
  <c r="CK1163" i="1" s="1"/>
  <c r="X1163" i="1"/>
  <c r="CJ1163" i="1" s="1"/>
  <c r="W1163" i="1"/>
  <c r="CI1163" i="1" s="1"/>
  <c r="V1163" i="1"/>
  <c r="CH1163" i="1" s="1"/>
  <c r="U1163" i="1"/>
  <c r="CG1163" i="1" s="1"/>
  <c r="T1163" i="1"/>
  <c r="CF1163" i="1" s="1"/>
  <c r="S1163" i="1"/>
  <c r="CE1163" i="1" s="1"/>
  <c r="R1163" i="1"/>
  <c r="CD1163" i="1" s="1"/>
  <c r="Q1163" i="1"/>
  <c r="CC1163" i="1" s="1"/>
  <c r="P1163" i="1"/>
  <c r="CB1163" i="1" s="1"/>
  <c r="O1163" i="1"/>
  <c r="CA1163" i="1" s="1"/>
  <c r="N1163" i="1"/>
  <c r="BZ1163" i="1" s="1"/>
  <c r="BE1143" i="1"/>
  <c r="DQ1143" i="1" s="1"/>
  <c r="BD1143" i="1"/>
  <c r="DP1143" i="1" s="1"/>
  <c r="BC1143" i="1"/>
  <c r="DO1143" i="1" s="1"/>
  <c r="BB1143" i="1"/>
  <c r="DN1143" i="1" s="1"/>
  <c r="BA1143" i="1"/>
  <c r="DM1143" i="1" s="1"/>
  <c r="AZ1143" i="1"/>
  <c r="DL1143" i="1" s="1"/>
  <c r="AY1143" i="1"/>
  <c r="DK1143" i="1" s="1"/>
  <c r="AX1143" i="1"/>
  <c r="DJ1143" i="1" s="1"/>
  <c r="AW1143" i="1"/>
  <c r="DI1143" i="1" s="1"/>
  <c r="AV1143" i="1"/>
  <c r="DH1143" i="1" s="1"/>
  <c r="AU1143" i="1"/>
  <c r="DG1143" i="1" s="1"/>
  <c r="AT1143" i="1"/>
  <c r="DF1143" i="1" s="1"/>
  <c r="AS1143" i="1"/>
  <c r="DE1143" i="1" s="1"/>
  <c r="AR1143" i="1"/>
  <c r="DD1143" i="1" s="1"/>
  <c r="AQ1143" i="1"/>
  <c r="DC1143" i="1" s="1"/>
  <c r="AP1143" i="1"/>
  <c r="DB1143" i="1" s="1"/>
  <c r="AO1143" i="1"/>
  <c r="DA1143" i="1" s="1"/>
  <c r="AN1143" i="1"/>
  <c r="CZ1143" i="1" s="1"/>
  <c r="AM1143" i="1"/>
  <c r="CY1143" i="1" s="1"/>
  <c r="CX1143" i="1"/>
  <c r="CW1143" i="1"/>
  <c r="AJ1143" i="1"/>
  <c r="CV1143" i="1" s="1"/>
  <c r="AI1143" i="1"/>
  <c r="CU1143" i="1" s="1"/>
  <c r="DQ1135" i="1"/>
  <c r="DP1135" i="1"/>
  <c r="DO1135" i="1"/>
  <c r="DN1135" i="1"/>
  <c r="DM1135" i="1"/>
  <c r="DL1135" i="1"/>
  <c r="DK1135" i="1"/>
  <c r="DJ1135" i="1"/>
  <c r="DI1135" i="1"/>
  <c r="DH1135" i="1"/>
  <c r="DG1135" i="1"/>
  <c r="DF1135" i="1"/>
  <c r="DE1135" i="1"/>
  <c r="DD1135" i="1"/>
  <c r="DC1135" i="1"/>
  <c r="DB1135" i="1"/>
  <c r="DA1135" i="1"/>
  <c r="CZ1135" i="1"/>
  <c r="CY1135" i="1"/>
  <c r="CX1135" i="1"/>
  <c r="CW1135" i="1"/>
  <c r="CV1135" i="1"/>
  <c r="CU1135" i="1"/>
  <c r="CT1135" i="1"/>
  <c r="CS1135" i="1"/>
  <c r="CR1135" i="1"/>
  <c r="CQ1135" i="1"/>
  <c r="CP1135" i="1"/>
  <c r="CO1135" i="1"/>
  <c r="CN1135" i="1"/>
  <c r="CM1135" i="1"/>
  <c r="CL1135" i="1"/>
  <c r="CK1135" i="1"/>
  <c r="CJ1135" i="1"/>
  <c r="CI1135" i="1"/>
  <c r="CH1135" i="1"/>
  <c r="CG1135" i="1"/>
  <c r="CF1135" i="1"/>
  <c r="CE1135" i="1"/>
  <c r="CD1135" i="1"/>
  <c r="CC1135" i="1"/>
  <c r="CB1135" i="1"/>
  <c r="CA1135" i="1"/>
  <c r="BZ1135" i="1"/>
  <c r="BE1127" i="1"/>
  <c r="DQ1127" i="1" s="1"/>
  <c r="BD1127" i="1"/>
  <c r="DP1127" i="1" s="1"/>
  <c r="BC1127" i="1"/>
  <c r="DO1127" i="1" s="1"/>
  <c r="BB1127" i="1"/>
  <c r="DN1127" i="1" s="1"/>
  <c r="BA1127" i="1"/>
  <c r="DM1127" i="1" s="1"/>
  <c r="AZ1127" i="1"/>
  <c r="DL1127" i="1" s="1"/>
  <c r="AY1127" i="1"/>
  <c r="DK1127" i="1" s="1"/>
  <c r="AX1127" i="1"/>
  <c r="DJ1127" i="1" s="1"/>
  <c r="AW1127" i="1"/>
  <c r="DI1127" i="1" s="1"/>
  <c r="AV1127" i="1"/>
  <c r="DH1127" i="1" s="1"/>
  <c r="AU1127" i="1"/>
  <c r="DG1127" i="1" s="1"/>
  <c r="AT1127" i="1"/>
  <c r="DF1127" i="1" s="1"/>
  <c r="AS1127" i="1"/>
  <c r="DE1127" i="1" s="1"/>
  <c r="AR1127" i="1"/>
  <c r="DD1127" i="1" s="1"/>
  <c r="AQ1127" i="1"/>
  <c r="DC1127" i="1" s="1"/>
  <c r="AP1127" i="1"/>
  <c r="DB1127" i="1" s="1"/>
  <c r="AO1127" i="1"/>
  <c r="DA1127" i="1" s="1"/>
  <c r="AN1127" i="1"/>
  <c r="CZ1127" i="1" s="1"/>
  <c r="AM1127" i="1"/>
  <c r="CY1127" i="1" s="1"/>
  <c r="AL1127" i="1"/>
  <c r="CX1127" i="1" s="1"/>
  <c r="AK1127" i="1"/>
  <c r="CW1127" i="1" s="1"/>
  <c r="AJ1127" i="1"/>
  <c r="CV1127" i="1" s="1"/>
  <c r="AI1127" i="1"/>
  <c r="CU1127" i="1" s="1"/>
  <c r="DQ1108" i="1"/>
  <c r="DP1108" i="1"/>
  <c r="DO1108" i="1"/>
  <c r="BB1108" i="1"/>
  <c r="DN1108" i="1" s="1"/>
  <c r="BA1108" i="1"/>
  <c r="DM1108" i="1" s="1"/>
  <c r="AZ1108" i="1"/>
  <c r="DL1108" i="1" s="1"/>
  <c r="AY1108" i="1"/>
  <c r="DK1108" i="1" s="1"/>
  <c r="AX1108" i="1"/>
  <c r="DJ1108" i="1" s="1"/>
  <c r="AW1108" i="1"/>
  <c r="DI1108" i="1" s="1"/>
  <c r="AV1108" i="1"/>
  <c r="DH1108" i="1" s="1"/>
  <c r="AU1108" i="1"/>
  <c r="DG1108" i="1" s="1"/>
  <c r="AT1108" i="1"/>
  <c r="DF1108" i="1" s="1"/>
  <c r="AS1108" i="1"/>
  <c r="DE1108" i="1" s="1"/>
  <c r="AR1108" i="1"/>
  <c r="DD1108" i="1" s="1"/>
  <c r="AQ1108" i="1"/>
  <c r="DC1108" i="1" s="1"/>
  <c r="AP1108" i="1"/>
  <c r="DB1108" i="1" s="1"/>
  <c r="AO1108" i="1"/>
  <c r="DA1108" i="1" s="1"/>
  <c r="AN1108" i="1"/>
  <c r="CZ1108" i="1" s="1"/>
  <c r="AM1108" i="1"/>
  <c r="CY1108" i="1" s="1"/>
  <c r="AL1108" i="1"/>
  <c r="CX1108" i="1" s="1"/>
  <c r="AK1108" i="1"/>
  <c r="CW1108" i="1" s="1"/>
  <c r="AJ1108" i="1"/>
  <c r="CV1108" i="1" s="1"/>
  <c r="AI1108" i="1"/>
  <c r="CU1108" i="1" s="1"/>
  <c r="AH1108" i="1"/>
  <c r="CT1108" i="1" s="1"/>
  <c r="AG1108" i="1"/>
  <c r="CS1108" i="1" s="1"/>
  <c r="AF1108" i="1"/>
  <c r="CR1108" i="1" s="1"/>
  <c r="AE1108" i="1"/>
  <c r="CQ1108" i="1" s="1"/>
  <c r="AD1108" i="1"/>
  <c r="CP1108" i="1" s="1"/>
  <c r="AC1108" i="1"/>
  <c r="CO1108" i="1" s="1"/>
  <c r="AB1108" i="1"/>
  <c r="CN1108" i="1" s="1"/>
  <c r="AA1108" i="1"/>
  <c r="CM1108" i="1" s="1"/>
  <c r="Z1108" i="1"/>
  <c r="CL1108" i="1" s="1"/>
  <c r="Y1108" i="1"/>
  <c r="CK1108" i="1" s="1"/>
  <c r="X1108" i="1"/>
  <c r="CJ1108" i="1" s="1"/>
  <c r="W1108" i="1"/>
  <c r="CI1108" i="1" s="1"/>
  <c r="V1108" i="1"/>
  <c r="CH1108" i="1" s="1"/>
  <c r="U1108" i="1"/>
  <c r="CG1108" i="1" s="1"/>
  <c r="T1108" i="1"/>
  <c r="CF1108" i="1" s="1"/>
  <c r="S1108" i="1"/>
  <c r="CE1108" i="1" s="1"/>
  <c r="R1108" i="1"/>
  <c r="CD1108" i="1" s="1"/>
  <c r="Q1108" i="1"/>
  <c r="CC1108" i="1" s="1"/>
  <c r="P1108" i="1"/>
  <c r="CB1108" i="1" s="1"/>
  <c r="O1108" i="1"/>
  <c r="CA1108" i="1" s="1"/>
  <c r="N1108" i="1"/>
  <c r="BZ1108" i="1" s="1"/>
  <c r="BZ1064" i="1"/>
  <c r="BE1059" i="1"/>
  <c r="DQ1059" i="1" s="1"/>
  <c r="BD1059" i="1"/>
  <c r="DP1059" i="1" s="1"/>
  <c r="BC1059" i="1"/>
  <c r="DO1059" i="1" s="1"/>
  <c r="BB1059" i="1"/>
  <c r="DN1059" i="1" s="1"/>
  <c r="BA1059" i="1"/>
  <c r="DM1059" i="1" s="1"/>
  <c r="AZ1059" i="1"/>
  <c r="DL1059" i="1" s="1"/>
  <c r="AY1059" i="1"/>
  <c r="DK1059" i="1" s="1"/>
  <c r="AX1059" i="1"/>
  <c r="DJ1059" i="1" s="1"/>
  <c r="AW1059" i="1"/>
  <c r="DI1059" i="1" s="1"/>
  <c r="AV1059" i="1"/>
  <c r="DH1059" i="1" s="1"/>
  <c r="AU1059" i="1"/>
  <c r="DG1059" i="1" s="1"/>
  <c r="AT1059" i="1"/>
  <c r="DF1059" i="1" s="1"/>
  <c r="AS1059" i="1"/>
  <c r="DE1059" i="1" s="1"/>
  <c r="AR1059" i="1"/>
  <c r="DD1059" i="1" s="1"/>
  <c r="AQ1059" i="1"/>
  <c r="DC1059" i="1" s="1"/>
  <c r="AP1059" i="1"/>
  <c r="DB1059" i="1" s="1"/>
  <c r="AO1059" i="1"/>
  <c r="DA1059" i="1" s="1"/>
  <c r="AN1059" i="1"/>
  <c r="CZ1059" i="1" s="1"/>
  <c r="AM1059" i="1"/>
  <c r="CY1059" i="1" s="1"/>
  <c r="AL1059" i="1"/>
  <c r="CX1059" i="1" s="1"/>
  <c r="AK1059" i="1"/>
  <c r="CW1059" i="1" s="1"/>
  <c r="AJ1059" i="1"/>
  <c r="CV1059" i="1" s="1"/>
  <c r="AI1059" i="1"/>
  <c r="CU1059" i="1" s="1"/>
  <c r="AH1059" i="1"/>
  <c r="CT1059" i="1" s="1"/>
  <c r="AG1059" i="1"/>
  <c r="CS1059" i="1" s="1"/>
  <c r="AF1059" i="1"/>
  <c r="CR1059" i="1" s="1"/>
  <c r="AE1059" i="1"/>
  <c r="CQ1059" i="1" s="1"/>
  <c r="AD1059" i="1"/>
  <c r="CP1059" i="1" s="1"/>
  <c r="AC1059" i="1"/>
  <c r="CO1059" i="1" s="1"/>
  <c r="AB1059" i="1"/>
  <c r="CN1059" i="1" s="1"/>
  <c r="AA1059" i="1"/>
  <c r="CM1059" i="1" s="1"/>
  <c r="Z1059" i="1"/>
  <c r="CL1059" i="1" s="1"/>
  <c r="Y1059" i="1"/>
  <c r="CK1059" i="1" s="1"/>
  <c r="X1059" i="1"/>
  <c r="CJ1059" i="1" s="1"/>
  <c r="W1059" i="1"/>
  <c r="CI1059" i="1" s="1"/>
  <c r="V1059" i="1"/>
  <c r="CH1059" i="1" s="1"/>
  <c r="U1059" i="1"/>
  <c r="CG1059" i="1" s="1"/>
  <c r="T1059" i="1"/>
  <c r="CF1059" i="1" s="1"/>
  <c r="S1059" i="1"/>
  <c r="CE1059" i="1" s="1"/>
  <c r="R1059" i="1"/>
  <c r="CD1059" i="1" s="1"/>
  <c r="Q1059" i="1"/>
  <c r="CC1059" i="1" s="1"/>
  <c r="P1059" i="1"/>
  <c r="CB1059" i="1" s="1"/>
  <c r="O1059" i="1"/>
  <c r="CA1059" i="1" s="1"/>
  <c r="N1059" i="1"/>
  <c r="BZ1059" i="1" s="1"/>
  <c r="DR1007" i="1"/>
  <c r="DQ1007" i="1"/>
  <c r="DP1007" i="1"/>
  <c r="DO1007" i="1"/>
  <c r="DN1007" i="1"/>
  <c r="DM1007" i="1"/>
  <c r="DL1007" i="1"/>
  <c r="DK1007" i="1"/>
  <c r="DJ1007" i="1"/>
  <c r="DI1007" i="1"/>
  <c r="DH1007" i="1"/>
  <c r="DG1007" i="1"/>
  <c r="DF1007" i="1"/>
  <c r="DE1007" i="1"/>
  <c r="DD1007" i="1"/>
  <c r="DC1007" i="1"/>
  <c r="DB1007" i="1"/>
  <c r="DA1007" i="1"/>
  <c r="CZ1007" i="1"/>
  <c r="CY1007" i="1"/>
  <c r="CX1007" i="1"/>
  <c r="CW1007" i="1"/>
  <c r="CV1007" i="1"/>
  <c r="CU1007" i="1"/>
  <c r="CT1007" i="1"/>
  <c r="CS1007" i="1"/>
  <c r="CR1007" i="1"/>
  <c r="CQ1007" i="1"/>
  <c r="CP1007" i="1"/>
  <c r="CO1007" i="1"/>
  <c r="CN1007" i="1"/>
  <c r="CM1007" i="1"/>
  <c r="CL1007" i="1"/>
  <c r="CK1007" i="1"/>
  <c r="CJ1007" i="1"/>
  <c r="CI1007" i="1"/>
  <c r="CH1007" i="1"/>
  <c r="CG1007" i="1"/>
  <c r="CF1007" i="1"/>
  <c r="CE1007" i="1"/>
  <c r="CD1007" i="1"/>
  <c r="CC1007" i="1"/>
  <c r="CB1007" i="1"/>
  <c r="CA1007" i="1"/>
  <c r="BZ1007" i="1"/>
  <c r="BE983" i="1"/>
  <c r="DQ983" i="1" s="1"/>
  <c r="BD983" i="1"/>
  <c r="DP983" i="1" s="1"/>
  <c r="BC983" i="1"/>
  <c r="DO983" i="1" s="1"/>
  <c r="BB983" i="1"/>
  <c r="DN983" i="1" s="1"/>
  <c r="BA983" i="1"/>
  <c r="DM983" i="1" s="1"/>
  <c r="AZ983" i="1"/>
  <c r="DL983" i="1" s="1"/>
  <c r="AY983" i="1"/>
  <c r="DK983" i="1" s="1"/>
  <c r="AX983" i="1"/>
  <c r="DJ983" i="1" s="1"/>
  <c r="AW983" i="1"/>
  <c r="DI983" i="1" s="1"/>
  <c r="AV983" i="1"/>
  <c r="DH983" i="1" s="1"/>
  <c r="AU983" i="1"/>
  <c r="DG983" i="1" s="1"/>
  <c r="AT983" i="1"/>
  <c r="DF983" i="1" s="1"/>
  <c r="AS983" i="1"/>
  <c r="DE983" i="1" s="1"/>
  <c r="AR983" i="1"/>
  <c r="DD983" i="1" s="1"/>
  <c r="AQ983" i="1"/>
  <c r="DC983" i="1" s="1"/>
  <c r="AP983" i="1"/>
  <c r="DB983" i="1" s="1"/>
  <c r="AO983" i="1"/>
  <c r="DA983" i="1" s="1"/>
  <c r="AN983" i="1"/>
  <c r="CZ983" i="1" s="1"/>
  <c r="AM983" i="1"/>
  <c r="CY983" i="1" s="1"/>
  <c r="AL983" i="1"/>
  <c r="CX983" i="1" s="1"/>
  <c r="AK983" i="1"/>
  <c r="CW983" i="1" s="1"/>
  <c r="AJ983" i="1"/>
  <c r="CV983" i="1" s="1"/>
  <c r="AI983" i="1"/>
  <c r="CU983" i="1" s="1"/>
  <c r="AH983" i="1"/>
  <c r="CT983" i="1" s="1"/>
  <c r="AG983" i="1"/>
  <c r="CS983" i="1" s="1"/>
  <c r="AF983" i="1"/>
  <c r="CR983" i="1" s="1"/>
  <c r="AE983" i="1"/>
  <c r="CQ983" i="1" s="1"/>
  <c r="AD983" i="1"/>
  <c r="CP983" i="1" s="1"/>
  <c r="AC983" i="1"/>
  <c r="CO983" i="1" s="1"/>
  <c r="AB983" i="1"/>
  <c r="CN983" i="1" s="1"/>
  <c r="AA983" i="1"/>
  <c r="CM983" i="1" s="1"/>
  <c r="Z983" i="1"/>
  <c r="CL983" i="1" s="1"/>
  <c r="Y983" i="1"/>
  <c r="CK983" i="1" s="1"/>
  <c r="X983" i="1"/>
  <c r="CJ983" i="1" s="1"/>
  <c r="W983" i="1"/>
  <c r="CI983" i="1" s="1"/>
  <c r="V983" i="1"/>
  <c r="CH983" i="1" s="1"/>
  <c r="U983" i="1"/>
  <c r="CG983" i="1" s="1"/>
  <c r="T983" i="1"/>
  <c r="CF983" i="1" s="1"/>
  <c r="S983" i="1"/>
  <c r="CE983" i="1" s="1"/>
  <c r="R983" i="1"/>
  <c r="CD983" i="1" s="1"/>
  <c r="Q983" i="1"/>
  <c r="CC983" i="1" s="1"/>
  <c r="P983" i="1"/>
  <c r="CB983" i="1" s="1"/>
  <c r="O983" i="1"/>
  <c r="CA983" i="1" s="1"/>
  <c r="N983" i="1"/>
  <c r="BZ983" i="1" s="1"/>
  <c r="BE973" i="1"/>
  <c r="DQ973" i="1" s="1"/>
  <c r="BD973" i="1"/>
  <c r="DP973" i="1" s="1"/>
  <c r="BC973" i="1"/>
  <c r="DO973" i="1" s="1"/>
  <c r="BB973" i="1"/>
  <c r="DN973" i="1" s="1"/>
  <c r="BA973" i="1"/>
  <c r="DM973" i="1" s="1"/>
  <c r="AZ973" i="1"/>
  <c r="DL973" i="1" s="1"/>
  <c r="AY973" i="1"/>
  <c r="DK973" i="1" s="1"/>
  <c r="AX973" i="1"/>
  <c r="DJ973" i="1" s="1"/>
  <c r="AW973" i="1"/>
  <c r="DI973" i="1" s="1"/>
  <c r="AV973" i="1"/>
  <c r="DH973" i="1" s="1"/>
  <c r="AU973" i="1"/>
  <c r="DG973" i="1" s="1"/>
  <c r="AT973" i="1"/>
  <c r="DF973" i="1" s="1"/>
  <c r="AS973" i="1"/>
  <c r="DE973" i="1" s="1"/>
  <c r="AR973" i="1"/>
  <c r="DD973" i="1" s="1"/>
  <c r="AQ973" i="1"/>
  <c r="DC973" i="1" s="1"/>
  <c r="AP973" i="1"/>
  <c r="DB973" i="1" s="1"/>
  <c r="AO973" i="1"/>
  <c r="DA973" i="1" s="1"/>
  <c r="AN973" i="1"/>
  <c r="CZ973" i="1" s="1"/>
  <c r="AM973" i="1"/>
  <c r="CY973" i="1" s="1"/>
  <c r="AL973" i="1"/>
  <c r="CX973" i="1" s="1"/>
  <c r="AK973" i="1"/>
  <c r="CW973" i="1" s="1"/>
  <c r="AJ973" i="1"/>
  <c r="CV973" i="1" s="1"/>
  <c r="AI973" i="1"/>
  <c r="CU973" i="1" s="1"/>
  <c r="AH973" i="1"/>
  <c r="CT973" i="1" s="1"/>
  <c r="AG973" i="1"/>
  <c r="CS973" i="1" s="1"/>
  <c r="AF973" i="1"/>
  <c r="CR973" i="1" s="1"/>
  <c r="AE973" i="1"/>
  <c r="CQ973" i="1" s="1"/>
  <c r="AD973" i="1"/>
  <c r="CP973" i="1" s="1"/>
  <c r="AC973" i="1"/>
  <c r="CO973" i="1" s="1"/>
  <c r="AB973" i="1"/>
  <c r="CN973" i="1" s="1"/>
  <c r="AA973" i="1"/>
  <c r="CM973" i="1" s="1"/>
  <c r="Z973" i="1"/>
  <c r="CL973" i="1" s="1"/>
  <c r="Y973" i="1"/>
  <c r="CK973" i="1" s="1"/>
  <c r="X973" i="1"/>
  <c r="CJ973" i="1" s="1"/>
  <c r="W973" i="1"/>
  <c r="CI973" i="1" s="1"/>
  <c r="V973" i="1"/>
  <c r="CH973" i="1" s="1"/>
  <c r="U973" i="1"/>
  <c r="CG973" i="1" s="1"/>
  <c r="T973" i="1"/>
  <c r="CF973" i="1" s="1"/>
  <c r="BE963" i="1"/>
  <c r="DQ963" i="1" s="1"/>
  <c r="BD963" i="1"/>
  <c r="DP963" i="1" s="1"/>
  <c r="BC963" i="1"/>
  <c r="DO963" i="1" s="1"/>
  <c r="BB963" i="1"/>
  <c r="DN963" i="1" s="1"/>
  <c r="BA963" i="1"/>
  <c r="DM963" i="1" s="1"/>
  <c r="AZ963" i="1"/>
  <c r="DL963" i="1" s="1"/>
  <c r="AY963" i="1"/>
  <c r="DK963" i="1" s="1"/>
  <c r="AX963" i="1"/>
  <c r="DJ963" i="1" s="1"/>
  <c r="AW963" i="1"/>
  <c r="DI963" i="1" s="1"/>
  <c r="AV963" i="1"/>
  <c r="DH963" i="1" s="1"/>
  <c r="AU963" i="1"/>
  <c r="DG963" i="1" s="1"/>
  <c r="AT963" i="1"/>
  <c r="DF963" i="1" s="1"/>
  <c r="AS963" i="1"/>
  <c r="DE963" i="1" s="1"/>
  <c r="AR963" i="1"/>
  <c r="DD963" i="1" s="1"/>
  <c r="AQ963" i="1"/>
  <c r="DC963" i="1" s="1"/>
  <c r="AP963" i="1"/>
  <c r="DB963" i="1" s="1"/>
  <c r="AO963" i="1"/>
  <c r="DA963" i="1" s="1"/>
  <c r="AN963" i="1"/>
  <c r="CZ963" i="1" s="1"/>
  <c r="AM963" i="1"/>
  <c r="CY963" i="1" s="1"/>
  <c r="AL963" i="1"/>
  <c r="CX963" i="1" s="1"/>
  <c r="AK963" i="1"/>
  <c r="CW963" i="1" s="1"/>
  <c r="AJ963" i="1"/>
  <c r="CV963" i="1" s="1"/>
  <c r="AI955" i="1"/>
  <c r="CU955" i="1" s="1"/>
  <c r="AH955" i="1"/>
  <c r="CT955" i="1" s="1"/>
  <c r="AG955" i="1"/>
  <c r="CS955" i="1" s="1"/>
  <c r="AF955" i="1"/>
  <c r="CR955" i="1" s="1"/>
  <c r="AE955" i="1"/>
  <c r="CQ955" i="1" s="1"/>
  <c r="AD955" i="1"/>
  <c r="CP955" i="1" s="1"/>
  <c r="AC955" i="1"/>
  <c r="CO955" i="1" s="1"/>
  <c r="AB955" i="1"/>
  <c r="CN955" i="1" s="1"/>
  <c r="AA955" i="1"/>
  <c r="CM955" i="1" s="1"/>
  <c r="Z955" i="1"/>
  <c r="CL955" i="1" s="1"/>
  <c r="Y955" i="1"/>
  <c r="CK955" i="1" s="1"/>
  <c r="X955" i="1"/>
  <c r="CJ955" i="1" s="1"/>
  <c r="W955" i="1"/>
  <c r="CI955" i="1" s="1"/>
  <c r="V955" i="1"/>
  <c r="CH955" i="1" s="1"/>
  <c r="U955" i="1"/>
  <c r="CG955" i="1" s="1"/>
  <c r="T955" i="1"/>
  <c r="CF955" i="1" s="1"/>
  <c r="S955" i="1"/>
  <c r="CE955" i="1" s="1"/>
  <c r="R955" i="1"/>
  <c r="CD955" i="1" s="1"/>
  <c r="Q955" i="1"/>
  <c r="CC955" i="1" s="1"/>
  <c r="P955" i="1"/>
  <c r="CB955" i="1" s="1"/>
  <c r="O955" i="1"/>
  <c r="CA955" i="1" s="1"/>
  <c r="N955" i="1"/>
  <c r="BZ955" i="1" s="1"/>
  <c r="DQ934" i="1"/>
  <c r="DP934" i="1"/>
  <c r="DO934" i="1"/>
  <c r="DN934" i="1"/>
  <c r="DM934" i="1"/>
  <c r="DL934" i="1"/>
  <c r="DK934" i="1"/>
  <c r="DJ934" i="1"/>
  <c r="DI934" i="1"/>
  <c r="DH934" i="1"/>
  <c r="DG934" i="1"/>
  <c r="DF934" i="1"/>
  <c r="DE934" i="1"/>
  <c r="DD934" i="1"/>
  <c r="DC934" i="1"/>
  <c r="DB934" i="1"/>
  <c r="DA934" i="1"/>
  <c r="CZ934" i="1"/>
  <c r="CY934" i="1"/>
  <c r="CX934" i="1"/>
  <c r="CW934" i="1"/>
  <c r="CV934" i="1"/>
  <c r="CU934" i="1"/>
  <c r="CT934" i="1"/>
  <c r="CS934" i="1"/>
  <c r="CR934" i="1"/>
  <c r="CQ934" i="1"/>
  <c r="CP934" i="1"/>
  <c r="CO934" i="1"/>
  <c r="CN934" i="1"/>
  <c r="CM934" i="1"/>
  <c r="CL934" i="1"/>
  <c r="CK934" i="1"/>
  <c r="CJ934" i="1"/>
  <c r="CI934" i="1"/>
  <c r="BG920" i="1"/>
  <c r="DS920" i="1" s="1"/>
  <c r="BE920" i="1"/>
  <c r="DQ920" i="1" s="1"/>
  <c r="BD920" i="1"/>
  <c r="DP920" i="1" s="1"/>
  <c r="BC920" i="1"/>
  <c r="DO920" i="1" s="1"/>
  <c r="BB920" i="1"/>
  <c r="DN920" i="1" s="1"/>
  <c r="BA920" i="1"/>
  <c r="DM920" i="1" s="1"/>
  <c r="AZ920" i="1"/>
  <c r="DL920" i="1" s="1"/>
  <c r="AY920" i="1"/>
  <c r="DK920" i="1" s="1"/>
  <c r="AX920" i="1"/>
  <c r="DJ920" i="1" s="1"/>
  <c r="AW920" i="1"/>
  <c r="DI920" i="1" s="1"/>
  <c r="AV920" i="1"/>
  <c r="DH920" i="1" s="1"/>
  <c r="AU920" i="1"/>
  <c r="DG920" i="1" s="1"/>
  <c r="AT920" i="1"/>
  <c r="DF920" i="1" s="1"/>
  <c r="AS920" i="1"/>
  <c r="DE920" i="1" s="1"/>
  <c r="AR920" i="1"/>
  <c r="DD920" i="1" s="1"/>
  <c r="AQ920" i="1"/>
  <c r="DC920" i="1" s="1"/>
  <c r="AP920" i="1"/>
  <c r="DB920" i="1" s="1"/>
  <c r="AO920" i="1"/>
  <c r="DA920" i="1" s="1"/>
  <c r="AN920" i="1"/>
  <c r="CZ920" i="1" s="1"/>
  <c r="AM920" i="1"/>
  <c r="CY920" i="1" s="1"/>
  <c r="AL920" i="1"/>
  <c r="CX920" i="1" s="1"/>
  <c r="AK920" i="1"/>
  <c r="CW920" i="1" s="1"/>
  <c r="AJ920" i="1"/>
  <c r="CV920" i="1" s="1"/>
  <c r="AI920" i="1"/>
  <c r="CU920" i="1" s="1"/>
  <c r="AH920" i="1"/>
  <c r="CT920" i="1" s="1"/>
  <c r="AG920" i="1"/>
  <c r="CS920" i="1" s="1"/>
  <c r="AF920" i="1"/>
  <c r="CR920" i="1" s="1"/>
  <c r="AE920" i="1"/>
  <c r="CQ920" i="1" s="1"/>
  <c r="AD920" i="1"/>
  <c r="CP920" i="1" s="1"/>
  <c r="AC920" i="1"/>
  <c r="CO920" i="1" s="1"/>
  <c r="AB920" i="1"/>
  <c r="CN920" i="1" s="1"/>
  <c r="AA920" i="1"/>
  <c r="CM920" i="1" s="1"/>
  <c r="BE901" i="1"/>
  <c r="DQ901" i="1" s="1"/>
  <c r="BD901" i="1"/>
  <c r="DP901" i="1" s="1"/>
  <c r="BC901" i="1"/>
  <c r="DO901" i="1" s="1"/>
  <c r="BB901" i="1"/>
  <c r="DN901" i="1" s="1"/>
  <c r="BA901" i="1"/>
  <c r="DM901" i="1" s="1"/>
  <c r="AZ901" i="1"/>
  <c r="DL901" i="1" s="1"/>
  <c r="AY901" i="1"/>
  <c r="DK901" i="1" s="1"/>
  <c r="AX901" i="1"/>
  <c r="DJ901" i="1" s="1"/>
  <c r="AW901" i="1"/>
  <c r="DI901" i="1" s="1"/>
  <c r="AV901" i="1"/>
  <c r="DH901" i="1" s="1"/>
  <c r="AU901" i="1"/>
  <c r="DG901" i="1" s="1"/>
  <c r="AT901" i="1"/>
  <c r="DF901" i="1" s="1"/>
  <c r="AS901" i="1"/>
  <c r="DE901" i="1" s="1"/>
  <c r="AR901" i="1"/>
  <c r="DD901" i="1" s="1"/>
  <c r="AQ901" i="1"/>
  <c r="DC901" i="1" s="1"/>
  <c r="AP901" i="1"/>
  <c r="DB901" i="1" s="1"/>
  <c r="AO901" i="1"/>
  <c r="DA901" i="1" s="1"/>
  <c r="AN901" i="1"/>
  <c r="CZ901" i="1" s="1"/>
  <c r="AM901" i="1"/>
  <c r="CY901" i="1" s="1"/>
  <c r="AL901" i="1"/>
  <c r="CX901" i="1" s="1"/>
  <c r="AK901" i="1"/>
  <c r="CW901" i="1" s="1"/>
  <c r="AJ901" i="1"/>
  <c r="CV901" i="1" s="1"/>
  <c r="AI901" i="1"/>
  <c r="CU901" i="1" s="1"/>
  <c r="AH901" i="1"/>
  <c r="CT901" i="1" s="1"/>
  <c r="AG901" i="1"/>
  <c r="CS901" i="1" s="1"/>
  <c r="AF901" i="1"/>
  <c r="CR901" i="1" s="1"/>
  <c r="AE901" i="1"/>
  <c r="CQ901" i="1" s="1"/>
  <c r="AD901" i="1"/>
  <c r="CP901" i="1" s="1"/>
  <c r="AC901" i="1"/>
  <c r="CO901" i="1" s="1"/>
  <c r="AB901" i="1"/>
  <c r="CN901" i="1" s="1"/>
  <c r="AA901" i="1"/>
  <c r="CM901" i="1" s="1"/>
  <c r="Z901" i="1"/>
  <c r="CL901" i="1" s="1"/>
  <c r="Y901" i="1"/>
  <c r="CK901" i="1" s="1"/>
  <c r="X901" i="1"/>
  <c r="CJ901" i="1" s="1"/>
  <c r="W901" i="1"/>
  <c r="CI901" i="1" s="1"/>
  <c r="V901" i="1"/>
  <c r="CH901" i="1" s="1"/>
  <c r="U901" i="1"/>
  <c r="CG901" i="1" s="1"/>
  <c r="T901" i="1"/>
  <c r="CF901" i="1" s="1"/>
  <c r="S901" i="1"/>
  <c r="CE901" i="1" s="1"/>
  <c r="R901" i="1"/>
  <c r="CD901" i="1" s="1"/>
  <c r="Q901" i="1"/>
  <c r="CC901" i="1" s="1"/>
  <c r="P901" i="1"/>
  <c r="CB901" i="1" s="1"/>
  <c r="O901" i="1"/>
  <c r="CA901" i="1" s="1"/>
  <c r="N901" i="1"/>
  <c r="BZ901" i="1" s="1"/>
  <c r="DQ880" i="1"/>
  <c r="DP880" i="1"/>
  <c r="DO880" i="1"/>
  <c r="DN880" i="1"/>
  <c r="DM880" i="1"/>
  <c r="DL880" i="1"/>
  <c r="DK880" i="1"/>
  <c r="DJ880" i="1"/>
  <c r="DI880" i="1"/>
  <c r="DH880" i="1"/>
  <c r="DG880" i="1"/>
  <c r="DF880" i="1"/>
  <c r="DE880" i="1"/>
  <c r="DD880" i="1"/>
  <c r="DC880" i="1"/>
  <c r="DB880" i="1"/>
  <c r="DA880" i="1"/>
  <c r="CZ880" i="1"/>
  <c r="CY880" i="1"/>
  <c r="CX880" i="1"/>
  <c r="CW880" i="1"/>
  <c r="CV880" i="1"/>
  <c r="CU880" i="1"/>
  <c r="CT880" i="1"/>
  <c r="CS880" i="1"/>
  <c r="CR880" i="1"/>
  <c r="CQ880" i="1"/>
  <c r="CP880" i="1"/>
  <c r="CO880" i="1"/>
  <c r="CN880" i="1"/>
  <c r="CM880" i="1"/>
  <c r="CL880" i="1"/>
  <c r="CK880" i="1"/>
  <c r="CJ880" i="1"/>
  <c r="CI880" i="1"/>
  <c r="CH880" i="1"/>
  <c r="CG880" i="1"/>
  <c r="CF880" i="1"/>
  <c r="CE880" i="1"/>
  <c r="CD880" i="1"/>
  <c r="CC880" i="1"/>
  <c r="CB880" i="1"/>
  <c r="CA880" i="1"/>
  <c r="BZ880" i="1"/>
  <c r="DQ870" i="1"/>
  <c r="DP870" i="1"/>
  <c r="DO870" i="1"/>
  <c r="DN870" i="1"/>
  <c r="DM870" i="1"/>
  <c r="DL870" i="1"/>
  <c r="DK870" i="1"/>
  <c r="DJ870" i="1"/>
  <c r="DI870" i="1"/>
  <c r="DH870" i="1"/>
  <c r="DG870" i="1"/>
  <c r="DF870" i="1"/>
  <c r="DE870" i="1"/>
  <c r="DD870" i="1"/>
  <c r="DC870" i="1"/>
  <c r="DB870" i="1"/>
  <c r="DA870" i="1"/>
  <c r="CZ870" i="1"/>
  <c r="CY870" i="1"/>
  <c r="CX870" i="1"/>
  <c r="CW870" i="1"/>
  <c r="CV870" i="1"/>
  <c r="CU870" i="1"/>
  <c r="CT870" i="1"/>
  <c r="CS870" i="1"/>
  <c r="CR870" i="1"/>
  <c r="CQ870" i="1"/>
  <c r="CP870" i="1"/>
  <c r="CO870" i="1"/>
  <c r="CN870" i="1"/>
  <c r="CM870" i="1"/>
  <c r="CL870" i="1"/>
  <c r="CK870" i="1"/>
  <c r="CJ870" i="1"/>
  <c r="CI870" i="1"/>
  <c r="CH870" i="1"/>
  <c r="CG870" i="1"/>
  <c r="CF870" i="1"/>
  <c r="CE870" i="1"/>
  <c r="CD870" i="1"/>
  <c r="CC870" i="1"/>
  <c r="CB870" i="1"/>
  <c r="CA870" i="1"/>
  <c r="BZ870" i="1"/>
  <c r="DQ860" i="1"/>
  <c r="DP860" i="1"/>
  <c r="DO860" i="1"/>
  <c r="DN860" i="1"/>
  <c r="DM860" i="1"/>
  <c r="DL860" i="1"/>
  <c r="DK860" i="1"/>
  <c r="DJ860" i="1"/>
  <c r="DI860" i="1"/>
  <c r="DH860" i="1"/>
  <c r="DG860" i="1"/>
  <c r="DF860" i="1"/>
  <c r="DE860" i="1"/>
  <c r="DD860" i="1"/>
  <c r="DC860" i="1"/>
  <c r="DB860" i="1"/>
  <c r="DA860" i="1"/>
  <c r="CZ860" i="1"/>
  <c r="CY860" i="1"/>
  <c r="CX860" i="1"/>
  <c r="CW860" i="1"/>
  <c r="CV860" i="1"/>
  <c r="CU860" i="1"/>
  <c r="CT860" i="1"/>
  <c r="CS860" i="1"/>
  <c r="CR860" i="1"/>
  <c r="CQ860" i="1"/>
  <c r="CP860" i="1"/>
  <c r="CO860" i="1"/>
  <c r="CN860" i="1"/>
  <c r="CM860" i="1"/>
  <c r="CL860" i="1"/>
  <c r="CK860" i="1"/>
  <c r="CJ860" i="1"/>
  <c r="CI860" i="1"/>
  <c r="CH860" i="1"/>
  <c r="CG860" i="1"/>
  <c r="CF860" i="1"/>
  <c r="CE860" i="1"/>
  <c r="CD860" i="1"/>
  <c r="CC860" i="1"/>
  <c r="CB860" i="1"/>
  <c r="CA860" i="1"/>
  <c r="BZ860" i="1"/>
  <c r="BE842" i="1"/>
  <c r="DQ842" i="1" s="1"/>
  <c r="BD842" i="1"/>
  <c r="DP842" i="1" s="1"/>
  <c r="BC842" i="1"/>
  <c r="DO842" i="1" s="1"/>
  <c r="BB842" i="1"/>
  <c r="DN842" i="1" s="1"/>
  <c r="BA842" i="1"/>
  <c r="DM842" i="1" s="1"/>
  <c r="AZ842" i="1"/>
  <c r="DL842" i="1" s="1"/>
  <c r="AY842" i="1"/>
  <c r="DK842" i="1" s="1"/>
  <c r="AX842" i="1"/>
  <c r="DJ842" i="1" s="1"/>
  <c r="AW842" i="1"/>
  <c r="DI842" i="1" s="1"/>
  <c r="AV842" i="1"/>
  <c r="DH842" i="1" s="1"/>
  <c r="AU842" i="1"/>
  <c r="DG842" i="1" s="1"/>
  <c r="AT842" i="1"/>
  <c r="DF842" i="1" s="1"/>
  <c r="AS842" i="1"/>
  <c r="DE842" i="1" s="1"/>
  <c r="AR842" i="1"/>
  <c r="DD842" i="1" s="1"/>
  <c r="AQ842" i="1"/>
  <c r="DC842" i="1" s="1"/>
  <c r="AP842" i="1"/>
  <c r="DB842" i="1" s="1"/>
  <c r="AO842" i="1"/>
  <c r="DA842" i="1" s="1"/>
  <c r="AN842" i="1"/>
  <c r="CZ842" i="1" s="1"/>
  <c r="AM842" i="1"/>
  <c r="CY842" i="1" s="1"/>
  <c r="AL842" i="1"/>
  <c r="CX842" i="1" s="1"/>
  <c r="AK842" i="1"/>
  <c r="CW842" i="1" s="1"/>
  <c r="AJ842" i="1"/>
  <c r="CV842" i="1" s="1"/>
  <c r="AI842" i="1"/>
  <c r="CU842" i="1" s="1"/>
  <c r="AH842" i="1"/>
  <c r="CT842" i="1" s="1"/>
  <c r="AG842" i="1"/>
  <c r="CS842" i="1" s="1"/>
  <c r="AF842" i="1"/>
  <c r="CR842" i="1" s="1"/>
  <c r="AE842" i="1"/>
  <c r="CQ842" i="1" s="1"/>
  <c r="AD842" i="1"/>
  <c r="CP842" i="1" s="1"/>
  <c r="AC842" i="1"/>
  <c r="CO842" i="1" s="1"/>
  <c r="AB842" i="1"/>
  <c r="CN842" i="1" s="1"/>
  <c r="AA842" i="1"/>
  <c r="CM842" i="1" s="1"/>
  <c r="Z842" i="1"/>
  <c r="CL842" i="1" s="1"/>
  <c r="Y842" i="1"/>
  <c r="CK842" i="1" s="1"/>
  <c r="X842" i="1"/>
  <c r="CJ842" i="1" s="1"/>
  <c r="W842" i="1"/>
  <c r="CI842" i="1" s="1"/>
  <c r="V842" i="1"/>
  <c r="CH842" i="1" s="1"/>
  <c r="U842" i="1"/>
  <c r="CG842" i="1" s="1"/>
  <c r="T842" i="1"/>
  <c r="CF842" i="1" s="1"/>
  <c r="S842" i="1"/>
  <c r="CE842" i="1" s="1"/>
  <c r="R842" i="1"/>
  <c r="CD842" i="1" s="1"/>
  <c r="Q842" i="1"/>
  <c r="CC842" i="1" s="1"/>
  <c r="P842" i="1"/>
  <c r="CB842" i="1" s="1"/>
  <c r="O842" i="1"/>
  <c r="CA842" i="1" s="1"/>
  <c r="N842" i="1"/>
  <c r="BZ842" i="1" s="1"/>
  <c r="DQ829" i="1"/>
  <c r="DP829" i="1"/>
  <c r="DO829" i="1"/>
  <c r="DN829" i="1"/>
  <c r="DM829" i="1"/>
  <c r="DL829" i="1"/>
  <c r="DK829" i="1"/>
  <c r="DJ829" i="1"/>
  <c r="DI829" i="1"/>
  <c r="DH829" i="1"/>
  <c r="DG829" i="1"/>
  <c r="DF829" i="1"/>
  <c r="DE829" i="1"/>
  <c r="DD829" i="1"/>
  <c r="DC829" i="1"/>
  <c r="DB829" i="1"/>
  <c r="DA829" i="1"/>
  <c r="CZ829" i="1"/>
  <c r="CY829" i="1"/>
  <c r="CX829" i="1"/>
  <c r="CW829" i="1"/>
  <c r="CV829" i="1"/>
  <c r="CU829" i="1"/>
  <c r="CT829" i="1"/>
  <c r="CS829" i="1"/>
  <c r="CR829" i="1"/>
  <c r="CQ829" i="1"/>
  <c r="CP829" i="1"/>
  <c r="CO829" i="1"/>
  <c r="CN829" i="1"/>
  <c r="CM829" i="1"/>
  <c r="CL829" i="1"/>
  <c r="CK829" i="1"/>
  <c r="CJ829" i="1"/>
  <c r="CI829" i="1"/>
  <c r="CH829" i="1"/>
  <c r="CG829" i="1"/>
  <c r="CF829" i="1"/>
  <c r="CE829" i="1"/>
  <c r="CD829" i="1"/>
  <c r="CC829" i="1"/>
  <c r="CB829" i="1"/>
  <c r="CA829" i="1"/>
  <c r="BZ829" i="1"/>
  <c r="DR819" i="1"/>
  <c r="DQ819" i="1"/>
  <c r="DP819" i="1"/>
  <c r="DO819" i="1"/>
  <c r="DN819" i="1"/>
  <c r="DM819" i="1"/>
  <c r="DL819" i="1"/>
  <c r="DK819" i="1"/>
  <c r="DJ819" i="1"/>
  <c r="DI819" i="1"/>
  <c r="DH819" i="1"/>
  <c r="DG819" i="1"/>
  <c r="DF819" i="1"/>
  <c r="DE819" i="1"/>
  <c r="DD819" i="1"/>
  <c r="DC819" i="1"/>
  <c r="DB819" i="1"/>
  <c r="DA819" i="1"/>
  <c r="CZ819" i="1"/>
  <c r="CY819" i="1"/>
  <c r="CX819" i="1"/>
  <c r="CW819" i="1"/>
  <c r="CV819" i="1"/>
  <c r="CU819" i="1"/>
  <c r="CT819" i="1"/>
  <c r="CS819" i="1"/>
  <c r="CR819" i="1"/>
  <c r="CQ819" i="1"/>
  <c r="CP819" i="1"/>
  <c r="CO819" i="1"/>
  <c r="CN819" i="1"/>
  <c r="CM819" i="1"/>
  <c r="CL819" i="1"/>
  <c r="CK819" i="1"/>
  <c r="CJ819" i="1"/>
  <c r="CI819" i="1"/>
  <c r="CH819" i="1"/>
  <c r="CG819" i="1"/>
  <c r="CF819" i="1"/>
  <c r="CE819" i="1"/>
  <c r="CD819" i="1"/>
  <c r="CC819" i="1"/>
  <c r="CB819" i="1"/>
  <c r="CA819" i="1"/>
  <c r="BZ819" i="1"/>
  <c r="DR811" i="1"/>
  <c r="DQ811" i="1"/>
  <c r="DP811" i="1"/>
  <c r="DO811" i="1"/>
  <c r="DN811" i="1"/>
  <c r="DM811" i="1"/>
  <c r="DL811" i="1"/>
  <c r="DK811" i="1"/>
  <c r="DJ811" i="1"/>
  <c r="DI811" i="1"/>
  <c r="DH811" i="1"/>
  <c r="DG811" i="1"/>
  <c r="DF811" i="1"/>
  <c r="DE811" i="1"/>
  <c r="DD811" i="1"/>
  <c r="DC811" i="1"/>
  <c r="DB811" i="1"/>
  <c r="DA811" i="1"/>
  <c r="CZ811" i="1"/>
  <c r="CY811" i="1"/>
  <c r="CX811" i="1"/>
  <c r="CW811" i="1"/>
  <c r="CV811" i="1"/>
  <c r="CU811" i="1"/>
  <c r="CT811" i="1"/>
  <c r="CS811" i="1"/>
  <c r="CR811" i="1"/>
  <c r="CQ811" i="1"/>
  <c r="CP811" i="1"/>
  <c r="CO811" i="1"/>
  <c r="CN811" i="1"/>
  <c r="CM811" i="1"/>
  <c r="CL811" i="1"/>
  <c r="CK811" i="1"/>
  <c r="CJ811" i="1"/>
  <c r="CI811" i="1"/>
  <c r="CH811" i="1"/>
  <c r="CG811" i="1"/>
  <c r="CF811" i="1"/>
  <c r="CE811" i="1"/>
  <c r="CD811" i="1"/>
  <c r="CC811" i="1"/>
  <c r="CB811" i="1"/>
  <c r="CA811" i="1"/>
  <c r="BZ811" i="1"/>
  <c r="DR798" i="1"/>
  <c r="DQ798" i="1"/>
  <c r="DP798" i="1"/>
  <c r="DO798" i="1"/>
  <c r="DN798" i="1"/>
  <c r="DM798" i="1"/>
  <c r="DL798" i="1"/>
  <c r="DK798" i="1"/>
  <c r="DJ798" i="1"/>
  <c r="DI798" i="1"/>
  <c r="DH798" i="1"/>
  <c r="DG798" i="1"/>
  <c r="DF798" i="1"/>
  <c r="DE798" i="1"/>
  <c r="DD798" i="1"/>
  <c r="DC798" i="1"/>
  <c r="DB798" i="1"/>
  <c r="DA798" i="1"/>
  <c r="CZ798" i="1"/>
  <c r="CY798" i="1"/>
  <c r="CX798" i="1"/>
  <c r="CW798" i="1"/>
  <c r="CV798" i="1"/>
  <c r="CU798" i="1"/>
  <c r="CT798" i="1"/>
  <c r="CS798" i="1"/>
  <c r="CR798" i="1"/>
  <c r="CQ798" i="1"/>
  <c r="CP798" i="1"/>
  <c r="CO798" i="1"/>
  <c r="CN798" i="1"/>
  <c r="CM798" i="1"/>
  <c r="CL798" i="1"/>
  <c r="CK798" i="1"/>
  <c r="CJ798" i="1"/>
  <c r="CI798" i="1"/>
  <c r="CH798" i="1"/>
  <c r="CG798" i="1"/>
  <c r="CF798" i="1"/>
  <c r="CE798" i="1"/>
  <c r="CD798" i="1"/>
  <c r="CC798" i="1"/>
  <c r="CB798" i="1"/>
  <c r="CA798" i="1"/>
  <c r="BZ798" i="1"/>
  <c r="DR790" i="1"/>
  <c r="BE790" i="1"/>
  <c r="DQ790" i="1" s="1"/>
  <c r="BD790" i="1"/>
  <c r="DP790" i="1" s="1"/>
  <c r="BC790" i="1"/>
  <c r="DO790" i="1" s="1"/>
  <c r="BB790" i="1"/>
  <c r="DN790" i="1" s="1"/>
  <c r="BA790" i="1"/>
  <c r="DM790" i="1" s="1"/>
  <c r="AZ790" i="1"/>
  <c r="DL790" i="1" s="1"/>
  <c r="AY790" i="1"/>
  <c r="DK790" i="1" s="1"/>
  <c r="AX790" i="1"/>
  <c r="DJ790" i="1" s="1"/>
  <c r="AW790" i="1"/>
  <c r="DI790" i="1" s="1"/>
  <c r="AV790" i="1"/>
  <c r="DH790" i="1" s="1"/>
  <c r="AU790" i="1"/>
  <c r="DG790" i="1" s="1"/>
  <c r="AT790" i="1"/>
  <c r="DF790" i="1" s="1"/>
  <c r="AS790" i="1"/>
  <c r="DE790" i="1" s="1"/>
  <c r="AR790" i="1"/>
  <c r="DD790" i="1" s="1"/>
  <c r="AQ790" i="1"/>
  <c r="DC790" i="1" s="1"/>
  <c r="AP790" i="1"/>
  <c r="DB790" i="1" s="1"/>
  <c r="AO790" i="1"/>
  <c r="DA790" i="1" s="1"/>
  <c r="AN790" i="1"/>
  <c r="CZ790" i="1" s="1"/>
  <c r="AM790" i="1"/>
  <c r="CY790" i="1" s="1"/>
  <c r="AL790" i="1"/>
  <c r="CX790" i="1" s="1"/>
  <c r="AK790" i="1"/>
  <c r="CW790" i="1" s="1"/>
  <c r="AJ790" i="1"/>
  <c r="CV790" i="1" s="1"/>
  <c r="AI790" i="1"/>
  <c r="CU790" i="1" s="1"/>
  <c r="AH790" i="1"/>
  <c r="CT790" i="1" s="1"/>
  <c r="AG790" i="1"/>
  <c r="CS790" i="1" s="1"/>
  <c r="AF790" i="1"/>
  <c r="CR790" i="1" s="1"/>
  <c r="AE790" i="1"/>
  <c r="CQ790" i="1" s="1"/>
  <c r="AD790" i="1"/>
  <c r="CP790" i="1" s="1"/>
  <c r="AC790" i="1"/>
  <c r="CO790" i="1" s="1"/>
  <c r="AB790" i="1"/>
  <c r="CN790" i="1" s="1"/>
  <c r="AA790" i="1"/>
  <c r="CM790" i="1" s="1"/>
  <c r="Z790" i="1"/>
  <c r="CL790" i="1" s="1"/>
  <c r="Y790" i="1"/>
  <c r="CK790" i="1" s="1"/>
  <c r="X790" i="1"/>
  <c r="CJ790" i="1" s="1"/>
  <c r="W790" i="1"/>
  <c r="CI790" i="1" s="1"/>
  <c r="V790" i="1"/>
  <c r="CH790" i="1" s="1"/>
  <c r="U790" i="1"/>
  <c r="CG790" i="1" s="1"/>
  <c r="T790" i="1"/>
  <c r="CF790" i="1" s="1"/>
  <c r="S790" i="1"/>
  <c r="CE790" i="1" s="1"/>
  <c r="R790" i="1"/>
  <c r="CD790" i="1" s="1"/>
  <c r="Q790" i="1"/>
  <c r="CC790" i="1" s="1"/>
  <c r="P790" i="1"/>
  <c r="CB790" i="1" s="1"/>
  <c r="O790" i="1"/>
  <c r="CA790" i="1" s="1"/>
  <c r="N790" i="1"/>
  <c r="BZ790" i="1" s="1"/>
  <c r="BE783" i="1"/>
  <c r="DQ783" i="1" s="1"/>
  <c r="BD783" i="1"/>
  <c r="DP783" i="1" s="1"/>
  <c r="BC783" i="1"/>
  <c r="DO783" i="1" s="1"/>
  <c r="BB783" i="1"/>
  <c r="DN783" i="1" s="1"/>
  <c r="BA783" i="1"/>
  <c r="DM783" i="1" s="1"/>
  <c r="AZ783" i="1"/>
  <c r="DL783" i="1" s="1"/>
  <c r="AY783" i="1"/>
  <c r="DK783" i="1" s="1"/>
  <c r="AX783" i="1"/>
  <c r="DJ783" i="1" s="1"/>
  <c r="AW783" i="1"/>
  <c r="DI783" i="1" s="1"/>
  <c r="AV783" i="1"/>
  <c r="DH783" i="1" s="1"/>
  <c r="AU783" i="1"/>
  <c r="DG783" i="1" s="1"/>
  <c r="DF783" i="1"/>
  <c r="AS783" i="1"/>
  <c r="DE783" i="1" s="1"/>
  <c r="AR783" i="1"/>
  <c r="DD783" i="1" s="1"/>
  <c r="AQ783" i="1"/>
  <c r="DC783" i="1" s="1"/>
  <c r="AP783" i="1"/>
  <c r="DB783" i="1" s="1"/>
  <c r="AO783" i="1"/>
  <c r="DA783" i="1" s="1"/>
  <c r="AN783" i="1"/>
  <c r="CZ783" i="1" s="1"/>
  <c r="AM783" i="1"/>
  <c r="CY783" i="1" s="1"/>
  <c r="AL783" i="1"/>
  <c r="CX783" i="1" s="1"/>
  <c r="BE771" i="1"/>
  <c r="DQ771" i="1" s="1"/>
  <c r="BD771" i="1"/>
  <c r="DP771" i="1" s="1"/>
  <c r="BC771" i="1"/>
  <c r="DO771" i="1" s="1"/>
  <c r="BB771" i="1"/>
  <c r="DN771" i="1" s="1"/>
  <c r="BA771" i="1"/>
  <c r="DM771" i="1" s="1"/>
  <c r="AZ771" i="1"/>
  <c r="DL771" i="1" s="1"/>
  <c r="AY771" i="1"/>
  <c r="DK771" i="1" s="1"/>
  <c r="AX771" i="1"/>
  <c r="DJ771" i="1" s="1"/>
  <c r="AW771" i="1"/>
  <c r="DI771" i="1" s="1"/>
  <c r="AV771" i="1"/>
  <c r="DH771" i="1" s="1"/>
  <c r="AU771" i="1"/>
  <c r="DG771" i="1" s="1"/>
  <c r="AT771" i="1"/>
  <c r="DF771" i="1" s="1"/>
  <c r="AS771" i="1"/>
  <c r="DE771" i="1" s="1"/>
  <c r="AR771" i="1"/>
  <c r="DD771" i="1" s="1"/>
  <c r="AQ771" i="1"/>
  <c r="DC771" i="1" s="1"/>
  <c r="AP771" i="1"/>
  <c r="DB771" i="1" s="1"/>
  <c r="AO771" i="1"/>
  <c r="DA771" i="1" s="1"/>
  <c r="AN771" i="1"/>
  <c r="CZ771" i="1" s="1"/>
  <c r="AM771" i="1"/>
  <c r="CY771" i="1" s="1"/>
  <c r="AL771" i="1"/>
  <c r="CX771" i="1" s="1"/>
  <c r="AK771" i="1"/>
  <c r="CW771" i="1" s="1"/>
  <c r="AJ771" i="1"/>
  <c r="CV771" i="1" s="1"/>
  <c r="AI771" i="1"/>
  <c r="CU771" i="1" s="1"/>
  <c r="AH771" i="1"/>
  <c r="CT771" i="1" s="1"/>
  <c r="AG771" i="1"/>
  <c r="CS771" i="1" s="1"/>
  <c r="AF771" i="1"/>
  <c r="CR771" i="1" s="1"/>
  <c r="AE771" i="1"/>
  <c r="CQ771" i="1" s="1"/>
  <c r="AD771" i="1"/>
  <c r="CP771" i="1" s="1"/>
  <c r="AC771" i="1"/>
  <c r="CO771" i="1" s="1"/>
  <c r="AB771" i="1"/>
  <c r="CN771" i="1" s="1"/>
  <c r="AA771" i="1"/>
  <c r="CM771" i="1" s="1"/>
  <c r="Z771" i="1"/>
  <c r="CL771" i="1" s="1"/>
  <c r="Y771" i="1"/>
  <c r="CK771" i="1" s="1"/>
  <c r="X771" i="1"/>
  <c r="CJ771" i="1" s="1"/>
  <c r="W771" i="1"/>
  <c r="CI771" i="1" s="1"/>
  <c r="V771" i="1"/>
  <c r="CH771" i="1" s="1"/>
  <c r="U771" i="1"/>
  <c r="CG771" i="1" s="1"/>
  <c r="T771" i="1"/>
  <c r="CF771" i="1" s="1"/>
  <c r="S771" i="1"/>
  <c r="CE771" i="1" s="1"/>
  <c r="R771" i="1"/>
  <c r="CD771" i="1" s="1"/>
  <c r="Q771" i="1"/>
  <c r="CC771" i="1" s="1"/>
  <c r="P771" i="1"/>
  <c r="CB771" i="1" s="1"/>
  <c r="O771" i="1"/>
  <c r="CA771" i="1" s="1"/>
  <c r="N771" i="1"/>
  <c r="BZ771" i="1" s="1"/>
  <c r="DR761" i="1"/>
  <c r="DQ761" i="1"/>
  <c r="DP761" i="1"/>
  <c r="DO761" i="1"/>
  <c r="DN761" i="1"/>
  <c r="DM761" i="1"/>
  <c r="DL761" i="1"/>
  <c r="DK761" i="1"/>
  <c r="DJ761" i="1"/>
  <c r="DI761" i="1"/>
  <c r="DH761" i="1"/>
  <c r="DG761" i="1"/>
  <c r="DF761" i="1"/>
  <c r="DE761" i="1"/>
  <c r="DD761" i="1"/>
  <c r="DC761" i="1"/>
  <c r="DB761" i="1"/>
  <c r="DA761" i="1"/>
  <c r="CZ761" i="1"/>
  <c r="CY761" i="1"/>
  <c r="CX761" i="1"/>
  <c r="CW761" i="1"/>
  <c r="CV761" i="1"/>
  <c r="CU761" i="1"/>
  <c r="CT761" i="1"/>
  <c r="CS761" i="1"/>
  <c r="CR761" i="1"/>
  <c r="CQ761" i="1"/>
  <c r="CP761" i="1"/>
  <c r="CO761" i="1"/>
  <c r="CN761" i="1"/>
  <c r="CM761" i="1"/>
  <c r="CL761" i="1"/>
  <c r="CK761" i="1"/>
  <c r="CJ761" i="1"/>
  <c r="CI761" i="1"/>
  <c r="CH761" i="1"/>
  <c r="CG761" i="1"/>
  <c r="CF761" i="1"/>
  <c r="CE761" i="1"/>
  <c r="BE754" i="1"/>
  <c r="DQ754" i="1" s="1"/>
  <c r="BD754" i="1"/>
  <c r="DP754" i="1" s="1"/>
  <c r="BC754" i="1"/>
  <c r="DO754" i="1" s="1"/>
  <c r="BB754" i="1"/>
  <c r="DN754" i="1" s="1"/>
  <c r="BA754" i="1"/>
  <c r="DM754" i="1" s="1"/>
  <c r="AZ754" i="1"/>
  <c r="DL754" i="1" s="1"/>
  <c r="AY754" i="1"/>
  <c r="DK754" i="1" s="1"/>
  <c r="AX754" i="1"/>
  <c r="DJ754" i="1" s="1"/>
  <c r="AW754" i="1"/>
  <c r="DI754" i="1" s="1"/>
  <c r="AV754" i="1"/>
  <c r="DH754" i="1" s="1"/>
  <c r="AU754" i="1"/>
  <c r="DG754" i="1" s="1"/>
  <c r="AT754" i="1"/>
  <c r="DF754" i="1" s="1"/>
  <c r="AS754" i="1"/>
  <c r="DE754" i="1" s="1"/>
  <c r="AR754" i="1"/>
  <c r="DD754" i="1" s="1"/>
  <c r="AQ754" i="1"/>
  <c r="DC754" i="1" s="1"/>
  <c r="AP754" i="1"/>
  <c r="DB754" i="1" s="1"/>
  <c r="AO754" i="1"/>
  <c r="DA754" i="1" s="1"/>
  <c r="AN754" i="1"/>
  <c r="CZ754" i="1" s="1"/>
  <c r="AM754" i="1"/>
  <c r="CY754" i="1" s="1"/>
  <c r="AL754" i="1"/>
  <c r="CX754" i="1" s="1"/>
  <c r="AK754" i="1"/>
  <c r="CW754" i="1" s="1"/>
  <c r="AJ754" i="1"/>
  <c r="CV754" i="1" s="1"/>
  <c r="AI754" i="1"/>
  <c r="CU754" i="1" s="1"/>
  <c r="AH754" i="1"/>
  <c r="CT754" i="1" s="1"/>
  <c r="AG754" i="1"/>
  <c r="CS754" i="1" s="1"/>
  <c r="AF754" i="1"/>
  <c r="CR754" i="1" s="1"/>
  <c r="AE754" i="1"/>
  <c r="CQ754" i="1" s="1"/>
  <c r="AD754" i="1"/>
  <c r="CP754" i="1" s="1"/>
  <c r="AC754" i="1"/>
  <c r="CO754" i="1" s="1"/>
  <c r="AB754" i="1"/>
  <c r="CN754" i="1" s="1"/>
  <c r="AA754" i="1"/>
  <c r="CM754" i="1" s="1"/>
  <c r="Z754" i="1"/>
  <c r="CL754" i="1" s="1"/>
  <c r="Y754" i="1"/>
  <c r="CK754" i="1" s="1"/>
  <c r="X754" i="1"/>
  <c r="CJ754" i="1" s="1"/>
  <c r="W754" i="1"/>
  <c r="CI754" i="1" s="1"/>
  <c r="V754" i="1"/>
  <c r="CH754" i="1" s="1"/>
  <c r="U754" i="1"/>
  <c r="CG754" i="1" s="1"/>
  <c r="T754" i="1"/>
  <c r="CF754" i="1" s="1"/>
  <c r="S754" i="1"/>
  <c r="CE754" i="1" s="1"/>
  <c r="R754" i="1"/>
  <c r="CD754" i="1" s="1"/>
  <c r="Q754" i="1"/>
  <c r="CC754" i="1" s="1"/>
  <c r="P754" i="1"/>
  <c r="CB754" i="1" s="1"/>
  <c r="O754" i="1"/>
  <c r="CA754" i="1" s="1"/>
  <c r="N754" i="1"/>
  <c r="BZ754" i="1" s="1"/>
  <c r="DR742" i="1"/>
  <c r="DP742" i="1"/>
  <c r="DO742" i="1"/>
  <c r="DN742" i="1"/>
  <c r="DM742" i="1"/>
  <c r="DL742" i="1"/>
  <c r="DK742" i="1"/>
  <c r="DJ742" i="1"/>
  <c r="DI742" i="1"/>
  <c r="DH742" i="1"/>
  <c r="DG742" i="1"/>
  <c r="DF742" i="1"/>
  <c r="DE742" i="1"/>
  <c r="DD742" i="1"/>
  <c r="DC742" i="1"/>
  <c r="DB742" i="1"/>
  <c r="DA742" i="1"/>
  <c r="CZ742" i="1"/>
  <c r="CY742" i="1"/>
  <c r="CX742" i="1"/>
  <c r="CW742" i="1"/>
  <c r="CV742" i="1"/>
  <c r="DR735" i="1"/>
  <c r="BE735" i="1"/>
  <c r="DQ735" i="1" s="1"/>
  <c r="BD735" i="1"/>
  <c r="DP735" i="1" s="1"/>
  <c r="BC735" i="1"/>
  <c r="DO735" i="1" s="1"/>
  <c r="BB735" i="1"/>
  <c r="DN735" i="1" s="1"/>
  <c r="BA735" i="1"/>
  <c r="DM735" i="1" s="1"/>
  <c r="AZ735" i="1"/>
  <c r="DL735" i="1" s="1"/>
  <c r="AY735" i="1"/>
  <c r="DK735" i="1" s="1"/>
  <c r="AX735" i="1"/>
  <c r="DJ735" i="1" s="1"/>
  <c r="AW735" i="1"/>
  <c r="DI735" i="1" s="1"/>
  <c r="AV735" i="1"/>
  <c r="DH735" i="1" s="1"/>
  <c r="AU735" i="1"/>
  <c r="DG735" i="1" s="1"/>
  <c r="AT735" i="1"/>
  <c r="DF735" i="1" s="1"/>
  <c r="AS735" i="1"/>
  <c r="DE735" i="1" s="1"/>
  <c r="AR735" i="1"/>
  <c r="DD735" i="1" s="1"/>
  <c r="AQ735" i="1"/>
  <c r="DC735" i="1" s="1"/>
  <c r="AP735" i="1"/>
  <c r="DB735" i="1" s="1"/>
  <c r="AO735" i="1"/>
  <c r="DA735" i="1" s="1"/>
  <c r="AN735" i="1"/>
  <c r="CZ735" i="1" s="1"/>
  <c r="AM735" i="1"/>
  <c r="CY735" i="1" s="1"/>
  <c r="AL735" i="1"/>
  <c r="CX735" i="1" s="1"/>
  <c r="AK735" i="1"/>
  <c r="CW735" i="1" s="1"/>
  <c r="AJ735" i="1"/>
  <c r="CV735" i="1" s="1"/>
  <c r="AI735" i="1"/>
  <c r="CU735" i="1" s="1"/>
  <c r="BE729" i="1"/>
  <c r="DQ729" i="1" s="1"/>
  <c r="BD729" i="1"/>
  <c r="DP729" i="1" s="1"/>
  <c r="BC729" i="1"/>
  <c r="DO729" i="1" s="1"/>
  <c r="BB729" i="1"/>
  <c r="DN729" i="1" s="1"/>
  <c r="BA729" i="1"/>
  <c r="DM729" i="1" s="1"/>
  <c r="AZ729" i="1"/>
  <c r="DL729" i="1" s="1"/>
  <c r="AY729" i="1"/>
  <c r="DK729" i="1" s="1"/>
  <c r="AX729" i="1"/>
  <c r="DJ729" i="1" s="1"/>
  <c r="AW729" i="1"/>
  <c r="DI729" i="1" s="1"/>
  <c r="AV729" i="1"/>
  <c r="DH729" i="1" s="1"/>
  <c r="AU729" i="1"/>
  <c r="DG729" i="1" s="1"/>
  <c r="AT729" i="1"/>
  <c r="DF729" i="1" s="1"/>
  <c r="AS729" i="1"/>
  <c r="DE729" i="1" s="1"/>
  <c r="AR729" i="1"/>
  <c r="DD729" i="1" s="1"/>
  <c r="AQ729" i="1"/>
  <c r="DC729" i="1" s="1"/>
  <c r="AP729" i="1"/>
  <c r="DB729" i="1" s="1"/>
  <c r="AO729" i="1"/>
  <c r="DA729" i="1" s="1"/>
  <c r="AN729" i="1"/>
  <c r="CZ729" i="1" s="1"/>
  <c r="AM729" i="1"/>
  <c r="CY729" i="1" s="1"/>
  <c r="AL729" i="1"/>
  <c r="CX729" i="1" s="1"/>
  <c r="AK729" i="1"/>
  <c r="CW729" i="1" s="1"/>
  <c r="AJ729" i="1"/>
  <c r="CV729" i="1" s="1"/>
  <c r="AI729" i="1"/>
  <c r="CU729" i="1" s="1"/>
  <c r="AH729" i="1"/>
  <c r="CT729" i="1" s="1"/>
  <c r="AG729" i="1"/>
  <c r="CS729" i="1" s="1"/>
  <c r="AF729" i="1"/>
  <c r="CR729" i="1" s="1"/>
  <c r="AE729" i="1"/>
  <c r="CQ729" i="1" s="1"/>
  <c r="AD729" i="1"/>
  <c r="CP729" i="1" s="1"/>
  <c r="AC729" i="1"/>
  <c r="CO729" i="1" s="1"/>
  <c r="AB729" i="1"/>
  <c r="CN729" i="1" s="1"/>
  <c r="AA729" i="1"/>
  <c r="CM729" i="1" s="1"/>
  <c r="Z729" i="1"/>
  <c r="CL729" i="1" s="1"/>
  <c r="Y729" i="1"/>
  <c r="CK729" i="1" s="1"/>
  <c r="X729" i="1"/>
  <c r="CJ729" i="1" s="1"/>
  <c r="W729" i="1"/>
  <c r="CI729" i="1" s="1"/>
  <c r="V729" i="1"/>
  <c r="CH729" i="1" s="1"/>
  <c r="U729" i="1"/>
  <c r="CG729" i="1" s="1"/>
  <c r="T729" i="1"/>
  <c r="CF729" i="1" s="1"/>
  <c r="S729" i="1"/>
  <c r="CE729" i="1" s="1"/>
  <c r="R729" i="1"/>
  <c r="CD729" i="1" s="1"/>
  <c r="Q729" i="1"/>
  <c r="CC729" i="1" s="1"/>
  <c r="P729" i="1"/>
  <c r="CB729" i="1" s="1"/>
  <c r="O729" i="1"/>
  <c r="CA729" i="1" s="1"/>
  <c r="N729" i="1"/>
  <c r="BZ729" i="1" s="1"/>
  <c r="BE717" i="1"/>
  <c r="DQ717" i="1" s="1"/>
  <c r="BD717" i="1"/>
  <c r="DP717" i="1" s="1"/>
  <c r="BC717" i="1"/>
  <c r="DO717" i="1" s="1"/>
  <c r="BB717" i="1"/>
  <c r="DN717" i="1" s="1"/>
  <c r="BA717" i="1"/>
  <c r="DM717" i="1" s="1"/>
  <c r="AZ717" i="1"/>
  <c r="DL717" i="1" s="1"/>
  <c r="AY717" i="1"/>
  <c r="DK717" i="1" s="1"/>
  <c r="AX717" i="1"/>
  <c r="DJ717" i="1" s="1"/>
  <c r="AW717" i="1"/>
  <c r="DI717" i="1" s="1"/>
  <c r="AV717" i="1"/>
  <c r="DH717" i="1" s="1"/>
  <c r="AU717" i="1"/>
  <c r="DG717" i="1" s="1"/>
  <c r="AT717" i="1"/>
  <c r="DF717" i="1" s="1"/>
  <c r="AS717" i="1"/>
  <c r="DE717" i="1" s="1"/>
  <c r="AR717" i="1"/>
  <c r="DD717" i="1" s="1"/>
  <c r="AQ717" i="1"/>
  <c r="DC717" i="1" s="1"/>
  <c r="AP717" i="1"/>
  <c r="DB717" i="1" s="1"/>
  <c r="AO717" i="1"/>
  <c r="DA717" i="1" s="1"/>
  <c r="AN717" i="1"/>
  <c r="CZ717" i="1" s="1"/>
  <c r="AM717" i="1"/>
  <c r="CY717" i="1" s="1"/>
  <c r="AL717" i="1"/>
  <c r="CX717" i="1" s="1"/>
  <c r="AK717" i="1"/>
  <c r="CW717" i="1" s="1"/>
  <c r="AJ717" i="1"/>
  <c r="CV717" i="1" s="1"/>
  <c r="AI717" i="1"/>
  <c r="CU717" i="1" s="1"/>
  <c r="AH717" i="1"/>
  <c r="CT717" i="1" s="1"/>
  <c r="AG717" i="1"/>
  <c r="CS717" i="1" s="1"/>
  <c r="AF717" i="1"/>
  <c r="CR717" i="1" s="1"/>
  <c r="AE717" i="1"/>
  <c r="CQ717" i="1" s="1"/>
  <c r="AD717" i="1"/>
  <c r="CP717" i="1" s="1"/>
  <c r="AC717" i="1"/>
  <c r="CO717" i="1" s="1"/>
  <c r="AB717" i="1"/>
  <c r="CN717" i="1" s="1"/>
  <c r="AA717" i="1"/>
  <c r="CM717" i="1" s="1"/>
  <c r="Z717" i="1"/>
  <c r="CL717" i="1" s="1"/>
  <c r="Y717" i="1"/>
  <c r="CK717" i="1" s="1"/>
  <c r="X717" i="1"/>
  <c r="CJ717" i="1" s="1"/>
  <c r="W717" i="1"/>
  <c r="CI717" i="1" s="1"/>
  <c r="V717" i="1"/>
  <c r="CH717" i="1" s="1"/>
  <c r="U717" i="1"/>
  <c r="CG717" i="1" s="1"/>
  <c r="T717" i="1"/>
  <c r="CF717" i="1" s="1"/>
  <c r="S717" i="1"/>
  <c r="CE717" i="1" s="1"/>
  <c r="R717" i="1"/>
  <c r="CD717" i="1" s="1"/>
  <c r="Q717" i="1"/>
  <c r="CC717" i="1" s="1"/>
  <c r="P717" i="1"/>
  <c r="CB717" i="1" s="1"/>
  <c r="O717" i="1"/>
  <c r="CA717" i="1" s="1"/>
  <c r="N717" i="1"/>
  <c r="BZ717" i="1" s="1"/>
  <c r="BE709" i="1"/>
  <c r="DQ709" i="1" s="1"/>
  <c r="BD709" i="1"/>
  <c r="DP709" i="1" s="1"/>
  <c r="BC709" i="1"/>
  <c r="DO709" i="1" s="1"/>
  <c r="BB709" i="1"/>
  <c r="DN709" i="1" s="1"/>
  <c r="BA709" i="1"/>
  <c r="DM709" i="1" s="1"/>
  <c r="AZ709" i="1"/>
  <c r="DL709" i="1" s="1"/>
  <c r="AY709" i="1"/>
  <c r="DK709" i="1" s="1"/>
  <c r="AX709" i="1"/>
  <c r="DJ709" i="1" s="1"/>
  <c r="AW709" i="1"/>
  <c r="DI709" i="1" s="1"/>
  <c r="AV709" i="1"/>
  <c r="DH709" i="1" s="1"/>
  <c r="AU709" i="1"/>
  <c r="DG709" i="1" s="1"/>
  <c r="AT709" i="1"/>
  <c r="DF709" i="1" s="1"/>
  <c r="AS709" i="1"/>
  <c r="DE709" i="1" s="1"/>
  <c r="AR709" i="1"/>
  <c r="DD709" i="1" s="1"/>
  <c r="AQ709" i="1"/>
  <c r="DC709" i="1" s="1"/>
  <c r="AP709" i="1"/>
  <c r="DB709" i="1" s="1"/>
  <c r="AO709" i="1"/>
  <c r="DA709" i="1" s="1"/>
  <c r="AN709" i="1"/>
  <c r="CZ709" i="1" s="1"/>
  <c r="AM709" i="1"/>
  <c r="CY709" i="1" s="1"/>
  <c r="AL709" i="1"/>
  <c r="CX709" i="1" s="1"/>
  <c r="AK709" i="1"/>
  <c r="CW709" i="1" s="1"/>
  <c r="AJ709" i="1"/>
  <c r="CV709" i="1" s="1"/>
  <c r="AI709" i="1"/>
  <c r="CU709" i="1" s="1"/>
  <c r="AH709" i="1"/>
  <c r="CT709" i="1" s="1"/>
  <c r="AG709" i="1"/>
  <c r="CS709" i="1" s="1"/>
  <c r="AF709" i="1"/>
  <c r="CR709" i="1" s="1"/>
  <c r="AE709" i="1"/>
  <c r="CQ709" i="1" s="1"/>
  <c r="AD709" i="1"/>
  <c r="CP709" i="1" s="1"/>
  <c r="AC709" i="1"/>
  <c r="CO709" i="1" s="1"/>
  <c r="AB709" i="1"/>
  <c r="CN709" i="1" s="1"/>
  <c r="AA709" i="1"/>
  <c r="CM709" i="1" s="1"/>
  <c r="Z709" i="1"/>
  <c r="CL709" i="1" s="1"/>
  <c r="Y709" i="1"/>
  <c r="CK709" i="1" s="1"/>
  <c r="X709" i="1"/>
  <c r="CJ709" i="1" s="1"/>
  <c r="W709" i="1"/>
  <c r="CI709" i="1" s="1"/>
  <c r="V709" i="1"/>
  <c r="CH709" i="1" s="1"/>
  <c r="U709" i="1"/>
  <c r="CG709" i="1" s="1"/>
  <c r="T709" i="1"/>
  <c r="CF709" i="1" s="1"/>
  <c r="S709" i="1"/>
  <c r="CE709" i="1" s="1"/>
  <c r="R709" i="1"/>
  <c r="CD709" i="1" s="1"/>
  <c r="Q709" i="1"/>
  <c r="CC709" i="1" s="1"/>
  <c r="P709" i="1"/>
  <c r="CB709" i="1" s="1"/>
  <c r="O709" i="1"/>
  <c r="CA709" i="1" s="1"/>
  <c r="N709" i="1"/>
  <c r="BZ709" i="1" s="1"/>
  <c r="DR682" i="1"/>
  <c r="DQ682" i="1"/>
  <c r="DP682" i="1"/>
  <c r="DO682" i="1"/>
  <c r="DN682" i="1"/>
  <c r="DM682" i="1"/>
  <c r="DL682" i="1"/>
  <c r="DK682" i="1"/>
  <c r="DJ682" i="1"/>
  <c r="DI682" i="1"/>
  <c r="DH682" i="1"/>
  <c r="DG682" i="1"/>
  <c r="DF682" i="1"/>
  <c r="DE682" i="1"/>
  <c r="DD682" i="1"/>
  <c r="DC682" i="1"/>
  <c r="DB682" i="1"/>
  <c r="DA682" i="1"/>
  <c r="CZ682" i="1"/>
  <c r="CY682" i="1"/>
  <c r="CX682" i="1"/>
  <c r="CW682" i="1"/>
  <c r="CV682" i="1"/>
  <c r="CU682" i="1"/>
  <c r="CT682" i="1"/>
  <c r="CS682" i="1"/>
  <c r="CR682" i="1"/>
  <c r="CQ682" i="1"/>
  <c r="CP682" i="1"/>
  <c r="CO682" i="1"/>
  <c r="CN682" i="1"/>
  <c r="CM682" i="1"/>
  <c r="CL682" i="1"/>
  <c r="CK682" i="1"/>
  <c r="CJ682" i="1"/>
  <c r="CI682" i="1"/>
  <c r="CH682" i="1"/>
  <c r="CG682" i="1"/>
  <c r="CF682" i="1"/>
  <c r="CE682" i="1"/>
  <c r="CD682" i="1"/>
  <c r="CC682" i="1"/>
  <c r="CB682" i="1"/>
  <c r="CA682" i="1"/>
  <c r="BZ682" i="1"/>
  <c r="DR641" i="1"/>
  <c r="DQ641" i="1"/>
  <c r="DP641" i="1"/>
  <c r="DO641" i="1"/>
  <c r="DN641" i="1"/>
  <c r="DM641" i="1"/>
  <c r="DL641" i="1"/>
  <c r="DK641" i="1"/>
  <c r="DJ641" i="1"/>
  <c r="DI641" i="1"/>
  <c r="DH641" i="1"/>
  <c r="DG641" i="1"/>
  <c r="DF641" i="1"/>
  <c r="DE641" i="1"/>
  <c r="DD641" i="1"/>
  <c r="DC641" i="1"/>
  <c r="DB641" i="1"/>
  <c r="DA641" i="1"/>
  <c r="CZ641" i="1"/>
  <c r="CY641" i="1"/>
  <c r="CX641" i="1"/>
  <c r="CW641" i="1"/>
  <c r="CV641" i="1"/>
  <c r="CU641" i="1"/>
  <c r="CT641" i="1"/>
  <c r="CS641" i="1"/>
  <c r="CR641" i="1"/>
  <c r="CQ641" i="1"/>
  <c r="CP641" i="1"/>
  <c r="CO641" i="1"/>
  <c r="CN641" i="1"/>
  <c r="CM641" i="1"/>
  <c r="CL641" i="1"/>
  <c r="CK641" i="1"/>
  <c r="CJ641" i="1"/>
  <c r="CI641" i="1"/>
  <c r="CH641" i="1"/>
  <c r="CG641" i="1"/>
  <c r="CF641" i="1"/>
  <c r="CE641" i="1"/>
  <c r="CD641" i="1"/>
  <c r="CC641" i="1"/>
  <c r="CB641" i="1"/>
  <c r="CA641" i="1"/>
  <c r="BZ641" i="1"/>
  <c r="DR629" i="1"/>
  <c r="DQ629" i="1"/>
  <c r="DP629" i="1"/>
  <c r="DO629" i="1"/>
  <c r="DN629" i="1"/>
  <c r="DM629" i="1"/>
  <c r="DL629" i="1"/>
  <c r="DK629" i="1"/>
  <c r="DJ629" i="1"/>
  <c r="DI629" i="1"/>
  <c r="DH629" i="1"/>
  <c r="DG629" i="1"/>
  <c r="DF629" i="1"/>
  <c r="DE629" i="1"/>
  <c r="DD629" i="1"/>
  <c r="DC629" i="1"/>
  <c r="DB629" i="1"/>
  <c r="DA629" i="1"/>
  <c r="CZ629" i="1"/>
  <c r="CY629" i="1"/>
  <c r="CX629" i="1"/>
  <c r="CW629" i="1"/>
  <c r="CV629" i="1"/>
  <c r="CU629" i="1"/>
  <c r="CT629" i="1"/>
  <c r="CS629" i="1"/>
  <c r="CR629" i="1"/>
  <c r="CQ629" i="1"/>
  <c r="CP629" i="1"/>
  <c r="CO629" i="1"/>
  <c r="CN629" i="1"/>
  <c r="CM629" i="1"/>
  <c r="CL629" i="1"/>
  <c r="CK629" i="1"/>
  <c r="CJ629" i="1"/>
  <c r="CI629" i="1"/>
  <c r="CH629" i="1"/>
  <c r="CG629" i="1"/>
  <c r="CF629" i="1"/>
  <c r="CE629" i="1"/>
  <c r="CD629" i="1"/>
  <c r="CC629" i="1"/>
  <c r="CB629" i="1"/>
  <c r="CA629" i="1"/>
  <c r="BZ629" i="1"/>
  <c r="DR622" i="1"/>
  <c r="DQ622" i="1"/>
  <c r="DP622" i="1"/>
  <c r="DO622" i="1"/>
  <c r="DN622" i="1"/>
  <c r="DM622" i="1"/>
  <c r="DL622" i="1"/>
  <c r="DK622" i="1"/>
  <c r="DJ622" i="1"/>
  <c r="DI622" i="1"/>
  <c r="DH622" i="1"/>
  <c r="DG622" i="1"/>
  <c r="DF622" i="1"/>
  <c r="DE622" i="1"/>
  <c r="DD622" i="1"/>
  <c r="DC622" i="1"/>
  <c r="DB622" i="1"/>
  <c r="DA622" i="1"/>
  <c r="CZ622" i="1"/>
  <c r="CY622" i="1"/>
  <c r="CX622" i="1"/>
  <c r="CW622" i="1"/>
  <c r="CV622" i="1"/>
  <c r="AI622" i="1"/>
  <c r="CU622" i="1" s="1"/>
  <c r="DR612" i="1"/>
  <c r="BE612" i="1"/>
  <c r="DQ612" i="1" s="1"/>
  <c r="BD612" i="1"/>
  <c r="DP612" i="1" s="1"/>
  <c r="BC612" i="1"/>
  <c r="DO612" i="1" s="1"/>
  <c r="BB612" i="1"/>
  <c r="DN612" i="1" s="1"/>
  <c r="BA612" i="1"/>
  <c r="DM612" i="1" s="1"/>
  <c r="AZ612" i="1"/>
  <c r="DL612" i="1" s="1"/>
  <c r="AY612" i="1"/>
  <c r="DK612" i="1" s="1"/>
  <c r="AX612" i="1"/>
  <c r="DJ612" i="1" s="1"/>
  <c r="AW612" i="1"/>
  <c r="DI612" i="1" s="1"/>
  <c r="AV612" i="1"/>
  <c r="DH612" i="1" s="1"/>
  <c r="AU612" i="1"/>
  <c r="DG612" i="1" s="1"/>
  <c r="AT612" i="1"/>
  <c r="DF612" i="1" s="1"/>
  <c r="AS612" i="1"/>
  <c r="DE612" i="1" s="1"/>
  <c r="AR612" i="1"/>
  <c r="DD612" i="1" s="1"/>
  <c r="AQ612" i="1"/>
  <c r="DC612" i="1" s="1"/>
  <c r="AP612" i="1"/>
  <c r="DB612" i="1" s="1"/>
  <c r="AO612" i="1"/>
  <c r="DA612" i="1" s="1"/>
  <c r="AN612" i="1"/>
  <c r="CZ612" i="1" s="1"/>
  <c r="AM612" i="1"/>
  <c r="CY612" i="1" s="1"/>
  <c r="AL612" i="1"/>
  <c r="CX612" i="1" s="1"/>
  <c r="AK612" i="1"/>
  <c r="CW612" i="1" s="1"/>
  <c r="AJ612" i="1"/>
  <c r="CV612" i="1" s="1"/>
  <c r="AI612" i="1"/>
  <c r="CU612" i="1" s="1"/>
  <c r="AH612" i="1"/>
  <c r="CT612" i="1" s="1"/>
  <c r="AG612" i="1"/>
  <c r="CS612" i="1" s="1"/>
  <c r="AF612" i="1"/>
  <c r="CR612" i="1" s="1"/>
  <c r="AE612" i="1"/>
  <c r="CQ612" i="1" s="1"/>
  <c r="AD612" i="1"/>
  <c r="CP612" i="1" s="1"/>
  <c r="AC612" i="1"/>
  <c r="CO612" i="1" s="1"/>
  <c r="AB612" i="1"/>
  <c r="CN612" i="1" s="1"/>
  <c r="DR604" i="1"/>
  <c r="DQ604" i="1"/>
  <c r="DP604" i="1"/>
  <c r="DO604" i="1"/>
  <c r="DN604" i="1"/>
  <c r="DM604" i="1"/>
  <c r="DL604" i="1"/>
  <c r="DK604" i="1"/>
  <c r="DJ604" i="1"/>
  <c r="DI604" i="1"/>
  <c r="DH604" i="1"/>
  <c r="DG604" i="1"/>
  <c r="DF604" i="1"/>
  <c r="DE604" i="1"/>
  <c r="DD604" i="1"/>
  <c r="DC604" i="1"/>
  <c r="DB604" i="1"/>
  <c r="DA604" i="1"/>
  <c r="CZ604" i="1"/>
  <c r="CY604" i="1"/>
  <c r="CX604" i="1"/>
  <c r="CW604" i="1"/>
  <c r="CV604" i="1"/>
  <c r="CU604" i="1"/>
  <c r="CT604" i="1"/>
  <c r="CS604" i="1"/>
  <c r="CR604" i="1"/>
  <c r="CQ604" i="1"/>
  <c r="CP604" i="1"/>
  <c r="CO604" i="1"/>
  <c r="CN604" i="1"/>
  <c r="CM604" i="1"/>
  <c r="CL604" i="1"/>
  <c r="CK604" i="1"/>
  <c r="CJ604" i="1"/>
  <c r="CI604" i="1"/>
  <c r="CH604" i="1"/>
  <c r="CG604" i="1"/>
  <c r="CF604" i="1"/>
  <c r="CE604" i="1"/>
  <c r="CD604" i="1"/>
  <c r="CC604" i="1"/>
  <c r="CB604" i="1"/>
  <c r="CA604" i="1"/>
  <c r="BZ604" i="1"/>
  <c r="BE598" i="1"/>
  <c r="DQ598" i="1" s="1"/>
  <c r="BD598" i="1"/>
  <c r="DP598" i="1" s="1"/>
  <c r="BC598" i="1"/>
  <c r="DO598" i="1" s="1"/>
  <c r="BB598" i="1"/>
  <c r="DN598" i="1" s="1"/>
  <c r="BA598" i="1"/>
  <c r="DM598" i="1" s="1"/>
  <c r="AZ598" i="1"/>
  <c r="DL598" i="1" s="1"/>
  <c r="AY598" i="1"/>
  <c r="DK598" i="1" s="1"/>
  <c r="AX598" i="1"/>
  <c r="DJ598" i="1" s="1"/>
  <c r="AW598" i="1"/>
  <c r="DI598" i="1" s="1"/>
  <c r="AV598" i="1"/>
  <c r="DH598" i="1" s="1"/>
  <c r="AU598" i="1"/>
  <c r="DG598" i="1" s="1"/>
  <c r="AT598" i="1"/>
  <c r="DF598" i="1" s="1"/>
  <c r="AS598" i="1"/>
  <c r="DE598" i="1" s="1"/>
  <c r="AR598" i="1"/>
  <c r="DD598" i="1" s="1"/>
  <c r="AQ598" i="1"/>
  <c r="DC598" i="1" s="1"/>
  <c r="AP598" i="1"/>
  <c r="DB598" i="1" s="1"/>
  <c r="AO598" i="1"/>
  <c r="DA598" i="1" s="1"/>
  <c r="AN598" i="1"/>
  <c r="CZ598" i="1" s="1"/>
  <c r="AM598" i="1"/>
  <c r="CY598" i="1" s="1"/>
  <c r="AL598" i="1"/>
  <c r="CX598" i="1" s="1"/>
  <c r="AK598" i="1"/>
  <c r="CW598" i="1" s="1"/>
  <c r="AJ598" i="1"/>
  <c r="CV598" i="1" s="1"/>
  <c r="AI598" i="1"/>
  <c r="CU598" i="1" s="1"/>
  <c r="DM591" i="1"/>
  <c r="DL591" i="1"/>
  <c r="DK591" i="1"/>
  <c r="DJ591" i="1"/>
  <c r="DI591" i="1"/>
  <c r="DH591" i="1"/>
  <c r="DG591" i="1"/>
  <c r="DF591" i="1"/>
  <c r="DE591" i="1"/>
  <c r="DD591" i="1"/>
  <c r="DC591" i="1"/>
  <c r="DB591" i="1"/>
  <c r="DA591" i="1"/>
  <c r="CZ591" i="1"/>
  <c r="CY591" i="1"/>
  <c r="CX591" i="1"/>
  <c r="CW591" i="1"/>
  <c r="CV591" i="1"/>
  <c r="CU591" i="1"/>
  <c r="CT591" i="1"/>
  <c r="CS591" i="1"/>
  <c r="CR591" i="1"/>
  <c r="CQ591" i="1"/>
  <c r="CP591" i="1"/>
  <c r="CO591" i="1"/>
  <c r="CN591" i="1"/>
  <c r="CM591" i="1"/>
  <c r="CL591" i="1"/>
  <c r="CK591" i="1"/>
  <c r="CJ591" i="1"/>
  <c r="CI591" i="1"/>
  <c r="CH591" i="1"/>
  <c r="CG591" i="1"/>
  <c r="CF591" i="1"/>
  <c r="CE591" i="1"/>
  <c r="CD591" i="1"/>
  <c r="CC591" i="1"/>
  <c r="CB591" i="1"/>
  <c r="CA591" i="1"/>
  <c r="BZ591" i="1"/>
  <c r="DR581" i="1"/>
  <c r="BE581" i="1"/>
  <c r="DQ581" i="1" s="1"/>
  <c r="BD581" i="1"/>
  <c r="DP581" i="1" s="1"/>
  <c r="BC581" i="1"/>
  <c r="DO581" i="1" s="1"/>
  <c r="BB581" i="1"/>
  <c r="DN581" i="1" s="1"/>
  <c r="BA581" i="1"/>
  <c r="DM581" i="1" s="1"/>
  <c r="AZ581" i="1"/>
  <c r="DL581" i="1" s="1"/>
  <c r="AY581" i="1"/>
  <c r="DK581" i="1" s="1"/>
  <c r="AX581" i="1"/>
  <c r="DJ581" i="1" s="1"/>
  <c r="AW581" i="1"/>
  <c r="DI581" i="1" s="1"/>
  <c r="AV581" i="1"/>
  <c r="DH581" i="1" s="1"/>
  <c r="AU581" i="1"/>
  <c r="DG581" i="1" s="1"/>
  <c r="AT581" i="1"/>
  <c r="DF581" i="1" s="1"/>
  <c r="AS581" i="1"/>
  <c r="DE581" i="1" s="1"/>
  <c r="AR581" i="1"/>
  <c r="DD581" i="1" s="1"/>
  <c r="AQ581" i="1"/>
  <c r="DC581" i="1" s="1"/>
  <c r="AP581" i="1"/>
  <c r="DB581" i="1" s="1"/>
  <c r="AO581" i="1"/>
  <c r="DA581" i="1" s="1"/>
  <c r="AN581" i="1"/>
  <c r="CZ581" i="1" s="1"/>
  <c r="AM581" i="1"/>
  <c r="CY581" i="1" s="1"/>
  <c r="AL581" i="1"/>
  <c r="CX581" i="1" s="1"/>
  <c r="AK581" i="1"/>
  <c r="CW581" i="1" s="1"/>
  <c r="AJ581" i="1"/>
  <c r="CV581" i="1" s="1"/>
  <c r="AI581" i="1"/>
  <c r="CU581" i="1" s="1"/>
  <c r="AH581" i="1"/>
  <c r="CT581" i="1" s="1"/>
  <c r="AG581" i="1"/>
  <c r="CS581" i="1" s="1"/>
  <c r="AF581" i="1"/>
  <c r="CR581" i="1" s="1"/>
  <c r="AE581" i="1"/>
  <c r="CQ581" i="1" s="1"/>
  <c r="AD581" i="1"/>
  <c r="CP581" i="1" s="1"/>
  <c r="AC581" i="1"/>
  <c r="CO581" i="1" s="1"/>
  <c r="AB581" i="1"/>
  <c r="CN581" i="1" s="1"/>
  <c r="AA581" i="1"/>
  <c r="CM581" i="1" s="1"/>
  <c r="Z581" i="1"/>
  <c r="CL581" i="1" s="1"/>
  <c r="Y581" i="1"/>
  <c r="CK581" i="1" s="1"/>
  <c r="X581" i="1"/>
  <c r="CJ581" i="1" s="1"/>
  <c r="W581" i="1"/>
  <c r="CI581" i="1" s="1"/>
  <c r="V581" i="1"/>
  <c r="CH581" i="1" s="1"/>
  <c r="U581" i="1"/>
  <c r="CG581" i="1" s="1"/>
  <c r="T581" i="1"/>
  <c r="CF581" i="1" s="1"/>
  <c r="S581" i="1"/>
  <c r="CE581" i="1" s="1"/>
  <c r="R581" i="1"/>
  <c r="CD581" i="1" s="1"/>
  <c r="Q581" i="1"/>
  <c r="CC581" i="1" s="1"/>
  <c r="P581" i="1"/>
  <c r="CB581" i="1" s="1"/>
  <c r="O581" i="1"/>
  <c r="CA581" i="1" s="1"/>
  <c r="N581" i="1"/>
  <c r="BZ581" i="1" s="1"/>
  <c r="BE578" i="1"/>
  <c r="DQ578" i="1" s="1"/>
  <c r="BD578" i="1"/>
  <c r="DP578" i="1" s="1"/>
  <c r="BC578" i="1"/>
  <c r="DO578" i="1" s="1"/>
  <c r="BB578" i="1"/>
  <c r="DN578" i="1" s="1"/>
  <c r="BA578" i="1"/>
  <c r="DM578" i="1" s="1"/>
  <c r="AZ578" i="1"/>
  <c r="DL578" i="1" s="1"/>
  <c r="AY578" i="1"/>
  <c r="DK578" i="1" s="1"/>
  <c r="AX578" i="1"/>
  <c r="DJ578" i="1" s="1"/>
  <c r="AW578" i="1"/>
  <c r="DI578" i="1" s="1"/>
  <c r="AV578" i="1"/>
  <c r="DH578" i="1" s="1"/>
  <c r="AU578" i="1"/>
  <c r="DG578" i="1" s="1"/>
  <c r="AT578" i="1"/>
  <c r="DF578" i="1" s="1"/>
  <c r="AS578" i="1"/>
  <c r="DE578" i="1" s="1"/>
  <c r="AR578" i="1"/>
  <c r="DD578" i="1" s="1"/>
  <c r="AQ578" i="1"/>
  <c r="DC578" i="1" s="1"/>
  <c r="AP578" i="1"/>
  <c r="DB578" i="1" s="1"/>
  <c r="AO578" i="1"/>
  <c r="DA578" i="1" s="1"/>
  <c r="AN578" i="1"/>
  <c r="CZ578" i="1" s="1"/>
  <c r="AM578" i="1"/>
  <c r="CY578" i="1" s="1"/>
  <c r="AL578" i="1"/>
  <c r="CX578" i="1" s="1"/>
  <c r="AK578" i="1"/>
  <c r="CW578" i="1" s="1"/>
  <c r="AJ578" i="1"/>
  <c r="CV578" i="1" s="1"/>
  <c r="AI578" i="1"/>
  <c r="CU578" i="1" s="1"/>
  <c r="AH578" i="1"/>
  <c r="CT578" i="1" s="1"/>
  <c r="AG578" i="1"/>
  <c r="CS578" i="1" s="1"/>
  <c r="AF578" i="1"/>
  <c r="CR578" i="1" s="1"/>
  <c r="AE578" i="1"/>
  <c r="CQ578" i="1" s="1"/>
  <c r="AD578" i="1"/>
  <c r="CP578" i="1" s="1"/>
  <c r="AC578" i="1"/>
  <c r="CO578" i="1" s="1"/>
  <c r="AB578" i="1"/>
  <c r="CN578" i="1" s="1"/>
  <c r="AA578" i="1"/>
  <c r="CM578" i="1" s="1"/>
  <c r="Z578" i="1"/>
  <c r="CL578" i="1" s="1"/>
  <c r="Y578" i="1"/>
  <c r="CK578" i="1" s="1"/>
  <c r="X578" i="1"/>
  <c r="CJ578" i="1" s="1"/>
  <c r="W578" i="1"/>
  <c r="CI578" i="1" s="1"/>
  <c r="V578" i="1"/>
  <c r="CH578" i="1" s="1"/>
  <c r="U578" i="1"/>
  <c r="CG578" i="1" s="1"/>
  <c r="T578" i="1"/>
  <c r="CF578" i="1" s="1"/>
  <c r="S578" i="1"/>
  <c r="CE578" i="1" s="1"/>
  <c r="R578" i="1"/>
  <c r="CD578" i="1" s="1"/>
  <c r="Q578" i="1"/>
  <c r="CC578" i="1" s="1"/>
  <c r="P578" i="1"/>
  <c r="CB578" i="1" s="1"/>
  <c r="O578" i="1"/>
  <c r="CA578" i="1" s="1"/>
  <c r="N578" i="1"/>
  <c r="BZ578" i="1" s="1"/>
  <c r="DR562" i="1"/>
  <c r="DQ562" i="1"/>
  <c r="DP562" i="1"/>
  <c r="DO562" i="1"/>
  <c r="DN562" i="1"/>
  <c r="DM562" i="1"/>
  <c r="DL562" i="1"/>
  <c r="DK562" i="1"/>
  <c r="DJ562" i="1"/>
  <c r="DI562" i="1"/>
  <c r="DH562" i="1"/>
  <c r="DG562" i="1"/>
  <c r="DF562" i="1"/>
  <c r="DE562" i="1"/>
  <c r="DD562" i="1"/>
  <c r="DC562" i="1"/>
  <c r="DB562" i="1"/>
  <c r="DA562" i="1"/>
  <c r="CZ562" i="1"/>
  <c r="CY562" i="1"/>
  <c r="CX562" i="1"/>
  <c r="CW562" i="1"/>
  <c r="CV562" i="1"/>
  <c r="CU562" i="1"/>
  <c r="CT562" i="1"/>
  <c r="CS562" i="1"/>
  <c r="CR562" i="1"/>
  <c r="CQ562" i="1"/>
  <c r="CP562" i="1"/>
  <c r="CO562" i="1"/>
  <c r="CN562" i="1"/>
  <c r="CM562" i="1"/>
  <c r="CL562" i="1"/>
  <c r="CK562" i="1"/>
  <c r="CJ562" i="1"/>
  <c r="CI562" i="1"/>
  <c r="CH562" i="1"/>
  <c r="CG562" i="1"/>
  <c r="CF562" i="1"/>
  <c r="CE562" i="1"/>
  <c r="CD562" i="1"/>
  <c r="CC562" i="1"/>
  <c r="CB562" i="1"/>
  <c r="CA562" i="1"/>
  <c r="BZ562" i="1"/>
  <c r="DR547" i="1"/>
  <c r="BE547" i="1"/>
  <c r="DQ547" i="1" s="1"/>
  <c r="BD547" i="1"/>
  <c r="DP547" i="1" s="1"/>
  <c r="BC547" i="1"/>
  <c r="DO547" i="1" s="1"/>
  <c r="BB547" i="1"/>
  <c r="DN547" i="1" s="1"/>
  <c r="BA547" i="1"/>
  <c r="DM547" i="1" s="1"/>
  <c r="AZ547" i="1"/>
  <c r="DL547" i="1" s="1"/>
  <c r="AY547" i="1"/>
  <c r="DK547" i="1" s="1"/>
  <c r="AX547" i="1"/>
  <c r="DJ547" i="1" s="1"/>
  <c r="AW547" i="1"/>
  <c r="DI547" i="1" s="1"/>
  <c r="AV547" i="1"/>
  <c r="DH547" i="1" s="1"/>
  <c r="AU547" i="1"/>
  <c r="DG547" i="1" s="1"/>
  <c r="AT547" i="1"/>
  <c r="DF547" i="1" s="1"/>
  <c r="AS547" i="1"/>
  <c r="DE547" i="1" s="1"/>
  <c r="AR547" i="1"/>
  <c r="DD547" i="1" s="1"/>
  <c r="AQ547" i="1"/>
  <c r="DC547" i="1" s="1"/>
  <c r="AP547" i="1"/>
  <c r="DB547" i="1" s="1"/>
  <c r="AO547" i="1"/>
  <c r="DA547" i="1" s="1"/>
  <c r="AN547" i="1"/>
  <c r="CZ547" i="1" s="1"/>
  <c r="AM547" i="1"/>
  <c r="CY547" i="1" s="1"/>
  <c r="AL547" i="1"/>
  <c r="CX547" i="1" s="1"/>
  <c r="AK547" i="1"/>
  <c r="CW547" i="1" s="1"/>
  <c r="AJ547" i="1"/>
  <c r="CV547" i="1" s="1"/>
  <c r="AI547" i="1"/>
  <c r="CU547" i="1" s="1"/>
  <c r="AH547" i="1"/>
  <c r="CT547" i="1" s="1"/>
  <c r="AG547" i="1"/>
  <c r="CS547" i="1" s="1"/>
  <c r="AF547" i="1"/>
  <c r="CR547" i="1" s="1"/>
  <c r="AE547" i="1"/>
  <c r="CQ547" i="1" s="1"/>
  <c r="AD547" i="1"/>
  <c r="CP547" i="1" s="1"/>
  <c r="AC547" i="1"/>
  <c r="CO547" i="1" s="1"/>
  <c r="AB547" i="1"/>
  <c r="CN547" i="1" s="1"/>
  <c r="AA547" i="1"/>
  <c r="CM547" i="1" s="1"/>
  <c r="Z547" i="1"/>
  <c r="CL547" i="1" s="1"/>
  <c r="Y547" i="1"/>
  <c r="CK547" i="1" s="1"/>
  <c r="X547" i="1"/>
  <c r="CJ547" i="1" s="1"/>
  <c r="W547" i="1"/>
  <c r="CI547" i="1" s="1"/>
  <c r="V547" i="1"/>
  <c r="CH547" i="1" s="1"/>
  <c r="U547" i="1"/>
  <c r="CG547" i="1" s="1"/>
  <c r="T547" i="1"/>
  <c r="CF547" i="1" s="1"/>
  <c r="S547" i="1"/>
  <c r="CE547" i="1" s="1"/>
  <c r="R547" i="1"/>
  <c r="CD547" i="1" s="1"/>
  <c r="Q547" i="1"/>
  <c r="CC547" i="1" s="1"/>
  <c r="P547" i="1"/>
  <c r="CB547" i="1" s="1"/>
  <c r="O547" i="1"/>
  <c r="CA547" i="1" s="1"/>
  <c r="N547" i="1"/>
  <c r="BZ547" i="1" s="1"/>
  <c r="DR527" i="1"/>
  <c r="BE527" i="1"/>
  <c r="DQ527" i="1" s="1"/>
  <c r="BD527" i="1"/>
  <c r="DP527" i="1" s="1"/>
  <c r="BC527" i="1"/>
  <c r="DO527" i="1" s="1"/>
  <c r="BB527" i="1"/>
  <c r="DN527" i="1" s="1"/>
  <c r="BA527" i="1"/>
  <c r="DM527" i="1" s="1"/>
  <c r="AZ527" i="1"/>
  <c r="DL527" i="1" s="1"/>
  <c r="AY527" i="1"/>
  <c r="DK527" i="1" s="1"/>
  <c r="AX527" i="1"/>
  <c r="DJ527" i="1" s="1"/>
  <c r="AW527" i="1"/>
  <c r="DI527" i="1" s="1"/>
  <c r="AV527" i="1"/>
  <c r="DH527" i="1" s="1"/>
  <c r="AU527" i="1"/>
  <c r="DG527" i="1" s="1"/>
  <c r="AT527" i="1"/>
  <c r="DF527" i="1" s="1"/>
  <c r="AS527" i="1"/>
  <c r="DE527" i="1" s="1"/>
  <c r="AR527" i="1"/>
  <c r="DD527" i="1" s="1"/>
  <c r="AQ527" i="1"/>
  <c r="DC527" i="1" s="1"/>
  <c r="AP527" i="1"/>
  <c r="DB527" i="1" s="1"/>
  <c r="AO527" i="1"/>
  <c r="DA527" i="1" s="1"/>
  <c r="AN527" i="1"/>
  <c r="CZ527" i="1" s="1"/>
  <c r="AM527" i="1"/>
  <c r="CY527" i="1" s="1"/>
  <c r="AL527" i="1"/>
  <c r="CX527" i="1" s="1"/>
  <c r="AK527" i="1"/>
  <c r="CW527" i="1" s="1"/>
  <c r="AJ527" i="1"/>
  <c r="CV527" i="1" s="1"/>
  <c r="AI527" i="1"/>
  <c r="CU527" i="1" s="1"/>
  <c r="AH527" i="1"/>
  <c r="CT527" i="1" s="1"/>
  <c r="AG527" i="1"/>
  <c r="CS527" i="1" s="1"/>
  <c r="AF527" i="1"/>
  <c r="CR527" i="1" s="1"/>
  <c r="AE527" i="1"/>
  <c r="CQ527" i="1" s="1"/>
  <c r="AD527" i="1"/>
  <c r="CP527" i="1" s="1"/>
  <c r="AC527" i="1"/>
  <c r="CO527" i="1" s="1"/>
  <c r="AB527" i="1"/>
  <c r="CN527" i="1" s="1"/>
  <c r="AA527" i="1"/>
  <c r="CM527" i="1" s="1"/>
  <c r="Z527" i="1"/>
  <c r="CL527" i="1" s="1"/>
  <c r="Y527" i="1"/>
  <c r="CK527" i="1" s="1"/>
  <c r="X527" i="1"/>
  <c r="CJ527" i="1" s="1"/>
  <c r="W527" i="1"/>
  <c r="CI527" i="1" s="1"/>
  <c r="V527" i="1"/>
  <c r="CH527" i="1" s="1"/>
  <c r="U527" i="1"/>
  <c r="CG527" i="1" s="1"/>
  <c r="T527" i="1"/>
  <c r="CF527" i="1" s="1"/>
  <c r="S527" i="1"/>
  <c r="CE527" i="1" s="1"/>
  <c r="R527" i="1"/>
  <c r="CD527" i="1" s="1"/>
  <c r="Q527" i="1"/>
  <c r="CC527" i="1" s="1"/>
  <c r="P527" i="1"/>
  <c r="CB527" i="1" s="1"/>
  <c r="O527" i="1"/>
  <c r="CA527" i="1" s="1"/>
  <c r="N527" i="1"/>
  <c r="BZ527" i="1" s="1"/>
  <c r="DR483" i="1"/>
  <c r="DQ483" i="1"/>
  <c r="DP483" i="1"/>
  <c r="DO483" i="1"/>
  <c r="DN483" i="1"/>
  <c r="DM483" i="1"/>
  <c r="DL483" i="1"/>
  <c r="DK483" i="1"/>
  <c r="DJ483" i="1"/>
  <c r="DI483" i="1"/>
  <c r="DH483" i="1"/>
  <c r="DG483" i="1"/>
  <c r="DF483" i="1"/>
  <c r="DE483" i="1"/>
  <c r="DD483" i="1"/>
  <c r="DC483" i="1"/>
  <c r="DB483" i="1"/>
  <c r="DA483" i="1"/>
  <c r="CZ483" i="1"/>
  <c r="CY483" i="1"/>
  <c r="CX483" i="1"/>
  <c r="CW483" i="1"/>
  <c r="CV483" i="1"/>
  <c r="CU483" i="1"/>
  <c r="CT483" i="1"/>
  <c r="CS483" i="1"/>
  <c r="CR483" i="1"/>
  <c r="CQ483" i="1"/>
  <c r="CP483" i="1"/>
  <c r="CO483" i="1"/>
  <c r="CN483" i="1"/>
  <c r="CM483" i="1"/>
  <c r="CL483" i="1"/>
  <c r="CK483" i="1"/>
  <c r="CJ483" i="1"/>
  <c r="CI483" i="1"/>
  <c r="CH483" i="1"/>
  <c r="CG483" i="1"/>
  <c r="CF483" i="1"/>
  <c r="CE483" i="1"/>
  <c r="CD483" i="1"/>
  <c r="DS476" i="1"/>
  <c r="DR476" i="1"/>
  <c r="DQ476" i="1"/>
  <c r="DP476" i="1"/>
  <c r="DO476" i="1"/>
  <c r="DN476" i="1"/>
  <c r="DM476" i="1"/>
  <c r="DL476" i="1"/>
  <c r="DK476" i="1"/>
  <c r="DJ476" i="1"/>
  <c r="DI476" i="1"/>
  <c r="DH476" i="1"/>
  <c r="DG476" i="1"/>
  <c r="DF476" i="1"/>
  <c r="DE476" i="1"/>
  <c r="DD476" i="1"/>
  <c r="DC476" i="1"/>
  <c r="DB476" i="1"/>
  <c r="DA476" i="1"/>
  <c r="CZ476" i="1"/>
  <c r="CX476" i="1"/>
  <c r="CW476" i="1"/>
  <c r="CV476" i="1"/>
  <c r="CU476" i="1"/>
  <c r="CT476" i="1"/>
  <c r="CS476" i="1"/>
  <c r="CR476" i="1"/>
  <c r="CQ476" i="1"/>
  <c r="CP476" i="1"/>
  <c r="CO476" i="1"/>
  <c r="CN476" i="1"/>
  <c r="CM476" i="1"/>
  <c r="CL476" i="1"/>
  <c r="CK476" i="1"/>
  <c r="CJ476" i="1"/>
  <c r="CI476" i="1"/>
  <c r="CH476" i="1"/>
  <c r="CG476" i="1"/>
  <c r="CF476" i="1"/>
  <c r="CE476" i="1"/>
  <c r="CD476" i="1"/>
  <c r="CC476" i="1"/>
  <c r="CB476" i="1"/>
  <c r="CA476" i="1"/>
  <c r="BZ476" i="1"/>
  <c r="BG459" i="1"/>
  <c r="DS459" i="1" s="1"/>
  <c r="DR459" i="1"/>
  <c r="BE459" i="1"/>
  <c r="DQ459" i="1" s="1"/>
  <c r="BD459" i="1"/>
  <c r="DP459" i="1" s="1"/>
  <c r="BC459" i="1"/>
  <c r="DO459" i="1" s="1"/>
  <c r="BB459" i="1"/>
  <c r="DN459" i="1" s="1"/>
  <c r="BA459" i="1"/>
  <c r="DM459" i="1" s="1"/>
  <c r="AZ459" i="1"/>
  <c r="DL459" i="1" s="1"/>
  <c r="AY459" i="1"/>
  <c r="DK459" i="1" s="1"/>
  <c r="AX459" i="1"/>
  <c r="DJ459" i="1" s="1"/>
  <c r="AW459" i="1"/>
  <c r="DI459" i="1" s="1"/>
  <c r="AV459" i="1"/>
  <c r="DH459" i="1" s="1"/>
  <c r="AU459" i="1"/>
  <c r="DG459" i="1" s="1"/>
  <c r="AT459" i="1"/>
  <c r="DF459" i="1" s="1"/>
  <c r="AS459" i="1"/>
  <c r="DE459" i="1" s="1"/>
  <c r="AR459" i="1"/>
  <c r="DD459" i="1" s="1"/>
  <c r="AQ459" i="1"/>
  <c r="DC459" i="1" s="1"/>
  <c r="AP459" i="1"/>
  <c r="DB459" i="1" s="1"/>
  <c r="AO459" i="1"/>
  <c r="DA459" i="1" s="1"/>
  <c r="AN459" i="1"/>
  <c r="CZ459" i="1" s="1"/>
  <c r="AM459" i="1"/>
  <c r="CY459" i="1" s="1"/>
  <c r="AL459" i="1"/>
  <c r="CX459" i="1" s="1"/>
  <c r="AK459" i="1"/>
  <c r="CW459" i="1" s="1"/>
  <c r="AJ459" i="1"/>
  <c r="CV459" i="1" s="1"/>
  <c r="AI459" i="1"/>
  <c r="CU459" i="1" s="1"/>
  <c r="BZ389" i="1"/>
  <c r="AB364" i="1"/>
  <c r="CN364" i="1" s="1"/>
  <c r="AA364" i="1"/>
  <c r="CM364" i="1" s="1"/>
  <c r="Z364" i="1"/>
  <c r="CL364" i="1" s="1"/>
  <c r="Y364" i="1"/>
  <c r="CK364" i="1" s="1"/>
  <c r="X364" i="1"/>
  <c r="CJ364" i="1" s="1"/>
  <c r="W364" i="1"/>
  <c r="CI364" i="1" s="1"/>
  <c r="V364" i="1"/>
  <c r="CH364" i="1" s="1"/>
  <c r="U364" i="1"/>
  <c r="CG364" i="1" s="1"/>
  <c r="CV361" i="1"/>
  <c r="CU361" i="1"/>
  <c r="CT361" i="1"/>
  <c r="CS361" i="1"/>
  <c r="CR361" i="1"/>
  <c r="CQ361" i="1"/>
  <c r="CP361" i="1"/>
  <c r="CO361" i="1"/>
  <c r="AB361" i="1"/>
  <c r="CN361" i="1" s="1"/>
  <c r="AA361" i="1"/>
  <c r="CM361" i="1" s="1"/>
  <c r="Z361" i="1"/>
  <c r="CL361" i="1" s="1"/>
  <c r="Y361" i="1"/>
  <c r="CK361" i="1" s="1"/>
  <c r="X361" i="1"/>
  <c r="CJ361" i="1" s="1"/>
  <c r="W361" i="1"/>
  <c r="CI361" i="1" s="1"/>
  <c r="V361" i="1"/>
  <c r="CH361" i="1" s="1"/>
  <c r="U361" i="1"/>
  <c r="CG361" i="1" s="1"/>
  <c r="T361" i="1"/>
  <c r="CF361" i="1" s="1"/>
  <c r="S361" i="1"/>
  <c r="CE361" i="1" s="1"/>
  <c r="R361" i="1"/>
  <c r="CD361" i="1" s="1"/>
  <c r="Q361" i="1"/>
  <c r="CC361" i="1" s="1"/>
  <c r="P361" i="1"/>
  <c r="CB361" i="1" s="1"/>
  <c r="O361" i="1"/>
  <c r="CA361" i="1" s="1"/>
  <c r="N361" i="1"/>
  <c r="BZ361" i="1" s="1"/>
  <c r="DS357" i="1"/>
  <c r="DR357" i="1"/>
  <c r="DQ357" i="1"/>
  <c r="DP357" i="1"/>
  <c r="DO357" i="1"/>
  <c r="DN357" i="1"/>
  <c r="DM357" i="1"/>
  <c r="DL357" i="1"/>
  <c r="DK357" i="1"/>
  <c r="DJ357" i="1"/>
  <c r="DI357" i="1"/>
  <c r="DH357" i="1"/>
  <c r="DG357" i="1"/>
  <c r="DF357" i="1"/>
  <c r="DE357" i="1"/>
  <c r="DD357" i="1"/>
  <c r="DC357" i="1"/>
  <c r="DB357" i="1"/>
  <c r="DA357" i="1"/>
  <c r="CZ357" i="1"/>
  <c r="CY357" i="1"/>
  <c r="CX357" i="1"/>
  <c r="CW357" i="1"/>
  <c r="CV357" i="1"/>
  <c r="CU357" i="1"/>
  <c r="CT357" i="1"/>
  <c r="CS357" i="1"/>
  <c r="CR357" i="1"/>
  <c r="CQ357" i="1"/>
  <c r="CP357" i="1"/>
  <c r="CO357" i="1"/>
  <c r="AB357" i="1"/>
  <c r="CN357" i="1" s="1"/>
  <c r="AA357" i="1"/>
  <c r="CM357" i="1" s="1"/>
  <c r="Z357" i="1"/>
  <c r="CL357" i="1" s="1"/>
  <c r="Y357" i="1"/>
  <c r="CK357" i="1" s="1"/>
  <c r="X357" i="1"/>
  <c r="CJ357" i="1" s="1"/>
  <c r="W357" i="1"/>
  <c r="CI357" i="1" s="1"/>
  <c r="V357" i="1"/>
  <c r="CH357" i="1" s="1"/>
  <c r="U357" i="1"/>
  <c r="CG357" i="1" s="1"/>
  <c r="T357" i="1"/>
  <c r="CF357" i="1" s="1"/>
  <c r="S357" i="1"/>
  <c r="CE357" i="1" s="1"/>
  <c r="R357" i="1"/>
  <c r="CD357" i="1" s="1"/>
  <c r="Q357" i="1"/>
  <c r="CC357" i="1" s="1"/>
  <c r="P357" i="1"/>
  <c r="CB357" i="1" s="1"/>
  <c r="O357" i="1"/>
  <c r="CA357" i="1" s="1"/>
  <c r="N357" i="1"/>
  <c r="BZ357" i="1" s="1"/>
  <c r="BG337" i="1"/>
  <c r="DR337" i="1"/>
  <c r="BE337" i="1"/>
  <c r="DQ337" i="1" s="1"/>
  <c r="BD337" i="1"/>
  <c r="DP337" i="1" s="1"/>
  <c r="BC337" i="1"/>
  <c r="DO337" i="1" s="1"/>
  <c r="BB337" i="1"/>
  <c r="DN337" i="1" s="1"/>
  <c r="BA337" i="1"/>
  <c r="DM337" i="1" s="1"/>
  <c r="AZ337" i="1"/>
  <c r="DL337" i="1" s="1"/>
  <c r="AY337" i="1"/>
  <c r="DK337" i="1" s="1"/>
  <c r="AX337" i="1"/>
  <c r="DJ337" i="1" s="1"/>
  <c r="AW337" i="1"/>
  <c r="DI337" i="1" s="1"/>
  <c r="AV337" i="1"/>
  <c r="DH337" i="1" s="1"/>
  <c r="AU337" i="1"/>
  <c r="DG337" i="1" s="1"/>
  <c r="AT337" i="1"/>
  <c r="DF337" i="1" s="1"/>
  <c r="AS337" i="1"/>
  <c r="DE337" i="1" s="1"/>
  <c r="AR337" i="1"/>
  <c r="DD337" i="1" s="1"/>
  <c r="AQ337" i="1"/>
  <c r="DC337" i="1" s="1"/>
  <c r="AP337" i="1"/>
  <c r="DB337" i="1" s="1"/>
  <c r="AO337" i="1"/>
  <c r="DA337" i="1" s="1"/>
  <c r="AN337" i="1"/>
  <c r="CZ337" i="1" s="1"/>
  <c r="AM337" i="1"/>
  <c r="CY337" i="1" s="1"/>
  <c r="AL337" i="1"/>
  <c r="CX337" i="1" s="1"/>
  <c r="AK337" i="1"/>
  <c r="CW337" i="1" s="1"/>
  <c r="AJ337" i="1"/>
  <c r="CV337" i="1" s="1"/>
  <c r="DR316" i="1"/>
  <c r="BE316" i="1"/>
  <c r="DQ316" i="1" s="1"/>
  <c r="BD316" i="1"/>
  <c r="DP316" i="1" s="1"/>
  <c r="BC316" i="1"/>
  <c r="DO316" i="1" s="1"/>
  <c r="BB316" i="1"/>
  <c r="DN316" i="1" s="1"/>
  <c r="BA316" i="1"/>
  <c r="DM316" i="1" s="1"/>
  <c r="AZ316" i="1"/>
  <c r="DL316" i="1" s="1"/>
  <c r="AY316" i="1"/>
  <c r="DK316" i="1" s="1"/>
  <c r="AX316" i="1"/>
  <c r="DJ316" i="1" s="1"/>
  <c r="AW316" i="1"/>
  <c r="DI316" i="1" s="1"/>
  <c r="AV316" i="1"/>
  <c r="DH316" i="1" s="1"/>
  <c r="AU316" i="1"/>
  <c r="DG316" i="1" s="1"/>
  <c r="AT316" i="1"/>
  <c r="DF316" i="1" s="1"/>
  <c r="AS316" i="1"/>
  <c r="DE316" i="1" s="1"/>
  <c r="AR316" i="1"/>
  <c r="DD316" i="1" s="1"/>
  <c r="AQ316" i="1"/>
  <c r="DC316" i="1" s="1"/>
  <c r="AP316" i="1"/>
  <c r="DB316" i="1" s="1"/>
  <c r="AO316" i="1"/>
  <c r="DA316" i="1" s="1"/>
  <c r="AN316" i="1"/>
  <c r="CZ316" i="1" s="1"/>
  <c r="AM316" i="1"/>
  <c r="CY316" i="1" s="1"/>
  <c r="AL316" i="1"/>
  <c r="CX316" i="1" s="1"/>
  <c r="AK316" i="1"/>
  <c r="CW316" i="1" s="1"/>
  <c r="AJ316" i="1"/>
  <c r="CV316" i="1" s="1"/>
  <c r="AI316" i="1"/>
  <c r="CU316" i="1" s="1"/>
  <c r="AH316" i="1"/>
  <c r="CT316" i="1" s="1"/>
  <c r="AG316" i="1"/>
  <c r="CS316" i="1" s="1"/>
  <c r="AF316" i="1"/>
  <c r="CR316" i="1" s="1"/>
  <c r="AE316" i="1"/>
  <c r="CQ316" i="1" s="1"/>
  <c r="AD316" i="1"/>
  <c r="CP316" i="1" s="1"/>
  <c r="AC316" i="1"/>
  <c r="CO316" i="1" s="1"/>
  <c r="AB316" i="1"/>
  <c r="CN316" i="1" s="1"/>
  <c r="AA316" i="1"/>
  <c r="CM316" i="1" s="1"/>
  <c r="Z316" i="1"/>
  <c r="CL316" i="1" s="1"/>
  <c r="Y316" i="1"/>
  <c r="CK316" i="1" s="1"/>
  <c r="X316" i="1"/>
  <c r="CJ316" i="1" s="1"/>
  <c r="W316" i="1"/>
  <c r="CI316" i="1" s="1"/>
  <c r="V316" i="1"/>
  <c r="CH316" i="1" s="1"/>
  <c r="U316" i="1"/>
  <c r="CG316" i="1" s="1"/>
  <c r="T316" i="1"/>
  <c r="CF316" i="1" s="1"/>
  <c r="S316" i="1"/>
  <c r="CE316" i="1" s="1"/>
  <c r="R316" i="1"/>
  <c r="CD316" i="1" s="1"/>
  <c r="Q316" i="1"/>
  <c r="CC316" i="1" s="1"/>
  <c r="P316" i="1"/>
  <c r="CB316" i="1" s="1"/>
  <c r="O316" i="1"/>
  <c r="CA316" i="1" s="1"/>
  <c r="N316" i="1"/>
  <c r="BZ316" i="1" s="1"/>
  <c r="DR283" i="1"/>
  <c r="DQ283" i="1"/>
  <c r="DP283" i="1"/>
  <c r="DO283" i="1"/>
  <c r="DN283" i="1"/>
  <c r="DM283" i="1"/>
  <c r="DL283" i="1"/>
  <c r="DK283" i="1"/>
  <c r="DJ283" i="1"/>
  <c r="DI283" i="1"/>
  <c r="DH283" i="1"/>
  <c r="DG283" i="1"/>
  <c r="DF283" i="1"/>
  <c r="DE283" i="1"/>
  <c r="DD283" i="1"/>
  <c r="DC283" i="1"/>
  <c r="DB283" i="1"/>
  <c r="DA283" i="1"/>
  <c r="CZ283" i="1"/>
  <c r="CY283" i="1"/>
  <c r="CX283" i="1"/>
  <c r="CW283" i="1"/>
  <c r="CV283" i="1"/>
  <c r="CU283" i="1"/>
  <c r="CT283" i="1"/>
  <c r="CS283" i="1"/>
  <c r="CR283" i="1"/>
  <c r="CQ283" i="1"/>
  <c r="CP283" i="1"/>
  <c r="CO283" i="1"/>
  <c r="CN283" i="1"/>
  <c r="CM283" i="1"/>
  <c r="CL283" i="1"/>
  <c r="CK283" i="1"/>
  <c r="CJ283" i="1"/>
  <c r="CI283" i="1"/>
  <c r="CH283" i="1"/>
  <c r="CG283" i="1"/>
  <c r="CF283" i="1"/>
  <c r="CE283" i="1"/>
  <c r="DR278" i="1"/>
  <c r="BE278" i="1"/>
  <c r="DQ278" i="1" s="1"/>
  <c r="BD278" i="1"/>
  <c r="DP278" i="1" s="1"/>
  <c r="BC278" i="1"/>
  <c r="DO278" i="1" s="1"/>
  <c r="BB278" i="1"/>
  <c r="DN278" i="1" s="1"/>
  <c r="BA278" i="1"/>
  <c r="DM278" i="1" s="1"/>
  <c r="AZ278" i="1"/>
  <c r="DL278" i="1" s="1"/>
  <c r="AY278" i="1"/>
  <c r="DK278" i="1" s="1"/>
  <c r="AX278" i="1"/>
  <c r="DJ278" i="1" s="1"/>
  <c r="AW278" i="1"/>
  <c r="DI278" i="1" s="1"/>
  <c r="AV278" i="1"/>
  <c r="DH278" i="1" s="1"/>
  <c r="AU278" i="1"/>
  <c r="DG278" i="1" s="1"/>
  <c r="AT278" i="1"/>
  <c r="DF278" i="1" s="1"/>
  <c r="AS278" i="1"/>
  <c r="DE278" i="1" s="1"/>
  <c r="AR278" i="1"/>
  <c r="DD278" i="1" s="1"/>
  <c r="AQ278" i="1"/>
  <c r="DC278" i="1" s="1"/>
  <c r="AP278" i="1"/>
  <c r="DB278" i="1" s="1"/>
  <c r="AO278" i="1"/>
  <c r="DA278" i="1" s="1"/>
  <c r="AN278" i="1"/>
  <c r="CZ278" i="1" s="1"/>
  <c r="AM278" i="1"/>
  <c r="CY278" i="1" s="1"/>
  <c r="AL278" i="1"/>
  <c r="CX278" i="1" s="1"/>
  <c r="AK278" i="1"/>
  <c r="CW278" i="1" s="1"/>
  <c r="AJ278" i="1"/>
  <c r="CV278" i="1" s="1"/>
  <c r="AI278" i="1"/>
  <c r="CU278" i="1" s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DR251" i="1"/>
  <c r="DQ251" i="1"/>
  <c r="DP251" i="1"/>
  <c r="DO251" i="1"/>
  <c r="DN251" i="1"/>
  <c r="DM251" i="1"/>
  <c r="DL251" i="1"/>
  <c r="DK251" i="1"/>
  <c r="DJ251" i="1"/>
  <c r="DI251" i="1"/>
  <c r="DH251" i="1"/>
  <c r="DG251" i="1"/>
  <c r="DF251" i="1"/>
  <c r="DE251" i="1"/>
  <c r="DD251" i="1"/>
  <c r="DC251" i="1"/>
  <c r="DB251" i="1"/>
  <c r="DA251" i="1"/>
  <c r="CZ251" i="1"/>
  <c r="CY251" i="1"/>
  <c r="CX251" i="1"/>
  <c r="CW251" i="1"/>
  <c r="CV251" i="1"/>
  <c r="CU251" i="1"/>
  <c r="CT251" i="1"/>
  <c r="CS251" i="1"/>
  <c r="CR251" i="1"/>
  <c r="CQ251" i="1"/>
  <c r="CP251" i="1"/>
  <c r="CO251" i="1"/>
  <c r="CN251" i="1"/>
  <c r="CM251" i="1"/>
  <c r="CL251" i="1"/>
  <c r="CK251" i="1"/>
  <c r="CJ251" i="1"/>
  <c r="CI251" i="1"/>
  <c r="CH251" i="1"/>
  <c r="CG251" i="1"/>
  <c r="CF251" i="1"/>
  <c r="CE251" i="1"/>
  <c r="CD251" i="1"/>
  <c r="CC251" i="1"/>
  <c r="CB251" i="1"/>
  <c r="CA251" i="1"/>
  <c r="BZ251" i="1"/>
  <c r="DR233" i="1"/>
  <c r="DQ233" i="1"/>
  <c r="DP233" i="1"/>
  <c r="DO233" i="1"/>
  <c r="DN233" i="1"/>
  <c r="DM233" i="1"/>
  <c r="DL233" i="1"/>
  <c r="DK233" i="1"/>
  <c r="DJ233" i="1"/>
  <c r="DI233" i="1"/>
  <c r="DH233" i="1"/>
  <c r="DG233" i="1"/>
  <c r="DF233" i="1"/>
  <c r="DE233" i="1"/>
  <c r="DD233" i="1"/>
  <c r="DC233" i="1"/>
  <c r="DB233" i="1"/>
  <c r="DA233" i="1"/>
  <c r="CZ233" i="1"/>
  <c r="CY233" i="1"/>
  <c r="CX233" i="1"/>
  <c r="CW233" i="1"/>
  <c r="CV233" i="1"/>
  <c r="CU233" i="1"/>
  <c r="CT233" i="1"/>
  <c r="CS233" i="1"/>
  <c r="CR233" i="1"/>
  <c r="CQ233" i="1"/>
  <c r="CP233" i="1"/>
  <c r="CO233" i="1"/>
  <c r="CN233" i="1"/>
  <c r="CM233" i="1"/>
  <c r="CL233" i="1"/>
  <c r="CK233" i="1"/>
  <c r="CJ233" i="1"/>
  <c r="CI233" i="1"/>
  <c r="CH233" i="1"/>
  <c r="CG233" i="1"/>
  <c r="CF233" i="1"/>
  <c r="CE233" i="1"/>
  <c r="CD233" i="1"/>
  <c r="CC233" i="1"/>
  <c r="CB233" i="1"/>
  <c r="CA233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DR209" i="1"/>
  <c r="DQ209" i="1"/>
  <c r="DP209" i="1"/>
  <c r="DO209" i="1"/>
  <c r="DN209" i="1"/>
  <c r="DM209" i="1"/>
  <c r="DL209" i="1"/>
  <c r="DK209" i="1"/>
  <c r="DJ209" i="1"/>
  <c r="DI209" i="1"/>
  <c r="DH209" i="1"/>
  <c r="DG209" i="1"/>
  <c r="DF209" i="1"/>
  <c r="DE209" i="1"/>
  <c r="DD209" i="1"/>
  <c r="DC209" i="1"/>
  <c r="DB209" i="1"/>
  <c r="DA209" i="1"/>
  <c r="CZ209" i="1"/>
  <c r="CY209" i="1"/>
  <c r="CX209" i="1"/>
  <c r="CW209" i="1"/>
  <c r="CV209" i="1"/>
  <c r="CU209" i="1"/>
  <c r="CT209" i="1"/>
  <c r="CS209" i="1"/>
  <c r="CR209" i="1"/>
  <c r="CQ209" i="1"/>
  <c r="CP209" i="1"/>
  <c r="CO209" i="1"/>
  <c r="CN209" i="1"/>
  <c r="CM209" i="1"/>
  <c r="CL209" i="1"/>
  <c r="CK209" i="1"/>
  <c r="CJ209" i="1"/>
  <c r="CI209" i="1"/>
  <c r="CH209" i="1"/>
  <c r="CG209" i="1"/>
  <c r="CF209" i="1"/>
  <c r="CE209" i="1"/>
  <c r="CD209" i="1"/>
  <c r="CC209" i="1"/>
  <c r="CB209" i="1"/>
  <c r="CA209" i="1"/>
  <c r="BZ209" i="1"/>
  <c r="DR201" i="1"/>
  <c r="DQ201" i="1"/>
  <c r="DP201" i="1"/>
  <c r="DO201" i="1"/>
  <c r="DN201" i="1"/>
  <c r="DM201" i="1"/>
  <c r="DL201" i="1"/>
  <c r="DK201" i="1"/>
  <c r="DJ201" i="1"/>
  <c r="DI201" i="1"/>
  <c r="DH201" i="1"/>
  <c r="DG201" i="1"/>
  <c r="DF201" i="1"/>
  <c r="DE201" i="1"/>
  <c r="DD201" i="1"/>
  <c r="DC201" i="1"/>
  <c r="DB201" i="1"/>
  <c r="DA201" i="1"/>
  <c r="CZ201" i="1"/>
  <c r="CY201" i="1"/>
  <c r="CX201" i="1"/>
  <c r="CW201" i="1"/>
  <c r="CV201" i="1"/>
  <c r="CU201" i="1"/>
  <c r="CT201" i="1"/>
  <c r="CS201" i="1"/>
  <c r="CR201" i="1"/>
  <c r="CQ201" i="1"/>
  <c r="CP201" i="1"/>
  <c r="CO201" i="1"/>
  <c r="CN201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DR188" i="1"/>
  <c r="DQ188" i="1"/>
  <c r="DP188" i="1"/>
  <c r="DO188" i="1"/>
  <c r="DN188" i="1"/>
  <c r="DM188" i="1"/>
  <c r="DL188" i="1"/>
  <c r="DK188" i="1"/>
  <c r="DJ188" i="1"/>
  <c r="DI188" i="1"/>
  <c r="DH188" i="1"/>
  <c r="DG188" i="1"/>
  <c r="DF188" i="1"/>
  <c r="DE188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DR179" i="1"/>
  <c r="DQ179" i="1"/>
  <c r="DP179" i="1"/>
  <c r="DO179" i="1"/>
  <c r="DN179" i="1"/>
  <c r="DM179" i="1"/>
  <c r="DL179" i="1"/>
  <c r="DK179" i="1"/>
  <c r="DJ179" i="1"/>
  <c r="DI179" i="1"/>
  <c r="DH179" i="1"/>
  <c r="DG179" i="1"/>
  <c r="DF179" i="1"/>
  <c r="DE179" i="1"/>
  <c r="DD179" i="1"/>
  <c r="DC179" i="1"/>
  <c r="DB179" i="1"/>
  <c r="DA179" i="1"/>
  <c r="CZ179" i="1"/>
  <c r="CY179" i="1"/>
  <c r="CX179" i="1"/>
  <c r="CW179" i="1"/>
  <c r="CV179" i="1"/>
  <c r="DR168" i="1"/>
  <c r="DQ168" i="1"/>
  <c r="DP168" i="1"/>
  <c r="DO168" i="1"/>
  <c r="DN168" i="1"/>
  <c r="DM168" i="1"/>
  <c r="DL168" i="1"/>
  <c r="DK168" i="1"/>
  <c r="DJ168" i="1"/>
  <c r="DI168" i="1"/>
  <c r="DH168" i="1"/>
  <c r="DG168" i="1"/>
  <c r="DF168" i="1"/>
  <c r="DE168" i="1"/>
  <c r="DD168" i="1"/>
  <c r="DC168" i="1"/>
  <c r="DB168" i="1"/>
  <c r="DA168" i="1"/>
  <c r="CZ168" i="1"/>
  <c r="CY168" i="1"/>
  <c r="CX168" i="1"/>
  <c r="CW168" i="1"/>
  <c r="CV168" i="1"/>
  <c r="CU168" i="1"/>
  <c r="CT168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E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DR153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CA133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DE100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CR100" i="1"/>
  <c r="CQ100" i="1"/>
  <c r="CP100" i="1"/>
  <c r="CO100" i="1"/>
  <c r="CN100" i="1"/>
  <c r="CM100" i="1"/>
  <c r="CL100" i="1"/>
  <c r="Y100" i="1"/>
  <c r="CK100" i="1" s="1"/>
  <c r="DR89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DE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DR83" i="1"/>
  <c r="DQ83" i="1"/>
  <c r="DP83" i="1"/>
  <c r="DO83" i="1"/>
  <c r="DN83" i="1"/>
  <c r="DM83" i="1"/>
  <c r="DL83" i="1"/>
  <c r="DK83" i="1"/>
  <c r="DJ83" i="1"/>
  <c r="DI83" i="1"/>
  <c r="DH83" i="1"/>
  <c r="DG83" i="1"/>
  <c r="DF83" i="1"/>
  <c r="DE83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I83" i="1"/>
  <c r="CH83" i="1"/>
  <c r="CG83" i="1"/>
  <c r="CF83" i="1"/>
  <c r="CE83" i="1"/>
  <c r="CD83" i="1"/>
  <c r="CC83" i="1"/>
  <c r="CB83" i="1"/>
  <c r="CA83" i="1"/>
  <c r="BZ83" i="1"/>
  <c r="DR76" i="1"/>
  <c r="DQ76" i="1"/>
  <c r="DP76" i="1"/>
  <c r="DO76" i="1"/>
  <c r="DN76" i="1"/>
  <c r="DM76" i="1"/>
  <c r="DK76" i="1"/>
  <c r="DJ76" i="1"/>
  <c r="DI76" i="1"/>
  <c r="DH76" i="1"/>
  <c r="DG76" i="1"/>
  <c r="DF76" i="1"/>
  <c r="DE76" i="1"/>
  <c r="DD76" i="1"/>
  <c r="DC76" i="1"/>
  <c r="DB76" i="1"/>
  <c r="DA76" i="1"/>
  <c r="CZ76" i="1"/>
  <c r="CY76" i="1"/>
  <c r="CX76" i="1"/>
  <c r="CW76" i="1"/>
  <c r="CV76" i="1"/>
  <c r="CU76" i="1"/>
  <c r="CT76" i="1"/>
  <c r="CS76" i="1"/>
  <c r="CR76" i="1"/>
  <c r="CQ76" i="1"/>
  <c r="CP76" i="1"/>
  <c r="CO76" i="1"/>
  <c r="CN76" i="1"/>
  <c r="CM76" i="1"/>
  <c r="CL76" i="1"/>
  <c r="CK76" i="1"/>
  <c r="CI76" i="1"/>
  <c r="CH76" i="1"/>
  <c r="CG76" i="1"/>
  <c r="CF76" i="1"/>
  <c r="CE76" i="1"/>
  <c r="CD76" i="1"/>
  <c r="CC76" i="1"/>
  <c r="CB76" i="1"/>
  <c r="CA76" i="1"/>
  <c r="BZ76" i="1"/>
  <c r="DS166" i="1"/>
  <c r="DS165" i="1"/>
  <c r="DS150" i="1"/>
  <c r="DS148" i="1"/>
  <c r="DS145" i="1"/>
  <c r="CE217" i="1" l="1"/>
  <c r="CM217" i="1"/>
  <c r="CU217" i="1"/>
  <c r="DC217" i="1"/>
  <c r="CF217" i="1"/>
  <c r="CN217" i="1"/>
  <c r="CV217" i="1"/>
  <c r="DD217" i="1"/>
  <c r="CT217" i="1"/>
  <c r="CG217" i="1"/>
  <c r="CO217" i="1"/>
  <c r="CW217" i="1"/>
  <c r="DE217" i="1"/>
  <c r="BZ217" i="1"/>
  <c r="CH217" i="1"/>
  <c r="CP217" i="1"/>
  <c r="CX217" i="1"/>
  <c r="DF217" i="1"/>
  <c r="CD217" i="1"/>
  <c r="CA217" i="1"/>
  <c r="CY217" i="1"/>
  <c r="DB217" i="1"/>
  <c r="CQ217" i="1"/>
  <c r="CB217" i="1"/>
  <c r="CJ217" i="1"/>
  <c r="CR217" i="1"/>
  <c r="CZ217" i="1"/>
  <c r="DH217" i="1"/>
  <c r="CL217" i="1"/>
  <c r="CI217" i="1"/>
  <c r="DG217" i="1"/>
  <c r="CC217" i="1"/>
  <c r="CK217" i="1"/>
  <c r="CS217" i="1"/>
  <c r="DA217" i="1"/>
  <c r="DJ217" i="1"/>
  <c r="DR217" i="1"/>
  <c r="DL217" i="1"/>
  <c r="DM217" i="1"/>
  <c r="DN217" i="1"/>
  <c r="DR578" i="1"/>
  <c r="DK217" i="1"/>
  <c r="DO217" i="1"/>
  <c r="DP217" i="1"/>
  <c r="DI217" i="1"/>
  <c r="DQ217" i="1"/>
  <c r="X25" i="1"/>
  <c r="CG278" i="1"/>
  <c r="CO278" i="1"/>
  <c r="BZ278" i="1"/>
  <c r="CH278" i="1"/>
  <c r="CP278" i="1"/>
  <c r="CA278" i="1"/>
  <c r="CI278" i="1"/>
  <c r="CQ278" i="1"/>
  <c r="CB278" i="1"/>
  <c r="CJ278" i="1"/>
  <c r="CR278" i="1"/>
  <c r="CK278" i="1"/>
  <c r="CS278" i="1"/>
  <c r="CD278" i="1"/>
  <c r="CL278" i="1"/>
  <c r="CT278" i="1"/>
  <c r="CE278" i="1"/>
  <c r="CM278" i="1"/>
  <c r="CC278" i="1"/>
  <c r="CF278" i="1"/>
  <c r="CN278" i="1"/>
  <c r="DR771" i="1"/>
  <c r="CV126" i="1"/>
  <c r="DD126" i="1"/>
  <c r="DL126" i="1"/>
  <c r="DP126" i="1"/>
  <c r="CW126" i="1"/>
  <c r="DA126" i="1"/>
  <c r="DE126" i="1"/>
  <c r="DI126" i="1"/>
  <c r="DM126" i="1"/>
  <c r="DH126" i="1"/>
  <c r="CX126" i="1"/>
  <c r="DB126" i="1"/>
  <c r="DF126" i="1"/>
  <c r="DJ126" i="1"/>
  <c r="DN126" i="1"/>
  <c r="DR126" i="1"/>
  <c r="CZ126" i="1"/>
  <c r="CU126" i="1"/>
  <c r="CY126" i="1"/>
  <c r="DC126" i="1"/>
  <c r="DG126" i="1"/>
  <c r="DK126" i="1"/>
  <c r="DO126" i="1"/>
  <c r="BZ158" i="1"/>
  <c r="CX158" i="1"/>
  <c r="DB158" i="1"/>
  <c r="DF158" i="1"/>
  <c r="CA158" i="1"/>
  <c r="CY158" i="1"/>
  <c r="DC158" i="1"/>
  <c r="DG158" i="1"/>
  <c r="CL158" i="1"/>
  <c r="CV158" i="1"/>
  <c r="CZ158" i="1"/>
  <c r="DD158" i="1"/>
  <c r="DH158" i="1"/>
  <c r="CW158" i="1"/>
  <c r="DA158" i="1"/>
  <c r="DE158" i="1"/>
  <c r="DI158" i="1"/>
  <c r="DN1220" i="1"/>
  <c r="DQ126" i="1"/>
  <c r="CY476" i="1"/>
  <c r="AM24" i="1"/>
  <c r="DQ118" i="1"/>
  <c r="DS201" i="1"/>
  <c r="CO158" i="1"/>
  <c r="DC67" i="1"/>
  <c r="CK158" i="1"/>
  <c r="DQ158" i="1"/>
  <c r="CD158" i="1"/>
  <c r="CH158" i="1"/>
  <c r="CP158" i="1"/>
  <c r="CT158" i="1"/>
  <c r="DJ158" i="1"/>
  <c r="DN158" i="1"/>
  <c r="DR158" i="1"/>
  <c r="CY67" i="1"/>
  <c r="CC158" i="1"/>
  <c r="CS158" i="1"/>
  <c r="CZ67" i="1"/>
  <c r="DE67" i="1"/>
  <c r="DI67" i="1"/>
  <c r="CE158" i="1"/>
  <c r="CI158" i="1"/>
  <c r="CM158" i="1"/>
  <c r="CQ158" i="1"/>
  <c r="CU158" i="1"/>
  <c r="DK158" i="1"/>
  <c r="DO158" i="1"/>
  <c r="DG67" i="1"/>
  <c r="CG158" i="1"/>
  <c r="DM158" i="1"/>
  <c r="CV67" i="1"/>
  <c r="DD67" i="1"/>
  <c r="DH67" i="1"/>
  <c r="CW67" i="1"/>
  <c r="DA67" i="1"/>
  <c r="CX67" i="1"/>
  <c r="DB67" i="1"/>
  <c r="DF67" i="1"/>
  <c r="CB158" i="1"/>
  <c r="CF158" i="1"/>
  <c r="CJ158" i="1"/>
  <c r="CN158" i="1"/>
  <c r="CR158" i="1"/>
  <c r="DL158" i="1"/>
  <c r="DP158" i="1"/>
  <c r="CW118" i="1"/>
  <c r="DI118" i="1"/>
  <c r="CL153" i="1"/>
  <c r="CD193" i="1"/>
  <c r="CH193" i="1"/>
  <c r="CX118" i="1"/>
  <c r="DB118" i="1"/>
  <c r="DF118" i="1"/>
  <c r="DJ118" i="1"/>
  <c r="DN118" i="1"/>
  <c r="DR118" i="1"/>
  <c r="CM153" i="1"/>
  <c r="CQ153" i="1"/>
  <c r="CA193" i="1"/>
  <c r="CE193" i="1"/>
  <c r="CI193" i="1"/>
  <c r="DA118" i="1"/>
  <c r="DM118" i="1"/>
  <c r="CP153" i="1"/>
  <c r="DG118" i="1"/>
  <c r="CN153" i="1"/>
  <c r="CR153" i="1"/>
  <c r="CB193" i="1"/>
  <c r="CF193" i="1"/>
  <c r="CJ193" i="1"/>
  <c r="DS337" i="1"/>
  <c r="DE118" i="1"/>
  <c r="CU118" i="1"/>
  <c r="CY118" i="1"/>
  <c r="DC118" i="1"/>
  <c r="DK118" i="1"/>
  <c r="DO118" i="1"/>
  <c r="CV118" i="1"/>
  <c r="CZ118" i="1"/>
  <c r="DD118" i="1"/>
  <c r="DH118" i="1"/>
  <c r="DL118" i="1"/>
  <c r="DP118" i="1"/>
  <c r="CK153" i="1"/>
  <c r="CO153" i="1"/>
  <c r="CS153" i="1"/>
  <c r="CC193" i="1"/>
  <c r="CG193" i="1"/>
  <c r="CT153" i="1"/>
  <c r="BZ193" i="1"/>
  <c r="DQ742" i="1"/>
  <c r="O24" i="1"/>
  <c r="S24" i="1"/>
  <c r="W24" i="1"/>
  <c r="AA24" i="1"/>
  <c r="AE24" i="1"/>
  <c r="AI24" i="1"/>
  <c r="AQ24" i="1"/>
  <c r="AU24" i="1"/>
  <c r="AY24" i="1"/>
  <c r="BC24" i="1"/>
  <c r="N24" i="1"/>
  <c r="R24" i="1"/>
  <c r="V24" i="1"/>
  <c r="Z24" i="1"/>
  <c r="AD24" i="1"/>
  <c r="AH24" i="1"/>
  <c r="AL24" i="1"/>
  <c r="AP24" i="1"/>
  <c r="AT24" i="1"/>
  <c r="AX24" i="1"/>
  <c r="BB24" i="1"/>
  <c r="BG24" i="1"/>
  <c r="P24" i="1"/>
  <c r="T24" i="1"/>
  <c r="X24" i="1"/>
  <c r="AB24" i="1"/>
  <c r="AF24" i="1"/>
  <c r="AJ24" i="1"/>
  <c r="AN24" i="1"/>
  <c r="AR24" i="1"/>
  <c r="AV24" i="1"/>
  <c r="AZ24" i="1"/>
  <c r="BD24" i="1"/>
  <c r="Q24" i="1"/>
  <c r="U24" i="1"/>
  <c r="Y24" i="1"/>
  <c r="AC24" i="1"/>
  <c r="AG24" i="1"/>
  <c r="AK24" i="1"/>
  <c r="AO24" i="1"/>
  <c r="AS24" i="1"/>
  <c r="AW24" i="1"/>
  <c r="BA24" i="1"/>
  <c r="BE24" i="1"/>
  <c r="BE886" i="1"/>
  <c r="BE25" i="1" s="1"/>
  <c r="BD886" i="1"/>
  <c r="BD25" i="1" s="1"/>
  <c r="BC886" i="1"/>
  <c r="BC25" i="1" s="1"/>
  <c r="BB886" i="1"/>
  <c r="BB25" i="1" s="1"/>
  <c r="BA886" i="1"/>
  <c r="BA25" i="1" s="1"/>
  <c r="AZ886" i="1"/>
  <c r="AZ25" i="1" s="1"/>
  <c r="AY886" i="1"/>
  <c r="AY25" i="1" s="1"/>
  <c r="AX886" i="1"/>
  <c r="AX25" i="1" s="1"/>
  <c r="AW886" i="1"/>
  <c r="AW25" i="1" s="1"/>
  <c r="AV886" i="1"/>
  <c r="AV25" i="1" s="1"/>
  <c r="AU886" i="1"/>
  <c r="AU25" i="1" s="1"/>
  <c r="AT886" i="1"/>
  <c r="AT25" i="1" s="1"/>
  <c r="AS886" i="1"/>
  <c r="AS25" i="1" s="1"/>
  <c r="AR886" i="1"/>
  <c r="AR25" i="1" s="1"/>
  <c r="AQ886" i="1"/>
  <c r="AQ25" i="1" s="1"/>
  <c r="AP886" i="1"/>
  <c r="AP25" i="1" s="1"/>
  <c r="AO886" i="1"/>
  <c r="AO25" i="1" s="1"/>
  <c r="AN886" i="1"/>
  <c r="AN25" i="1" s="1"/>
  <c r="AM886" i="1"/>
  <c r="AM25" i="1" s="1"/>
  <c r="AL886" i="1"/>
  <c r="AL25" i="1" s="1"/>
  <c r="AK886" i="1"/>
  <c r="AK25" i="1" s="1"/>
  <c r="AJ886" i="1"/>
  <c r="AJ25" i="1" s="1"/>
  <c r="AI886" i="1"/>
  <c r="AI25" i="1" s="1"/>
  <c r="AH886" i="1"/>
  <c r="AH25" i="1" s="1"/>
  <c r="AG886" i="1"/>
  <c r="AG25" i="1" s="1"/>
  <c r="AF886" i="1"/>
  <c r="AF25" i="1" s="1"/>
  <c r="AE886" i="1"/>
  <c r="AE25" i="1" s="1"/>
  <c r="AD886" i="1"/>
  <c r="AD25" i="1" s="1"/>
  <c r="AC886" i="1"/>
  <c r="AC25" i="1" s="1"/>
  <c r="AB886" i="1"/>
  <c r="AB25" i="1" s="1"/>
  <c r="AA886" i="1"/>
  <c r="AA25" i="1" s="1"/>
  <c r="Z886" i="1"/>
  <c r="Z25" i="1" s="1"/>
  <c r="Y886" i="1"/>
  <c r="Y25" i="1" s="1"/>
  <c r="W886" i="1"/>
  <c r="W25" i="1" s="1"/>
  <c r="V886" i="1"/>
  <c r="V25" i="1" s="1"/>
  <c r="U886" i="1"/>
  <c r="U25" i="1" s="1"/>
  <c r="T886" i="1"/>
  <c r="T25" i="1" s="1"/>
  <c r="S886" i="1"/>
  <c r="S25" i="1" s="1"/>
  <c r="R886" i="1"/>
  <c r="R25" i="1" s="1"/>
  <c r="Q886" i="1"/>
  <c r="Q25" i="1" s="1"/>
  <c r="P886" i="1"/>
  <c r="P25" i="1" s="1"/>
  <c r="O886" i="1"/>
  <c r="O25" i="1" s="1"/>
  <c r="N886" i="1"/>
  <c r="N25" i="1" s="1"/>
  <c r="CA886" i="1" l="1"/>
  <c r="CI886" i="1"/>
  <c r="CR886" i="1"/>
  <c r="CB886" i="1"/>
  <c r="CK886" i="1"/>
  <c r="CO886" i="1"/>
  <c r="CW886" i="1"/>
  <c r="DE886" i="1"/>
  <c r="DI886" i="1"/>
  <c r="DM886" i="1"/>
  <c r="DQ886" i="1"/>
  <c r="CG886" i="1"/>
  <c r="CP886" i="1"/>
  <c r="CX886" i="1"/>
  <c r="DF886" i="1"/>
  <c r="DJ886" i="1"/>
  <c r="DN886" i="1"/>
  <c r="BZ886" i="1"/>
  <c r="CD886" i="1"/>
  <c r="CH886" i="1"/>
  <c r="CM886" i="1"/>
  <c r="CQ886" i="1"/>
  <c r="CU886" i="1"/>
  <c r="CY886" i="1"/>
  <c r="DC886" i="1"/>
  <c r="DG886" i="1"/>
  <c r="DK886" i="1"/>
  <c r="DO886" i="1"/>
  <c r="CE886" i="1"/>
  <c r="CN886" i="1"/>
  <c r="CV886" i="1"/>
  <c r="CZ886" i="1"/>
  <c r="DD886" i="1"/>
  <c r="DH886" i="1"/>
  <c r="DL886" i="1"/>
  <c r="DP886" i="1"/>
  <c r="CF886" i="1"/>
  <c r="CS886" i="1"/>
  <c r="DA886" i="1"/>
  <c r="CC886" i="1"/>
  <c r="CL886" i="1"/>
  <c r="CT886" i="1"/>
  <c r="DB886" i="1"/>
  <c r="CD166" i="1"/>
  <c r="CC166" i="1"/>
  <c r="CB166" i="1"/>
  <c r="CA166" i="1"/>
  <c r="BZ166" i="1"/>
  <c r="CD165" i="1"/>
  <c r="CC165" i="1"/>
  <c r="CB165" i="1"/>
  <c r="CA165" i="1"/>
  <c r="BZ165" i="1"/>
  <c r="CD148" i="1"/>
  <c r="CC148" i="1"/>
  <c r="CB148" i="1"/>
  <c r="CA148" i="1"/>
  <c r="BZ148" i="1"/>
  <c r="CD145" i="1"/>
  <c r="CC145" i="1"/>
  <c r="CB145" i="1"/>
  <c r="CA145" i="1"/>
  <c r="BZ145" i="1"/>
  <c r="A1238" i="1" l="1"/>
  <c r="A1234" i="1"/>
  <c r="A1233" i="1"/>
  <c r="A1231" i="1"/>
  <c r="A1229" i="1"/>
  <c r="A1221" i="1"/>
  <c r="A1219" i="1"/>
  <c r="A1211" i="1"/>
  <c r="A1209" i="1"/>
  <c r="A1203" i="1"/>
  <c r="A1196" i="1"/>
  <c r="A1191" i="1"/>
  <c r="A1189" i="1"/>
  <c r="A1186" i="1"/>
  <c r="A1181" i="1"/>
  <c r="A1176" i="1"/>
  <c r="A1171" i="1"/>
  <c r="A1168" i="1"/>
  <c r="A1165" i="1"/>
  <c r="A1162" i="1"/>
  <c r="A1146" i="1"/>
  <c r="A1142" i="1"/>
  <c r="A1138" i="1"/>
  <c r="A1131" i="1"/>
  <c r="A1126" i="1"/>
  <c r="A1122" i="1"/>
  <c r="A1119" i="1"/>
  <c r="A1112" i="1"/>
  <c r="A1102" i="1"/>
  <c r="A1098" i="1"/>
  <c r="A1092" i="1"/>
  <c r="A1070" i="1"/>
  <c r="A1066" i="1"/>
  <c r="A1063" i="1"/>
  <c r="A1058" i="1"/>
  <c r="A1047" i="1"/>
  <c r="A1037" i="1"/>
  <c r="A1035" i="1"/>
  <c r="A1006" i="1"/>
  <c r="A1002" i="1"/>
  <c r="A1015" i="1"/>
  <c r="A1008" i="1"/>
  <c r="A999" i="1"/>
  <c r="A989" i="1"/>
  <c r="A984" i="1"/>
  <c r="A982" i="1"/>
  <c r="A980" i="1"/>
  <c r="A977" i="1"/>
  <c r="A972" i="1"/>
  <c r="A968" i="1"/>
  <c r="A964" i="1"/>
  <c r="A962" i="1"/>
  <c r="A960" i="1"/>
  <c r="A958" i="1"/>
  <c r="A954" i="1"/>
  <c r="A949" i="1"/>
  <c r="A945" i="1"/>
  <c r="A910" i="1"/>
  <c r="A905" i="1"/>
  <c r="A897" i="1"/>
  <c r="A893" i="1"/>
  <c r="A888" i="1"/>
  <c r="A885" i="1"/>
  <c r="A875" i="1"/>
  <c r="A869" i="1"/>
  <c r="A866" i="1"/>
  <c r="A863" i="1"/>
  <c r="A852" i="1"/>
  <c r="A847" i="1"/>
  <c r="A836" i="1"/>
  <c r="A833" i="1"/>
  <c r="A828" i="1"/>
  <c r="A825" i="1"/>
  <c r="A822" i="1"/>
  <c r="A818" i="1"/>
  <c r="A804" i="1"/>
  <c r="A785" i="1"/>
  <c r="A776" i="1"/>
  <c r="A726" i="1"/>
  <c r="A714" i="1"/>
  <c r="A695" i="1"/>
  <c r="A694" i="1"/>
  <c r="A686" i="1"/>
  <c r="A685" i="1"/>
  <c r="A678" i="1"/>
  <c r="A677" i="1"/>
  <c r="A664" i="1"/>
  <c r="A656" i="1"/>
  <c r="A653" i="1"/>
  <c r="A649" i="1"/>
  <c r="A644" i="1"/>
  <c r="A640" i="1"/>
  <c r="A634" i="1"/>
  <c r="A632" i="1"/>
  <c r="A626" i="1"/>
  <c r="A625" i="1"/>
  <c r="A617" i="1"/>
  <c r="A616" i="1"/>
  <c r="A608" i="1"/>
  <c r="A607" i="1"/>
  <c r="A601" i="1"/>
  <c r="A600" i="1"/>
  <c r="A594" i="1"/>
  <c r="A590" i="1"/>
  <c r="A585" i="1"/>
  <c r="A574" i="1"/>
  <c r="A573" i="1"/>
  <c r="A570" i="1"/>
  <c r="A559" i="1"/>
  <c r="A558" i="1"/>
  <c r="A548" i="1"/>
  <c r="A546" i="1"/>
  <c r="A542" i="1"/>
  <c r="A535" i="1"/>
  <c r="A533" i="1"/>
  <c r="A532" i="1"/>
  <c r="A528" i="1"/>
  <c r="A524" i="1"/>
  <c r="A517" i="1"/>
  <c r="A515" i="1"/>
  <c r="A508" i="1"/>
  <c r="A499" i="1"/>
  <c r="A495" i="1"/>
  <c r="A494" i="1"/>
  <c r="A487" i="1"/>
  <c r="A485" i="1"/>
  <c r="A482" i="1"/>
  <c r="A479" i="1"/>
  <c r="A473" i="1"/>
  <c r="A472" i="1"/>
  <c r="A470" i="1"/>
  <c r="A465" i="1"/>
  <c r="A463" i="1"/>
  <c r="A462" i="1"/>
  <c r="A455" i="1"/>
  <c r="A435" i="1"/>
  <c r="A431" i="1"/>
  <c r="A426" i="1"/>
  <c r="A424" i="1"/>
  <c r="A403" i="1"/>
  <c r="A388" i="1"/>
  <c r="A386" i="1"/>
  <c r="A384" i="1"/>
  <c r="A383" i="1"/>
  <c r="A382" i="1"/>
  <c r="A374" i="1"/>
  <c r="A373" i="1"/>
  <c r="A367" i="1"/>
  <c r="A363" i="1"/>
  <c r="A352" i="1"/>
  <c r="A346" i="1"/>
  <c r="A339" i="1"/>
  <c r="A332" i="1"/>
  <c r="A331" i="1"/>
  <c r="A325" i="1"/>
  <c r="A321" i="1"/>
  <c r="A309" i="1"/>
  <c r="A305" i="1"/>
  <c r="A298" i="1"/>
  <c r="A293" i="1"/>
  <c r="A291" i="1"/>
  <c r="A289" i="1"/>
  <c r="A282" i="1"/>
  <c r="A280" i="1"/>
  <c r="A276" i="1"/>
  <c r="A275" i="1"/>
  <c r="A260" i="1"/>
  <c r="A250" i="1"/>
  <c r="A246" i="1"/>
  <c r="A245" i="1"/>
  <c r="A221" i="1"/>
  <c r="A214" i="1"/>
  <c r="A199" i="1"/>
  <c r="A195" i="1"/>
  <c r="A186" i="1"/>
  <c r="A184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DQ165" i="1"/>
  <c r="DP165" i="1"/>
  <c r="DL165" i="1"/>
  <c r="DI165" i="1"/>
  <c r="DH165" i="1"/>
  <c r="DF165" i="1"/>
  <c r="DE165" i="1"/>
  <c r="DD165" i="1"/>
  <c r="DA165" i="1"/>
  <c r="CZ165" i="1"/>
  <c r="CV165" i="1"/>
  <c r="CS165" i="1"/>
  <c r="CR165" i="1"/>
  <c r="CP165" i="1"/>
  <c r="CO165" i="1"/>
  <c r="CN165" i="1"/>
  <c r="CK165" i="1"/>
  <c r="CJ165" i="1"/>
  <c r="CF165" i="1"/>
  <c r="DR165" i="1"/>
  <c r="DO165" i="1"/>
  <c r="DN165" i="1"/>
  <c r="DM165" i="1"/>
  <c r="DK165" i="1"/>
  <c r="DJ165" i="1"/>
  <c r="DG165" i="1"/>
  <c r="DC165" i="1"/>
  <c r="DB165" i="1"/>
  <c r="CY165" i="1"/>
  <c r="CX165" i="1"/>
  <c r="CW165" i="1"/>
  <c r="CU165" i="1"/>
  <c r="CT165" i="1"/>
  <c r="CQ165" i="1"/>
  <c r="CM165" i="1"/>
  <c r="CL165" i="1"/>
  <c r="CI165" i="1"/>
  <c r="CH165" i="1"/>
  <c r="CG165" i="1"/>
  <c r="CE165" i="1"/>
  <c r="A164" i="1"/>
  <c r="A157" i="1"/>
  <c r="A154" i="1"/>
  <c r="DR150" i="1"/>
  <c r="DQ150" i="1"/>
  <c r="DP150" i="1"/>
  <c r="DO150" i="1"/>
  <c r="DN150" i="1"/>
  <c r="DM150" i="1"/>
  <c r="DL150" i="1"/>
  <c r="DK150" i="1"/>
  <c r="DJ150" i="1"/>
  <c r="DI150" i="1"/>
  <c r="DH150" i="1"/>
  <c r="DG150" i="1"/>
  <c r="DR148" i="1"/>
  <c r="DQ148" i="1"/>
  <c r="DP148" i="1"/>
  <c r="DO148" i="1"/>
  <c r="DN148" i="1"/>
  <c r="DM148" i="1"/>
  <c r="DL148" i="1"/>
  <c r="DK148" i="1"/>
  <c r="DJ148" i="1"/>
  <c r="DI148" i="1"/>
  <c r="DH148" i="1"/>
  <c r="DG148" i="1"/>
  <c r="DF148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F148" i="1"/>
  <c r="CE148" i="1"/>
  <c r="DR145" i="1"/>
  <c r="DP145" i="1"/>
  <c r="DN145" i="1"/>
  <c r="DL145" i="1"/>
  <c r="DK145" i="1"/>
  <c r="DH145" i="1"/>
  <c r="DD145" i="1"/>
  <c r="DC145" i="1"/>
  <c r="CZ145" i="1"/>
  <c r="CX145" i="1"/>
  <c r="CV145" i="1"/>
  <c r="CU145" i="1"/>
  <c r="CT145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DQ145" i="1"/>
  <c r="DO145" i="1"/>
  <c r="DM145" i="1"/>
  <c r="DJ145" i="1"/>
  <c r="DI145" i="1"/>
  <c r="DG145" i="1"/>
  <c r="DF145" i="1"/>
  <c r="DE145" i="1"/>
  <c r="DB145" i="1"/>
  <c r="DA145" i="1"/>
  <c r="CY145" i="1"/>
  <c r="CW145" i="1"/>
  <c r="A137" i="1"/>
  <c r="A135" i="1"/>
  <c r="A129" i="1"/>
  <c r="A120" i="1"/>
  <c r="A113" i="1"/>
  <c r="A112" i="1"/>
  <c r="A111" i="1"/>
  <c r="A104" i="1"/>
  <c r="A103" i="1"/>
  <c r="A102" i="1"/>
  <c r="A101" i="1"/>
  <c r="A99" i="1"/>
  <c r="A94" i="1"/>
  <c r="A93" i="1"/>
  <c r="A92" i="1"/>
  <c r="A86" i="1"/>
  <c r="A85" i="1"/>
  <c r="A82" i="1"/>
  <c r="A79" i="1"/>
  <c r="A78" i="1"/>
  <c r="A75" i="1"/>
  <c r="A72" i="1"/>
  <c r="A68" i="1"/>
  <c r="A67" i="1"/>
  <c r="BE58" i="1"/>
  <c r="BD58" i="1"/>
  <c r="BC58" i="1"/>
  <c r="BB58" i="1"/>
  <c r="BA58" i="1"/>
  <c r="AZ58" i="1"/>
  <c r="A76" i="1" l="1"/>
  <c r="A83" i="1" l="1"/>
  <c r="A89" i="1" l="1"/>
  <c r="A100" i="1" l="1"/>
  <c r="A107" i="1" l="1"/>
  <c r="A118" i="1" l="1"/>
  <c r="A123" i="1" s="1"/>
  <c r="A126" i="1" s="1"/>
  <c r="A130" i="1" l="1"/>
  <c r="A133" i="1" s="1"/>
  <c r="A138" i="1" s="1"/>
  <c r="A145" i="1" l="1"/>
  <c r="A153" i="1" l="1"/>
  <c r="A158" i="1" l="1"/>
  <c r="A165" i="1" l="1"/>
  <c r="A168" i="1" l="1"/>
  <c r="A179" i="1" l="1"/>
  <c r="A188" i="1" s="1"/>
  <c r="A193" i="1" l="1"/>
  <c r="A201" i="1" l="1"/>
  <c r="A209" i="1" l="1"/>
  <c r="A217" i="1" l="1"/>
  <c r="BG33" i="1"/>
  <c r="BE33" i="1"/>
  <c r="BD33" i="1"/>
  <c r="AZ33" i="1"/>
  <c r="BB33" i="1"/>
  <c r="BC33" i="1"/>
  <c r="BA33" i="1"/>
  <c r="A224" i="1" l="1"/>
  <c r="G37" i="1"/>
  <c r="D37" i="1"/>
  <c r="E37" i="1"/>
  <c r="A233" i="1" l="1"/>
  <c r="A242" i="1" s="1"/>
  <c r="D23" i="1"/>
  <c r="D28" i="1" s="1"/>
  <c r="G23" i="1"/>
  <c r="F37" i="1"/>
  <c r="F23" i="1"/>
  <c r="K37" i="1"/>
  <c r="K23" i="1"/>
  <c r="J23" i="1"/>
  <c r="J37" i="1"/>
  <c r="L23" i="1"/>
  <c r="L37" i="1"/>
  <c r="I37" i="1"/>
  <c r="I23" i="1"/>
  <c r="E23" i="1"/>
  <c r="H23" i="1"/>
  <c r="H37" i="1"/>
  <c r="M23" i="1"/>
  <c r="M37" i="1"/>
  <c r="A251" i="1" l="1"/>
  <c r="H27" i="1"/>
  <c r="H28" i="1"/>
  <c r="E27" i="1"/>
  <c r="E28" i="1"/>
  <c r="L27" i="1"/>
  <c r="L28" i="1"/>
  <c r="I27" i="1"/>
  <c r="I28" i="1"/>
  <c r="F27" i="1"/>
  <c r="F28" i="1"/>
  <c r="G27" i="1"/>
  <c r="G28" i="1"/>
  <c r="M27" i="1"/>
  <c r="M28" i="1"/>
  <c r="K27" i="1"/>
  <c r="K28" i="1"/>
  <c r="J27" i="1"/>
  <c r="J28" i="1"/>
  <c r="A261" i="1" l="1"/>
  <c r="A271" i="1" l="1"/>
  <c r="A278" i="1" s="1"/>
  <c r="A283" i="1" l="1"/>
  <c r="A292" i="1" l="1"/>
  <c r="A303" i="1" l="1"/>
  <c r="A316" i="1" l="1"/>
  <c r="A319" i="1" l="1"/>
  <c r="A326" i="1" l="1"/>
  <c r="A337" i="1" l="1"/>
  <c r="BC955" i="1"/>
  <c r="DO955" i="1" s="1"/>
  <c r="BG955" i="1"/>
  <c r="DS955" i="1" s="1"/>
  <c r="BD955" i="1"/>
  <c r="DP955" i="1" s="1"/>
  <c r="AT955" i="1"/>
  <c r="DF955" i="1" s="1"/>
  <c r="AR955" i="1"/>
  <c r="DD955" i="1" s="1"/>
  <c r="AV955" i="1"/>
  <c r="DH955" i="1" s="1"/>
  <c r="AJ955" i="1"/>
  <c r="CV955" i="1" s="1"/>
  <c r="AM955" i="1"/>
  <c r="CY955" i="1" s="1"/>
  <c r="AY955" i="1"/>
  <c r="DK955" i="1" s="1"/>
  <c r="AX955" i="1"/>
  <c r="DJ955" i="1" s="1"/>
  <c r="AO955" i="1"/>
  <c r="DA955" i="1" s="1"/>
  <c r="AZ955" i="1"/>
  <c r="DL955" i="1" s="1"/>
  <c r="BB955" i="1"/>
  <c r="DN955" i="1" s="1"/>
  <c r="AS955" i="1"/>
  <c r="DE955" i="1" s="1"/>
  <c r="AL955" i="1"/>
  <c r="CX955" i="1" s="1"/>
  <c r="BE955" i="1"/>
  <c r="DQ955" i="1" s="1"/>
  <c r="BH955" i="1"/>
  <c r="DT955" i="1" s="1"/>
  <c r="AW955" i="1"/>
  <c r="DI955" i="1" s="1"/>
  <c r="BA955" i="1"/>
  <c r="DM955" i="1" s="1"/>
  <c r="AK955" i="1"/>
  <c r="CW955" i="1" s="1"/>
  <c r="AQ955" i="1"/>
  <c r="DC955" i="1" s="1"/>
  <c r="AU955" i="1"/>
  <c r="DG955" i="1" s="1"/>
  <c r="AN955" i="1"/>
  <c r="CZ955" i="1" s="1"/>
  <c r="AP955" i="1"/>
  <c r="DB955" i="1" s="1"/>
  <c r="BI29" i="1" l="1"/>
  <c r="DU955" i="1"/>
  <c r="A344" i="1"/>
  <c r="A353" i="1" s="1"/>
  <c r="A357" i="1" s="1"/>
  <c r="A361" i="1" s="1"/>
  <c r="A364" i="1" l="1"/>
  <c r="A371" i="1" l="1"/>
  <c r="A379" i="1" l="1"/>
  <c r="A389" i="1" l="1"/>
  <c r="A399" i="1" l="1"/>
  <c r="A405" i="1" l="1"/>
  <c r="A413" i="1" l="1"/>
  <c r="A421" i="1" l="1"/>
  <c r="A428" i="1" l="1"/>
  <c r="A436" i="1" s="1"/>
  <c r="A441" i="1" l="1"/>
  <c r="A450" i="1" l="1"/>
  <c r="A459" i="1" s="1"/>
  <c r="A466" i="1" l="1"/>
  <c r="A476" i="1" l="1"/>
  <c r="A483" i="1" l="1"/>
  <c r="A491" i="1" l="1"/>
  <c r="A500" i="1" l="1"/>
  <c r="A509" i="1" l="1"/>
  <c r="A518" i="1" l="1"/>
  <c r="A527" i="1" l="1"/>
  <c r="A536" i="1" l="1"/>
  <c r="A547" i="1" l="1"/>
  <c r="A551" i="1" l="1"/>
  <c r="A555" i="1" l="1"/>
  <c r="A562" i="1" l="1"/>
  <c r="A568" i="1" l="1"/>
  <c r="A578" i="1" l="1"/>
  <c r="A581" i="1" l="1"/>
  <c r="A586" i="1" s="1"/>
  <c r="A591" i="1" l="1"/>
  <c r="A598" i="1" l="1"/>
  <c r="A604" i="1" l="1"/>
  <c r="A612" i="1" l="1"/>
  <c r="A618" i="1" s="1"/>
  <c r="A641" i="1" l="1"/>
  <c r="A650" i="1" l="1"/>
  <c r="A657" i="1" s="1"/>
  <c r="A669" i="1" s="1"/>
  <c r="A674" i="1" l="1"/>
  <c r="A682" i="1" s="1"/>
  <c r="A691" i="1" s="1"/>
  <c r="A699" i="1" l="1"/>
  <c r="A702" i="1" s="1"/>
  <c r="A709" i="1" l="1"/>
  <c r="A717" i="1" s="1"/>
  <c r="A725" i="1" s="1"/>
  <c r="A729" i="1" s="1"/>
  <c r="A735" i="1" s="1"/>
  <c r="A742" i="1" s="1"/>
  <c r="A750" i="1" s="1"/>
  <c r="A754" i="1" s="1"/>
  <c r="A761" i="1" s="1"/>
  <c r="A771" i="1" s="1"/>
  <c r="A779" i="1" s="1"/>
  <c r="AN48" i="1"/>
  <c r="X48" i="1"/>
  <c r="AP48" i="1"/>
  <c r="AK48" i="1"/>
  <c r="AM48" i="1"/>
  <c r="W48" i="1"/>
  <c r="AZ48" i="1"/>
  <c r="AJ48" i="1"/>
  <c r="T48" i="1"/>
  <c r="AH48" i="1"/>
  <c r="BA48" i="1"/>
  <c r="AC48" i="1"/>
  <c r="AY48" i="1"/>
  <c r="AI48" i="1"/>
  <c r="S48" i="1"/>
  <c r="AT48" i="1"/>
  <c r="R48" i="1"/>
  <c r="Q48" i="1"/>
  <c r="U48" i="1"/>
  <c r="Y48" i="1"/>
  <c r="AD48" i="1"/>
  <c r="O48" i="1"/>
  <c r="AG48" i="1"/>
  <c r="P48" i="1"/>
  <c r="AV48" i="1"/>
  <c r="AF48" i="1"/>
  <c r="Z48" i="1"/>
  <c r="AW48" i="1"/>
  <c r="AU48" i="1"/>
  <c r="AE48" i="1"/>
  <c r="AR48" i="1"/>
  <c r="AO48" i="1"/>
  <c r="V48" i="1"/>
  <c r="N48" i="1"/>
  <c r="O37" i="1"/>
  <c r="AB48" i="1"/>
  <c r="AS48" i="1"/>
  <c r="Q23" i="1"/>
  <c r="Q28" i="1" s="1"/>
  <c r="P37" i="1"/>
  <c r="W37" i="1"/>
  <c r="AL48" i="1"/>
  <c r="AX48" i="1"/>
  <c r="AQ48" i="1"/>
  <c r="AF911" i="1"/>
  <c r="AF26" i="1" s="1"/>
  <c r="O911" i="1"/>
  <c r="O26" i="1" s="1"/>
  <c r="AD911" i="1"/>
  <c r="AD26" i="1" s="1"/>
  <c r="P911" i="1"/>
  <c r="P26" i="1" s="1"/>
  <c r="AB911" i="1"/>
  <c r="AB26" i="1" s="1"/>
  <c r="X911" i="1"/>
  <c r="X26" i="1" s="1"/>
  <c r="AA48" i="1"/>
  <c r="R37" i="1"/>
  <c r="U911" i="1"/>
  <c r="U23" i="1"/>
  <c r="U28" i="1" s="1"/>
  <c r="AG911" i="1"/>
  <c r="AG26" i="1" s="1"/>
  <c r="W911" i="1"/>
  <c r="W26" i="1" s="1"/>
  <c r="AI911" i="1"/>
  <c r="AI26" i="1" s="1"/>
  <c r="V911" i="1"/>
  <c r="V26" i="1" s="1"/>
  <c r="Q911" i="1"/>
  <c r="Q26" i="1" s="1"/>
  <c r="S911" i="1"/>
  <c r="S26" i="1" s="1"/>
  <c r="S37" i="1"/>
  <c r="BG911" i="1"/>
  <c r="BG26" i="1" s="1"/>
  <c r="BH911" i="1"/>
  <c r="BA911" i="1"/>
  <c r="BA26" i="1" s="1"/>
  <c r="AA911" i="1"/>
  <c r="AA26" i="1" s="1"/>
  <c r="R911" i="1"/>
  <c r="R26" i="1" s="1"/>
  <c r="Y911" i="1"/>
  <c r="Y26" i="1" s="1"/>
  <c r="AC911" i="1"/>
  <c r="AC26" i="1" s="1"/>
  <c r="BC911" i="1"/>
  <c r="BC26" i="1" s="1"/>
  <c r="AP911" i="1"/>
  <c r="AP26" i="1" s="1"/>
  <c r="BE911" i="1"/>
  <c r="BE26" i="1" s="1"/>
  <c r="BD911" i="1"/>
  <c r="BD26" i="1" s="1"/>
  <c r="Z911" i="1"/>
  <c r="Z26" i="1" s="1"/>
  <c r="N911" i="1"/>
  <c r="N26" i="1" s="1"/>
  <c r="AE911" i="1"/>
  <c r="AE26" i="1" s="1"/>
  <c r="AH911" i="1"/>
  <c r="AH26" i="1" s="1"/>
  <c r="T911" i="1"/>
  <c r="T26" i="1" s="1"/>
  <c r="T37" i="1"/>
  <c r="AU911" i="1"/>
  <c r="AU26" i="1" s="1"/>
  <c r="AQ911" i="1"/>
  <c r="AQ26" i="1" s="1"/>
  <c r="AR911" i="1"/>
  <c r="AR26" i="1" s="1"/>
  <c r="AN911" i="1"/>
  <c r="AN26" i="1" s="1"/>
  <c r="AW911" i="1"/>
  <c r="AW26" i="1" s="1"/>
  <c r="AK911" i="1"/>
  <c r="AK26" i="1" s="1"/>
  <c r="AT911" i="1"/>
  <c r="AT26" i="1" s="1"/>
  <c r="AX911" i="1"/>
  <c r="AX26" i="1" s="1"/>
  <c r="AZ911" i="1"/>
  <c r="AZ26" i="1" s="1"/>
  <c r="AV911" i="1"/>
  <c r="AV26" i="1" s="1"/>
  <c r="AL911" i="1"/>
  <c r="AL26" i="1" s="1"/>
  <c r="AY911" i="1"/>
  <c r="AY26" i="1" s="1"/>
  <c r="AJ911" i="1"/>
  <c r="AJ26" i="1" s="1"/>
  <c r="AS911" i="1"/>
  <c r="AS26" i="1" s="1"/>
  <c r="BB911" i="1"/>
  <c r="BB26" i="1" s="1"/>
  <c r="AM911" i="1"/>
  <c r="AM26" i="1" s="1"/>
  <c r="AO911" i="1"/>
  <c r="AO26" i="1" s="1"/>
  <c r="A783" i="1" l="1"/>
  <c r="A790" i="1" s="1"/>
  <c r="A798" i="1" s="1"/>
  <c r="A811" i="1" s="1"/>
  <c r="A819" i="1" s="1"/>
  <c r="A829" i="1" s="1"/>
  <c r="A839" i="1" s="1"/>
  <c r="BH29" i="1"/>
  <c r="BH26" i="1"/>
  <c r="U29" i="1"/>
  <c r="U26" i="1"/>
  <c r="U27" i="1" s="1"/>
  <c r="AO29" i="1"/>
  <c r="AU29" i="1"/>
  <c r="AG29" i="1"/>
  <c r="AD29" i="1"/>
  <c r="AM29" i="1"/>
  <c r="AP29" i="1"/>
  <c r="O29" i="1"/>
  <c r="AT29" i="1"/>
  <c r="T29" i="1"/>
  <c r="AF29" i="1"/>
  <c r="AS29" i="1"/>
  <c r="AK29" i="1"/>
  <c r="AH29" i="1"/>
  <c r="AC29" i="1"/>
  <c r="S29" i="1"/>
  <c r="AJ29" i="1"/>
  <c r="Y29" i="1"/>
  <c r="Q29" i="1"/>
  <c r="AE29" i="1"/>
  <c r="AL29" i="1"/>
  <c r="AR29" i="1"/>
  <c r="Z29" i="1"/>
  <c r="AA29" i="1"/>
  <c r="AI29" i="1"/>
  <c r="AB29" i="1"/>
  <c r="AN29" i="1"/>
  <c r="N29" i="1"/>
  <c r="R29" i="1"/>
  <c r="V29" i="1"/>
  <c r="X29" i="1"/>
  <c r="AV29" i="1"/>
  <c r="AQ29" i="1"/>
  <c r="W29" i="1"/>
  <c r="P29" i="1"/>
  <c r="AZ29" i="1"/>
  <c r="BE29" i="1"/>
  <c r="BB29" i="1"/>
  <c r="BC29" i="1"/>
  <c r="AW29" i="1"/>
  <c r="AY29" i="1"/>
  <c r="AX29" i="1"/>
  <c r="BG29" i="1"/>
  <c r="BD29" i="1"/>
  <c r="BA29" i="1"/>
  <c r="X23" i="1"/>
  <c r="X28" i="1" s="1"/>
  <c r="DT911" i="1"/>
  <c r="CG911" i="1"/>
  <c r="BA35" i="1"/>
  <c r="AK37" i="1"/>
  <c r="AN37" i="1"/>
  <c r="AX37" i="1"/>
  <c r="AY23" i="1"/>
  <c r="Z35" i="1"/>
  <c r="AA35" i="1"/>
  <c r="AO37" i="1"/>
  <c r="AB23" i="1"/>
  <c r="AD37" i="1"/>
  <c r="AE37" i="1"/>
  <c r="AH35" i="1"/>
  <c r="Y35" i="1"/>
  <c r="AM35" i="1"/>
  <c r="AF37" i="1"/>
  <c r="DM911" i="1"/>
  <c r="DM66" i="1" s="1"/>
  <c r="BA41" i="1" s="1"/>
  <c r="BA32" i="1" s="1"/>
  <c r="DA911" i="1"/>
  <c r="CV911" i="1"/>
  <c r="DH911" i="1"/>
  <c r="CW911" i="1"/>
  <c r="DO911" i="1"/>
  <c r="CK911" i="1"/>
  <c r="CY911" i="1"/>
  <c r="DK911" i="1"/>
  <c r="DL911" i="1"/>
  <c r="DI911" i="1"/>
  <c r="DD911" i="1"/>
  <c r="CL911" i="1"/>
  <c r="DQ911" i="1"/>
  <c r="CD911" i="1"/>
  <c r="CE911" i="1"/>
  <c r="DN911" i="1"/>
  <c r="DJ911" i="1"/>
  <c r="DG911" i="1"/>
  <c r="CT911" i="1"/>
  <c r="DB911" i="1"/>
  <c r="CO911" i="1"/>
  <c r="CM911" i="1"/>
  <c r="DS911" i="1"/>
  <c r="CU911" i="1"/>
  <c r="CS911" i="1"/>
  <c r="CN911" i="1"/>
  <c r="CR911" i="1"/>
  <c r="CB911" i="1"/>
  <c r="DE911" i="1"/>
  <c r="CX911" i="1"/>
  <c r="DF911" i="1"/>
  <c r="CZ911" i="1"/>
  <c r="DC911" i="1"/>
  <c r="CQ911" i="1"/>
  <c r="CI911" i="1"/>
  <c r="CF911" i="1"/>
  <c r="DP911" i="1"/>
  <c r="CH911" i="1"/>
  <c r="CP911" i="1"/>
  <c r="Q27" i="1"/>
  <c r="CC911" i="1"/>
  <c r="BZ911" i="1"/>
  <c r="CJ911" i="1"/>
  <c r="CA911" i="1"/>
  <c r="Z23" i="1"/>
  <c r="Z28" i="1" s="1"/>
  <c r="AO23" i="1"/>
  <c r="AI35" i="1"/>
  <c r="AI37" i="1"/>
  <c r="AI23" i="1"/>
  <c r="AQ35" i="1"/>
  <c r="AQ23" i="1"/>
  <c r="AQ28" i="1" s="1"/>
  <c r="AZ35" i="1"/>
  <c r="AZ23" i="1"/>
  <c r="AZ28" i="1" s="1"/>
  <c r="AZ36" i="1" s="1"/>
  <c r="AZ37" i="1"/>
  <c r="AU37" i="1"/>
  <c r="AU35" i="1"/>
  <c r="AU23" i="1"/>
  <c r="S23" i="1"/>
  <c r="AK23" i="1"/>
  <c r="AK28" i="1" s="1"/>
  <c r="AM37" i="1"/>
  <c r="W23" i="1"/>
  <c r="W28" i="1" s="1"/>
  <c r="AD35" i="1"/>
  <c r="Q37" i="1"/>
  <c r="AB37" i="1"/>
  <c r="AD23" i="1"/>
  <c r="AK35" i="1"/>
  <c r="AN23" i="1"/>
  <c r="AN28" i="1" s="1"/>
  <c r="P23" i="1"/>
  <c r="AB35" i="1"/>
  <c r="AE23" i="1"/>
  <c r="AE28" i="1" s="1"/>
  <c r="AP37" i="1"/>
  <c r="AP35" i="1"/>
  <c r="AP23" i="1"/>
  <c r="AC23" i="1"/>
  <c r="AC35" i="1"/>
  <c r="AC37" i="1"/>
  <c r="AG23" i="1"/>
  <c r="AG28" i="1" s="1"/>
  <c r="AG35" i="1"/>
  <c r="AG37" i="1"/>
  <c r="AW35" i="1"/>
  <c r="AW37" i="1"/>
  <c r="AW23" i="1"/>
  <c r="AW28" i="1" s="1"/>
  <c r="AW36" i="1" s="1"/>
  <c r="AS35" i="1"/>
  <c r="AS37" i="1"/>
  <c r="AS23" i="1"/>
  <c r="AS28" i="1" s="1"/>
  <c r="AR23" i="1"/>
  <c r="AR28" i="1" s="1"/>
  <c r="AR35" i="1"/>
  <c r="AR37" i="1"/>
  <c r="AH37" i="1"/>
  <c r="AH23" i="1"/>
  <c r="N23" i="1"/>
  <c r="N37" i="1"/>
  <c r="AJ37" i="1"/>
  <c r="AJ35" i="1"/>
  <c r="AJ23" i="1"/>
  <c r="AL37" i="1"/>
  <c r="AL35" i="1"/>
  <c r="AL23" i="1"/>
  <c r="AV37" i="1"/>
  <c r="AV35" i="1"/>
  <c r="AV23" i="1"/>
  <c r="AV28" i="1" s="1"/>
  <c r="AV36" i="1" s="1"/>
  <c r="V23" i="1"/>
  <c r="V28" i="1" s="1"/>
  <c r="V37" i="1"/>
  <c r="Y37" i="1"/>
  <c r="AA23" i="1"/>
  <c r="AT35" i="1"/>
  <c r="AT23" i="1"/>
  <c r="AT28" i="1" s="1"/>
  <c r="AT36" i="1" s="1"/>
  <c r="U37" i="1"/>
  <c r="AA37" i="1"/>
  <c r="AX23" i="1"/>
  <c r="AM23" i="1"/>
  <c r="X35" i="1"/>
  <c r="X37" i="1"/>
  <c r="AN35" i="1"/>
  <c r="AX35" i="1"/>
  <c r="AY37" i="1"/>
  <c r="AO35" i="1"/>
  <c r="BA23" i="1"/>
  <c r="BA28" i="1" s="1"/>
  <c r="BA36" i="1" s="1"/>
  <c r="R23" i="1"/>
  <c r="AQ37" i="1"/>
  <c r="AY35" i="1"/>
  <c r="T23" i="1"/>
  <c r="T28" i="1" s="1"/>
  <c r="Y23" i="1"/>
  <c r="AF35" i="1"/>
  <c r="AT37" i="1"/>
  <c r="BA37" i="1"/>
  <c r="O23" i="1"/>
  <c r="O28" i="1" s="1"/>
  <c r="AE35" i="1"/>
  <c r="AF23" i="1"/>
  <c r="Z37" i="1"/>
  <c r="CA66" i="1" l="1"/>
  <c r="O41" i="1" s="1"/>
  <c r="O32" i="1" s="1"/>
  <c r="CJ66" i="1"/>
  <c r="X41" i="1" s="1"/>
  <c r="X32" i="1" s="1"/>
  <c r="CT66" i="1"/>
  <c r="AH41" i="1" s="1"/>
  <c r="AH32" i="1" s="1"/>
  <c r="BZ66" i="1"/>
  <c r="N41" i="1" s="1"/>
  <c r="N32" i="1" s="1"/>
  <c r="CN66" i="1"/>
  <c r="AB41" i="1" s="1"/>
  <c r="AB32" i="1" s="1"/>
  <c r="DI66" i="1"/>
  <c r="AW41" i="1" s="1"/>
  <c r="AW32" i="1" s="1"/>
  <c r="CC66" i="1"/>
  <c r="Q41" i="1" s="1"/>
  <c r="Q32" i="1" s="1"/>
  <c r="DC66" i="1"/>
  <c r="AQ41" i="1" s="1"/>
  <c r="AQ32" i="1" s="1"/>
  <c r="CS66" i="1"/>
  <c r="AG41" i="1" s="1"/>
  <c r="AG32" i="1" s="1"/>
  <c r="DJ66" i="1"/>
  <c r="AX41" i="1" s="1"/>
  <c r="AX32" i="1" s="1"/>
  <c r="DL66" i="1"/>
  <c r="AZ41" i="1" s="1"/>
  <c r="AZ32" i="1" s="1"/>
  <c r="DA66" i="1"/>
  <c r="AO41" i="1" s="1"/>
  <c r="AO32" i="1" s="1"/>
  <c r="CG66" i="1"/>
  <c r="U41" i="1" s="1"/>
  <c r="U32" i="1" s="1"/>
  <c r="CP66" i="1"/>
  <c r="AD41" i="1" s="1"/>
  <c r="AD32" i="1" s="1"/>
  <c r="DF66" i="1"/>
  <c r="AT41" i="1" s="1"/>
  <c r="AT32" i="1" s="1"/>
  <c r="CE66" i="1"/>
  <c r="S41" i="1" s="1"/>
  <c r="S32" i="1" s="1"/>
  <c r="CY66" i="1"/>
  <c r="AM41" i="1" s="1"/>
  <c r="AM32" i="1" s="1"/>
  <c r="CH66" i="1"/>
  <c r="V41" i="1" s="1"/>
  <c r="V32" i="1" s="1"/>
  <c r="CX66" i="1"/>
  <c r="AL41" i="1" s="1"/>
  <c r="AL32" i="1" s="1"/>
  <c r="CM66" i="1"/>
  <c r="AA41" i="1" s="1"/>
  <c r="AA32" i="1" s="1"/>
  <c r="CD66" i="1"/>
  <c r="R41" i="1" s="1"/>
  <c r="R32" i="1" s="1"/>
  <c r="CK66" i="1"/>
  <c r="Y41" i="1" s="1"/>
  <c r="Y32" i="1" s="1"/>
  <c r="CF66" i="1"/>
  <c r="T41" i="1" s="1"/>
  <c r="T32" i="1" s="1"/>
  <c r="CB66" i="1"/>
  <c r="P41" i="1" s="1"/>
  <c r="P32" i="1" s="1"/>
  <c r="DB66" i="1"/>
  <c r="AP41" i="1" s="1"/>
  <c r="AP32" i="1" s="1"/>
  <c r="CL66" i="1"/>
  <c r="Z41" i="1" s="1"/>
  <c r="Z32" i="1" s="1"/>
  <c r="CW66" i="1"/>
  <c r="AK41" i="1" s="1"/>
  <c r="AK32" i="1" s="1"/>
  <c r="CI66" i="1"/>
  <c r="W41" i="1" s="1"/>
  <c r="W32" i="1" s="1"/>
  <c r="CR66" i="1"/>
  <c r="AF41" i="1" s="1"/>
  <c r="AF32" i="1" s="1"/>
  <c r="DD66" i="1"/>
  <c r="AR41" i="1" s="1"/>
  <c r="AR32" i="1" s="1"/>
  <c r="DH66" i="1"/>
  <c r="AV41" i="1" s="1"/>
  <c r="AV32" i="1" s="1"/>
  <c r="CQ66" i="1"/>
  <c r="AE41" i="1" s="1"/>
  <c r="AE32" i="1" s="1"/>
  <c r="DG66" i="1"/>
  <c r="AU41" i="1" s="1"/>
  <c r="AU32" i="1" s="1"/>
  <c r="CV66" i="1"/>
  <c r="AJ41" i="1" s="1"/>
  <c r="AJ32" i="1" s="1"/>
  <c r="CZ66" i="1"/>
  <c r="AN41" i="1" s="1"/>
  <c r="AN32" i="1" s="1"/>
  <c r="CU66" i="1"/>
  <c r="AI41" i="1" s="1"/>
  <c r="AI32" i="1" s="1"/>
  <c r="DK66" i="1"/>
  <c r="AY41" i="1" s="1"/>
  <c r="AY32" i="1" s="1"/>
  <c r="DE66" i="1"/>
  <c r="AS41" i="1" s="1"/>
  <c r="AS32" i="1" s="1"/>
  <c r="CO66" i="1"/>
  <c r="AC41" i="1" s="1"/>
  <c r="AC32" i="1" s="1"/>
  <c r="A842" i="1"/>
  <c r="A853" i="1" s="1"/>
  <c r="A860" i="1" s="1"/>
  <c r="N27" i="1"/>
  <c r="N28" i="1"/>
  <c r="AF27" i="1"/>
  <c r="AF28" i="1"/>
  <c r="AJ27" i="1"/>
  <c r="AJ28" i="1"/>
  <c r="AP27" i="1"/>
  <c r="AP28" i="1"/>
  <c r="S27" i="1"/>
  <c r="S28" i="1"/>
  <c r="AA27" i="1"/>
  <c r="AA28" i="1"/>
  <c r="P27" i="1"/>
  <c r="P28" i="1"/>
  <c r="AD27" i="1"/>
  <c r="AD28" i="1"/>
  <c r="AU27" i="1"/>
  <c r="AU28" i="1"/>
  <c r="AU36" i="1" s="1"/>
  <c r="AI27" i="1"/>
  <c r="AI28" i="1"/>
  <c r="AO27" i="1"/>
  <c r="AO28" i="1"/>
  <c r="AB27" i="1"/>
  <c r="AB28" i="1"/>
  <c r="AY27" i="1"/>
  <c r="AY28" i="1"/>
  <c r="AY36" i="1" s="1"/>
  <c r="AM27" i="1"/>
  <c r="AM28" i="1"/>
  <c r="AL27" i="1"/>
  <c r="AL28" i="1"/>
  <c r="Y27" i="1"/>
  <c r="Y28" i="1"/>
  <c r="R27" i="1"/>
  <c r="R28" i="1"/>
  <c r="AX27" i="1"/>
  <c r="AX28" i="1"/>
  <c r="AX36" i="1" s="1"/>
  <c r="AH27" i="1"/>
  <c r="AH28" i="1"/>
  <c r="AC27" i="1"/>
  <c r="AC28" i="1"/>
  <c r="AE27" i="1"/>
  <c r="AN27" i="1"/>
  <c r="T27" i="1"/>
  <c r="V27" i="1"/>
  <c r="Z27" i="1"/>
  <c r="AW27" i="1"/>
  <c r="AS27" i="1"/>
  <c r="AK27" i="1"/>
  <c r="AZ27" i="1"/>
  <c r="BA27" i="1"/>
  <c r="W27" i="1"/>
  <c r="AQ27" i="1"/>
  <c r="AG27" i="1"/>
  <c r="AV27" i="1"/>
  <c r="AR27" i="1"/>
  <c r="O27" i="1"/>
  <c r="AT27" i="1"/>
  <c r="X27" i="1"/>
  <c r="BI33" i="1"/>
  <c r="A870" i="1" l="1"/>
  <c r="A880" i="1" s="1"/>
  <c r="A886" i="1" s="1"/>
  <c r="A894" i="1" s="1"/>
  <c r="A898" i="1" s="1"/>
  <c r="A901" i="1" s="1"/>
  <c r="A911" i="1" l="1"/>
  <c r="A920" i="1" s="1"/>
  <c r="A928" i="1" s="1"/>
  <c r="A934" i="1" s="1"/>
  <c r="A939" i="1" s="1"/>
  <c r="A946" i="1" s="1"/>
  <c r="A955" i="1" s="1"/>
  <c r="A963" i="1" s="1"/>
  <c r="A973" i="1" s="1"/>
  <c r="A983" i="1" s="1"/>
  <c r="A994" i="1" s="1"/>
  <c r="A997" i="1" l="1"/>
  <c r="A1000" i="1" s="1"/>
  <c r="A1007" i="1" l="1"/>
  <c r="A1016" i="1" s="1"/>
  <c r="A1020" i="1" s="1"/>
  <c r="A1027" i="1" l="1"/>
  <c r="A1036" i="1" s="1"/>
  <c r="A1048" i="1" s="1"/>
  <c r="A1059" i="1" s="1"/>
  <c r="A1064" i="1" s="1"/>
  <c r="A1071" i="1" s="1"/>
  <c r="A1078" i="1" s="1"/>
  <c r="A1088" i="1" s="1"/>
  <c r="A1093" i="1" s="1"/>
  <c r="A1103" i="1" s="1"/>
  <c r="A1108" i="1" s="1"/>
  <c r="A1113" i="1" s="1"/>
  <c r="A1120" i="1" s="1"/>
  <c r="A1127" i="1" s="1"/>
  <c r="A1132" i="1" s="1"/>
  <c r="A1135" i="1" l="1"/>
  <c r="A1143" i="1" s="1"/>
  <c r="A1153" i="1" l="1"/>
  <c r="A1156" i="1" s="1"/>
  <c r="A1163" i="1" l="1"/>
  <c r="A1172" i="1" s="1"/>
  <c r="A1177" i="1" s="1"/>
  <c r="A1182" i="1" s="1"/>
  <c r="A1193" i="1" s="1"/>
  <c r="A1201" i="1" s="1"/>
  <c r="A1204" i="1" l="1"/>
  <c r="A1212" i="1" s="1"/>
  <c r="A1220" i="1" s="1"/>
  <c r="A1232" i="1" s="1"/>
  <c r="BK23" i="1"/>
  <c r="BK27" i="1" s="1"/>
  <c r="BK37" i="1"/>
  <c r="BK35" i="1"/>
  <c r="BJ33" i="1"/>
  <c r="BG598" i="1"/>
  <c r="BG25" i="1" s="1"/>
  <c r="BI598" i="1"/>
  <c r="BI25" i="1" s="1"/>
  <c r="BH598" i="1"/>
  <c r="BH25" i="1" s="1"/>
  <c r="BL36" i="1" l="1"/>
  <c r="BK28" i="1"/>
  <c r="BK36" i="1" s="1"/>
  <c r="DT598" i="1"/>
  <c r="DU598" i="1"/>
  <c r="DS598" i="1"/>
  <c r="DR598" i="1"/>
  <c r="BP168" i="1" l="1"/>
  <c r="D27" i="1"/>
  <c r="BI48" i="1"/>
  <c r="BC48" i="1"/>
  <c r="BB48" i="1"/>
  <c r="BD48" i="1"/>
  <c r="BG48" i="1"/>
  <c r="BH48" i="1"/>
  <c r="BE48" i="1"/>
  <c r="BI14" i="1"/>
  <c r="BJ14" i="1"/>
  <c r="BJ48" i="1"/>
  <c r="BC14" i="1"/>
  <c r="BC7" i="1" s="1"/>
  <c r="BC21" i="1" s="1"/>
  <c r="BG14" i="1"/>
  <c r="BG7" i="1" s="1"/>
  <c r="BG21" i="1" s="1"/>
  <c r="BJ591" i="1"/>
  <c r="DV591" i="1" s="1"/>
  <c r="BC591" i="1"/>
  <c r="DO591" i="1" s="1"/>
  <c r="BG591" i="1"/>
  <c r="DS591" i="1" s="1"/>
  <c r="BH14" i="1"/>
  <c r="BI591" i="1"/>
  <c r="BH591" i="1"/>
  <c r="DT591" i="1" s="1"/>
  <c r="BE14" i="1"/>
  <c r="BE7" i="1" s="1"/>
  <c r="BE21" i="1" s="1"/>
  <c r="BB591" i="1"/>
  <c r="DN591" i="1" s="1"/>
  <c r="BB14" i="1"/>
  <c r="BB7" i="1" s="1"/>
  <c r="BB21" i="1" s="1"/>
  <c r="BD591" i="1"/>
  <c r="DP591" i="1" s="1"/>
  <c r="BD14" i="1"/>
  <c r="BD7" i="1" s="1"/>
  <c r="BE591" i="1"/>
  <c r="DQ591" i="1" s="1"/>
  <c r="DR591" i="1"/>
  <c r="DN66" i="1" l="1"/>
  <c r="BB41" i="1" s="1"/>
  <c r="BB32" i="1" s="1"/>
  <c r="DP66" i="1"/>
  <c r="BD41" i="1" s="1"/>
  <c r="BD32" i="1" s="1"/>
  <c r="DO66" i="1"/>
  <c r="BC41" i="1" s="1"/>
  <c r="BC32" i="1" s="1"/>
  <c r="DV66" i="1"/>
  <c r="BJ41" i="1" s="1"/>
  <c r="BJ32" i="1" s="1"/>
  <c r="DQ66" i="1"/>
  <c r="BE41" i="1" s="1"/>
  <c r="BE32" i="1" s="1"/>
  <c r="DT66" i="1"/>
  <c r="BH41" i="1" s="1"/>
  <c r="BH32" i="1" s="1"/>
  <c r="DS66" i="1"/>
  <c r="BG41" i="1" s="1"/>
  <c r="BG32" i="1" s="1"/>
  <c r="BP66" i="1"/>
  <c r="D41" i="1" s="1"/>
  <c r="D32" i="1" s="1"/>
  <c r="BH7" i="1"/>
  <c r="BJ7" i="1"/>
  <c r="BI7" i="1"/>
  <c r="BG35" i="1"/>
  <c r="BG37" i="1"/>
  <c r="BG23" i="1"/>
  <c r="BG27" i="1" s="1"/>
  <c r="BE35" i="1"/>
  <c r="DU591" i="1"/>
  <c r="BD37" i="1"/>
  <c r="BD23" i="1"/>
  <c r="BD35" i="1"/>
  <c r="BB35" i="1"/>
  <c r="BB37" i="1"/>
  <c r="BB23" i="1"/>
  <c r="BC35" i="1"/>
  <c r="BE37" i="1"/>
  <c r="BC37" i="1"/>
  <c r="BE23" i="1"/>
  <c r="BC23" i="1"/>
  <c r="DU66" i="1" l="1"/>
  <c r="BI41" i="1" s="1"/>
  <c r="BI32" i="1" s="1"/>
  <c r="BH37" i="1"/>
  <c r="BH21" i="1"/>
  <c r="BI35" i="1"/>
  <c r="BI21" i="1"/>
  <c r="BJ35" i="1"/>
  <c r="BJ21" i="1"/>
  <c r="BH23" i="1"/>
  <c r="BH35" i="1"/>
  <c r="BI37" i="1"/>
  <c r="BI23" i="1"/>
  <c r="BI27" i="1" s="1"/>
  <c r="BJ37" i="1"/>
  <c r="BJ23" i="1"/>
  <c r="BJ27" i="1" s="1"/>
  <c r="BG28" i="1"/>
  <c r="BG36" i="1" s="1"/>
  <c r="BC27" i="1"/>
  <c r="BC28" i="1"/>
  <c r="BC36" i="1" s="1"/>
  <c r="BB28" i="1"/>
  <c r="BB36" i="1" s="1"/>
  <c r="BB27" i="1"/>
  <c r="BE28" i="1"/>
  <c r="BE36" i="1" s="1"/>
  <c r="BE27" i="1"/>
  <c r="BD28" i="1"/>
  <c r="BD36" i="1" s="1"/>
  <c r="BD27" i="1"/>
  <c r="BH28" i="1" l="1"/>
  <c r="BH36" i="1" s="1"/>
  <c r="BH27" i="1"/>
  <c r="BJ28" i="1"/>
  <c r="BJ36" i="1" s="1"/>
  <c r="BI28" i="1"/>
  <c r="BI36" i="1" s="1"/>
  <c r="BL27" i="1"/>
  <c r="BL41" i="1"/>
  <c r="BL32" i="1" s="1"/>
  <c r="BD20" i="1"/>
  <c r="BD54" i="1"/>
  <c r="BD55" i="1" s="1"/>
  <c r="BF100" i="1"/>
  <c r="DR100" i="1" s="1"/>
  <c r="BF14" i="1"/>
  <c r="BF7" i="1" s="1"/>
  <c r="BF21" i="1" s="1"/>
  <c r="BF48" i="1"/>
  <c r="DR66" i="1" l="1"/>
  <c r="BF41" i="1" s="1"/>
  <c r="BF32" i="1" s="1"/>
  <c r="BD56" i="1"/>
  <c r="BD21" i="1"/>
  <c r="BF37" i="1"/>
  <c r="BF23" i="1"/>
  <c r="BF35" i="1"/>
  <c r="BF28" i="1" l="1"/>
  <c r="BF36" i="1" s="1"/>
  <c r="BF27" i="1"/>
  <c r="BM261" i="1" l="1"/>
  <c r="BM14" i="1"/>
  <c r="BM7" i="1" s="1"/>
  <c r="BM21" i="1" s="1"/>
  <c r="BM48" i="1"/>
  <c r="BM26" i="1" l="1"/>
  <c r="DY261" i="1"/>
  <c r="DY66" i="1" s="1"/>
  <c r="BM41" i="1" s="1"/>
  <c r="BM32" i="1" s="1"/>
  <c r="BM37" i="1"/>
  <c r="BM23" i="1"/>
  <c r="BM35" i="1"/>
  <c r="BM29" i="1"/>
  <c r="BM27" i="1" l="1"/>
  <c r="BM28" i="1"/>
  <c r="BM36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Jean-Sébastien Nadeau</author>
  </authors>
  <commentList>
    <comment ref="AE579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Jean-Sébastien Nadeau:</t>
        </r>
        <r>
          <rPr>
            <sz val="9"/>
            <color indexed="81"/>
            <rFont val="Tahoma"/>
            <family val="2"/>
          </rPr>
          <t xml:space="preserve">
I did not capitalised the interests beacause Jamaica paid back its arraers on January 1987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<sst xmlns="http://schemas.openxmlformats.org/spreadsheetml/2006/main" count="5360" uniqueCount="244">
  <si>
    <t>Database of Sovereign Defaults</t>
  </si>
  <si>
    <t>A. Summary Data</t>
  </si>
  <si>
    <t xml:space="preserve"> - Paris Club</t>
  </si>
  <si>
    <t xml:space="preserve"> - Other official creditors</t>
  </si>
  <si>
    <t xml:space="preserve"> Default Rates (%)</t>
  </si>
  <si>
    <t xml:space="preserve"> - % of all Sovereigns </t>
  </si>
  <si>
    <t xml:space="preserve"> - % of World Public Debt</t>
  </si>
  <si>
    <t xml:space="preserve"> Total Number of Sovereigns</t>
  </si>
  <si>
    <t xml:space="preserve"> Gross World Public Debt (US$bil)</t>
  </si>
  <si>
    <t xml:space="preserve"> Gross World Product (US$bil)</t>
  </si>
  <si>
    <t>B. Sovereign Debt in default (US$ mil)</t>
  </si>
  <si>
    <t>Data</t>
  </si>
  <si>
    <t>by Issuer</t>
  </si>
  <si>
    <t>Score</t>
  </si>
  <si>
    <t>Afghanistan</t>
  </si>
  <si>
    <t xml:space="preserve"> - IMF</t>
  </si>
  <si>
    <t>****</t>
  </si>
  <si>
    <t>Albania</t>
  </si>
  <si>
    <t xml:space="preserve"> - FC bank loans</t>
  </si>
  <si>
    <t>Algeria</t>
  </si>
  <si>
    <t>Angola</t>
  </si>
  <si>
    <t xml:space="preserve"> - LC debt</t>
  </si>
  <si>
    <t>*****</t>
  </si>
  <si>
    <t>Antigua and Barbuda</t>
  </si>
  <si>
    <t xml:space="preserve"> </t>
  </si>
  <si>
    <t xml:space="preserve"> - FC bonds</t>
  </si>
  <si>
    <t>Argentina</t>
  </si>
  <si>
    <t>Armenia</t>
  </si>
  <si>
    <t>Azerbaijan</t>
  </si>
  <si>
    <t>Bangladesh</t>
  </si>
  <si>
    <t>Belarus</t>
  </si>
  <si>
    <t>Belize</t>
  </si>
  <si>
    <t>Benin</t>
  </si>
  <si>
    <t>Bhutan</t>
  </si>
  <si>
    <t>Bolivia</t>
  </si>
  <si>
    <t>Bosnia &amp; Herzegovina</t>
  </si>
  <si>
    <t>Botswana</t>
  </si>
  <si>
    <t>Brazil</t>
  </si>
  <si>
    <t>Bulgaria</t>
  </si>
  <si>
    <t>Burkina Faso</t>
  </si>
  <si>
    <t>Burundi</t>
  </si>
  <si>
    <t>Cambodia</t>
  </si>
  <si>
    <t>Cameroon</t>
  </si>
  <si>
    <t>Central African Republic</t>
  </si>
  <si>
    <t>Chad</t>
  </si>
  <si>
    <t>Chile</t>
  </si>
  <si>
    <t>Colombia</t>
  </si>
  <si>
    <t>Comoros</t>
  </si>
  <si>
    <t>Rep. Of Congo (Brazzaville)</t>
  </si>
  <si>
    <t>Dem. Rep. of Congo (Kinshasa)</t>
  </si>
  <si>
    <t>Cook Islands</t>
  </si>
  <si>
    <t>Costa Rica</t>
  </si>
  <si>
    <t>Côte d’Ivoire</t>
  </si>
  <si>
    <t>Croatia</t>
  </si>
  <si>
    <t>Cuba</t>
  </si>
  <si>
    <t>Cyprus</t>
  </si>
  <si>
    <t>Czechoslovakia</t>
  </si>
  <si>
    <t>Djibouti</t>
  </si>
  <si>
    <t xml:space="preserve">Dominica </t>
  </si>
  <si>
    <t>Dominican Republic</t>
  </si>
  <si>
    <t>Ecuador</t>
  </si>
  <si>
    <t>Egypt</t>
  </si>
  <si>
    <t>El Salvador</t>
  </si>
  <si>
    <t>Equatorial Guinea</t>
  </si>
  <si>
    <t>Eritrea</t>
  </si>
  <si>
    <t>Ethiopia</t>
  </si>
  <si>
    <t>Fiji</t>
  </si>
  <si>
    <t>Gabon</t>
  </si>
  <si>
    <t>Gambia</t>
  </si>
  <si>
    <t>Georgia</t>
  </si>
  <si>
    <t>Ghana</t>
  </si>
  <si>
    <t>Greece</t>
  </si>
  <si>
    <t>Grenada</t>
  </si>
  <si>
    <t>Guatemala</t>
  </si>
  <si>
    <t>Guinea</t>
  </si>
  <si>
    <t>Guinea-Bissau</t>
  </si>
  <si>
    <t>Guyana</t>
  </si>
  <si>
    <t>Haiti</t>
  </si>
  <si>
    <t>Honduras</t>
  </si>
  <si>
    <t>Hungary</t>
  </si>
  <si>
    <t>India</t>
  </si>
  <si>
    <t>Indonesia</t>
  </si>
  <si>
    <t>Iran</t>
  </si>
  <si>
    <t>Iraq</t>
  </si>
  <si>
    <t>Ireland</t>
  </si>
  <si>
    <t>Jamaica</t>
  </si>
  <si>
    <t>Jordan</t>
  </si>
  <si>
    <t>Kazakhstan</t>
  </si>
  <si>
    <t>Kenya</t>
  </si>
  <si>
    <t>Korea (North)</t>
  </si>
  <si>
    <t>Kyrgyzstan</t>
  </si>
  <si>
    <t>Laos</t>
  </si>
  <si>
    <t>Lebanon</t>
  </si>
  <si>
    <t>Lesotho</t>
  </si>
  <si>
    <t>Liberia</t>
  </si>
  <si>
    <t>Macedonia</t>
  </si>
  <si>
    <t>Madagascar</t>
  </si>
  <si>
    <t>Malawi</t>
  </si>
  <si>
    <t>Maldives</t>
  </si>
  <si>
    <t>Mali</t>
  </si>
  <si>
    <t>Mauritania</t>
  </si>
  <si>
    <t>Mauritius</t>
  </si>
  <si>
    <t>Mexico</t>
  </si>
  <si>
    <t>Moldova</t>
  </si>
  <si>
    <t>Mongolia</t>
  </si>
  <si>
    <t>Morocco</t>
  </si>
  <si>
    <t>Mozambique</t>
  </si>
  <si>
    <t>Myanmar</t>
  </si>
  <si>
    <t>Nauru</t>
  </si>
  <si>
    <t>Nepal</t>
  </si>
  <si>
    <t>Nicaragua</t>
  </si>
  <si>
    <t>Niger</t>
  </si>
  <si>
    <t>Nigeria</t>
  </si>
  <si>
    <t>Pakistan</t>
  </si>
  <si>
    <t>Panama</t>
  </si>
  <si>
    <t>Paraguay</t>
  </si>
  <si>
    <t>Peru</t>
  </si>
  <si>
    <t>Philippines</t>
  </si>
  <si>
    <t>Poland</t>
  </si>
  <si>
    <t>Portugal</t>
  </si>
  <si>
    <t>Puerto Rico</t>
  </si>
  <si>
    <t>Romania</t>
  </si>
  <si>
    <t>Rwanda</t>
  </si>
  <si>
    <t>St. Kitts &amp; Nevis</t>
  </si>
  <si>
    <t>St. Lucia</t>
  </si>
  <si>
    <t xml:space="preserve">St. Vincent and the Grenadines </t>
  </si>
  <si>
    <t>Samoa</t>
  </si>
  <si>
    <t>São Tomé and Príncipe</t>
  </si>
  <si>
    <t>Senegal</t>
  </si>
  <si>
    <t>Serbia</t>
  </si>
  <si>
    <t>Seychelles</t>
  </si>
  <si>
    <t>Sierra Leone</t>
  </si>
  <si>
    <t>Slovenia</t>
  </si>
  <si>
    <t>Somalia</t>
  </si>
  <si>
    <t>Solomon Islands</t>
  </si>
  <si>
    <t>South Africa</t>
  </si>
  <si>
    <t>Sri Lanka</t>
  </si>
  <si>
    <t>Sudan</t>
  </si>
  <si>
    <t>Suriname</t>
  </si>
  <si>
    <t>Swaziland</t>
  </si>
  <si>
    <t>Syria</t>
  </si>
  <si>
    <t>Tajikistan</t>
  </si>
  <si>
    <t>Tanzania</t>
  </si>
  <si>
    <t>Thailand</t>
  </si>
  <si>
    <t>Togo</t>
  </si>
  <si>
    <t>Tonga</t>
  </si>
  <si>
    <t>Trinidad &amp; Tobago</t>
  </si>
  <si>
    <t>Tunisia</t>
  </si>
  <si>
    <t>Turkey</t>
  </si>
  <si>
    <t>Turkmenistan</t>
  </si>
  <si>
    <t>Uganda</t>
  </si>
  <si>
    <t>Ukraine</t>
  </si>
  <si>
    <t>Uruguay</t>
  </si>
  <si>
    <t>USSR/Russia</t>
  </si>
  <si>
    <t>Uzbekistan</t>
  </si>
  <si>
    <t>Vanuatu</t>
  </si>
  <si>
    <t>Venezuela</t>
  </si>
  <si>
    <t>Vietnam</t>
  </si>
  <si>
    <t>Yemen</t>
  </si>
  <si>
    <t>Yugoslavia</t>
  </si>
  <si>
    <t>Zambia</t>
  </si>
  <si>
    <t>Zimbabwe</t>
  </si>
  <si>
    <t>FC -- Foreign Currency</t>
  </si>
  <si>
    <t>LC -- Local Currency</t>
  </si>
  <si>
    <t>p -- Provisional</t>
  </si>
  <si>
    <t>Blank cells -- indicate data for those years is unavailable</t>
  </si>
  <si>
    <r>
      <rPr>
        <b/>
        <sz val="10"/>
        <color rgb="FFFF0000"/>
        <rFont val="Arial"/>
        <family val="2"/>
      </rPr>
      <t>****</t>
    </r>
    <r>
      <rPr>
        <b/>
        <i/>
        <sz val="10"/>
        <color indexed="8"/>
        <rFont val="Arial"/>
        <family val="2"/>
      </rPr>
      <t xml:space="preserve"> -- values for debt in default unavailable</t>
    </r>
  </si>
  <si>
    <r>
      <t xml:space="preserve">Zeros highlighted in red </t>
    </r>
    <r>
      <rPr>
        <b/>
        <i/>
        <sz val="10"/>
        <color rgb="FFFF0000"/>
        <rFont val="Arial"/>
        <family val="2"/>
      </rPr>
      <t>(0</t>
    </r>
    <r>
      <rPr>
        <b/>
        <i/>
        <sz val="10"/>
        <color indexed="8"/>
        <rFont val="Arial"/>
        <family val="2"/>
      </rPr>
      <t>) indicate positive values less</t>
    </r>
  </si>
  <si>
    <t>than $0.5 million</t>
  </si>
  <si>
    <t/>
  </si>
  <si>
    <t>Montenegro</t>
  </si>
  <si>
    <t>Papua New Guinea</t>
  </si>
  <si>
    <t xml:space="preserve">  </t>
  </si>
  <si>
    <t xml:space="preserve"> Total Debt in Default (US$ mil) by Creditor</t>
  </si>
  <si>
    <t xml:space="preserve"> - HIPC countries</t>
  </si>
  <si>
    <t xml:space="preserve"> - Advanced economies</t>
  </si>
  <si>
    <t xml:space="preserve"> - Emerging/frontier markets</t>
  </si>
  <si>
    <t xml:space="preserve"> - Other developing countries</t>
  </si>
  <si>
    <t>Total Debt in Default (US$ mil) by Debtor</t>
  </si>
  <si>
    <t>Cabo Verde</t>
  </si>
  <si>
    <t>South Sudan</t>
  </si>
  <si>
    <t xml:space="preserve"> - IBRD</t>
  </si>
  <si>
    <t>coupon @6.5%</t>
  </si>
  <si>
    <t>Yen</t>
  </si>
  <si>
    <t>USD</t>
  </si>
  <si>
    <t>Nauru bonds</t>
  </si>
  <si>
    <t>IMF</t>
  </si>
  <si>
    <t>IBRD</t>
  </si>
  <si>
    <t>Paris_Club</t>
  </si>
  <si>
    <t>Other_official_creditors</t>
  </si>
  <si>
    <t>Private_creditors</t>
  </si>
  <si>
    <t>FC_bank_loans</t>
  </si>
  <si>
    <t>LC_debt</t>
  </si>
  <si>
    <t>FC_bonds</t>
  </si>
  <si>
    <t>Total</t>
  </si>
  <si>
    <t>country</t>
  </si>
  <si>
    <t>default_type</t>
  </si>
  <si>
    <t>HIPC</t>
  </si>
  <si>
    <t>Barbados</t>
  </si>
  <si>
    <t xml:space="preserve"> - IDA</t>
  </si>
  <si>
    <t>North Macedonia</t>
  </si>
  <si>
    <t>eSwatini (Swaziland)</t>
  </si>
  <si>
    <t xml:space="preserve"> - China</t>
  </si>
  <si>
    <t>Kyrgyz Republic</t>
  </si>
  <si>
    <t xml:space="preserve"> - % of World GDP</t>
  </si>
  <si>
    <t xml:space="preserve"> - Other private creditors</t>
  </si>
  <si>
    <t xml:space="preserve">Bosnia &amp; Herzegovina </t>
  </si>
  <si>
    <t>Libya</t>
  </si>
  <si>
    <t xml:space="preserve">            ****</t>
  </si>
  <si>
    <t xml:space="preserve"> - % of Emerging/Other Developing GDP (ex-China)</t>
  </si>
  <si>
    <t xml:space="preserve"> - Domestic arrears</t>
  </si>
  <si>
    <t>Curaçao</t>
  </si>
  <si>
    <t>Sint Maarten</t>
  </si>
  <si>
    <t>Namibia</t>
  </si>
  <si>
    <t xml:space="preserve"> - Ex AEs</t>
  </si>
  <si>
    <t>Bahamas</t>
  </si>
  <si>
    <t>Palau</t>
  </si>
  <si>
    <t>West Bank &amp; Gaza</t>
  </si>
  <si>
    <t>Tuvalu</t>
  </si>
  <si>
    <t xml:space="preserve"> - % of Paris Club Loans</t>
  </si>
  <si>
    <t xml:space="preserve"> - % of China Bilateral Offical Loans</t>
  </si>
  <si>
    <t xml:space="preserve"> Total Paris Club Loans (US$bil)</t>
  </si>
  <si>
    <t xml:space="preserve"> - SSAs</t>
  </si>
  <si>
    <t>***</t>
  </si>
  <si>
    <t xml:space="preserve"> Gross EM &amp; Developing Country GDP (US$bil ex-China)</t>
  </si>
  <si>
    <t xml:space="preserve"> China EM &amp; LIC Official Loans (US$bil)</t>
  </si>
  <si>
    <t>United Kingdom</t>
  </si>
  <si>
    <t>Latvia</t>
  </si>
  <si>
    <t>The Gambia</t>
  </si>
  <si>
    <t>Kosovo</t>
  </si>
  <si>
    <t xml:space="preserve"> Sovereigns in Default to:</t>
  </si>
  <si>
    <t>USSR/Russian Federation</t>
  </si>
  <si>
    <t>Malaysia</t>
  </si>
  <si>
    <t>Netherlands Antilles</t>
  </si>
  <si>
    <t>Korea, Democratic People's Republic of (North)</t>
  </si>
  <si>
    <t xml:space="preserve">Anguila </t>
  </si>
  <si>
    <t>Aruba</t>
  </si>
  <si>
    <r>
      <t xml:space="preserve"> </t>
    </r>
    <r>
      <rPr>
        <i/>
        <sz val="10"/>
        <rFont val="Arial"/>
        <family val="2"/>
      </rPr>
      <t>- IDA</t>
    </r>
  </si>
  <si>
    <t xml:space="preserve"> - IADB</t>
  </si>
  <si>
    <r>
      <t xml:space="preserve"> - </t>
    </r>
    <r>
      <rPr>
        <i/>
        <sz val="10"/>
        <rFont val="Arial"/>
        <family val="2"/>
      </rPr>
      <t>IMF</t>
    </r>
  </si>
  <si>
    <t xml:space="preserve"> - % Conventional debt in default </t>
  </si>
  <si>
    <t>Estimated Stocks of Domestic Arrears (US$ mil)</t>
  </si>
  <si>
    <t>Sovereigns with Identified Stocks of Domestic Arrears</t>
  </si>
  <si>
    <t>Last Update: 30 August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</si>
</sst>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6" formatCode="0.0"/>
    <numFmt numFmtId="167" formatCode="0.000"/>
    <numFmt numFmtId="168" formatCode="#,##0.000"/>
    <numFmt numFmtId="169" formatCode="[$-409]mmm\-yy;@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2"/>
      <name val="Arial"/>
      <family val="2"/>
    </font>
    <font>
      <b/>
      <sz val="10"/>
      <color theme="1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i/>
      <sz val="10"/>
      <color indexed="8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sz val="11"/>
      <color theme="1"/>
      <name val="Calibri"/>
      <family val="2"/>
    </font>
    <font>
      <i/>
      <sz val="10"/>
      <color rgb="FFFF0000"/>
      <name val="Arial"/>
      <family val="2"/>
    </font>
    <font>
      <i/>
      <sz val="11"/>
      <name val="Calibri"/>
      <family val="2"/>
      <scheme val="minor"/>
    </font>
    <font>
      <i/>
      <sz val="10"/>
      <color theme="1"/>
      <name val="Arial"/>
      <family val="2"/>
    </font>
    <font>
      <sz val="10"/>
      <color rgb="FF3F3F76"/>
      <name val="Arial"/>
      <family val="2"/>
    </font>
    <font>
      <sz val="11"/>
      <name val="Arial"/>
      <family val="2"/>
    </font>
    <font>
      <sz val="9"/>
      <name val="Geneva"/>
    </font>
    <font>
      <b/>
      <i/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i/>
      <sz val="10"/>
      <color indexed="8"/>
      <name val="Arial"/>
      <family val="2"/>
    </font>
    <font>
      <b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5" tint="0.79998168889431442"/>
      <name val="Calibri"/>
      <family val="2"/>
      <scheme val="minor"/>
    </font>
    <font>
      <sz val="11"/>
      <color theme="6" tint="0.59999389629810485"/>
      <name val="Calibri"/>
      <family val="2"/>
      <scheme val="minor"/>
    </font>
    <font>
      <b/>
      <sz val="12"/>
      <color theme="6" tint="0.59999389629810485"/>
      <name val="Arial"/>
      <family val="2"/>
    </font>
    <font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i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0"/>
      <name val="Arial"/>
      <family val="2"/>
    </font>
    <font>
      <i/>
      <sz val="1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rgb="FF2C2825"/>
      <name val="Arial"/>
      <family val="2"/>
    </font>
    <font>
      <i/>
      <sz val="10"/>
      <color rgb="FF2C2825"/>
      <name val="Arial"/>
      <family val="2"/>
    </font>
    <font>
      <b/>
      <sz val="10"/>
      <color rgb="FF2C2825"/>
      <name val="Arial"/>
      <family val="2"/>
    </font>
    <font>
      <sz val="12"/>
      <color indexed="8"/>
      <name val="Arial"/>
      <family val="2"/>
    </font>
    <font>
      <b/>
      <sz val="8"/>
      <color indexed="8"/>
      <name val="Arial"/>
      <family val="2"/>
    </font>
    <font>
      <sz val="10"/>
      <name val="Verdana Ref"/>
    </font>
  </fonts>
  <fills count="40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rgb="FFF4F9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2F7E5"/>
        <bgColor indexed="64"/>
      </patternFill>
    </fill>
    <fill>
      <patternFill patternType="solid">
        <fgColor rgb="FFF4F7ED"/>
        <bgColor indexed="64"/>
      </patternFill>
    </fill>
  </fills>
  <borders count="2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7F7F7F"/>
      </left>
      <right style="thin">
        <color rgb="FF7F7F7F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rgb="FFB2B2B2"/>
      </left>
      <right style="thin">
        <color rgb="FFB2B2B2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rgb="FFB2B2B2"/>
      </right>
      <top style="hair">
        <color auto="1"/>
      </top>
      <bottom style="hair">
        <color auto="1"/>
      </bottom>
      <diagonal/>
    </border>
    <border>
      <left style="thin">
        <color rgb="FFB2B2B2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dotted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02">
    <xf numFmtId="0" fontId="0" fillId="0" borderId="0"/>
    <xf numFmtId="0" fontId="2" fillId="2" borderId="1" applyNumberFormat="0" applyAlignment="0" applyProtection="0"/>
    <xf numFmtId="0" fontId="1" fillId="3" borderId="2" applyNumberFormat="0" applyFont="0" applyAlignment="0" applyProtection="0"/>
    <xf numFmtId="0" fontId="1" fillId="4" borderId="0" applyNumberFormat="0" applyBorder="0" applyAlignment="0" applyProtection="0"/>
    <xf numFmtId="0" fontId="1" fillId="0" borderId="0"/>
    <xf numFmtId="0" fontId="19" fillId="0" borderId="0"/>
    <xf numFmtId="164" fontId="11" fillId="0" borderId="0" applyFont="0" applyFill="0" applyBorder="0" applyAlignment="0" applyProtection="0"/>
    <xf numFmtId="0" fontId="11" fillId="0" borderId="0"/>
    <xf numFmtId="168" fontId="11" fillId="0" borderId="0"/>
    <xf numFmtId="169" fontId="1" fillId="0" borderId="0"/>
    <xf numFmtId="0" fontId="11" fillId="0" borderId="0"/>
    <xf numFmtId="169" fontId="1" fillId="0" borderId="0"/>
    <xf numFmtId="0" fontId="11" fillId="0" borderId="0"/>
    <xf numFmtId="0" fontId="11" fillId="0" borderId="0"/>
    <xf numFmtId="0" fontId="11" fillId="0" borderId="0"/>
    <xf numFmtId="168" fontId="11" fillId="0" borderId="0"/>
    <xf numFmtId="164" fontId="11" fillId="0" borderId="0" applyFont="0" applyFill="0" applyBorder="0" applyAlignment="0" applyProtection="0"/>
    <xf numFmtId="0" fontId="36" fillId="0" borderId="0"/>
    <xf numFmtId="0" fontId="38" fillId="0" borderId="13" applyNumberFormat="0" applyFill="0" applyAlignment="0" applyProtection="0"/>
    <xf numFmtId="0" fontId="39" fillId="0" borderId="14" applyNumberFormat="0" applyFill="0" applyAlignment="0" applyProtection="0"/>
    <xf numFmtId="0" fontId="40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41" fillId="9" borderId="0" applyNumberFormat="0" applyBorder="0" applyAlignment="0" applyProtection="0"/>
    <xf numFmtId="0" fontId="42" fillId="10" borderId="0" applyNumberFormat="0" applyBorder="0" applyAlignment="0" applyProtection="0"/>
    <xf numFmtId="0" fontId="43" fillId="12" borderId="1" applyNumberFormat="0" applyAlignment="0" applyProtection="0"/>
    <xf numFmtId="0" fontId="44" fillId="2" borderId="16" applyNumberFormat="0" applyAlignment="0" applyProtection="0"/>
    <xf numFmtId="0" fontId="45" fillId="0" borderId="17" applyNumberFormat="0" applyFill="0" applyAlignment="0" applyProtection="0"/>
    <xf numFmtId="0" fontId="46" fillId="13" borderId="18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3" fillId="0" borderId="19" applyNumberFormat="0" applyFill="0" applyAlignment="0" applyProtection="0"/>
    <xf numFmtId="0" fontId="49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9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9" fillId="22" borderId="0" applyNumberFormat="0" applyBorder="0" applyAlignment="0" applyProtection="0"/>
    <xf numFmtId="0" fontId="1" fillId="23" borderId="0" applyNumberFormat="0" applyBorder="0" applyAlignment="0" applyProtection="0"/>
    <xf numFmtId="0" fontId="4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9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50" fillId="0" borderId="0" applyNumberFormat="0" applyFill="0" applyBorder="0" applyAlignment="0" applyProtection="0"/>
    <xf numFmtId="0" fontId="51" fillId="11" borderId="0" applyNumberFormat="0" applyBorder="0" applyAlignment="0" applyProtection="0"/>
    <xf numFmtId="0" fontId="49" fillId="17" borderId="0" applyNumberFormat="0" applyBorder="0" applyAlignment="0" applyProtection="0"/>
    <xf numFmtId="0" fontId="49" fillId="21" borderId="0" applyNumberFormat="0" applyBorder="0" applyAlignment="0" applyProtection="0"/>
    <xf numFmtId="0" fontId="49" fillId="24" borderId="0" applyNumberFormat="0" applyBorder="0" applyAlignment="0" applyProtection="0"/>
    <xf numFmtId="0" fontId="49" fillId="28" borderId="0" applyNumberFormat="0" applyBorder="0" applyAlignment="0" applyProtection="0"/>
    <xf numFmtId="0" fontId="49" fillId="32" borderId="0" applyNumberFormat="0" applyBorder="0" applyAlignment="0" applyProtection="0"/>
    <xf numFmtId="0" fontId="49" fillId="36" borderId="0" applyNumberFormat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20">
    <xf numFmtId="0" fontId="0" fillId="0" borderId="0" xfId="0"/>
    <xf numFmtId="0" fontId="3" fillId="5" borderId="0" xfId="0" applyFont="1" applyFill="1"/>
    <xf numFmtId="1" fontId="5" fillId="6" borderId="3" xfId="0" applyNumberFormat="1" applyFont="1" applyFill="1" applyBorder="1"/>
    <xf numFmtId="1" fontId="5" fillId="6" borderId="4" xfId="0" applyNumberFormat="1" applyFont="1" applyFill="1" applyBorder="1"/>
    <xf numFmtId="1" fontId="6" fillId="6" borderId="3" xfId="0" applyNumberFormat="1" applyFont="1" applyFill="1" applyBorder="1"/>
    <xf numFmtId="1" fontId="6" fillId="6" borderId="4" xfId="0" applyNumberFormat="1" applyFont="1" applyFill="1" applyBorder="1"/>
    <xf numFmtId="1" fontId="0" fillId="0" borderId="0" xfId="0" applyNumberFormat="1"/>
    <xf numFmtId="1" fontId="6" fillId="6" borderId="5" xfId="0" applyNumberFormat="1" applyFont="1" applyFill="1" applyBorder="1"/>
    <xf numFmtId="1" fontId="7" fillId="6" borderId="4" xfId="0" applyNumberFormat="1" applyFont="1" applyFill="1" applyBorder="1"/>
    <xf numFmtId="1" fontId="7" fillId="6" borderId="3" xfId="0" applyNumberFormat="1" applyFont="1" applyFill="1" applyBorder="1"/>
    <xf numFmtId="166" fontId="7" fillId="6" borderId="3" xfId="0" applyNumberFormat="1" applyFont="1" applyFill="1" applyBorder="1"/>
    <xf numFmtId="166" fontId="6" fillId="6" borderId="3" xfId="0" applyNumberFormat="1" applyFont="1" applyFill="1" applyBorder="1"/>
    <xf numFmtId="166" fontId="6" fillId="6" borderId="4" xfId="0" applyNumberFormat="1" applyFont="1" applyFill="1" applyBorder="1"/>
    <xf numFmtId="167" fontId="6" fillId="6" borderId="3" xfId="0" applyNumberFormat="1" applyFont="1" applyFill="1" applyBorder="1"/>
    <xf numFmtId="167" fontId="6" fillId="6" borderId="5" xfId="0" applyNumberFormat="1" applyFont="1" applyFill="1" applyBorder="1"/>
    <xf numFmtId="166" fontId="7" fillId="6" borderId="5" xfId="0" applyNumberFormat="1" applyFont="1" applyFill="1" applyBorder="1"/>
    <xf numFmtId="0" fontId="7" fillId="6" borderId="3" xfId="0" applyFont="1" applyFill="1" applyBorder="1"/>
    <xf numFmtId="0" fontId="3" fillId="5" borderId="0" xfId="0" applyFont="1" applyFill="1" applyAlignment="1">
      <alignment vertical="center"/>
    </xf>
    <xf numFmtId="1" fontId="9" fillId="6" borderId="3" xfId="0" applyNumberFormat="1" applyFont="1" applyFill="1" applyBorder="1" applyAlignment="1">
      <alignment horizontal="right"/>
    </xf>
    <xf numFmtId="0" fontId="9" fillId="5" borderId="0" xfId="0" applyFont="1" applyFill="1" applyAlignment="1">
      <alignment horizontal="left"/>
    </xf>
    <xf numFmtId="0" fontId="9" fillId="6" borderId="3" xfId="0" applyFont="1" applyFill="1" applyBorder="1"/>
    <xf numFmtId="0" fontId="7" fillId="5" borderId="0" xfId="0" applyFont="1" applyFill="1" applyAlignment="1">
      <alignment vertical="center"/>
    </xf>
    <xf numFmtId="1" fontId="7" fillId="6" borderId="3" xfId="0" applyNumberFormat="1" applyFont="1" applyFill="1" applyBorder="1" applyAlignment="1">
      <alignment horizontal="right"/>
    </xf>
    <xf numFmtId="1" fontId="7" fillId="6" borderId="4" xfId="0" applyNumberFormat="1" applyFont="1" applyFill="1" applyBorder="1" applyAlignment="1">
      <alignment horizontal="right"/>
    </xf>
    <xf numFmtId="0" fontId="9" fillId="5" borderId="0" xfId="0" applyFont="1" applyFill="1" applyAlignment="1">
      <alignment vertical="center"/>
    </xf>
    <xf numFmtId="1" fontId="9" fillId="6" borderId="4" xfId="0" applyNumberFormat="1" applyFont="1" applyFill="1" applyBorder="1" applyAlignment="1">
      <alignment horizontal="right"/>
    </xf>
    <xf numFmtId="1" fontId="15" fillId="6" borderId="6" xfId="1" applyNumberFormat="1" applyFont="1" applyFill="1" applyBorder="1" applyAlignment="1" applyProtection="1">
      <alignment horizontal="right"/>
    </xf>
    <xf numFmtId="1" fontId="16" fillId="6" borderId="4" xfId="0" applyNumberFormat="1" applyFont="1" applyFill="1" applyBorder="1"/>
    <xf numFmtId="1" fontId="16" fillId="6" borderId="7" xfId="0" applyNumberFormat="1" applyFont="1" applyFill="1" applyBorder="1"/>
    <xf numFmtId="1" fontId="16" fillId="6" borderId="8" xfId="2" applyNumberFormat="1" applyFont="1" applyFill="1" applyBorder="1"/>
    <xf numFmtId="1" fontId="9" fillId="6" borderId="7" xfId="0" applyNumberFormat="1" applyFont="1" applyFill="1" applyBorder="1"/>
    <xf numFmtId="1" fontId="11" fillId="6" borderId="3" xfId="0" applyNumberFormat="1" applyFont="1" applyFill="1" applyBorder="1" applyAlignment="1">
      <alignment horizontal="right"/>
    </xf>
    <xf numFmtId="0" fontId="7" fillId="5" borderId="0" xfId="0" applyFont="1" applyFill="1" applyAlignment="1">
      <alignment horizontal="left"/>
    </xf>
    <xf numFmtId="1" fontId="7" fillId="6" borderId="5" xfId="0" applyNumberFormat="1" applyFont="1" applyFill="1" applyBorder="1" applyAlignment="1">
      <alignment horizontal="right"/>
    </xf>
    <xf numFmtId="1" fontId="9" fillId="6" borderId="3" xfId="0" applyNumberFormat="1" applyFont="1" applyFill="1" applyBorder="1"/>
    <xf numFmtId="1" fontId="9" fillId="6" borderId="5" xfId="0" applyNumberFormat="1" applyFont="1" applyFill="1" applyBorder="1"/>
    <xf numFmtId="1" fontId="11" fillId="6" borderId="3" xfId="0" applyNumberFormat="1" applyFont="1" applyFill="1" applyBorder="1"/>
    <xf numFmtId="0" fontId="0" fillId="5" borderId="0" xfId="0" applyFill="1"/>
    <xf numFmtId="0" fontId="11" fillId="6" borderId="3" xfId="0" applyFont="1" applyFill="1" applyBorder="1"/>
    <xf numFmtId="1" fontId="11" fillId="6" borderId="3" xfId="0" applyNumberFormat="1" applyFont="1" applyFill="1" applyBorder="1" applyAlignment="1">
      <alignment horizontal="center"/>
    </xf>
    <xf numFmtId="1" fontId="7" fillId="6" borderId="3" xfId="4" applyNumberFormat="1" applyFont="1" applyFill="1" applyBorder="1"/>
    <xf numFmtId="1" fontId="14" fillId="6" borderId="3" xfId="0" applyNumberFormat="1" applyFont="1" applyFill="1" applyBorder="1" applyAlignment="1">
      <alignment horizontal="right"/>
    </xf>
    <xf numFmtId="1" fontId="9" fillId="6" borderId="4" xfId="4" applyNumberFormat="1" applyFont="1" applyFill="1" applyBorder="1"/>
    <xf numFmtId="1" fontId="9" fillId="6" borderId="4" xfId="0" applyNumberFormat="1" applyFont="1" applyFill="1" applyBorder="1"/>
    <xf numFmtId="1" fontId="9" fillId="6" borderId="3" xfId="0" quotePrefix="1" applyNumberFormat="1" applyFont="1" applyFill="1" applyBorder="1" applyAlignment="1">
      <alignment horizontal="right"/>
    </xf>
    <xf numFmtId="0" fontId="11" fillId="5" borderId="0" xfId="0" applyFont="1" applyFill="1" applyAlignment="1">
      <alignment horizontal="left"/>
    </xf>
    <xf numFmtId="1" fontId="9" fillId="6" borderId="9" xfId="2" applyNumberFormat="1" applyFont="1" applyFill="1" applyBorder="1" applyAlignment="1" applyProtection="1">
      <alignment horizontal="right"/>
    </xf>
    <xf numFmtId="1" fontId="9" fillId="6" borderId="8" xfId="2" applyNumberFormat="1" applyFont="1" applyFill="1" applyBorder="1" applyAlignment="1" applyProtection="1">
      <alignment horizontal="right"/>
    </xf>
    <xf numFmtId="0" fontId="17" fillId="6" borderId="8" xfId="2" applyFont="1" applyFill="1" applyBorder="1"/>
    <xf numFmtId="0" fontId="16" fillId="6" borderId="8" xfId="2" applyFont="1" applyFill="1" applyBorder="1"/>
    <xf numFmtId="1" fontId="9" fillId="6" borderId="10" xfId="2" applyNumberFormat="1" applyFont="1" applyFill="1" applyBorder="1" applyAlignment="1" applyProtection="1">
      <alignment horizontal="right"/>
    </xf>
    <xf numFmtId="0" fontId="0" fillId="6" borderId="9" xfId="2" applyFont="1" applyFill="1" applyBorder="1"/>
    <xf numFmtId="0" fontId="0" fillId="6" borderId="8" xfId="2" applyFont="1" applyFill="1" applyBorder="1"/>
    <xf numFmtId="0" fontId="0" fillId="6" borderId="10" xfId="2" applyFont="1" applyFill="1" applyBorder="1"/>
    <xf numFmtId="0" fontId="6" fillId="5" borderId="0" xfId="0" applyFont="1" applyFill="1" applyAlignment="1">
      <alignment horizontal="left"/>
    </xf>
    <xf numFmtId="0" fontId="8" fillId="5" borderId="0" xfId="0" applyFont="1" applyFill="1" applyAlignment="1">
      <alignment horizontal="left"/>
    </xf>
    <xf numFmtId="0" fontId="7" fillId="5" borderId="0" xfId="0" applyFont="1" applyFill="1"/>
    <xf numFmtId="1" fontId="11" fillId="6" borderId="4" xfId="0" applyNumberFormat="1" applyFont="1" applyFill="1" applyBorder="1" applyAlignment="1">
      <alignment horizontal="right"/>
    </xf>
    <xf numFmtId="0" fontId="9" fillId="6" borderId="4" xfId="0" applyFont="1" applyFill="1" applyBorder="1"/>
    <xf numFmtId="0" fontId="9" fillId="5" borderId="0" xfId="0" applyFont="1" applyFill="1"/>
    <xf numFmtId="1" fontId="9" fillId="6" borderId="3" xfId="4" applyNumberFormat="1" applyFont="1" applyFill="1" applyBorder="1"/>
    <xf numFmtId="1" fontId="9" fillId="6" borderId="5" xfId="4" applyNumberFormat="1" applyFont="1" applyFill="1" applyBorder="1"/>
    <xf numFmtId="1" fontId="9" fillId="6" borderId="5" xfId="0" applyNumberFormat="1" applyFont="1" applyFill="1" applyBorder="1" applyAlignment="1">
      <alignment horizontal="right"/>
    </xf>
    <xf numFmtId="1" fontId="9" fillId="6" borderId="7" xfId="0" applyNumberFormat="1" applyFont="1" applyFill="1" applyBorder="1" applyAlignment="1">
      <alignment horizontal="right"/>
    </xf>
    <xf numFmtId="1" fontId="7" fillId="6" borderId="5" xfId="0" applyNumberFormat="1" applyFont="1" applyFill="1" applyBorder="1"/>
    <xf numFmtId="1" fontId="9" fillId="6" borderId="3" xfId="0" applyNumberFormat="1" applyFont="1" applyFill="1" applyBorder="1" applyAlignment="1">
      <alignment horizontal="right" wrapText="1"/>
    </xf>
    <xf numFmtId="0" fontId="9" fillId="6" borderId="3" xfId="4" applyFont="1" applyFill="1" applyBorder="1"/>
    <xf numFmtId="0" fontId="18" fillId="6" borderId="3" xfId="4" applyFont="1" applyFill="1" applyBorder="1"/>
    <xf numFmtId="0" fontId="18" fillId="6" borderId="4" xfId="4" applyFont="1" applyFill="1" applyBorder="1"/>
    <xf numFmtId="0" fontId="9" fillId="6" borderId="5" xfId="4" applyFont="1" applyFill="1" applyBorder="1"/>
    <xf numFmtId="0" fontId="0" fillId="6" borderId="7" xfId="0" applyFill="1" applyBorder="1"/>
    <xf numFmtId="0" fontId="0" fillId="6" borderId="5" xfId="0" applyFill="1" applyBorder="1"/>
    <xf numFmtId="0" fontId="19" fillId="6" borderId="4" xfId="5" applyFill="1" applyBorder="1"/>
    <xf numFmtId="1" fontId="16" fillId="6" borderId="3" xfId="0" applyNumberFormat="1" applyFont="1" applyFill="1" applyBorder="1" applyAlignment="1">
      <alignment horizontal="right"/>
    </xf>
    <xf numFmtId="1" fontId="9" fillId="6" borderId="0" xfId="0" applyNumberFormat="1" applyFont="1" applyFill="1" applyAlignment="1">
      <alignment horizontal="right"/>
    </xf>
    <xf numFmtId="1" fontId="11" fillId="6" borderId="0" xfId="0" applyNumberFormat="1" applyFont="1" applyFill="1" applyAlignment="1">
      <alignment horizontal="right"/>
    </xf>
    <xf numFmtId="1" fontId="11" fillId="6" borderId="4" xfId="0" applyNumberFormat="1" applyFont="1" applyFill="1" applyBorder="1"/>
    <xf numFmtId="0" fontId="7" fillId="5" borderId="0" xfId="0" quotePrefix="1" applyFont="1" applyFill="1" applyAlignment="1">
      <alignment horizontal="left"/>
    </xf>
    <xf numFmtId="1" fontId="20" fillId="6" borderId="3" xfId="0" applyNumberFormat="1" applyFont="1" applyFill="1" applyBorder="1" applyAlignment="1">
      <alignment horizontal="right"/>
    </xf>
    <xf numFmtId="0" fontId="11" fillId="6" borderId="4" xfId="0" applyFont="1" applyFill="1" applyBorder="1"/>
    <xf numFmtId="0" fontId="11" fillId="5" borderId="0" xfId="0" applyFont="1" applyFill="1"/>
    <xf numFmtId="0" fontId="21" fillId="5" borderId="0" xfId="0" applyFont="1" applyFill="1"/>
    <xf numFmtId="0" fontId="4" fillId="5" borderId="0" xfId="0" applyFont="1" applyFill="1"/>
    <xf numFmtId="0" fontId="22" fillId="5" borderId="0" xfId="0" applyFont="1" applyFill="1"/>
    <xf numFmtId="1" fontId="9" fillId="6" borderId="11" xfId="4" applyNumberFormat="1" applyFont="1" applyFill="1" applyBorder="1"/>
    <xf numFmtId="1" fontId="9" fillId="6" borderId="12" xfId="0" applyNumberFormat="1" applyFont="1" applyFill="1" applyBorder="1"/>
    <xf numFmtId="0" fontId="24" fillId="5" borderId="0" xfId="0" applyFont="1" applyFill="1" applyAlignment="1">
      <alignment horizontal="left"/>
    </xf>
    <xf numFmtId="0" fontId="29" fillId="0" borderId="0" xfId="0" applyFont="1"/>
    <xf numFmtId="0" fontId="30" fillId="0" borderId="0" xfId="0" applyFont="1"/>
    <xf numFmtId="1" fontId="31" fillId="6" borderId="3" xfId="0" applyNumberFormat="1" applyFont="1" applyFill="1" applyBorder="1"/>
    <xf numFmtId="0" fontId="0" fillId="8" borderId="0" xfId="0" applyFill="1"/>
    <xf numFmtId="0" fontId="31" fillId="8" borderId="0" xfId="0" applyFont="1" applyFill="1"/>
    <xf numFmtId="0" fontId="3" fillId="8" borderId="0" xfId="0" applyFont="1" applyFill="1"/>
    <xf numFmtId="0" fontId="7" fillId="8" borderId="0" xfId="0" applyFont="1" applyFill="1"/>
    <xf numFmtId="0" fontId="3" fillId="8" borderId="0" xfId="0" applyFont="1" applyFill="1" applyAlignment="1">
      <alignment horizontal="right"/>
    </xf>
    <xf numFmtId="0" fontId="3" fillId="8" borderId="0" xfId="0" applyFont="1" applyFill="1" applyAlignment="1">
      <alignment horizontal="center"/>
    </xf>
    <xf numFmtId="0" fontId="11" fillId="8" borderId="0" xfId="0" applyFont="1" applyFill="1" applyAlignment="1">
      <alignment horizontal="center"/>
    </xf>
    <xf numFmtId="0" fontId="10" fillId="8" borderId="0" xfId="0" applyFont="1" applyFill="1" applyAlignment="1">
      <alignment horizontal="center"/>
    </xf>
    <xf numFmtId="0" fontId="11" fillId="8" borderId="0" xfId="0" applyFont="1" applyFill="1"/>
    <xf numFmtId="0" fontId="11" fillId="8" borderId="0" xfId="0" quotePrefix="1" applyFont="1" applyFill="1" applyAlignment="1">
      <alignment horizontal="center"/>
    </xf>
    <xf numFmtId="0" fontId="23" fillId="8" borderId="0" xfId="0" applyFont="1" applyFill="1" applyAlignment="1">
      <alignment horizontal="center"/>
    </xf>
    <xf numFmtId="0" fontId="0" fillId="8" borderId="0" xfId="0" applyFill="1" applyAlignment="1">
      <alignment horizontal="center"/>
    </xf>
    <xf numFmtId="0" fontId="7" fillId="8" borderId="0" xfId="0" applyFont="1" applyFill="1" applyAlignment="1">
      <alignment horizontal="center"/>
    </xf>
    <xf numFmtId="0" fontId="22" fillId="8" borderId="0" xfId="0" applyFont="1" applyFill="1"/>
    <xf numFmtId="1" fontId="3" fillId="8" borderId="0" xfId="0" applyNumberFormat="1" applyFont="1" applyFill="1"/>
    <xf numFmtId="0" fontId="12" fillId="8" borderId="0" xfId="0" applyFont="1" applyFill="1" applyAlignment="1">
      <alignment horizontal="center"/>
    </xf>
    <xf numFmtId="0" fontId="13" fillId="8" borderId="0" xfId="0" applyFont="1" applyFill="1" applyAlignment="1">
      <alignment horizontal="center"/>
    </xf>
    <xf numFmtId="1" fontId="14" fillId="6" borderId="3" xfId="0" applyNumberFormat="1" applyFont="1" applyFill="1" applyBorder="1"/>
    <xf numFmtId="0" fontId="9" fillId="6" borderId="3" xfId="3" applyFont="1" applyFill="1" applyBorder="1"/>
    <xf numFmtId="0" fontId="16" fillId="5" borderId="0" xfId="0" applyFont="1" applyFill="1"/>
    <xf numFmtId="1" fontId="32" fillId="6" borderId="3" xfId="0" applyNumberFormat="1" applyFont="1" applyFill="1" applyBorder="1" applyAlignment="1">
      <alignment horizontal="right"/>
    </xf>
    <xf numFmtId="0" fontId="21" fillId="6" borderId="8" xfId="2" applyFont="1" applyFill="1" applyBorder="1"/>
    <xf numFmtId="0" fontId="33" fillId="5" borderId="0" xfId="0" applyFont="1" applyFill="1"/>
    <xf numFmtId="1" fontId="25" fillId="6" borderId="3" xfId="0" applyNumberFormat="1" applyFont="1" applyFill="1" applyBorder="1"/>
    <xf numFmtId="3" fontId="0" fillId="6" borderId="8" xfId="2" applyNumberFormat="1" applyFont="1" applyFill="1" applyBorder="1"/>
    <xf numFmtId="0" fontId="16" fillId="6" borderId="10" xfId="2" applyFont="1" applyFill="1" applyBorder="1"/>
    <xf numFmtId="166" fontId="6" fillId="6" borderId="5" xfId="0" applyNumberFormat="1" applyFont="1" applyFill="1" applyBorder="1"/>
    <xf numFmtId="166" fontId="6" fillId="6" borderId="7" xfId="0" applyNumberFormat="1" applyFont="1" applyFill="1" applyBorder="1"/>
    <xf numFmtId="1" fontId="8" fillId="6" borderId="3" xfId="0" applyNumberFormat="1" applyFont="1" applyFill="1" applyBorder="1"/>
    <xf numFmtId="1" fontId="34" fillId="6" borderId="3" xfId="0" applyNumberFormat="1" applyFont="1" applyFill="1" applyBorder="1"/>
    <xf numFmtId="1" fontId="35" fillId="6" borderId="3" xfId="0" applyNumberFormat="1" applyFont="1" applyFill="1" applyBorder="1"/>
    <xf numFmtId="1" fontId="25" fillId="6" borderId="3" xfId="0" applyNumberFormat="1" applyFont="1" applyFill="1" applyBorder="1" applyAlignment="1">
      <alignment horizontal="right"/>
    </xf>
    <xf numFmtId="0" fontId="8" fillId="6" borderId="3" xfId="0" applyFont="1" applyFill="1" applyBorder="1" applyAlignment="1">
      <alignment horizontal="right"/>
    </xf>
    <xf numFmtId="1" fontId="15" fillId="6" borderId="6" xfId="1" applyNumberFormat="1" applyFont="1" applyFill="1" applyBorder="1"/>
    <xf numFmtId="0" fontId="37" fillId="6" borderId="3" xfId="3" applyFont="1" applyFill="1" applyBorder="1"/>
    <xf numFmtId="1" fontId="24" fillId="6" borderId="3" xfId="0" applyNumberFormat="1" applyFont="1" applyFill="1" applyBorder="1"/>
    <xf numFmtId="1" fontId="0" fillId="8" borderId="0" xfId="0" applyNumberFormat="1" applyFill="1"/>
    <xf numFmtId="0" fontId="7" fillId="37" borderId="0" xfId="0" applyFont="1" applyFill="1" applyAlignment="1">
      <alignment vertical="center"/>
    </xf>
    <xf numFmtId="0" fontId="6" fillId="37" borderId="0" xfId="0" applyFont="1" applyFill="1" applyAlignment="1">
      <alignment horizontal="left"/>
    </xf>
    <xf numFmtId="0" fontId="4" fillId="37" borderId="0" xfId="0" applyFont="1" applyFill="1"/>
    <xf numFmtId="1" fontId="8" fillId="6" borderId="4" xfId="0" applyNumberFormat="1" applyFont="1" applyFill="1" applyBorder="1"/>
    <xf numFmtId="1" fontId="10" fillId="6" borderId="3" xfId="0" applyNumberFormat="1" applyFont="1" applyFill="1" applyBorder="1"/>
    <xf numFmtId="1" fontId="4" fillId="6" borderId="3" xfId="0" applyNumberFormat="1" applyFont="1" applyFill="1" applyBorder="1" applyAlignment="1">
      <alignment horizontal="right"/>
    </xf>
    <xf numFmtId="1" fontId="23" fillId="6" borderId="3" xfId="0" applyNumberFormat="1" applyFont="1" applyFill="1" applyBorder="1" applyAlignment="1">
      <alignment horizontal="right"/>
    </xf>
    <xf numFmtId="15" fontId="3" fillId="5" borderId="0" xfId="0" applyNumberFormat="1" applyFont="1" applyFill="1" applyAlignment="1">
      <alignment horizontal="left"/>
    </xf>
    <xf numFmtId="1" fontId="14" fillId="6" borderId="5" xfId="0" applyNumberFormat="1" applyFont="1" applyFill="1" applyBorder="1" applyAlignment="1">
      <alignment horizontal="right"/>
    </xf>
    <xf numFmtId="1" fontId="14" fillId="6" borderId="4" xfId="0" applyNumberFormat="1" applyFont="1" applyFill="1" applyBorder="1" applyAlignment="1">
      <alignment horizontal="right"/>
    </xf>
    <xf numFmtId="1" fontId="16" fillId="6" borderId="4" xfId="0" applyNumberFormat="1" applyFont="1" applyFill="1" applyBorder="1" applyAlignment="1">
      <alignment horizontal="right"/>
    </xf>
    <xf numFmtId="0" fontId="9" fillId="6" borderId="7" xfId="4" applyFont="1" applyFill="1" applyBorder="1"/>
    <xf numFmtId="1" fontId="9" fillId="6" borderId="7" xfId="4" applyNumberFormat="1" applyFont="1" applyFill="1" applyBorder="1"/>
    <xf numFmtId="1" fontId="8" fillId="6" borderId="0" xfId="0" applyNumberFormat="1" applyFont="1" applyFill="1"/>
    <xf numFmtId="1" fontId="16" fillId="6" borderId="3" xfId="0" applyNumberFormat="1" applyFont="1" applyFill="1" applyBorder="1"/>
    <xf numFmtId="1" fontId="14" fillId="6" borderId="3" xfId="0" applyNumberFormat="1" applyFont="1" applyFill="1" applyBorder="1" applyAlignment="1">
      <alignment horizontal="left" indent="4"/>
    </xf>
    <xf numFmtId="1" fontId="20" fillId="6" borderId="3" xfId="0" applyNumberFormat="1" applyFont="1" applyFill="1" applyBorder="1"/>
    <xf numFmtId="1" fontId="14" fillId="6" borderId="4" xfId="0" applyNumberFormat="1" applyFont="1" applyFill="1" applyBorder="1"/>
    <xf numFmtId="1" fontId="9" fillId="7" borderId="3" xfId="0" applyNumberFormat="1" applyFont="1" applyFill="1" applyBorder="1" applyAlignment="1">
      <alignment horizontal="right"/>
    </xf>
    <xf numFmtId="0" fontId="52" fillId="5" borderId="0" xfId="0" applyFont="1" applyFill="1"/>
    <xf numFmtId="0" fontId="53" fillId="5" borderId="0" xfId="0" applyFont="1" applyFill="1"/>
    <xf numFmtId="0" fontId="0" fillId="6" borderId="4" xfId="2" applyFont="1" applyFill="1" applyBorder="1"/>
    <xf numFmtId="0" fontId="54" fillId="5" borderId="0" xfId="0" applyFont="1" applyFill="1"/>
    <xf numFmtId="166" fontId="7" fillId="6" borderId="7" xfId="0" applyNumberFormat="1" applyFont="1" applyFill="1" applyBorder="1"/>
    <xf numFmtId="1" fontId="4" fillId="6" borderId="3" xfId="0" applyNumberFormat="1" applyFont="1" applyFill="1" applyBorder="1"/>
    <xf numFmtId="1" fontId="7" fillId="6" borderId="5" xfId="4" applyNumberFormat="1" applyFont="1" applyFill="1" applyBorder="1"/>
    <xf numFmtId="166" fontId="7" fillId="38" borderId="3" xfId="0" applyNumberFormat="1" applyFont="1" applyFill="1" applyBorder="1"/>
    <xf numFmtId="0" fontId="16" fillId="38" borderId="8" xfId="2" applyFont="1" applyFill="1" applyBorder="1"/>
    <xf numFmtId="1" fontId="8" fillId="38" borderId="3" xfId="0" applyNumberFormat="1" applyFont="1" applyFill="1" applyBorder="1"/>
    <xf numFmtId="1" fontId="6" fillId="38" borderId="3" xfId="0" applyNumberFormat="1" applyFont="1" applyFill="1" applyBorder="1"/>
    <xf numFmtId="1" fontId="6" fillId="39" borderId="5" xfId="0" applyNumberFormat="1" applyFont="1" applyFill="1" applyBorder="1"/>
    <xf numFmtId="1" fontId="7" fillId="39" borderId="3" xfId="0" applyNumberFormat="1" applyFont="1" applyFill="1" applyBorder="1"/>
    <xf numFmtId="1" fontId="9" fillId="38" borderId="3" xfId="0" applyNumberFormat="1" applyFont="1" applyFill="1" applyBorder="1" applyAlignment="1">
      <alignment horizontal="right"/>
    </xf>
    <xf numFmtId="1" fontId="9" fillId="39" borderId="3" xfId="0" applyNumberFormat="1" applyFont="1" applyFill="1" applyBorder="1" applyAlignment="1">
      <alignment horizontal="right"/>
    </xf>
    <xf numFmtId="1" fontId="9" fillId="38" borderId="4" xfId="0" applyNumberFormat="1" applyFont="1" applyFill="1" applyBorder="1" applyAlignment="1">
      <alignment horizontal="right"/>
    </xf>
    <xf numFmtId="1" fontId="9" fillId="39" borderId="3" xfId="0" applyNumberFormat="1" applyFont="1" applyFill="1" applyBorder="1"/>
    <xf numFmtId="1" fontId="20" fillId="6" borderId="3" xfId="4" applyNumberFormat="1" applyFont="1" applyFill="1" applyBorder="1"/>
    <xf numFmtId="1" fontId="20" fillId="39" borderId="3" xfId="4" applyNumberFormat="1" applyFont="1" applyFill="1" applyBorder="1"/>
    <xf numFmtId="1" fontId="9" fillId="39" borderId="4" xfId="0" applyNumberFormat="1" applyFont="1" applyFill="1" applyBorder="1" applyAlignment="1">
      <alignment horizontal="right"/>
    </xf>
    <xf numFmtId="1" fontId="9" fillId="39" borderId="3" xfId="4" applyNumberFormat="1" applyFont="1" applyFill="1" applyBorder="1"/>
    <xf numFmtId="1" fontId="8" fillId="39" borderId="3" xfId="0" applyNumberFormat="1" applyFont="1" applyFill="1" applyBorder="1"/>
    <xf numFmtId="1" fontId="9" fillId="6" borderId="20" xfId="0" applyNumberFormat="1" applyFont="1" applyFill="1" applyBorder="1" applyAlignment="1">
      <alignment horizontal="right"/>
    </xf>
    <xf numFmtId="0" fontId="9" fillId="39" borderId="3" xfId="0" applyFont="1" applyFill="1" applyBorder="1"/>
    <xf numFmtId="1" fontId="11" fillId="39" borderId="3" xfId="0" applyNumberFormat="1" applyFont="1" applyFill="1" applyBorder="1" applyAlignment="1">
      <alignment horizontal="right"/>
    </xf>
    <xf numFmtId="1" fontId="11" fillId="39" borderId="4" xfId="0" applyNumberFormat="1" applyFont="1" applyFill="1" applyBorder="1" applyAlignment="1">
      <alignment horizontal="right"/>
    </xf>
    <xf numFmtId="1" fontId="9" fillId="39" borderId="4" xfId="0" applyNumberFormat="1" applyFont="1" applyFill="1" applyBorder="1"/>
    <xf numFmtId="1" fontId="8" fillId="6" borderId="5" xfId="0" applyNumberFormat="1" applyFont="1" applyFill="1" applyBorder="1"/>
    <xf numFmtId="1" fontId="9" fillId="39" borderId="5" xfId="0" applyNumberFormat="1" applyFont="1" applyFill="1" applyBorder="1" applyAlignment="1">
      <alignment horizontal="right"/>
    </xf>
    <xf numFmtId="1" fontId="9" fillId="39" borderId="7" xfId="0" applyNumberFormat="1" applyFont="1" applyFill="1" applyBorder="1" applyAlignment="1">
      <alignment horizontal="right"/>
    </xf>
    <xf numFmtId="1" fontId="4" fillId="6" borderId="5" xfId="2" applyNumberFormat="1" applyFont="1" applyFill="1" applyBorder="1"/>
    <xf numFmtId="1" fontId="16" fillId="6" borderId="5" xfId="2" applyNumberFormat="1" applyFont="1" applyFill="1" applyBorder="1"/>
    <xf numFmtId="1" fontId="21" fillId="6" borderId="7" xfId="2" applyNumberFormat="1" applyFont="1" applyFill="1" applyBorder="1"/>
    <xf numFmtId="1" fontId="21" fillId="39" borderId="5" xfId="2" applyNumberFormat="1" applyFont="1" applyFill="1" applyBorder="1"/>
    <xf numFmtId="1" fontId="21" fillId="39" borderId="8" xfId="2" applyNumberFormat="1" applyFont="1" applyFill="1" applyBorder="1"/>
    <xf numFmtId="1" fontId="21" fillId="6" borderId="21" xfId="2" applyNumberFormat="1" applyFont="1" applyFill="1" applyBorder="1"/>
    <xf numFmtId="1" fontId="16" fillId="39" borderId="0" xfId="0" applyNumberFormat="1" applyFont="1" applyFill="1"/>
    <xf numFmtId="1" fontId="16" fillId="39" borderId="3" xfId="0" applyNumberFormat="1" applyFont="1" applyFill="1" applyBorder="1" applyAlignment="1">
      <alignment horizontal="right"/>
    </xf>
    <xf numFmtId="1" fontId="55" fillId="6" borderId="3" xfId="0" applyNumberFormat="1" applyFont="1" applyFill="1" applyBorder="1"/>
    <xf numFmtId="1" fontId="15" fillId="6" borderId="7" xfId="1" applyNumberFormat="1" applyFont="1" applyFill="1" applyBorder="1" applyAlignment="1" applyProtection="1">
      <alignment horizontal="right"/>
    </xf>
    <xf numFmtId="1" fontId="56" fillId="6" borderId="3" xfId="0" applyNumberFormat="1" applyFont="1" applyFill="1" applyBorder="1"/>
    <xf numFmtId="1" fontId="9" fillId="38" borderId="3" xfId="0" applyNumberFormat="1" applyFont="1" applyFill="1" applyBorder="1"/>
    <xf numFmtId="1" fontId="16" fillId="38" borderId="0" xfId="0" applyNumberFormat="1" applyFont="1" applyFill="1"/>
    <xf numFmtId="0" fontId="21" fillId="6" borderId="10" xfId="2" applyFont="1" applyFill="1" applyBorder="1"/>
    <xf numFmtId="166" fontId="7" fillId="8" borderId="0" xfId="0" applyNumberFormat="1" applyFont="1" applyFill="1" applyAlignment="1">
      <alignment horizontal="right"/>
    </xf>
    <xf numFmtId="1" fontId="14" fillId="38" borderId="3" xfId="0" applyNumberFormat="1" applyFont="1" applyFill="1" applyBorder="1"/>
    <xf numFmtId="1" fontId="16" fillId="6" borderId="0" xfId="0" applyNumberFormat="1" applyFont="1" applyFill="1" applyAlignment="1">
      <alignment horizontal="right"/>
    </xf>
    <xf numFmtId="1" fontId="7" fillId="38" borderId="3" xfId="0" applyNumberFormat="1" applyFont="1" applyFill="1" applyBorder="1" applyAlignment="1">
      <alignment horizontal="right"/>
    </xf>
    <xf numFmtId="1" fontId="16" fillId="38" borderId="3" xfId="0" applyNumberFormat="1" applyFont="1" applyFill="1" applyBorder="1" applyAlignment="1">
      <alignment horizontal="right"/>
    </xf>
    <xf numFmtId="1" fontId="5" fillId="38" borderId="3" xfId="0" applyNumberFormat="1" applyFont="1" applyFill="1" applyBorder="1"/>
    <xf numFmtId="1" fontId="7" fillId="38" borderId="3" xfId="0" applyNumberFormat="1" applyFont="1" applyFill="1" applyBorder="1"/>
    <xf numFmtId="1" fontId="9" fillId="38" borderId="12" xfId="0" applyNumberFormat="1" applyFont="1" applyFill="1" applyBorder="1"/>
    <xf numFmtId="1" fontId="9" fillId="39" borderId="12" xfId="0" applyNumberFormat="1" applyFont="1" applyFill="1" applyBorder="1"/>
    <xf numFmtId="0" fontId="3" fillId="5" borderId="0" xfId="0" applyFont="1" applyFill="1" applyAlignment="1">
      <alignment horizontal="left"/>
    </xf>
    <xf numFmtId="0" fontId="8" fillId="5" borderId="0" xfId="0" applyFont="1" applyFill="1" applyAlignment="1">
      <alignment horizontal="left" readingOrder="1"/>
    </xf>
    <xf numFmtId="0" fontId="16" fillId="6" borderId="7" xfId="0" applyFont="1" applyFill="1" applyBorder="1"/>
    <xf numFmtId="1" fontId="14" fillId="39" borderId="3" xfId="0" applyNumberFormat="1" applyFont="1" applyFill="1" applyBorder="1" applyAlignment="1">
      <alignment horizontal="right"/>
    </xf>
    <xf numFmtId="1" fontId="9" fillId="38" borderId="3" xfId="0" quotePrefix="1" applyNumberFormat="1" applyFont="1" applyFill="1" applyBorder="1" applyAlignment="1">
      <alignment horizontal="right"/>
    </xf>
    <xf numFmtId="0" fontId="0" fillId="37" borderId="0" xfId="0" applyFill="1"/>
    <xf numFmtId="0" fontId="0" fillId="39" borderId="0" xfId="0" applyFill="1"/>
    <xf numFmtId="1" fontId="14" fillId="39" borderId="3" xfId="0" applyNumberFormat="1" applyFont="1" applyFill="1" applyBorder="1"/>
    <xf numFmtId="0" fontId="16" fillId="5" borderId="0" xfId="0" applyFont="1" applyFill="1" applyAlignment="1">
      <alignment horizontal="left"/>
    </xf>
    <xf numFmtId="1" fontId="16" fillId="39" borderId="8" xfId="2" applyNumberFormat="1" applyFont="1" applyFill="1" applyBorder="1"/>
    <xf numFmtId="1" fontId="16" fillId="6" borderId="5" xfId="0" applyNumberFormat="1" applyFont="1" applyFill="1" applyBorder="1"/>
    <xf numFmtId="1" fontId="9" fillId="6" borderId="23" xfId="0" applyNumberFormat="1" applyFont="1" applyFill="1" applyBorder="1" applyAlignment="1">
      <alignment horizontal="right"/>
    </xf>
    <xf numFmtId="1" fontId="9" fillId="6" borderId="22" xfId="0" applyNumberFormat="1" applyFont="1" applyFill="1" applyBorder="1" applyAlignment="1">
      <alignment horizontal="right"/>
    </xf>
    <xf numFmtId="1" fontId="6" fillId="39" borderId="3" xfId="0" applyNumberFormat="1" applyFont="1" applyFill="1" applyBorder="1"/>
    <xf numFmtId="1" fontId="3" fillId="6" borderId="3" xfId="0" applyNumberFormat="1" applyFont="1" applyFill="1" applyBorder="1"/>
    <xf numFmtId="1" fontId="25" fillId="6" borderId="4" xfId="0" applyNumberFormat="1" applyFont="1" applyFill="1" applyBorder="1" applyAlignment="1">
      <alignment horizontal="right"/>
    </xf>
    <xf numFmtId="1" fontId="14" fillId="6" borderId="3" xfId="4" applyNumberFormat="1" applyFont="1" applyFill="1" applyBorder="1" applyAlignment="1">
      <alignment horizontal="right"/>
    </xf>
    <xf numFmtId="1" fontId="9" fillId="39" borderId="0" xfId="0" applyNumberFormat="1" applyFont="1" applyFill="1"/>
    <xf numFmtId="0" fontId="9" fillId="6" borderId="3" xfId="0" applyFont="1" applyFill="1" applyBorder="1" applyAlignment="1">
      <alignment horizontal="right"/>
    </xf>
    <xf numFmtId="0" fontId="32" fillId="6" borderId="8" xfId="2" applyFont="1" applyFill="1" applyBorder="1" applyAlignment="1">
      <alignment horizontal="right"/>
    </xf>
    <xf numFmtId="1" fontId="7" fillId="39" borderId="3" xfId="0" applyNumberFormat="1" applyFont="1" applyFill="1" applyBorder="1" applyAlignment="1">
      <alignment horizontal="right"/>
    </xf>
  </cellXfs>
  <cellStyles count="102">
    <cellStyle name="20% - Accent1" xfId="32" builtinId="30" customBuiltin="1"/>
    <cellStyle name="20% - Accent2" xfId="35" builtinId="34" customBuiltin="1"/>
    <cellStyle name="20% - Accent3" xfId="3" builtinId="38" customBuiltin="1"/>
    <cellStyle name="20% - Accent4" xfId="40" builtinId="42" customBuiltin="1"/>
    <cellStyle name="20% - Accent5" xfId="43" builtinId="46" customBuiltin="1"/>
    <cellStyle name="20% - Accent6" xfId="46" builtinId="50" customBuiltin="1"/>
    <cellStyle name="40% - Accent1" xfId="33" builtinId="31" customBuiltin="1"/>
    <cellStyle name="40% - Accent2" xfId="36" builtinId="35" customBuiltin="1"/>
    <cellStyle name="40% - Accent3" xfId="38" builtinId="39" customBuiltin="1"/>
    <cellStyle name="40% - Accent4" xfId="41" builtinId="43" customBuiltin="1"/>
    <cellStyle name="40% - Accent5" xfId="44" builtinId="47" customBuiltin="1"/>
    <cellStyle name="40% - Accent6" xfId="47" builtinId="51" customBuiltin="1"/>
    <cellStyle name="60% - Accent1 2" xfId="50" xr:uid="{00000000-0005-0000-0000-00000C000000}"/>
    <cellStyle name="60% - Accent2 2" xfId="51" xr:uid="{00000000-0005-0000-0000-00000D000000}"/>
    <cellStyle name="60% - Accent3 2" xfId="52" xr:uid="{00000000-0005-0000-0000-00000E000000}"/>
    <cellStyle name="60% - Accent4 2" xfId="53" xr:uid="{00000000-0005-0000-0000-00000F000000}"/>
    <cellStyle name="60% - Accent5 2" xfId="54" xr:uid="{00000000-0005-0000-0000-000010000000}"/>
    <cellStyle name="60% - Accent6 2" xfId="55" xr:uid="{00000000-0005-0000-0000-000011000000}"/>
    <cellStyle name="Accent1" xfId="31" builtinId="29" customBuiltin="1"/>
    <cellStyle name="Accent2" xfId="34" builtinId="33" customBuiltin="1"/>
    <cellStyle name="Accent3" xfId="37" builtinId="37" customBuiltin="1"/>
    <cellStyle name="Accent4" xfId="39" builtinId="41" customBuiltin="1"/>
    <cellStyle name="Accent5" xfId="42" builtinId="45" customBuiltin="1"/>
    <cellStyle name="Accent6" xfId="45" builtinId="49" customBuiltin="1"/>
    <cellStyle name="Bad" xfId="23" builtinId="27" customBuiltin="1"/>
    <cellStyle name="Calculation" xfId="1" builtinId="22" customBuiltin="1"/>
    <cellStyle name="Check Cell" xfId="27" builtinId="23" customBuiltin="1"/>
    <cellStyle name="Comma 10" xfId="76" xr:uid="{1ECF0C83-48D3-49E1-ACE7-BF2B0202C9F8}"/>
    <cellStyle name="Comma 2" xfId="77" xr:uid="{3588C244-0C90-4546-A1D1-DEF4396DF55F}"/>
    <cellStyle name="Comma 3" xfId="78" xr:uid="{F343DD8D-E28B-40E3-A85B-0E0941CC4B3E}"/>
    <cellStyle name="Comma 3 2" xfId="79" xr:uid="{CC3C962A-AAED-4A51-B237-52E34AEFAC8A}"/>
    <cellStyle name="Comma 4" xfId="80" xr:uid="{CA7A76D2-38F6-4DAD-BBFC-9ECD78713343}"/>
    <cellStyle name="Comma 5" xfId="81" xr:uid="{1C6EDC1A-B858-443B-A2E3-F97651035D13}"/>
    <cellStyle name="Comma 5 2" xfId="82" xr:uid="{94AA0E80-59E7-4C6D-92E3-F717346B00D7}"/>
    <cellStyle name="Comma 6" xfId="83" xr:uid="{848E3274-CC2D-4390-A8B8-B63742713448}"/>
    <cellStyle name="Comma 6 2" xfId="84" xr:uid="{AC6AB377-5841-4A98-896B-83B6F670ABF2}"/>
    <cellStyle name="Comma 7" xfId="85" xr:uid="{9FC1A589-8102-4BC2-B2A2-F4AF02D349A4}"/>
    <cellStyle name="Explanatory Text" xfId="29" builtinId="53" customBuiltin="1"/>
    <cellStyle name="Good" xfId="22" builtinId="26" customBuiltin="1"/>
    <cellStyle name="Heading 1" xfId="18" builtinId="16" customBuiltin="1"/>
    <cellStyle name="Heading 2" xfId="19" builtinId="17" customBuiltin="1"/>
    <cellStyle name="Heading 3" xfId="20" builtinId="18" customBuiltin="1"/>
    <cellStyle name="Heading 4" xfId="21" builtinId="19" customBuiltin="1"/>
    <cellStyle name="Input" xfId="24" builtinId="20" customBuiltin="1"/>
    <cellStyle name="Komma 2" xfId="6" xr:uid="{00000000-0005-0000-0000-000022000000}"/>
    <cellStyle name="Komma 2 2" xfId="16" xr:uid="{00000000-0005-0000-0000-000023000000}"/>
    <cellStyle name="Komma 2 2 2" xfId="57" xr:uid="{00000000-0005-0000-0000-000024000000}"/>
    <cellStyle name="Komma 2 2 2 2" xfId="64" xr:uid="{F213FB07-7C12-4AB9-97BA-6F7160D2A70B}"/>
    <cellStyle name="Komma 2 2 2 2 2" xfId="74" xr:uid="{61600BC4-2DCB-48C8-9C90-3A0D7CCC91FD}"/>
    <cellStyle name="Komma 2 2 2 2 2 2" xfId="100" xr:uid="{3BFD6DFD-F0E6-4569-B7E7-756AB24BDFCA}"/>
    <cellStyle name="Komma 2 2 2 2 3" xfId="90" xr:uid="{21E52F51-09E8-4501-95C6-3DC7731458A6}"/>
    <cellStyle name="Komma 2 2 2 3" xfId="69" xr:uid="{38A22A14-E93B-4F19-A8F7-4D5A601F0E07}"/>
    <cellStyle name="Komma 2 2 2 3 2" xfId="95" xr:uid="{30ED009A-96A3-4A9C-90C3-358C1AC9A3CC}"/>
    <cellStyle name="Komma 2 2 3" xfId="62" xr:uid="{97319BAC-751B-45D6-AEF9-15872622D246}"/>
    <cellStyle name="Komma 2 2 3 2" xfId="72" xr:uid="{37415A68-CCDB-4BFD-8AB3-0D1F86AF2A6A}"/>
    <cellStyle name="Komma 2 2 3 2 2" xfId="98" xr:uid="{7194BEFB-438A-4C74-8663-B896F539D346}"/>
    <cellStyle name="Komma 2 2 3 3" xfId="88" xr:uid="{717FA237-2CAD-41CF-AFE6-D71B2B962ABF}"/>
    <cellStyle name="Komma 2 2 4" xfId="67" xr:uid="{E4D1D452-D51E-4E99-B9E3-90066A97D430}"/>
    <cellStyle name="Komma 2 2 4 2" xfId="93" xr:uid="{82456248-6F1D-4F1A-9C7A-6D8FEAB3F03C}"/>
    <cellStyle name="Komma 2 3" xfId="56" xr:uid="{00000000-0005-0000-0000-000025000000}"/>
    <cellStyle name="Komma 2 3 2" xfId="63" xr:uid="{0DB352DB-2C5E-4506-88AF-E496F7E9CC20}"/>
    <cellStyle name="Komma 2 3 2 2" xfId="73" xr:uid="{1306A621-2F15-44CC-B404-EFAEA4CF2706}"/>
    <cellStyle name="Komma 2 3 2 2 2" xfId="99" xr:uid="{B139A878-EDCF-4117-A5E8-3B73ABAF9423}"/>
    <cellStyle name="Komma 2 3 2 3" xfId="89" xr:uid="{6361F69B-C374-4E28-9370-424EB673033D}"/>
    <cellStyle name="Komma 2 3 3" xfId="68" xr:uid="{169CC829-576C-40D3-B21C-248EA9ADD206}"/>
    <cellStyle name="Komma 2 3 3 2" xfId="94" xr:uid="{9EC20F1C-5D7D-4ECC-A4BD-B6A53D073D45}"/>
    <cellStyle name="Komma 2 4" xfId="59" xr:uid="{00000000-0005-0000-0000-000026000000}"/>
    <cellStyle name="Komma 2 4 2" xfId="65" xr:uid="{E9A34879-0933-49B8-83E1-2F82A0DBFEB0}"/>
    <cellStyle name="Komma 2 4 2 2" xfId="75" xr:uid="{E3915CF2-5175-4420-A969-B50F42625F8C}"/>
    <cellStyle name="Komma 2 4 2 2 2" xfId="101" xr:uid="{43D39432-ADA4-4439-9B2E-5A960F0675FC}"/>
    <cellStyle name="Komma 2 4 2 3" xfId="91" xr:uid="{D64701DA-4549-4294-9086-08AC7EA93E9B}"/>
    <cellStyle name="Komma 2 4 3" xfId="70" xr:uid="{C393448D-B5A6-4ED1-B807-578BD6D6D95B}"/>
    <cellStyle name="Komma 2 4 3 2" xfId="96" xr:uid="{5CF9E66E-8192-443D-BADF-F6FC454FB46C}"/>
    <cellStyle name="Komma 2 5" xfId="61" xr:uid="{C5467A0A-2D96-4C30-8FA9-A6403E66992E}"/>
    <cellStyle name="Komma 2 5 2" xfId="71" xr:uid="{6DF7A557-9F02-4DA0-B456-2976561CEF50}"/>
    <cellStyle name="Komma 2 5 2 2" xfId="97" xr:uid="{F5642703-EB99-4A32-9F7C-9FE44DDD2460}"/>
    <cellStyle name="Komma 2 5 3" xfId="87" xr:uid="{1188D574-EB05-40F2-A02D-5F9C59B3B0E8}"/>
    <cellStyle name="Komma 2 6" xfId="66" xr:uid="{FE2E541B-5096-4A8D-930F-53436AC1CAC8}"/>
    <cellStyle name="Komma 2 6 2" xfId="92" xr:uid="{95BCC4D0-0D70-4E8B-8FD6-E7847412F3BA}"/>
    <cellStyle name="Linked Cell" xfId="26" builtinId="24" customBuiltin="1"/>
    <cellStyle name="Neutral 2" xfId="49" xr:uid="{00000000-0005-0000-0000-000028000000}"/>
    <cellStyle name="Normal" xfId="0" builtinId="0"/>
    <cellStyle name="Normal 2" xfId="5" xr:uid="{00000000-0005-0000-0000-00002A000000}"/>
    <cellStyle name="Normal 2 2" xfId="60" xr:uid="{00000000-0005-0000-0000-00002B000000}"/>
    <cellStyle name="Normal 3" xfId="4" xr:uid="{00000000-0005-0000-0000-00002C000000}"/>
    <cellStyle name="Normal 3 2" xfId="7" xr:uid="{00000000-0005-0000-0000-00002D000000}"/>
    <cellStyle name="Normal 4" xfId="17" xr:uid="{00000000-0005-0000-0000-00002E000000}"/>
    <cellStyle name="Normal 4 2" xfId="58" xr:uid="{00000000-0005-0000-0000-00002F000000}"/>
    <cellStyle name="Note" xfId="2" builtinId="10" customBuiltin="1"/>
    <cellStyle name="Output" xfId="25" builtinId="21" customBuiltin="1"/>
    <cellStyle name="Percent 2" xfId="86" xr:uid="{FB462DD6-C877-48F7-9C94-857E3E9C2DF7}"/>
    <cellStyle name="Standard 15" xfId="8" xr:uid="{00000000-0005-0000-0000-000033000000}"/>
    <cellStyle name="Standard 2" xfId="9" xr:uid="{00000000-0005-0000-0000-000034000000}"/>
    <cellStyle name="Standard 2 2" xfId="10" xr:uid="{00000000-0005-0000-0000-000035000000}"/>
    <cellStyle name="Standard 2 3" xfId="11" xr:uid="{00000000-0005-0000-0000-000036000000}"/>
    <cellStyle name="Standard 2 4" xfId="12" xr:uid="{00000000-0005-0000-0000-000037000000}"/>
    <cellStyle name="Standard 3" xfId="13" xr:uid="{00000000-0005-0000-0000-000038000000}"/>
    <cellStyle name="Standard 4" xfId="14" xr:uid="{00000000-0005-0000-0000-000039000000}"/>
    <cellStyle name="Standard 7" xfId="15" xr:uid="{00000000-0005-0000-0000-00003A000000}"/>
    <cellStyle name="Title 2" xfId="48" xr:uid="{00000000-0005-0000-0000-00003B000000}"/>
    <cellStyle name="Total" xfId="30" builtinId="25" customBuiltin="1"/>
    <cellStyle name="Warning Text" xfId="28" builtinId="11" customBuiltin="1"/>
  </cellStyles>
  <dxfs count="2105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4F7ED"/>
      <color rgb="FFF2F7E5"/>
      <color rgb="FFFFFFFF"/>
      <color rgb="FFFCFD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eetMetadata" Target="metadata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1399645</xdr:colOff>
      <xdr:row>1251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1736989" y="227672324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scu\FBD_CRAG\Research_and_Projects\CRAG%20Sovereign%20Database%20-%20Technical%20Paper%20101\Private%20Creditors\Private%20Creditors%20Arrears%20-%20Updated%2016-02-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325319/AppData/Local/Microsoft/Windows/Temporary%20Internet%20Files/Content.Outlook/OVXDGXVQ/Sovereign_Default_Private_Update%2022-02-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aje/AppData/Local/Temp/Temp1_WorldPublicDebt2001-14.ZIP/PrivateCreditorspreviouslydiscardedfromtheCRAGdatabase/PrivateCreditorsArrears-Updated09-01-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rears"/>
      <sheetName val="Data"/>
      <sheetName val="Country Code"/>
      <sheetName val="Arrears - Old"/>
      <sheetName val="Arrears - Compare"/>
      <sheetName val="Arrears (2)"/>
    </sheetNames>
    <sheetDataSet>
      <sheetData sheetId="0"/>
      <sheetData sheetId="1">
        <row r="3">
          <cell r="H3">
            <v>1975</v>
          </cell>
        </row>
      </sheetData>
      <sheetData sheetId="2">
        <row r="2">
          <cell r="B2" t="str">
            <v>Country</v>
          </cell>
        </row>
        <row r="3">
          <cell r="B3" t="str">
            <v>Abu Dhabi</v>
          </cell>
        </row>
        <row r="4">
          <cell r="B4" t="str">
            <v>Afghanistan</v>
          </cell>
        </row>
        <row r="5">
          <cell r="B5" t="str">
            <v>Albania</v>
          </cell>
        </row>
        <row r="6">
          <cell r="B6" t="str">
            <v>Algeria</v>
          </cell>
        </row>
        <row r="7">
          <cell r="B7" t="str">
            <v>American Samoa</v>
          </cell>
        </row>
        <row r="8">
          <cell r="B8" t="str">
            <v>Andorra</v>
          </cell>
        </row>
        <row r="9">
          <cell r="B9" t="str">
            <v>Angola</v>
          </cell>
        </row>
        <row r="10">
          <cell r="B10" t="str">
            <v>Anguilla</v>
          </cell>
        </row>
        <row r="11">
          <cell r="B11" t="str">
            <v>Antigua and Barbuda</v>
          </cell>
        </row>
        <row r="12">
          <cell r="B12" t="str">
            <v>Argentina</v>
          </cell>
        </row>
        <row r="13">
          <cell r="B13" t="str">
            <v>Armenia</v>
          </cell>
        </row>
        <row r="14">
          <cell r="B14" t="str">
            <v>Aruba</v>
          </cell>
        </row>
        <row r="15">
          <cell r="B15" t="str">
            <v>Australia</v>
          </cell>
        </row>
        <row r="16">
          <cell r="B16" t="str">
            <v>Austria</v>
          </cell>
        </row>
        <row r="17">
          <cell r="B17" t="str">
            <v>Austria-Hungary</v>
          </cell>
        </row>
        <row r="18">
          <cell r="B18" t="str">
            <v>Azerbaijan</v>
          </cell>
        </row>
        <row r="19">
          <cell r="B19" t="str">
            <v>Azores</v>
          </cell>
        </row>
        <row r="20">
          <cell r="B20" t="str">
            <v>Baden</v>
          </cell>
        </row>
        <row r="21">
          <cell r="B21" t="str">
            <v>Bahamas</v>
          </cell>
        </row>
        <row r="22">
          <cell r="B22" t="str">
            <v>Bahrain</v>
          </cell>
        </row>
        <row r="23">
          <cell r="B23" t="str">
            <v>Bangladesh</v>
          </cell>
        </row>
        <row r="24">
          <cell r="B24" t="str">
            <v>Barbados</v>
          </cell>
        </row>
        <row r="25">
          <cell r="B25" t="str">
            <v>Bavaria</v>
          </cell>
        </row>
        <row r="26">
          <cell r="B26" t="str">
            <v>Belarus</v>
          </cell>
        </row>
        <row r="27">
          <cell r="B27" t="str">
            <v>Belgium</v>
          </cell>
        </row>
        <row r="28">
          <cell r="B28" t="str">
            <v>Belize</v>
          </cell>
        </row>
        <row r="29">
          <cell r="B29" t="str">
            <v>Benin</v>
          </cell>
        </row>
        <row r="30">
          <cell r="B30" t="str">
            <v>Bermuda</v>
          </cell>
        </row>
        <row r="31">
          <cell r="B31" t="str">
            <v>Bhutan</v>
          </cell>
        </row>
        <row r="32">
          <cell r="B32" t="str">
            <v>Bolivia</v>
          </cell>
        </row>
        <row r="33">
          <cell r="B33" t="str">
            <v>Bophutatswana</v>
          </cell>
        </row>
        <row r="34">
          <cell r="B34" t="str">
            <v>Bosnia-Herzegovina</v>
          </cell>
        </row>
        <row r="35">
          <cell r="B35" t="str">
            <v>Botswana</v>
          </cell>
        </row>
        <row r="36">
          <cell r="B36" t="str">
            <v>Brazil</v>
          </cell>
        </row>
        <row r="37">
          <cell r="B37" t="str">
            <v>Brunei</v>
          </cell>
        </row>
        <row r="38">
          <cell r="B38" t="str">
            <v>Bulgaria</v>
          </cell>
        </row>
        <row r="39">
          <cell r="B39" t="str">
            <v>Burkina Faso</v>
          </cell>
        </row>
        <row r="40">
          <cell r="B40" t="str">
            <v>Burundi</v>
          </cell>
        </row>
        <row r="41">
          <cell r="B41" t="str">
            <v>Cambodia</v>
          </cell>
        </row>
        <row r="42">
          <cell r="B42" t="str">
            <v>Cameroon</v>
          </cell>
        </row>
        <row r="43">
          <cell r="B43" t="str">
            <v>Canada</v>
          </cell>
        </row>
        <row r="44">
          <cell r="B44" t="str">
            <v>Canary Islands</v>
          </cell>
        </row>
        <row r="45">
          <cell r="B45" t="str">
            <v>Cape Verde</v>
          </cell>
        </row>
        <row r="46">
          <cell r="B46" t="str">
            <v>Cayman Islands</v>
          </cell>
        </row>
        <row r="47">
          <cell r="B47" t="str">
            <v>Central African Republic</v>
          </cell>
        </row>
        <row r="48">
          <cell r="B48" t="str">
            <v>Chad</v>
          </cell>
        </row>
        <row r="49">
          <cell r="B49" t="str">
            <v>Channel Islands</v>
          </cell>
        </row>
        <row r="50">
          <cell r="B50" t="str">
            <v>Chile</v>
          </cell>
        </row>
        <row r="51">
          <cell r="B51" t="str">
            <v>China</v>
          </cell>
        </row>
        <row r="52">
          <cell r="B52" t="str">
            <v>Christmas Islands</v>
          </cell>
        </row>
        <row r="53">
          <cell r="B53" t="str">
            <v>Cocos Islands</v>
          </cell>
        </row>
        <row r="54">
          <cell r="B54" t="str">
            <v>Colombia</v>
          </cell>
        </row>
        <row r="55">
          <cell r="B55" t="str">
            <v>Comoros</v>
          </cell>
        </row>
        <row r="56">
          <cell r="B56" t="str">
            <v>Congo, Democratic Republic of the</v>
          </cell>
        </row>
        <row r="57">
          <cell r="B57" t="str">
            <v>Congo</v>
          </cell>
        </row>
        <row r="58">
          <cell r="B58" t="str">
            <v>Cook Islands</v>
          </cell>
        </row>
        <row r="59">
          <cell r="B59" t="str">
            <v>Costa Rica</v>
          </cell>
        </row>
        <row r="60">
          <cell r="B60" t="str">
            <v>Cote D'Ivoire</v>
          </cell>
        </row>
        <row r="61">
          <cell r="B61" t="str">
            <v>Croatia</v>
          </cell>
        </row>
        <row r="62">
          <cell r="B62" t="str">
            <v>Cuba</v>
          </cell>
        </row>
        <row r="63">
          <cell r="B63" t="str">
            <v>Cyprus</v>
          </cell>
        </row>
        <row r="64">
          <cell r="B64" t="str">
            <v>Cyprus  (Turkish)</v>
          </cell>
        </row>
        <row r="65">
          <cell r="B65" t="str">
            <v>Czech Republic</v>
          </cell>
        </row>
        <row r="66">
          <cell r="B66" t="str">
            <v>Czechoslavakia</v>
          </cell>
        </row>
        <row r="67">
          <cell r="B67" t="str">
            <v>Denmark</v>
          </cell>
        </row>
        <row r="68">
          <cell r="B68" t="str">
            <v>Djibouti</v>
          </cell>
        </row>
        <row r="69">
          <cell r="B69" t="str">
            <v>Dominica</v>
          </cell>
        </row>
        <row r="70">
          <cell r="B70" t="str">
            <v>Dominican Republic</v>
          </cell>
        </row>
        <row r="71">
          <cell r="B71" t="str">
            <v>Easter Island</v>
          </cell>
        </row>
        <row r="72">
          <cell r="B72" t="str">
            <v>Ecuador</v>
          </cell>
        </row>
        <row r="73">
          <cell r="B73" t="str">
            <v>Egypt</v>
          </cell>
        </row>
        <row r="74">
          <cell r="B74" t="str">
            <v>El Salvador</v>
          </cell>
        </row>
        <row r="75">
          <cell r="B75" t="str">
            <v>Equatorial Guinea</v>
          </cell>
        </row>
        <row r="76">
          <cell r="B76" t="str">
            <v>Eritrea</v>
          </cell>
        </row>
        <row r="77">
          <cell r="B77" t="str">
            <v>Estonia</v>
          </cell>
        </row>
        <row r="78">
          <cell r="B78" t="str">
            <v>Ethiopia</v>
          </cell>
        </row>
        <row r="79">
          <cell r="B79" t="str">
            <v>Faeroe Islands</v>
          </cell>
        </row>
        <row r="80">
          <cell r="B80" t="str">
            <v>Falkland Islands</v>
          </cell>
        </row>
        <row r="81">
          <cell r="B81" t="str">
            <v>Federated States of Micronesia</v>
          </cell>
        </row>
        <row r="82">
          <cell r="B82" t="str">
            <v>Fiji</v>
          </cell>
        </row>
        <row r="83">
          <cell r="B83" t="str">
            <v>Finland</v>
          </cell>
        </row>
        <row r="84">
          <cell r="B84" t="str">
            <v>France</v>
          </cell>
        </row>
        <row r="85">
          <cell r="B85" t="str">
            <v>French Guiana</v>
          </cell>
        </row>
        <row r="86">
          <cell r="B86" t="str">
            <v>French Polynesia</v>
          </cell>
        </row>
        <row r="87">
          <cell r="B87" t="str">
            <v>Gabon</v>
          </cell>
        </row>
        <row r="88">
          <cell r="B88" t="str">
            <v>Gambia</v>
          </cell>
        </row>
        <row r="89">
          <cell r="B89" t="str">
            <v>Georgia</v>
          </cell>
        </row>
        <row r="90">
          <cell r="B90" t="str">
            <v>German Democratic Rep.</v>
          </cell>
        </row>
        <row r="91">
          <cell r="B91" t="str">
            <v>Germany</v>
          </cell>
        </row>
        <row r="92">
          <cell r="B92" t="str">
            <v>Ghana</v>
          </cell>
        </row>
        <row r="93">
          <cell r="B93" t="str">
            <v>Gibraltar</v>
          </cell>
        </row>
        <row r="94">
          <cell r="B94" t="str">
            <v>Greece</v>
          </cell>
        </row>
        <row r="95">
          <cell r="B95" t="str">
            <v>Greenland</v>
          </cell>
        </row>
        <row r="96">
          <cell r="B96" t="str">
            <v>Grenada</v>
          </cell>
        </row>
        <row r="97">
          <cell r="B97" t="str">
            <v>Guadeloupe</v>
          </cell>
        </row>
        <row r="98">
          <cell r="B98" t="str">
            <v>Guam</v>
          </cell>
        </row>
        <row r="99">
          <cell r="B99" t="str">
            <v>Guatemala</v>
          </cell>
        </row>
        <row r="100">
          <cell r="B100" t="str">
            <v>Guinea</v>
          </cell>
        </row>
        <row r="101">
          <cell r="B101" t="str">
            <v>Guinea-Bissau</v>
          </cell>
        </row>
        <row r="102">
          <cell r="B102" t="str">
            <v>Guyana</v>
          </cell>
        </row>
        <row r="103">
          <cell r="B103" t="str">
            <v>Haiti</v>
          </cell>
        </row>
        <row r="104">
          <cell r="B104" t="str">
            <v>Hanover</v>
          </cell>
        </row>
        <row r="105">
          <cell r="B105" t="str">
            <v>Hesse Electoral</v>
          </cell>
        </row>
        <row r="106">
          <cell r="B106" t="str">
            <v>Hesse Grand Ducal</v>
          </cell>
        </row>
        <row r="107">
          <cell r="B107" t="str">
            <v>Honduras</v>
          </cell>
        </row>
        <row r="108">
          <cell r="B108" t="str">
            <v>Hong Kong</v>
          </cell>
        </row>
        <row r="109">
          <cell r="B109" t="str">
            <v>Hungary</v>
          </cell>
        </row>
        <row r="110">
          <cell r="B110" t="str">
            <v>Iceland</v>
          </cell>
        </row>
        <row r="111">
          <cell r="B111" t="str">
            <v>India</v>
          </cell>
        </row>
        <row r="112">
          <cell r="B112" t="str">
            <v>Indonesia</v>
          </cell>
        </row>
        <row r="113">
          <cell r="B113" t="str">
            <v>Iran</v>
          </cell>
        </row>
        <row r="114">
          <cell r="B114" t="str">
            <v>Iraq</v>
          </cell>
        </row>
        <row r="115">
          <cell r="B115" t="str">
            <v>Ireland</v>
          </cell>
        </row>
        <row r="116">
          <cell r="B116" t="str">
            <v>Isle of Man</v>
          </cell>
        </row>
        <row r="117">
          <cell r="B117" t="str">
            <v>Israel</v>
          </cell>
        </row>
        <row r="118">
          <cell r="B118" t="str">
            <v>Cote d'Ivoire</v>
          </cell>
        </row>
        <row r="119">
          <cell r="B119" t="str">
            <v>Italy</v>
          </cell>
        </row>
        <row r="120">
          <cell r="B120" t="str">
            <v>Jamaica</v>
          </cell>
        </row>
        <row r="121">
          <cell r="B121" t="str">
            <v>Japan</v>
          </cell>
        </row>
        <row r="122">
          <cell r="B122" t="str">
            <v>Jordan</v>
          </cell>
        </row>
        <row r="123">
          <cell r="B123" t="str">
            <v>Kazakhstan</v>
          </cell>
        </row>
        <row r="124">
          <cell r="B124" t="str">
            <v>Kenya</v>
          </cell>
        </row>
        <row r="125">
          <cell r="B125" t="str">
            <v>Kiribati</v>
          </cell>
        </row>
        <row r="126">
          <cell r="B126" t="str">
            <v>North Korea</v>
          </cell>
        </row>
        <row r="127">
          <cell r="B127" t="str">
            <v>South Korea</v>
          </cell>
        </row>
        <row r="128">
          <cell r="B128" t="str">
            <v>Kosovo</v>
          </cell>
        </row>
        <row r="129">
          <cell r="B129" t="str">
            <v>Kuwait</v>
          </cell>
        </row>
        <row r="130">
          <cell r="B130" t="str">
            <v>Kyrgyzstan</v>
          </cell>
        </row>
        <row r="131">
          <cell r="B131" t="str">
            <v>Laos</v>
          </cell>
        </row>
        <row r="132">
          <cell r="B132" t="str">
            <v>Latvia</v>
          </cell>
        </row>
        <row r="133">
          <cell r="B133" t="str">
            <v>Lebanon</v>
          </cell>
        </row>
        <row r="134">
          <cell r="B134" t="str">
            <v>Leeward Islands</v>
          </cell>
        </row>
        <row r="135">
          <cell r="B135" t="str">
            <v>Lesotho</v>
          </cell>
        </row>
        <row r="136">
          <cell r="B136" t="str">
            <v>Liberia</v>
          </cell>
        </row>
        <row r="137">
          <cell r="B137" t="str">
            <v>Libya</v>
          </cell>
        </row>
        <row r="138">
          <cell r="B138" t="str">
            <v>Liechtenstein</v>
          </cell>
        </row>
        <row r="139">
          <cell r="B139" t="str">
            <v>Lithuania</v>
          </cell>
        </row>
        <row r="140">
          <cell r="B140" t="str">
            <v>Luxembourg</v>
          </cell>
        </row>
        <row r="141">
          <cell r="B141" t="str">
            <v>Macao</v>
          </cell>
        </row>
        <row r="142">
          <cell r="B142" t="str">
            <v>Macedonia</v>
          </cell>
        </row>
        <row r="143">
          <cell r="B143" t="str">
            <v>Madeira</v>
          </cell>
        </row>
        <row r="144">
          <cell r="B144" t="str">
            <v>Madagascar</v>
          </cell>
        </row>
        <row r="145">
          <cell r="B145" t="str">
            <v>Malawi</v>
          </cell>
        </row>
        <row r="146">
          <cell r="B146" t="str">
            <v>Malaysia</v>
          </cell>
        </row>
        <row r="147">
          <cell r="B147" t="str">
            <v>Maldives</v>
          </cell>
        </row>
        <row r="148">
          <cell r="B148" t="str">
            <v>Mali</v>
          </cell>
        </row>
        <row r="149">
          <cell r="B149" t="str">
            <v>Malta</v>
          </cell>
        </row>
        <row r="150">
          <cell r="B150" t="str">
            <v>Marshall Islands</v>
          </cell>
        </row>
        <row r="151">
          <cell r="B151" t="str">
            <v>Martinique</v>
          </cell>
        </row>
        <row r="152">
          <cell r="B152" t="str">
            <v>Mauritania</v>
          </cell>
        </row>
        <row r="153">
          <cell r="B153" t="str">
            <v>Mauritius</v>
          </cell>
        </row>
        <row r="154">
          <cell r="B154" t="str">
            <v>Mayotte</v>
          </cell>
        </row>
        <row r="155">
          <cell r="B155" t="str">
            <v>Mecklenburg Schwerin</v>
          </cell>
        </row>
        <row r="156">
          <cell r="B156" t="str">
            <v>Mexico</v>
          </cell>
        </row>
        <row r="157">
          <cell r="B157" t="str">
            <v>Micronesia</v>
          </cell>
        </row>
        <row r="158">
          <cell r="B158" t="str">
            <v>Modena</v>
          </cell>
        </row>
        <row r="159">
          <cell r="B159" t="str">
            <v>Moldova</v>
          </cell>
        </row>
        <row r="160">
          <cell r="B160" t="str">
            <v>Monaco</v>
          </cell>
        </row>
        <row r="161">
          <cell r="B161" t="str">
            <v>Mongolia</v>
          </cell>
        </row>
        <row r="162">
          <cell r="B162" t="str">
            <v>Montenegro</v>
          </cell>
        </row>
        <row r="163">
          <cell r="B163" t="str">
            <v>Montserrat</v>
          </cell>
        </row>
        <row r="164">
          <cell r="B164" t="str">
            <v>Morocco</v>
          </cell>
        </row>
        <row r="165">
          <cell r="B165" t="str">
            <v>Mozambique</v>
          </cell>
        </row>
        <row r="166">
          <cell r="B166" t="str">
            <v>Myanmar</v>
          </cell>
        </row>
        <row r="167">
          <cell r="B167" t="str">
            <v>Namibia</v>
          </cell>
        </row>
        <row r="168">
          <cell r="B168" t="str">
            <v>Nauru</v>
          </cell>
        </row>
        <row r="169">
          <cell r="B169" t="str">
            <v>Nepal</v>
          </cell>
        </row>
        <row r="170">
          <cell r="B170" t="str">
            <v>Netherlands</v>
          </cell>
        </row>
        <row r="171">
          <cell r="B171" t="str">
            <v>Netherlands Antilles</v>
          </cell>
        </row>
        <row r="172">
          <cell r="B172" t="str">
            <v>New Caledonia</v>
          </cell>
        </row>
        <row r="173">
          <cell r="B173" t="str">
            <v>New Zealand</v>
          </cell>
        </row>
        <row r="174">
          <cell r="B174" t="str">
            <v>New Zealand dependencies</v>
          </cell>
        </row>
        <row r="175">
          <cell r="B175" t="str">
            <v>Nicaragua</v>
          </cell>
        </row>
        <row r="176">
          <cell r="B176" t="str">
            <v>Niger</v>
          </cell>
        </row>
        <row r="177">
          <cell r="B177" t="str">
            <v>Nigeria</v>
          </cell>
        </row>
        <row r="178">
          <cell r="B178" t="str">
            <v>Niue</v>
          </cell>
        </row>
        <row r="179">
          <cell r="B179" t="str">
            <v>Norfolk Islands</v>
          </cell>
        </row>
        <row r="180">
          <cell r="B180" t="str">
            <v>Northern Marianas Islands</v>
          </cell>
        </row>
        <row r="181">
          <cell r="B181" t="str">
            <v>Norway</v>
          </cell>
        </row>
        <row r="182">
          <cell r="B182" t="str">
            <v>Oman</v>
          </cell>
        </row>
        <row r="183">
          <cell r="B183" t="str">
            <v>Pacific Islands (Trust territory)</v>
          </cell>
        </row>
        <row r="184">
          <cell r="B184" t="str">
            <v>Pakistan</v>
          </cell>
        </row>
        <row r="185">
          <cell r="B185" t="str">
            <v>Palau</v>
          </cell>
        </row>
        <row r="186">
          <cell r="B186" t="str">
            <v>Palestinian Administration Areas</v>
          </cell>
        </row>
        <row r="187">
          <cell r="B187" t="str">
            <v>Panama</v>
          </cell>
        </row>
        <row r="188">
          <cell r="B188" t="str">
            <v>Panama Canal Zone</v>
          </cell>
        </row>
        <row r="189">
          <cell r="B189" t="str">
            <v>Papua New Guinea</v>
          </cell>
        </row>
        <row r="190">
          <cell r="B190" t="str">
            <v>Paraguay</v>
          </cell>
        </row>
        <row r="191">
          <cell r="B191" t="str">
            <v>Parma</v>
          </cell>
        </row>
        <row r="192">
          <cell r="B192" t="str">
            <v>Peru</v>
          </cell>
        </row>
        <row r="193">
          <cell r="B193" t="str">
            <v>Philippines</v>
          </cell>
        </row>
        <row r="194">
          <cell r="B194" t="str">
            <v>Poland</v>
          </cell>
        </row>
        <row r="195">
          <cell r="B195" t="str">
            <v>Portugal</v>
          </cell>
        </row>
        <row r="196">
          <cell r="B196" t="str">
            <v>Puerto Rico</v>
          </cell>
        </row>
        <row r="197">
          <cell r="B197" t="str">
            <v>Qatar</v>
          </cell>
        </row>
        <row r="198">
          <cell r="B198" t="str">
            <v>Reunion</v>
          </cell>
        </row>
        <row r="199">
          <cell r="B199" t="str">
            <v>Romania</v>
          </cell>
        </row>
        <row r="200">
          <cell r="B200" t="str">
            <v>Russia</v>
          </cell>
        </row>
        <row r="201">
          <cell r="B201" t="str">
            <v>Rwanda</v>
          </cell>
        </row>
        <row r="202">
          <cell r="B202" t="str">
            <v>Ryukyus</v>
          </cell>
        </row>
        <row r="203">
          <cell r="B203" t="str">
            <v>Saint Helena</v>
          </cell>
        </row>
        <row r="204">
          <cell r="B204" t="str">
            <v>Saint Kitts and Nevis</v>
          </cell>
        </row>
        <row r="205">
          <cell r="B205" t="str">
            <v>Saint Lucia</v>
          </cell>
        </row>
        <row r="206">
          <cell r="B206" t="str">
            <v>Saint Pierre &amp; Miquelon</v>
          </cell>
        </row>
        <row r="207">
          <cell r="B207" t="str">
            <v>Saint Vincent and the Grenadines</v>
          </cell>
        </row>
        <row r="208">
          <cell r="B208" t="str">
            <v>San Marino</v>
          </cell>
        </row>
        <row r="209">
          <cell r="B209" t="str">
            <v>Sao Tome &amp; Principe</v>
          </cell>
        </row>
        <row r="210">
          <cell r="B210" t="str">
            <v>Saudi Arabia</v>
          </cell>
        </row>
        <row r="211">
          <cell r="B211" t="str">
            <v>Saxony</v>
          </cell>
        </row>
        <row r="212">
          <cell r="B212" t="str">
            <v>Senegal</v>
          </cell>
        </row>
        <row r="213">
          <cell r="B213" t="str">
            <v>Serbia</v>
          </cell>
        </row>
        <row r="214">
          <cell r="B214" t="str">
            <v>Serbia &amp; Montenegro</v>
          </cell>
        </row>
        <row r="215">
          <cell r="B215" t="str">
            <v>Seychelles</v>
          </cell>
        </row>
        <row r="216">
          <cell r="B216" t="str">
            <v>Sierra Leone</v>
          </cell>
        </row>
        <row r="217">
          <cell r="B217" t="str">
            <v>Singapore</v>
          </cell>
        </row>
        <row r="218">
          <cell r="B218" t="str">
            <v>Slovakia</v>
          </cell>
        </row>
        <row r="219">
          <cell r="B219" t="str">
            <v>Slovenia</v>
          </cell>
        </row>
        <row r="220">
          <cell r="B220" t="str">
            <v>Solomon Islands</v>
          </cell>
        </row>
        <row r="221">
          <cell r="B221" t="str">
            <v>Somalia</v>
          </cell>
        </row>
        <row r="222">
          <cell r="B222" t="str">
            <v>South Africa</v>
          </cell>
        </row>
        <row r="223">
          <cell r="B223" t="str">
            <v>Spain</v>
          </cell>
        </row>
        <row r="224">
          <cell r="B224" t="str">
            <v>Sri Lanka</v>
          </cell>
        </row>
        <row r="225">
          <cell r="B225" t="str">
            <v>Sudan</v>
          </cell>
        </row>
        <row r="226">
          <cell r="B226" t="str">
            <v>Suriname</v>
          </cell>
        </row>
        <row r="227">
          <cell r="B227" t="str">
            <v>Swaziland</v>
          </cell>
        </row>
        <row r="228">
          <cell r="B228" t="str">
            <v>Sweden</v>
          </cell>
        </row>
        <row r="229">
          <cell r="B229" t="str">
            <v>Switzerland</v>
          </cell>
        </row>
        <row r="230">
          <cell r="B230" t="str">
            <v>Syria</v>
          </cell>
        </row>
        <row r="231">
          <cell r="B231" t="str">
            <v>Taiwan</v>
          </cell>
        </row>
        <row r="232">
          <cell r="B232" t="str">
            <v>Tajikistan</v>
          </cell>
        </row>
        <row r="233">
          <cell r="B233" t="str">
            <v>Tanzania</v>
          </cell>
        </row>
        <row r="234">
          <cell r="B234" t="str">
            <v>Thailand</v>
          </cell>
        </row>
        <row r="235">
          <cell r="B235" t="str">
            <v>Tibet</v>
          </cell>
        </row>
        <row r="236">
          <cell r="B236" t="str">
            <v>Timor-Leste</v>
          </cell>
        </row>
        <row r="237">
          <cell r="B237" t="str">
            <v>Togo</v>
          </cell>
        </row>
        <row r="238">
          <cell r="B238" t="str">
            <v>Tokelau</v>
          </cell>
        </row>
        <row r="239">
          <cell r="B239" t="str">
            <v>Tonga</v>
          </cell>
        </row>
        <row r="240">
          <cell r="B240" t="str">
            <v>Transkei</v>
          </cell>
        </row>
        <row r="241">
          <cell r="B241" t="str">
            <v>Trinidad &amp; Tobago</v>
          </cell>
        </row>
        <row r="242">
          <cell r="B242" t="str">
            <v>Tunisia</v>
          </cell>
        </row>
        <row r="243">
          <cell r="B243" t="str">
            <v>Turkey</v>
          </cell>
        </row>
        <row r="244">
          <cell r="B244" t="str">
            <v>Turkmenistan</v>
          </cell>
        </row>
        <row r="245">
          <cell r="B245" t="str">
            <v>Turks &amp; Caicos Islands</v>
          </cell>
        </row>
        <row r="246">
          <cell r="B246" t="str">
            <v>Tuscany</v>
          </cell>
        </row>
        <row r="247">
          <cell r="B247" t="str">
            <v>Tuvalu</v>
          </cell>
        </row>
        <row r="248">
          <cell r="B248" t="str">
            <v>Two Sicilies</v>
          </cell>
        </row>
        <row r="249">
          <cell r="B249" t="str">
            <v>Uganda</v>
          </cell>
        </row>
        <row r="250">
          <cell r="B250" t="str">
            <v>Ukraine</v>
          </cell>
        </row>
        <row r="251">
          <cell r="B251" t="str">
            <v>United Arab Emirates</v>
          </cell>
        </row>
        <row r="252">
          <cell r="B252" t="str">
            <v>United Kingdom</v>
          </cell>
        </row>
        <row r="253">
          <cell r="B253" t="str">
            <v>United States</v>
          </cell>
        </row>
        <row r="254">
          <cell r="B254" t="str">
            <v>Uruguay</v>
          </cell>
        </row>
        <row r="255">
          <cell r="B255" t="str">
            <v>Uzbekistan</v>
          </cell>
        </row>
        <row r="256">
          <cell r="B256" t="str">
            <v>Vanuatu</v>
          </cell>
        </row>
        <row r="257">
          <cell r="B257" t="str">
            <v>Vatican</v>
          </cell>
        </row>
        <row r="258">
          <cell r="B258" t="str">
            <v>Venda</v>
          </cell>
        </row>
        <row r="259">
          <cell r="B259" t="str">
            <v>Venezuela</v>
          </cell>
        </row>
        <row r="260">
          <cell r="B260" t="str">
            <v>Vietnam</v>
          </cell>
        </row>
        <row r="261">
          <cell r="B261" t="str">
            <v>Vietnam, Republic of</v>
          </cell>
        </row>
        <row r="262">
          <cell r="B262" t="str">
            <v>Virgin Islands (UK)</v>
          </cell>
        </row>
        <row r="263">
          <cell r="B263" t="str">
            <v>Virgin Islands (US)</v>
          </cell>
        </row>
        <row r="264">
          <cell r="B264" t="str">
            <v>Wallis &amp; Futuna</v>
          </cell>
        </row>
        <row r="265">
          <cell r="B265" t="str">
            <v>Samoa</v>
          </cell>
        </row>
        <row r="266">
          <cell r="B266" t="str">
            <v>West Bank</v>
          </cell>
        </row>
        <row r="267">
          <cell r="B267" t="str">
            <v>West Bank &amp; Gaza</v>
          </cell>
        </row>
        <row r="268">
          <cell r="B268" t="str">
            <v>Windward Islands</v>
          </cell>
        </row>
        <row r="269">
          <cell r="B269" t="str">
            <v>Wuerttemburg</v>
          </cell>
        </row>
        <row r="270">
          <cell r="B270" t="str">
            <v>Yemen</v>
          </cell>
        </row>
        <row r="271">
          <cell r="B271" t="str">
            <v>Yemen People's Republic</v>
          </cell>
        </row>
        <row r="272">
          <cell r="B272" t="str">
            <v>Yugoslavia/Serbia</v>
          </cell>
        </row>
        <row r="273">
          <cell r="B273" t="str">
            <v>Zambia</v>
          </cell>
        </row>
        <row r="274">
          <cell r="B274" t="str">
            <v>Zanzibar</v>
          </cell>
        </row>
        <row r="275">
          <cell r="B275" t="str">
            <v>Zimbabwe</v>
          </cell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rrears (2)"/>
      <sheetName val="Arrears (3)"/>
      <sheetName val="Country Code"/>
      <sheetName val="Private creditors - Updated"/>
      <sheetName val="Sheet2"/>
    </sheetNames>
    <sheetDataSet>
      <sheetData sheetId="0"/>
      <sheetData sheetId="1">
        <row r="5">
          <cell r="D5" t="str">
            <v>Angola</v>
          </cell>
        </row>
        <row r="6">
          <cell r="D6" t="str">
            <v>Benin</v>
          </cell>
        </row>
        <row r="7">
          <cell r="D7" t="str">
            <v>Botswana</v>
          </cell>
        </row>
        <row r="8">
          <cell r="D8" t="str">
            <v>Burkina Faso</v>
          </cell>
        </row>
        <row r="9">
          <cell r="D9" t="str">
            <v>Burundi</v>
          </cell>
        </row>
        <row r="10">
          <cell r="D10" t="str">
            <v>Cameroon</v>
          </cell>
        </row>
        <row r="11">
          <cell r="D11" t="str">
            <v>Cape Verde</v>
          </cell>
        </row>
        <row r="12">
          <cell r="D12" t="str">
            <v>Central African Republic</v>
          </cell>
        </row>
        <row r="13">
          <cell r="D13" t="str">
            <v>Chad</v>
          </cell>
        </row>
        <row r="14">
          <cell r="D14" t="str">
            <v>Comoros</v>
          </cell>
        </row>
        <row r="15">
          <cell r="D15" t="str">
            <v>Congo</v>
          </cell>
        </row>
        <row r="16">
          <cell r="D16" t="str">
            <v>Cote d'Ivoire</v>
          </cell>
        </row>
        <row r="17">
          <cell r="D17" t="str">
            <v>Djibouti</v>
          </cell>
        </row>
        <row r="18">
          <cell r="D18" t="str">
            <v>Eritrea</v>
          </cell>
        </row>
        <row r="19">
          <cell r="D19" t="str">
            <v>Ethiopia</v>
          </cell>
        </row>
        <row r="20">
          <cell r="D20" t="str">
            <v>Gabon</v>
          </cell>
        </row>
        <row r="21">
          <cell r="D21" t="str">
            <v>Gambia</v>
          </cell>
        </row>
        <row r="22">
          <cell r="D22" t="str">
            <v>Ghana</v>
          </cell>
        </row>
        <row r="23">
          <cell r="D23" t="str">
            <v>Guinea</v>
          </cell>
        </row>
        <row r="24">
          <cell r="D24" t="str">
            <v>Guinea-Bissau</v>
          </cell>
        </row>
        <row r="25">
          <cell r="D25" t="str">
            <v>Kenya</v>
          </cell>
        </row>
        <row r="26">
          <cell r="D26" t="str">
            <v>Lesotho</v>
          </cell>
        </row>
        <row r="27">
          <cell r="D27" t="str">
            <v>Liberia</v>
          </cell>
        </row>
        <row r="28">
          <cell r="D28" t="str">
            <v>Madagascar</v>
          </cell>
        </row>
        <row r="29">
          <cell r="D29" t="str">
            <v>Malawi</v>
          </cell>
        </row>
        <row r="30">
          <cell r="D30" t="str">
            <v>Mali</v>
          </cell>
        </row>
        <row r="31">
          <cell r="D31" t="str">
            <v>Mauritania</v>
          </cell>
        </row>
        <row r="32">
          <cell r="D32" t="str">
            <v>Mauritius</v>
          </cell>
        </row>
        <row r="33">
          <cell r="D33" t="str">
            <v>Mozambique</v>
          </cell>
        </row>
        <row r="34">
          <cell r="D34" t="str">
            <v>Niger</v>
          </cell>
        </row>
        <row r="35">
          <cell r="D35" t="str">
            <v>Nigeria</v>
          </cell>
        </row>
        <row r="36">
          <cell r="D36" t="str">
            <v>Rwanda</v>
          </cell>
        </row>
        <row r="37">
          <cell r="D37" t="str">
            <v>Sao Tome &amp; Principe</v>
          </cell>
        </row>
        <row r="38">
          <cell r="D38" t="str">
            <v>Senegal</v>
          </cell>
        </row>
        <row r="39">
          <cell r="D39" t="str">
            <v>Seychelles</v>
          </cell>
        </row>
        <row r="40">
          <cell r="D40" t="str">
            <v>Sierra Leone</v>
          </cell>
        </row>
        <row r="41">
          <cell r="D41" t="str">
            <v>Somalia</v>
          </cell>
        </row>
        <row r="42">
          <cell r="D42" t="str">
            <v>South Africa</v>
          </cell>
        </row>
        <row r="43">
          <cell r="D43" t="str">
            <v>Sudan</v>
          </cell>
        </row>
        <row r="44">
          <cell r="D44" t="str">
            <v>Swaziland</v>
          </cell>
        </row>
        <row r="45">
          <cell r="D45" t="str">
            <v>Tanzania</v>
          </cell>
        </row>
        <row r="46">
          <cell r="D46" t="str">
            <v>Togo</v>
          </cell>
        </row>
        <row r="47">
          <cell r="D47" t="str">
            <v>Uganda</v>
          </cell>
        </row>
        <row r="48">
          <cell r="D48" t="str">
            <v>Congo, Democratic Republic of the</v>
          </cell>
        </row>
        <row r="49">
          <cell r="D49" t="str">
            <v>Zambia</v>
          </cell>
        </row>
        <row r="50">
          <cell r="D50" t="str">
            <v>Zimbabwe</v>
          </cell>
        </row>
        <row r="52">
          <cell r="D52" t="str">
            <v>Argentina</v>
          </cell>
        </row>
        <row r="53">
          <cell r="D53" t="str">
            <v>Belize</v>
          </cell>
        </row>
        <row r="54">
          <cell r="D54" t="str">
            <v>Bolivia</v>
          </cell>
        </row>
        <row r="55">
          <cell r="D55" t="str">
            <v>Brazil</v>
          </cell>
        </row>
        <row r="56">
          <cell r="D56" t="str">
            <v>Chile</v>
          </cell>
        </row>
        <row r="57">
          <cell r="D57" t="str">
            <v>Colombia</v>
          </cell>
        </row>
        <row r="58">
          <cell r="D58" t="str">
            <v>Costa Rica</v>
          </cell>
        </row>
        <row r="59">
          <cell r="D59" t="str">
            <v>Dominica</v>
          </cell>
        </row>
        <row r="60">
          <cell r="D60" t="str">
            <v>Dominican Republic</v>
          </cell>
        </row>
        <row r="61">
          <cell r="D61" t="str">
            <v>Ecuador</v>
          </cell>
        </row>
        <row r="62">
          <cell r="D62" t="str">
            <v>El Salvador</v>
          </cell>
        </row>
        <row r="63">
          <cell r="D63" t="str">
            <v>Grenada</v>
          </cell>
        </row>
        <row r="64">
          <cell r="D64" t="str">
            <v>Guatemala</v>
          </cell>
        </row>
        <row r="65">
          <cell r="D65" t="str">
            <v>Guyana</v>
          </cell>
        </row>
        <row r="66">
          <cell r="D66" t="str">
            <v>Haiti</v>
          </cell>
        </row>
        <row r="67">
          <cell r="D67" t="str">
            <v>Honduras</v>
          </cell>
        </row>
        <row r="68">
          <cell r="D68" t="str">
            <v>Jamaica</v>
          </cell>
        </row>
        <row r="69">
          <cell r="D69" t="str">
            <v>Mexico</v>
          </cell>
        </row>
        <row r="70">
          <cell r="D70" t="str">
            <v>Nicaragua</v>
          </cell>
        </row>
        <row r="71">
          <cell r="D71" t="str">
            <v>Panama</v>
          </cell>
        </row>
        <row r="72">
          <cell r="D72" t="str">
            <v>Paraguay</v>
          </cell>
        </row>
        <row r="73">
          <cell r="D73" t="str">
            <v>Peru</v>
          </cell>
        </row>
        <row r="74">
          <cell r="D74" t="str">
            <v>Saint Kitts and Nevis</v>
          </cell>
        </row>
        <row r="75">
          <cell r="D75" t="str">
            <v>Saint Lucia</v>
          </cell>
        </row>
        <row r="76">
          <cell r="D76" t="str">
            <v>Saint Vincent and the Grenadines</v>
          </cell>
        </row>
        <row r="77">
          <cell r="D77" t="str">
            <v>Uruguay</v>
          </cell>
        </row>
        <row r="78">
          <cell r="D78" t="str">
            <v>Venezuela</v>
          </cell>
        </row>
        <row r="80">
          <cell r="D80" t="str">
            <v>Albania</v>
          </cell>
        </row>
        <row r="81">
          <cell r="D81" t="str">
            <v>Armenia</v>
          </cell>
        </row>
        <row r="82">
          <cell r="D82" t="str">
            <v>Azerbaijan</v>
          </cell>
        </row>
        <row r="83">
          <cell r="D83" t="str">
            <v>Belarus</v>
          </cell>
        </row>
        <row r="84">
          <cell r="D84" t="str">
            <v>Bosnia-Herzegovina</v>
          </cell>
        </row>
        <row r="85">
          <cell r="D85" t="str">
            <v>Bulgaria</v>
          </cell>
        </row>
        <row r="86">
          <cell r="D86" t="str">
            <v>Georgia</v>
          </cell>
        </row>
        <row r="87">
          <cell r="D87" t="str">
            <v>Kazakhstan</v>
          </cell>
        </row>
        <row r="88">
          <cell r="D88" t="str">
            <v>Kyrgyzstan</v>
          </cell>
        </row>
        <row r="89">
          <cell r="D89" t="str">
            <v>Latvia</v>
          </cell>
        </row>
        <row r="90">
          <cell r="D90" t="str">
            <v>Lithuania</v>
          </cell>
        </row>
        <row r="91">
          <cell r="D91" t="str">
            <v>Macedonia</v>
          </cell>
        </row>
        <row r="92">
          <cell r="D92" t="str">
            <v>Moldova</v>
          </cell>
        </row>
        <row r="93">
          <cell r="D93" t="str">
            <v>Montenegro</v>
          </cell>
        </row>
        <row r="94">
          <cell r="D94" t="str">
            <v>Poland</v>
          </cell>
        </row>
        <row r="95">
          <cell r="D95" t="str">
            <v>Romania</v>
          </cell>
        </row>
        <row r="96">
          <cell r="D96" t="str">
            <v>Russia</v>
          </cell>
        </row>
        <row r="97">
          <cell r="D97" t="str">
            <v>Serbia</v>
          </cell>
        </row>
        <row r="98">
          <cell r="D98" t="str">
            <v>Tajikistan</v>
          </cell>
        </row>
        <row r="99">
          <cell r="D99" t="str">
            <v>Turkmenistan</v>
          </cell>
        </row>
        <row r="100">
          <cell r="D100" t="str">
            <v>Turkey</v>
          </cell>
        </row>
        <row r="101">
          <cell r="D101" t="str">
            <v>Ukraine</v>
          </cell>
        </row>
        <row r="102">
          <cell r="D102" t="str">
            <v>Uzbekistan</v>
          </cell>
        </row>
        <row r="104">
          <cell r="D104" t="str">
            <v>Algeria</v>
          </cell>
        </row>
        <row r="105">
          <cell r="D105" t="str">
            <v>Egypt</v>
          </cell>
        </row>
        <row r="106">
          <cell r="D106" t="str">
            <v>Iran</v>
          </cell>
        </row>
        <row r="107">
          <cell r="D107" t="str">
            <v>Jordan</v>
          </cell>
        </row>
        <row r="108">
          <cell r="D108" t="str">
            <v>Lebanon</v>
          </cell>
        </row>
        <row r="109">
          <cell r="D109" t="str">
            <v>Morocco</v>
          </cell>
        </row>
        <row r="110">
          <cell r="D110" t="str">
            <v>Tunisia</v>
          </cell>
        </row>
        <row r="111">
          <cell r="D111" t="str">
            <v>Yemen</v>
          </cell>
        </row>
        <row r="112">
          <cell r="D112" t="str">
            <v>Syria</v>
          </cell>
        </row>
        <row r="114">
          <cell r="D114" t="str">
            <v>Bangladesh</v>
          </cell>
        </row>
        <row r="115">
          <cell r="D115" t="str">
            <v>Bhutan</v>
          </cell>
        </row>
        <row r="116">
          <cell r="D116" t="str">
            <v>India</v>
          </cell>
        </row>
        <row r="117">
          <cell r="D117" t="str">
            <v>Maldives</v>
          </cell>
        </row>
        <row r="118">
          <cell r="D118" t="str">
            <v>Myanmar</v>
          </cell>
        </row>
        <row r="119">
          <cell r="D119" t="str">
            <v>Nepal</v>
          </cell>
        </row>
        <row r="120">
          <cell r="D120" t="str">
            <v>Pakistan</v>
          </cell>
        </row>
        <row r="121">
          <cell r="D121" t="str">
            <v>Sri Lanka</v>
          </cell>
        </row>
        <row r="122">
          <cell r="D122" t="str">
            <v>Afghanistan</v>
          </cell>
        </row>
        <row r="123">
          <cell r="D123" t="str">
            <v>Cambodia</v>
          </cell>
        </row>
        <row r="124">
          <cell r="D124" t="str">
            <v>China</v>
          </cell>
        </row>
        <row r="125">
          <cell r="D125" t="str">
            <v>Fiji</v>
          </cell>
        </row>
        <row r="126">
          <cell r="D126" t="str">
            <v>Indonesia</v>
          </cell>
        </row>
        <row r="127">
          <cell r="D127" t="str">
            <v>Laos</v>
          </cell>
        </row>
        <row r="128">
          <cell r="D128" t="str">
            <v>Malaysia</v>
          </cell>
        </row>
        <row r="129">
          <cell r="D129" t="str">
            <v>Mongolia</v>
          </cell>
        </row>
        <row r="130">
          <cell r="D130" t="str">
            <v>Papua New Guinea</v>
          </cell>
        </row>
        <row r="131">
          <cell r="D131" t="str">
            <v>Philippines</v>
          </cell>
        </row>
        <row r="132">
          <cell r="D132" t="str">
            <v>Solomon Islands</v>
          </cell>
        </row>
        <row r="133">
          <cell r="D133" t="str">
            <v>Thailand</v>
          </cell>
        </row>
        <row r="134">
          <cell r="D134" t="str">
            <v>Tonga</v>
          </cell>
        </row>
        <row r="135">
          <cell r="D135" t="str">
            <v>Vanuatu</v>
          </cell>
        </row>
        <row r="136">
          <cell r="D136" t="str">
            <v>Vietnam</v>
          </cell>
        </row>
        <row r="137">
          <cell r="D137" t="str">
            <v>Samoa</v>
          </cell>
        </row>
      </sheetData>
      <sheetData sheetId="2">
        <row r="3">
          <cell r="F3">
            <v>1970</v>
          </cell>
          <cell r="G3">
            <v>1971</v>
          </cell>
          <cell r="H3">
            <v>1972</v>
          </cell>
          <cell r="I3">
            <v>1973</v>
          </cell>
          <cell r="J3">
            <v>1974</v>
          </cell>
          <cell r="K3">
            <v>1975</v>
          </cell>
          <cell r="L3">
            <v>1976</v>
          </cell>
          <cell r="M3">
            <v>1977</v>
          </cell>
          <cell r="N3">
            <v>1978</v>
          </cell>
          <cell r="O3">
            <v>1979</v>
          </cell>
          <cell r="P3">
            <v>1980</v>
          </cell>
          <cell r="Q3">
            <v>1981</v>
          </cell>
          <cell r="R3">
            <v>1982</v>
          </cell>
          <cell r="S3">
            <v>1983</v>
          </cell>
          <cell r="T3">
            <v>1984</v>
          </cell>
          <cell r="U3">
            <v>1985</v>
          </cell>
          <cell r="V3">
            <v>1986</v>
          </cell>
          <cell r="W3">
            <v>1987</v>
          </cell>
          <cell r="X3">
            <v>1988</v>
          </cell>
          <cell r="Y3">
            <v>1989</v>
          </cell>
          <cell r="Z3">
            <v>1990</v>
          </cell>
          <cell r="AA3">
            <v>1991</v>
          </cell>
          <cell r="AB3">
            <v>1992</v>
          </cell>
          <cell r="AC3">
            <v>1993</v>
          </cell>
          <cell r="AD3">
            <v>1994</v>
          </cell>
          <cell r="AE3">
            <v>1995</v>
          </cell>
          <cell r="AF3">
            <v>1996</v>
          </cell>
          <cell r="AG3">
            <v>1997</v>
          </cell>
          <cell r="AH3">
            <v>1998</v>
          </cell>
          <cell r="AI3">
            <v>1999</v>
          </cell>
          <cell r="AJ3">
            <v>2000</v>
          </cell>
          <cell r="AK3">
            <v>2001</v>
          </cell>
          <cell r="AL3">
            <v>2002</v>
          </cell>
          <cell r="AM3">
            <v>2003</v>
          </cell>
          <cell r="AN3">
            <v>2004</v>
          </cell>
          <cell r="AO3">
            <v>2005</v>
          </cell>
          <cell r="AP3">
            <v>2006</v>
          </cell>
          <cell r="AQ3">
            <v>2007</v>
          </cell>
          <cell r="AR3">
            <v>2008</v>
          </cell>
          <cell r="AS3">
            <v>2009</v>
          </cell>
          <cell r="AT3">
            <v>2010</v>
          </cell>
          <cell r="AU3">
            <v>2011</v>
          </cell>
          <cell r="AV3">
            <v>2012</v>
          </cell>
          <cell r="AW3">
            <v>2013</v>
          </cell>
          <cell r="AX3">
            <v>2014</v>
          </cell>
        </row>
        <row r="5">
          <cell r="F5" t="str">
            <v>NA</v>
          </cell>
          <cell r="G5" t="str">
            <v>NA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L5" t="str">
            <v>NA</v>
          </cell>
          <cell r="M5" t="str">
            <v>NA</v>
          </cell>
          <cell r="N5" t="str">
            <v>NA</v>
          </cell>
          <cell r="O5" t="str">
            <v>NA</v>
          </cell>
          <cell r="P5" t="str">
            <v>NA</v>
          </cell>
          <cell r="Q5" t="str">
            <v>NA</v>
          </cell>
          <cell r="R5" t="str">
            <v>NA</v>
          </cell>
          <cell r="S5" t="str">
            <v>NA</v>
          </cell>
          <cell r="T5" t="str">
            <v>NA</v>
          </cell>
          <cell r="U5" t="str">
            <v>NA</v>
          </cell>
          <cell r="V5" t="str">
            <v>NA</v>
          </cell>
          <cell r="W5" t="str">
            <v>NA</v>
          </cell>
          <cell r="X5" t="str">
            <v>NA</v>
          </cell>
          <cell r="Y5">
            <v>297.29999999999995</v>
          </cell>
          <cell r="Z5">
            <v>562</v>
          </cell>
          <cell r="AA5">
            <v>1113.8</v>
          </cell>
          <cell r="AB5">
            <v>1855.9</v>
          </cell>
          <cell r="AC5">
            <v>3048.3</v>
          </cell>
          <cell r="AD5">
            <v>3774.6000000000004</v>
          </cell>
          <cell r="AE5">
            <v>4049.1</v>
          </cell>
          <cell r="AF5">
            <v>1567.1999999999998</v>
          </cell>
          <cell r="AG5">
            <v>1665.3000000000002</v>
          </cell>
          <cell r="AH5">
            <v>2348.8000000000002</v>
          </cell>
          <cell r="AI5">
            <v>2611.1</v>
          </cell>
          <cell r="AJ5">
            <v>2739.2</v>
          </cell>
          <cell r="AK5">
            <v>3227.3999999999996</v>
          </cell>
          <cell r="AL5">
            <v>3146.7000000000003</v>
          </cell>
          <cell r="AM5">
            <v>3087.9</v>
          </cell>
          <cell r="AN5">
            <v>1351.4</v>
          </cell>
          <cell r="AO5">
            <v>1159.4000000000001</v>
          </cell>
          <cell r="AP5">
            <v>529.4</v>
          </cell>
          <cell r="AQ5">
            <v>361.29999999999995</v>
          </cell>
          <cell r="AR5">
            <v>288.7</v>
          </cell>
          <cell r="AS5">
            <v>361.29999999999995</v>
          </cell>
          <cell r="AT5">
            <v>322.39999999999998</v>
          </cell>
          <cell r="AU5">
            <v>309.5</v>
          </cell>
          <cell r="AV5">
            <v>297.2</v>
          </cell>
          <cell r="AW5">
            <v>308</v>
          </cell>
          <cell r="AX5">
            <v>300.5</v>
          </cell>
        </row>
        <row r="6">
          <cell r="F6">
            <v>2.8</v>
          </cell>
          <cell r="G6">
            <v>3.9</v>
          </cell>
          <cell r="H6">
            <v>6.6</v>
          </cell>
          <cell r="I6">
            <v>9.6999999999999993</v>
          </cell>
          <cell r="J6">
            <v>12.6</v>
          </cell>
          <cell r="K6">
            <v>15.5</v>
          </cell>
          <cell r="L6">
            <v>14.5</v>
          </cell>
          <cell r="M6">
            <v>16.100000000000001</v>
          </cell>
          <cell r="N6">
            <v>18.3</v>
          </cell>
          <cell r="O6">
            <v>19.3</v>
          </cell>
          <cell r="P6">
            <v>18.100000000000001</v>
          </cell>
          <cell r="Q6">
            <v>14.7</v>
          </cell>
          <cell r="R6">
            <v>3.5</v>
          </cell>
          <cell r="S6">
            <v>36.400000000000006</v>
          </cell>
          <cell r="T6">
            <v>68.7</v>
          </cell>
          <cell r="U6">
            <v>137.5</v>
          </cell>
          <cell r="V6">
            <v>222.8</v>
          </cell>
          <cell r="W6">
            <v>331.29999999999995</v>
          </cell>
          <cell r="X6">
            <v>362.4</v>
          </cell>
          <cell r="Y6">
            <v>58.3</v>
          </cell>
          <cell r="Z6">
            <v>11.3</v>
          </cell>
          <cell r="AA6">
            <v>5.3000000000000007</v>
          </cell>
          <cell r="AB6">
            <v>4.5999999999999996</v>
          </cell>
          <cell r="AC6">
            <v>4.5</v>
          </cell>
          <cell r="AD6">
            <v>4.9000000000000004</v>
          </cell>
          <cell r="AE6">
            <v>5.1999999999999993</v>
          </cell>
          <cell r="AF6">
            <v>4.8</v>
          </cell>
          <cell r="AG6">
            <v>4.3</v>
          </cell>
          <cell r="AH6">
            <v>4.5999999999999996</v>
          </cell>
          <cell r="AI6">
            <v>3.9000000000000004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0.3</v>
          </cell>
          <cell r="Y7">
            <v>0.2</v>
          </cell>
          <cell r="Z7">
            <v>3.1</v>
          </cell>
          <cell r="AA7">
            <v>2.9</v>
          </cell>
          <cell r="AB7">
            <v>3.2</v>
          </cell>
          <cell r="AC7">
            <v>4.2</v>
          </cell>
          <cell r="AD7">
            <v>11.4</v>
          </cell>
          <cell r="AE7">
            <v>12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</v>
          </cell>
          <cell r="S8">
            <v>0.3</v>
          </cell>
          <cell r="T8">
            <v>3</v>
          </cell>
          <cell r="U8">
            <v>10.200000000000001</v>
          </cell>
          <cell r="V8">
            <v>17.599999999999998</v>
          </cell>
          <cell r="W8">
            <v>26.1</v>
          </cell>
          <cell r="X8">
            <v>27</v>
          </cell>
          <cell r="Y8">
            <v>30.6</v>
          </cell>
          <cell r="Z8">
            <v>37</v>
          </cell>
          <cell r="AA8">
            <v>0.8</v>
          </cell>
          <cell r="AB8">
            <v>2.9</v>
          </cell>
          <cell r="AC8">
            <v>2.0999999999999996</v>
          </cell>
          <cell r="AD8">
            <v>3.1</v>
          </cell>
          <cell r="AE8">
            <v>4.0999999999999996</v>
          </cell>
          <cell r="AF8">
            <v>5.0999999999999996</v>
          </cell>
          <cell r="AG8">
            <v>5</v>
          </cell>
          <cell r="AH8">
            <v>5.9</v>
          </cell>
          <cell r="AI8">
            <v>5</v>
          </cell>
          <cell r="AJ8">
            <v>4.7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0.8</v>
          </cell>
          <cell r="V9">
            <v>2.7</v>
          </cell>
          <cell r="W9">
            <v>0.9</v>
          </cell>
          <cell r="X9">
            <v>0.2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0.2</v>
          </cell>
          <cell r="AI9">
            <v>0.6</v>
          </cell>
          <cell r="AJ9">
            <v>0.9</v>
          </cell>
          <cell r="AK9">
            <v>0</v>
          </cell>
          <cell r="AL9">
            <v>0</v>
          </cell>
          <cell r="AM9">
            <v>0</v>
          </cell>
          <cell r="AN9">
            <v>0.7</v>
          </cell>
          <cell r="AO9">
            <v>0.6</v>
          </cell>
          <cell r="AP9">
            <v>0.6</v>
          </cell>
          <cell r="AQ9">
            <v>0</v>
          </cell>
          <cell r="AR9">
            <v>0</v>
          </cell>
          <cell r="AS9">
            <v>0</v>
          </cell>
          <cell r="AT9">
            <v>1.5</v>
          </cell>
          <cell r="AU9">
            <v>2.8</v>
          </cell>
          <cell r="AV9">
            <v>3.4</v>
          </cell>
          <cell r="AW9">
            <v>4.7</v>
          </cell>
          <cell r="AX9">
            <v>4.7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18.099999999999998</v>
          </cell>
          <cell r="P10">
            <v>11.100000000000001</v>
          </cell>
          <cell r="Q10">
            <v>18.899999999999999</v>
          </cell>
          <cell r="R10">
            <v>23.299999999999997</v>
          </cell>
          <cell r="S10">
            <v>28.5</v>
          </cell>
          <cell r="T10">
            <v>31.9</v>
          </cell>
          <cell r="U10">
            <v>52.3</v>
          </cell>
          <cell r="V10">
            <v>173.1</v>
          </cell>
          <cell r="W10">
            <v>251.3</v>
          </cell>
          <cell r="X10">
            <v>302.60000000000002</v>
          </cell>
          <cell r="Y10">
            <v>116.2</v>
          </cell>
          <cell r="Z10">
            <v>287.89999999999998</v>
          </cell>
          <cell r="AA10">
            <v>440.9</v>
          </cell>
          <cell r="AB10">
            <v>312.3</v>
          </cell>
          <cell r="AC10">
            <v>373.7</v>
          </cell>
          <cell r="AD10">
            <v>302</v>
          </cell>
          <cell r="AE10">
            <v>333.1</v>
          </cell>
          <cell r="AF10">
            <v>359</v>
          </cell>
          <cell r="AG10">
            <v>272.8</v>
          </cell>
          <cell r="AH10">
            <v>271.2</v>
          </cell>
          <cell r="AI10">
            <v>251.3</v>
          </cell>
          <cell r="AJ10">
            <v>319.7</v>
          </cell>
          <cell r="AK10">
            <v>213.2</v>
          </cell>
          <cell r="AL10">
            <v>260.10000000000002</v>
          </cell>
          <cell r="AM10">
            <v>116.9</v>
          </cell>
          <cell r="AN10">
            <v>221.4</v>
          </cell>
          <cell r="AO10">
            <v>330.5</v>
          </cell>
          <cell r="AP10">
            <v>481.8</v>
          </cell>
          <cell r="AQ10">
            <v>38.6</v>
          </cell>
          <cell r="AR10">
            <v>58.9</v>
          </cell>
          <cell r="AS10">
            <v>45.9</v>
          </cell>
          <cell r="AT10">
            <v>46</v>
          </cell>
          <cell r="AU10">
            <v>0</v>
          </cell>
          <cell r="AV10">
            <v>0.60000000000000009</v>
          </cell>
          <cell r="AW10">
            <v>2.8</v>
          </cell>
          <cell r="AX10">
            <v>0.1</v>
          </cell>
        </row>
        <row r="11"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0.30000000000000004</v>
          </cell>
          <cell r="W11">
            <v>0.60000000000000009</v>
          </cell>
          <cell r="X11">
            <v>0.8</v>
          </cell>
          <cell r="Y11">
            <v>1</v>
          </cell>
          <cell r="Z11">
            <v>1.1000000000000001</v>
          </cell>
          <cell r="AA11">
            <v>0.9</v>
          </cell>
          <cell r="AB11">
            <v>1.2000000000000002</v>
          </cell>
          <cell r="AC11">
            <v>1.5</v>
          </cell>
          <cell r="AD11">
            <v>1.8</v>
          </cell>
          <cell r="AE11">
            <v>2.2999999999999998</v>
          </cell>
          <cell r="AF11">
            <v>2.6</v>
          </cell>
          <cell r="AG11">
            <v>2.7</v>
          </cell>
          <cell r="AH11">
            <v>0</v>
          </cell>
          <cell r="AI11">
            <v>1.9000000000000001</v>
          </cell>
          <cell r="AJ11">
            <v>1.2</v>
          </cell>
          <cell r="AK11">
            <v>0.89999999999999991</v>
          </cell>
          <cell r="AL11">
            <v>0.30000000000000004</v>
          </cell>
          <cell r="AM11">
            <v>0</v>
          </cell>
          <cell r="AN11">
            <v>0</v>
          </cell>
          <cell r="AO11">
            <v>0.6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</row>
        <row r="12">
          <cell r="F12">
            <v>0.1</v>
          </cell>
          <cell r="G12">
            <v>0.5</v>
          </cell>
          <cell r="H12">
            <v>1.6</v>
          </cell>
          <cell r="I12">
            <v>3.6</v>
          </cell>
          <cell r="J12">
            <v>6.3</v>
          </cell>
          <cell r="K12">
            <v>10.899999999999999</v>
          </cell>
          <cell r="L12">
            <v>16.600000000000001</v>
          </cell>
          <cell r="M12">
            <v>22.2</v>
          </cell>
          <cell r="N12">
            <v>26</v>
          </cell>
          <cell r="O12">
            <v>31</v>
          </cell>
          <cell r="P12">
            <v>35.5</v>
          </cell>
          <cell r="Q12">
            <v>9.6</v>
          </cell>
          <cell r="R12">
            <v>13.2</v>
          </cell>
          <cell r="S12">
            <v>7.6</v>
          </cell>
          <cell r="T12">
            <v>4.5</v>
          </cell>
          <cell r="U12">
            <v>3.0999999999999996</v>
          </cell>
          <cell r="V12">
            <v>3.0999999999999996</v>
          </cell>
          <cell r="W12">
            <v>1.7000000000000002</v>
          </cell>
          <cell r="X12">
            <v>3.4</v>
          </cell>
          <cell r="Y12">
            <v>3.9000000000000004</v>
          </cell>
          <cell r="Z12">
            <v>5.5</v>
          </cell>
          <cell r="AA12">
            <v>7.6</v>
          </cell>
          <cell r="AB12">
            <v>10.6</v>
          </cell>
          <cell r="AC12">
            <v>14.399999999999999</v>
          </cell>
          <cell r="AD12">
            <v>8.5</v>
          </cell>
          <cell r="AE12">
            <v>17.600000000000001</v>
          </cell>
          <cell r="AF12">
            <v>15.5</v>
          </cell>
          <cell r="AG12">
            <v>14.799999999999999</v>
          </cell>
          <cell r="AH12">
            <v>11.4</v>
          </cell>
          <cell r="AI12">
            <v>14</v>
          </cell>
          <cell r="AJ12">
            <v>13.8</v>
          </cell>
          <cell r="AK12">
            <v>13.8</v>
          </cell>
          <cell r="AL12">
            <v>28.599999999999998</v>
          </cell>
          <cell r="AM12">
            <v>37</v>
          </cell>
          <cell r="AN12">
            <v>41.4</v>
          </cell>
          <cell r="AO12">
            <v>41.1</v>
          </cell>
          <cell r="AP12">
            <v>41.4</v>
          </cell>
          <cell r="AQ12">
            <v>41.800000000000004</v>
          </cell>
          <cell r="AR12">
            <v>41.5</v>
          </cell>
          <cell r="AS12">
            <v>41.4</v>
          </cell>
          <cell r="AT12">
            <v>41.2</v>
          </cell>
          <cell r="AU12">
            <v>42.6</v>
          </cell>
          <cell r="AV12">
            <v>43.2</v>
          </cell>
          <cell r="AW12">
            <v>42.7</v>
          </cell>
          <cell r="AX12">
            <v>40.200000000000003</v>
          </cell>
        </row>
        <row r="13">
          <cell r="F13">
            <v>1.7</v>
          </cell>
          <cell r="G13">
            <v>2.2000000000000002</v>
          </cell>
          <cell r="H13">
            <v>2.9</v>
          </cell>
          <cell r="I13">
            <v>4.8</v>
          </cell>
          <cell r="J13">
            <v>5.4</v>
          </cell>
          <cell r="K13">
            <v>6.2</v>
          </cell>
          <cell r="L13">
            <v>8.5</v>
          </cell>
          <cell r="M13">
            <v>10.6</v>
          </cell>
          <cell r="N13">
            <v>13.5</v>
          </cell>
          <cell r="O13">
            <v>18.600000000000001</v>
          </cell>
          <cell r="P13">
            <v>21.7</v>
          </cell>
          <cell r="Q13">
            <v>22.099999999999998</v>
          </cell>
          <cell r="R13">
            <v>21.3</v>
          </cell>
          <cell r="S13">
            <v>21.7</v>
          </cell>
          <cell r="T13">
            <v>21</v>
          </cell>
          <cell r="U13">
            <v>28.299999999999997</v>
          </cell>
          <cell r="V13">
            <v>39.5</v>
          </cell>
          <cell r="W13">
            <v>52.3</v>
          </cell>
          <cell r="X13">
            <v>46.599999999999994</v>
          </cell>
          <cell r="Y13">
            <v>4</v>
          </cell>
          <cell r="Z13">
            <v>4.5</v>
          </cell>
          <cell r="AA13">
            <v>4.9000000000000004</v>
          </cell>
          <cell r="AB13">
            <v>5.0999999999999996</v>
          </cell>
          <cell r="AC13">
            <v>4.4000000000000004</v>
          </cell>
          <cell r="AD13">
            <v>5.0999999999999996</v>
          </cell>
          <cell r="AE13">
            <v>0.2</v>
          </cell>
          <cell r="AF13">
            <v>0</v>
          </cell>
          <cell r="AG13">
            <v>0.2</v>
          </cell>
          <cell r="AH13">
            <v>2.1</v>
          </cell>
          <cell r="AI13">
            <v>2.2999999999999998</v>
          </cell>
          <cell r="AJ13">
            <v>3.1</v>
          </cell>
          <cell r="AK13">
            <v>3.1</v>
          </cell>
          <cell r="AL13">
            <v>3.6</v>
          </cell>
          <cell r="AM13">
            <v>3.6</v>
          </cell>
          <cell r="AN13">
            <v>5.7</v>
          </cell>
          <cell r="AO13">
            <v>5.7</v>
          </cell>
          <cell r="AP13">
            <v>9</v>
          </cell>
          <cell r="AQ13">
            <v>12.200000000000001</v>
          </cell>
          <cell r="AR13">
            <v>15</v>
          </cell>
          <cell r="AS13">
            <v>15.5</v>
          </cell>
          <cell r="AT13">
            <v>19.600000000000001</v>
          </cell>
          <cell r="AU13">
            <v>16.7</v>
          </cell>
          <cell r="AV13">
            <v>17.100000000000001</v>
          </cell>
          <cell r="AW13">
            <v>16.5</v>
          </cell>
          <cell r="AX13">
            <v>16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0.2</v>
          </cell>
          <cell r="S14">
            <v>0.1</v>
          </cell>
          <cell r="T14">
            <v>0.2</v>
          </cell>
          <cell r="U14">
            <v>0.30000000000000004</v>
          </cell>
          <cell r="V14">
            <v>0.30000000000000004</v>
          </cell>
          <cell r="W14">
            <v>0.30000000000000004</v>
          </cell>
          <cell r="X14">
            <v>0.30000000000000004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</row>
        <row r="15">
          <cell r="F15">
            <v>1</v>
          </cell>
          <cell r="G15">
            <v>2.6999999999999997</v>
          </cell>
          <cell r="H15">
            <v>4.9000000000000004</v>
          </cell>
          <cell r="I15">
            <v>8.1999999999999993</v>
          </cell>
          <cell r="J15">
            <v>8.6</v>
          </cell>
          <cell r="K15">
            <v>9.6000000000000014</v>
          </cell>
          <cell r="L15">
            <v>13.1</v>
          </cell>
          <cell r="M15">
            <v>16.8</v>
          </cell>
          <cell r="N15">
            <v>20.9</v>
          </cell>
          <cell r="O15">
            <v>10</v>
          </cell>
          <cell r="P15">
            <v>6.6</v>
          </cell>
          <cell r="Q15">
            <v>1.6</v>
          </cell>
          <cell r="R15">
            <v>19.599999999999998</v>
          </cell>
          <cell r="S15">
            <v>26.599999999999998</v>
          </cell>
          <cell r="T15">
            <v>38.700000000000003</v>
          </cell>
          <cell r="U15">
            <v>99.7</v>
          </cell>
          <cell r="V15">
            <v>140.6</v>
          </cell>
          <cell r="W15">
            <v>268.39999999999998</v>
          </cell>
          <cell r="X15">
            <v>436.5</v>
          </cell>
          <cell r="Y15">
            <v>654.4</v>
          </cell>
          <cell r="Z15">
            <v>546.4</v>
          </cell>
          <cell r="AA15">
            <v>615.20000000000005</v>
          </cell>
          <cell r="AB15">
            <v>663.9</v>
          </cell>
          <cell r="AC15">
            <v>683.3</v>
          </cell>
          <cell r="AD15">
            <v>483.8</v>
          </cell>
          <cell r="AE15">
            <v>535.1</v>
          </cell>
          <cell r="AF15">
            <v>611.9</v>
          </cell>
          <cell r="AG15">
            <v>694.7</v>
          </cell>
          <cell r="AH15">
            <v>839.09999999999991</v>
          </cell>
          <cell r="AI15">
            <v>886</v>
          </cell>
          <cell r="AJ15">
            <v>927.6</v>
          </cell>
          <cell r="AK15">
            <v>974.8</v>
          </cell>
          <cell r="AL15">
            <v>1044.5</v>
          </cell>
          <cell r="AM15">
            <v>1129.9000000000001</v>
          </cell>
          <cell r="AN15">
            <v>2931.1</v>
          </cell>
          <cell r="AO15">
            <v>2783.5</v>
          </cell>
          <cell r="AP15">
            <v>2832.2</v>
          </cell>
          <cell r="AQ15">
            <v>702.2</v>
          </cell>
          <cell r="AR15">
            <v>796.09999999999991</v>
          </cell>
          <cell r="AS15">
            <v>176</v>
          </cell>
          <cell r="AT15">
            <v>106.1</v>
          </cell>
          <cell r="AU15">
            <v>103.3</v>
          </cell>
          <cell r="AV15">
            <v>104.8</v>
          </cell>
          <cell r="AW15">
            <v>109.5</v>
          </cell>
          <cell r="AX15">
            <v>96.6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7.3</v>
          </cell>
          <cell r="R16">
            <v>2.6</v>
          </cell>
          <cell r="S16">
            <v>139.69999999999999</v>
          </cell>
          <cell r="T16">
            <v>181.5</v>
          </cell>
          <cell r="U16">
            <v>57.5</v>
          </cell>
          <cell r="V16">
            <v>152.6</v>
          </cell>
          <cell r="W16">
            <v>387.8</v>
          </cell>
          <cell r="X16">
            <v>1133.0999999999999</v>
          </cell>
          <cell r="Y16">
            <v>1850.5</v>
          </cell>
          <cell r="Z16">
            <v>2463.6999999999998</v>
          </cell>
          <cell r="AA16">
            <v>2878.8</v>
          </cell>
          <cell r="AB16">
            <v>3105.4</v>
          </cell>
          <cell r="AC16">
            <v>3177.1000000000004</v>
          </cell>
          <cell r="AD16">
            <v>3407.8</v>
          </cell>
          <cell r="AE16">
            <v>3640.6</v>
          </cell>
          <cell r="AF16">
            <v>3486.5</v>
          </cell>
          <cell r="AG16">
            <v>57.5</v>
          </cell>
          <cell r="AH16">
            <v>56.400000000000006</v>
          </cell>
          <cell r="AI16">
            <v>51.2</v>
          </cell>
          <cell r="AJ16">
            <v>52.400000000000006</v>
          </cell>
          <cell r="AK16">
            <v>250.6</v>
          </cell>
          <cell r="AL16">
            <v>311.39999999999998</v>
          </cell>
          <cell r="AM16">
            <v>397</v>
          </cell>
          <cell r="AN16">
            <v>382.6</v>
          </cell>
          <cell r="AO16">
            <v>433.29999999999995</v>
          </cell>
          <cell r="AP16">
            <v>544.9</v>
          </cell>
          <cell r="AQ16">
            <v>649.40000000000009</v>
          </cell>
          <cell r="AR16">
            <v>768.5</v>
          </cell>
          <cell r="AS16">
            <v>53.9</v>
          </cell>
          <cell r="AT16">
            <v>0.7</v>
          </cell>
          <cell r="AU16">
            <v>0.7</v>
          </cell>
          <cell r="AV16">
            <v>0</v>
          </cell>
          <cell r="AW16">
            <v>0</v>
          </cell>
          <cell r="AX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0.60000000000000009</v>
          </cell>
          <cell r="U17">
            <v>0</v>
          </cell>
          <cell r="V17">
            <v>0.1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2.6</v>
          </cell>
          <cell r="AM17">
            <v>3.2</v>
          </cell>
          <cell r="AN17">
            <v>3.5999999999999996</v>
          </cell>
          <cell r="AO17">
            <v>3.8</v>
          </cell>
          <cell r="AP17">
            <v>3.9000000000000004</v>
          </cell>
          <cell r="AQ17">
            <v>10.700000000000001</v>
          </cell>
          <cell r="AR17">
            <v>0</v>
          </cell>
          <cell r="AS17">
            <v>3.9000000000000004</v>
          </cell>
          <cell r="AT17">
            <v>1.7</v>
          </cell>
          <cell r="AU17">
            <v>0.30000000000000004</v>
          </cell>
          <cell r="AV17">
            <v>0.2</v>
          </cell>
          <cell r="AW17">
            <v>0.3</v>
          </cell>
          <cell r="AX17">
            <v>0.5</v>
          </cell>
        </row>
        <row r="18"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1</v>
          </cell>
          <cell r="AS18">
            <v>1</v>
          </cell>
          <cell r="AT18">
            <v>1</v>
          </cell>
          <cell r="AU18">
            <v>1</v>
          </cell>
          <cell r="AV18">
            <v>1</v>
          </cell>
          <cell r="AW18">
            <v>1</v>
          </cell>
          <cell r="AX18">
            <v>1</v>
          </cell>
        </row>
        <row r="19">
          <cell r="F19">
            <v>0</v>
          </cell>
          <cell r="G19">
            <v>0.3</v>
          </cell>
          <cell r="H19">
            <v>0.7</v>
          </cell>
          <cell r="I19">
            <v>0</v>
          </cell>
          <cell r="J19">
            <v>0.1</v>
          </cell>
          <cell r="K19">
            <v>0.30000000000000004</v>
          </cell>
          <cell r="L19">
            <v>1.2</v>
          </cell>
          <cell r="M19">
            <v>1.3</v>
          </cell>
          <cell r="N19">
            <v>0.8</v>
          </cell>
          <cell r="O19">
            <v>1.4</v>
          </cell>
          <cell r="P19">
            <v>0.89999999999999991</v>
          </cell>
          <cell r="Q19">
            <v>1</v>
          </cell>
          <cell r="R19">
            <v>0.8</v>
          </cell>
          <cell r="S19">
            <v>0.8</v>
          </cell>
          <cell r="T19">
            <v>0.89999999999999991</v>
          </cell>
          <cell r="U19">
            <v>1.4000000000000001</v>
          </cell>
          <cell r="V19">
            <v>1.1000000000000001</v>
          </cell>
          <cell r="W19">
            <v>11.2</v>
          </cell>
          <cell r="X19">
            <v>6.6</v>
          </cell>
          <cell r="Y19">
            <v>13.1</v>
          </cell>
          <cell r="Z19">
            <v>42.800000000000004</v>
          </cell>
          <cell r="AA19">
            <v>118.8</v>
          </cell>
          <cell r="AB19">
            <v>99.8</v>
          </cell>
          <cell r="AC19">
            <v>142.9</v>
          </cell>
          <cell r="AD19">
            <v>180.1</v>
          </cell>
          <cell r="AE19">
            <v>192.9</v>
          </cell>
          <cell r="AF19">
            <v>216.3</v>
          </cell>
          <cell r="AG19">
            <v>240.1</v>
          </cell>
          <cell r="AH19">
            <v>245.5</v>
          </cell>
          <cell r="AI19">
            <v>58.300000000000004</v>
          </cell>
          <cell r="AJ19">
            <v>43.9</v>
          </cell>
          <cell r="AK19">
            <v>46.1</v>
          </cell>
          <cell r="AL19">
            <v>38.1</v>
          </cell>
          <cell r="AM19">
            <v>39</v>
          </cell>
          <cell r="AN19">
            <v>16.7</v>
          </cell>
          <cell r="AO19">
            <v>12.9</v>
          </cell>
          <cell r="AP19">
            <v>9.1999999999999993</v>
          </cell>
          <cell r="AQ19">
            <v>9.5</v>
          </cell>
          <cell r="AR19">
            <v>9</v>
          </cell>
          <cell r="AS19">
            <v>9.1999999999999993</v>
          </cell>
          <cell r="AT19">
            <v>9.1999999999999993</v>
          </cell>
          <cell r="AU19">
            <v>8.9</v>
          </cell>
          <cell r="AV19">
            <v>8.9</v>
          </cell>
          <cell r="AW19">
            <v>8.6999999999999993</v>
          </cell>
          <cell r="AX19">
            <v>8.6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0.2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4.7</v>
          </cell>
          <cell r="S20">
            <v>0.1</v>
          </cell>
          <cell r="T20">
            <v>0.1</v>
          </cell>
          <cell r="U20">
            <v>0.1</v>
          </cell>
          <cell r="V20">
            <v>67.900000000000006</v>
          </cell>
          <cell r="W20">
            <v>0.30000000000000004</v>
          </cell>
          <cell r="X20">
            <v>0.8</v>
          </cell>
          <cell r="Y20">
            <v>33.6</v>
          </cell>
          <cell r="Z20">
            <v>84.5</v>
          </cell>
          <cell r="AA20">
            <v>234.7</v>
          </cell>
          <cell r="AB20">
            <v>353.79999999999995</v>
          </cell>
          <cell r="AC20">
            <v>460.7</v>
          </cell>
          <cell r="AD20">
            <v>77.8</v>
          </cell>
          <cell r="AE20">
            <v>25.7</v>
          </cell>
          <cell r="AF20">
            <v>0</v>
          </cell>
          <cell r="AG20">
            <v>0</v>
          </cell>
          <cell r="AH20">
            <v>2.9</v>
          </cell>
          <cell r="AI20">
            <v>5</v>
          </cell>
          <cell r="AJ20">
            <v>12.7</v>
          </cell>
          <cell r="AK20">
            <v>3.4000000000000004</v>
          </cell>
          <cell r="AL20">
            <v>10.9</v>
          </cell>
          <cell r="AM20">
            <v>69.2</v>
          </cell>
          <cell r="AN20">
            <v>51.5</v>
          </cell>
          <cell r="AO20">
            <v>35.9</v>
          </cell>
          <cell r="AP20">
            <v>17.099999999999998</v>
          </cell>
          <cell r="AQ20">
            <v>19</v>
          </cell>
          <cell r="AR20">
            <v>3.8</v>
          </cell>
          <cell r="AS20">
            <v>0</v>
          </cell>
          <cell r="AT20">
            <v>0.1</v>
          </cell>
          <cell r="AU20">
            <v>1.2</v>
          </cell>
          <cell r="AV20">
            <v>0</v>
          </cell>
          <cell r="AW20">
            <v>0</v>
          </cell>
          <cell r="AX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0.1</v>
          </cell>
          <cell r="Q21">
            <v>0.2</v>
          </cell>
          <cell r="R21">
            <v>0.4</v>
          </cell>
          <cell r="S21">
            <v>2</v>
          </cell>
          <cell r="T21">
            <v>6.6999999999999993</v>
          </cell>
          <cell r="U21">
            <v>9.8000000000000007</v>
          </cell>
          <cell r="V21">
            <v>4.5</v>
          </cell>
          <cell r="W21">
            <v>2.6</v>
          </cell>
          <cell r="X21">
            <v>1.9000000000000001</v>
          </cell>
          <cell r="Y21">
            <v>6.6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0.1</v>
          </cell>
          <cell r="AE21">
            <v>0.1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0.5</v>
          </cell>
          <cell r="AN21">
            <v>0.4</v>
          </cell>
          <cell r="AO21">
            <v>0</v>
          </cell>
          <cell r="AP21">
            <v>0</v>
          </cell>
          <cell r="AQ21">
            <v>0</v>
          </cell>
          <cell r="AR21">
            <v>0.1</v>
          </cell>
          <cell r="AS21">
            <v>1.5</v>
          </cell>
          <cell r="AT21">
            <v>0.4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</row>
        <row r="22">
          <cell r="F22">
            <v>21.400000000000002</v>
          </cell>
          <cell r="G22">
            <v>24.8</v>
          </cell>
          <cell r="H22">
            <v>45.1</v>
          </cell>
          <cell r="I22">
            <v>64.2</v>
          </cell>
          <cell r="J22">
            <v>31.1</v>
          </cell>
          <cell r="K22">
            <v>28.5</v>
          </cell>
          <cell r="L22">
            <v>15.299999999999999</v>
          </cell>
          <cell r="M22">
            <v>16.5</v>
          </cell>
          <cell r="N22">
            <v>9.8000000000000007</v>
          </cell>
          <cell r="O22">
            <v>15.8</v>
          </cell>
          <cell r="P22">
            <v>2.9</v>
          </cell>
          <cell r="Q22">
            <v>4.6999999999999993</v>
          </cell>
          <cell r="R22">
            <v>4.0999999999999996</v>
          </cell>
          <cell r="S22">
            <v>2.5</v>
          </cell>
          <cell r="T22">
            <v>5.7</v>
          </cell>
          <cell r="U22">
            <v>5.7</v>
          </cell>
          <cell r="V22">
            <v>7.9</v>
          </cell>
          <cell r="W22">
            <v>15.1</v>
          </cell>
          <cell r="X22">
            <v>18.100000000000001</v>
          </cell>
          <cell r="Y22">
            <v>37.6</v>
          </cell>
          <cell r="Z22">
            <v>37.9</v>
          </cell>
          <cell r="AA22">
            <v>55.400000000000006</v>
          </cell>
          <cell r="AB22">
            <v>60</v>
          </cell>
          <cell r="AC22">
            <v>68.2</v>
          </cell>
          <cell r="AD22">
            <v>68.699999999999989</v>
          </cell>
          <cell r="AE22">
            <v>45.9</v>
          </cell>
          <cell r="AF22">
            <v>22.4</v>
          </cell>
          <cell r="AG22">
            <v>6.9</v>
          </cell>
          <cell r="AH22">
            <v>9.8000000000000007</v>
          </cell>
          <cell r="AI22">
            <v>23.1</v>
          </cell>
          <cell r="AJ22">
            <v>16.899999999999999</v>
          </cell>
          <cell r="AK22">
            <v>38.1</v>
          </cell>
          <cell r="AL22">
            <v>41.9</v>
          </cell>
          <cell r="AM22">
            <v>105.8</v>
          </cell>
          <cell r="AN22">
            <v>78.7</v>
          </cell>
          <cell r="AO22">
            <v>40.700000000000003</v>
          </cell>
          <cell r="AP22">
            <v>49.2</v>
          </cell>
          <cell r="AQ22">
            <v>33</v>
          </cell>
          <cell r="AR22">
            <v>13.1</v>
          </cell>
          <cell r="AS22">
            <v>62.099999999999994</v>
          </cell>
          <cell r="AT22">
            <v>54.8</v>
          </cell>
          <cell r="AU22">
            <v>153.89999999999998</v>
          </cell>
          <cell r="AV22">
            <v>168.9</v>
          </cell>
          <cell r="AW22">
            <v>69.400000000000006</v>
          </cell>
          <cell r="AX22">
            <v>143.80000000000001</v>
          </cell>
        </row>
        <row r="23">
          <cell r="F23">
            <v>10.5</v>
          </cell>
          <cell r="G23">
            <v>14.3</v>
          </cell>
          <cell r="H23">
            <v>17.8</v>
          </cell>
          <cell r="I23">
            <v>24.5</v>
          </cell>
          <cell r="J23">
            <v>28</v>
          </cell>
          <cell r="K23">
            <v>29</v>
          </cell>
          <cell r="L23">
            <v>25.6</v>
          </cell>
          <cell r="M23">
            <v>30.200000000000003</v>
          </cell>
          <cell r="N23">
            <v>44.800000000000004</v>
          </cell>
          <cell r="O23">
            <v>55.5</v>
          </cell>
          <cell r="P23">
            <v>20.8</v>
          </cell>
          <cell r="Q23">
            <v>43.599999999999994</v>
          </cell>
          <cell r="R23">
            <v>65.8</v>
          </cell>
          <cell r="S23">
            <v>78.099999999999994</v>
          </cell>
          <cell r="T23">
            <v>81.7</v>
          </cell>
          <cell r="U23">
            <v>143.19999999999999</v>
          </cell>
          <cell r="V23">
            <v>25.9</v>
          </cell>
          <cell r="W23">
            <v>48</v>
          </cell>
          <cell r="X23">
            <v>44.599999999999994</v>
          </cell>
          <cell r="Y23">
            <v>28.3</v>
          </cell>
          <cell r="Z23">
            <v>31.1</v>
          </cell>
          <cell r="AA23">
            <v>35.9</v>
          </cell>
          <cell r="AB23">
            <v>47.9</v>
          </cell>
          <cell r="AC23">
            <v>61.199999999999996</v>
          </cell>
          <cell r="AD23">
            <v>69.3</v>
          </cell>
          <cell r="AE23">
            <v>68.2</v>
          </cell>
          <cell r="AF23">
            <v>77.099999999999994</v>
          </cell>
          <cell r="AG23">
            <v>73.8</v>
          </cell>
          <cell r="AH23">
            <v>18.8</v>
          </cell>
          <cell r="AI23">
            <v>28.2</v>
          </cell>
          <cell r="AJ23">
            <v>32.799999999999997</v>
          </cell>
          <cell r="AK23">
            <v>32.799999999999997</v>
          </cell>
          <cell r="AL23">
            <v>32.799999999999997</v>
          </cell>
          <cell r="AM23">
            <v>32.799999999999997</v>
          </cell>
          <cell r="AN23">
            <v>33.700000000000003</v>
          </cell>
          <cell r="AO23">
            <v>34.299999999999997</v>
          </cell>
          <cell r="AP23">
            <v>35.4</v>
          </cell>
          <cell r="AQ23">
            <v>39.6</v>
          </cell>
          <cell r="AR23">
            <v>21.1</v>
          </cell>
          <cell r="AS23">
            <v>21.3</v>
          </cell>
          <cell r="AT23">
            <v>20.8</v>
          </cell>
          <cell r="AU23">
            <v>20.6</v>
          </cell>
          <cell r="AV23">
            <v>14.6</v>
          </cell>
          <cell r="AW23">
            <v>14.6</v>
          </cell>
          <cell r="AX23">
            <v>14.6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0.7</v>
          </cell>
          <cell r="P24">
            <v>1.8</v>
          </cell>
          <cell r="Q24">
            <v>5.7</v>
          </cell>
          <cell r="R24">
            <v>9.1999999999999993</v>
          </cell>
          <cell r="S24">
            <v>12.5</v>
          </cell>
          <cell r="T24">
            <v>5.1000000000000005</v>
          </cell>
          <cell r="U24">
            <v>9.9</v>
          </cell>
          <cell r="V24">
            <v>12.2</v>
          </cell>
          <cell r="W24">
            <v>6</v>
          </cell>
          <cell r="X24">
            <v>8.4</v>
          </cell>
          <cell r="Y24">
            <v>11.8</v>
          </cell>
          <cell r="Z24">
            <v>8.3000000000000007</v>
          </cell>
          <cell r="AA24">
            <v>15.5</v>
          </cell>
          <cell r="AB24">
            <v>21.700000000000003</v>
          </cell>
          <cell r="AC24">
            <v>23.5</v>
          </cell>
          <cell r="AD24">
            <v>32.300000000000004</v>
          </cell>
          <cell r="AE24">
            <v>36.9</v>
          </cell>
          <cell r="AF24">
            <v>0.1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F25">
            <v>0.3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0.6</v>
          </cell>
          <cell r="M25">
            <v>1.1000000000000001</v>
          </cell>
          <cell r="N25">
            <v>1.7</v>
          </cell>
          <cell r="O25">
            <v>2.2999999999999998</v>
          </cell>
          <cell r="P25">
            <v>2.9</v>
          </cell>
          <cell r="Q25">
            <v>3.4</v>
          </cell>
          <cell r="R25">
            <v>4</v>
          </cell>
          <cell r="S25">
            <v>4</v>
          </cell>
          <cell r="T25">
            <v>4</v>
          </cell>
          <cell r="U25">
            <v>4.1999999999999993</v>
          </cell>
          <cell r="V25">
            <v>5</v>
          </cell>
          <cell r="W25">
            <v>7.5</v>
          </cell>
          <cell r="X25">
            <v>26.4</v>
          </cell>
          <cell r="Y25">
            <v>57.400000000000006</v>
          </cell>
          <cell r="Z25">
            <v>96.1</v>
          </cell>
          <cell r="AA25">
            <v>195.3</v>
          </cell>
          <cell r="AB25">
            <v>318.10000000000002</v>
          </cell>
          <cell r="AC25">
            <v>496</v>
          </cell>
          <cell r="AD25">
            <v>63.3</v>
          </cell>
          <cell r="AE25">
            <v>12.7</v>
          </cell>
          <cell r="AF25">
            <v>4.9000000000000004</v>
          </cell>
          <cell r="AG25">
            <v>27.400000000000002</v>
          </cell>
          <cell r="AH25">
            <v>73.2</v>
          </cell>
          <cell r="AI25">
            <v>91.9</v>
          </cell>
          <cell r="AJ25">
            <v>129.6</v>
          </cell>
          <cell r="AK25">
            <v>93</v>
          </cell>
          <cell r="AL25">
            <v>56.199999999999996</v>
          </cell>
          <cell r="AM25">
            <v>12.1</v>
          </cell>
          <cell r="AN25">
            <v>32.4</v>
          </cell>
          <cell r="AO25">
            <v>145.5</v>
          </cell>
          <cell r="AP25">
            <v>235.7</v>
          </cell>
          <cell r="AQ25">
            <v>288.40000000000003</v>
          </cell>
          <cell r="AR25">
            <v>285.7</v>
          </cell>
          <cell r="AS25">
            <v>323.7</v>
          </cell>
          <cell r="AT25">
            <v>302.5</v>
          </cell>
          <cell r="AU25">
            <v>313.10000000000002</v>
          </cell>
          <cell r="AV25">
            <v>270.7</v>
          </cell>
          <cell r="AW25">
            <v>293.20000000000005</v>
          </cell>
          <cell r="AX25">
            <v>257.60000000000002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1.9000000000000001</v>
          </cell>
          <cell r="AA26">
            <v>0.60000000000000009</v>
          </cell>
          <cell r="AB26">
            <v>1</v>
          </cell>
          <cell r="AC26">
            <v>1</v>
          </cell>
          <cell r="AD26">
            <v>0.8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2.2999999999999998</v>
          </cell>
          <cell r="Q27">
            <v>12.3</v>
          </cell>
          <cell r="R27">
            <v>20.3</v>
          </cell>
          <cell r="S27">
            <v>52.300000000000004</v>
          </cell>
          <cell r="T27">
            <v>86.3</v>
          </cell>
          <cell r="U27">
            <v>129.80000000000001</v>
          </cell>
          <cell r="V27">
            <v>289</v>
          </cell>
          <cell r="W27">
            <v>370.9</v>
          </cell>
          <cell r="X27">
            <v>406.4</v>
          </cell>
          <cell r="Y27">
            <v>455.5</v>
          </cell>
          <cell r="Z27">
            <v>500.29999999999995</v>
          </cell>
          <cell r="AA27">
            <v>543.4</v>
          </cell>
          <cell r="AB27">
            <v>581.20000000000005</v>
          </cell>
          <cell r="AC27">
            <v>613.5</v>
          </cell>
          <cell r="AD27">
            <v>652.9</v>
          </cell>
          <cell r="AE27">
            <v>682.7</v>
          </cell>
          <cell r="AF27">
            <v>730.4</v>
          </cell>
          <cell r="AG27">
            <v>775.1</v>
          </cell>
          <cell r="AH27">
            <v>852.90000000000009</v>
          </cell>
          <cell r="AI27">
            <v>886.1</v>
          </cell>
          <cell r="AJ27">
            <v>1000.7</v>
          </cell>
          <cell r="AK27">
            <v>1045.8</v>
          </cell>
          <cell r="AL27">
            <v>1136.8</v>
          </cell>
          <cell r="AM27">
            <v>1244.6999999999998</v>
          </cell>
          <cell r="AN27">
            <v>1329.8</v>
          </cell>
          <cell r="AO27">
            <v>1378.7</v>
          </cell>
          <cell r="AP27">
            <v>1436</v>
          </cell>
          <cell r="AQ27">
            <v>1507.7</v>
          </cell>
          <cell r="AR27">
            <v>1503.7</v>
          </cell>
          <cell r="AS27">
            <v>20.5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0.1</v>
          </cell>
          <cell r="N28">
            <v>0.1</v>
          </cell>
          <cell r="O28">
            <v>0.2</v>
          </cell>
          <cell r="P28">
            <v>9.1000000000000014</v>
          </cell>
          <cell r="Q28">
            <v>18.8</v>
          </cell>
          <cell r="R28">
            <v>60.9</v>
          </cell>
          <cell r="S28">
            <v>145.6</v>
          </cell>
          <cell r="T28">
            <v>22.7</v>
          </cell>
          <cell r="U28">
            <v>28.1</v>
          </cell>
          <cell r="V28">
            <v>76.5</v>
          </cell>
          <cell r="W28">
            <v>60</v>
          </cell>
          <cell r="X28">
            <v>52.300000000000004</v>
          </cell>
          <cell r="Y28">
            <v>33.5</v>
          </cell>
          <cell r="Z28">
            <v>30.7</v>
          </cell>
          <cell r="AA28">
            <v>38.5</v>
          </cell>
          <cell r="AB28">
            <v>47.1</v>
          </cell>
          <cell r="AC28">
            <v>52.199999999999996</v>
          </cell>
          <cell r="AD28">
            <v>61.9</v>
          </cell>
          <cell r="AE28">
            <v>71</v>
          </cell>
          <cell r="AF28">
            <v>72.5</v>
          </cell>
          <cell r="AG28">
            <v>42.1</v>
          </cell>
          <cell r="AH28">
            <v>33.5</v>
          </cell>
          <cell r="AI28">
            <v>38.799999999999997</v>
          </cell>
          <cell r="AJ28">
            <v>43.599999999999994</v>
          </cell>
          <cell r="AK28">
            <v>46.2</v>
          </cell>
          <cell r="AL28">
            <v>49.099999999999994</v>
          </cell>
          <cell r="AM28">
            <v>49.4</v>
          </cell>
          <cell r="AN28">
            <v>6.3</v>
          </cell>
          <cell r="AO28">
            <v>5.3999999999999995</v>
          </cell>
          <cell r="AP28">
            <v>5.9</v>
          </cell>
          <cell r="AQ28">
            <v>6.4</v>
          </cell>
          <cell r="AR28">
            <v>6.7</v>
          </cell>
          <cell r="AS28">
            <v>6.9</v>
          </cell>
          <cell r="AT28">
            <v>7.4</v>
          </cell>
          <cell r="AU28">
            <v>7.3</v>
          </cell>
          <cell r="AV28">
            <v>7.1999999999999993</v>
          </cell>
          <cell r="AW28">
            <v>7.7</v>
          </cell>
          <cell r="AX28">
            <v>6.8999999999999995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1.1000000000000001</v>
          </cell>
          <cell r="Q29">
            <v>0</v>
          </cell>
          <cell r="R29">
            <v>12.1</v>
          </cell>
          <cell r="S29">
            <v>0</v>
          </cell>
          <cell r="T29">
            <v>0</v>
          </cell>
          <cell r="U29">
            <v>0.1</v>
          </cell>
          <cell r="V29">
            <v>0.8</v>
          </cell>
          <cell r="W29">
            <v>12.6</v>
          </cell>
          <cell r="X29">
            <v>3.7</v>
          </cell>
          <cell r="Y29">
            <v>6.1</v>
          </cell>
          <cell r="Z29">
            <v>9.3000000000000007</v>
          </cell>
          <cell r="AA29">
            <v>1.1000000000000001</v>
          </cell>
          <cell r="AB29">
            <v>0.8</v>
          </cell>
          <cell r="AC29">
            <v>1.7</v>
          </cell>
          <cell r="AD29">
            <v>4.8</v>
          </cell>
          <cell r="AE29">
            <v>4.9000000000000004</v>
          </cell>
          <cell r="AF29">
            <v>8.6</v>
          </cell>
          <cell r="AG29">
            <v>9.4</v>
          </cell>
          <cell r="AH29">
            <v>12.7</v>
          </cell>
          <cell r="AI29">
            <v>13.7</v>
          </cell>
          <cell r="AJ29">
            <v>14.399999999999999</v>
          </cell>
          <cell r="AK29">
            <v>5.6000000000000005</v>
          </cell>
          <cell r="AL29">
            <v>5.7</v>
          </cell>
          <cell r="AM29">
            <v>5.7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0.7</v>
          </cell>
        </row>
        <row r="30">
          <cell r="F30">
            <v>5.8</v>
          </cell>
          <cell r="G30">
            <v>6.6000000000000005</v>
          </cell>
          <cell r="H30">
            <v>6</v>
          </cell>
          <cell r="I30">
            <v>6.8000000000000007</v>
          </cell>
          <cell r="J30">
            <v>7.5</v>
          </cell>
          <cell r="K30">
            <v>1.8</v>
          </cell>
          <cell r="L30">
            <v>1.4000000000000001</v>
          </cell>
          <cell r="M30">
            <v>1.7</v>
          </cell>
          <cell r="N30">
            <v>1.8</v>
          </cell>
          <cell r="O30">
            <v>1.9</v>
          </cell>
          <cell r="P30">
            <v>2</v>
          </cell>
          <cell r="Q30">
            <v>1.7</v>
          </cell>
          <cell r="R30">
            <v>1.5999999999999999</v>
          </cell>
          <cell r="S30">
            <v>2.1</v>
          </cell>
          <cell r="T30">
            <v>4.7</v>
          </cell>
          <cell r="U30">
            <v>18.600000000000001</v>
          </cell>
          <cell r="V30">
            <v>26.3</v>
          </cell>
          <cell r="W30">
            <v>30</v>
          </cell>
          <cell r="X30">
            <v>1.8</v>
          </cell>
          <cell r="Y30">
            <v>0</v>
          </cell>
          <cell r="Z30">
            <v>0.2</v>
          </cell>
          <cell r="AA30">
            <v>2</v>
          </cell>
          <cell r="AB30">
            <v>0</v>
          </cell>
          <cell r="AC30">
            <v>2.6</v>
          </cell>
          <cell r="AD30">
            <v>2.2000000000000002</v>
          </cell>
          <cell r="AE30">
            <v>2.5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0.5</v>
          </cell>
          <cell r="AW30">
            <v>0</v>
          </cell>
          <cell r="AX30">
            <v>0.2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1.8</v>
          </cell>
          <cell r="N31">
            <v>21.6</v>
          </cell>
          <cell r="O31">
            <v>2.5</v>
          </cell>
          <cell r="P31">
            <v>21.7</v>
          </cell>
          <cell r="Q31">
            <v>6.8</v>
          </cell>
          <cell r="R31">
            <v>7.1</v>
          </cell>
          <cell r="S31">
            <v>6.3</v>
          </cell>
          <cell r="T31">
            <v>13.4</v>
          </cell>
          <cell r="U31">
            <v>6.5</v>
          </cell>
          <cell r="V31">
            <v>4.3</v>
          </cell>
          <cell r="W31">
            <v>13.4</v>
          </cell>
          <cell r="X31">
            <v>21.7</v>
          </cell>
          <cell r="Y31">
            <v>14.4</v>
          </cell>
          <cell r="Z31">
            <v>27.9</v>
          </cell>
          <cell r="AA31">
            <v>48.2</v>
          </cell>
          <cell r="AB31">
            <v>65.599999999999994</v>
          </cell>
          <cell r="AC31">
            <v>5.5</v>
          </cell>
          <cell r="AD31">
            <v>6.3</v>
          </cell>
          <cell r="AE31">
            <v>8.1000000000000014</v>
          </cell>
          <cell r="AF31">
            <v>0</v>
          </cell>
          <cell r="AG31">
            <v>0</v>
          </cell>
          <cell r="AH31">
            <v>0</v>
          </cell>
          <cell r="AI31">
            <v>0.1</v>
          </cell>
          <cell r="AJ31">
            <v>0</v>
          </cell>
          <cell r="AK31">
            <v>0</v>
          </cell>
          <cell r="AL31">
            <v>0.1</v>
          </cell>
          <cell r="AM31">
            <v>0</v>
          </cell>
          <cell r="AN31">
            <v>0</v>
          </cell>
          <cell r="AO31">
            <v>0</v>
          </cell>
          <cell r="AP31">
            <v>1</v>
          </cell>
          <cell r="AQ31">
            <v>0</v>
          </cell>
          <cell r="AR31">
            <v>10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2.2999999999999998</v>
          </cell>
          <cell r="AA32">
            <v>2.1</v>
          </cell>
          <cell r="AB32">
            <v>0.1</v>
          </cell>
          <cell r="AC32">
            <v>0.1</v>
          </cell>
          <cell r="AD32">
            <v>0.9</v>
          </cell>
          <cell r="AE32">
            <v>0.1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0.2</v>
          </cell>
          <cell r="AW32">
            <v>1.2000000000000002</v>
          </cell>
          <cell r="AX32">
            <v>4.6000000000000005</v>
          </cell>
        </row>
        <row r="33"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>
            <v>1.3</v>
          </cell>
          <cell r="U33">
            <v>158.69999999999999</v>
          </cell>
          <cell r="V33">
            <v>335</v>
          </cell>
          <cell r="W33">
            <v>346.1</v>
          </cell>
          <cell r="X33">
            <v>393.70000000000005</v>
          </cell>
          <cell r="Y33">
            <v>509</v>
          </cell>
          <cell r="Z33">
            <v>482.70000000000005</v>
          </cell>
          <cell r="AA33">
            <v>312.10000000000002</v>
          </cell>
          <cell r="AB33">
            <v>83.199999999999989</v>
          </cell>
          <cell r="AC33">
            <v>52.1</v>
          </cell>
          <cell r="AD33">
            <v>18.5</v>
          </cell>
          <cell r="AE33">
            <v>16.600000000000001</v>
          </cell>
          <cell r="AF33">
            <v>5.0999999999999996</v>
          </cell>
          <cell r="AG33">
            <v>4.5</v>
          </cell>
          <cell r="AH33">
            <v>4.5999999999999996</v>
          </cell>
          <cell r="AI33">
            <v>4.5999999999999996</v>
          </cell>
          <cell r="AJ33">
            <v>4.3000000000000007</v>
          </cell>
          <cell r="AK33">
            <v>3.8</v>
          </cell>
          <cell r="AL33">
            <v>3.0999999999999996</v>
          </cell>
          <cell r="AM33">
            <v>6</v>
          </cell>
          <cell r="AN33">
            <v>6.8000000000000007</v>
          </cell>
          <cell r="AO33">
            <v>7.1</v>
          </cell>
          <cell r="AP33">
            <v>7.1</v>
          </cell>
          <cell r="AQ33">
            <v>9.8000000000000007</v>
          </cell>
          <cell r="AR33">
            <v>8.5</v>
          </cell>
          <cell r="AS33">
            <v>11.6</v>
          </cell>
          <cell r="AT33">
            <v>10.8</v>
          </cell>
          <cell r="AU33">
            <v>0.6</v>
          </cell>
          <cell r="AV33">
            <v>5.8</v>
          </cell>
          <cell r="AW33">
            <v>0.3</v>
          </cell>
          <cell r="AX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0.1</v>
          </cell>
          <cell r="L34">
            <v>0.5</v>
          </cell>
          <cell r="M34">
            <v>0</v>
          </cell>
          <cell r="N34">
            <v>0</v>
          </cell>
          <cell r="O34">
            <v>0.30000000000000004</v>
          </cell>
          <cell r="P34">
            <v>0</v>
          </cell>
          <cell r="Q34">
            <v>0.60000000000000009</v>
          </cell>
          <cell r="R34">
            <v>0.60000000000000009</v>
          </cell>
          <cell r="S34">
            <v>2.7</v>
          </cell>
          <cell r="T34">
            <v>0</v>
          </cell>
          <cell r="U34">
            <v>5.5</v>
          </cell>
          <cell r="V34">
            <v>0</v>
          </cell>
          <cell r="W34">
            <v>0.1</v>
          </cell>
          <cell r="X34">
            <v>0</v>
          </cell>
          <cell r="Y34">
            <v>29</v>
          </cell>
          <cell r="Z34">
            <v>56.5</v>
          </cell>
          <cell r="AA34">
            <v>0.2</v>
          </cell>
          <cell r="AB34">
            <v>0.6</v>
          </cell>
          <cell r="AC34">
            <v>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</row>
        <row r="35">
          <cell r="F35">
            <v>1.5999999999999999</v>
          </cell>
          <cell r="G35">
            <v>0</v>
          </cell>
          <cell r="H35">
            <v>7.6</v>
          </cell>
          <cell r="I35">
            <v>6.1999999999999993</v>
          </cell>
          <cell r="J35">
            <v>5.7</v>
          </cell>
          <cell r="K35">
            <v>4</v>
          </cell>
          <cell r="L35">
            <v>2.7</v>
          </cell>
          <cell r="M35">
            <v>0.1</v>
          </cell>
          <cell r="N35">
            <v>0</v>
          </cell>
          <cell r="O35">
            <v>0</v>
          </cell>
          <cell r="P35">
            <v>0</v>
          </cell>
          <cell r="Q35">
            <v>2.9000000000000004</v>
          </cell>
          <cell r="R35">
            <v>18.600000000000001</v>
          </cell>
          <cell r="S35">
            <v>16.8</v>
          </cell>
          <cell r="T35">
            <v>75.400000000000006</v>
          </cell>
          <cell r="U35">
            <v>227.3</v>
          </cell>
          <cell r="V35">
            <v>543.90000000000009</v>
          </cell>
          <cell r="W35">
            <v>440.8</v>
          </cell>
          <cell r="X35">
            <v>3050.1</v>
          </cell>
          <cell r="Y35">
            <v>371</v>
          </cell>
          <cell r="Z35">
            <v>1472.5</v>
          </cell>
          <cell r="AA35">
            <v>699.6</v>
          </cell>
          <cell r="AB35">
            <v>645.29999999999995</v>
          </cell>
          <cell r="AC35">
            <v>1518.2</v>
          </cell>
          <cell r="AD35">
            <v>1864</v>
          </cell>
          <cell r="AE35">
            <v>2063.5</v>
          </cell>
          <cell r="AF35">
            <v>2060.8000000000002</v>
          </cell>
          <cell r="AG35">
            <v>1976.9</v>
          </cell>
          <cell r="AH35">
            <v>2392.6999999999998</v>
          </cell>
          <cell r="AI35">
            <v>2668.8</v>
          </cell>
          <cell r="AJ35">
            <v>3.6999999999999997</v>
          </cell>
          <cell r="AK35">
            <v>3.6999999999999997</v>
          </cell>
          <cell r="AL35">
            <v>3.6999999999999997</v>
          </cell>
          <cell r="AM35">
            <v>3.8</v>
          </cell>
          <cell r="AN35">
            <v>11.5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1.8</v>
          </cell>
          <cell r="AE36">
            <v>1.9</v>
          </cell>
          <cell r="AF36">
            <v>1.8</v>
          </cell>
          <cell r="AG36">
            <v>1.4000000000000001</v>
          </cell>
          <cell r="AH36">
            <v>1.5</v>
          </cell>
          <cell r="AI36">
            <v>1.3</v>
          </cell>
          <cell r="AJ36">
            <v>1.2000000000000002</v>
          </cell>
          <cell r="AK36">
            <v>1.2000000000000002</v>
          </cell>
          <cell r="AL36">
            <v>1.4000000000000001</v>
          </cell>
          <cell r="AM36">
            <v>1.7</v>
          </cell>
          <cell r="AN36">
            <v>1.9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</row>
        <row r="37"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0.1</v>
          </cell>
          <cell r="V37">
            <v>0.2</v>
          </cell>
          <cell r="W37">
            <v>0.7</v>
          </cell>
          <cell r="X37">
            <v>1.1000000000000001</v>
          </cell>
          <cell r="Y37">
            <v>1.1000000000000001</v>
          </cell>
          <cell r="Z37">
            <v>1.2</v>
          </cell>
          <cell r="AA37">
            <v>1.3</v>
          </cell>
          <cell r="AB37">
            <v>1.4000000000000001</v>
          </cell>
          <cell r="AC37">
            <v>1.4000000000000001</v>
          </cell>
          <cell r="AD37">
            <v>1.4000000000000001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0.1</v>
          </cell>
          <cell r="J38">
            <v>0.1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0.2</v>
          </cell>
          <cell r="R38">
            <v>0.2</v>
          </cell>
          <cell r="S38">
            <v>0.1</v>
          </cell>
          <cell r="T38">
            <v>9.8000000000000007</v>
          </cell>
          <cell r="U38">
            <v>1.2</v>
          </cell>
          <cell r="V38">
            <v>0</v>
          </cell>
          <cell r="W38">
            <v>2.2999999999999998</v>
          </cell>
          <cell r="X38">
            <v>0</v>
          </cell>
          <cell r="Y38">
            <v>1.1000000000000001</v>
          </cell>
          <cell r="Z38">
            <v>0</v>
          </cell>
          <cell r="AA38">
            <v>29</v>
          </cell>
          <cell r="AB38">
            <v>32.200000000000003</v>
          </cell>
          <cell r="AC38">
            <v>91.8</v>
          </cell>
          <cell r="AD38">
            <v>69.8</v>
          </cell>
          <cell r="AE38">
            <v>49.800000000000004</v>
          </cell>
          <cell r="AF38">
            <v>1.2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F39" t="str">
            <v>NA</v>
          </cell>
          <cell r="G39" t="str">
            <v>NA</v>
          </cell>
          <cell r="H39" t="str">
            <v>NA</v>
          </cell>
          <cell r="I39" t="str">
            <v>NA</v>
          </cell>
          <cell r="J39" t="str">
            <v>NA</v>
          </cell>
          <cell r="K39" t="str">
            <v>NA</v>
          </cell>
          <cell r="L39" t="str">
            <v>NA</v>
          </cell>
          <cell r="M39" t="str">
            <v>NA</v>
          </cell>
          <cell r="N39" t="str">
            <v>NA</v>
          </cell>
          <cell r="O39" t="str">
            <v>NA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1.2</v>
          </cell>
          <cell r="W39">
            <v>2.5</v>
          </cell>
          <cell r="X39">
            <v>3.1</v>
          </cell>
          <cell r="Y39">
            <v>1.6</v>
          </cell>
          <cell r="Z39">
            <v>2.8</v>
          </cell>
          <cell r="AA39">
            <v>8.9</v>
          </cell>
          <cell r="AB39">
            <v>9.7000000000000011</v>
          </cell>
          <cell r="AC39">
            <v>9.6</v>
          </cell>
          <cell r="AD39">
            <v>11.5</v>
          </cell>
          <cell r="AE39">
            <v>12.8</v>
          </cell>
          <cell r="AF39">
            <v>12.3</v>
          </cell>
          <cell r="AG39">
            <v>11.9</v>
          </cell>
          <cell r="AH39">
            <v>10.4</v>
          </cell>
          <cell r="AI39">
            <v>8.9</v>
          </cell>
          <cell r="AJ39">
            <v>0</v>
          </cell>
          <cell r="AK39">
            <v>1.6</v>
          </cell>
          <cell r="AL39">
            <v>3.5</v>
          </cell>
          <cell r="AM39">
            <v>7.1000000000000005</v>
          </cell>
          <cell r="AN39">
            <v>20.2</v>
          </cell>
          <cell r="AO39">
            <v>26.6</v>
          </cell>
          <cell r="AP39">
            <v>23.4</v>
          </cell>
          <cell r="AQ39">
            <v>33.299999999999997</v>
          </cell>
          <cell r="AR39">
            <v>59.6</v>
          </cell>
          <cell r="AS39">
            <v>187.3</v>
          </cell>
          <cell r="AT39">
            <v>35.299999999999997</v>
          </cell>
          <cell r="AU39">
            <v>32.4</v>
          </cell>
          <cell r="AV39">
            <v>33.4</v>
          </cell>
          <cell r="AW39">
            <v>33.4</v>
          </cell>
          <cell r="AX39">
            <v>0</v>
          </cell>
        </row>
        <row r="40">
          <cell r="F40">
            <v>0</v>
          </cell>
          <cell r="G40">
            <v>0.1</v>
          </cell>
          <cell r="H40">
            <v>0.1</v>
          </cell>
          <cell r="I40">
            <v>0.1</v>
          </cell>
          <cell r="J40">
            <v>0.7</v>
          </cell>
          <cell r="K40">
            <v>5</v>
          </cell>
          <cell r="L40">
            <v>17.8</v>
          </cell>
          <cell r="M40">
            <v>13</v>
          </cell>
          <cell r="N40">
            <v>2.2000000000000002</v>
          </cell>
          <cell r="O40">
            <v>14.9</v>
          </cell>
          <cell r="P40">
            <v>16.399999999999999</v>
          </cell>
          <cell r="Q40">
            <v>11.2</v>
          </cell>
          <cell r="R40">
            <v>19.799999999999997</v>
          </cell>
          <cell r="S40">
            <v>25</v>
          </cell>
          <cell r="T40">
            <v>23.2</v>
          </cell>
          <cell r="U40">
            <v>34.700000000000003</v>
          </cell>
          <cell r="V40">
            <v>38</v>
          </cell>
          <cell r="W40">
            <v>56.2</v>
          </cell>
          <cell r="X40">
            <v>66.899999999999991</v>
          </cell>
          <cell r="Y40">
            <v>398.2</v>
          </cell>
          <cell r="Z40">
            <v>439.9</v>
          </cell>
          <cell r="AA40">
            <v>475.2</v>
          </cell>
          <cell r="AB40">
            <v>415</v>
          </cell>
          <cell r="AC40">
            <v>425.2</v>
          </cell>
          <cell r="AD40">
            <v>313.2</v>
          </cell>
          <cell r="AE40">
            <v>88.5</v>
          </cell>
          <cell r="AF40">
            <v>88.5</v>
          </cell>
          <cell r="AG40">
            <v>88.5</v>
          </cell>
          <cell r="AH40">
            <v>88.6</v>
          </cell>
          <cell r="AI40">
            <v>88.699999999999989</v>
          </cell>
          <cell r="AJ40">
            <v>4.7</v>
          </cell>
          <cell r="AK40">
            <v>0</v>
          </cell>
          <cell r="AL40">
            <v>0</v>
          </cell>
          <cell r="AM40">
            <v>12.2</v>
          </cell>
          <cell r="AN40">
            <v>0</v>
          </cell>
          <cell r="AO40">
            <v>211.2</v>
          </cell>
          <cell r="AP40">
            <v>211.1</v>
          </cell>
          <cell r="AQ40">
            <v>211.1</v>
          </cell>
          <cell r="AR40">
            <v>211.1</v>
          </cell>
          <cell r="AS40">
            <v>211.1</v>
          </cell>
          <cell r="AT40">
            <v>211.1</v>
          </cell>
          <cell r="AU40">
            <v>208</v>
          </cell>
          <cell r="AV40">
            <v>209.6</v>
          </cell>
          <cell r="AW40">
            <v>195.4</v>
          </cell>
          <cell r="AX40">
            <v>195.4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0.4</v>
          </cell>
          <cell r="M41">
            <v>0.4</v>
          </cell>
          <cell r="N41">
            <v>0.5</v>
          </cell>
          <cell r="O41">
            <v>0</v>
          </cell>
          <cell r="P41">
            <v>0.1</v>
          </cell>
          <cell r="Q41">
            <v>4.3</v>
          </cell>
          <cell r="R41">
            <v>45</v>
          </cell>
          <cell r="S41">
            <v>86.699999999999989</v>
          </cell>
          <cell r="T41">
            <v>144.1</v>
          </cell>
          <cell r="U41">
            <v>12.9</v>
          </cell>
          <cell r="V41">
            <v>33.799999999999997</v>
          </cell>
          <cell r="W41">
            <v>0</v>
          </cell>
          <cell r="X41">
            <v>1.2</v>
          </cell>
          <cell r="Y41">
            <v>14.6</v>
          </cell>
          <cell r="Z41">
            <v>33.6</v>
          </cell>
          <cell r="AA41">
            <v>43</v>
          </cell>
          <cell r="AB41">
            <v>45.2</v>
          </cell>
          <cell r="AC41">
            <v>47.5</v>
          </cell>
          <cell r="AD41">
            <v>52</v>
          </cell>
          <cell r="AE41">
            <v>53.6</v>
          </cell>
          <cell r="AF41">
            <v>52.5</v>
          </cell>
          <cell r="AG41">
            <v>50</v>
          </cell>
          <cell r="AH41">
            <v>51.1</v>
          </cell>
          <cell r="AI41">
            <v>48.6</v>
          </cell>
          <cell r="AJ41">
            <v>47.400000000000006</v>
          </cell>
          <cell r="AK41">
            <v>46.6</v>
          </cell>
          <cell r="AL41">
            <v>49.3</v>
          </cell>
          <cell r="AM41">
            <v>52.800000000000004</v>
          </cell>
          <cell r="AN41">
            <v>54.4</v>
          </cell>
          <cell r="AO41">
            <v>51.4</v>
          </cell>
          <cell r="AP41">
            <v>53.7</v>
          </cell>
          <cell r="AQ41">
            <v>56.099999999999994</v>
          </cell>
          <cell r="AR41">
            <v>54.3</v>
          </cell>
          <cell r="AS41">
            <v>55.2</v>
          </cell>
          <cell r="AT41">
            <v>53.5</v>
          </cell>
          <cell r="AU41">
            <v>52.900000000000006</v>
          </cell>
          <cell r="AV41">
            <v>53.4</v>
          </cell>
          <cell r="AW41">
            <v>54.3</v>
          </cell>
          <cell r="AX41">
            <v>51.8</v>
          </cell>
        </row>
        <row r="42"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13.3</v>
          </cell>
          <cell r="M43">
            <v>123.4</v>
          </cell>
          <cell r="N43">
            <v>130.4</v>
          </cell>
          <cell r="O43">
            <v>88.8</v>
          </cell>
          <cell r="P43">
            <v>473.3</v>
          </cell>
          <cell r="Q43">
            <v>355.09999999999997</v>
          </cell>
          <cell r="R43">
            <v>670.5</v>
          </cell>
          <cell r="S43">
            <v>275.59999999999997</v>
          </cell>
          <cell r="T43">
            <v>276.60000000000002</v>
          </cell>
          <cell r="U43">
            <v>256.3</v>
          </cell>
          <cell r="V43">
            <v>269.5</v>
          </cell>
          <cell r="W43">
            <v>473.59999999999997</v>
          </cell>
          <cell r="X43">
            <v>869.4</v>
          </cell>
          <cell r="Y43">
            <v>1333.7</v>
          </cell>
          <cell r="Z43">
            <v>2271.6999999999998</v>
          </cell>
          <cell r="AA43">
            <v>2492.3000000000002</v>
          </cell>
          <cell r="AB43">
            <v>2578.1999999999998</v>
          </cell>
          <cell r="AC43">
            <v>2645.6</v>
          </cell>
          <cell r="AD43">
            <v>2994.1000000000004</v>
          </cell>
          <cell r="AE43">
            <v>3343.8</v>
          </cell>
          <cell r="AF43">
            <v>3005.3</v>
          </cell>
          <cell r="AG43">
            <v>2875.9</v>
          </cell>
          <cell r="AH43">
            <v>3026.8</v>
          </cell>
          <cell r="AI43">
            <v>2727.7</v>
          </cell>
          <cell r="AJ43">
            <v>3574.7</v>
          </cell>
          <cell r="AK43">
            <v>2837.3</v>
          </cell>
          <cell r="AL43">
            <v>3307.6</v>
          </cell>
          <cell r="AM43">
            <v>3636.8</v>
          </cell>
          <cell r="AN43">
            <v>3920.3</v>
          </cell>
          <cell r="AO43">
            <v>3657.3</v>
          </cell>
          <cell r="AP43">
            <v>3890.5</v>
          </cell>
          <cell r="AQ43">
            <v>4164.6000000000004</v>
          </cell>
          <cell r="AR43">
            <v>4369.2000000000007</v>
          </cell>
          <cell r="AS43">
            <v>4582.2</v>
          </cell>
          <cell r="AT43">
            <v>4953.8999999999996</v>
          </cell>
          <cell r="AU43">
            <v>4102.8</v>
          </cell>
          <cell r="AV43">
            <v>4678.8</v>
          </cell>
          <cell r="AW43">
            <v>5138.1000000000004</v>
          </cell>
          <cell r="AX43">
            <v>4904.2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0.2</v>
          </cell>
          <cell r="AB44">
            <v>0.3</v>
          </cell>
          <cell r="AC44">
            <v>0.9</v>
          </cell>
          <cell r="AD44">
            <v>0.5</v>
          </cell>
          <cell r="AE44">
            <v>0.3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4</v>
          </cell>
          <cell r="AU44">
            <v>5</v>
          </cell>
          <cell r="AV44">
            <v>1</v>
          </cell>
          <cell r="AW44">
            <v>2.2000000000000002</v>
          </cell>
          <cell r="AX44">
            <v>2.2000000000000002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1</v>
          </cell>
          <cell r="J45">
            <v>1.8</v>
          </cell>
          <cell r="K45">
            <v>3.1</v>
          </cell>
          <cell r="L45">
            <v>3.5999999999999996</v>
          </cell>
          <cell r="M45">
            <v>5.4</v>
          </cell>
          <cell r="N45">
            <v>2.1</v>
          </cell>
          <cell r="O45">
            <v>3.9</v>
          </cell>
          <cell r="P45">
            <v>10.199999999999999</v>
          </cell>
          <cell r="Q45">
            <v>21.5</v>
          </cell>
          <cell r="R45">
            <v>36.5</v>
          </cell>
          <cell r="S45">
            <v>54.6</v>
          </cell>
          <cell r="T45">
            <v>92.3</v>
          </cell>
          <cell r="U45">
            <v>156.69999999999999</v>
          </cell>
          <cell r="V45">
            <v>94.9</v>
          </cell>
          <cell r="W45">
            <v>166.2</v>
          </cell>
          <cell r="X45">
            <v>207.5</v>
          </cell>
          <cell r="Y45">
            <v>268.5</v>
          </cell>
          <cell r="Z45">
            <v>320</v>
          </cell>
          <cell r="AA45">
            <v>384.2</v>
          </cell>
          <cell r="AB45">
            <v>296</v>
          </cell>
          <cell r="AC45">
            <v>363.79999999999995</v>
          </cell>
          <cell r="AD45">
            <v>408.4</v>
          </cell>
          <cell r="AE45">
            <v>441.3</v>
          </cell>
          <cell r="AF45">
            <v>464.20000000000005</v>
          </cell>
          <cell r="AG45">
            <v>352.29999999999995</v>
          </cell>
          <cell r="AH45">
            <v>348.9</v>
          </cell>
          <cell r="AI45">
            <v>334.1</v>
          </cell>
          <cell r="AJ45">
            <v>326.8</v>
          </cell>
          <cell r="AK45">
            <v>83.199999999999989</v>
          </cell>
          <cell r="AL45">
            <v>95.4</v>
          </cell>
          <cell r="AM45">
            <v>111.7</v>
          </cell>
          <cell r="AN45">
            <v>126.6</v>
          </cell>
          <cell r="AO45">
            <v>127.1</v>
          </cell>
          <cell r="AP45">
            <v>140</v>
          </cell>
          <cell r="AQ45">
            <v>162.9</v>
          </cell>
          <cell r="AR45">
            <v>180.8</v>
          </cell>
          <cell r="AS45">
            <v>196.3</v>
          </cell>
          <cell r="AT45">
            <v>187</v>
          </cell>
          <cell r="AU45">
            <v>203.5</v>
          </cell>
          <cell r="AV45">
            <v>230.3</v>
          </cell>
          <cell r="AW45">
            <v>267.89999999999998</v>
          </cell>
          <cell r="AX45">
            <v>252.5</v>
          </cell>
        </row>
        <row r="46">
          <cell r="F46">
            <v>0.1</v>
          </cell>
          <cell r="G46">
            <v>2.2000000000000002</v>
          </cell>
          <cell r="H46">
            <v>1.9</v>
          </cell>
          <cell r="I46">
            <v>2.3000000000000003</v>
          </cell>
          <cell r="J46">
            <v>0.8</v>
          </cell>
          <cell r="K46">
            <v>0.6</v>
          </cell>
          <cell r="L46">
            <v>5.0999999999999996</v>
          </cell>
          <cell r="M46">
            <v>8</v>
          </cell>
          <cell r="N46">
            <v>39.700000000000003</v>
          </cell>
          <cell r="O46">
            <v>28.3</v>
          </cell>
          <cell r="P46">
            <v>20.799999999999997</v>
          </cell>
          <cell r="Q46">
            <v>63.3</v>
          </cell>
          <cell r="R46">
            <v>101.2</v>
          </cell>
          <cell r="S46">
            <v>1.1000000000000001</v>
          </cell>
          <cell r="T46">
            <v>0</v>
          </cell>
          <cell r="U46">
            <v>0.3</v>
          </cell>
          <cell r="V46">
            <v>1.8</v>
          </cell>
          <cell r="W46">
            <v>21.4</v>
          </cell>
          <cell r="X46">
            <v>3.6</v>
          </cell>
          <cell r="Y46">
            <v>1.3</v>
          </cell>
          <cell r="Z46">
            <v>1.4000000000000001</v>
          </cell>
          <cell r="AA46">
            <v>5.8999999999999995</v>
          </cell>
          <cell r="AB46">
            <v>17.600000000000001</v>
          </cell>
          <cell r="AC46">
            <v>31.1</v>
          </cell>
          <cell r="AD46">
            <v>45.7</v>
          </cell>
          <cell r="AE46">
            <v>59.4</v>
          </cell>
          <cell r="AF46">
            <v>74.400000000000006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0.1</v>
          </cell>
          <cell r="L47">
            <v>2.6</v>
          </cell>
          <cell r="M47">
            <v>5.5</v>
          </cell>
          <cell r="N47">
            <v>20.700000000000003</v>
          </cell>
          <cell r="O47">
            <v>36.9</v>
          </cell>
          <cell r="P47">
            <v>60.300000000000004</v>
          </cell>
          <cell r="Q47">
            <v>20.3</v>
          </cell>
          <cell r="R47">
            <v>24.4</v>
          </cell>
          <cell r="S47">
            <v>25.2</v>
          </cell>
          <cell r="T47">
            <v>29.7</v>
          </cell>
          <cell r="U47">
            <v>42.400000000000006</v>
          </cell>
          <cell r="V47">
            <v>64</v>
          </cell>
          <cell r="W47">
            <v>52.8</v>
          </cell>
          <cell r="X47">
            <v>83.6</v>
          </cell>
          <cell r="Y47">
            <v>115.60000000000001</v>
          </cell>
          <cell r="Z47">
            <v>172.9</v>
          </cell>
          <cell r="AA47">
            <v>202.89999999999998</v>
          </cell>
          <cell r="AB47">
            <v>176.4</v>
          </cell>
          <cell r="AC47">
            <v>83.7</v>
          </cell>
          <cell r="AD47">
            <v>74.8</v>
          </cell>
          <cell r="AE47">
            <v>76</v>
          </cell>
          <cell r="AF47">
            <v>73.899999999999991</v>
          </cell>
          <cell r="AG47">
            <v>74.900000000000006</v>
          </cell>
          <cell r="AH47">
            <v>64.2</v>
          </cell>
          <cell r="AI47">
            <v>18.3</v>
          </cell>
          <cell r="AJ47">
            <v>18</v>
          </cell>
          <cell r="AK47">
            <v>24.2</v>
          </cell>
          <cell r="AL47">
            <v>22.4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0.2</v>
          </cell>
          <cell r="J48">
            <v>6.6999999999999993</v>
          </cell>
          <cell r="K48">
            <v>88.4</v>
          </cell>
          <cell r="L48">
            <v>133</v>
          </cell>
          <cell r="M48">
            <v>344.6</v>
          </cell>
          <cell r="N48">
            <v>555.6</v>
          </cell>
          <cell r="O48">
            <v>470.5</v>
          </cell>
          <cell r="P48">
            <v>25.1</v>
          </cell>
          <cell r="Q48">
            <v>50.599999999999994</v>
          </cell>
          <cell r="R48">
            <v>281.10000000000002</v>
          </cell>
          <cell r="S48">
            <v>159.5</v>
          </cell>
          <cell r="T48">
            <v>129.80000000000001</v>
          </cell>
          <cell r="U48">
            <v>223.5</v>
          </cell>
          <cell r="V48">
            <v>331</v>
          </cell>
          <cell r="W48">
            <v>458.5</v>
          </cell>
          <cell r="X48">
            <v>549.1</v>
          </cell>
          <cell r="Y48">
            <v>660.7</v>
          </cell>
          <cell r="Z48">
            <v>773.19999999999993</v>
          </cell>
          <cell r="AA48">
            <v>834.80000000000007</v>
          </cell>
          <cell r="AB48">
            <v>924.6</v>
          </cell>
          <cell r="AC48">
            <v>1017.1</v>
          </cell>
          <cell r="AD48">
            <v>1099.2</v>
          </cell>
          <cell r="AE48">
            <v>1142.7</v>
          </cell>
          <cell r="AF48">
            <v>1144.5999999999999</v>
          </cell>
          <cell r="AG48">
            <v>1129</v>
          </cell>
          <cell r="AH48">
            <v>1188.3</v>
          </cell>
          <cell r="AI48">
            <v>673.2</v>
          </cell>
          <cell r="AJ48">
            <v>667</v>
          </cell>
          <cell r="AK48">
            <v>659.2</v>
          </cell>
          <cell r="AL48">
            <v>195.7</v>
          </cell>
          <cell r="AM48">
            <v>201.8</v>
          </cell>
          <cell r="AN48">
            <v>204.10000000000002</v>
          </cell>
          <cell r="AO48">
            <v>206.5</v>
          </cell>
          <cell r="AP48">
            <v>203</v>
          </cell>
          <cell r="AQ48">
            <v>269.10000000000002</v>
          </cell>
          <cell r="AR48">
            <v>325.20000000000005</v>
          </cell>
          <cell r="AS48">
            <v>366.3</v>
          </cell>
          <cell r="AT48">
            <v>131.10000000000002</v>
          </cell>
          <cell r="AU48">
            <v>0.1</v>
          </cell>
          <cell r="AV48">
            <v>0</v>
          </cell>
          <cell r="AW48">
            <v>0</v>
          </cell>
          <cell r="AX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1.7</v>
          </cell>
          <cell r="L49">
            <v>1.5</v>
          </cell>
          <cell r="M49">
            <v>2.5</v>
          </cell>
          <cell r="N49">
            <v>14.3</v>
          </cell>
          <cell r="O49">
            <v>33.5</v>
          </cell>
          <cell r="P49">
            <v>15.6</v>
          </cell>
          <cell r="Q49">
            <v>50.2</v>
          </cell>
          <cell r="R49">
            <v>112.69999999999999</v>
          </cell>
          <cell r="S49">
            <v>124.6</v>
          </cell>
          <cell r="T49">
            <v>101.8</v>
          </cell>
          <cell r="U49">
            <v>233.2</v>
          </cell>
          <cell r="V49">
            <v>182.6</v>
          </cell>
          <cell r="W49">
            <v>196.3</v>
          </cell>
          <cell r="X49">
            <v>234.4</v>
          </cell>
          <cell r="Y49">
            <v>265.8</v>
          </cell>
          <cell r="Z49">
            <v>170.8</v>
          </cell>
          <cell r="AA49">
            <v>181.7</v>
          </cell>
          <cell r="AB49">
            <v>186</v>
          </cell>
          <cell r="AC49">
            <v>202</v>
          </cell>
          <cell r="AD49">
            <v>104.4</v>
          </cell>
          <cell r="AE49">
            <v>126.4</v>
          </cell>
          <cell r="AF49">
            <v>138.6</v>
          </cell>
          <cell r="AG49">
            <v>116.3</v>
          </cell>
          <cell r="AH49">
            <v>77.599999999999994</v>
          </cell>
          <cell r="AI49">
            <v>38.6</v>
          </cell>
          <cell r="AJ49">
            <v>38</v>
          </cell>
          <cell r="AK49">
            <v>93.8</v>
          </cell>
          <cell r="AL49">
            <v>197.8</v>
          </cell>
          <cell r="AM49">
            <v>189.4</v>
          </cell>
          <cell r="AN49">
            <v>332.7</v>
          </cell>
          <cell r="AO49">
            <v>330.8</v>
          </cell>
          <cell r="AP49">
            <v>367.1</v>
          </cell>
          <cell r="AQ49">
            <v>403.3</v>
          </cell>
          <cell r="AR49">
            <v>400.6</v>
          </cell>
          <cell r="AS49">
            <v>395.6</v>
          </cell>
          <cell r="AT49">
            <v>398.6</v>
          </cell>
          <cell r="AU49">
            <v>392.7</v>
          </cell>
          <cell r="AV49">
            <v>387.4</v>
          </cell>
          <cell r="AW49">
            <v>382.29999999999995</v>
          </cell>
          <cell r="AX49">
            <v>382.9</v>
          </cell>
        </row>
        <row r="50">
          <cell r="F50">
            <v>62.5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46.7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0.1</v>
          </cell>
          <cell r="V50">
            <v>0.4</v>
          </cell>
          <cell r="W50">
            <v>7.1999999999999993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3.2</v>
          </cell>
          <cell r="AC50">
            <v>2.5</v>
          </cell>
          <cell r="AD50">
            <v>2.2999999999999998</v>
          </cell>
          <cell r="AE50">
            <v>15.2</v>
          </cell>
          <cell r="AF50">
            <v>0.1</v>
          </cell>
          <cell r="AG50">
            <v>4.5999999999999996</v>
          </cell>
          <cell r="AH50">
            <v>10.200000000000001</v>
          </cell>
          <cell r="AI50">
            <v>10.5</v>
          </cell>
          <cell r="AJ50">
            <v>74.5</v>
          </cell>
          <cell r="AK50">
            <v>168.9</v>
          </cell>
          <cell r="AL50">
            <v>257.10000000000002</v>
          </cell>
          <cell r="AM50">
            <v>332.90000000000003</v>
          </cell>
          <cell r="AN50">
            <v>409.9</v>
          </cell>
          <cell r="AO50">
            <v>404.9</v>
          </cell>
          <cell r="AP50">
            <v>475.29999999999995</v>
          </cell>
          <cell r="AQ50">
            <v>610.9</v>
          </cell>
          <cell r="AR50">
            <v>524.9</v>
          </cell>
          <cell r="AS50">
            <v>599.4</v>
          </cell>
          <cell r="AT50">
            <v>523.79999999999995</v>
          </cell>
          <cell r="AU50">
            <v>537.6</v>
          </cell>
          <cell r="AV50">
            <v>515.5</v>
          </cell>
          <cell r="AW50">
            <v>522.1</v>
          </cell>
          <cell r="AX50">
            <v>484.6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0.8</v>
          </cell>
          <cell r="R52">
            <v>0</v>
          </cell>
          <cell r="S52">
            <v>1793</v>
          </cell>
          <cell r="T52">
            <v>4142.7</v>
          </cell>
          <cell r="U52">
            <v>883.09999999999991</v>
          </cell>
          <cell r="V52">
            <v>3741.6</v>
          </cell>
          <cell r="W52">
            <v>2383.6999999999998</v>
          </cell>
          <cell r="X52">
            <v>3772.3</v>
          </cell>
          <cell r="Y52">
            <v>7519.1</v>
          </cell>
          <cell r="Z52">
            <v>11605.4</v>
          </cell>
          <cell r="AA52">
            <v>13021.1</v>
          </cell>
          <cell r="AB52">
            <v>13801.6</v>
          </cell>
          <cell r="AC52">
            <v>0.7</v>
          </cell>
          <cell r="AD52">
            <v>0.9</v>
          </cell>
          <cell r="AE52">
            <v>0.2</v>
          </cell>
          <cell r="AF52">
            <v>0.2</v>
          </cell>
          <cell r="AG52">
            <v>0</v>
          </cell>
          <cell r="AH52">
            <v>0</v>
          </cell>
          <cell r="AI52">
            <v>0</v>
          </cell>
          <cell r="AJ52">
            <v>10.3</v>
          </cell>
          <cell r="AK52">
            <v>3.9</v>
          </cell>
          <cell r="AL52">
            <v>12195.3</v>
          </cell>
          <cell r="AM52">
            <v>26666.1</v>
          </cell>
          <cell r="AN52">
            <v>39281.699999999997</v>
          </cell>
          <cell r="AO52">
            <v>15474.599999999999</v>
          </cell>
          <cell r="AP52">
            <v>15168.4</v>
          </cell>
          <cell r="AQ52">
            <v>21204.199999999997</v>
          </cell>
          <cell r="AR52">
            <v>23257.7</v>
          </cell>
          <cell r="AS52">
            <v>25113.5</v>
          </cell>
          <cell r="AT52">
            <v>9170.0999999999985</v>
          </cell>
          <cell r="AU52">
            <v>14171.6</v>
          </cell>
          <cell r="AV52">
            <v>14306.599999999999</v>
          </cell>
          <cell r="AW52">
            <v>14866.2</v>
          </cell>
          <cell r="AX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1.4</v>
          </cell>
          <cell r="U53">
            <v>0</v>
          </cell>
          <cell r="V53">
            <v>0.8</v>
          </cell>
          <cell r="W53">
            <v>1.3</v>
          </cell>
          <cell r="X53">
            <v>1.7000000000000002</v>
          </cell>
          <cell r="Y53">
            <v>1.3</v>
          </cell>
          <cell r="Z53">
            <v>1.7</v>
          </cell>
          <cell r="AA53">
            <v>0</v>
          </cell>
          <cell r="AB53">
            <v>0.1</v>
          </cell>
          <cell r="AC53">
            <v>1.5</v>
          </cell>
          <cell r="AD53">
            <v>3.1</v>
          </cell>
          <cell r="AE53">
            <v>0.3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1.1000000000000001</v>
          </cell>
          <cell r="AM53">
            <v>0.1</v>
          </cell>
          <cell r="AN53">
            <v>0.1</v>
          </cell>
          <cell r="AO53">
            <v>3.3</v>
          </cell>
          <cell r="AP53">
            <v>1.8</v>
          </cell>
          <cell r="AQ53">
            <v>1.6</v>
          </cell>
          <cell r="AR53">
            <v>1.5</v>
          </cell>
          <cell r="AS53">
            <v>1.4</v>
          </cell>
          <cell r="AT53">
            <v>1.1000000000000001</v>
          </cell>
          <cell r="AU53">
            <v>0.9</v>
          </cell>
          <cell r="AV53">
            <v>0.9</v>
          </cell>
          <cell r="AW53">
            <v>0.9</v>
          </cell>
          <cell r="AX53">
            <v>0.9</v>
          </cell>
        </row>
        <row r="54">
          <cell r="F54">
            <v>0</v>
          </cell>
          <cell r="G54">
            <v>0.2</v>
          </cell>
          <cell r="H54">
            <v>0.3</v>
          </cell>
          <cell r="I54">
            <v>0.3</v>
          </cell>
          <cell r="J54">
            <v>0.3</v>
          </cell>
          <cell r="K54">
            <v>0.3</v>
          </cell>
          <cell r="L54">
            <v>0.3</v>
          </cell>
          <cell r="M54">
            <v>0.3</v>
          </cell>
          <cell r="N54">
            <v>1.6</v>
          </cell>
          <cell r="O54">
            <v>11.5</v>
          </cell>
          <cell r="P54">
            <v>7.3</v>
          </cell>
          <cell r="Q54">
            <v>50.2</v>
          </cell>
          <cell r="R54">
            <v>96.8</v>
          </cell>
          <cell r="S54">
            <v>147.80000000000001</v>
          </cell>
          <cell r="T54">
            <v>441.5</v>
          </cell>
          <cell r="U54">
            <v>648.9</v>
          </cell>
          <cell r="V54">
            <v>662.7</v>
          </cell>
          <cell r="W54">
            <v>951</v>
          </cell>
          <cell r="X54">
            <v>57.300000000000004</v>
          </cell>
          <cell r="Y54">
            <v>29</v>
          </cell>
          <cell r="Z54">
            <v>26.200000000000003</v>
          </cell>
          <cell r="AA54">
            <v>21.3</v>
          </cell>
          <cell r="AB54">
            <v>18.399999999999999</v>
          </cell>
          <cell r="AC54">
            <v>29.7</v>
          </cell>
          <cell r="AD54">
            <v>33</v>
          </cell>
          <cell r="AE54">
            <v>22.6</v>
          </cell>
          <cell r="AF54">
            <v>17.2</v>
          </cell>
          <cell r="AG54">
            <v>9.4</v>
          </cell>
          <cell r="AH54">
            <v>9.4</v>
          </cell>
          <cell r="AI54">
            <v>0.1</v>
          </cell>
          <cell r="AJ54">
            <v>0.1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5">
          <cell r="F55">
            <v>2.7</v>
          </cell>
          <cell r="G55">
            <v>20.8</v>
          </cell>
          <cell r="H55">
            <v>35</v>
          </cell>
          <cell r="I55">
            <v>40.800000000000004</v>
          </cell>
          <cell r="J55">
            <v>39.800000000000004</v>
          </cell>
          <cell r="K55">
            <v>46.6</v>
          </cell>
          <cell r="L55">
            <v>61.8</v>
          </cell>
          <cell r="M55">
            <v>136.6</v>
          </cell>
          <cell r="N55">
            <v>284.5</v>
          </cell>
          <cell r="O55">
            <v>350</v>
          </cell>
          <cell r="P55">
            <v>408.3</v>
          </cell>
          <cell r="Q55">
            <v>430.4</v>
          </cell>
          <cell r="R55">
            <v>420.5</v>
          </cell>
          <cell r="S55">
            <v>434.7</v>
          </cell>
          <cell r="T55">
            <v>568.5</v>
          </cell>
          <cell r="U55">
            <v>584</v>
          </cell>
          <cell r="V55">
            <v>750.4</v>
          </cell>
          <cell r="W55">
            <v>3948.7</v>
          </cell>
          <cell r="X55">
            <v>615.09999999999991</v>
          </cell>
          <cell r="Y55">
            <v>3905.9</v>
          </cell>
          <cell r="Z55">
            <v>11271.699999999999</v>
          </cell>
          <cell r="AA55">
            <v>12792.6</v>
          </cell>
          <cell r="AB55">
            <v>7109.5</v>
          </cell>
          <cell r="AC55">
            <v>10135.5</v>
          </cell>
          <cell r="AD55">
            <v>2881</v>
          </cell>
          <cell r="AE55">
            <v>3386</v>
          </cell>
          <cell r="AF55">
            <v>3177.9</v>
          </cell>
          <cell r="AG55">
            <v>2638.1</v>
          </cell>
          <cell r="AH55">
            <v>2930.6000000000004</v>
          </cell>
          <cell r="AI55">
            <v>1938.7</v>
          </cell>
          <cell r="AJ55">
            <v>1291.7</v>
          </cell>
          <cell r="AK55">
            <v>0</v>
          </cell>
          <cell r="AL55">
            <v>0</v>
          </cell>
          <cell r="AM55">
            <v>0.2</v>
          </cell>
          <cell r="AN55">
            <v>0</v>
          </cell>
          <cell r="AO55">
            <v>0</v>
          </cell>
          <cell r="AP55">
            <v>0</v>
          </cell>
          <cell r="AQ55">
            <v>0.1</v>
          </cell>
          <cell r="AR55">
            <v>0.2</v>
          </cell>
          <cell r="AS55">
            <v>0.1</v>
          </cell>
          <cell r="AT55">
            <v>0.4</v>
          </cell>
          <cell r="AU55">
            <v>0.5</v>
          </cell>
          <cell r="AV55">
            <v>0.4</v>
          </cell>
          <cell r="AW55">
            <v>35.4</v>
          </cell>
          <cell r="AX55">
            <v>18.400000000000002</v>
          </cell>
        </row>
        <row r="56">
          <cell r="F56">
            <v>0</v>
          </cell>
          <cell r="G56">
            <v>32.5</v>
          </cell>
          <cell r="H56">
            <v>16.600000000000001</v>
          </cell>
          <cell r="I56">
            <v>137</v>
          </cell>
          <cell r="J56">
            <v>45.300000000000004</v>
          </cell>
          <cell r="K56">
            <v>42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0.2</v>
          </cell>
          <cell r="Q57">
            <v>0.2</v>
          </cell>
          <cell r="R57">
            <v>1.3</v>
          </cell>
          <cell r="S57">
            <v>3.8</v>
          </cell>
          <cell r="T57">
            <v>8.1</v>
          </cell>
          <cell r="U57">
            <v>15.799999999999999</v>
          </cell>
          <cell r="V57">
            <v>2.6</v>
          </cell>
          <cell r="W57">
            <v>5.2</v>
          </cell>
          <cell r="X57">
            <v>432.09999999999997</v>
          </cell>
          <cell r="Y57">
            <v>336.9</v>
          </cell>
          <cell r="Z57">
            <v>378.09999999999997</v>
          </cell>
          <cell r="AA57">
            <v>205.4</v>
          </cell>
          <cell r="AB57">
            <v>56.3</v>
          </cell>
          <cell r="AC57">
            <v>75.699999999999989</v>
          </cell>
          <cell r="AD57">
            <v>93.5</v>
          </cell>
          <cell r="AE57">
            <v>93.9</v>
          </cell>
          <cell r="AF57">
            <v>9.9</v>
          </cell>
          <cell r="AG57">
            <v>8.8000000000000007</v>
          </cell>
          <cell r="AH57">
            <v>9.3000000000000007</v>
          </cell>
          <cell r="AI57">
            <v>8</v>
          </cell>
          <cell r="AJ57">
            <v>7.5</v>
          </cell>
          <cell r="AK57">
            <v>6.6</v>
          </cell>
          <cell r="AL57">
            <v>0.2</v>
          </cell>
          <cell r="AM57">
            <v>0.2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0.2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1.6</v>
          </cell>
          <cell r="Q58">
            <v>404.6</v>
          </cell>
          <cell r="R58">
            <v>634</v>
          </cell>
          <cell r="S58">
            <v>38.400000000000006</v>
          </cell>
          <cell r="T58">
            <v>63.1</v>
          </cell>
          <cell r="U58">
            <v>39.1</v>
          </cell>
          <cell r="V58">
            <v>140.19999999999999</v>
          </cell>
          <cell r="W58">
            <v>582.4</v>
          </cell>
          <cell r="X58">
            <v>804.6</v>
          </cell>
          <cell r="Y58">
            <v>1137.9000000000001</v>
          </cell>
          <cell r="Z58">
            <v>7.3999999999999995</v>
          </cell>
          <cell r="AA58">
            <v>30.7</v>
          </cell>
          <cell r="AB58">
            <v>18.399999999999999</v>
          </cell>
          <cell r="AC58">
            <v>10.3</v>
          </cell>
          <cell r="AD58">
            <v>6.3000000000000007</v>
          </cell>
          <cell r="AE58">
            <v>5.8</v>
          </cell>
          <cell r="AF58">
            <v>4.5</v>
          </cell>
          <cell r="AG58">
            <v>3.5</v>
          </cell>
          <cell r="AH58">
            <v>3.5</v>
          </cell>
          <cell r="AI58">
            <v>3.2</v>
          </cell>
          <cell r="AJ58">
            <v>3.2</v>
          </cell>
          <cell r="AK58">
            <v>3.1</v>
          </cell>
          <cell r="AL58">
            <v>0.2</v>
          </cell>
          <cell r="AM58">
            <v>0.2</v>
          </cell>
          <cell r="AN58">
            <v>0.2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0.1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3.5</v>
          </cell>
          <cell r="AM59">
            <v>5.2</v>
          </cell>
          <cell r="AN59">
            <v>4.4000000000000004</v>
          </cell>
          <cell r="AO59">
            <v>9.8000000000000007</v>
          </cell>
          <cell r="AP59">
            <v>13.1</v>
          </cell>
          <cell r="AQ59">
            <v>16.5</v>
          </cell>
          <cell r="AR59">
            <v>19.5</v>
          </cell>
          <cell r="AS59">
            <v>20.5</v>
          </cell>
          <cell r="AT59">
            <v>3.9</v>
          </cell>
          <cell r="AU59">
            <v>3.9</v>
          </cell>
          <cell r="AV59">
            <v>3.9</v>
          </cell>
          <cell r="AW59">
            <v>7.6</v>
          </cell>
          <cell r="AX59">
            <v>7.6</v>
          </cell>
        </row>
        <row r="60">
          <cell r="F60">
            <v>0.5</v>
          </cell>
          <cell r="G60">
            <v>0.5</v>
          </cell>
          <cell r="H60">
            <v>0.6</v>
          </cell>
          <cell r="I60">
            <v>0.8</v>
          </cell>
          <cell r="J60">
            <v>0.9</v>
          </cell>
          <cell r="K60">
            <v>1.5</v>
          </cell>
          <cell r="L60">
            <v>6.6</v>
          </cell>
          <cell r="M60">
            <v>13.7</v>
          </cell>
          <cell r="N60">
            <v>14.399999999999999</v>
          </cell>
          <cell r="O60">
            <v>4.2</v>
          </cell>
          <cell r="P60">
            <v>12.700000000000001</v>
          </cell>
          <cell r="Q60">
            <v>16.2</v>
          </cell>
          <cell r="R60">
            <v>30.5</v>
          </cell>
          <cell r="S60">
            <v>10.199999999999999</v>
          </cell>
          <cell r="T60">
            <v>124.4</v>
          </cell>
          <cell r="U60">
            <v>305.90000000000003</v>
          </cell>
          <cell r="V60">
            <v>31.4</v>
          </cell>
          <cell r="W60">
            <v>74.400000000000006</v>
          </cell>
          <cell r="X60">
            <v>111.2</v>
          </cell>
          <cell r="Y60">
            <v>161</v>
          </cell>
          <cell r="Z60">
            <v>371.4</v>
          </cell>
          <cell r="AA60">
            <v>435.7</v>
          </cell>
          <cell r="AB60">
            <v>591.20000000000005</v>
          </cell>
          <cell r="AC60">
            <v>826.6</v>
          </cell>
          <cell r="AD60">
            <v>99.5</v>
          </cell>
          <cell r="AE60">
            <v>117.19999999999999</v>
          </cell>
          <cell r="AF60">
            <v>115.3</v>
          </cell>
          <cell r="AG60">
            <v>104.6</v>
          </cell>
          <cell r="AH60">
            <v>121.9</v>
          </cell>
          <cell r="AI60">
            <v>134.10000000000002</v>
          </cell>
          <cell r="AJ60">
            <v>9.9</v>
          </cell>
          <cell r="AK60">
            <v>10.7</v>
          </cell>
          <cell r="AL60">
            <v>15.6</v>
          </cell>
          <cell r="AM60">
            <v>37.1</v>
          </cell>
          <cell r="AN60">
            <v>23.6</v>
          </cell>
          <cell r="AO60">
            <v>64</v>
          </cell>
          <cell r="AP60">
            <v>20.8</v>
          </cell>
          <cell r="AQ60">
            <v>12.9</v>
          </cell>
          <cell r="AR60">
            <v>0.1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</row>
        <row r="61">
          <cell r="F61">
            <v>0</v>
          </cell>
          <cell r="G61">
            <v>0</v>
          </cell>
          <cell r="H61">
            <v>0.4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0.5</v>
          </cell>
          <cell r="Q61">
            <v>0.6</v>
          </cell>
          <cell r="R61">
            <v>0.6</v>
          </cell>
          <cell r="S61">
            <v>3.6</v>
          </cell>
          <cell r="T61">
            <v>79.099999999999994</v>
          </cell>
          <cell r="U61">
            <v>29</v>
          </cell>
          <cell r="V61">
            <v>14.5</v>
          </cell>
          <cell r="W61">
            <v>500.8</v>
          </cell>
          <cell r="X61">
            <v>1095.5</v>
          </cell>
          <cell r="Y61">
            <v>1611.3999999999999</v>
          </cell>
          <cell r="Z61">
            <v>2603.3000000000002</v>
          </cell>
          <cell r="AA61">
            <v>3496.4</v>
          </cell>
          <cell r="AB61">
            <v>4216.3</v>
          </cell>
          <cell r="AC61">
            <v>5072.7</v>
          </cell>
          <cell r="AD61">
            <v>5769</v>
          </cell>
          <cell r="AE61">
            <v>6</v>
          </cell>
          <cell r="AF61">
            <v>73.099999999999994</v>
          </cell>
          <cell r="AG61">
            <v>66.900000000000006</v>
          </cell>
          <cell r="AH61">
            <v>87.899999999999991</v>
          </cell>
          <cell r="AI61">
            <v>87.1</v>
          </cell>
          <cell r="AJ61">
            <v>8.3000000000000007</v>
          </cell>
          <cell r="AK61">
            <v>7.7</v>
          </cell>
          <cell r="AL61">
            <v>6.3</v>
          </cell>
          <cell r="AM61">
            <v>4.8</v>
          </cell>
          <cell r="AN61">
            <v>4.7</v>
          </cell>
          <cell r="AO61">
            <v>4.7</v>
          </cell>
          <cell r="AP61">
            <v>0</v>
          </cell>
          <cell r="AQ61">
            <v>0</v>
          </cell>
          <cell r="AR61">
            <v>30.5</v>
          </cell>
          <cell r="AS61">
            <v>36.700000000000003</v>
          </cell>
          <cell r="AT61">
            <v>36.700000000000003</v>
          </cell>
          <cell r="AU61">
            <v>36.700000000000003</v>
          </cell>
          <cell r="AV61">
            <v>36.700000000000003</v>
          </cell>
          <cell r="AW61">
            <v>36.700000000000003</v>
          </cell>
          <cell r="AX61">
            <v>36.700000000000003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0.1</v>
          </cell>
          <cell r="S62">
            <v>0.2</v>
          </cell>
          <cell r="T62">
            <v>44.300000000000004</v>
          </cell>
          <cell r="U62">
            <v>1.8</v>
          </cell>
          <cell r="V62">
            <v>2</v>
          </cell>
          <cell r="W62">
            <v>1.6</v>
          </cell>
          <cell r="X62">
            <v>0.89999999999999991</v>
          </cell>
          <cell r="Y62">
            <v>5.6</v>
          </cell>
          <cell r="Z62">
            <v>0</v>
          </cell>
          <cell r="AA62">
            <v>0.4</v>
          </cell>
          <cell r="AB62">
            <v>3.8</v>
          </cell>
          <cell r="AC62">
            <v>2.8000000000000003</v>
          </cell>
          <cell r="AD62">
            <v>4.6000000000000005</v>
          </cell>
          <cell r="AE62">
            <v>6.5</v>
          </cell>
          <cell r="AF62">
            <v>7.5</v>
          </cell>
          <cell r="AG62">
            <v>1.1000000000000001</v>
          </cell>
          <cell r="AH62">
            <v>0.4</v>
          </cell>
          <cell r="AI62">
            <v>0.2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0.4</v>
          </cell>
          <cell r="R63">
            <v>0.4</v>
          </cell>
          <cell r="S63">
            <v>0.8</v>
          </cell>
          <cell r="T63">
            <v>0.8</v>
          </cell>
          <cell r="U63">
            <v>0.8</v>
          </cell>
          <cell r="V63">
            <v>0.8</v>
          </cell>
          <cell r="W63">
            <v>1.1000000000000001</v>
          </cell>
          <cell r="X63">
            <v>1.2</v>
          </cell>
          <cell r="Y63">
            <v>1.8</v>
          </cell>
          <cell r="Z63">
            <v>2.6999999999999997</v>
          </cell>
          <cell r="AA63">
            <v>2.5</v>
          </cell>
          <cell r="AB63">
            <v>2.4000000000000004</v>
          </cell>
          <cell r="AC63">
            <v>2.3000000000000003</v>
          </cell>
          <cell r="AD63">
            <v>2.5</v>
          </cell>
          <cell r="AE63">
            <v>2.1999999999999997</v>
          </cell>
          <cell r="AF63">
            <v>2</v>
          </cell>
          <cell r="AG63">
            <v>1.2</v>
          </cell>
          <cell r="AH63">
            <v>1.3</v>
          </cell>
          <cell r="AI63">
            <v>2.2000000000000002</v>
          </cell>
          <cell r="AJ63">
            <v>6.9</v>
          </cell>
          <cell r="AK63">
            <v>3.4000000000000004</v>
          </cell>
          <cell r="AL63">
            <v>2.9000000000000004</v>
          </cell>
          <cell r="AM63">
            <v>3</v>
          </cell>
          <cell r="AN63">
            <v>9.8000000000000007</v>
          </cell>
          <cell r="AO63">
            <v>4.3</v>
          </cell>
          <cell r="AP63">
            <v>3.5</v>
          </cell>
          <cell r="AQ63">
            <v>9.6</v>
          </cell>
          <cell r="AR63">
            <v>7.4</v>
          </cell>
          <cell r="AS63">
            <v>9.6</v>
          </cell>
          <cell r="AT63">
            <v>9.1999999999999993</v>
          </cell>
          <cell r="AU63">
            <v>11.2</v>
          </cell>
          <cell r="AV63">
            <v>37.299999999999997</v>
          </cell>
          <cell r="AW63">
            <v>45</v>
          </cell>
          <cell r="AX63">
            <v>54.2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15</v>
          </cell>
          <cell r="U64">
            <v>63</v>
          </cell>
          <cell r="V64">
            <v>136.19999999999999</v>
          </cell>
          <cell r="W64">
            <v>200.3</v>
          </cell>
          <cell r="X64">
            <v>227.2</v>
          </cell>
          <cell r="Y64">
            <v>229.60000000000002</v>
          </cell>
          <cell r="Z64">
            <v>325.8</v>
          </cell>
          <cell r="AA64">
            <v>339.4</v>
          </cell>
          <cell r="AB64">
            <v>365.5</v>
          </cell>
          <cell r="AC64">
            <v>369.5</v>
          </cell>
          <cell r="AD64">
            <v>388.5</v>
          </cell>
          <cell r="AE64">
            <v>409.1</v>
          </cell>
          <cell r="AF64">
            <v>406.7</v>
          </cell>
          <cell r="AG64">
            <v>411.7</v>
          </cell>
          <cell r="AH64">
            <v>395.3</v>
          </cell>
          <cell r="AI64">
            <v>443.1</v>
          </cell>
          <cell r="AJ64">
            <v>499.4</v>
          </cell>
          <cell r="AK64">
            <v>512</v>
          </cell>
          <cell r="AL64">
            <v>521.4</v>
          </cell>
          <cell r="AM64">
            <v>535</v>
          </cell>
          <cell r="AN64">
            <v>544.9</v>
          </cell>
          <cell r="AO64">
            <v>544.9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</row>
        <row r="65">
          <cell r="F65">
            <v>0</v>
          </cell>
          <cell r="G65">
            <v>0</v>
          </cell>
          <cell r="H65">
            <v>0.5</v>
          </cell>
          <cell r="I65">
            <v>0.7</v>
          </cell>
          <cell r="J65">
            <v>2.1</v>
          </cell>
          <cell r="K65">
            <v>3.4000000000000004</v>
          </cell>
          <cell r="L65">
            <v>0.8</v>
          </cell>
          <cell r="M65">
            <v>2.2000000000000002</v>
          </cell>
          <cell r="N65">
            <v>9.8000000000000007</v>
          </cell>
          <cell r="O65">
            <v>28.6</v>
          </cell>
          <cell r="P65">
            <v>29.799999999999997</v>
          </cell>
          <cell r="Q65">
            <v>34.299999999999997</v>
          </cell>
          <cell r="R65">
            <v>48.699999999999996</v>
          </cell>
          <cell r="S65">
            <v>70.2</v>
          </cell>
          <cell r="T65">
            <v>87.199999999999989</v>
          </cell>
          <cell r="U65">
            <v>113.1</v>
          </cell>
          <cell r="V65">
            <v>141.5</v>
          </cell>
          <cell r="W65">
            <v>201.7</v>
          </cell>
          <cell r="X65">
            <v>208.10000000000002</v>
          </cell>
          <cell r="Y65">
            <v>129.9</v>
          </cell>
          <cell r="Z65">
            <v>126.4</v>
          </cell>
          <cell r="AA65">
            <v>124.8</v>
          </cell>
          <cell r="AB65">
            <v>47.900000000000006</v>
          </cell>
          <cell r="AC65">
            <v>50.6</v>
          </cell>
          <cell r="AD65">
            <v>53.3</v>
          </cell>
          <cell r="AE65">
            <v>57.599999999999994</v>
          </cell>
          <cell r="AF65">
            <v>59</v>
          </cell>
          <cell r="AG65">
            <v>60.9</v>
          </cell>
          <cell r="AH65">
            <v>61.4</v>
          </cell>
          <cell r="AI65">
            <v>25.6</v>
          </cell>
          <cell r="AJ65">
            <v>22.799999999999997</v>
          </cell>
          <cell r="AK65">
            <v>34.599999999999994</v>
          </cell>
          <cell r="AL65">
            <v>37.299999999999997</v>
          </cell>
          <cell r="AM65">
            <v>42.8</v>
          </cell>
          <cell r="AN65">
            <v>45.5</v>
          </cell>
          <cell r="AO65">
            <v>17.700000000000003</v>
          </cell>
          <cell r="AP65">
            <v>18.5</v>
          </cell>
          <cell r="AQ65">
            <v>18.899999999999999</v>
          </cell>
          <cell r="AR65">
            <v>31.3</v>
          </cell>
          <cell r="AS65">
            <v>31.8</v>
          </cell>
          <cell r="AT65">
            <v>32.099999999999994</v>
          </cell>
          <cell r="AU65">
            <v>32.4</v>
          </cell>
          <cell r="AV65">
            <v>32.799999999999997</v>
          </cell>
          <cell r="AW65">
            <v>33.200000000000003</v>
          </cell>
          <cell r="AX65">
            <v>33.4</v>
          </cell>
        </row>
        <row r="66">
          <cell r="F66">
            <v>4.3</v>
          </cell>
          <cell r="G66">
            <v>4.3</v>
          </cell>
          <cell r="H66">
            <v>4.3</v>
          </cell>
          <cell r="I66">
            <v>4.0999999999999996</v>
          </cell>
          <cell r="J66">
            <v>0.1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2.2999999999999998</v>
          </cell>
          <cell r="S66">
            <v>9.3000000000000007</v>
          </cell>
          <cell r="T66">
            <v>15.5</v>
          </cell>
          <cell r="U66">
            <v>26.1</v>
          </cell>
          <cell r="V66">
            <v>28</v>
          </cell>
          <cell r="W66">
            <v>30.9</v>
          </cell>
          <cell r="X66">
            <v>41.2</v>
          </cell>
          <cell r="Y66">
            <v>31.5</v>
          </cell>
          <cell r="Z66">
            <v>39.200000000000003</v>
          </cell>
          <cell r="AA66">
            <v>46.4</v>
          </cell>
          <cell r="AB66">
            <v>53.2</v>
          </cell>
          <cell r="AC66">
            <v>82.4</v>
          </cell>
          <cell r="AD66">
            <v>82.7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0.8</v>
          </cell>
          <cell r="O67">
            <v>2</v>
          </cell>
          <cell r="P67">
            <v>2.2000000000000002</v>
          </cell>
          <cell r="Q67">
            <v>4.0999999999999996</v>
          </cell>
          <cell r="R67">
            <v>50.7</v>
          </cell>
          <cell r="S67">
            <v>102.39999999999999</v>
          </cell>
          <cell r="T67">
            <v>193.4</v>
          </cell>
          <cell r="U67">
            <v>259.10000000000002</v>
          </cell>
          <cell r="V67">
            <v>310.5</v>
          </cell>
          <cell r="W67">
            <v>349.1</v>
          </cell>
          <cell r="X67">
            <v>373.8</v>
          </cell>
          <cell r="Y67">
            <v>351.1</v>
          </cell>
          <cell r="Z67">
            <v>183</v>
          </cell>
          <cell r="AA67">
            <v>127.3</v>
          </cell>
          <cell r="AB67">
            <v>80.5</v>
          </cell>
          <cell r="AC67">
            <v>148.6</v>
          </cell>
          <cell r="AD67">
            <v>109.30000000000001</v>
          </cell>
          <cell r="AE67">
            <v>119.4</v>
          </cell>
          <cell r="AF67">
            <v>92.6</v>
          </cell>
          <cell r="AG67">
            <v>90.9</v>
          </cell>
          <cell r="AH67">
            <v>110.19999999999999</v>
          </cell>
          <cell r="AI67">
            <v>108</v>
          </cell>
          <cell r="AJ67">
            <v>82.3</v>
          </cell>
          <cell r="AK67">
            <v>28.9</v>
          </cell>
          <cell r="AL67">
            <v>38</v>
          </cell>
          <cell r="AM67">
            <v>53.3</v>
          </cell>
          <cell r="AN67">
            <v>110.19999999999999</v>
          </cell>
          <cell r="AO67">
            <v>23.8</v>
          </cell>
          <cell r="AP67">
            <v>2.8</v>
          </cell>
          <cell r="AQ67">
            <v>4.4000000000000004</v>
          </cell>
          <cell r="AR67">
            <v>5.3000000000000007</v>
          </cell>
          <cell r="AS67">
            <v>6.7</v>
          </cell>
          <cell r="AT67">
            <v>6.6</v>
          </cell>
          <cell r="AU67">
            <v>5.3000000000000007</v>
          </cell>
          <cell r="AV67">
            <v>6.6</v>
          </cell>
          <cell r="AW67">
            <v>6.4</v>
          </cell>
          <cell r="AX67">
            <v>6.3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1</v>
          </cell>
          <cell r="J68">
            <v>0.5</v>
          </cell>
          <cell r="K68">
            <v>0.4</v>
          </cell>
          <cell r="L68">
            <v>0.4</v>
          </cell>
          <cell r="M68">
            <v>0</v>
          </cell>
          <cell r="N68">
            <v>0</v>
          </cell>
          <cell r="O68">
            <v>0.1</v>
          </cell>
          <cell r="P68">
            <v>19.2</v>
          </cell>
          <cell r="Q68">
            <v>1.6</v>
          </cell>
          <cell r="R68">
            <v>1</v>
          </cell>
          <cell r="S68">
            <v>16.200000000000003</v>
          </cell>
          <cell r="T68">
            <v>5.0999999999999996</v>
          </cell>
          <cell r="U68">
            <v>4.4000000000000004</v>
          </cell>
          <cell r="V68">
            <v>18.5</v>
          </cell>
          <cell r="W68">
            <v>49.5</v>
          </cell>
          <cell r="X68">
            <v>52.5</v>
          </cell>
          <cell r="Y68">
            <v>87</v>
          </cell>
          <cell r="Z68">
            <v>110.4</v>
          </cell>
          <cell r="AA68">
            <v>131.5</v>
          </cell>
          <cell r="AB68">
            <v>114</v>
          </cell>
          <cell r="AC68">
            <v>115.6</v>
          </cell>
          <cell r="AD68">
            <v>50.7</v>
          </cell>
          <cell r="AE68">
            <v>51.400000000000006</v>
          </cell>
          <cell r="AF68">
            <v>49.9</v>
          </cell>
          <cell r="AG68">
            <v>31.599999999999998</v>
          </cell>
          <cell r="AH68">
            <v>32.299999999999997</v>
          </cell>
          <cell r="AI68">
            <v>31.299999999999997</v>
          </cell>
          <cell r="AJ68">
            <v>49.099999999999994</v>
          </cell>
          <cell r="AK68">
            <v>54.3</v>
          </cell>
          <cell r="AL68">
            <v>82.5</v>
          </cell>
          <cell r="AM68">
            <v>115.1</v>
          </cell>
          <cell r="AN68">
            <v>141.80000000000001</v>
          </cell>
          <cell r="AO68">
            <v>88.4</v>
          </cell>
          <cell r="AP68">
            <v>125.9</v>
          </cell>
          <cell r="AQ68">
            <v>131</v>
          </cell>
          <cell r="AR68">
            <v>125.80000000000001</v>
          </cell>
          <cell r="AS68">
            <v>89.9</v>
          </cell>
          <cell r="AT68">
            <v>50.6</v>
          </cell>
          <cell r="AU68">
            <v>61.8</v>
          </cell>
          <cell r="AV68">
            <v>57.8</v>
          </cell>
          <cell r="AW68">
            <v>29.6</v>
          </cell>
          <cell r="AX68">
            <v>48.1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1.9000000000000001</v>
          </cell>
          <cell r="P69">
            <v>0</v>
          </cell>
          <cell r="Q69">
            <v>6.6</v>
          </cell>
          <cell r="R69">
            <v>554.9</v>
          </cell>
          <cell r="S69">
            <v>87.800000000000011</v>
          </cell>
          <cell r="T69">
            <v>10.9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3.3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</v>
          </cell>
          <cell r="L70">
            <v>4.8</v>
          </cell>
          <cell r="M70">
            <v>11.299999999999999</v>
          </cell>
          <cell r="N70">
            <v>51.2</v>
          </cell>
          <cell r="O70">
            <v>167.8</v>
          </cell>
          <cell r="P70">
            <v>26.9</v>
          </cell>
          <cell r="Q70">
            <v>7.6000000000000005</v>
          </cell>
          <cell r="R70">
            <v>8.3000000000000007</v>
          </cell>
          <cell r="S70">
            <v>63</v>
          </cell>
          <cell r="T70">
            <v>13</v>
          </cell>
          <cell r="U70">
            <v>26.9</v>
          </cell>
          <cell r="V70">
            <v>311.60000000000002</v>
          </cell>
          <cell r="W70">
            <v>665.8</v>
          </cell>
          <cell r="X70">
            <v>1008.4</v>
          </cell>
          <cell r="Y70">
            <v>1246.9000000000001</v>
          </cell>
          <cell r="Z70">
            <v>1598.8</v>
          </cell>
          <cell r="AA70">
            <v>1702.1</v>
          </cell>
          <cell r="AB70">
            <v>1776.1</v>
          </cell>
          <cell r="AC70">
            <v>1763.9</v>
          </cell>
          <cell r="AD70">
            <v>1801.1000000000001</v>
          </cell>
          <cell r="AE70">
            <v>333.4</v>
          </cell>
          <cell r="AF70">
            <v>276.90000000000003</v>
          </cell>
          <cell r="AG70">
            <v>91.699999999999989</v>
          </cell>
          <cell r="AH70">
            <v>92.5</v>
          </cell>
          <cell r="AI70">
            <v>90.7</v>
          </cell>
          <cell r="AJ70">
            <v>86.1</v>
          </cell>
          <cell r="AK70">
            <v>89.3</v>
          </cell>
          <cell r="AL70">
            <v>83.199999999999989</v>
          </cell>
          <cell r="AM70">
            <v>84.8</v>
          </cell>
          <cell r="AN70">
            <v>83.399999999999991</v>
          </cell>
          <cell r="AO70">
            <v>83.399999999999991</v>
          </cell>
          <cell r="AP70">
            <v>85.199999999999989</v>
          </cell>
          <cell r="AQ70">
            <v>1.9000000000000001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0.8</v>
          </cell>
          <cell r="Q71">
            <v>0.1</v>
          </cell>
          <cell r="R71">
            <v>1.5</v>
          </cell>
          <cell r="S71">
            <v>1.7</v>
          </cell>
          <cell r="T71">
            <v>1.2</v>
          </cell>
          <cell r="U71">
            <v>3</v>
          </cell>
          <cell r="V71">
            <v>12.200000000000001</v>
          </cell>
          <cell r="W71">
            <v>457.8</v>
          </cell>
          <cell r="X71">
            <v>1289.8</v>
          </cell>
          <cell r="Y71">
            <v>1886.2</v>
          </cell>
          <cell r="Z71">
            <v>2314.8000000000002</v>
          </cell>
          <cell r="AA71">
            <v>2684.6</v>
          </cell>
          <cell r="AB71">
            <v>3002</v>
          </cell>
          <cell r="AC71">
            <v>3416.3</v>
          </cell>
          <cell r="AD71">
            <v>3245.8</v>
          </cell>
          <cell r="AE71">
            <v>3351.8</v>
          </cell>
          <cell r="AF71">
            <v>236.7</v>
          </cell>
          <cell r="AG71">
            <v>212.2</v>
          </cell>
          <cell r="AH71">
            <v>127.8</v>
          </cell>
          <cell r="AI71">
            <v>1.9</v>
          </cell>
          <cell r="AJ71">
            <v>1.9</v>
          </cell>
          <cell r="AK71">
            <v>1.6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</row>
        <row r="72">
          <cell r="F72">
            <v>1.5</v>
          </cell>
          <cell r="G72">
            <v>1.6</v>
          </cell>
          <cell r="H72">
            <v>1.9</v>
          </cell>
          <cell r="I72">
            <v>1.7</v>
          </cell>
          <cell r="J72">
            <v>1.8</v>
          </cell>
          <cell r="K72">
            <v>1.7000000000000002</v>
          </cell>
          <cell r="L72">
            <v>1.8</v>
          </cell>
          <cell r="M72">
            <v>2.2999999999999998</v>
          </cell>
          <cell r="N72">
            <v>4.2</v>
          </cell>
          <cell r="O72">
            <v>2.9</v>
          </cell>
          <cell r="P72">
            <v>1.5</v>
          </cell>
          <cell r="Q72">
            <v>0.9</v>
          </cell>
          <cell r="R72">
            <v>5.8000000000000007</v>
          </cell>
          <cell r="S72">
            <v>14.9</v>
          </cell>
          <cell r="T72">
            <v>25.4</v>
          </cell>
          <cell r="U72">
            <v>43.3</v>
          </cell>
          <cell r="V72">
            <v>77.7</v>
          </cell>
          <cell r="W72">
            <v>162.1</v>
          </cell>
          <cell r="X72">
            <v>205.2</v>
          </cell>
          <cell r="Y72">
            <v>248.3</v>
          </cell>
          <cell r="Z72">
            <v>345.29999999999995</v>
          </cell>
          <cell r="AA72">
            <v>321.89999999999998</v>
          </cell>
          <cell r="AB72">
            <v>92.9</v>
          </cell>
          <cell r="AC72">
            <v>74.2</v>
          </cell>
          <cell r="AD72">
            <v>70.3</v>
          </cell>
          <cell r="AE72">
            <v>47.300000000000004</v>
          </cell>
          <cell r="AF72">
            <v>42.9</v>
          </cell>
          <cell r="AG72">
            <v>41.400000000000006</v>
          </cell>
          <cell r="AH72">
            <v>41.2</v>
          </cell>
          <cell r="AI72">
            <v>32.300000000000004</v>
          </cell>
          <cell r="AJ72">
            <v>31.200000000000003</v>
          </cell>
          <cell r="AK72">
            <v>31.799999999999997</v>
          </cell>
          <cell r="AL72">
            <v>32</v>
          </cell>
          <cell r="AM72">
            <v>27.6</v>
          </cell>
          <cell r="AN72">
            <v>7.6</v>
          </cell>
          <cell r="AO72">
            <v>7.1</v>
          </cell>
          <cell r="AP72">
            <v>7.1</v>
          </cell>
          <cell r="AQ72">
            <v>7.1</v>
          </cell>
          <cell r="AR72">
            <v>7.1</v>
          </cell>
          <cell r="AS72">
            <v>7.1</v>
          </cell>
          <cell r="AT72">
            <v>7.2</v>
          </cell>
          <cell r="AU72">
            <v>7.1</v>
          </cell>
          <cell r="AV72">
            <v>7.1</v>
          </cell>
          <cell r="AW72">
            <v>7.1</v>
          </cell>
          <cell r="AX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2.4</v>
          </cell>
          <cell r="R73">
            <v>8.6</v>
          </cell>
          <cell r="S73">
            <v>201.3</v>
          </cell>
          <cell r="T73">
            <v>973</v>
          </cell>
          <cell r="U73">
            <v>1757.9</v>
          </cell>
          <cell r="V73">
            <v>3156.7</v>
          </cell>
          <cell r="W73">
            <v>4647</v>
          </cell>
          <cell r="X73">
            <v>5692</v>
          </cell>
          <cell r="Y73">
            <v>6501.7999999999993</v>
          </cell>
          <cell r="Z73">
            <v>7456.1</v>
          </cell>
          <cell r="AA73">
            <v>5678.9</v>
          </cell>
          <cell r="AB73">
            <v>4340.8999999999996</v>
          </cell>
          <cell r="AC73">
            <v>6865.2999999999993</v>
          </cell>
          <cell r="AD73">
            <v>7333.8</v>
          </cell>
          <cell r="AE73">
            <v>7506.9</v>
          </cell>
          <cell r="AF73">
            <v>210.8</v>
          </cell>
          <cell r="AG73">
            <v>22</v>
          </cell>
          <cell r="AH73">
            <v>26.2</v>
          </cell>
          <cell r="AI73">
            <v>6.8000000000000007</v>
          </cell>
          <cell r="AJ73">
            <v>11.2</v>
          </cell>
          <cell r="AK73">
            <v>16</v>
          </cell>
          <cell r="AL73">
            <v>19</v>
          </cell>
          <cell r="AM73">
            <v>11.8</v>
          </cell>
          <cell r="AN73">
            <v>12.3</v>
          </cell>
          <cell r="AO73">
            <v>5.6</v>
          </cell>
          <cell r="AP73">
            <v>1.7999999999999998</v>
          </cell>
          <cell r="AQ73">
            <v>1.7999999999999998</v>
          </cell>
          <cell r="AR73">
            <v>1.7999999999999998</v>
          </cell>
          <cell r="AS73">
            <v>1.7999999999999998</v>
          </cell>
          <cell r="AT73">
            <v>1.7999999999999998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</row>
        <row r="74"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0.1</v>
          </cell>
          <cell r="AE74">
            <v>0.4</v>
          </cell>
          <cell r="AF74">
            <v>0</v>
          </cell>
          <cell r="AG74">
            <v>0.1</v>
          </cell>
          <cell r="AH74">
            <v>0.5</v>
          </cell>
          <cell r="AI74">
            <v>0.5</v>
          </cell>
          <cell r="AJ74">
            <v>1.4</v>
          </cell>
          <cell r="AK74">
            <v>1.5</v>
          </cell>
          <cell r="AL74">
            <v>1.5</v>
          </cell>
          <cell r="AM74">
            <v>2.9</v>
          </cell>
          <cell r="AN74">
            <v>3.9</v>
          </cell>
          <cell r="AO74">
            <v>3.9</v>
          </cell>
          <cell r="AP74">
            <v>5.2</v>
          </cell>
          <cell r="AQ74">
            <v>2.6</v>
          </cell>
          <cell r="AR74">
            <v>11</v>
          </cell>
          <cell r="AS74">
            <v>10.6</v>
          </cell>
          <cell r="AT74">
            <v>0.2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</row>
        <row r="75"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1</v>
          </cell>
          <cell r="AS75">
            <v>1</v>
          </cell>
          <cell r="AT75">
            <v>4</v>
          </cell>
          <cell r="AU75">
            <v>2</v>
          </cell>
          <cell r="AV75">
            <v>0</v>
          </cell>
          <cell r="AW75">
            <v>0</v>
          </cell>
          <cell r="AX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0.2</v>
          </cell>
          <cell r="AF76">
            <v>1.4</v>
          </cell>
          <cell r="AG76">
            <v>0.1</v>
          </cell>
          <cell r="AH76">
            <v>0</v>
          </cell>
          <cell r="AI76">
            <v>0</v>
          </cell>
          <cell r="AJ76">
            <v>0</v>
          </cell>
          <cell r="AK76">
            <v>0.9</v>
          </cell>
          <cell r="AL76">
            <v>2</v>
          </cell>
          <cell r="AM76">
            <v>4.2</v>
          </cell>
          <cell r="AN76">
            <v>5.0999999999999996</v>
          </cell>
          <cell r="AO76">
            <v>6.1999999999999993</v>
          </cell>
          <cell r="AP76">
            <v>0</v>
          </cell>
          <cell r="AQ76">
            <v>0</v>
          </cell>
          <cell r="AR76">
            <v>0.1</v>
          </cell>
          <cell r="AS76">
            <v>0.60000000000000009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0.1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52</v>
          </cell>
          <cell r="O78">
            <v>156.80000000000001</v>
          </cell>
          <cell r="P78">
            <v>51.4</v>
          </cell>
          <cell r="Q78">
            <v>5.8</v>
          </cell>
          <cell r="R78">
            <v>5.4</v>
          </cell>
          <cell r="S78">
            <v>5.5</v>
          </cell>
          <cell r="T78">
            <v>1353.3</v>
          </cell>
          <cell r="U78">
            <v>2716</v>
          </cell>
          <cell r="V78">
            <v>1.4</v>
          </cell>
          <cell r="W78">
            <v>24.2</v>
          </cell>
          <cell r="X78">
            <v>28.4</v>
          </cell>
          <cell r="Y78">
            <v>48.6</v>
          </cell>
          <cell r="Z78">
            <v>0</v>
          </cell>
          <cell r="AA78">
            <v>0</v>
          </cell>
          <cell r="AB78">
            <v>587.79999999999995</v>
          </cell>
          <cell r="AC78">
            <v>973.8</v>
          </cell>
          <cell r="AD78">
            <v>1411.3999999999999</v>
          </cell>
          <cell r="AE78">
            <v>1167.0999999999999</v>
          </cell>
          <cell r="AF78">
            <v>595</v>
          </cell>
          <cell r="AG78">
            <v>408.70000000000005</v>
          </cell>
          <cell r="AH78">
            <v>269.89999999999998</v>
          </cell>
          <cell r="AI78">
            <v>99.199999999999989</v>
          </cell>
          <cell r="AJ78">
            <v>62.6</v>
          </cell>
          <cell r="AK78">
            <v>51.5</v>
          </cell>
          <cell r="AL78">
            <v>54.599999999999994</v>
          </cell>
          <cell r="AM78">
            <v>10.199999999999999</v>
          </cell>
          <cell r="AN78">
            <v>15.2</v>
          </cell>
          <cell r="AO78">
            <v>12.2</v>
          </cell>
          <cell r="AP78">
            <v>2.2999999999999998</v>
          </cell>
          <cell r="AQ78">
            <v>0.1</v>
          </cell>
          <cell r="AR78">
            <v>0.4</v>
          </cell>
          <cell r="AS78">
            <v>7.2</v>
          </cell>
          <cell r="AT78">
            <v>7.1</v>
          </cell>
          <cell r="AU78">
            <v>7.1</v>
          </cell>
          <cell r="AV78">
            <v>0</v>
          </cell>
          <cell r="AW78">
            <v>0</v>
          </cell>
          <cell r="AX78">
            <v>0</v>
          </cell>
        </row>
        <row r="80"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>
            <v>6.8</v>
          </cell>
          <cell r="AB80">
            <v>22.2</v>
          </cell>
          <cell r="AC80">
            <v>10.6</v>
          </cell>
          <cell r="AD80">
            <v>8.3000000000000007</v>
          </cell>
          <cell r="AE80">
            <v>9.4</v>
          </cell>
          <cell r="AF80">
            <v>15.8</v>
          </cell>
          <cell r="AG80">
            <v>18.600000000000001</v>
          </cell>
          <cell r="AH80">
            <v>18.600000000000001</v>
          </cell>
          <cell r="AI80">
            <v>18.600000000000001</v>
          </cell>
          <cell r="AJ80">
            <v>18.600000000000001</v>
          </cell>
          <cell r="AK80">
            <v>18.600000000000001</v>
          </cell>
          <cell r="AL80">
            <v>17</v>
          </cell>
          <cell r="AM80">
            <v>17</v>
          </cell>
          <cell r="AN80">
            <v>17</v>
          </cell>
          <cell r="AO80">
            <v>17</v>
          </cell>
          <cell r="AP80">
            <v>17</v>
          </cell>
          <cell r="AQ80">
            <v>17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</row>
        <row r="81"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</row>
        <row r="82"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</row>
        <row r="83"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>
            <v>6.7</v>
          </cell>
          <cell r="AD83">
            <v>149.80000000000001</v>
          </cell>
          <cell r="AE83">
            <v>158.5</v>
          </cell>
          <cell r="AF83">
            <v>18.799999999999997</v>
          </cell>
          <cell r="AG83">
            <v>0.5</v>
          </cell>
          <cell r="AH83">
            <v>4.3</v>
          </cell>
          <cell r="AI83">
            <v>13.5</v>
          </cell>
          <cell r="AJ83">
            <v>2.4000000000000004</v>
          </cell>
          <cell r="AK83">
            <v>3.9000000000000004</v>
          </cell>
          <cell r="AL83">
            <v>1.3</v>
          </cell>
          <cell r="AM83">
            <v>0.6</v>
          </cell>
          <cell r="AN83">
            <v>0.5</v>
          </cell>
          <cell r="AO83">
            <v>37.699999999999996</v>
          </cell>
          <cell r="AP83">
            <v>26.400000000000002</v>
          </cell>
          <cell r="AQ83">
            <v>11.9</v>
          </cell>
          <cell r="AR83">
            <v>5.5</v>
          </cell>
          <cell r="AS83">
            <v>21.7</v>
          </cell>
          <cell r="AT83">
            <v>10.600000000000001</v>
          </cell>
          <cell r="AU83">
            <v>16.100000000000001</v>
          </cell>
          <cell r="AV83">
            <v>12.2</v>
          </cell>
          <cell r="AW83">
            <v>12.5</v>
          </cell>
          <cell r="AX83">
            <v>15.2</v>
          </cell>
        </row>
        <row r="84"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>
            <v>26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</row>
        <row r="85"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3.1</v>
          </cell>
          <cell r="Z85">
            <v>575.29999999999995</v>
          </cell>
          <cell r="AA85">
            <v>2052.1000000000004</v>
          </cell>
          <cell r="AB85">
            <v>6318.1</v>
          </cell>
          <cell r="AC85">
            <v>7400.3</v>
          </cell>
          <cell r="AD85">
            <v>347.9</v>
          </cell>
          <cell r="AE85">
            <v>269.20000000000005</v>
          </cell>
          <cell r="AF85">
            <v>175.5</v>
          </cell>
          <cell r="AG85">
            <v>474.1</v>
          </cell>
          <cell r="AH85">
            <v>223</v>
          </cell>
          <cell r="AI85">
            <v>185.20000000000002</v>
          </cell>
          <cell r="AJ85">
            <v>6.6000000000000005</v>
          </cell>
          <cell r="AK85">
            <v>24.6</v>
          </cell>
          <cell r="AL85">
            <v>15.799999999999999</v>
          </cell>
          <cell r="AM85">
            <v>0</v>
          </cell>
          <cell r="AN85">
            <v>38.6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</row>
        <row r="86"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>
            <v>1.1000000000000001</v>
          </cell>
          <cell r="AC86">
            <v>0.2</v>
          </cell>
          <cell r="AD86">
            <v>1</v>
          </cell>
          <cell r="AE86">
            <v>15.899999999999999</v>
          </cell>
          <cell r="AF86">
            <v>30.3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274.39999999999998</v>
          </cell>
          <cell r="AV86">
            <v>535.79999999999995</v>
          </cell>
          <cell r="AW86">
            <v>511.79999999999995</v>
          </cell>
          <cell r="AX86">
            <v>568.1</v>
          </cell>
        </row>
        <row r="87"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>
            <v>0</v>
          </cell>
          <cell r="AC87">
            <v>20.8</v>
          </cell>
          <cell r="AD87">
            <v>25.1</v>
          </cell>
          <cell r="AE87">
            <v>0</v>
          </cell>
          <cell r="AF87">
            <v>0</v>
          </cell>
          <cell r="AG87">
            <v>0</v>
          </cell>
          <cell r="AH87">
            <v>103.8</v>
          </cell>
          <cell r="AI87">
            <v>203.4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641.1</v>
          </cell>
        </row>
        <row r="88"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3</v>
          </cell>
          <cell r="AJ88">
            <v>4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</row>
        <row r="89"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</row>
        <row r="90"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</row>
        <row r="91"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>
            <v>173.2</v>
          </cell>
          <cell r="AD91">
            <v>234.1</v>
          </cell>
          <cell r="AE91">
            <v>308.3</v>
          </cell>
          <cell r="AF91">
            <v>242.7</v>
          </cell>
          <cell r="AG91">
            <v>9.1</v>
          </cell>
          <cell r="AH91">
            <v>3.7</v>
          </cell>
          <cell r="AI91">
            <v>9.6</v>
          </cell>
          <cell r="AJ91">
            <v>20.900000000000002</v>
          </cell>
          <cell r="AK91">
            <v>27.3</v>
          </cell>
          <cell r="AL91">
            <v>19.600000000000001</v>
          </cell>
          <cell r="AM91">
            <v>33.799999999999997</v>
          </cell>
          <cell r="AN91">
            <v>42.4</v>
          </cell>
          <cell r="AO91">
            <v>43.7</v>
          </cell>
          <cell r="AP91">
            <v>63.2</v>
          </cell>
          <cell r="AQ91">
            <v>135.4</v>
          </cell>
          <cell r="AR91">
            <v>147</v>
          </cell>
          <cell r="AS91">
            <v>135.9</v>
          </cell>
          <cell r="AT91">
            <v>217.6</v>
          </cell>
          <cell r="AU91">
            <v>247.4</v>
          </cell>
          <cell r="AV91">
            <v>322.39999999999998</v>
          </cell>
          <cell r="AW91">
            <v>486.2</v>
          </cell>
          <cell r="AX91">
            <v>361.1</v>
          </cell>
        </row>
        <row r="92"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16</v>
          </cell>
          <cell r="AI92">
            <v>16.600000000000001</v>
          </cell>
          <cell r="AJ92">
            <v>23.8</v>
          </cell>
          <cell r="AK92">
            <v>32.1</v>
          </cell>
          <cell r="AL92">
            <v>56.1</v>
          </cell>
          <cell r="AM92">
            <v>83.6</v>
          </cell>
          <cell r="AN92">
            <v>60.5</v>
          </cell>
          <cell r="AO92">
            <v>80.2</v>
          </cell>
          <cell r="AP92">
            <v>87.3</v>
          </cell>
          <cell r="AQ92">
            <v>113.2</v>
          </cell>
          <cell r="AR92">
            <v>118.7</v>
          </cell>
          <cell r="AS92">
            <v>210.5</v>
          </cell>
          <cell r="AT92">
            <v>208.7</v>
          </cell>
          <cell r="AU92">
            <v>230.9</v>
          </cell>
          <cell r="AV92">
            <v>293.8</v>
          </cell>
          <cell r="AW92">
            <v>311.39999999999998</v>
          </cell>
          <cell r="AX92">
            <v>331.7</v>
          </cell>
        </row>
        <row r="93"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</row>
        <row r="94"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>
            <v>2344.9</v>
          </cell>
          <cell r="W94">
            <v>3618.2</v>
          </cell>
          <cell r="X94">
            <v>5354</v>
          </cell>
          <cell r="Y94">
            <v>2922.3999999999996</v>
          </cell>
          <cell r="Z94">
            <v>3132.8999999999996</v>
          </cell>
          <cell r="AA94">
            <v>3752.9</v>
          </cell>
          <cell r="AB94">
            <v>1966.9</v>
          </cell>
          <cell r="AC94">
            <v>1541.5</v>
          </cell>
          <cell r="AD94">
            <v>7</v>
          </cell>
          <cell r="AE94">
            <v>5.2</v>
          </cell>
          <cell r="AF94">
            <v>4</v>
          </cell>
          <cell r="AG94">
            <v>3.8000000000000003</v>
          </cell>
          <cell r="AH94">
            <v>2.8000000000000003</v>
          </cell>
          <cell r="AI94">
            <v>96</v>
          </cell>
          <cell r="AJ94">
            <v>120.80000000000001</v>
          </cell>
          <cell r="AK94">
            <v>2.9</v>
          </cell>
          <cell r="AL94">
            <v>2.2000000000000002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</row>
        <row r="95">
          <cell r="F95" t="str">
            <v>NA</v>
          </cell>
          <cell r="G95" t="str">
            <v>NA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65</v>
          </cell>
          <cell r="AI95">
            <v>62</v>
          </cell>
          <cell r="AJ95">
            <v>24</v>
          </cell>
          <cell r="AK95">
            <v>28.9</v>
          </cell>
          <cell r="AL95">
            <v>36.4</v>
          </cell>
          <cell r="AM95">
            <v>30.3</v>
          </cell>
          <cell r="AN95">
            <v>44.5</v>
          </cell>
          <cell r="AO95">
            <v>38.5</v>
          </cell>
          <cell r="AP95">
            <v>36.5</v>
          </cell>
          <cell r="AQ95">
            <v>33.6</v>
          </cell>
          <cell r="AR95">
            <v>11.4</v>
          </cell>
          <cell r="AS95">
            <v>0.1</v>
          </cell>
          <cell r="AT95">
            <v>0.1</v>
          </cell>
          <cell r="AU95">
            <v>0.1</v>
          </cell>
          <cell r="AV95">
            <v>448.2</v>
          </cell>
          <cell r="AW95">
            <v>913.6</v>
          </cell>
          <cell r="AX95">
            <v>922.2</v>
          </cell>
        </row>
        <row r="96"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>
            <v>10284.299999999999</v>
          </cell>
          <cell r="AC96">
            <v>8990.2000000000007</v>
          </cell>
          <cell r="AD96">
            <v>17131.7</v>
          </cell>
          <cell r="AE96">
            <v>22895.3</v>
          </cell>
          <cell r="AF96">
            <v>26440.5</v>
          </cell>
          <cell r="AG96">
            <v>2542.8000000000002</v>
          </cell>
          <cell r="AH96">
            <v>3444.7000000000003</v>
          </cell>
          <cell r="AI96">
            <v>3085.3</v>
          </cell>
          <cell r="AJ96">
            <v>842.09999999999991</v>
          </cell>
          <cell r="AK96">
            <v>317.10000000000002</v>
          </cell>
          <cell r="AL96">
            <v>317.10000000000002</v>
          </cell>
          <cell r="AM96">
            <v>317.10000000000002</v>
          </cell>
          <cell r="AN96">
            <v>317.10000000000002</v>
          </cell>
          <cell r="AO96">
            <v>319</v>
          </cell>
          <cell r="AP96">
            <v>320.3</v>
          </cell>
          <cell r="AQ96">
            <v>0</v>
          </cell>
          <cell r="AR96">
            <v>13.4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</row>
        <row r="97">
          <cell r="F97">
            <v>0.7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0.1</v>
          </cell>
          <cell r="U97">
            <v>205.8</v>
          </cell>
          <cell r="V97">
            <v>74</v>
          </cell>
          <cell r="W97">
            <v>158.9</v>
          </cell>
          <cell r="X97">
            <v>0</v>
          </cell>
          <cell r="Y97">
            <v>0.1</v>
          </cell>
          <cell r="Z97">
            <v>0</v>
          </cell>
          <cell r="AA97">
            <v>8.3000000000000007</v>
          </cell>
          <cell r="AB97">
            <v>17.3</v>
          </cell>
          <cell r="AC97">
            <v>1105.0999999999999</v>
          </cell>
          <cell r="AD97">
            <v>2945.4</v>
          </cell>
          <cell r="AE97">
            <v>2541.3999999999996</v>
          </cell>
          <cell r="AF97">
            <v>1932.4</v>
          </cell>
          <cell r="AG97">
            <v>1940</v>
          </cell>
          <cell r="AH97">
            <v>2125.5</v>
          </cell>
          <cell r="AI97">
            <v>2313.9</v>
          </cell>
          <cell r="AJ97">
            <v>2783.3999999999996</v>
          </cell>
          <cell r="AK97">
            <v>2783.3999999999996</v>
          </cell>
          <cell r="AL97">
            <v>2985.4</v>
          </cell>
          <cell r="AM97">
            <v>3675.7000000000003</v>
          </cell>
          <cell r="AN97">
            <v>1036.5</v>
          </cell>
          <cell r="AO97">
            <v>1038.0999999999999</v>
          </cell>
          <cell r="AP97">
            <v>1130.5999999999999</v>
          </cell>
          <cell r="AQ97">
            <v>1761.3</v>
          </cell>
          <cell r="AR97">
            <v>2130.4</v>
          </cell>
          <cell r="AS97">
            <v>2543.6999999999998</v>
          </cell>
          <cell r="AT97">
            <v>2328</v>
          </cell>
          <cell r="AU97">
            <v>2068.3000000000002</v>
          </cell>
          <cell r="AV97">
            <v>2450.1</v>
          </cell>
          <cell r="AW97">
            <v>1776.7</v>
          </cell>
          <cell r="AX97">
            <v>2730.9</v>
          </cell>
        </row>
        <row r="98"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>
            <v>0</v>
          </cell>
          <cell r="AC98">
            <v>0</v>
          </cell>
          <cell r="AD98">
            <v>2.2999999999999998</v>
          </cell>
          <cell r="AE98">
            <v>27.9</v>
          </cell>
          <cell r="AF98">
            <v>76.400000000000006</v>
          </cell>
          <cell r="AG98">
            <v>90</v>
          </cell>
          <cell r="AH98">
            <v>79.7</v>
          </cell>
          <cell r="AI98">
            <v>75.2</v>
          </cell>
          <cell r="AJ98">
            <v>72.599999999999994</v>
          </cell>
          <cell r="AK98">
            <v>0</v>
          </cell>
          <cell r="AL98">
            <v>35.9</v>
          </cell>
          <cell r="AM98">
            <v>5.9</v>
          </cell>
          <cell r="AN98">
            <v>4.3</v>
          </cell>
          <cell r="AO98">
            <v>3.4</v>
          </cell>
          <cell r="AP98">
            <v>0.2</v>
          </cell>
          <cell r="AQ98">
            <v>0</v>
          </cell>
          <cell r="AR98">
            <v>0</v>
          </cell>
          <cell r="AS98">
            <v>0</v>
          </cell>
          <cell r="AT98">
            <v>363.8</v>
          </cell>
          <cell r="AU98">
            <v>299.3</v>
          </cell>
          <cell r="AV98">
            <v>18.400000000000002</v>
          </cell>
          <cell r="AW98">
            <v>0</v>
          </cell>
          <cell r="AX98">
            <v>0</v>
          </cell>
        </row>
        <row r="99">
          <cell r="F99" t="str">
            <v>NA</v>
          </cell>
          <cell r="G99" t="str">
            <v>NA</v>
          </cell>
          <cell r="H99" t="str">
            <v>NA</v>
          </cell>
          <cell r="I99" t="str">
            <v>NA</v>
          </cell>
          <cell r="J99" t="str">
            <v>NA</v>
          </cell>
          <cell r="K99" t="str">
            <v>NA</v>
          </cell>
          <cell r="L99" t="str">
            <v>NA</v>
          </cell>
          <cell r="M99" t="str">
            <v>NA</v>
          </cell>
          <cell r="N99" t="str">
            <v>NA</v>
          </cell>
          <cell r="O99" t="str">
            <v>NA</v>
          </cell>
          <cell r="P99" t="str">
            <v>NA</v>
          </cell>
          <cell r="Q99" t="str">
            <v>NA</v>
          </cell>
          <cell r="R99" t="str">
            <v>NA</v>
          </cell>
          <cell r="S99" t="str">
            <v>NA</v>
          </cell>
          <cell r="T99" t="str">
            <v>NA</v>
          </cell>
          <cell r="U99" t="str">
            <v>NA</v>
          </cell>
          <cell r="V99" t="str">
            <v>NA</v>
          </cell>
          <cell r="W99" t="str">
            <v>NA</v>
          </cell>
          <cell r="X99" t="str">
            <v>NA</v>
          </cell>
          <cell r="Y99" t="str">
            <v>NA</v>
          </cell>
          <cell r="Z99" t="str">
            <v>NA</v>
          </cell>
          <cell r="AA99" t="str">
            <v>NA</v>
          </cell>
          <cell r="AB99" t="str">
            <v>NA</v>
          </cell>
          <cell r="AC99">
            <v>0</v>
          </cell>
          <cell r="AD99">
            <v>18.5</v>
          </cell>
          <cell r="AE99">
            <v>20</v>
          </cell>
          <cell r="AF99">
            <v>28.8</v>
          </cell>
          <cell r="AG99">
            <v>29.2</v>
          </cell>
          <cell r="AH99">
            <v>23</v>
          </cell>
          <cell r="AI99">
            <v>29.3</v>
          </cell>
          <cell r="AJ99">
            <v>138.9</v>
          </cell>
          <cell r="AK99">
            <v>90.600000000000009</v>
          </cell>
          <cell r="AL99">
            <v>38.299999999999997</v>
          </cell>
          <cell r="AM99">
            <v>0.3</v>
          </cell>
          <cell r="AN99">
            <v>1.1000000000000001</v>
          </cell>
          <cell r="AO99">
            <v>0</v>
          </cell>
          <cell r="AP99">
            <v>0.3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0.1</v>
          </cell>
          <cell r="O100">
            <v>0</v>
          </cell>
          <cell r="P100">
            <v>1.4</v>
          </cell>
          <cell r="Q100">
            <v>3.4</v>
          </cell>
          <cell r="R100">
            <v>0</v>
          </cell>
          <cell r="S100">
            <v>0.2</v>
          </cell>
          <cell r="T100">
            <v>0.4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</row>
        <row r="101"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>
            <v>2</v>
          </cell>
          <cell r="AC101">
            <v>2.1</v>
          </cell>
          <cell r="AD101">
            <v>75.600000000000009</v>
          </cell>
          <cell r="AE101">
            <v>100.7</v>
          </cell>
          <cell r="AF101">
            <v>105</v>
          </cell>
          <cell r="AG101">
            <v>127.8</v>
          </cell>
          <cell r="AH101">
            <v>209.4</v>
          </cell>
          <cell r="AI101">
            <v>423</v>
          </cell>
          <cell r="AJ101">
            <v>582.79999999999995</v>
          </cell>
          <cell r="AK101">
            <v>448.4</v>
          </cell>
          <cell r="AL101">
            <v>76.600000000000009</v>
          </cell>
          <cell r="AM101">
            <v>415.4</v>
          </cell>
          <cell r="AN101">
            <v>473.3</v>
          </cell>
          <cell r="AO101">
            <v>349.8</v>
          </cell>
          <cell r="AP101">
            <v>435.9</v>
          </cell>
          <cell r="AQ101">
            <v>520.70000000000005</v>
          </cell>
          <cell r="AR101">
            <v>987.90000000000009</v>
          </cell>
          <cell r="AS101">
            <v>3301.3</v>
          </cell>
          <cell r="AT101">
            <v>6012.5</v>
          </cell>
          <cell r="AU101">
            <v>511.90000000000003</v>
          </cell>
          <cell r="AV101">
            <v>7246.2</v>
          </cell>
          <cell r="AW101">
            <v>231.60000000000002</v>
          </cell>
          <cell r="AX101">
            <v>9846.7000000000007</v>
          </cell>
        </row>
        <row r="102">
          <cell r="F102" t="str">
            <v>NA</v>
          </cell>
          <cell r="G102" t="str">
            <v>NA</v>
          </cell>
          <cell r="H102" t="str">
            <v>NA</v>
          </cell>
          <cell r="I102" t="str">
            <v>NA</v>
          </cell>
          <cell r="J102" t="str">
            <v>NA</v>
          </cell>
          <cell r="K102" t="str">
            <v>NA</v>
          </cell>
          <cell r="L102" t="str">
            <v>NA</v>
          </cell>
          <cell r="M102" t="str">
            <v>NA</v>
          </cell>
          <cell r="N102" t="str">
            <v>NA</v>
          </cell>
          <cell r="O102" t="str">
            <v>NA</v>
          </cell>
          <cell r="P102" t="str">
            <v>NA</v>
          </cell>
          <cell r="Q102" t="str">
            <v>NA</v>
          </cell>
          <cell r="R102" t="str">
            <v>NA</v>
          </cell>
          <cell r="S102" t="str">
            <v>NA</v>
          </cell>
          <cell r="T102" t="str">
            <v>NA</v>
          </cell>
          <cell r="U102" t="str">
            <v>NA</v>
          </cell>
          <cell r="V102" t="str">
            <v>NA</v>
          </cell>
          <cell r="W102" t="str">
            <v>NA</v>
          </cell>
          <cell r="X102" t="str">
            <v>NA</v>
          </cell>
          <cell r="Y102" t="str">
            <v>NA</v>
          </cell>
          <cell r="Z102" t="str">
            <v>NA</v>
          </cell>
          <cell r="AA102" t="str">
            <v>NA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6.7</v>
          </cell>
          <cell r="AI102">
            <v>22.8</v>
          </cell>
          <cell r="AJ102">
            <v>20.400000000000002</v>
          </cell>
          <cell r="AK102">
            <v>19.5</v>
          </cell>
          <cell r="AL102">
            <v>132.30000000000001</v>
          </cell>
          <cell r="AM102">
            <v>40.9</v>
          </cell>
          <cell r="AN102">
            <v>47.4</v>
          </cell>
          <cell r="AO102">
            <v>43.2</v>
          </cell>
          <cell r="AP102">
            <v>0</v>
          </cell>
          <cell r="AQ102">
            <v>39.299999999999997</v>
          </cell>
          <cell r="AR102">
            <v>44.2</v>
          </cell>
          <cell r="AS102">
            <v>75</v>
          </cell>
          <cell r="AT102">
            <v>161.4</v>
          </cell>
          <cell r="AU102">
            <v>161.4</v>
          </cell>
          <cell r="AV102">
            <v>0</v>
          </cell>
          <cell r="AW102">
            <v>0</v>
          </cell>
          <cell r="AX102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3.5</v>
          </cell>
          <cell r="P104">
            <v>1.7</v>
          </cell>
          <cell r="Q104">
            <v>1.7</v>
          </cell>
          <cell r="R104">
            <v>1.7</v>
          </cell>
          <cell r="S104">
            <v>1.7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0.3</v>
          </cell>
          <cell r="AA104">
            <v>0.3</v>
          </cell>
          <cell r="AB104">
            <v>6.6</v>
          </cell>
          <cell r="AC104">
            <v>7.4</v>
          </cell>
          <cell r="AD104">
            <v>0.5</v>
          </cell>
          <cell r="AE104">
            <v>3.9000000000000004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</row>
        <row r="105">
          <cell r="F105">
            <v>12.4</v>
          </cell>
          <cell r="G105">
            <v>21.7</v>
          </cell>
          <cell r="H105">
            <v>36.4</v>
          </cell>
          <cell r="I105">
            <v>3.6</v>
          </cell>
          <cell r="J105">
            <v>27.1</v>
          </cell>
          <cell r="K105">
            <v>9</v>
          </cell>
          <cell r="L105">
            <v>4.3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1.5</v>
          </cell>
          <cell r="R105">
            <v>6</v>
          </cell>
          <cell r="S105">
            <v>10.9</v>
          </cell>
          <cell r="T105">
            <v>19.099999999999998</v>
          </cell>
          <cell r="U105">
            <v>46.599999999999994</v>
          </cell>
          <cell r="V105">
            <v>889.19999999999993</v>
          </cell>
          <cell r="W105">
            <v>784.3</v>
          </cell>
          <cell r="X105">
            <v>915.8</v>
          </cell>
          <cell r="Y105">
            <v>1777.6</v>
          </cell>
          <cell r="Z105">
            <v>2302.9</v>
          </cell>
          <cell r="AA105">
            <v>21.4</v>
          </cell>
          <cell r="AB105">
            <v>20.599999999999998</v>
          </cell>
          <cell r="AC105">
            <v>19.5</v>
          </cell>
          <cell r="AD105">
            <v>21.200000000000003</v>
          </cell>
          <cell r="AE105">
            <v>22.4</v>
          </cell>
          <cell r="AF105">
            <v>22.6</v>
          </cell>
          <cell r="AG105">
            <v>21.7</v>
          </cell>
          <cell r="AH105">
            <v>23.599999999999998</v>
          </cell>
          <cell r="AI105">
            <v>8.6</v>
          </cell>
          <cell r="AJ105">
            <v>1.3</v>
          </cell>
          <cell r="AK105">
            <v>0.2</v>
          </cell>
          <cell r="AL105">
            <v>0.1</v>
          </cell>
          <cell r="AM105">
            <v>0</v>
          </cell>
          <cell r="AN105">
            <v>0</v>
          </cell>
          <cell r="AO105">
            <v>0</v>
          </cell>
          <cell r="AP105">
            <v>2.6</v>
          </cell>
          <cell r="AQ105">
            <v>3</v>
          </cell>
          <cell r="AR105">
            <v>2.2000000000000002</v>
          </cell>
          <cell r="AS105">
            <v>2.6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</row>
        <row r="106">
          <cell r="F106" t="str">
            <v>NA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188.3</v>
          </cell>
          <cell r="R106">
            <v>515.4</v>
          </cell>
          <cell r="S106">
            <v>910.7</v>
          </cell>
          <cell r="T106">
            <v>1262.6999999999998</v>
          </cell>
          <cell r="U106">
            <v>1581.2</v>
          </cell>
          <cell r="V106">
            <v>1807</v>
          </cell>
          <cell r="W106">
            <v>1918.5</v>
          </cell>
          <cell r="X106">
            <v>1929.1</v>
          </cell>
          <cell r="Y106">
            <v>1934.3</v>
          </cell>
          <cell r="Z106">
            <v>1937.4</v>
          </cell>
          <cell r="AA106">
            <v>1941.6</v>
          </cell>
          <cell r="AB106">
            <v>40.900000000000006</v>
          </cell>
          <cell r="AC106">
            <v>40.300000000000004</v>
          </cell>
          <cell r="AD106">
            <v>55.3</v>
          </cell>
          <cell r="AE106">
            <v>52.8</v>
          </cell>
          <cell r="AF106">
            <v>34.1</v>
          </cell>
          <cell r="AG106">
            <v>38.6</v>
          </cell>
          <cell r="AH106">
            <v>33.9</v>
          </cell>
          <cell r="AI106">
            <v>32.9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40.1</v>
          </cell>
          <cell r="AV106">
            <v>25.4</v>
          </cell>
          <cell r="AW106">
            <v>0</v>
          </cell>
          <cell r="AX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7.6</v>
          </cell>
          <cell r="X107">
            <v>33</v>
          </cell>
          <cell r="Y107">
            <v>288.39999999999998</v>
          </cell>
          <cell r="Z107">
            <v>572</v>
          </cell>
          <cell r="AA107">
            <v>1014.1</v>
          </cell>
          <cell r="AB107">
            <v>779.3</v>
          </cell>
          <cell r="AC107">
            <v>4.8</v>
          </cell>
          <cell r="AD107">
            <v>4.7</v>
          </cell>
          <cell r="AE107">
            <v>5.3</v>
          </cell>
          <cell r="AF107">
            <v>46.300000000000004</v>
          </cell>
          <cell r="AG107">
            <v>27.200000000000003</v>
          </cell>
          <cell r="AH107">
            <v>6.8999999999999995</v>
          </cell>
          <cell r="AI107">
            <v>9</v>
          </cell>
          <cell r="AJ107">
            <v>6.6</v>
          </cell>
          <cell r="AK107">
            <v>1.9</v>
          </cell>
          <cell r="AL107">
            <v>1.7000000000000002</v>
          </cell>
          <cell r="AM107">
            <v>1.9000000000000001</v>
          </cell>
          <cell r="AN107">
            <v>0.7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0.7</v>
          </cell>
          <cell r="AU107">
            <v>0</v>
          </cell>
          <cell r="AV107">
            <v>10.799999999999999</v>
          </cell>
          <cell r="AW107">
            <v>10.799999999999999</v>
          </cell>
          <cell r="AX107">
            <v>10.799999999999999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8.3000000000000007</v>
          </cell>
          <cell r="S108">
            <v>17.899999999999999</v>
          </cell>
          <cell r="T108">
            <v>27.5</v>
          </cell>
          <cell r="U108">
            <v>36.9</v>
          </cell>
          <cell r="V108">
            <v>46.1</v>
          </cell>
          <cell r="W108">
            <v>59.5</v>
          </cell>
          <cell r="X108">
            <v>79.600000000000009</v>
          </cell>
          <cell r="Y108">
            <v>100.7</v>
          </cell>
          <cell r="Z108">
            <v>126.5</v>
          </cell>
          <cell r="AA108">
            <v>154.9</v>
          </cell>
          <cell r="AB108">
            <v>64.7</v>
          </cell>
          <cell r="AC108">
            <v>55.8</v>
          </cell>
          <cell r="AD108">
            <v>46.3</v>
          </cell>
          <cell r="AE108">
            <v>51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0.8</v>
          </cell>
          <cell r="M109">
            <v>0</v>
          </cell>
          <cell r="N109">
            <v>0.3</v>
          </cell>
          <cell r="O109">
            <v>0</v>
          </cell>
          <cell r="P109">
            <v>0</v>
          </cell>
          <cell r="Q109">
            <v>49</v>
          </cell>
          <cell r="R109">
            <v>22.1</v>
          </cell>
          <cell r="S109">
            <v>48.1</v>
          </cell>
          <cell r="T109">
            <v>40.6</v>
          </cell>
          <cell r="U109">
            <v>509.7</v>
          </cell>
          <cell r="V109">
            <v>0</v>
          </cell>
          <cell r="W109">
            <v>0.1</v>
          </cell>
          <cell r="X109">
            <v>0</v>
          </cell>
          <cell r="Y109">
            <v>418.1</v>
          </cell>
          <cell r="Z109">
            <v>0</v>
          </cell>
          <cell r="AA109">
            <v>106.6</v>
          </cell>
          <cell r="AB109">
            <v>0</v>
          </cell>
          <cell r="AC109">
            <v>0.9</v>
          </cell>
          <cell r="AD109">
            <v>14.700000000000001</v>
          </cell>
          <cell r="AE109">
            <v>2.6</v>
          </cell>
          <cell r="AF109">
            <v>2.6999999999999997</v>
          </cell>
          <cell r="AG109">
            <v>0.1</v>
          </cell>
          <cell r="AH109">
            <v>6.1</v>
          </cell>
          <cell r="AI109">
            <v>7.1</v>
          </cell>
          <cell r="AJ109">
            <v>4.2</v>
          </cell>
          <cell r="AK109">
            <v>4.8999999999999995</v>
          </cell>
          <cell r="AL109">
            <v>2.4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0.3</v>
          </cell>
          <cell r="AR109">
            <v>0.2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0.1</v>
          </cell>
          <cell r="N110">
            <v>0.3</v>
          </cell>
          <cell r="O110">
            <v>0.2</v>
          </cell>
          <cell r="P110">
            <v>0.2</v>
          </cell>
          <cell r="Q110">
            <v>0.1</v>
          </cell>
          <cell r="R110">
            <v>0.2</v>
          </cell>
          <cell r="S110">
            <v>0.2</v>
          </cell>
          <cell r="T110">
            <v>0.3</v>
          </cell>
          <cell r="U110">
            <v>4</v>
          </cell>
          <cell r="V110">
            <v>5.7</v>
          </cell>
          <cell r="W110">
            <v>4.7</v>
          </cell>
          <cell r="X110">
            <v>0</v>
          </cell>
          <cell r="Y110">
            <v>0.7</v>
          </cell>
          <cell r="Z110">
            <v>7.3</v>
          </cell>
          <cell r="AA110">
            <v>31.2</v>
          </cell>
          <cell r="AB110">
            <v>0.30000000000000004</v>
          </cell>
          <cell r="AC110">
            <v>0</v>
          </cell>
          <cell r="AD110">
            <v>0.2</v>
          </cell>
          <cell r="AE110">
            <v>0.2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</row>
        <row r="111">
          <cell r="F111" t="str">
            <v>NA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4.0999999999999996</v>
          </cell>
          <cell r="Q111">
            <v>9.5</v>
          </cell>
          <cell r="R111">
            <v>15.1</v>
          </cell>
          <cell r="S111">
            <v>35.6</v>
          </cell>
          <cell r="T111">
            <v>53.699999999999996</v>
          </cell>
          <cell r="U111">
            <v>84.2</v>
          </cell>
          <cell r="V111">
            <v>120.4</v>
          </cell>
          <cell r="W111">
            <v>187.4</v>
          </cell>
          <cell r="X111">
            <v>263.10000000000002</v>
          </cell>
          <cell r="Y111">
            <v>340</v>
          </cell>
          <cell r="Z111">
            <v>523.6</v>
          </cell>
          <cell r="AA111">
            <v>652.20000000000005</v>
          </cell>
          <cell r="AB111">
            <v>843.3</v>
          </cell>
          <cell r="AC111">
            <v>991.5</v>
          </cell>
          <cell r="AD111">
            <v>1121.2</v>
          </cell>
          <cell r="AE111">
            <v>1235.0999999999999</v>
          </cell>
          <cell r="AF111">
            <v>1337.1999999999998</v>
          </cell>
          <cell r="AG111">
            <v>183.20000000000002</v>
          </cell>
          <cell r="AH111">
            <v>0.7</v>
          </cell>
          <cell r="AI111">
            <v>1.4</v>
          </cell>
          <cell r="AJ111">
            <v>2.6</v>
          </cell>
          <cell r="AK111">
            <v>4.4000000000000004</v>
          </cell>
          <cell r="AL111">
            <v>9.1999999999999993</v>
          </cell>
          <cell r="AM111">
            <v>16.3</v>
          </cell>
          <cell r="AN111">
            <v>24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0.89999999999999991</v>
          </cell>
          <cell r="S112">
            <v>1.8</v>
          </cell>
          <cell r="T112">
            <v>17.899999999999999</v>
          </cell>
          <cell r="U112">
            <v>48.5</v>
          </cell>
          <cell r="V112">
            <v>98.9</v>
          </cell>
          <cell r="W112">
            <v>159</v>
          </cell>
          <cell r="X112">
            <v>214.89999999999998</v>
          </cell>
          <cell r="Y112">
            <v>277.5</v>
          </cell>
          <cell r="Z112">
            <v>371.29999999999995</v>
          </cell>
          <cell r="AA112">
            <v>469.1</v>
          </cell>
          <cell r="AB112">
            <v>585.6</v>
          </cell>
          <cell r="AC112">
            <v>774.1</v>
          </cell>
          <cell r="AD112">
            <v>905.8</v>
          </cell>
          <cell r="AE112">
            <v>994.2</v>
          </cell>
          <cell r="AF112">
            <v>1033.0999999999999</v>
          </cell>
          <cell r="AG112">
            <v>1078.3</v>
          </cell>
          <cell r="AH112">
            <v>1053.5999999999999</v>
          </cell>
          <cell r="AI112">
            <v>1066</v>
          </cell>
          <cell r="AJ112">
            <v>1014.2</v>
          </cell>
          <cell r="AK112">
            <v>976.19999999999993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</row>
        <row r="114">
          <cell r="F114" t="str">
            <v>NA</v>
          </cell>
          <cell r="G114" t="str">
            <v>NA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0.2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0.1</v>
          </cell>
          <cell r="X114">
            <v>0.1</v>
          </cell>
          <cell r="Y114">
            <v>0</v>
          </cell>
          <cell r="Z114">
            <v>0.5</v>
          </cell>
          <cell r="AA114">
            <v>1.8</v>
          </cell>
          <cell r="AB114">
            <v>0.3</v>
          </cell>
          <cell r="AC114">
            <v>0</v>
          </cell>
          <cell r="AD114">
            <v>3.9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48.2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</row>
        <row r="115"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</row>
        <row r="117"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3</v>
          </cell>
          <cell r="AS117">
            <v>0</v>
          </cell>
          <cell r="AT117">
            <v>1</v>
          </cell>
          <cell r="AU117">
            <v>0</v>
          </cell>
          <cell r="AV117">
            <v>2</v>
          </cell>
          <cell r="AW117">
            <v>3</v>
          </cell>
          <cell r="AX117">
            <v>3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40.1</v>
          </cell>
          <cell r="X118">
            <v>78.8</v>
          </cell>
          <cell r="Y118">
            <v>57.400000000000006</v>
          </cell>
          <cell r="Z118">
            <v>117.1</v>
          </cell>
          <cell r="AA118">
            <v>175.3</v>
          </cell>
          <cell r="AB118">
            <v>224.2</v>
          </cell>
          <cell r="AC118">
            <v>258.10000000000002</v>
          </cell>
          <cell r="AD118">
            <v>320.39999999999998</v>
          </cell>
          <cell r="AE118">
            <v>325.79999999999995</v>
          </cell>
          <cell r="AF118">
            <v>309.39999999999998</v>
          </cell>
          <cell r="AG118">
            <v>295.39999999999998</v>
          </cell>
          <cell r="AH118">
            <v>298.2</v>
          </cell>
          <cell r="AI118">
            <v>293.39999999999998</v>
          </cell>
          <cell r="AJ118">
            <v>334.1</v>
          </cell>
          <cell r="AK118">
            <v>397</v>
          </cell>
          <cell r="AL118">
            <v>484</v>
          </cell>
          <cell r="AM118">
            <v>558.1</v>
          </cell>
          <cell r="AN118">
            <v>602.30000000000007</v>
          </cell>
          <cell r="AO118">
            <v>603.29999999999995</v>
          </cell>
          <cell r="AP118">
            <v>636.70000000000005</v>
          </cell>
          <cell r="AQ118">
            <v>695.3</v>
          </cell>
          <cell r="AR118">
            <v>648.1</v>
          </cell>
          <cell r="AS118">
            <v>661.80000000000007</v>
          </cell>
          <cell r="AT118">
            <v>692.2</v>
          </cell>
          <cell r="AU118">
            <v>682.5</v>
          </cell>
          <cell r="AV118">
            <v>665</v>
          </cell>
          <cell r="AW118">
            <v>656</v>
          </cell>
          <cell r="AX118">
            <v>589.80000000000007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0.2</v>
          </cell>
          <cell r="X119">
            <v>0</v>
          </cell>
          <cell r="Y119">
            <v>0</v>
          </cell>
          <cell r="Z119">
            <v>0</v>
          </cell>
          <cell r="AA119">
            <v>0.2</v>
          </cell>
          <cell r="AB119">
            <v>0.5</v>
          </cell>
          <cell r="AC119">
            <v>1.6</v>
          </cell>
          <cell r="AD119">
            <v>3</v>
          </cell>
          <cell r="AE119">
            <v>4.9000000000000004</v>
          </cell>
          <cell r="AF119">
            <v>5.7</v>
          </cell>
          <cell r="AG119">
            <v>4.5</v>
          </cell>
          <cell r="AH119">
            <v>3.8</v>
          </cell>
          <cell r="AI119">
            <v>0.4</v>
          </cell>
          <cell r="AJ119">
            <v>0.1</v>
          </cell>
          <cell r="AK119">
            <v>0.1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0.1</v>
          </cell>
          <cell r="Z120">
            <v>0.3</v>
          </cell>
          <cell r="AA120">
            <v>0.1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164.60000000000002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</row>
        <row r="121">
          <cell r="F121">
            <v>0</v>
          </cell>
          <cell r="G121">
            <v>1.9000000000000001</v>
          </cell>
          <cell r="H121">
            <v>0.3</v>
          </cell>
          <cell r="I121">
            <v>0.2</v>
          </cell>
          <cell r="J121">
            <v>0.2</v>
          </cell>
          <cell r="K121">
            <v>0</v>
          </cell>
          <cell r="L121">
            <v>0.3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3.8</v>
          </cell>
          <cell r="Y121">
            <v>6.7</v>
          </cell>
          <cell r="Z121">
            <v>10.7</v>
          </cell>
          <cell r="AA121">
            <v>15.600000000000001</v>
          </cell>
          <cell r="AB121">
            <v>22.7</v>
          </cell>
          <cell r="AC121">
            <v>33.1</v>
          </cell>
          <cell r="AD121">
            <v>41.599999999999994</v>
          </cell>
          <cell r="AE121">
            <v>74.599999999999994</v>
          </cell>
          <cell r="AF121">
            <v>233.6</v>
          </cell>
          <cell r="AG121">
            <v>239.5</v>
          </cell>
          <cell r="AH121">
            <v>288.89999999999998</v>
          </cell>
          <cell r="AI121">
            <v>335.1</v>
          </cell>
          <cell r="AJ121">
            <v>285.7</v>
          </cell>
          <cell r="AK121">
            <v>247.1</v>
          </cell>
          <cell r="AL121">
            <v>268.79999999999995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24.3</v>
          </cell>
          <cell r="AT121">
            <v>24.3</v>
          </cell>
          <cell r="AU121">
            <v>24.4</v>
          </cell>
          <cell r="AV121">
            <v>24.3</v>
          </cell>
          <cell r="AW121">
            <v>82.100000000000009</v>
          </cell>
          <cell r="AX121">
            <v>155.4</v>
          </cell>
        </row>
        <row r="122"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>
            <v>0.4</v>
          </cell>
          <cell r="AQ122">
            <v>0.4</v>
          </cell>
          <cell r="AR122">
            <v>0.4</v>
          </cell>
          <cell r="AS122">
            <v>0.4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0.5</v>
          </cell>
          <cell r="Z123">
            <v>0.6</v>
          </cell>
          <cell r="AA123">
            <v>0.6</v>
          </cell>
          <cell r="AB123">
            <v>0.4</v>
          </cell>
          <cell r="AC123">
            <v>0.4</v>
          </cell>
          <cell r="AD123">
            <v>0.4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</row>
        <row r="124"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</row>
        <row r="126">
          <cell r="F126">
            <v>6.3</v>
          </cell>
          <cell r="G126">
            <v>5.0999999999999996</v>
          </cell>
          <cell r="H126">
            <v>1</v>
          </cell>
          <cell r="I126">
            <v>0.2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8.8000000000000007</v>
          </cell>
          <cell r="V126">
            <v>0.5</v>
          </cell>
          <cell r="W126">
            <v>0.8</v>
          </cell>
          <cell r="X126">
            <v>0.5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2710</v>
          </cell>
          <cell r="AI126">
            <v>6500</v>
          </cell>
          <cell r="AJ126">
            <v>7627</v>
          </cell>
          <cell r="AK126">
            <v>8627</v>
          </cell>
          <cell r="AL126">
            <v>9401</v>
          </cell>
          <cell r="AM126">
            <v>16803.3</v>
          </cell>
          <cell r="AN126">
            <v>17761.5</v>
          </cell>
          <cell r="AO126">
            <v>148.1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0.2</v>
          </cell>
          <cell r="L127">
            <v>0.7</v>
          </cell>
          <cell r="M127">
            <v>1.7</v>
          </cell>
          <cell r="N127">
            <v>2.8</v>
          </cell>
          <cell r="O127">
            <v>3.7</v>
          </cell>
          <cell r="P127">
            <v>4.3</v>
          </cell>
          <cell r="Q127">
            <v>3.9000000000000004</v>
          </cell>
          <cell r="R127">
            <v>3.7</v>
          </cell>
          <cell r="S127">
            <v>3.2</v>
          </cell>
          <cell r="T127">
            <v>3.1</v>
          </cell>
          <cell r="U127">
            <v>2.8000000000000003</v>
          </cell>
          <cell r="V127">
            <v>4.8</v>
          </cell>
          <cell r="W127">
            <v>6.1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</row>
        <row r="129">
          <cell r="F129" t="str">
            <v>NA</v>
          </cell>
          <cell r="G129" t="str">
            <v>NA</v>
          </cell>
          <cell r="H129" t="str">
            <v>NA</v>
          </cell>
          <cell r="I129" t="str">
            <v>NA</v>
          </cell>
          <cell r="J129" t="str">
            <v>NA</v>
          </cell>
          <cell r="K129" t="str">
            <v>NA</v>
          </cell>
          <cell r="L129" t="str">
            <v>NA</v>
          </cell>
          <cell r="M129" t="str">
            <v>NA</v>
          </cell>
          <cell r="N129" t="str">
            <v>NA</v>
          </cell>
          <cell r="O129" t="str">
            <v>NA</v>
          </cell>
          <cell r="P129" t="str">
            <v>NA</v>
          </cell>
          <cell r="Q129" t="str">
            <v>NA</v>
          </cell>
          <cell r="R129" t="str">
            <v>NA</v>
          </cell>
          <cell r="S129" t="str">
            <v>NA</v>
          </cell>
          <cell r="T129" t="str">
            <v>NA</v>
          </cell>
          <cell r="U129" t="str">
            <v>NA</v>
          </cell>
          <cell r="V129" t="str">
            <v>NA</v>
          </cell>
          <cell r="W129" t="str">
            <v>NA</v>
          </cell>
          <cell r="X129" t="str">
            <v>NA</v>
          </cell>
          <cell r="Y129" t="str">
            <v>NA</v>
          </cell>
          <cell r="Z129" t="str">
            <v>NA</v>
          </cell>
          <cell r="AA129" t="str">
            <v>NA</v>
          </cell>
          <cell r="AB129">
            <v>6.9</v>
          </cell>
          <cell r="AC129">
            <v>16</v>
          </cell>
          <cell r="AD129">
            <v>3</v>
          </cell>
          <cell r="AE129">
            <v>3.4</v>
          </cell>
          <cell r="AF129">
            <v>3.6</v>
          </cell>
          <cell r="AG129">
            <v>2.9</v>
          </cell>
          <cell r="AH129">
            <v>2.1999999999999997</v>
          </cell>
          <cell r="AI129">
            <v>0.89999999999999991</v>
          </cell>
          <cell r="AJ129">
            <v>0.4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0.1</v>
          </cell>
          <cell r="M131">
            <v>0.1</v>
          </cell>
          <cell r="N131">
            <v>0.2</v>
          </cell>
          <cell r="O131">
            <v>0.5</v>
          </cell>
          <cell r="P131">
            <v>0.5</v>
          </cell>
          <cell r="Q131">
            <v>0.5</v>
          </cell>
          <cell r="R131">
            <v>0.7</v>
          </cell>
          <cell r="S131">
            <v>82.9</v>
          </cell>
          <cell r="T131">
            <v>442.5</v>
          </cell>
          <cell r="U131">
            <v>825.80000000000007</v>
          </cell>
          <cell r="V131">
            <v>15.5</v>
          </cell>
          <cell r="W131">
            <v>665.4</v>
          </cell>
          <cell r="X131">
            <v>208.4</v>
          </cell>
          <cell r="Y131">
            <v>13.9</v>
          </cell>
          <cell r="Z131">
            <v>216.8</v>
          </cell>
          <cell r="AA131">
            <v>306.10000000000002</v>
          </cell>
          <cell r="AB131">
            <v>2.7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1.3</v>
          </cell>
          <cell r="AI131">
            <v>1.3</v>
          </cell>
          <cell r="AJ131">
            <v>1.3</v>
          </cell>
          <cell r="AK131">
            <v>1.3</v>
          </cell>
          <cell r="AL131">
            <v>1.3</v>
          </cell>
          <cell r="AM131">
            <v>1.3</v>
          </cell>
          <cell r="AN131">
            <v>0</v>
          </cell>
          <cell r="AO131">
            <v>1.4</v>
          </cell>
          <cell r="AP131">
            <v>0</v>
          </cell>
          <cell r="AQ131">
            <v>0.1</v>
          </cell>
          <cell r="AR131">
            <v>0.1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</row>
        <row r="132"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0.30000000000000004</v>
          </cell>
          <cell r="AC132">
            <v>0</v>
          </cell>
          <cell r="AD132">
            <v>1.2</v>
          </cell>
          <cell r="AE132">
            <v>17.899999999999999</v>
          </cell>
          <cell r="AF132">
            <v>0.4</v>
          </cell>
          <cell r="AG132">
            <v>1.5</v>
          </cell>
          <cell r="AH132">
            <v>1.8</v>
          </cell>
          <cell r="AI132">
            <v>1.8</v>
          </cell>
          <cell r="AJ132">
            <v>3.6999999999999997</v>
          </cell>
          <cell r="AK132">
            <v>4.3</v>
          </cell>
          <cell r="AL132">
            <v>4.8000000000000007</v>
          </cell>
          <cell r="AM132">
            <v>8.4</v>
          </cell>
          <cell r="AN132">
            <v>12.7</v>
          </cell>
          <cell r="AO132">
            <v>15.4</v>
          </cell>
          <cell r="AP132">
            <v>15.799999999999999</v>
          </cell>
          <cell r="AQ132">
            <v>6</v>
          </cell>
          <cell r="AR132">
            <v>9.3000000000000007</v>
          </cell>
          <cell r="AS132">
            <v>7.2</v>
          </cell>
          <cell r="AT132">
            <v>12.3</v>
          </cell>
          <cell r="AU132">
            <v>23.8</v>
          </cell>
          <cell r="AV132">
            <v>0</v>
          </cell>
          <cell r="AW132">
            <v>0</v>
          </cell>
          <cell r="AX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2</v>
          </cell>
          <cell r="AS133">
            <v>5</v>
          </cell>
          <cell r="AT133">
            <v>1</v>
          </cell>
          <cell r="AU133">
            <v>1</v>
          </cell>
          <cell r="AV133">
            <v>1</v>
          </cell>
          <cell r="AW133">
            <v>0</v>
          </cell>
          <cell r="AX133">
            <v>0</v>
          </cell>
        </row>
        <row r="134">
          <cell r="F134" t="str">
            <v>NA</v>
          </cell>
          <cell r="G134" t="str">
            <v>NA</v>
          </cell>
          <cell r="H134" t="str">
            <v>NA</v>
          </cell>
          <cell r="I134" t="str">
            <v>NA</v>
          </cell>
          <cell r="J134" t="str">
            <v>NA</v>
          </cell>
          <cell r="K134" t="str">
            <v>NA</v>
          </cell>
          <cell r="L134" t="str">
            <v>NA</v>
          </cell>
          <cell r="M134" t="str">
            <v>NA</v>
          </cell>
          <cell r="N134" t="str">
            <v>NA</v>
          </cell>
          <cell r="O134" t="str">
            <v>NA</v>
          </cell>
          <cell r="P134" t="str">
            <v>NA</v>
          </cell>
          <cell r="Q134" t="str">
            <v>NA</v>
          </cell>
          <cell r="R134" t="str">
            <v>NA</v>
          </cell>
          <cell r="S134" t="str">
            <v>NA</v>
          </cell>
          <cell r="T134" t="str">
            <v>NA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</row>
        <row r="135"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</row>
        <row r="136"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1446.1999999999998</v>
          </cell>
          <cell r="Z136">
            <v>1591.3</v>
          </cell>
          <cell r="AA136">
            <v>1603.9</v>
          </cell>
          <cell r="AB136">
            <v>1132.4000000000001</v>
          </cell>
          <cell r="AC136">
            <v>836.8</v>
          </cell>
          <cell r="AD136">
            <v>841</v>
          </cell>
          <cell r="AE136">
            <v>957.8</v>
          </cell>
          <cell r="AF136">
            <v>972.8</v>
          </cell>
          <cell r="AG136">
            <v>0.6</v>
          </cell>
          <cell r="AH136">
            <v>6.1</v>
          </cell>
          <cell r="AI136">
            <v>10.899999999999999</v>
          </cell>
          <cell r="AJ136">
            <v>8</v>
          </cell>
          <cell r="AK136">
            <v>9.8000000000000007</v>
          </cell>
          <cell r="AL136">
            <v>8.5</v>
          </cell>
          <cell r="AM136">
            <v>9.3000000000000007</v>
          </cell>
          <cell r="AN136">
            <v>9.6999999999999993</v>
          </cell>
          <cell r="AO136">
            <v>9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0.4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</row>
      </sheetData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rears"/>
      <sheetName val="Data"/>
      <sheetName val="Country Code"/>
    </sheetNames>
    <sheetDataSet>
      <sheetData sheetId="0"/>
      <sheetData sheetId="1">
        <row r="3">
          <cell r="H3">
            <v>1975</v>
          </cell>
          <cell r="I3">
            <v>1976</v>
          </cell>
          <cell r="J3">
            <v>1977</v>
          </cell>
          <cell r="K3">
            <v>1978</v>
          </cell>
          <cell r="L3">
            <v>1979</v>
          </cell>
          <cell r="M3">
            <v>1980</v>
          </cell>
          <cell r="N3">
            <v>1981</v>
          </cell>
          <cell r="O3">
            <v>1982</v>
          </cell>
          <cell r="P3">
            <v>1983</v>
          </cell>
          <cell r="Q3">
            <v>1984</v>
          </cell>
          <cell r="R3">
            <v>1985</v>
          </cell>
          <cell r="S3">
            <v>1986</v>
          </cell>
          <cell r="T3">
            <v>1987</v>
          </cell>
          <cell r="U3">
            <v>1988</v>
          </cell>
          <cell r="V3">
            <v>1989</v>
          </cell>
          <cell r="W3">
            <v>1990</v>
          </cell>
          <cell r="X3">
            <v>1991</v>
          </cell>
          <cell r="Y3">
            <v>1992</v>
          </cell>
          <cell r="Z3">
            <v>1993</v>
          </cell>
          <cell r="AA3">
            <v>1994</v>
          </cell>
          <cell r="AB3">
            <v>1995</v>
          </cell>
          <cell r="AC3">
            <v>1996</v>
          </cell>
          <cell r="AD3">
            <v>1997</v>
          </cell>
          <cell r="AE3">
            <v>1998</v>
          </cell>
          <cell r="AF3">
            <v>1999</v>
          </cell>
          <cell r="AG3">
            <v>2000</v>
          </cell>
          <cell r="AH3">
            <v>2001</v>
          </cell>
          <cell r="AI3">
            <v>2002</v>
          </cell>
          <cell r="AJ3">
            <v>2003</v>
          </cell>
          <cell r="AK3">
            <v>2004</v>
          </cell>
          <cell r="AL3">
            <v>2005</v>
          </cell>
          <cell r="AM3">
            <v>2006</v>
          </cell>
          <cell r="AN3">
            <v>2007</v>
          </cell>
          <cell r="AO3">
            <v>2008</v>
          </cell>
          <cell r="AP3">
            <v>2009</v>
          </cell>
          <cell r="AQ3">
            <v>2010</v>
          </cell>
          <cell r="AR3">
            <v>2011</v>
          </cell>
          <cell r="AS3">
            <v>2012</v>
          </cell>
          <cell r="AT3">
            <v>2013</v>
          </cell>
        </row>
        <row r="6">
          <cell r="G6">
            <v>614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>
            <v>64.099999999999994</v>
          </cell>
          <cell r="W6">
            <v>151.80000000000001</v>
          </cell>
          <cell r="X6">
            <v>285</v>
          </cell>
          <cell r="Y6">
            <v>462.1</v>
          </cell>
          <cell r="Z6">
            <v>696.3</v>
          </cell>
          <cell r="AA6">
            <v>903.8</v>
          </cell>
          <cell r="AB6">
            <v>956.4</v>
          </cell>
          <cell r="AC6">
            <v>323.10000000000002</v>
          </cell>
          <cell r="AD6">
            <v>358.6</v>
          </cell>
          <cell r="AE6">
            <v>525.4</v>
          </cell>
          <cell r="AF6">
            <v>605</v>
          </cell>
          <cell r="AG6">
            <v>621.70000000000005</v>
          </cell>
          <cell r="AH6">
            <v>740.2</v>
          </cell>
          <cell r="AI6">
            <v>674.4</v>
          </cell>
          <cell r="AJ6">
            <v>587.29999999999995</v>
          </cell>
          <cell r="AK6">
            <v>261.7</v>
          </cell>
          <cell r="AL6">
            <v>220.3</v>
          </cell>
          <cell r="AM6">
            <v>94.5</v>
          </cell>
          <cell r="AN6">
            <v>77.400000000000006</v>
          </cell>
          <cell r="AO6">
            <v>61.6</v>
          </cell>
          <cell r="AP6">
            <v>77.400000000000006</v>
          </cell>
          <cell r="AQ6">
            <v>64.400000000000006</v>
          </cell>
          <cell r="AR6">
            <v>58.8</v>
          </cell>
          <cell r="AS6">
            <v>54.6</v>
          </cell>
          <cell r="AT6">
            <v>56.2</v>
          </cell>
        </row>
        <row r="7">
          <cell r="G7">
            <v>638</v>
          </cell>
          <cell r="H7">
            <v>5.0999999999999996</v>
          </cell>
          <cell r="I7">
            <v>4.7</v>
          </cell>
          <cell r="J7">
            <v>5.2</v>
          </cell>
          <cell r="K7">
            <v>5.9</v>
          </cell>
          <cell r="L7">
            <v>5.7</v>
          </cell>
          <cell r="M7">
            <v>5.2</v>
          </cell>
          <cell r="N7">
            <v>4.3</v>
          </cell>
          <cell r="O7">
            <v>0.7</v>
          </cell>
          <cell r="P7">
            <v>11.3</v>
          </cell>
          <cell r="Q7">
            <v>21.6</v>
          </cell>
          <cell r="R7">
            <v>40.299999999999997</v>
          </cell>
          <cell r="S7">
            <v>53.2</v>
          </cell>
          <cell r="T7">
            <v>72.400000000000006</v>
          </cell>
          <cell r="U7">
            <v>75.2</v>
          </cell>
          <cell r="V7">
            <v>15.3</v>
          </cell>
          <cell r="W7">
            <v>2</v>
          </cell>
          <cell r="X7">
            <v>1.1000000000000001</v>
          </cell>
          <cell r="Y7">
            <v>1</v>
          </cell>
          <cell r="Z7">
            <v>0.9</v>
          </cell>
          <cell r="AA7">
            <v>1</v>
          </cell>
          <cell r="AB7">
            <v>1.1000000000000001</v>
          </cell>
          <cell r="AC7">
            <v>1</v>
          </cell>
          <cell r="AD7">
            <v>0.9</v>
          </cell>
          <cell r="AE7">
            <v>1</v>
          </cell>
          <cell r="AF7">
            <v>0.8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</row>
        <row r="8">
          <cell r="G8">
            <v>616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1.3</v>
          </cell>
          <cell r="X8">
            <v>1.7</v>
          </cell>
          <cell r="Y8">
            <v>2.1</v>
          </cell>
          <cell r="Z8">
            <v>3</v>
          </cell>
          <cell r="AA8">
            <v>5.5</v>
          </cell>
          <cell r="AB8">
            <v>6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</row>
        <row r="9">
          <cell r="G9">
            <v>748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0.5</v>
          </cell>
          <cell r="R9">
            <v>0.3</v>
          </cell>
          <cell r="S9">
            <v>1.9</v>
          </cell>
          <cell r="T9">
            <v>3.8</v>
          </cell>
          <cell r="U9">
            <v>4.8</v>
          </cell>
          <cell r="V9">
            <v>5.6</v>
          </cell>
          <cell r="W9">
            <v>6.9</v>
          </cell>
          <cell r="X9">
            <v>0.3</v>
          </cell>
          <cell r="Y9">
            <v>0.6</v>
          </cell>
          <cell r="Z9">
            <v>0.7</v>
          </cell>
          <cell r="AA9">
            <v>1</v>
          </cell>
          <cell r="AB9">
            <v>1.2</v>
          </cell>
          <cell r="AC9">
            <v>1.9</v>
          </cell>
          <cell r="AD9">
            <v>1.7</v>
          </cell>
          <cell r="AE9">
            <v>1.9</v>
          </cell>
          <cell r="AF9">
            <v>1.6</v>
          </cell>
          <cell r="AG9">
            <v>1.5</v>
          </cell>
          <cell r="AH9">
            <v>1.4</v>
          </cell>
          <cell r="AI9">
            <v>1.7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</row>
        <row r="10">
          <cell r="G10">
            <v>618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0.3</v>
          </cell>
          <cell r="S10">
            <v>0.9</v>
          </cell>
          <cell r="T10">
            <v>0.1</v>
          </cell>
          <cell r="U10">
            <v>0.2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0.2</v>
          </cell>
          <cell r="AR10">
            <v>0.3</v>
          </cell>
          <cell r="AS10">
            <v>0.3</v>
          </cell>
          <cell r="AT10">
            <v>0.3</v>
          </cell>
        </row>
        <row r="11">
          <cell r="G11">
            <v>622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16.399999999999999</v>
          </cell>
          <cell r="M11">
            <v>6.4</v>
          </cell>
          <cell r="N11">
            <v>5.3</v>
          </cell>
          <cell r="O11">
            <v>6.4</v>
          </cell>
          <cell r="P11">
            <v>14.8</v>
          </cell>
          <cell r="Q11">
            <v>8.4</v>
          </cell>
          <cell r="R11">
            <v>27.4</v>
          </cell>
          <cell r="S11">
            <v>31.2</v>
          </cell>
          <cell r="T11">
            <v>62.5</v>
          </cell>
          <cell r="U11">
            <v>81.7</v>
          </cell>
          <cell r="V11">
            <v>51.7</v>
          </cell>
          <cell r="W11">
            <v>81.7</v>
          </cell>
          <cell r="X11">
            <v>137.19999999999999</v>
          </cell>
          <cell r="Y11">
            <v>74.5</v>
          </cell>
          <cell r="Z11">
            <v>87.5</v>
          </cell>
          <cell r="AA11">
            <v>89.2</v>
          </cell>
          <cell r="AB11">
            <v>102.1</v>
          </cell>
          <cell r="AC11">
            <v>98.2</v>
          </cell>
          <cell r="AD11">
            <v>72.900000000000006</v>
          </cell>
          <cell r="AE11">
            <v>71.599999999999994</v>
          </cell>
          <cell r="AF11">
            <v>66.3</v>
          </cell>
          <cell r="AG11">
            <v>116.2</v>
          </cell>
          <cell r="AH11">
            <v>94.1</v>
          </cell>
          <cell r="AI11">
            <v>120.2</v>
          </cell>
          <cell r="AJ11">
            <v>61.6</v>
          </cell>
          <cell r="AK11">
            <v>145.4</v>
          </cell>
          <cell r="AL11">
            <v>279.8</v>
          </cell>
          <cell r="AM11">
            <v>419</v>
          </cell>
          <cell r="AN11">
            <v>37.9</v>
          </cell>
          <cell r="AO11">
            <v>40.299999999999997</v>
          </cell>
          <cell r="AP11">
            <v>0</v>
          </cell>
          <cell r="AQ11">
            <v>0.3</v>
          </cell>
          <cell r="AR11">
            <v>0</v>
          </cell>
          <cell r="AS11">
            <v>0.4</v>
          </cell>
          <cell r="AT11">
            <v>0.8</v>
          </cell>
        </row>
        <row r="12">
          <cell r="G12">
            <v>624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0.1</v>
          </cell>
          <cell r="T12">
            <v>0.2</v>
          </cell>
          <cell r="U12">
            <v>0.3</v>
          </cell>
          <cell r="V12">
            <v>0.4</v>
          </cell>
          <cell r="W12">
            <v>0.4</v>
          </cell>
          <cell r="X12">
            <v>0.4</v>
          </cell>
          <cell r="Y12">
            <v>0.4</v>
          </cell>
          <cell r="Z12">
            <v>0.4</v>
          </cell>
          <cell r="AA12">
            <v>0.5</v>
          </cell>
          <cell r="AB12">
            <v>0.7</v>
          </cell>
          <cell r="AC12">
            <v>0.8</v>
          </cell>
          <cell r="AD12">
            <v>0.5</v>
          </cell>
          <cell r="AE12">
            <v>0</v>
          </cell>
          <cell r="AF12">
            <v>0.1</v>
          </cell>
          <cell r="AG12">
            <v>0</v>
          </cell>
          <cell r="AH12">
            <v>0.3</v>
          </cell>
          <cell r="AI12">
            <v>0.2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</row>
        <row r="13">
          <cell r="G13">
            <v>626</v>
          </cell>
          <cell r="H13">
            <v>1.7</v>
          </cell>
          <cell r="I13">
            <v>3.1</v>
          </cell>
          <cell r="J13">
            <v>4.5</v>
          </cell>
          <cell r="K13">
            <v>4.8</v>
          </cell>
          <cell r="L13">
            <v>7.1</v>
          </cell>
          <cell r="M13">
            <v>8.8000000000000007</v>
          </cell>
          <cell r="N13">
            <v>2.4</v>
          </cell>
          <cell r="O13">
            <v>2.7</v>
          </cell>
          <cell r="P13">
            <v>2</v>
          </cell>
          <cell r="Q13">
            <v>1.1000000000000001</v>
          </cell>
          <cell r="R13">
            <v>0.8</v>
          </cell>
          <cell r="S13">
            <v>0.8</v>
          </cell>
          <cell r="T13">
            <v>0.8</v>
          </cell>
          <cell r="U13">
            <v>1</v>
          </cell>
          <cell r="V13">
            <v>1.3</v>
          </cell>
          <cell r="W13">
            <v>1.9</v>
          </cell>
          <cell r="X13">
            <v>1.9</v>
          </cell>
          <cell r="Y13">
            <v>3.3</v>
          </cell>
          <cell r="Z13">
            <v>3.7</v>
          </cell>
          <cell r="AA13">
            <v>1.5</v>
          </cell>
          <cell r="AB13">
            <v>4</v>
          </cell>
          <cell r="AC13">
            <v>1.3</v>
          </cell>
          <cell r="AD13">
            <v>1.2</v>
          </cell>
          <cell r="AE13">
            <v>0.8</v>
          </cell>
          <cell r="AF13">
            <v>1.4</v>
          </cell>
          <cell r="AG13">
            <v>1.3</v>
          </cell>
          <cell r="AH13">
            <v>1.3</v>
          </cell>
          <cell r="AI13">
            <v>2.7</v>
          </cell>
          <cell r="AJ13">
            <v>6.9</v>
          </cell>
          <cell r="AK13">
            <v>7</v>
          </cell>
          <cell r="AL13">
            <v>7</v>
          </cell>
          <cell r="AM13">
            <v>7</v>
          </cell>
          <cell r="AN13">
            <v>7.1</v>
          </cell>
          <cell r="AO13">
            <v>7</v>
          </cell>
          <cell r="AP13">
            <v>7.1</v>
          </cell>
          <cell r="AQ13">
            <v>7</v>
          </cell>
          <cell r="AR13">
            <v>16.3</v>
          </cell>
          <cell r="AS13">
            <v>16.399999999999999</v>
          </cell>
          <cell r="AT13">
            <v>16.100000000000001</v>
          </cell>
        </row>
        <row r="14">
          <cell r="G14">
            <v>628</v>
          </cell>
          <cell r="H14">
            <v>1.3</v>
          </cell>
          <cell r="I14">
            <v>2.1</v>
          </cell>
          <cell r="J14">
            <v>2</v>
          </cell>
          <cell r="K14">
            <v>2.1</v>
          </cell>
          <cell r="L14">
            <v>2.1</v>
          </cell>
          <cell r="M14">
            <v>2</v>
          </cell>
          <cell r="N14">
            <v>1.7</v>
          </cell>
          <cell r="O14">
            <v>1.6</v>
          </cell>
          <cell r="P14">
            <v>1.5</v>
          </cell>
          <cell r="Q14">
            <v>1.4</v>
          </cell>
          <cell r="R14">
            <v>6.9</v>
          </cell>
          <cell r="S14">
            <v>12.3</v>
          </cell>
          <cell r="T14">
            <v>15.2</v>
          </cell>
          <cell r="U14">
            <v>13.8</v>
          </cell>
          <cell r="V14">
            <v>1.6</v>
          </cell>
          <cell r="W14">
            <v>1.8</v>
          </cell>
          <cell r="X14">
            <v>1.8</v>
          </cell>
          <cell r="Y14">
            <v>1.7</v>
          </cell>
          <cell r="Z14">
            <v>1.6</v>
          </cell>
          <cell r="AA14">
            <v>1.8</v>
          </cell>
          <cell r="AB14">
            <v>0.1</v>
          </cell>
          <cell r="AC14">
            <v>0</v>
          </cell>
          <cell r="AD14">
            <v>0</v>
          </cell>
          <cell r="AE14">
            <v>0.4</v>
          </cell>
          <cell r="AF14">
            <v>0.4</v>
          </cell>
          <cell r="AG14">
            <v>0.5</v>
          </cell>
          <cell r="AH14">
            <v>0.5</v>
          </cell>
          <cell r="AI14">
            <v>0.5</v>
          </cell>
          <cell r="AJ14">
            <v>0.6</v>
          </cell>
          <cell r="AK14">
            <v>0.9</v>
          </cell>
          <cell r="AL14">
            <v>0.9</v>
          </cell>
          <cell r="AM14">
            <v>1.2</v>
          </cell>
          <cell r="AN14">
            <v>1.3</v>
          </cell>
          <cell r="AO14">
            <v>1.4</v>
          </cell>
          <cell r="AP14">
            <v>1.4</v>
          </cell>
          <cell r="AQ14">
            <v>1.5</v>
          </cell>
          <cell r="AR14">
            <v>1.5</v>
          </cell>
          <cell r="AS14">
            <v>1.5</v>
          </cell>
          <cell r="AT14">
            <v>1.5</v>
          </cell>
        </row>
        <row r="15">
          <cell r="G15">
            <v>632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0.1</v>
          </cell>
          <cell r="R15">
            <v>0.1</v>
          </cell>
          <cell r="S15">
            <v>0.1</v>
          </cell>
          <cell r="T15">
            <v>0.1</v>
          </cell>
          <cell r="U15">
            <v>0.1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</row>
        <row r="16">
          <cell r="G16">
            <v>634</v>
          </cell>
          <cell r="H16">
            <v>2.7</v>
          </cell>
          <cell r="I16">
            <v>3.6</v>
          </cell>
          <cell r="J16">
            <v>4.8</v>
          </cell>
          <cell r="K16">
            <v>5.7</v>
          </cell>
          <cell r="L16">
            <v>1.7</v>
          </cell>
          <cell r="M16">
            <v>1.7</v>
          </cell>
          <cell r="N16">
            <v>0.5</v>
          </cell>
          <cell r="O16">
            <v>0.5</v>
          </cell>
          <cell r="P16">
            <v>2.9</v>
          </cell>
          <cell r="Q16">
            <v>9.1</v>
          </cell>
          <cell r="R16">
            <v>11</v>
          </cell>
          <cell r="S16">
            <v>27.7</v>
          </cell>
          <cell r="T16">
            <v>56.5</v>
          </cell>
          <cell r="U16">
            <v>87.2</v>
          </cell>
          <cell r="V16">
            <v>131.1</v>
          </cell>
          <cell r="W16">
            <v>103.5</v>
          </cell>
          <cell r="X16">
            <v>119.5</v>
          </cell>
          <cell r="Y16">
            <v>124.7</v>
          </cell>
          <cell r="Z16">
            <v>132.80000000000001</v>
          </cell>
          <cell r="AA16">
            <v>92.7</v>
          </cell>
          <cell r="AB16">
            <v>106.6</v>
          </cell>
          <cell r="AC16">
            <v>125.3</v>
          </cell>
          <cell r="AD16">
            <v>141.6</v>
          </cell>
          <cell r="AE16">
            <v>179.3</v>
          </cell>
          <cell r="AF16">
            <v>182.8</v>
          </cell>
          <cell r="AG16">
            <v>186.6</v>
          </cell>
          <cell r="AH16">
            <v>187.7</v>
          </cell>
          <cell r="AI16">
            <v>206.3</v>
          </cell>
          <cell r="AJ16">
            <v>224.7</v>
          </cell>
          <cell r="AK16">
            <v>639</v>
          </cell>
          <cell r="AL16">
            <v>604.70000000000005</v>
          </cell>
          <cell r="AM16">
            <v>616.29999999999995</v>
          </cell>
          <cell r="AN16">
            <v>145.5</v>
          </cell>
          <cell r="AO16">
            <v>147.4</v>
          </cell>
          <cell r="AP16">
            <v>35.5</v>
          </cell>
          <cell r="AQ16">
            <v>17.899999999999999</v>
          </cell>
          <cell r="AR16">
            <v>17.8</v>
          </cell>
          <cell r="AS16">
            <v>17.7</v>
          </cell>
          <cell r="AT16">
            <v>18.5</v>
          </cell>
        </row>
        <row r="17">
          <cell r="G17">
            <v>662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46.2</v>
          </cell>
          <cell r="Q17">
            <v>8.6</v>
          </cell>
          <cell r="R17">
            <v>7.8</v>
          </cell>
          <cell r="S17">
            <v>28.8</v>
          </cell>
          <cell r="T17">
            <v>124.8</v>
          </cell>
          <cell r="U17">
            <v>398</v>
          </cell>
          <cell r="V17">
            <v>583</v>
          </cell>
          <cell r="W17">
            <v>753.4</v>
          </cell>
          <cell r="X17">
            <v>847.8</v>
          </cell>
          <cell r="Y17">
            <v>876.7</v>
          </cell>
          <cell r="Z17">
            <v>872.3</v>
          </cell>
          <cell r="AA17">
            <v>915.4</v>
          </cell>
          <cell r="AB17">
            <v>985.9</v>
          </cell>
          <cell r="AC17">
            <v>947</v>
          </cell>
          <cell r="AD17">
            <v>9.1999999999999993</v>
          </cell>
          <cell r="AE17">
            <v>8.8000000000000007</v>
          </cell>
          <cell r="AF17">
            <v>8</v>
          </cell>
          <cell r="AG17">
            <v>8.1999999999999993</v>
          </cell>
          <cell r="AH17">
            <v>159.6</v>
          </cell>
          <cell r="AI17">
            <v>206.8</v>
          </cell>
          <cell r="AJ17">
            <v>244.5</v>
          </cell>
          <cell r="AK17">
            <v>219.5</v>
          </cell>
          <cell r="AL17">
            <v>246.6</v>
          </cell>
          <cell r="AM17">
            <v>308.7</v>
          </cell>
          <cell r="AN17">
            <v>374.6</v>
          </cell>
          <cell r="AO17">
            <v>407.5</v>
          </cell>
          <cell r="AP17">
            <v>12.5</v>
          </cell>
          <cell r="AQ17">
            <v>0.4</v>
          </cell>
          <cell r="AR17">
            <v>0.4</v>
          </cell>
          <cell r="AS17">
            <v>0.4</v>
          </cell>
          <cell r="AT17">
            <v>0.4</v>
          </cell>
        </row>
        <row r="18">
          <cell r="G18">
            <v>611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0.2</v>
          </cell>
          <cell r="R18">
            <v>0</v>
          </cell>
          <cell r="S18">
            <v>0.1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0.6</v>
          </cell>
          <cell r="AJ18">
            <v>0.7</v>
          </cell>
          <cell r="AK18">
            <v>0.7</v>
          </cell>
          <cell r="AL18">
            <v>0.7</v>
          </cell>
          <cell r="AM18">
            <v>0.8</v>
          </cell>
          <cell r="AN18">
            <v>0.9</v>
          </cell>
          <cell r="AO18">
            <v>0</v>
          </cell>
          <cell r="AP18">
            <v>1.2</v>
          </cell>
          <cell r="AQ18">
            <v>0.2</v>
          </cell>
          <cell r="AR18">
            <v>0.2</v>
          </cell>
          <cell r="AS18">
            <v>0</v>
          </cell>
          <cell r="AT18">
            <v>0</v>
          </cell>
        </row>
        <row r="19">
          <cell r="G19">
            <v>643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Y19" t="e">
            <v>#N/A</v>
          </cell>
          <cell r="Z19" t="e">
            <v>#N/A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</v>
          </cell>
          <cell r="AP19">
            <v>1</v>
          </cell>
          <cell r="AQ19">
            <v>1</v>
          </cell>
          <cell r="AR19">
            <v>1</v>
          </cell>
          <cell r="AS19">
            <v>1</v>
          </cell>
          <cell r="AT19">
            <v>1</v>
          </cell>
        </row>
        <row r="20">
          <cell r="G20">
            <v>644</v>
          </cell>
          <cell r="H20">
            <v>0.1</v>
          </cell>
          <cell r="I20">
            <v>0.5</v>
          </cell>
          <cell r="J20">
            <v>0.4</v>
          </cell>
          <cell r="K20">
            <v>0.3</v>
          </cell>
          <cell r="L20">
            <v>0.4</v>
          </cell>
          <cell r="M20">
            <v>0.3</v>
          </cell>
          <cell r="N20">
            <v>0.3</v>
          </cell>
          <cell r="O20">
            <v>0.3</v>
          </cell>
          <cell r="P20">
            <v>0.3</v>
          </cell>
          <cell r="Q20">
            <v>0.3</v>
          </cell>
          <cell r="R20">
            <v>0.3</v>
          </cell>
          <cell r="S20">
            <v>0.3</v>
          </cell>
          <cell r="T20">
            <v>1.5</v>
          </cell>
          <cell r="U20">
            <v>0.6</v>
          </cell>
          <cell r="V20">
            <v>0.6</v>
          </cell>
          <cell r="W20">
            <v>3.2</v>
          </cell>
          <cell r="X20">
            <v>11.6</v>
          </cell>
          <cell r="Y20">
            <v>12</v>
          </cell>
          <cell r="Z20">
            <v>15</v>
          </cell>
          <cell r="AA20">
            <v>18.5</v>
          </cell>
          <cell r="AB20">
            <v>19.399999999999999</v>
          </cell>
          <cell r="AC20">
            <v>20.399999999999999</v>
          </cell>
          <cell r="AD20">
            <v>17.399999999999999</v>
          </cell>
          <cell r="AE20">
            <v>18.2</v>
          </cell>
          <cell r="AF20">
            <v>4.7</v>
          </cell>
          <cell r="AG20">
            <v>4.9000000000000004</v>
          </cell>
          <cell r="AH20">
            <v>4.7</v>
          </cell>
          <cell r="AI20">
            <v>4.7</v>
          </cell>
          <cell r="AJ20">
            <v>4.7</v>
          </cell>
          <cell r="AK20">
            <v>1.4</v>
          </cell>
          <cell r="AL20">
            <v>1.4</v>
          </cell>
          <cell r="AM20">
            <v>1.4</v>
          </cell>
          <cell r="AN20">
            <v>1.5</v>
          </cell>
          <cell r="AO20">
            <v>1.3</v>
          </cell>
          <cell r="AP20">
            <v>1.4</v>
          </cell>
          <cell r="AQ20">
            <v>1.4</v>
          </cell>
          <cell r="AR20">
            <v>1.3</v>
          </cell>
          <cell r="AS20">
            <v>1.3</v>
          </cell>
          <cell r="AT20">
            <v>1.2</v>
          </cell>
        </row>
        <row r="21">
          <cell r="G21">
            <v>646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0.1</v>
          </cell>
          <cell r="Q21">
            <v>0.1</v>
          </cell>
          <cell r="R21">
            <v>0</v>
          </cell>
          <cell r="S21">
            <v>28.5</v>
          </cell>
          <cell r="T21">
            <v>0.1</v>
          </cell>
          <cell r="U21">
            <v>0.2</v>
          </cell>
          <cell r="V21">
            <v>6.7</v>
          </cell>
          <cell r="W21">
            <v>19.5</v>
          </cell>
          <cell r="X21">
            <v>57.8</v>
          </cell>
          <cell r="Y21">
            <v>74.599999999999994</v>
          </cell>
          <cell r="Z21">
            <v>89.5</v>
          </cell>
          <cell r="AA21">
            <v>15.3</v>
          </cell>
          <cell r="AB21">
            <v>0</v>
          </cell>
          <cell r="AC21">
            <v>0</v>
          </cell>
          <cell r="AD21">
            <v>0</v>
          </cell>
          <cell r="AE21">
            <v>1.7</v>
          </cell>
          <cell r="AF21">
            <v>2.2999999999999998</v>
          </cell>
          <cell r="AG21">
            <v>4.8</v>
          </cell>
          <cell r="AH21">
            <v>2.2000000000000002</v>
          </cell>
          <cell r="AI21">
            <v>3.7</v>
          </cell>
          <cell r="AJ21">
            <v>6</v>
          </cell>
          <cell r="AK21">
            <v>3</v>
          </cell>
          <cell r="AL21">
            <v>2.2999999999999998</v>
          </cell>
          <cell r="AM21">
            <v>2.9</v>
          </cell>
          <cell r="AN21">
            <v>2.2999999999999998</v>
          </cell>
          <cell r="AO21">
            <v>2.6</v>
          </cell>
          <cell r="AP21">
            <v>0</v>
          </cell>
          <cell r="AQ21">
            <v>0.1</v>
          </cell>
          <cell r="AR21">
            <v>0</v>
          </cell>
          <cell r="AS21">
            <v>0</v>
          </cell>
          <cell r="AT21">
            <v>0</v>
          </cell>
        </row>
        <row r="22">
          <cell r="G22">
            <v>648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0.1</v>
          </cell>
          <cell r="N22">
            <v>0.2</v>
          </cell>
          <cell r="O22">
            <v>0.1</v>
          </cell>
          <cell r="P22">
            <v>0.8</v>
          </cell>
          <cell r="Q22">
            <v>2.9</v>
          </cell>
          <cell r="R22">
            <v>4.3</v>
          </cell>
          <cell r="S22">
            <v>1.9</v>
          </cell>
          <cell r="T22">
            <v>0</v>
          </cell>
          <cell r="U22">
            <v>0.3</v>
          </cell>
          <cell r="V22">
            <v>2.5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0.1</v>
          </cell>
          <cell r="AP22">
            <v>0.3</v>
          </cell>
          <cell r="AQ22">
            <v>0.4</v>
          </cell>
          <cell r="AR22">
            <v>0</v>
          </cell>
          <cell r="AS22">
            <v>0</v>
          </cell>
          <cell r="AT22">
            <v>0</v>
          </cell>
        </row>
        <row r="23">
          <cell r="G23">
            <v>652</v>
          </cell>
          <cell r="H23">
            <v>3.5</v>
          </cell>
          <cell r="I23">
            <v>1.9</v>
          </cell>
          <cell r="J23">
            <v>2</v>
          </cell>
          <cell r="K23">
            <v>0.8</v>
          </cell>
          <cell r="L23">
            <v>3.5</v>
          </cell>
          <cell r="M23">
            <v>1.2</v>
          </cell>
          <cell r="N23">
            <v>1.4</v>
          </cell>
          <cell r="O23">
            <v>1.7</v>
          </cell>
          <cell r="P23">
            <v>1</v>
          </cell>
          <cell r="Q23">
            <v>1.5</v>
          </cell>
          <cell r="R23">
            <v>1.5</v>
          </cell>
          <cell r="S23">
            <v>2.2000000000000002</v>
          </cell>
          <cell r="T23">
            <v>4.0999999999999996</v>
          </cell>
          <cell r="U23">
            <v>4</v>
          </cell>
          <cell r="V23">
            <v>8.3000000000000007</v>
          </cell>
          <cell r="W23">
            <v>10.5</v>
          </cell>
          <cell r="X23">
            <v>18.3</v>
          </cell>
          <cell r="Y23">
            <v>22.2</v>
          </cell>
          <cell r="Z23">
            <v>27.6</v>
          </cell>
          <cell r="AA23">
            <v>32.799999999999997</v>
          </cell>
          <cell r="AB23">
            <v>5.4</v>
          </cell>
          <cell r="AC23">
            <v>2.5</v>
          </cell>
          <cell r="AD23">
            <v>2.5</v>
          </cell>
          <cell r="AE23">
            <v>2.1</v>
          </cell>
          <cell r="AF23">
            <v>5</v>
          </cell>
          <cell r="AG23">
            <v>3</v>
          </cell>
          <cell r="AH23">
            <v>9.9</v>
          </cell>
          <cell r="AI23">
            <v>10.6</v>
          </cell>
          <cell r="AJ23">
            <v>48.3</v>
          </cell>
          <cell r="AK23">
            <v>41.7</v>
          </cell>
          <cell r="AL23">
            <v>32.6</v>
          </cell>
          <cell r="AM23">
            <v>31.7</v>
          </cell>
          <cell r="AN23">
            <v>22.3</v>
          </cell>
          <cell r="AO23">
            <v>3.9</v>
          </cell>
          <cell r="AP23">
            <v>45.3</v>
          </cell>
          <cell r="AQ23">
            <v>16.899999999999999</v>
          </cell>
          <cell r="AR23">
            <v>85.8</v>
          </cell>
          <cell r="AS23">
            <v>115.9</v>
          </cell>
          <cell r="AT23">
            <v>24.7</v>
          </cell>
        </row>
        <row r="24">
          <cell r="G24">
            <v>656</v>
          </cell>
          <cell r="H24">
            <v>6.2</v>
          </cell>
          <cell r="I24">
            <v>5.4</v>
          </cell>
          <cell r="J24">
            <v>5.4</v>
          </cell>
          <cell r="K24">
            <v>8.6</v>
          </cell>
          <cell r="L24">
            <v>9.5</v>
          </cell>
          <cell r="M24">
            <v>5.4</v>
          </cell>
          <cell r="N24">
            <v>9.3000000000000007</v>
          </cell>
          <cell r="O24">
            <v>12.9</v>
          </cell>
          <cell r="P24">
            <v>15.8</v>
          </cell>
          <cell r="Q24">
            <v>17</v>
          </cell>
          <cell r="R24">
            <v>29.1</v>
          </cell>
          <cell r="S24">
            <v>4.7</v>
          </cell>
          <cell r="T24">
            <v>9.5</v>
          </cell>
          <cell r="U24">
            <v>9.3000000000000007</v>
          </cell>
          <cell r="V24">
            <v>8</v>
          </cell>
          <cell r="W24">
            <v>5.6</v>
          </cell>
          <cell r="X24">
            <v>6.6</v>
          </cell>
          <cell r="Y24">
            <v>8</v>
          </cell>
          <cell r="Z24">
            <v>9.4</v>
          </cell>
          <cell r="AA24">
            <v>10</v>
          </cell>
          <cell r="AB24">
            <v>10.5</v>
          </cell>
          <cell r="AC24">
            <v>11.3</v>
          </cell>
          <cell r="AD24">
            <v>9.9</v>
          </cell>
          <cell r="AE24">
            <v>3.5</v>
          </cell>
          <cell r="AF24">
            <v>4</v>
          </cell>
          <cell r="AG24">
            <v>4.0999999999999996</v>
          </cell>
          <cell r="AH24">
            <v>4.0999999999999996</v>
          </cell>
          <cell r="AI24">
            <v>4.0999999999999996</v>
          </cell>
          <cell r="AJ24">
            <v>4.0999999999999996</v>
          </cell>
          <cell r="AK24">
            <v>4.0999999999999996</v>
          </cell>
          <cell r="AL24">
            <v>4.0999999999999996</v>
          </cell>
          <cell r="AM24">
            <v>4.0999999999999996</v>
          </cell>
          <cell r="AN24">
            <v>4.0999999999999996</v>
          </cell>
          <cell r="AO24">
            <v>2.6</v>
          </cell>
          <cell r="AP24">
            <v>2.6</v>
          </cell>
          <cell r="AQ24">
            <v>2.6</v>
          </cell>
          <cell r="AR24">
            <v>2.6</v>
          </cell>
          <cell r="AS24">
            <v>2.6</v>
          </cell>
          <cell r="AT24">
            <v>2.6</v>
          </cell>
        </row>
        <row r="25">
          <cell r="G25">
            <v>654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0.2</v>
          </cell>
          <cell r="O25">
            <v>1</v>
          </cell>
          <cell r="P25">
            <v>1.4</v>
          </cell>
          <cell r="Q25">
            <v>0.9</v>
          </cell>
          <cell r="R25">
            <v>1.8</v>
          </cell>
          <cell r="S25">
            <v>3.7</v>
          </cell>
          <cell r="T25">
            <v>1</v>
          </cell>
          <cell r="U25">
            <v>3.4</v>
          </cell>
          <cell r="V25">
            <v>4.8</v>
          </cell>
          <cell r="W25">
            <v>2.4</v>
          </cell>
          <cell r="X25">
            <v>4.3</v>
          </cell>
          <cell r="Y25">
            <v>5.4</v>
          </cell>
          <cell r="Z25">
            <v>4.5</v>
          </cell>
          <cell r="AA25">
            <v>5.3</v>
          </cell>
          <cell r="AB25">
            <v>6.1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</row>
        <row r="26">
          <cell r="G26">
            <v>664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0.1</v>
          </cell>
          <cell r="S26">
            <v>0.3</v>
          </cell>
          <cell r="T26">
            <v>1.6</v>
          </cell>
          <cell r="U26">
            <v>10.9</v>
          </cell>
          <cell r="V26">
            <v>27.1</v>
          </cell>
          <cell r="W26">
            <v>46</v>
          </cell>
          <cell r="X26">
            <v>81.599999999999994</v>
          </cell>
          <cell r="Y26">
            <v>126.6</v>
          </cell>
          <cell r="Z26">
            <v>182.7</v>
          </cell>
          <cell r="AA26">
            <v>63</v>
          </cell>
          <cell r="AB26">
            <v>8.6</v>
          </cell>
          <cell r="AC26">
            <v>2.7</v>
          </cell>
          <cell r="AD26">
            <v>9.8000000000000007</v>
          </cell>
          <cell r="AE26">
            <v>33.1</v>
          </cell>
          <cell r="AF26">
            <v>27.9</v>
          </cell>
          <cell r="AG26">
            <v>28.6</v>
          </cell>
          <cell r="AH26">
            <v>13.8</v>
          </cell>
          <cell r="AI26">
            <v>8.4</v>
          </cell>
          <cell r="AJ26">
            <v>1.5</v>
          </cell>
          <cell r="AK26">
            <v>1.8</v>
          </cell>
          <cell r="AL26">
            <v>17.7</v>
          </cell>
          <cell r="AM26">
            <v>27</v>
          </cell>
          <cell r="AN26">
            <v>39.6</v>
          </cell>
          <cell r="AO26">
            <v>49.7</v>
          </cell>
          <cell r="AP26">
            <v>62.5</v>
          </cell>
          <cell r="AQ26">
            <v>72.5</v>
          </cell>
          <cell r="AR26">
            <v>84.5</v>
          </cell>
          <cell r="AS26">
            <v>91.3</v>
          </cell>
          <cell r="AT26">
            <v>108.9</v>
          </cell>
        </row>
        <row r="27">
          <cell r="G27">
            <v>666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0.3</v>
          </cell>
          <cell r="X27">
            <v>0.2</v>
          </cell>
          <cell r="Y27">
            <v>0.5</v>
          </cell>
          <cell r="Z27">
            <v>0.5</v>
          </cell>
          <cell r="AA27">
            <v>0.3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</row>
        <row r="28">
          <cell r="G28">
            <v>668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1.3</v>
          </cell>
          <cell r="N28">
            <v>3.3</v>
          </cell>
          <cell r="O28">
            <v>9.9</v>
          </cell>
          <cell r="P28">
            <v>7.2</v>
          </cell>
          <cell r="Q28">
            <v>22.3</v>
          </cell>
          <cell r="R28">
            <v>38.799999999999997</v>
          </cell>
          <cell r="S28">
            <v>160.5</v>
          </cell>
          <cell r="T28">
            <v>207.5</v>
          </cell>
          <cell r="U28">
            <v>232.6</v>
          </cell>
          <cell r="V28">
            <v>268.5</v>
          </cell>
          <cell r="W28">
            <v>308.2</v>
          </cell>
          <cell r="X28">
            <v>347.9</v>
          </cell>
          <cell r="Y28">
            <v>386.2</v>
          </cell>
          <cell r="Z28">
            <v>413.3</v>
          </cell>
          <cell r="AA28">
            <v>444.5</v>
          </cell>
          <cell r="AB28">
            <v>475.2</v>
          </cell>
          <cell r="AC28">
            <v>531</v>
          </cell>
          <cell r="AD28">
            <v>583.20000000000005</v>
          </cell>
          <cell r="AE28">
            <v>654.20000000000005</v>
          </cell>
          <cell r="AF28">
            <v>681.6</v>
          </cell>
          <cell r="AG28">
            <v>803.9</v>
          </cell>
          <cell r="AH28">
            <v>856.7</v>
          </cell>
          <cell r="AI28">
            <v>941.2</v>
          </cell>
          <cell r="AJ28">
            <v>1040.5999999999999</v>
          </cell>
          <cell r="AK28">
            <v>1123</v>
          </cell>
          <cell r="AL28">
            <v>1181</v>
          </cell>
          <cell r="AM28">
            <v>1237.3</v>
          </cell>
          <cell r="AN28">
            <v>1305.2</v>
          </cell>
          <cell r="AO28">
            <v>1308.5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</row>
        <row r="29">
          <cell r="G29">
            <v>674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3.7</v>
          </cell>
          <cell r="N29">
            <v>3.1</v>
          </cell>
          <cell r="O29">
            <v>6.9</v>
          </cell>
          <cell r="P29">
            <v>8.4</v>
          </cell>
          <cell r="Q29">
            <v>4.8</v>
          </cell>
          <cell r="R29">
            <v>6.1</v>
          </cell>
          <cell r="S29">
            <v>26.8</v>
          </cell>
          <cell r="T29">
            <v>22.3</v>
          </cell>
          <cell r="U29">
            <v>19.7</v>
          </cell>
          <cell r="V29">
            <v>14.4</v>
          </cell>
          <cell r="W29">
            <v>10.199999999999999</v>
          </cell>
          <cell r="X29">
            <v>12.5</v>
          </cell>
          <cell r="Y29">
            <v>13.1</v>
          </cell>
          <cell r="Z29">
            <v>13.9</v>
          </cell>
          <cell r="AA29">
            <v>16.5</v>
          </cell>
          <cell r="AB29">
            <v>18.3</v>
          </cell>
          <cell r="AC29">
            <v>19.5</v>
          </cell>
          <cell r="AD29">
            <v>15.3</v>
          </cell>
          <cell r="AE29">
            <v>13.9</v>
          </cell>
          <cell r="AF29">
            <v>13.8</v>
          </cell>
          <cell r="AG29">
            <v>13.7</v>
          </cell>
          <cell r="AH29">
            <v>12.8</v>
          </cell>
          <cell r="AI29">
            <v>12.8</v>
          </cell>
          <cell r="AJ29">
            <v>12.9</v>
          </cell>
          <cell r="AK29">
            <v>0.2</v>
          </cell>
          <cell r="AL29">
            <v>0.1</v>
          </cell>
          <cell r="AM29">
            <v>0.2</v>
          </cell>
          <cell r="AN29">
            <v>0.2</v>
          </cell>
          <cell r="AO29">
            <v>0.2</v>
          </cell>
          <cell r="AP29">
            <v>0.2</v>
          </cell>
          <cell r="AQ29">
            <v>0.2</v>
          </cell>
          <cell r="AR29">
            <v>0.2</v>
          </cell>
          <cell r="AS29">
            <v>0.1</v>
          </cell>
          <cell r="AT29">
            <v>0.2</v>
          </cell>
        </row>
        <row r="30">
          <cell r="G30">
            <v>676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1.1000000000000001</v>
          </cell>
          <cell r="N30">
            <v>0</v>
          </cell>
          <cell r="O30">
            <v>0.1</v>
          </cell>
          <cell r="P30">
            <v>0</v>
          </cell>
          <cell r="Q30">
            <v>0</v>
          </cell>
          <cell r="R30">
            <v>0.1</v>
          </cell>
          <cell r="S30">
            <v>0</v>
          </cell>
          <cell r="T30">
            <v>1.1000000000000001</v>
          </cell>
          <cell r="U30">
            <v>1.3</v>
          </cell>
          <cell r="V30">
            <v>1.8</v>
          </cell>
          <cell r="W30">
            <v>2.4</v>
          </cell>
          <cell r="X30">
            <v>0.2</v>
          </cell>
          <cell r="Y30">
            <v>0.3</v>
          </cell>
          <cell r="Z30">
            <v>0.3</v>
          </cell>
          <cell r="AA30">
            <v>0.5</v>
          </cell>
          <cell r="AB30">
            <v>0.7</v>
          </cell>
          <cell r="AC30">
            <v>1.2</v>
          </cell>
          <cell r="AD30">
            <v>1.3</v>
          </cell>
          <cell r="AE30">
            <v>2</v>
          </cell>
          <cell r="AF30">
            <v>2.2000000000000002</v>
          </cell>
          <cell r="AG30">
            <v>2.2999999999999998</v>
          </cell>
          <cell r="AH30">
            <v>0.7</v>
          </cell>
          <cell r="AI30">
            <v>0.7</v>
          </cell>
          <cell r="AJ30">
            <v>0.7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</row>
        <row r="31">
          <cell r="G31">
            <v>678</v>
          </cell>
          <cell r="H31">
            <v>0.2</v>
          </cell>
          <cell r="I31">
            <v>0.1</v>
          </cell>
          <cell r="J31">
            <v>0.2</v>
          </cell>
          <cell r="K31">
            <v>0.2</v>
          </cell>
          <cell r="L31">
            <v>0.2</v>
          </cell>
          <cell r="M31">
            <v>0.2</v>
          </cell>
          <cell r="N31">
            <v>0.2</v>
          </cell>
          <cell r="O31">
            <v>0.2</v>
          </cell>
          <cell r="P31">
            <v>0.3</v>
          </cell>
          <cell r="Q31">
            <v>1.6</v>
          </cell>
          <cell r="R31">
            <v>4.3</v>
          </cell>
          <cell r="S31">
            <v>6.7</v>
          </cell>
          <cell r="T31">
            <v>8.6999999999999993</v>
          </cell>
          <cell r="U31">
            <v>0.1</v>
          </cell>
          <cell r="V31">
            <v>0</v>
          </cell>
          <cell r="W31">
            <v>0</v>
          </cell>
          <cell r="X31">
            <v>0.6</v>
          </cell>
          <cell r="Y31">
            <v>0</v>
          </cell>
          <cell r="Z31">
            <v>0.2</v>
          </cell>
          <cell r="AA31">
            <v>0.1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</row>
        <row r="32">
          <cell r="G32">
            <v>682</v>
          </cell>
          <cell r="H32">
            <v>0</v>
          </cell>
          <cell r="I32">
            <v>0</v>
          </cell>
          <cell r="J32">
            <v>0.8</v>
          </cell>
          <cell r="K32">
            <v>3.5</v>
          </cell>
          <cell r="L32">
            <v>0.4</v>
          </cell>
          <cell r="M32">
            <v>1</v>
          </cell>
          <cell r="N32">
            <v>1.2</v>
          </cell>
          <cell r="O32">
            <v>1.3</v>
          </cell>
          <cell r="P32">
            <v>1.2</v>
          </cell>
          <cell r="Q32">
            <v>3.9</v>
          </cell>
          <cell r="R32">
            <v>3.3</v>
          </cell>
          <cell r="S32">
            <v>1.9</v>
          </cell>
          <cell r="T32">
            <v>3.2</v>
          </cell>
          <cell r="U32">
            <v>3.7</v>
          </cell>
          <cell r="V32">
            <v>3.9</v>
          </cell>
          <cell r="W32">
            <v>6.9</v>
          </cell>
          <cell r="X32">
            <v>11.3</v>
          </cell>
          <cell r="Y32">
            <v>13.5</v>
          </cell>
          <cell r="Z32">
            <v>1.6</v>
          </cell>
          <cell r="AA32">
            <v>1.7</v>
          </cell>
          <cell r="AB32">
            <v>2.7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0.1</v>
          </cell>
          <cell r="AJ32">
            <v>0</v>
          </cell>
          <cell r="AK32">
            <v>0</v>
          </cell>
          <cell r="AL32">
            <v>0</v>
          </cell>
          <cell r="AM32">
            <v>1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</row>
        <row r="33">
          <cell r="G33">
            <v>684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1.1000000000000001</v>
          </cell>
          <cell r="X33">
            <v>2.1</v>
          </cell>
          <cell r="Y33">
            <v>0.1</v>
          </cell>
          <cell r="Z33">
            <v>0.1</v>
          </cell>
          <cell r="AA33">
            <v>0.9</v>
          </cell>
          <cell r="AB33">
            <v>0.4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0.2</v>
          </cell>
          <cell r="AT33">
            <v>0.1</v>
          </cell>
        </row>
        <row r="34">
          <cell r="G34">
            <v>688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>
            <v>0.2</v>
          </cell>
          <cell r="R34">
            <v>53.6</v>
          </cell>
          <cell r="S34">
            <v>97.9</v>
          </cell>
          <cell r="T34">
            <v>98.8</v>
          </cell>
          <cell r="U34">
            <v>109.6</v>
          </cell>
          <cell r="V34">
            <v>148.1</v>
          </cell>
          <cell r="W34">
            <v>131.1</v>
          </cell>
          <cell r="X34">
            <v>65.099999999999994</v>
          </cell>
          <cell r="Y34">
            <v>17.100000000000001</v>
          </cell>
          <cell r="Z34">
            <v>2.9</v>
          </cell>
          <cell r="AA34">
            <v>4.4000000000000004</v>
          </cell>
          <cell r="AB34">
            <v>4.5</v>
          </cell>
          <cell r="AC34">
            <v>2</v>
          </cell>
          <cell r="AD34">
            <v>1.8</v>
          </cell>
          <cell r="AE34">
            <v>2.1</v>
          </cell>
          <cell r="AF34">
            <v>2.1</v>
          </cell>
          <cell r="AG34">
            <v>1.6</v>
          </cell>
          <cell r="AH34">
            <v>1.4</v>
          </cell>
          <cell r="AI34">
            <v>1.4</v>
          </cell>
          <cell r="AJ34">
            <v>4.2</v>
          </cell>
          <cell r="AK34">
            <v>4.9000000000000004</v>
          </cell>
          <cell r="AL34">
            <v>5.3</v>
          </cell>
          <cell r="AM34">
            <v>5.3</v>
          </cell>
          <cell r="AN34">
            <v>7.7</v>
          </cell>
          <cell r="AO34">
            <v>6.8</v>
          </cell>
          <cell r="AP34">
            <v>7.8</v>
          </cell>
          <cell r="AQ34">
            <v>9</v>
          </cell>
          <cell r="AR34">
            <v>0.6</v>
          </cell>
          <cell r="AS34">
            <v>2.5</v>
          </cell>
          <cell r="AT34">
            <v>0.3</v>
          </cell>
        </row>
        <row r="35">
          <cell r="G35">
            <v>692</v>
          </cell>
          <cell r="H35">
            <v>0.1</v>
          </cell>
          <cell r="I35">
            <v>0.5</v>
          </cell>
          <cell r="J35">
            <v>0</v>
          </cell>
          <cell r="K35">
            <v>0</v>
          </cell>
          <cell r="L35">
            <v>0.1</v>
          </cell>
          <cell r="M35">
            <v>0</v>
          </cell>
          <cell r="N35">
            <v>0.4</v>
          </cell>
          <cell r="O35">
            <v>0.2</v>
          </cell>
          <cell r="P35">
            <v>0</v>
          </cell>
          <cell r="Q35">
            <v>0</v>
          </cell>
          <cell r="R35">
            <v>0.1</v>
          </cell>
          <cell r="S35">
            <v>0</v>
          </cell>
          <cell r="T35">
            <v>0.1</v>
          </cell>
          <cell r="U35">
            <v>0</v>
          </cell>
          <cell r="V35">
            <v>9.1999999999999993</v>
          </cell>
          <cell r="W35">
            <v>15.5</v>
          </cell>
          <cell r="X35">
            <v>0</v>
          </cell>
          <cell r="Y35">
            <v>0.1</v>
          </cell>
          <cell r="Z35">
            <v>0.2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</row>
        <row r="36">
          <cell r="G36">
            <v>694</v>
          </cell>
          <cell r="H36">
            <v>0.7</v>
          </cell>
          <cell r="I36">
            <v>0.6</v>
          </cell>
          <cell r="J36">
            <v>0.1</v>
          </cell>
          <cell r="K36">
            <v>0</v>
          </cell>
          <cell r="L36">
            <v>0</v>
          </cell>
          <cell r="M36">
            <v>0</v>
          </cell>
          <cell r="N36">
            <v>2.7</v>
          </cell>
          <cell r="O36">
            <v>14.8</v>
          </cell>
          <cell r="P36">
            <v>9.5</v>
          </cell>
          <cell r="Q36">
            <v>54.7</v>
          </cell>
          <cell r="R36">
            <v>66.5</v>
          </cell>
          <cell r="S36">
            <v>28.2</v>
          </cell>
          <cell r="T36">
            <v>398.5</v>
          </cell>
          <cell r="U36">
            <v>474</v>
          </cell>
          <cell r="V36">
            <v>156.9</v>
          </cell>
          <cell r="W36">
            <v>575.4</v>
          </cell>
          <cell r="X36">
            <v>302</v>
          </cell>
          <cell r="Y36">
            <v>176.2</v>
          </cell>
          <cell r="Z36">
            <v>410.1</v>
          </cell>
          <cell r="AA36">
            <v>458.7</v>
          </cell>
          <cell r="AB36">
            <v>506.4</v>
          </cell>
          <cell r="AC36">
            <v>499</v>
          </cell>
          <cell r="AD36">
            <v>473.7</v>
          </cell>
          <cell r="AE36">
            <v>549.79999999999995</v>
          </cell>
          <cell r="AF36">
            <v>574.79999999999995</v>
          </cell>
          <cell r="AG36">
            <v>0.3</v>
          </cell>
          <cell r="AH36">
            <v>0.3</v>
          </cell>
          <cell r="AI36">
            <v>0.3</v>
          </cell>
          <cell r="AJ36">
            <v>0.7</v>
          </cell>
          <cell r="AK36">
            <v>1.7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</row>
        <row r="37">
          <cell r="G37">
            <v>714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0.1</v>
          </cell>
          <cell r="AA37">
            <v>0.2</v>
          </cell>
          <cell r="AB37">
            <v>0.2</v>
          </cell>
          <cell r="AC37">
            <v>0.2</v>
          </cell>
          <cell r="AD37">
            <v>0.1</v>
          </cell>
          <cell r="AE37">
            <v>0.1</v>
          </cell>
          <cell r="AF37">
            <v>0.1</v>
          </cell>
          <cell r="AG37">
            <v>0.1</v>
          </cell>
          <cell r="AH37">
            <v>0.1</v>
          </cell>
          <cell r="AI37">
            <v>0.1</v>
          </cell>
          <cell r="AJ37">
            <v>0.2</v>
          </cell>
          <cell r="AK37">
            <v>0.2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G38">
            <v>716</v>
          </cell>
          <cell r="H38" t="e">
            <v>#N/A</v>
          </cell>
          <cell r="I38" t="e">
            <v>#N/A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0.1</v>
          </cell>
          <cell r="U38">
            <v>0.2</v>
          </cell>
          <cell r="V38">
            <v>0.2</v>
          </cell>
          <cell r="W38">
            <v>0.2</v>
          </cell>
          <cell r="X38">
            <v>0.2</v>
          </cell>
          <cell r="Y38">
            <v>0.3</v>
          </cell>
          <cell r="Z38">
            <v>0.3</v>
          </cell>
          <cell r="AA38">
            <v>0.3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</row>
        <row r="39">
          <cell r="G39">
            <v>722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1.8</v>
          </cell>
          <cell r="R39">
            <v>0.5</v>
          </cell>
          <cell r="S39">
            <v>0</v>
          </cell>
          <cell r="T39">
            <v>0.9</v>
          </cell>
          <cell r="U39">
            <v>0</v>
          </cell>
          <cell r="V39">
            <v>0.6</v>
          </cell>
          <cell r="W39">
            <v>0.4</v>
          </cell>
          <cell r="X39">
            <v>0</v>
          </cell>
          <cell r="Y39">
            <v>2.1</v>
          </cell>
          <cell r="Z39">
            <v>5.8</v>
          </cell>
          <cell r="AA39">
            <v>9.1</v>
          </cell>
          <cell r="AB39">
            <v>5.7</v>
          </cell>
          <cell r="AC39">
            <v>0.1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</row>
        <row r="40">
          <cell r="G40">
            <v>718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0.2</v>
          </cell>
          <cell r="T40">
            <v>0.5</v>
          </cell>
          <cell r="U40">
            <v>0.1</v>
          </cell>
          <cell r="V40">
            <v>0</v>
          </cell>
          <cell r="W40">
            <v>0.7</v>
          </cell>
          <cell r="X40">
            <v>0.8</v>
          </cell>
          <cell r="Y40">
            <v>0.9</v>
          </cell>
          <cell r="Z40">
            <v>0.9</v>
          </cell>
          <cell r="AA40">
            <v>1.2</v>
          </cell>
          <cell r="AB40">
            <v>1.3</v>
          </cell>
          <cell r="AC40">
            <v>1.5</v>
          </cell>
          <cell r="AD40">
            <v>1.5</v>
          </cell>
          <cell r="AE40">
            <v>1</v>
          </cell>
          <cell r="AF40">
            <v>0.8</v>
          </cell>
          <cell r="AG40">
            <v>0</v>
          </cell>
          <cell r="AH40">
            <v>0</v>
          </cell>
          <cell r="AI40">
            <v>1.5</v>
          </cell>
          <cell r="AJ40">
            <v>1.2</v>
          </cell>
          <cell r="AK40">
            <v>6.2</v>
          </cell>
          <cell r="AL40">
            <v>8</v>
          </cell>
          <cell r="AM40">
            <v>7.9</v>
          </cell>
          <cell r="AN40">
            <v>10.1</v>
          </cell>
          <cell r="AO40">
            <v>28.6</v>
          </cell>
          <cell r="AP40">
            <v>44.8</v>
          </cell>
          <cell r="AQ40">
            <v>14.5</v>
          </cell>
          <cell r="AR40">
            <v>12.5</v>
          </cell>
          <cell r="AS40">
            <v>12.5</v>
          </cell>
          <cell r="AT40">
            <v>12.5</v>
          </cell>
        </row>
        <row r="41">
          <cell r="G41">
            <v>724</v>
          </cell>
          <cell r="H41">
            <v>1.7</v>
          </cell>
          <cell r="I41">
            <v>3.4</v>
          </cell>
          <cell r="J41">
            <v>3.7</v>
          </cell>
          <cell r="K41">
            <v>0.4</v>
          </cell>
          <cell r="L41">
            <v>3</v>
          </cell>
          <cell r="M41">
            <v>3.5</v>
          </cell>
          <cell r="N41">
            <v>2.7</v>
          </cell>
          <cell r="O41">
            <v>3.4</v>
          </cell>
          <cell r="P41">
            <v>5.0999999999999996</v>
          </cell>
          <cell r="Q41">
            <v>5.4</v>
          </cell>
          <cell r="R41">
            <v>9.8000000000000007</v>
          </cell>
          <cell r="S41">
            <v>7.8</v>
          </cell>
          <cell r="T41">
            <v>13.1</v>
          </cell>
          <cell r="U41">
            <v>15.1</v>
          </cell>
          <cell r="V41">
            <v>37.799999999999997</v>
          </cell>
          <cell r="W41">
            <v>65.599999999999994</v>
          </cell>
          <cell r="X41">
            <v>91.7</v>
          </cell>
          <cell r="Y41">
            <v>89.5</v>
          </cell>
          <cell r="Z41">
            <v>106</v>
          </cell>
          <cell r="AA41">
            <v>4</v>
          </cell>
          <cell r="AB41">
            <v>0.4</v>
          </cell>
          <cell r="AC41">
            <v>0.4</v>
          </cell>
          <cell r="AD41">
            <v>0.4</v>
          </cell>
          <cell r="AE41">
            <v>0.5</v>
          </cell>
          <cell r="AF41">
            <v>0.6</v>
          </cell>
          <cell r="AG41">
            <v>0.7</v>
          </cell>
          <cell r="AH41">
            <v>0</v>
          </cell>
          <cell r="AI41">
            <v>0</v>
          </cell>
          <cell r="AJ41">
            <v>2.2000000000000002</v>
          </cell>
          <cell r="AK41">
            <v>0</v>
          </cell>
          <cell r="AL41">
            <v>0.1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2">
          <cell r="G42">
            <v>726</v>
          </cell>
          <cell r="H42">
            <v>0</v>
          </cell>
          <cell r="I42">
            <v>0.1</v>
          </cell>
          <cell r="J42">
            <v>0.1</v>
          </cell>
          <cell r="K42">
            <v>0.1</v>
          </cell>
          <cell r="L42">
            <v>0</v>
          </cell>
          <cell r="M42">
            <v>0</v>
          </cell>
          <cell r="N42">
            <v>1.2</v>
          </cell>
          <cell r="O42">
            <v>12.2</v>
          </cell>
          <cell r="P42">
            <v>15.1</v>
          </cell>
          <cell r="Q42">
            <v>30.3</v>
          </cell>
          <cell r="R42">
            <v>3.4</v>
          </cell>
          <cell r="S42">
            <v>6</v>
          </cell>
          <cell r="T42">
            <v>0</v>
          </cell>
          <cell r="U42">
            <v>0</v>
          </cell>
          <cell r="V42">
            <v>2.5</v>
          </cell>
          <cell r="W42">
            <v>5.4</v>
          </cell>
          <cell r="X42">
            <v>8.1999999999999993</v>
          </cell>
          <cell r="Y42">
            <v>10.7</v>
          </cell>
          <cell r="Z42">
            <v>13.1</v>
          </cell>
          <cell r="AA42">
            <v>16.399999999999999</v>
          </cell>
          <cell r="AB42">
            <v>17</v>
          </cell>
          <cell r="AC42">
            <v>16.5</v>
          </cell>
          <cell r="AD42">
            <v>15.6</v>
          </cell>
          <cell r="AE42">
            <v>16</v>
          </cell>
          <cell r="AF42">
            <v>15.1</v>
          </cell>
          <cell r="AG42">
            <v>14.7</v>
          </cell>
          <cell r="AH42">
            <v>14.5</v>
          </cell>
          <cell r="AI42">
            <v>15.4</v>
          </cell>
          <cell r="AJ42">
            <v>16.600000000000001</v>
          </cell>
          <cell r="AK42">
            <v>17.100000000000001</v>
          </cell>
          <cell r="AL42">
            <v>16.100000000000001</v>
          </cell>
          <cell r="AM42">
            <v>16.8</v>
          </cell>
          <cell r="AN42">
            <v>17.7</v>
          </cell>
          <cell r="AO42">
            <v>17.3</v>
          </cell>
          <cell r="AP42">
            <v>17.5</v>
          </cell>
          <cell r="AQ42">
            <v>16.899999999999999</v>
          </cell>
          <cell r="AR42">
            <v>16.7</v>
          </cell>
          <cell r="AS42">
            <v>16.899999999999999</v>
          </cell>
          <cell r="AT42">
            <v>17.2</v>
          </cell>
        </row>
        <row r="43">
          <cell r="G43">
            <v>199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</row>
        <row r="44">
          <cell r="G44">
            <v>732</v>
          </cell>
          <cell r="H44">
            <v>0</v>
          </cell>
          <cell r="I44">
            <v>7.2</v>
          </cell>
          <cell r="J44">
            <v>24.6</v>
          </cell>
          <cell r="K44">
            <v>31.1</v>
          </cell>
          <cell r="L44">
            <v>18.3</v>
          </cell>
          <cell r="M44">
            <v>29.7</v>
          </cell>
          <cell r="N44">
            <v>27.9</v>
          </cell>
          <cell r="O44">
            <v>79.2</v>
          </cell>
          <cell r="P44">
            <v>7.9</v>
          </cell>
          <cell r="Q44">
            <v>14.6</v>
          </cell>
          <cell r="R44">
            <v>6.4</v>
          </cell>
          <cell r="S44">
            <v>21.2</v>
          </cell>
          <cell r="T44">
            <v>91.7</v>
          </cell>
          <cell r="U44">
            <v>200.6</v>
          </cell>
          <cell r="V44">
            <v>284.3</v>
          </cell>
          <cell r="W44">
            <v>461.1</v>
          </cell>
          <cell r="X44">
            <v>521.6</v>
          </cell>
          <cell r="Y44">
            <v>606.20000000000005</v>
          </cell>
          <cell r="Z44">
            <v>696.5</v>
          </cell>
          <cell r="AA44">
            <v>863.2</v>
          </cell>
          <cell r="AB44">
            <v>989</v>
          </cell>
          <cell r="AC44">
            <v>915.8</v>
          </cell>
          <cell r="AD44">
            <v>903.1</v>
          </cell>
          <cell r="AE44">
            <v>971.4</v>
          </cell>
          <cell r="AF44">
            <v>885</v>
          </cell>
          <cell r="AG44">
            <v>1398.8</v>
          </cell>
          <cell r="AH44">
            <v>1108.3</v>
          </cell>
          <cell r="AI44">
            <v>1338.6</v>
          </cell>
          <cell r="AJ44">
            <v>1499.9</v>
          </cell>
          <cell r="AK44">
            <v>1638.8</v>
          </cell>
          <cell r="AL44">
            <v>1570</v>
          </cell>
          <cell r="AM44">
            <v>1690.5</v>
          </cell>
          <cell r="AN44">
            <v>1832</v>
          </cell>
          <cell r="AO44">
            <v>1978.9</v>
          </cell>
          <cell r="AP44">
            <v>2133.6</v>
          </cell>
          <cell r="AQ44">
            <v>2325.1</v>
          </cell>
          <cell r="AR44">
            <v>359.9</v>
          </cell>
          <cell r="AS44">
            <v>347.7</v>
          </cell>
          <cell r="AT44">
            <v>353.6</v>
          </cell>
        </row>
        <row r="45">
          <cell r="G45">
            <v>734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1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1</v>
          </cell>
          <cell r="AQ45">
            <v>4</v>
          </cell>
          <cell r="AR45">
            <v>5</v>
          </cell>
          <cell r="AS45">
            <v>1</v>
          </cell>
          <cell r="AT45">
            <v>2</v>
          </cell>
        </row>
        <row r="46">
          <cell r="G46">
            <v>738</v>
          </cell>
          <cell r="H46">
            <v>1.1000000000000001</v>
          </cell>
          <cell r="I46">
            <v>1.2</v>
          </cell>
          <cell r="J46">
            <v>1.6</v>
          </cell>
          <cell r="K46">
            <v>0.4</v>
          </cell>
          <cell r="L46">
            <v>1</v>
          </cell>
          <cell r="M46">
            <v>3.4</v>
          </cell>
          <cell r="N46">
            <v>8.5</v>
          </cell>
          <cell r="O46">
            <v>14.6</v>
          </cell>
          <cell r="P46">
            <v>24.8</v>
          </cell>
          <cell r="Q46">
            <v>42.3</v>
          </cell>
          <cell r="R46">
            <v>67.599999999999994</v>
          </cell>
          <cell r="S46">
            <v>58.9</v>
          </cell>
          <cell r="T46">
            <v>80.400000000000006</v>
          </cell>
          <cell r="U46">
            <v>95.2</v>
          </cell>
          <cell r="V46">
            <v>109.2</v>
          </cell>
          <cell r="W46">
            <v>123.9</v>
          </cell>
          <cell r="X46">
            <v>138.69999999999999</v>
          </cell>
          <cell r="Y46">
            <v>78.900000000000006</v>
          </cell>
          <cell r="Z46">
            <v>140.19999999999999</v>
          </cell>
          <cell r="AA46">
            <v>158.5</v>
          </cell>
          <cell r="AB46">
            <v>169.8</v>
          </cell>
          <cell r="AC46">
            <v>182.8</v>
          </cell>
          <cell r="AD46">
            <v>170.2</v>
          </cell>
          <cell r="AE46">
            <v>184</v>
          </cell>
          <cell r="AF46">
            <v>167.6</v>
          </cell>
          <cell r="AG46">
            <v>175.3</v>
          </cell>
          <cell r="AH46">
            <v>29.9</v>
          </cell>
          <cell r="AI46">
            <v>45.7</v>
          </cell>
          <cell r="AJ46">
            <v>57.8</v>
          </cell>
          <cell r="AK46">
            <v>70.3</v>
          </cell>
          <cell r="AL46">
            <v>69.8</v>
          </cell>
          <cell r="AM46">
            <v>83.8</v>
          </cell>
          <cell r="AN46">
            <v>102.4</v>
          </cell>
          <cell r="AO46">
            <v>116.6</v>
          </cell>
          <cell r="AP46">
            <v>137.30000000000001</v>
          </cell>
          <cell r="AQ46">
            <v>144.19999999999999</v>
          </cell>
          <cell r="AR46">
            <v>161.5</v>
          </cell>
          <cell r="AS46">
            <v>187.9</v>
          </cell>
          <cell r="AT46">
            <v>224</v>
          </cell>
        </row>
        <row r="47">
          <cell r="G47">
            <v>742</v>
          </cell>
          <cell r="H47">
            <v>0.1</v>
          </cell>
          <cell r="I47">
            <v>0.5</v>
          </cell>
          <cell r="J47">
            <v>1</v>
          </cell>
          <cell r="K47">
            <v>10.1</v>
          </cell>
          <cell r="L47">
            <v>9</v>
          </cell>
          <cell r="M47">
            <v>8.6999999999999993</v>
          </cell>
          <cell r="N47">
            <v>16</v>
          </cell>
          <cell r="O47">
            <v>15.2</v>
          </cell>
          <cell r="P47">
            <v>6.4</v>
          </cell>
          <cell r="Q47">
            <v>5.9</v>
          </cell>
          <cell r="R47">
            <v>0</v>
          </cell>
          <cell r="S47">
            <v>0.1</v>
          </cell>
          <cell r="T47">
            <v>1.4</v>
          </cell>
          <cell r="U47">
            <v>0.2</v>
          </cell>
          <cell r="V47">
            <v>0.1</v>
          </cell>
          <cell r="W47">
            <v>0.1</v>
          </cell>
          <cell r="X47">
            <v>4.5999999999999996</v>
          </cell>
          <cell r="Y47">
            <v>7.7</v>
          </cell>
          <cell r="Z47">
            <v>10</v>
          </cell>
          <cell r="AA47">
            <v>12.1</v>
          </cell>
          <cell r="AB47">
            <v>13.9</v>
          </cell>
          <cell r="AC47">
            <v>24.3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</row>
        <row r="48">
          <cell r="G48">
            <v>746</v>
          </cell>
          <cell r="H48">
            <v>0</v>
          </cell>
          <cell r="I48">
            <v>0.2</v>
          </cell>
          <cell r="J48">
            <v>0.6</v>
          </cell>
          <cell r="K48">
            <v>3.1</v>
          </cell>
          <cell r="L48">
            <v>5.9</v>
          </cell>
          <cell r="M48">
            <v>8.6</v>
          </cell>
          <cell r="N48">
            <v>2.7</v>
          </cell>
          <cell r="O48">
            <v>3.5</v>
          </cell>
          <cell r="P48">
            <v>5.2</v>
          </cell>
          <cell r="Q48">
            <v>6.3</v>
          </cell>
          <cell r="R48">
            <v>8.6999999999999993</v>
          </cell>
          <cell r="S48">
            <v>13.2</v>
          </cell>
          <cell r="T48">
            <v>12.8</v>
          </cell>
          <cell r="U48">
            <v>22.6</v>
          </cell>
          <cell r="V48">
            <v>32.700000000000003</v>
          </cell>
          <cell r="W48">
            <v>51.2</v>
          </cell>
          <cell r="X48">
            <v>50.8</v>
          </cell>
          <cell r="Y48">
            <v>38.6</v>
          </cell>
          <cell r="Z48">
            <v>21.5</v>
          </cell>
          <cell r="AA48">
            <v>12.2</v>
          </cell>
          <cell r="AB48">
            <v>11.5</v>
          </cell>
          <cell r="AC48">
            <v>8.1999999999999993</v>
          </cell>
          <cell r="AD48">
            <v>8.1999999999999993</v>
          </cell>
          <cell r="AE48">
            <v>9.1</v>
          </cell>
          <cell r="AF48">
            <v>2.1</v>
          </cell>
          <cell r="AG48">
            <v>2.1</v>
          </cell>
          <cell r="AH48">
            <v>1.5</v>
          </cell>
          <cell r="AI48">
            <v>1.5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</row>
        <row r="49">
          <cell r="G49">
            <v>636</v>
          </cell>
          <cell r="H49">
            <v>24</v>
          </cell>
          <cell r="I49">
            <v>38.5</v>
          </cell>
          <cell r="J49">
            <v>85.1</v>
          </cell>
          <cell r="K49">
            <v>103.6</v>
          </cell>
          <cell r="L49">
            <v>144.80000000000001</v>
          </cell>
          <cell r="M49">
            <v>8.3000000000000007</v>
          </cell>
          <cell r="N49">
            <v>9.8000000000000007</v>
          </cell>
          <cell r="O49">
            <v>100.3</v>
          </cell>
          <cell r="P49">
            <v>48.2</v>
          </cell>
          <cell r="Q49">
            <v>60.8</v>
          </cell>
          <cell r="R49">
            <v>78.900000000000006</v>
          </cell>
          <cell r="S49">
            <v>73.7</v>
          </cell>
          <cell r="T49">
            <v>87.7</v>
          </cell>
          <cell r="U49">
            <v>104</v>
          </cell>
          <cell r="V49">
            <v>91.5</v>
          </cell>
          <cell r="W49">
            <v>98.8</v>
          </cell>
          <cell r="X49">
            <v>107.7</v>
          </cell>
          <cell r="Y49">
            <v>194.6</v>
          </cell>
          <cell r="Z49">
            <v>279.89999999999998</v>
          </cell>
          <cell r="AA49">
            <v>318</v>
          </cell>
          <cell r="AB49">
            <v>325.8</v>
          </cell>
          <cell r="AC49">
            <v>323.60000000000002</v>
          </cell>
          <cell r="AD49">
            <v>317.7</v>
          </cell>
          <cell r="AE49">
            <v>322.5</v>
          </cell>
          <cell r="AF49">
            <v>181.4</v>
          </cell>
          <cell r="AG49">
            <v>178.8</v>
          </cell>
          <cell r="AH49">
            <v>177.5</v>
          </cell>
          <cell r="AI49">
            <v>52.7</v>
          </cell>
          <cell r="AJ49">
            <v>63.2</v>
          </cell>
          <cell r="AK49">
            <v>63.8</v>
          </cell>
          <cell r="AL49">
            <v>62.9</v>
          </cell>
          <cell r="AM49">
            <v>63.7</v>
          </cell>
          <cell r="AN49">
            <v>72.900000000000006</v>
          </cell>
          <cell r="AO49">
            <v>76.400000000000006</v>
          </cell>
          <cell r="AP49">
            <v>76.7</v>
          </cell>
          <cell r="AQ49">
            <v>43.2</v>
          </cell>
          <cell r="AR49">
            <v>0</v>
          </cell>
          <cell r="AS49">
            <v>0</v>
          </cell>
          <cell r="AT49">
            <v>0</v>
          </cell>
        </row>
        <row r="50">
          <cell r="G50">
            <v>754</v>
          </cell>
          <cell r="H50">
            <v>0.2</v>
          </cell>
          <cell r="I50">
            <v>0.3</v>
          </cell>
          <cell r="J50">
            <v>1.1000000000000001</v>
          </cell>
          <cell r="K50">
            <v>4.5</v>
          </cell>
          <cell r="L50">
            <v>10.1</v>
          </cell>
          <cell r="M50">
            <v>3.1</v>
          </cell>
          <cell r="N50">
            <v>19.8</v>
          </cell>
          <cell r="O50">
            <v>36.1</v>
          </cell>
          <cell r="P50">
            <v>16.399999999999999</v>
          </cell>
          <cell r="Q50">
            <v>22</v>
          </cell>
          <cell r="R50">
            <v>59.2</v>
          </cell>
          <cell r="S50">
            <v>53.6</v>
          </cell>
          <cell r="T50">
            <v>59.3</v>
          </cell>
          <cell r="U50">
            <v>58.6</v>
          </cell>
          <cell r="V50">
            <v>61.9</v>
          </cell>
          <cell r="W50">
            <v>67.7</v>
          </cell>
          <cell r="X50">
            <v>76.099999999999994</v>
          </cell>
          <cell r="Y50">
            <v>80.5</v>
          </cell>
          <cell r="Z50">
            <v>81.3</v>
          </cell>
          <cell r="AA50">
            <v>27.4</v>
          </cell>
          <cell r="AB50">
            <v>31.9</v>
          </cell>
          <cell r="AC50">
            <v>32.6</v>
          </cell>
          <cell r="AD50">
            <v>26</v>
          </cell>
          <cell r="AE50">
            <v>15.3</v>
          </cell>
          <cell r="AF50">
            <v>9.9</v>
          </cell>
          <cell r="AG50">
            <v>9.6</v>
          </cell>
          <cell r="AH50">
            <v>0.5</v>
          </cell>
          <cell r="AI50">
            <v>20</v>
          </cell>
          <cell r="AJ50">
            <v>31.8</v>
          </cell>
          <cell r="AK50">
            <v>61.9</v>
          </cell>
          <cell r="AL50">
            <v>90.3</v>
          </cell>
          <cell r="AM50">
            <v>119.3</v>
          </cell>
          <cell r="AN50">
            <v>125.3</v>
          </cell>
          <cell r="AO50">
            <v>125.3</v>
          </cell>
          <cell r="AP50">
            <v>125.3</v>
          </cell>
          <cell r="AQ50">
            <v>134.4</v>
          </cell>
          <cell r="AR50">
            <v>134.5</v>
          </cell>
          <cell r="AS50">
            <v>134.80000000000001</v>
          </cell>
          <cell r="AT50">
            <v>135.19999999999999</v>
          </cell>
        </row>
        <row r="51">
          <cell r="G51">
            <v>698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0.1</v>
          </cell>
          <cell r="T51">
            <v>1.1000000000000001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0.4</v>
          </cell>
          <cell r="AA51">
            <v>0.7</v>
          </cell>
          <cell r="AB51">
            <v>2.1</v>
          </cell>
          <cell r="AC51">
            <v>0</v>
          </cell>
          <cell r="AD51">
            <v>0</v>
          </cell>
          <cell r="AE51">
            <v>0.4</v>
          </cell>
          <cell r="AF51">
            <v>0.7</v>
          </cell>
          <cell r="AG51">
            <v>14.7</v>
          </cell>
          <cell r="AH51">
            <v>31.6</v>
          </cell>
          <cell r="AI51">
            <v>48.5</v>
          </cell>
          <cell r="AJ51">
            <v>62.3</v>
          </cell>
          <cell r="AK51">
            <v>77</v>
          </cell>
          <cell r="AL51">
            <v>75.2</v>
          </cell>
          <cell r="AM51">
            <v>91.9</v>
          </cell>
          <cell r="AN51">
            <v>135.6</v>
          </cell>
          <cell r="AO51">
            <v>100.4</v>
          </cell>
          <cell r="AP51">
            <v>132.5</v>
          </cell>
          <cell r="AQ51">
            <v>86.4</v>
          </cell>
          <cell r="AR51">
            <v>90.7</v>
          </cell>
          <cell r="AS51">
            <v>87.7</v>
          </cell>
          <cell r="AT51">
            <v>88.5</v>
          </cell>
        </row>
        <row r="52">
          <cell r="G52">
            <v>213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0.8</v>
          </cell>
          <cell r="O52">
            <v>0</v>
          </cell>
          <cell r="P52">
            <v>794.6</v>
          </cell>
          <cell r="Q52">
            <v>1959.3</v>
          </cell>
          <cell r="R52">
            <v>773.8</v>
          </cell>
          <cell r="S52">
            <v>400</v>
          </cell>
          <cell r="T52">
            <v>320</v>
          </cell>
          <cell r="U52">
            <v>2156.3000000000002</v>
          </cell>
          <cell r="V52">
            <v>5428.1</v>
          </cell>
          <cell r="W52">
            <v>7458.2</v>
          </cell>
          <cell r="X52">
            <v>8369.1</v>
          </cell>
          <cell r="Y52">
            <v>8449.7000000000007</v>
          </cell>
          <cell r="Z52">
            <v>0.7</v>
          </cell>
          <cell r="AA52">
            <v>0.9</v>
          </cell>
          <cell r="AB52">
            <v>0.2</v>
          </cell>
          <cell r="AC52">
            <v>0.2</v>
          </cell>
          <cell r="AD52">
            <v>0</v>
          </cell>
          <cell r="AE52">
            <v>0</v>
          </cell>
          <cell r="AF52">
            <v>0</v>
          </cell>
          <cell r="AG52">
            <v>10.3</v>
          </cell>
          <cell r="AH52">
            <v>3.9</v>
          </cell>
          <cell r="AI52">
            <v>4986.6000000000004</v>
          </cell>
          <cell r="AJ52">
            <v>11603.9</v>
          </cell>
          <cell r="AK52">
            <v>15928.8</v>
          </cell>
          <cell r="AL52">
            <v>7143.7</v>
          </cell>
          <cell r="AM52">
            <v>6621</v>
          </cell>
          <cell r="AN52">
            <v>8604.4</v>
          </cell>
          <cell r="AO52">
            <v>9113</v>
          </cell>
          <cell r="AP52">
            <v>9859</v>
          </cell>
          <cell r="AQ52">
            <v>4546.2</v>
          </cell>
          <cell r="AR52">
            <v>5198.6000000000004</v>
          </cell>
          <cell r="AS52">
            <v>5404.7</v>
          </cell>
          <cell r="AT52">
            <v>5651.2</v>
          </cell>
        </row>
        <row r="53">
          <cell r="G53">
            <v>339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0.4</v>
          </cell>
          <cell r="R53">
            <v>0</v>
          </cell>
          <cell r="S53">
            <v>0.3</v>
          </cell>
          <cell r="T53">
            <v>0.4</v>
          </cell>
          <cell r="U53">
            <v>0.6</v>
          </cell>
          <cell r="V53">
            <v>0.3</v>
          </cell>
          <cell r="W53">
            <v>0.5</v>
          </cell>
          <cell r="X53">
            <v>0</v>
          </cell>
          <cell r="Y53">
            <v>0</v>
          </cell>
          <cell r="Z53">
            <v>1</v>
          </cell>
          <cell r="AA53">
            <v>1</v>
          </cell>
          <cell r="AB53">
            <v>0.3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0.1</v>
          </cell>
          <cell r="AJ53">
            <v>0.1</v>
          </cell>
          <cell r="AK53">
            <v>0.1</v>
          </cell>
          <cell r="AL53">
            <v>1.8</v>
          </cell>
          <cell r="AM53">
            <v>1.8</v>
          </cell>
          <cell r="AN53">
            <v>1.6</v>
          </cell>
          <cell r="AO53">
            <v>1.4</v>
          </cell>
          <cell r="AP53">
            <v>1.4</v>
          </cell>
          <cell r="AQ53">
            <v>1.1000000000000001</v>
          </cell>
          <cell r="AR53">
            <v>0.9</v>
          </cell>
          <cell r="AS53">
            <v>0.9</v>
          </cell>
          <cell r="AT53">
            <v>0.9</v>
          </cell>
        </row>
        <row r="54">
          <cell r="G54">
            <v>218</v>
          </cell>
          <cell r="H54">
            <v>0.3</v>
          </cell>
          <cell r="I54">
            <v>0.3</v>
          </cell>
          <cell r="J54">
            <v>0.3</v>
          </cell>
          <cell r="K54">
            <v>0.3</v>
          </cell>
          <cell r="L54">
            <v>1.9</v>
          </cell>
          <cell r="M54">
            <v>0.5</v>
          </cell>
          <cell r="N54">
            <v>7.5</v>
          </cell>
          <cell r="O54">
            <v>36.4</v>
          </cell>
          <cell r="P54">
            <v>58.5</v>
          </cell>
          <cell r="Q54">
            <v>141.4</v>
          </cell>
          <cell r="R54">
            <v>237.4</v>
          </cell>
          <cell r="S54">
            <v>288.8</v>
          </cell>
          <cell r="T54">
            <v>326.5</v>
          </cell>
          <cell r="U54">
            <v>6.7</v>
          </cell>
          <cell r="V54">
            <v>5</v>
          </cell>
          <cell r="W54">
            <v>4.0999999999999996</v>
          </cell>
          <cell r="X54">
            <v>9.5</v>
          </cell>
          <cell r="Y54">
            <v>8.6</v>
          </cell>
          <cell r="Z54">
            <v>10.5</v>
          </cell>
          <cell r="AA54">
            <v>12.7</v>
          </cell>
          <cell r="AB54">
            <v>13.3</v>
          </cell>
          <cell r="AC54">
            <v>12.1</v>
          </cell>
          <cell r="AD54">
            <v>0</v>
          </cell>
          <cell r="AE54">
            <v>0</v>
          </cell>
          <cell r="AF54">
            <v>0.1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</row>
        <row r="55">
          <cell r="G55">
            <v>223</v>
          </cell>
          <cell r="H55">
            <v>1.1000000000000001</v>
          </cell>
          <cell r="I55">
            <v>2.5</v>
          </cell>
          <cell r="J55">
            <v>10</v>
          </cell>
          <cell r="K55">
            <v>9.6</v>
          </cell>
          <cell r="L55">
            <v>8.8000000000000007</v>
          </cell>
          <cell r="M55">
            <v>13.1</v>
          </cell>
          <cell r="N55">
            <v>29.4</v>
          </cell>
          <cell r="O55">
            <v>31.2</v>
          </cell>
          <cell r="P55">
            <v>55.1</v>
          </cell>
          <cell r="Q55">
            <v>57.8</v>
          </cell>
          <cell r="R55">
            <v>76.2</v>
          </cell>
          <cell r="S55">
            <v>86.1</v>
          </cell>
          <cell r="T55">
            <v>3068</v>
          </cell>
          <cell r="U55">
            <v>85.3</v>
          </cell>
          <cell r="V55">
            <v>2919</v>
          </cell>
          <cell r="W55">
            <v>8457.7999999999993</v>
          </cell>
          <cell r="X55">
            <v>9766.1</v>
          </cell>
          <cell r="Y55">
            <v>3952.4</v>
          </cell>
          <cell r="Z55">
            <v>5845.5</v>
          </cell>
          <cell r="AA55">
            <v>510.4</v>
          </cell>
          <cell r="AB55">
            <v>361</v>
          </cell>
          <cell r="AC55">
            <v>1024.2</v>
          </cell>
          <cell r="AD55">
            <v>541.1</v>
          </cell>
          <cell r="AE55">
            <v>1427.4</v>
          </cell>
          <cell r="AF55">
            <v>116.5</v>
          </cell>
          <cell r="AG55">
            <v>69.7</v>
          </cell>
          <cell r="AH55">
            <v>0</v>
          </cell>
          <cell r="AI55">
            <v>0</v>
          </cell>
          <cell r="AJ55">
            <v>0.2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0.1</v>
          </cell>
          <cell r="AP55">
            <v>0.1</v>
          </cell>
          <cell r="AQ55">
            <v>0.1</v>
          </cell>
          <cell r="AR55">
            <v>0.2</v>
          </cell>
          <cell r="AS55">
            <v>0.2</v>
          </cell>
          <cell r="AT55">
            <v>19.7</v>
          </cell>
        </row>
        <row r="56">
          <cell r="G56">
            <v>228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G57">
            <v>233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5.0999999999999996</v>
          </cell>
          <cell r="S57">
            <v>0</v>
          </cell>
          <cell r="T57">
            <v>0.7</v>
          </cell>
          <cell r="U57">
            <v>1.4</v>
          </cell>
          <cell r="V57">
            <v>2.9</v>
          </cell>
          <cell r="W57">
            <v>11.2</v>
          </cell>
          <cell r="X57">
            <v>10</v>
          </cell>
          <cell r="Y57">
            <v>0.8</v>
          </cell>
          <cell r="Z57">
            <v>4.0999999999999996</v>
          </cell>
          <cell r="AA57">
            <v>2.8</v>
          </cell>
          <cell r="AB57">
            <v>1.7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</row>
        <row r="58">
          <cell r="G58">
            <v>238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0.1</v>
          </cell>
          <cell r="N58">
            <v>73.099999999999994</v>
          </cell>
          <cell r="O58">
            <v>208.3</v>
          </cell>
          <cell r="P58">
            <v>15.3</v>
          </cell>
          <cell r="Q58">
            <v>46.4</v>
          </cell>
          <cell r="R58">
            <v>3</v>
          </cell>
          <cell r="S58">
            <v>70.2</v>
          </cell>
          <cell r="T58">
            <v>169.7</v>
          </cell>
          <cell r="U58">
            <v>214.1</v>
          </cell>
          <cell r="V58">
            <v>363.7</v>
          </cell>
          <cell r="W58">
            <v>1.8</v>
          </cell>
          <cell r="X58">
            <v>10</v>
          </cell>
          <cell r="Y58">
            <v>5</v>
          </cell>
          <cell r="Z58">
            <v>4.7</v>
          </cell>
          <cell r="AA58">
            <v>3.7</v>
          </cell>
          <cell r="AB58">
            <v>3.7</v>
          </cell>
          <cell r="AC58">
            <v>3.7</v>
          </cell>
          <cell r="AD58">
            <v>3.3</v>
          </cell>
          <cell r="AE58">
            <v>3.3</v>
          </cell>
          <cell r="AF58">
            <v>3</v>
          </cell>
          <cell r="AG58">
            <v>3</v>
          </cell>
          <cell r="AH58">
            <v>2.9</v>
          </cell>
          <cell r="AI58">
            <v>0.2</v>
          </cell>
          <cell r="AJ58">
            <v>0.2</v>
          </cell>
          <cell r="AK58">
            <v>0.2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</row>
        <row r="59">
          <cell r="G59">
            <v>321</v>
          </cell>
          <cell r="H59" t="e">
            <v>#N/A</v>
          </cell>
          <cell r="I59" t="e">
            <v>#N/A</v>
          </cell>
          <cell r="J59" t="e">
            <v>#N/A</v>
          </cell>
          <cell r="K59" t="e">
            <v>#N/A</v>
          </cell>
          <cell r="L59" t="e">
            <v>#N/A</v>
          </cell>
          <cell r="M59" t="e">
            <v>#N/A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3</v>
          </cell>
          <cell r="AJ59">
            <v>4</v>
          </cell>
          <cell r="AK59">
            <v>3</v>
          </cell>
          <cell r="AL59">
            <v>8</v>
          </cell>
          <cell r="AM59">
            <v>11</v>
          </cell>
          <cell r="AN59">
            <v>14</v>
          </cell>
          <cell r="AO59">
            <v>17</v>
          </cell>
          <cell r="AP59">
            <v>18</v>
          </cell>
          <cell r="AQ59">
            <v>1</v>
          </cell>
          <cell r="AR59">
            <v>1</v>
          </cell>
          <cell r="AS59">
            <v>1</v>
          </cell>
          <cell r="AT59">
            <v>1</v>
          </cell>
        </row>
        <row r="60">
          <cell r="G60">
            <v>243</v>
          </cell>
          <cell r="H60">
            <v>0.3</v>
          </cell>
          <cell r="I60">
            <v>1.6</v>
          </cell>
          <cell r="J60">
            <v>2.7</v>
          </cell>
          <cell r="K60">
            <v>2.2999999999999998</v>
          </cell>
          <cell r="L60">
            <v>1</v>
          </cell>
          <cell r="M60">
            <v>4.2</v>
          </cell>
          <cell r="N60">
            <v>3.3</v>
          </cell>
          <cell r="O60">
            <v>11.6</v>
          </cell>
          <cell r="P60">
            <v>6.9</v>
          </cell>
          <cell r="Q60">
            <v>37.799999999999997</v>
          </cell>
          <cell r="R60">
            <v>31.3</v>
          </cell>
          <cell r="S60">
            <v>12.1</v>
          </cell>
          <cell r="T60">
            <v>37.700000000000003</v>
          </cell>
          <cell r="U60">
            <v>62.7</v>
          </cell>
          <cell r="V60">
            <v>75.900000000000006</v>
          </cell>
          <cell r="W60">
            <v>202.2</v>
          </cell>
          <cell r="X60">
            <v>223.1</v>
          </cell>
          <cell r="Y60">
            <v>281.10000000000002</v>
          </cell>
          <cell r="Z60">
            <v>470.1</v>
          </cell>
          <cell r="AA60">
            <v>54</v>
          </cell>
          <cell r="AB60">
            <v>57.9</v>
          </cell>
          <cell r="AC60">
            <v>64.099999999999994</v>
          </cell>
          <cell r="AD60">
            <v>59.2</v>
          </cell>
          <cell r="AE60">
            <v>66.3</v>
          </cell>
          <cell r="AF60">
            <v>72.400000000000006</v>
          </cell>
          <cell r="AG60">
            <v>6</v>
          </cell>
          <cell r="AH60">
            <v>7.3</v>
          </cell>
          <cell r="AI60">
            <v>9.1</v>
          </cell>
          <cell r="AJ60">
            <v>14.8</v>
          </cell>
          <cell r="AK60">
            <v>7.4</v>
          </cell>
          <cell r="AL60">
            <v>5.5</v>
          </cell>
          <cell r="AM60">
            <v>4.5</v>
          </cell>
          <cell r="AN60">
            <v>2</v>
          </cell>
          <cell r="AO60">
            <v>0.1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</row>
        <row r="61">
          <cell r="G61">
            <v>248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0.1</v>
          </cell>
          <cell r="O61">
            <v>0.1</v>
          </cell>
          <cell r="P61">
            <v>0</v>
          </cell>
          <cell r="Q61">
            <v>0.8</v>
          </cell>
          <cell r="R61">
            <v>7.3</v>
          </cell>
          <cell r="S61">
            <v>5.9</v>
          </cell>
          <cell r="T61">
            <v>380.6</v>
          </cell>
          <cell r="U61">
            <v>788.1</v>
          </cell>
          <cell r="V61">
            <v>1070.5</v>
          </cell>
          <cell r="W61">
            <v>1512.4</v>
          </cell>
          <cell r="X61">
            <v>1799.5</v>
          </cell>
          <cell r="Y61">
            <v>2019.5</v>
          </cell>
          <cell r="Z61">
            <v>2235.4</v>
          </cell>
          <cell r="AA61">
            <v>2339.8000000000002</v>
          </cell>
          <cell r="AB61">
            <v>4.5</v>
          </cell>
          <cell r="AC61">
            <v>15.6</v>
          </cell>
          <cell r="AD61">
            <v>8.6999999999999993</v>
          </cell>
          <cell r="AE61">
            <v>8.8000000000000007</v>
          </cell>
          <cell r="AF61">
            <v>8</v>
          </cell>
          <cell r="AG61">
            <v>2.1</v>
          </cell>
          <cell r="AH61">
            <v>1.5</v>
          </cell>
          <cell r="AI61">
            <v>0.1</v>
          </cell>
          <cell r="AJ61">
            <v>0.1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30.5</v>
          </cell>
          <cell r="AP61">
            <v>36.700000000000003</v>
          </cell>
          <cell r="AQ61">
            <v>36.700000000000003</v>
          </cell>
          <cell r="AR61">
            <v>36.700000000000003</v>
          </cell>
          <cell r="AS61">
            <v>36.700000000000003</v>
          </cell>
          <cell r="AT61">
            <v>36.700000000000003</v>
          </cell>
        </row>
        <row r="62">
          <cell r="G62">
            <v>253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0.1</v>
          </cell>
          <cell r="P62">
            <v>0.2</v>
          </cell>
          <cell r="Q62">
            <v>0.7</v>
          </cell>
          <cell r="R62">
            <v>1.5</v>
          </cell>
          <cell r="S62">
            <v>1.7</v>
          </cell>
          <cell r="T62">
            <v>1.2</v>
          </cell>
          <cell r="U62">
            <v>0.6</v>
          </cell>
          <cell r="V62">
            <v>2.4</v>
          </cell>
          <cell r="W62">
            <v>0</v>
          </cell>
          <cell r="X62">
            <v>0</v>
          </cell>
          <cell r="Y62">
            <v>1.2</v>
          </cell>
          <cell r="Z62">
            <v>0.7</v>
          </cell>
          <cell r="AA62">
            <v>0.9</v>
          </cell>
          <cell r="AB62">
            <v>1.1000000000000001</v>
          </cell>
          <cell r="AC62">
            <v>1.2</v>
          </cell>
          <cell r="AD62">
            <v>0.4</v>
          </cell>
          <cell r="AE62">
            <v>0.4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</row>
        <row r="63">
          <cell r="G63">
            <v>328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0.3</v>
          </cell>
          <cell r="U63">
            <v>0.3</v>
          </cell>
          <cell r="V63">
            <v>0.2</v>
          </cell>
          <cell r="W63">
            <v>0.3</v>
          </cell>
          <cell r="X63">
            <v>0.1</v>
          </cell>
          <cell r="Y63">
            <v>0.2</v>
          </cell>
          <cell r="Z63">
            <v>0.2</v>
          </cell>
          <cell r="AA63">
            <v>0.2</v>
          </cell>
          <cell r="AB63">
            <v>0.3</v>
          </cell>
          <cell r="AC63">
            <v>0.2</v>
          </cell>
          <cell r="AD63">
            <v>0</v>
          </cell>
          <cell r="AE63">
            <v>0</v>
          </cell>
          <cell r="AF63">
            <v>0.1</v>
          </cell>
          <cell r="AG63">
            <v>2.9</v>
          </cell>
          <cell r="AH63">
            <v>1.8</v>
          </cell>
          <cell r="AI63">
            <v>2.1</v>
          </cell>
          <cell r="AJ63">
            <v>2.8</v>
          </cell>
          <cell r="AK63">
            <v>9.3000000000000007</v>
          </cell>
          <cell r="AL63">
            <v>2.8</v>
          </cell>
          <cell r="AM63">
            <v>3.3</v>
          </cell>
          <cell r="AN63">
            <v>8.5</v>
          </cell>
          <cell r="AO63">
            <v>5.7</v>
          </cell>
          <cell r="AP63">
            <v>6.3</v>
          </cell>
          <cell r="AQ63">
            <v>6.8</v>
          </cell>
          <cell r="AR63">
            <v>7.5</v>
          </cell>
          <cell r="AS63">
            <v>27.4</v>
          </cell>
          <cell r="AT63">
            <v>34.4</v>
          </cell>
        </row>
        <row r="64">
          <cell r="G64">
            <v>258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9.5</v>
          </cell>
          <cell r="R64">
            <v>34.5</v>
          </cell>
          <cell r="S64">
            <v>51</v>
          </cell>
          <cell r="T64">
            <v>67.3</v>
          </cell>
          <cell r="U64">
            <v>70</v>
          </cell>
          <cell r="V64">
            <v>80.2</v>
          </cell>
          <cell r="W64">
            <v>161</v>
          </cell>
          <cell r="X64">
            <v>161.6</v>
          </cell>
          <cell r="Y64">
            <v>168.3</v>
          </cell>
          <cell r="Z64">
            <v>174.8</v>
          </cell>
          <cell r="AA64">
            <v>190.3</v>
          </cell>
          <cell r="AB64">
            <v>197.8</v>
          </cell>
          <cell r="AC64">
            <v>197.9</v>
          </cell>
          <cell r="AD64">
            <v>195</v>
          </cell>
          <cell r="AE64">
            <v>201</v>
          </cell>
          <cell r="AF64">
            <v>250.8</v>
          </cell>
          <cell r="AG64">
            <v>303.3</v>
          </cell>
          <cell r="AH64">
            <v>373.3</v>
          </cell>
          <cell r="AI64">
            <v>386.9</v>
          </cell>
          <cell r="AJ64">
            <v>400.7</v>
          </cell>
          <cell r="AK64">
            <v>413.9</v>
          </cell>
          <cell r="AL64">
            <v>413.9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G65">
            <v>336</v>
          </cell>
          <cell r="H65">
            <v>1.6</v>
          </cell>
          <cell r="I65">
            <v>0.4</v>
          </cell>
          <cell r="J65">
            <v>1.3</v>
          </cell>
          <cell r="K65">
            <v>2.2000000000000002</v>
          </cell>
          <cell r="L65">
            <v>2.6</v>
          </cell>
          <cell r="M65">
            <v>2.9</v>
          </cell>
          <cell r="N65">
            <v>4.9000000000000004</v>
          </cell>
          <cell r="O65">
            <v>5.8</v>
          </cell>
          <cell r="P65">
            <v>12.1</v>
          </cell>
          <cell r="Q65">
            <v>22.4</v>
          </cell>
          <cell r="R65">
            <v>36.799999999999997</v>
          </cell>
          <cell r="S65">
            <v>47.5</v>
          </cell>
          <cell r="T65">
            <v>34</v>
          </cell>
          <cell r="U65">
            <v>35.200000000000003</v>
          </cell>
          <cell r="V65">
            <v>17.2</v>
          </cell>
          <cell r="W65">
            <v>22.9</v>
          </cell>
          <cell r="X65">
            <v>22.8</v>
          </cell>
          <cell r="Y65">
            <v>12.2</v>
          </cell>
          <cell r="Z65">
            <v>14</v>
          </cell>
          <cell r="AA65">
            <v>14.2</v>
          </cell>
          <cell r="AB65">
            <v>19.3</v>
          </cell>
          <cell r="AC65">
            <v>19.600000000000001</v>
          </cell>
          <cell r="AD65">
            <v>21</v>
          </cell>
          <cell r="AE65">
            <v>21.5</v>
          </cell>
          <cell r="AF65">
            <v>13.5</v>
          </cell>
          <cell r="AG65">
            <v>8.1</v>
          </cell>
          <cell r="AH65">
            <v>19.899999999999999</v>
          </cell>
          <cell r="AI65">
            <v>22.1</v>
          </cell>
          <cell r="AJ65">
            <v>26.8</v>
          </cell>
          <cell r="AK65">
            <v>28.8</v>
          </cell>
          <cell r="AL65">
            <v>9.4</v>
          </cell>
          <cell r="AM65">
            <v>10.1</v>
          </cell>
          <cell r="AN65">
            <v>10.5</v>
          </cell>
          <cell r="AO65">
            <v>10.3</v>
          </cell>
          <cell r="AP65">
            <v>10.8</v>
          </cell>
          <cell r="AQ65">
            <v>11.2</v>
          </cell>
          <cell r="AR65">
            <v>11.5</v>
          </cell>
          <cell r="AS65">
            <v>11.9</v>
          </cell>
          <cell r="AT65">
            <v>12.3</v>
          </cell>
        </row>
        <row r="66">
          <cell r="G66">
            <v>263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0.7</v>
          </cell>
          <cell r="P66">
            <v>4.3</v>
          </cell>
          <cell r="Q66">
            <v>6.6</v>
          </cell>
          <cell r="R66">
            <v>9.6</v>
          </cell>
          <cell r="S66">
            <v>7.1</v>
          </cell>
          <cell r="T66">
            <v>8.1</v>
          </cell>
          <cell r="U66">
            <v>11.1</v>
          </cell>
          <cell r="V66">
            <v>8.5</v>
          </cell>
          <cell r="W66">
            <v>10.199999999999999</v>
          </cell>
          <cell r="X66">
            <v>11.4</v>
          </cell>
          <cell r="Y66">
            <v>12.2</v>
          </cell>
          <cell r="Z66">
            <v>15.4</v>
          </cell>
          <cell r="AA66">
            <v>15.7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G67">
            <v>268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0.4</v>
          </cell>
          <cell r="M67">
            <v>0.2</v>
          </cell>
          <cell r="N67">
            <v>1.5</v>
          </cell>
          <cell r="O67">
            <v>1.7</v>
          </cell>
          <cell r="P67">
            <v>7.3</v>
          </cell>
          <cell r="Q67">
            <v>25.1</v>
          </cell>
          <cell r="R67">
            <v>36.200000000000003</v>
          </cell>
          <cell r="S67">
            <v>47.3</v>
          </cell>
          <cell r="T67">
            <v>71.5</v>
          </cell>
          <cell r="U67">
            <v>95.7</v>
          </cell>
          <cell r="V67">
            <v>110.6</v>
          </cell>
          <cell r="W67">
            <v>55.4</v>
          </cell>
          <cell r="X67">
            <v>38</v>
          </cell>
          <cell r="Y67">
            <v>25.4</v>
          </cell>
          <cell r="Z67">
            <v>55.8</v>
          </cell>
          <cell r="AA67">
            <v>28.4</v>
          </cell>
          <cell r="AB67">
            <v>31.3</v>
          </cell>
          <cell r="AC67">
            <v>24.3</v>
          </cell>
          <cell r="AD67">
            <v>24.5</v>
          </cell>
          <cell r="AE67">
            <v>28.9</v>
          </cell>
          <cell r="AF67">
            <v>32.5</v>
          </cell>
          <cell r="AG67">
            <v>26</v>
          </cell>
          <cell r="AH67">
            <v>8</v>
          </cell>
          <cell r="AI67">
            <v>11.6</v>
          </cell>
          <cell r="AJ67">
            <v>11.3</v>
          </cell>
          <cell r="AK67">
            <v>8.6</v>
          </cell>
          <cell r="AL67">
            <v>1.7</v>
          </cell>
          <cell r="AM67">
            <v>1</v>
          </cell>
          <cell r="AN67">
            <v>1.4</v>
          </cell>
          <cell r="AO67">
            <v>1.6</v>
          </cell>
          <cell r="AP67">
            <v>2</v>
          </cell>
          <cell r="AQ67">
            <v>1.9</v>
          </cell>
          <cell r="AR67">
            <v>2.7</v>
          </cell>
          <cell r="AS67">
            <v>3.4</v>
          </cell>
          <cell r="AT67">
            <v>2.5</v>
          </cell>
        </row>
        <row r="68">
          <cell r="G68">
            <v>343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0.1</v>
          </cell>
          <cell r="P68">
            <v>4.4000000000000004</v>
          </cell>
          <cell r="Q68">
            <v>0.8</v>
          </cell>
          <cell r="R68">
            <v>3</v>
          </cell>
          <cell r="S68">
            <v>3.5</v>
          </cell>
          <cell r="T68">
            <v>8.9</v>
          </cell>
          <cell r="U68">
            <v>14.8</v>
          </cell>
          <cell r="V68">
            <v>28.5</v>
          </cell>
          <cell r="W68">
            <v>37.4</v>
          </cell>
          <cell r="X68">
            <v>39.5</v>
          </cell>
          <cell r="Y68">
            <v>43.4</v>
          </cell>
          <cell r="Z68">
            <v>36.5</v>
          </cell>
          <cell r="AA68">
            <v>14.6</v>
          </cell>
          <cell r="AB68">
            <v>14.7</v>
          </cell>
          <cell r="AC68">
            <v>14.4</v>
          </cell>
          <cell r="AD68">
            <v>6.7</v>
          </cell>
          <cell r="AE68">
            <v>6.8</v>
          </cell>
          <cell r="AF68">
            <v>6.9</v>
          </cell>
          <cell r="AG68">
            <v>28.2</v>
          </cell>
          <cell r="AH68">
            <v>46.9</v>
          </cell>
          <cell r="AI68">
            <v>62.6</v>
          </cell>
          <cell r="AJ68">
            <v>77.599999999999994</v>
          </cell>
          <cell r="AK68">
            <v>87.8</v>
          </cell>
          <cell r="AL68">
            <v>39.700000000000003</v>
          </cell>
          <cell r="AM68">
            <v>56.9</v>
          </cell>
          <cell r="AN68">
            <v>77.400000000000006</v>
          </cell>
          <cell r="AO68">
            <v>77.2</v>
          </cell>
          <cell r="AP68">
            <v>48</v>
          </cell>
          <cell r="AQ68">
            <v>47.7</v>
          </cell>
          <cell r="AR68">
            <v>48.5</v>
          </cell>
          <cell r="AS68">
            <v>32.799999999999997</v>
          </cell>
          <cell r="AT68">
            <v>23</v>
          </cell>
        </row>
        <row r="69">
          <cell r="G69">
            <v>273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0.1</v>
          </cell>
          <cell r="M69">
            <v>0</v>
          </cell>
          <cell r="N69">
            <v>0</v>
          </cell>
          <cell r="O69">
            <v>61.6</v>
          </cell>
          <cell r="P69">
            <v>7.9</v>
          </cell>
          <cell r="Q69">
            <v>7.9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G70">
            <v>278</v>
          </cell>
          <cell r="H70">
            <v>0</v>
          </cell>
          <cell r="I70">
            <v>0.9</v>
          </cell>
          <cell r="J70">
            <v>1.7</v>
          </cell>
          <cell r="K70">
            <v>11.2</v>
          </cell>
          <cell r="L70">
            <v>45.1</v>
          </cell>
          <cell r="M70">
            <v>7.6</v>
          </cell>
          <cell r="N70">
            <v>2.7</v>
          </cell>
          <cell r="O70">
            <v>2.6</v>
          </cell>
          <cell r="P70">
            <v>39.5</v>
          </cell>
          <cell r="Q70">
            <v>6</v>
          </cell>
          <cell r="R70">
            <v>11.2</v>
          </cell>
          <cell r="S70">
            <v>129.9</v>
          </cell>
          <cell r="T70">
            <v>312.3</v>
          </cell>
          <cell r="U70">
            <v>486.1</v>
          </cell>
          <cell r="V70">
            <v>546.6</v>
          </cell>
          <cell r="W70">
            <v>625.79999999999995</v>
          </cell>
          <cell r="X70">
            <v>652.6</v>
          </cell>
          <cell r="Y70">
            <v>684.4</v>
          </cell>
          <cell r="Z70">
            <v>680</v>
          </cell>
          <cell r="AA70">
            <v>700.7</v>
          </cell>
          <cell r="AB70">
            <v>17.5</v>
          </cell>
          <cell r="AC70">
            <v>6.3</v>
          </cell>
          <cell r="AD70">
            <v>11.6</v>
          </cell>
          <cell r="AE70">
            <v>14.9</v>
          </cell>
          <cell r="AF70">
            <v>12.5</v>
          </cell>
          <cell r="AG70">
            <v>12.8</v>
          </cell>
          <cell r="AH70">
            <v>14.3</v>
          </cell>
          <cell r="AI70">
            <v>12.6</v>
          </cell>
          <cell r="AJ70">
            <v>13.7</v>
          </cell>
          <cell r="AK70">
            <v>14.3</v>
          </cell>
          <cell r="AL70">
            <v>14.3</v>
          </cell>
          <cell r="AM70">
            <v>16.100000000000001</v>
          </cell>
          <cell r="AN70">
            <v>0.3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</row>
        <row r="71">
          <cell r="G71">
            <v>283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0.8</v>
          </cell>
          <cell r="N71">
            <v>0.1</v>
          </cell>
          <cell r="O71">
            <v>0</v>
          </cell>
          <cell r="P71">
            <v>0.7</v>
          </cell>
          <cell r="Q71">
            <v>0.7</v>
          </cell>
          <cell r="R71">
            <v>0.1</v>
          </cell>
          <cell r="S71">
            <v>1.4</v>
          </cell>
          <cell r="T71">
            <v>12.8</v>
          </cell>
          <cell r="U71">
            <v>243.4</v>
          </cell>
          <cell r="V71">
            <v>485.3</v>
          </cell>
          <cell r="W71">
            <v>712.7</v>
          </cell>
          <cell r="X71">
            <v>938.4</v>
          </cell>
          <cell r="Y71">
            <v>1070</v>
          </cell>
          <cell r="Z71">
            <v>1337</v>
          </cell>
          <cell r="AA71">
            <v>1319.1</v>
          </cell>
          <cell r="AB71">
            <v>1382.7</v>
          </cell>
          <cell r="AC71">
            <v>48.1</v>
          </cell>
          <cell r="AD71">
            <v>50.1</v>
          </cell>
          <cell r="AE71">
            <v>22.2</v>
          </cell>
          <cell r="AF71">
            <v>1</v>
          </cell>
          <cell r="AG71">
            <v>1</v>
          </cell>
          <cell r="AH71">
            <v>0.8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</row>
        <row r="72">
          <cell r="G72">
            <v>288</v>
          </cell>
          <cell r="H72">
            <v>0.1</v>
          </cell>
          <cell r="I72">
            <v>0.2</v>
          </cell>
          <cell r="J72">
            <v>0.3</v>
          </cell>
          <cell r="K72">
            <v>0.5</v>
          </cell>
          <cell r="L72">
            <v>0.5</v>
          </cell>
          <cell r="M72">
            <v>0.3</v>
          </cell>
          <cell r="N72">
            <v>0</v>
          </cell>
          <cell r="O72">
            <v>2.2000000000000002</v>
          </cell>
          <cell r="P72">
            <v>7.5</v>
          </cell>
          <cell r="Q72">
            <v>13.1</v>
          </cell>
          <cell r="R72">
            <v>21</v>
          </cell>
          <cell r="S72">
            <v>31.6</v>
          </cell>
          <cell r="T72">
            <v>59.5</v>
          </cell>
          <cell r="U72">
            <v>83.8</v>
          </cell>
          <cell r="V72">
            <v>60.6</v>
          </cell>
          <cell r="W72">
            <v>86.1</v>
          </cell>
          <cell r="X72">
            <v>81.5</v>
          </cell>
          <cell r="Y72">
            <v>16.600000000000001</v>
          </cell>
          <cell r="Z72">
            <v>11.3</v>
          </cell>
          <cell r="AA72">
            <v>10.6</v>
          </cell>
          <cell r="AB72">
            <v>3.7</v>
          </cell>
          <cell r="AC72">
            <v>3.8</v>
          </cell>
          <cell r="AD72">
            <v>4.2</v>
          </cell>
          <cell r="AE72">
            <v>3.6</v>
          </cell>
          <cell r="AF72">
            <v>5.7</v>
          </cell>
          <cell r="AG72">
            <v>5.6</v>
          </cell>
          <cell r="AH72">
            <v>6.9</v>
          </cell>
          <cell r="AI72">
            <v>7.9</v>
          </cell>
          <cell r="AJ72">
            <v>8.8000000000000007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</row>
        <row r="73">
          <cell r="G73">
            <v>293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73.900000000000006</v>
          </cell>
          <cell r="Q73">
            <v>326.60000000000002</v>
          </cell>
          <cell r="R73">
            <v>634.5</v>
          </cell>
          <cell r="S73">
            <v>1071.3</v>
          </cell>
          <cell r="T73">
            <v>1577.2</v>
          </cell>
          <cell r="U73">
            <v>1922.5</v>
          </cell>
          <cell r="V73">
            <v>2106.1999999999998</v>
          </cell>
          <cell r="W73">
            <v>2326.3000000000002</v>
          </cell>
          <cell r="X73">
            <v>1811.6</v>
          </cell>
          <cell r="Y73">
            <v>1290.5</v>
          </cell>
          <cell r="Z73">
            <v>3815.2</v>
          </cell>
          <cell r="AA73">
            <v>4216.8</v>
          </cell>
          <cell r="AB73">
            <v>4373</v>
          </cell>
          <cell r="AC73">
            <v>61</v>
          </cell>
          <cell r="AD73">
            <v>13.7</v>
          </cell>
          <cell r="AE73">
            <v>14.9</v>
          </cell>
          <cell r="AF73">
            <v>3.9</v>
          </cell>
          <cell r="AG73">
            <v>3.7</v>
          </cell>
          <cell r="AH73">
            <v>7.5</v>
          </cell>
          <cell r="AI73">
            <v>11</v>
          </cell>
          <cell r="AJ73">
            <v>8.8000000000000007</v>
          </cell>
          <cell r="AK73">
            <v>9.3000000000000007</v>
          </cell>
          <cell r="AL73">
            <v>3.7</v>
          </cell>
          <cell r="AM73">
            <v>1.2</v>
          </cell>
          <cell r="AN73">
            <v>1.2</v>
          </cell>
          <cell r="AO73">
            <v>1.2</v>
          </cell>
          <cell r="AP73">
            <v>1.2</v>
          </cell>
          <cell r="AQ73">
            <v>1.2</v>
          </cell>
          <cell r="AR73">
            <v>0</v>
          </cell>
          <cell r="AS73">
            <v>0</v>
          </cell>
          <cell r="AT73">
            <v>0</v>
          </cell>
        </row>
        <row r="74">
          <cell r="G74">
            <v>361</v>
          </cell>
          <cell r="H74" t="e">
            <v>#N/A</v>
          </cell>
          <cell r="I74" t="e">
            <v>#N/A</v>
          </cell>
          <cell r="J74" t="e">
            <v>#N/A</v>
          </cell>
          <cell r="K74" t="e">
            <v>#N/A</v>
          </cell>
          <cell r="L74" t="e">
            <v>#N/A</v>
          </cell>
          <cell r="M74" t="e">
            <v>#N/A</v>
          </cell>
          <cell r="N74" t="e">
            <v>#N/A</v>
          </cell>
          <cell r="O74" t="e">
            <v>#N/A</v>
          </cell>
          <cell r="P74" t="e">
            <v>#N/A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</v>
          </cell>
          <cell r="AH74">
            <v>1</v>
          </cell>
          <cell r="AI74">
            <v>1</v>
          </cell>
          <cell r="AJ74">
            <v>2</v>
          </cell>
          <cell r="AK74">
            <v>3</v>
          </cell>
          <cell r="AL74">
            <v>3</v>
          </cell>
          <cell r="AM74">
            <v>4</v>
          </cell>
          <cell r="AN74">
            <v>2</v>
          </cell>
          <cell r="AO74">
            <v>1</v>
          </cell>
          <cell r="AP74">
            <v>0</v>
          </cell>
          <cell r="AQ74">
            <v>0</v>
          </cell>
        </row>
        <row r="75">
          <cell r="G75">
            <v>362</v>
          </cell>
          <cell r="H75" t="e">
            <v>#N/A</v>
          </cell>
          <cell r="I75" t="e">
            <v>#N/A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1</v>
          </cell>
          <cell r="AP75">
            <v>1</v>
          </cell>
          <cell r="AQ75">
            <v>4</v>
          </cell>
          <cell r="AR75">
            <v>2</v>
          </cell>
          <cell r="AS75">
            <v>0</v>
          </cell>
          <cell r="AT75">
            <v>0</v>
          </cell>
        </row>
        <row r="76">
          <cell r="G76">
            <v>364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0.5</v>
          </cell>
          <cell r="AD76">
            <v>0.1</v>
          </cell>
          <cell r="AE76">
            <v>0</v>
          </cell>
          <cell r="AF76">
            <v>0</v>
          </cell>
          <cell r="AG76">
            <v>0</v>
          </cell>
          <cell r="AH76">
            <v>0.9</v>
          </cell>
          <cell r="AI76">
            <v>2</v>
          </cell>
          <cell r="AJ76">
            <v>2.9</v>
          </cell>
          <cell r="AK76">
            <v>3.2</v>
          </cell>
          <cell r="AL76">
            <v>3.9</v>
          </cell>
          <cell r="AM76">
            <v>0</v>
          </cell>
          <cell r="AN76">
            <v>0</v>
          </cell>
          <cell r="AO76">
            <v>0.1</v>
          </cell>
          <cell r="AP76">
            <v>0.4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</row>
        <row r="77">
          <cell r="G77">
            <v>298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</row>
        <row r="78">
          <cell r="G78">
            <v>299</v>
          </cell>
          <cell r="H78">
            <v>0</v>
          </cell>
          <cell r="I78">
            <v>0</v>
          </cell>
          <cell r="J78">
            <v>0</v>
          </cell>
          <cell r="K78">
            <v>1.8</v>
          </cell>
          <cell r="L78">
            <v>5.5</v>
          </cell>
          <cell r="M78">
            <v>14.6</v>
          </cell>
          <cell r="N78">
            <v>5.8</v>
          </cell>
          <cell r="O78">
            <v>5.4</v>
          </cell>
          <cell r="P78">
            <v>5.5</v>
          </cell>
          <cell r="Q78">
            <v>5.0999999999999996</v>
          </cell>
          <cell r="R78">
            <v>0.2</v>
          </cell>
          <cell r="S78">
            <v>0.6</v>
          </cell>
          <cell r="T78">
            <v>2.8</v>
          </cell>
          <cell r="U78">
            <v>2.7</v>
          </cell>
          <cell r="V78">
            <v>5.6</v>
          </cell>
          <cell r="W78">
            <v>0</v>
          </cell>
          <cell r="X78">
            <v>0</v>
          </cell>
          <cell r="Y78">
            <v>138</v>
          </cell>
          <cell r="Z78">
            <v>187.5</v>
          </cell>
          <cell r="AA78">
            <v>280.3</v>
          </cell>
          <cell r="AB78">
            <v>260.5</v>
          </cell>
          <cell r="AC78">
            <v>136.6</v>
          </cell>
          <cell r="AD78">
            <v>117.1</v>
          </cell>
          <cell r="AE78">
            <v>90.7</v>
          </cell>
          <cell r="AF78">
            <v>54.9</v>
          </cell>
          <cell r="AG78">
            <v>52</v>
          </cell>
          <cell r="AH78">
            <v>46.6</v>
          </cell>
          <cell r="AI78">
            <v>51.3</v>
          </cell>
          <cell r="AJ78">
            <v>3.5</v>
          </cell>
          <cell r="AK78">
            <v>12.2</v>
          </cell>
          <cell r="AL78">
            <v>4.4000000000000004</v>
          </cell>
          <cell r="AM78">
            <v>1.8</v>
          </cell>
          <cell r="AN78">
            <v>0.1</v>
          </cell>
          <cell r="AO78">
            <v>0.4</v>
          </cell>
          <cell r="AP78">
            <v>7.2</v>
          </cell>
          <cell r="AQ78">
            <v>7.1</v>
          </cell>
          <cell r="AR78">
            <v>7.1</v>
          </cell>
          <cell r="AS78">
            <v>0</v>
          </cell>
          <cell r="AT78">
            <v>0</v>
          </cell>
        </row>
        <row r="79">
          <cell r="G79">
            <v>914</v>
          </cell>
          <cell r="H79" t="e">
            <v>#N/A</v>
          </cell>
          <cell r="I79" t="e">
            <v>#N/A</v>
          </cell>
          <cell r="J79" t="e">
            <v>#N/A</v>
          </cell>
          <cell r="K79" t="e">
            <v>#N/A</v>
          </cell>
          <cell r="L79" t="e">
            <v>#N/A</v>
          </cell>
          <cell r="M79" t="e">
            <v>#N/A</v>
          </cell>
          <cell r="N79" t="e">
            <v>#N/A</v>
          </cell>
          <cell r="O79" t="e">
            <v>#N/A</v>
          </cell>
          <cell r="P79" t="e">
            <v>#N/A</v>
          </cell>
          <cell r="Q79" t="e">
            <v>#N/A</v>
          </cell>
          <cell r="R79" t="e">
            <v>#N/A</v>
          </cell>
          <cell r="S79" t="e">
            <v>#N/A</v>
          </cell>
          <cell r="T79" t="e">
            <v>#N/A</v>
          </cell>
          <cell r="U79" t="e">
            <v>#N/A</v>
          </cell>
          <cell r="V79" t="e">
            <v>#N/A</v>
          </cell>
          <cell r="W79" t="e">
            <v>#N/A</v>
          </cell>
          <cell r="X79">
            <v>5.3</v>
          </cell>
          <cell r="Y79">
            <v>2.8</v>
          </cell>
          <cell r="Z79">
            <v>0.6</v>
          </cell>
          <cell r="AA79">
            <v>0.3</v>
          </cell>
          <cell r="AB79">
            <v>0</v>
          </cell>
          <cell r="AC79">
            <v>0</v>
          </cell>
          <cell r="AD79">
            <v>2.8</v>
          </cell>
          <cell r="AE79">
            <v>2.8</v>
          </cell>
          <cell r="AF79">
            <v>2.8</v>
          </cell>
          <cell r="AG79">
            <v>2.8</v>
          </cell>
          <cell r="AH79">
            <v>2.8</v>
          </cell>
          <cell r="AI79">
            <v>1.2</v>
          </cell>
          <cell r="AJ79">
            <v>1.2</v>
          </cell>
          <cell r="AK79">
            <v>1.2</v>
          </cell>
          <cell r="AL79">
            <v>1.2</v>
          </cell>
          <cell r="AM79">
            <v>1.2</v>
          </cell>
          <cell r="AN79">
            <v>1.2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</row>
        <row r="80">
          <cell r="G80">
            <v>911</v>
          </cell>
          <cell r="H80" t="e">
            <v>#N/A</v>
          </cell>
          <cell r="I80" t="e">
            <v>#N/A</v>
          </cell>
          <cell r="J80" t="e">
            <v>#N/A</v>
          </cell>
          <cell r="K80" t="e">
            <v>#N/A</v>
          </cell>
          <cell r="L80" t="e">
            <v>#N/A</v>
          </cell>
          <cell r="M80" t="e">
            <v>#N/A</v>
          </cell>
          <cell r="N80" t="e">
            <v>#N/A</v>
          </cell>
          <cell r="O80" t="e">
            <v>#N/A</v>
          </cell>
          <cell r="P80" t="e">
            <v>#N/A</v>
          </cell>
          <cell r="Q80" t="e">
            <v>#N/A</v>
          </cell>
          <cell r="R80" t="e">
            <v>#N/A</v>
          </cell>
          <cell r="S80" t="e">
            <v>#N/A</v>
          </cell>
          <cell r="T80" t="e">
            <v>#N/A</v>
          </cell>
          <cell r="U80" t="e">
            <v>#N/A</v>
          </cell>
          <cell r="V80" t="e">
            <v>#N/A</v>
          </cell>
          <cell r="W80" t="e">
            <v>#N/A</v>
          </cell>
          <cell r="X80" t="e">
            <v>#N/A</v>
          </cell>
          <cell r="Y80" t="e">
            <v>#N/A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</row>
        <row r="81">
          <cell r="G81">
            <v>912</v>
          </cell>
          <cell r="H81" t="e">
            <v>#N/A</v>
          </cell>
          <cell r="I81" t="e">
            <v>#N/A</v>
          </cell>
          <cell r="J81" t="e">
            <v>#N/A</v>
          </cell>
          <cell r="K81" t="e">
            <v>#N/A</v>
          </cell>
          <cell r="L81" t="e">
            <v>#N/A</v>
          </cell>
          <cell r="M81" t="e">
            <v>#N/A</v>
          </cell>
          <cell r="N81" t="e">
            <v>#N/A</v>
          </cell>
          <cell r="O81" t="e">
            <v>#N/A</v>
          </cell>
          <cell r="P81" t="e">
            <v>#N/A</v>
          </cell>
          <cell r="Q81" t="e">
            <v>#N/A</v>
          </cell>
          <cell r="R81" t="e">
            <v>#N/A</v>
          </cell>
          <cell r="S81" t="e">
            <v>#N/A</v>
          </cell>
          <cell r="T81" t="e">
            <v>#N/A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</row>
        <row r="82">
          <cell r="G82">
            <v>913</v>
          </cell>
          <cell r="H82" t="e">
            <v>#N/A</v>
          </cell>
          <cell r="I82" t="e">
            <v>#N/A</v>
          </cell>
          <cell r="J82" t="e">
            <v>#N/A</v>
          </cell>
          <cell r="K82" t="e">
            <v>#N/A</v>
          </cell>
          <cell r="L82" t="e">
            <v>#N/A</v>
          </cell>
          <cell r="M82" t="e">
            <v>#N/A</v>
          </cell>
          <cell r="N82" t="e">
            <v>#N/A</v>
          </cell>
          <cell r="O82" t="e">
            <v>#N/A</v>
          </cell>
          <cell r="P82" t="e">
            <v>#N/A</v>
          </cell>
          <cell r="Q82" t="e">
            <v>#N/A</v>
          </cell>
          <cell r="R82" t="e">
            <v>#N/A</v>
          </cell>
          <cell r="S82" t="e">
            <v>#N/A</v>
          </cell>
          <cell r="T82" t="e">
            <v>#N/A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>
            <v>6.7</v>
          </cell>
          <cell r="AA82">
            <v>15</v>
          </cell>
          <cell r="AB82">
            <v>18.8</v>
          </cell>
          <cell r="AC82">
            <v>8.1999999999999993</v>
          </cell>
          <cell r="AD82">
            <v>1.8</v>
          </cell>
          <cell r="AE82">
            <v>2.6</v>
          </cell>
          <cell r="AF82">
            <v>2.2000000000000002</v>
          </cell>
          <cell r="AG82">
            <v>1.6</v>
          </cell>
          <cell r="AH82">
            <v>2.4</v>
          </cell>
          <cell r="AI82">
            <v>0.9</v>
          </cell>
          <cell r="AJ82">
            <v>0.1</v>
          </cell>
          <cell r="AK82">
            <v>0</v>
          </cell>
          <cell r="AL82">
            <v>0.9</v>
          </cell>
          <cell r="AM82">
            <v>4.3</v>
          </cell>
          <cell r="AN82">
            <v>2.4</v>
          </cell>
          <cell r="AO82">
            <v>1.6</v>
          </cell>
          <cell r="AP82">
            <v>3</v>
          </cell>
          <cell r="AQ82">
            <v>4.2</v>
          </cell>
          <cell r="AR82">
            <v>4.4000000000000004</v>
          </cell>
          <cell r="AS82">
            <v>3.7</v>
          </cell>
          <cell r="AT82">
            <v>4.2</v>
          </cell>
        </row>
        <row r="83">
          <cell r="G83">
            <v>963</v>
          </cell>
          <cell r="H83" t="e">
            <v>#N/A</v>
          </cell>
          <cell r="I83" t="e">
            <v>#N/A</v>
          </cell>
          <cell r="J83" t="e">
            <v>#N/A</v>
          </cell>
          <cell r="K83" t="e">
            <v>#N/A</v>
          </cell>
          <cell r="L83" t="e">
            <v>#N/A</v>
          </cell>
          <cell r="M83" t="e">
            <v>#N/A</v>
          </cell>
          <cell r="N83" t="e">
            <v>#N/A</v>
          </cell>
          <cell r="O83" t="e">
            <v>#N/A</v>
          </cell>
          <cell r="P83" t="e">
            <v>#N/A</v>
          </cell>
          <cell r="Q83" t="e">
            <v>#N/A</v>
          </cell>
          <cell r="R83" t="e">
            <v>#N/A</v>
          </cell>
          <cell r="S83" t="e">
            <v>#N/A</v>
          </cell>
          <cell r="T83" t="e">
            <v>#N/A</v>
          </cell>
          <cell r="U83" t="e">
            <v>#N/A</v>
          </cell>
          <cell r="V83" t="e">
            <v>#N/A</v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e">
            <v>#N/A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</row>
        <row r="84">
          <cell r="G84">
            <v>918</v>
          </cell>
          <cell r="H84" t="e">
            <v>#N/A</v>
          </cell>
          <cell r="I84" t="e">
            <v>#N/A</v>
          </cell>
          <cell r="J84" t="e">
            <v>#N/A</v>
          </cell>
          <cell r="K84" t="e">
            <v>#N/A</v>
          </cell>
          <cell r="L84" t="e">
            <v>#N/A</v>
          </cell>
          <cell r="M84" t="e">
            <v>#N/A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220.9</v>
          </cell>
          <cell r="X84">
            <v>741.2</v>
          </cell>
          <cell r="Y84">
            <v>1494.8</v>
          </cell>
          <cell r="Z84">
            <v>1755.3</v>
          </cell>
          <cell r="AA84">
            <v>94.4</v>
          </cell>
          <cell r="AB84">
            <v>68.099999999999994</v>
          </cell>
          <cell r="AC84">
            <v>105.2</v>
          </cell>
          <cell r="AD84">
            <v>169.3</v>
          </cell>
          <cell r="AE84">
            <v>170.4</v>
          </cell>
          <cell r="AF84">
            <v>34</v>
          </cell>
          <cell r="AG84">
            <v>0.9</v>
          </cell>
          <cell r="AH84">
            <v>10.4</v>
          </cell>
          <cell r="AI84">
            <v>4.0999999999999996</v>
          </cell>
          <cell r="AJ84">
            <v>0</v>
          </cell>
          <cell r="AK84">
            <v>30.7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</row>
        <row r="85">
          <cell r="G85">
            <v>915</v>
          </cell>
          <cell r="H85" t="e">
            <v>#N/A</v>
          </cell>
          <cell r="I85" t="e">
            <v>#N/A</v>
          </cell>
          <cell r="J85" t="e">
            <v>#N/A</v>
          </cell>
          <cell r="K85" t="e">
            <v>#N/A</v>
          </cell>
          <cell r="L85" t="e">
            <v>#N/A</v>
          </cell>
          <cell r="M85" t="e">
            <v>#N/A</v>
          </cell>
          <cell r="N85" t="e">
            <v>#N/A</v>
          </cell>
          <cell r="O85" t="e">
            <v>#N/A</v>
          </cell>
          <cell r="P85" t="e">
            <v>#N/A</v>
          </cell>
          <cell r="Q85" t="e">
            <v>#N/A</v>
          </cell>
          <cell r="R85" t="e">
            <v>#N/A</v>
          </cell>
          <cell r="S85" t="e">
            <v>#N/A</v>
          </cell>
          <cell r="T85" t="e">
            <v>#N/A</v>
          </cell>
          <cell r="U85" t="e">
            <v>#N/A</v>
          </cell>
          <cell r="V85" t="e">
            <v>#N/A</v>
          </cell>
          <cell r="W85" t="e">
            <v>#N/A</v>
          </cell>
          <cell r="X85" t="e">
            <v>#N/A</v>
          </cell>
          <cell r="Y85">
            <v>0</v>
          </cell>
          <cell r="Z85">
            <v>0.2</v>
          </cell>
          <cell r="AA85">
            <v>0.3</v>
          </cell>
          <cell r="AB85">
            <v>7.7</v>
          </cell>
          <cell r="AC85">
            <v>13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76.099999999999994</v>
          </cell>
          <cell r="AS85">
            <v>381.9</v>
          </cell>
          <cell r="AT85">
            <v>353.7</v>
          </cell>
        </row>
        <row r="86">
          <cell r="G86">
            <v>916</v>
          </cell>
          <cell r="H86" t="e">
            <v>#N/A</v>
          </cell>
          <cell r="I86" t="e">
            <v>#N/A</v>
          </cell>
          <cell r="J86" t="e">
            <v>#N/A</v>
          </cell>
          <cell r="K86" t="e">
            <v>#N/A</v>
          </cell>
          <cell r="L86" t="e">
            <v>#N/A</v>
          </cell>
          <cell r="M86" t="e">
            <v>#N/A</v>
          </cell>
          <cell r="N86" t="e">
            <v>#N/A</v>
          </cell>
          <cell r="O86" t="e">
            <v>#N/A</v>
          </cell>
          <cell r="P86" t="e">
            <v>#N/A</v>
          </cell>
          <cell r="Q86" t="e">
            <v>#N/A</v>
          </cell>
          <cell r="R86" t="e">
            <v>#N/A</v>
          </cell>
          <cell r="S86" t="e">
            <v>#N/A</v>
          </cell>
          <cell r="T86" t="e">
            <v>#N/A</v>
          </cell>
          <cell r="U86" t="e">
            <v>#N/A</v>
          </cell>
          <cell r="V86" t="e">
            <v>#N/A</v>
          </cell>
          <cell r="W86" t="e">
            <v>#N/A</v>
          </cell>
          <cell r="X86" t="e">
            <v>#N/A</v>
          </cell>
          <cell r="Y86">
            <v>0</v>
          </cell>
          <cell r="Z86">
            <v>20.8</v>
          </cell>
          <cell r="AA86">
            <v>25.1</v>
          </cell>
          <cell r="AB86">
            <v>0</v>
          </cell>
          <cell r="AC86">
            <v>0</v>
          </cell>
          <cell r="AD86">
            <v>0</v>
          </cell>
          <cell r="AE86">
            <v>48.8</v>
          </cell>
          <cell r="AF86">
            <v>108.4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</row>
        <row r="87">
          <cell r="G87">
            <v>917</v>
          </cell>
          <cell r="H87" t="e">
            <v>#N/A</v>
          </cell>
          <cell r="I87" t="e">
            <v>#N/A</v>
          </cell>
          <cell r="J87" t="e">
            <v>#N/A</v>
          </cell>
          <cell r="K87" t="e">
            <v>#N/A</v>
          </cell>
          <cell r="L87" t="e">
            <v>#N/A</v>
          </cell>
          <cell r="M87" t="e">
            <v>#N/A</v>
          </cell>
          <cell r="N87" t="e">
            <v>#N/A</v>
          </cell>
          <cell r="O87" t="e">
            <v>#N/A</v>
          </cell>
          <cell r="P87" t="e">
            <v>#N/A</v>
          </cell>
          <cell r="Q87" t="e">
            <v>#N/A</v>
          </cell>
          <cell r="R87" t="e">
            <v>#N/A</v>
          </cell>
          <cell r="S87" t="e">
            <v>#N/A</v>
          </cell>
          <cell r="T87" t="e">
            <v>#N/A</v>
          </cell>
          <cell r="U87" t="e">
            <v>#N/A</v>
          </cell>
          <cell r="V87" t="e">
            <v>#N/A</v>
          </cell>
          <cell r="W87" t="e">
            <v>#N/A</v>
          </cell>
          <cell r="X87" t="e">
            <v>#N/A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</row>
        <row r="88">
          <cell r="G88">
            <v>941</v>
          </cell>
          <cell r="H88" t="e">
            <v>#N/A</v>
          </cell>
          <cell r="I88" t="e">
            <v>#N/A</v>
          </cell>
          <cell r="J88" t="e">
            <v>#N/A</v>
          </cell>
          <cell r="K88" t="e">
            <v>#N/A</v>
          </cell>
          <cell r="L88" t="e">
            <v>#N/A</v>
          </cell>
          <cell r="M88" t="e">
            <v>#N/A</v>
          </cell>
          <cell r="N88" t="e">
            <v>#N/A</v>
          </cell>
          <cell r="O88" t="e">
            <v>#N/A</v>
          </cell>
          <cell r="P88" t="e">
            <v>#N/A</v>
          </cell>
          <cell r="Q88" t="e">
            <v>#N/A</v>
          </cell>
          <cell r="R88" t="e">
            <v>#N/A</v>
          </cell>
          <cell r="S88" t="e">
            <v>#N/A</v>
          </cell>
          <cell r="T88" t="e">
            <v>#N/A</v>
          </cell>
          <cell r="U88" t="e">
            <v>#N/A</v>
          </cell>
          <cell r="V88" t="e">
            <v>#N/A</v>
          </cell>
          <cell r="W88" t="e">
            <v>#N/A</v>
          </cell>
          <cell r="X88" t="e">
            <v>#N/A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</row>
        <row r="89">
          <cell r="G89">
            <v>946</v>
          </cell>
          <cell r="H89" t="e">
            <v>#N/A</v>
          </cell>
          <cell r="I89" t="e">
            <v>#N/A</v>
          </cell>
          <cell r="J89" t="e">
            <v>#N/A</v>
          </cell>
          <cell r="K89" t="e">
            <v>#N/A</v>
          </cell>
          <cell r="L89" t="e">
            <v>#N/A</v>
          </cell>
          <cell r="M89" t="e">
            <v>#N/A</v>
          </cell>
          <cell r="N89" t="e">
            <v>#N/A</v>
          </cell>
          <cell r="O89" t="e">
            <v>#N/A</v>
          </cell>
          <cell r="P89" t="e">
            <v>#N/A</v>
          </cell>
          <cell r="Q89" t="e">
            <v>#N/A</v>
          </cell>
          <cell r="R89" t="e">
            <v>#N/A</v>
          </cell>
          <cell r="S89" t="e">
            <v>#N/A</v>
          </cell>
          <cell r="T89" t="e">
            <v>#N/A</v>
          </cell>
          <cell r="U89" t="e">
            <v>#N/A</v>
          </cell>
          <cell r="V89" t="e">
            <v>#N/A</v>
          </cell>
          <cell r="W89" t="e">
            <v>#N/A</v>
          </cell>
          <cell r="X89" t="e">
            <v>#N/A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G90">
            <v>962</v>
          </cell>
          <cell r="H90" t="e">
            <v>#N/A</v>
          </cell>
          <cell r="I90" t="e">
            <v>#N/A</v>
          </cell>
          <cell r="J90" t="e">
            <v>#N/A</v>
          </cell>
          <cell r="K90" t="e">
            <v>#N/A</v>
          </cell>
          <cell r="L90" t="e">
            <v>#N/A</v>
          </cell>
          <cell r="M90" t="e">
            <v>#N/A</v>
          </cell>
          <cell r="N90" t="e">
            <v>#N/A</v>
          </cell>
          <cell r="O90" t="e">
            <v>#N/A</v>
          </cell>
          <cell r="P90" t="e">
            <v>#N/A</v>
          </cell>
          <cell r="Q90" t="e">
            <v>#N/A</v>
          </cell>
          <cell r="R90" t="e">
            <v>#N/A</v>
          </cell>
          <cell r="S90" t="e">
            <v>#N/A</v>
          </cell>
          <cell r="T90" t="e">
            <v>#N/A</v>
          </cell>
          <cell r="U90" t="e">
            <v>#N/A</v>
          </cell>
          <cell r="V90" t="e">
            <v>#N/A</v>
          </cell>
          <cell r="W90" t="e">
            <v>#N/A</v>
          </cell>
          <cell r="X90" t="e">
            <v>#N/A</v>
          </cell>
          <cell r="Y90" t="e">
            <v>#N/A</v>
          </cell>
          <cell r="Z90">
            <v>88.9</v>
          </cell>
          <cell r="AA90">
            <v>108.3</v>
          </cell>
          <cell r="AB90">
            <v>116.9</v>
          </cell>
          <cell r="AC90">
            <v>164.2</v>
          </cell>
          <cell r="AD90">
            <v>2.8</v>
          </cell>
          <cell r="AE90">
            <v>1.6</v>
          </cell>
          <cell r="AF90">
            <v>1.9</v>
          </cell>
          <cell r="AG90">
            <v>2.2999999999999998</v>
          </cell>
          <cell r="AH90">
            <v>3.3</v>
          </cell>
          <cell r="AI90">
            <v>4.7</v>
          </cell>
          <cell r="AJ90">
            <v>7.3</v>
          </cell>
          <cell r="AK90">
            <v>7.6</v>
          </cell>
          <cell r="AL90">
            <v>8.5</v>
          </cell>
          <cell r="AM90">
            <v>14.6</v>
          </cell>
          <cell r="AN90">
            <v>27.6</v>
          </cell>
          <cell r="AO90">
            <v>29.1</v>
          </cell>
          <cell r="AP90">
            <v>29.8</v>
          </cell>
          <cell r="AQ90">
            <v>64.099999999999994</v>
          </cell>
          <cell r="AR90">
            <v>80.099999999999994</v>
          </cell>
          <cell r="AS90">
            <v>109.4</v>
          </cell>
          <cell r="AT90">
            <v>129</v>
          </cell>
        </row>
        <row r="91">
          <cell r="G91">
            <v>921</v>
          </cell>
          <cell r="H91" t="e">
            <v>#N/A</v>
          </cell>
          <cell r="I91" t="e">
            <v>#N/A</v>
          </cell>
          <cell r="J91" t="e">
            <v>#N/A</v>
          </cell>
          <cell r="K91" t="e">
            <v>#N/A</v>
          </cell>
          <cell r="L91" t="e">
            <v>#N/A</v>
          </cell>
          <cell r="M91" t="e">
            <v>#N/A</v>
          </cell>
          <cell r="N91" t="e">
            <v>#N/A</v>
          </cell>
          <cell r="O91" t="e">
            <v>#N/A</v>
          </cell>
          <cell r="P91" t="e">
            <v>#N/A</v>
          </cell>
          <cell r="Q91" t="e">
            <v>#N/A</v>
          </cell>
          <cell r="R91" t="e">
            <v>#N/A</v>
          </cell>
          <cell r="S91" t="e">
            <v>#N/A</v>
          </cell>
          <cell r="T91" t="e">
            <v>#N/A</v>
          </cell>
          <cell r="U91" t="e">
            <v>#N/A</v>
          </cell>
          <cell r="V91" t="e">
            <v>#N/A</v>
          </cell>
          <cell r="W91" t="e">
            <v>#N/A</v>
          </cell>
          <cell r="X91" t="e">
            <v>#N/A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</v>
          </cell>
          <cell r="AF91">
            <v>0</v>
          </cell>
          <cell r="AG91">
            <v>9</v>
          </cell>
          <cell r="AH91">
            <v>9</v>
          </cell>
          <cell r="AI91">
            <v>30</v>
          </cell>
          <cell r="AJ91">
            <v>35</v>
          </cell>
          <cell r="AK91">
            <v>23</v>
          </cell>
          <cell r="AL91">
            <v>29</v>
          </cell>
          <cell r="AM91">
            <v>15</v>
          </cell>
          <cell r="AN91">
            <v>21</v>
          </cell>
          <cell r="AO91">
            <v>22</v>
          </cell>
          <cell r="AP91">
            <v>38</v>
          </cell>
          <cell r="AQ91">
            <v>37</v>
          </cell>
          <cell r="AR91">
            <v>42</v>
          </cell>
          <cell r="AS91">
            <v>52</v>
          </cell>
          <cell r="AT91">
            <v>56</v>
          </cell>
        </row>
        <row r="92">
          <cell r="G92">
            <v>943</v>
          </cell>
          <cell r="H92" t="e">
            <v>#N/A</v>
          </cell>
          <cell r="I92" t="e">
            <v>#N/A</v>
          </cell>
          <cell r="J92" t="e">
            <v>#N/A</v>
          </cell>
          <cell r="K92" t="e">
            <v>#N/A</v>
          </cell>
          <cell r="L92" t="e">
            <v>#N/A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 t="e">
            <v>#N/A</v>
          </cell>
          <cell r="U92" t="e">
            <v>#N/A</v>
          </cell>
          <cell r="V92" t="e">
            <v>#N/A</v>
          </cell>
          <cell r="W92" t="e">
            <v>#N/A</v>
          </cell>
          <cell r="X92" t="e">
            <v>#N/A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e">
            <v>#N/A</v>
          </cell>
          <cell r="AF92" t="e">
            <v>#N/A</v>
          </cell>
          <cell r="AG92" t="e">
            <v>#N/A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</row>
        <row r="93">
          <cell r="G93">
            <v>964</v>
          </cell>
          <cell r="H93" t="e">
            <v>#N/A</v>
          </cell>
          <cell r="I93" t="e">
            <v>#N/A</v>
          </cell>
          <cell r="J93" t="e">
            <v>#N/A</v>
          </cell>
          <cell r="K93" t="e">
            <v>#N/A</v>
          </cell>
          <cell r="L93" t="e">
            <v>#N/A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>
            <v>1291.9000000000001</v>
          </cell>
          <cell r="T93">
            <v>1046.5999999999999</v>
          </cell>
          <cell r="U93">
            <v>1532.2</v>
          </cell>
          <cell r="V93">
            <v>1229.8</v>
          </cell>
          <cell r="W93">
            <v>1747.3</v>
          </cell>
          <cell r="X93">
            <v>2567.4</v>
          </cell>
          <cell r="Y93">
            <v>1413</v>
          </cell>
          <cell r="Z93">
            <v>1389.9</v>
          </cell>
          <cell r="AA93">
            <v>0.2</v>
          </cell>
          <cell r="AB93">
            <v>0.2</v>
          </cell>
          <cell r="AC93">
            <v>0.1</v>
          </cell>
          <cell r="AD93">
            <v>0.1</v>
          </cell>
          <cell r="AE93">
            <v>0.1</v>
          </cell>
          <cell r="AF93">
            <v>93.1</v>
          </cell>
          <cell r="AG93">
            <v>117.9</v>
          </cell>
          <cell r="AH93">
            <v>0.1</v>
          </cell>
          <cell r="AI93">
            <v>0.1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</row>
        <row r="94">
          <cell r="G94">
            <v>968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21</v>
          </cell>
          <cell r="AF94">
            <v>20</v>
          </cell>
          <cell r="AG94">
            <v>8</v>
          </cell>
          <cell r="AH94">
            <v>7</v>
          </cell>
          <cell r="AI94">
            <v>9</v>
          </cell>
          <cell r="AJ94">
            <v>6</v>
          </cell>
          <cell r="AK94">
            <v>7</v>
          </cell>
          <cell r="AL94">
            <v>7</v>
          </cell>
          <cell r="AM94">
            <v>4</v>
          </cell>
          <cell r="AN94">
            <v>4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</row>
        <row r="95">
          <cell r="G95">
            <v>922</v>
          </cell>
          <cell r="H95" t="e">
            <v>#N/A</v>
          </cell>
          <cell r="I95" t="e">
            <v>#N/A</v>
          </cell>
          <cell r="J95" t="e">
            <v>#N/A</v>
          </cell>
          <cell r="K95" t="e">
            <v>#N/A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 t="e">
            <v>#N/A</v>
          </cell>
          <cell r="U95" t="e">
            <v>#N/A</v>
          </cell>
          <cell r="V95" t="e">
            <v>#N/A</v>
          </cell>
          <cell r="W95" t="e">
            <v>#N/A</v>
          </cell>
          <cell r="X95" t="e">
            <v>#N/A</v>
          </cell>
          <cell r="Y95">
            <v>3947.9</v>
          </cell>
          <cell r="Z95">
            <v>2287.1</v>
          </cell>
          <cell r="AA95">
            <v>4167.2</v>
          </cell>
          <cell r="AB95">
            <v>4616</v>
          </cell>
          <cell r="AC95">
            <v>5581.8</v>
          </cell>
          <cell r="AD95">
            <v>792.8</v>
          </cell>
          <cell r="AE95">
            <v>1053.9000000000001</v>
          </cell>
          <cell r="AF95">
            <v>2318.3000000000002</v>
          </cell>
          <cell r="AG95">
            <v>76.3</v>
          </cell>
          <cell r="AH95">
            <v>67.099999999999994</v>
          </cell>
          <cell r="AI95">
            <v>67.099999999999994</v>
          </cell>
          <cell r="AJ95">
            <v>67.099999999999994</v>
          </cell>
          <cell r="AK95">
            <v>67.099999999999994</v>
          </cell>
          <cell r="AL95">
            <v>69</v>
          </cell>
          <cell r="AM95">
            <v>70.3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G96">
            <v>942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10.8</v>
          </cell>
          <cell r="Z96">
            <v>418.5</v>
          </cell>
          <cell r="AA96">
            <v>739.5</v>
          </cell>
          <cell r="AB96">
            <v>953.8</v>
          </cell>
          <cell r="AC96">
            <v>873.7</v>
          </cell>
          <cell r="AD96">
            <v>943.1</v>
          </cell>
          <cell r="AE96">
            <v>1021.5</v>
          </cell>
          <cell r="AF96">
            <v>1089</v>
          </cell>
          <cell r="AG96">
            <v>1147.5999999999999</v>
          </cell>
          <cell r="AH96">
            <v>1147.5999999999999</v>
          </cell>
          <cell r="AI96">
            <v>1033.9000000000001</v>
          </cell>
          <cell r="AJ96">
            <v>1516.4</v>
          </cell>
          <cell r="AK96">
            <v>459.8</v>
          </cell>
          <cell r="AL96">
            <v>494.2</v>
          </cell>
          <cell r="AM96">
            <v>544.29999999999995</v>
          </cell>
          <cell r="AN96">
            <v>663.8</v>
          </cell>
          <cell r="AO96">
            <v>665.1</v>
          </cell>
          <cell r="AP96">
            <v>712.2</v>
          </cell>
          <cell r="AQ96">
            <v>352.4</v>
          </cell>
          <cell r="AR96">
            <v>323.60000000000002</v>
          </cell>
          <cell r="AS96">
            <v>367.5</v>
          </cell>
          <cell r="AT96">
            <v>278.8</v>
          </cell>
        </row>
        <row r="97">
          <cell r="G97">
            <v>923</v>
          </cell>
          <cell r="H97" t="e">
            <v>#N/A</v>
          </cell>
          <cell r="I97" t="e">
            <v>#N/A</v>
          </cell>
          <cell r="J97" t="e">
            <v>#N/A</v>
          </cell>
          <cell r="K97" t="e">
            <v>#N/A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  <cell r="W97" t="e">
            <v>#N/A</v>
          </cell>
          <cell r="X97" t="e">
            <v>#N/A</v>
          </cell>
          <cell r="Y97">
            <v>0</v>
          </cell>
          <cell r="Z97">
            <v>0</v>
          </cell>
          <cell r="AA97">
            <v>2.2999999999999998</v>
          </cell>
          <cell r="AB97">
            <v>6.2</v>
          </cell>
          <cell r="AC97">
            <v>8.4</v>
          </cell>
          <cell r="AD97">
            <v>22</v>
          </cell>
          <cell r="AE97">
            <v>19.7</v>
          </cell>
          <cell r="AF97">
            <v>19.7</v>
          </cell>
          <cell r="AG97">
            <v>21.9</v>
          </cell>
          <cell r="AH97">
            <v>0</v>
          </cell>
          <cell r="AI97">
            <v>6.1</v>
          </cell>
          <cell r="AJ97">
            <v>2</v>
          </cell>
          <cell r="AK97">
            <v>0.3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0.1</v>
          </cell>
          <cell r="AR97">
            <v>0</v>
          </cell>
          <cell r="AS97">
            <v>15.8</v>
          </cell>
          <cell r="AT97">
            <v>15.8</v>
          </cell>
        </row>
        <row r="98">
          <cell r="G98">
            <v>925</v>
          </cell>
          <cell r="H98" t="e">
            <v>#N/A</v>
          </cell>
          <cell r="I98" t="e">
            <v>#N/A</v>
          </cell>
          <cell r="J98" t="e">
            <v>#N/A</v>
          </cell>
          <cell r="K98" t="e">
            <v>#N/A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  <cell r="W98" t="e">
            <v>#N/A</v>
          </cell>
          <cell r="X98" t="e">
            <v>#N/A</v>
          </cell>
          <cell r="Y98" t="e">
            <v>#N/A</v>
          </cell>
          <cell r="Z98">
            <v>0</v>
          </cell>
          <cell r="AA98">
            <v>0.5</v>
          </cell>
          <cell r="AB98">
            <v>4.5999999999999996</v>
          </cell>
          <cell r="AC98">
            <v>7.2</v>
          </cell>
          <cell r="AD98">
            <v>5</v>
          </cell>
          <cell r="AE98">
            <v>4.8</v>
          </cell>
          <cell r="AF98">
            <v>4.3</v>
          </cell>
          <cell r="AG98">
            <v>1.6</v>
          </cell>
          <cell r="AH98">
            <v>2.7</v>
          </cell>
          <cell r="AI98">
            <v>1.5</v>
          </cell>
          <cell r="AJ98">
            <v>0</v>
          </cell>
          <cell r="AK98">
            <v>0.2</v>
          </cell>
          <cell r="AL98">
            <v>0</v>
          </cell>
          <cell r="AM98">
            <v>0.3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</row>
        <row r="99">
          <cell r="G99">
            <v>186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</row>
        <row r="100">
          <cell r="G100">
            <v>926</v>
          </cell>
          <cell r="H100" t="e">
            <v>#N/A</v>
          </cell>
          <cell r="I100" t="e">
            <v>#N/A</v>
          </cell>
          <cell r="J100" t="e">
            <v>#N/A</v>
          </cell>
          <cell r="K100" t="e">
            <v>#N/A</v>
          </cell>
          <cell r="L100" t="e">
            <v>#N/A</v>
          </cell>
          <cell r="M100" t="e">
            <v>#N/A</v>
          </cell>
          <cell r="N100" t="e">
            <v>#N/A</v>
          </cell>
          <cell r="O100" t="e">
            <v>#N/A</v>
          </cell>
          <cell r="P100" t="e">
            <v>#N/A</v>
          </cell>
          <cell r="Q100" t="e">
            <v>#N/A</v>
          </cell>
          <cell r="R100" t="e">
            <v>#N/A</v>
          </cell>
          <cell r="S100" t="e">
            <v>#N/A</v>
          </cell>
          <cell r="T100" t="e">
            <v>#N/A</v>
          </cell>
          <cell r="U100" t="e">
            <v>#N/A</v>
          </cell>
          <cell r="V100" t="e">
            <v>#N/A</v>
          </cell>
          <cell r="W100" t="e">
            <v>#N/A</v>
          </cell>
          <cell r="X100" t="e">
            <v>#N/A</v>
          </cell>
          <cell r="Y100">
            <v>0</v>
          </cell>
          <cell r="Z100">
            <v>0</v>
          </cell>
          <cell r="AA100">
            <v>14.4</v>
          </cell>
          <cell r="AB100">
            <v>30</v>
          </cell>
          <cell r="AC100">
            <v>40.1</v>
          </cell>
          <cell r="AD100">
            <v>32.6</v>
          </cell>
          <cell r="AE100">
            <v>53</v>
          </cell>
          <cell r="AF100">
            <v>77.900000000000006</v>
          </cell>
          <cell r="AG100">
            <v>158.69999999999999</v>
          </cell>
          <cell r="AH100">
            <v>131.9</v>
          </cell>
          <cell r="AI100">
            <v>7.7</v>
          </cell>
          <cell r="AJ100">
            <v>158.4</v>
          </cell>
          <cell r="AK100">
            <v>185.2</v>
          </cell>
          <cell r="AL100">
            <v>109.8</v>
          </cell>
          <cell r="AM100">
            <v>149.6</v>
          </cell>
          <cell r="AN100">
            <v>198.7</v>
          </cell>
          <cell r="AO100">
            <v>334.7</v>
          </cell>
          <cell r="AP100">
            <v>650.4</v>
          </cell>
          <cell r="AQ100">
            <v>1670.8</v>
          </cell>
          <cell r="AR100">
            <v>12.6</v>
          </cell>
          <cell r="AS100">
            <v>1518.5</v>
          </cell>
          <cell r="AT100">
            <v>48.2</v>
          </cell>
        </row>
        <row r="101">
          <cell r="G101">
            <v>927</v>
          </cell>
          <cell r="H101" t="e">
            <v>#N/A</v>
          </cell>
          <cell r="I101" t="e">
            <v>#N/A</v>
          </cell>
          <cell r="J101" t="e">
            <v>#N/A</v>
          </cell>
          <cell r="K101" t="e">
            <v>#N/A</v>
          </cell>
          <cell r="L101" t="e">
            <v>#N/A</v>
          </cell>
          <cell r="M101" t="e">
            <v>#N/A</v>
          </cell>
          <cell r="N101" t="e">
            <v>#N/A</v>
          </cell>
          <cell r="O101" t="e">
            <v>#N/A</v>
          </cell>
          <cell r="P101" t="e">
            <v>#N/A</v>
          </cell>
          <cell r="Q101" t="e">
            <v>#N/A</v>
          </cell>
          <cell r="R101" t="e">
            <v>#N/A</v>
          </cell>
          <cell r="S101" t="e">
            <v>#N/A</v>
          </cell>
          <cell r="T101" t="e">
            <v>#N/A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3.1</v>
          </cell>
          <cell r="AF101">
            <v>3.3</v>
          </cell>
          <cell r="AG101">
            <v>3.3</v>
          </cell>
          <cell r="AH101">
            <v>3.9</v>
          </cell>
          <cell r="AI101">
            <v>85.1</v>
          </cell>
          <cell r="AJ101">
            <v>7</v>
          </cell>
          <cell r="AK101">
            <v>7.9</v>
          </cell>
          <cell r="AL101">
            <v>8.5</v>
          </cell>
          <cell r="AM101">
            <v>0</v>
          </cell>
          <cell r="AN101">
            <v>2.4</v>
          </cell>
          <cell r="AO101">
            <v>9.8000000000000007</v>
          </cell>
          <cell r="AP101">
            <v>19.3</v>
          </cell>
          <cell r="AQ101">
            <v>69.5</v>
          </cell>
          <cell r="AR101">
            <v>69.5</v>
          </cell>
          <cell r="AS101">
            <v>0</v>
          </cell>
          <cell r="AT101">
            <v>0</v>
          </cell>
        </row>
        <row r="102">
          <cell r="G102">
            <v>612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1.1000000000000001</v>
          </cell>
          <cell r="Z102">
            <v>1.1000000000000001</v>
          </cell>
          <cell r="AA102">
            <v>0.5</v>
          </cell>
          <cell r="AB102">
            <v>3.1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</row>
        <row r="103">
          <cell r="G103">
            <v>469</v>
          </cell>
          <cell r="H103">
            <v>0.8</v>
          </cell>
          <cell r="I103">
            <v>0.3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1.5</v>
          </cell>
          <cell r="O103">
            <v>6</v>
          </cell>
          <cell r="P103">
            <v>10.9</v>
          </cell>
          <cell r="Q103">
            <v>16.399999999999999</v>
          </cell>
          <cell r="R103">
            <v>25.7</v>
          </cell>
          <cell r="S103">
            <v>235.4</v>
          </cell>
          <cell r="T103">
            <v>197.4</v>
          </cell>
          <cell r="U103">
            <v>197.1</v>
          </cell>
          <cell r="V103">
            <v>413.1</v>
          </cell>
          <cell r="W103">
            <v>568.6</v>
          </cell>
          <cell r="X103">
            <v>23.1</v>
          </cell>
          <cell r="Y103">
            <v>2.2000000000000002</v>
          </cell>
          <cell r="Z103">
            <v>2.1</v>
          </cell>
          <cell r="AA103">
            <v>2.1</v>
          </cell>
          <cell r="AB103">
            <v>2.2000000000000002</v>
          </cell>
          <cell r="AC103">
            <v>2.2999999999999998</v>
          </cell>
          <cell r="AD103">
            <v>2.2000000000000002</v>
          </cell>
          <cell r="AE103">
            <v>2.4</v>
          </cell>
          <cell r="AF103">
            <v>1</v>
          </cell>
          <cell r="AG103">
            <v>0.2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0.6</v>
          </cell>
          <cell r="AN103">
            <v>0.7</v>
          </cell>
          <cell r="AO103">
            <v>0.5</v>
          </cell>
          <cell r="AP103">
            <v>0.4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</row>
        <row r="104">
          <cell r="G104">
            <v>429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66.599999999999994</v>
          </cell>
          <cell r="O104">
            <v>177.1</v>
          </cell>
          <cell r="P104">
            <v>285.10000000000002</v>
          </cell>
          <cell r="Q104">
            <v>371.9</v>
          </cell>
          <cell r="R104">
            <v>419.3</v>
          </cell>
          <cell r="S104">
            <v>441.1</v>
          </cell>
          <cell r="T104">
            <v>446.5</v>
          </cell>
          <cell r="U104">
            <v>447.5</v>
          </cell>
          <cell r="V104">
            <v>448.7</v>
          </cell>
          <cell r="W104">
            <v>449.4</v>
          </cell>
          <cell r="X104">
            <v>450.1</v>
          </cell>
          <cell r="Y104">
            <v>3.7</v>
          </cell>
          <cell r="Z104">
            <v>3.6</v>
          </cell>
          <cell r="AA104">
            <v>4.9000000000000004</v>
          </cell>
          <cell r="AB104">
            <v>4.5</v>
          </cell>
          <cell r="AC104">
            <v>0.9</v>
          </cell>
          <cell r="AD104">
            <v>0.9</v>
          </cell>
          <cell r="AE104">
            <v>0.9</v>
          </cell>
          <cell r="AF104">
            <v>0.9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</row>
        <row r="105">
          <cell r="G105">
            <v>439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9.3000000000000007</v>
          </cell>
          <cell r="V105">
            <v>33.700000000000003</v>
          </cell>
          <cell r="W105">
            <v>76.7</v>
          </cell>
          <cell r="X105">
            <v>171.3</v>
          </cell>
          <cell r="Y105">
            <v>93.2</v>
          </cell>
          <cell r="Z105">
            <v>18.3</v>
          </cell>
          <cell r="AA105">
            <v>4</v>
          </cell>
          <cell r="AB105">
            <v>4.0999999999999996</v>
          </cell>
          <cell r="AC105">
            <v>0.7</v>
          </cell>
          <cell r="AD105">
            <v>0.6</v>
          </cell>
          <cell r="AE105">
            <v>0.3</v>
          </cell>
          <cell r="AF105">
            <v>0.3</v>
          </cell>
          <cell r="AG105">
            <v>0</v>
          </cell>
          <cell r="AH105">
            <v>0</v>
          </cell>
          <cell r="AI105">
            <v>0.1</v>
          </cell>
          <cell r="AJ105">
            <v>0.1</v>
          </cell>
          <cell r="AK105">
            <v>0.1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0.7</v>
          </cell>
          <cell r="AR105">
            <v>0</v>
          </cell>
          <cell r="AS105">
            <v>0.2</v>
          </cell>
          <cell r="AT105">
            <v>0.2</v>
          </cell>
        </row>
        <row r="106">
          <cell r="G106">
            <v>446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0.5</v>
          </cell>
          <cell r="P106">
            <v>2.2999999999999998</v>
          </cell>
          <cell r="Q106">
            <v>4.0999999999999996</v>
          </cell>
          <cell r="R106">
            <v>5.7</v>
          </cell>
          <cell r="S106">
            <v>7.1</v>
          </cell>
          <cell r="T106">
            <v>8.5</v>
          </cell>
          <cell r="U106">
            <v>13.2</v>
          </cell>
          <cell r="V106">
            <v>17.5</v>
          </cell>
          <cell r="W106">
            <v>22.9</v>
          </cell>
          <cell r="X106">
            <v>30.4</v>
          </cell>
          <cell r="Y106">
            <v>17.7</v>
          </cell>
          <cell r="Z106">
            <v>15.8</v>
          </cell>
          <cell r="AA106">
            <v>17.7</v>
          </cell>
          <cell r="AB106">
            <v>10.3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</row>
        <row r="107">
          <cell r="G107">
            <v>686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12.9</v>
          </cell>
          <cell r="O107">
            <v>22.1</v>
          </cell>
          <cell r="P107">
            <v>30</v>
          </cell>
          <cell r="Q107">
            <v>20.6</v>
          </cell>
          <cell r="R107">
            <v>78.7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36.6</v>
          </cell>
          <cell r="Y107">
            <v>0</v>
          </cell>
          <cell r="Z107">
            <v>0.1</v>
          </cell>
          <cell r="AA107">
            <v>3.4</v>
          </cell>
          <cell r="AB107">
            <v>0.2</v>
          </cell>
          <cell r="AC107">
            <v>0.4</v>
          </cell>
          <cell r="AD107">
            <v>0</v>
          </cell>
          <cell r="AE107">
            <v>1</v>
          </cell>
          <cell r="AF107">
            <v>1.4</v>
          </cell>
          <cell r="AG107">
            <v>0.5</v>
          </cell>
          <cell r="AH107">
            <v>0.6</v>
          </cell>
          <cell r="AI107">
            <v>0.4</v>
          </cell>
          <cell r="AJ107">
            <v>0.4</v>
          </cell>
          <cell r="AK107">
            <v>0.3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</row>
        <row r="108">
          <cell r="G108">
            <v>744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0.7</v>
          </cell>
          <cell r="S108">
            <v>1.7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0.7</v>
          </cell>
          <cell r="Y108">
            <v>0.1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</row>
        <row r="109">
          <cell r="G109">
            <v>474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0.1</v>
          </cell>
          <cell r="N109">
            <v>0.3</v>
          </cell>
          <cell r="O109">
            <v>1</v>
          </cell>
          <cell r="P109">
            <v>1.9</v>
          </cell>
          <cell r="Q109">
            <v>2.8</v>
          </cell>
          <cell r="R109">
            <v>4.3</v>
          </cell>
          <cell r="S109">
            <v>6.5</v>
          </cell>
          <cell r="T109">
            <v>10.3</v>
          </cell>
          <cell r="U109">
            <v>17.5</v>
          </cell>
          <cell r="V109">
            <v>28.8</v>
          </cell>
          <cell r="W109">
            <v>60.8</v>
          </cell>
          <cell r="X109">
            <v>61.5</v>
          </cell>
          <cell r="Y109">
            <v>99.5</v>
          </cell>
          <cell r="Z109">
            <v>122.8</v>
          </cell>
          <cell r="AA109">
            <v>141.69999999999999</v>
          </cell>
          <cell r="AB109">
            <v>156.80000000000001</v>
          </cell>
          <cell r="AC109">
            <v>170.1</v>
          </cell>
          <cell r="AD109">
            <v>19.899999999999999</v>
          </cell>
          <cell r="AE109">
            <v>0.4</v>
          </cell>
          <cell r="AF109">
            <v>0.9</v>
          </cell>
          <cell r="AG109">
            <v>1.7</v>
          </cell>
          <cell r="AH109">
            <v>2.2999999999999998</v>
          </cell>
          <cell r="AI109">
            <v>3.9</v>
          </cell>
          <cell r="AJ109">
            <v>5.9</v>
          </cell>
          <cell r="AK109">
            <v>7.6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</row>
        <row r="110">
          <cell r="G110">
            <v>463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0.6</v>
          </cell>
          <cell r="P110">
            <v>1.3</v>
          </cell>
          <cell r="Q110">
            <v>5</v>
          </cell>
          <cell r="R110">
            <v>11.3</v>
          </cell>
          <cell r="S110">
            <v>20.6</v>
          </cell>
          <cell r="T110">
            <v>32.4</v>
          </cell>
          <cell r="U110">
            <v>39.200000000000003</v>
          </cell>
          <cell r="V110">
            <v>48.4</v>
          </cell>
          <cell r="W110">
            <v>65.900000000000006</v>
          </cell>
          <cell r="X110">
            <v>81.400000000000006</v>
          </cell>
          <cell r="Y110">
            <v>93.3</v>
          </cell>
          <cell r="Z110">
            <v>118.7</v>
          </cell>
          <cell r="AA110">
            <v>135.19999999999999</v>
          </cell>
          <cell r="AB110">
            <v>145.6</v>
          </cell>
          <cell r="AC110">
            <v>134.80000000000001</v>
          </cell>
          <cell r="AD110">
            <v>134.5</v>
          </cell>
          <cell r="AE110">
            <v>112</v>
          </cell>
          <cell r="AF110">
            <v>111.1</v>
          </cell>
          <cell r="AG110">
            <v>97.3</v>
          </cell>
          <cell r="AH110">
            <v>86.1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</row>
        <row r="111">
          <cell r="G111">
            <v>513</v>
          </cell>
          <cell r="H111">
            <v>0</v>
          </cell>
          <cell r="I111">
            <v>0</v>
          </cell>
          <cell r="J111">
            <v>0</v>
          </cell>
          <cell r="K111">
            <v>0.2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0.1</v>
          </cell>
          <cell r="X111">
            <v>0.5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3.5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</row>
        <row r="112">
          <cell r="G112">
            <v>514</v>
          </cell>
          <cell r="H112" t="e">
            <v>#N/A</v>
          </cell>
          <cell r="I112" t="e">
            <v>#N/A</v>
          </cell>
          <cell r="J112" t="e">
            <v>#N/A</v>
          </cell>
          <cell r="K112" t="e">
            <v>#N/A</v>
          </cell>
          <cell r="L112" t="e">
            <v>#N/A</v>
          </cell>
          <cell r="M112" t="e">
            <v>#N/A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</row>
        <row r="113">
          <cell r="G113">
            <v>534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</row>
        <row r="114">
          <cell r="G114">
            <v>556</v>
          </cell>
          <cell r="H114" t="e">
            <v>#N/A</v>
          </cell>
          <cell r="I114" t="e">
            <v>#N/A</v>
          </cell>
          <cell r="J114" t="e">
            <v>#N/A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1</v>
          </cell>
          <cell r="AP114">
            <v>0</v>
          </cell>
          <cell r="AQ114">
            <v>1</v>
          </cell>
          <cell r="AR114">
            <v>0</v>
          </cell>
          <cell r="AS114">
            <v>1</v>
          </cell>
          <cell r="AT114">
            <v>2</v>
          </cell>
        </row>
        <row r="115">
          <cell r="G115">
            <v>518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8.6999999999999993</v>
          </cell>
          <cell r="V115">
            <v>19.600000000000001</v>
          </cell>
          <cell r="W115">
            <v>17.5</v>
          </cell>
          <cell r="X115">
            <v>30.8</v>
          </cell>
          <cell r="Y115">
            <v>48.1</v>
          </cell>
          <cell r="Z115">
            <v>53.6</v>
          </cell>
          <cell r="AA115">
            <v>57</v>
          </cell>
          <cell r="AB115">
            <v>68.7</v>
          </cell>
          <cell r="AC115">
            <v>65.599999999999994</v>
          </cell>
          <cell r="AD115">
            <v>60.5</v>
          </cell>
          <cell r="AE115">
            <v>57.6</v>
          </cell>
          <cell r="AF115">
            <v>53.5</v>
          </cell>
          <cell r="AG115">
            <v>50.2</v>
          </cell>
          <cell r="AH115">
            <v>48.5</v>
          </cell>
          <cell r="AI115">
            <v>57.8</v>
          </cell>
          <cell r="AJ115">
            <v>65.3</v>
          </cell>
          <cell r="AK115">
            <v>70.400000000000006</v>
          </cell>
          <cell r="AL115">
            <v>71</v>
          </cell>
          <cell r="AM115">
            <v>73.599999999999994</v>
          </cell>
          <cell r="AN115">
            <v>77</v>
          </cell>
          <cell r="AO115">
            <v>85.8</v>
          </cell>
          <cell r="AP115">
            <v>75.7</v>
          </cell>
          <cell r="AQ115">
            <v>72.099999999999994</v>
          </cell>
          <cell r="AR115">
            <v>81.2</v>
          </cell>
          <cell r="AS115">
            <v>74.5</v>
          </cell>
          <cell r="AT115">
            <v>74.7</v>
          </cell>
        </row>
        <row r="116">
          <cell r="G116">
            <v>558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0.2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0.2</v>
          </cell>
          <cell r="AC116">
            <v>0.2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</row>
        <row r="117">
          <cell r="G117">
            <v>564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70.2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</row>
        <row r="118">
          <cell r="G118">
            <v>524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3.8</v>
          </cell>
          <cell r="V118">
            <v>6.7</v>
          </cell>
          <cell r="W118">
            <v>10.7</v>
          </cell>
          <cell r="X118">
            <v>15.3</v>
          </cell>
          <cell r="Y118">
            <v>19.2</v>
          </cell>
          <cell r="Z118">
            <v>25.2</v>
          </cell>
          <cell r="AA118">
            <v>32.299999999999997</v>
          </cell>
          <cell r="AB118">
            <v>35.200000000000003</v>
          </cell>
          <cell r="AC118">
            <v>101.4</v>
          </cell>
          <cell r="AD118">
            <v>91.5</v>
          </cell>
          <cell r="AE118">
            <v>106.8</v>
          </cell>
          <cell r="AF118">
            <v>120.9</v>
          </cell>
          <cell r="AG118">
            <v>97.8</v>
          </cell>
          <cell r="AH118">
            <v>81.900000000000006</v>
          </cell>
          <cell r="AI118">
            <v>89.6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1.5</v>
          </cell>
        </row>
        <row r="119">
          <cell r="G119">
            <v>512</v>
          </cell>
          <cell r="H119" t="e">
            <v>#N/A</v>
          </cell>
          <cell r="I119" t="e">
            <v>#N/A</v>
          </cell>
          <cell r="J119" t="e">
            <v>#N/A</v>
          </cell>
          <cell r="K119" t="e">
            <v>#N/A</v>
          </cell>
          <cell r="L119" t="e">
            <v>#N/A</v>
          </cell>
          <cell r="M119" t="e">
            <v>#N/A</v>
          </cell>
          <cell r="N119" t="e">
            <v>#N/A</v>
          </cell>
          <cell r="O119" t="e">
            <v>#N/A</v>
          </cell>
          <cell r="P119" t="e">
            <v>#N/A</v>
          </cell>
          <cell r="Q119" t="e">
            <v>#N/A</v>
          </cell>
          <cell r="R119" t="e">
            <v>#N/A</v>
          </cell>
          <cell r="S119" t="e">
            <v>#N/A</v>
          </cell>
          <cell r="T119" t="e">
            <v>#N/A</v>
          </cell>
          <cell r="U119" t="e">
            <v>#N/A</v>
          </cell>
          <cell r="V119" t="e">
            <v>#N/A</v>
          </cell>
          <cell r="W119" t="e">
            <v>#N/A</v>
          </cell>
          <cell r="X119" t="e">
            <v>#N/A</v>
          </cell>
          <cell r="Y119" t="e">
            <v>#N/A</v>
          </cell>
          <cell r="Z119" t="e">
            <v>#N/A</v>
          </cell>
          <cell r="AA119" t="e">
            <v>#N/A</v>
          </cell>
          <cell r="AB119" t="e">
            <v>#N/A</v>
          </cell>
          <cell r="AC119" t="e">
            <v>#N/A</v>
          </cell>
          <cell r="AD119" t="e">
            <v>#N/A</v>
          </cell>
          <cell r="AE119" t="e">
            <v>#N/A</v>
          </cell>
          <cell r="AF119" t="e">
            <v>#N/A</v>
          </cell>
          <cell r="AG119" t="e">
            <v>#N/A</v>
          </cell>
          <cell r="AH119" t="e">
            <v>#N/A</v>
          </cell>
          <cell r="AI119" t="e">
            <v>#N/A</v>
          </cell>
          <cell r="AJ119" t="e">
            <v>#N/A</v>
          </cell>
          <cell r="AK119" t="e">
            <v>#N/A</v>
          </cell>
          <cell r="AL119" t="e">
            <v>#N/A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</row>
        <row r="120">
          <cell r="G120">
            <v>522</v>
          </cell>
          <cell r="H120" t="e">
            <v>#N/A</v>
          </cell>
          <cell r="I120" t="e">
            <v>#N/A</v>
          </cell>
          <cell r="J120" t="e">
            <v>#N/A</v>
          </cell>
          <cell r="K120" t="e">
            <v>#N/A</v>
          </cell>
          <cell r="L120" t="e">
            <v>#N/A</v>
          </cell>
          <cell r="M120" t="e">
            <v>#N/A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0.2</v>
          </cell>
          <cell r="W120">
            <v>0.3</v>
          </cell>
          <cell r="X120">
            <v>0.3</v>
          </cell>
          <cell r="Y120">
            <v>0.2</v>
          </cell>
          <cell r="Z120">
            <v>0.2</v>
          </cell>
          <cell r="AA120">
            <v>0.2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</row>
        <row r="121">
          <cell r="G121">
            <v>924</v>
          </cell>
          <cell r="H121" t="e">
            <v>#N/A</v>
          </cell>
          <cell r="I121" t="e">
            <v>#N/A</v>
          </cell>
          <cell r="J121" t="e">
            <v>#N/A</v>
          </cell>
          <cell r="K121" t="e">
            <v>#N/A</v>
          </cell>
          <cell r="L121" t="e">
            <v>#N/A</v>
          </cell>
          <cell r="M121" t="e">
            <v>#N/A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</row>
        <row r="122">
          <cell r="G122">
            <v>819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</row>
        <row r="123">
          <cell r="G123">
            <v>536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0.3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3500</v>
          </cell>
          <cell r="AG123">
            <v>4627</v>
          </cell>
          <cell r="AH123">
            <v>5627</v>
          </cell>
          <cell r="AI123">
            <v>6401</v>
          </cell>
          <cell r="AJ123">
            <v>7400</v>
          </cell>
          <cell r="AK123">
            <v>7400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</row>
        <row r="124">
          <cell r="G124">
            <v>544</v>
          </cell>
          <cell r="H124">
            <v>0</v>
          </cell>
          <cell r="I124">
            <v>0.2</v>
          </cell>
          <cell r="J124">
            <v>0.3</v>
          </cell>
          <cell r="K124">
            <v>0.5</v>
          </cell>
          <cell r="L124">
            <v>0.7</v>
          </cell>
          <cell r="M124">
            <v>0.8</v>
          </cell>
          <cell r="N124">
            <v>0.7</v>
          </cell>
          <cell r="O124">
            <v>0.7</v>
          </cell>
          <cell r="P124">
            <v>0.6</v>
          </cell>
          <cell r="Q124">
            <v>0.6</v>
          </cell>
          <cell r="R124">
            <v>0.8</v>
          </cell>
          <cell r="S124">
            <v>0.9</v>
          </cell>
          <cell r="T124">
            <v>1.1000000000000001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</row>
        <row r="125">
          <cell r="G125">
            <v>548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</row>
        <row r="126">
          <cell r="G126">
            <v>948</v>
          </cell>
          <cell r="H126" t="e">
            <v>#N/A</v>
          </cell>
          <cell r="I126" t="e">
            <v>#N/A</v>
          </cell>
          <cell r="J126" t="e">
            <v>#N/A</v>
          </cell>
          <cell r="K126" t="e">
            <v>#N/A</v>
          </cell>
          <cell r="L126" t="e">
            <v>#N/A</v>
          </cell>
          <cell r="M126" t="e">
            <v>#N/A</v>
          </cell>
          <cell r="N126" t="e">
            <v>#N/A</v>
          </cell>
          <cell r="O126" t="e">
            <v>#N/A</v>
          </cell>
          <cell r="P126" t="e">
            <v>#N/A</v>
          </cell>
          <cell r="Q126" t="e">
            <v>#N/A</v>
          </cell>
          <cell r="R126" t="e">
            <v>#N/A</v>
          </cell>
          <cell r="S126" t="e">
            <v>#N/A</v>
          </cell>
          <cell r="T126" t="e">
            <v>#N/A</v>
          </cell>
          <cell r="U126" t="e">
            <v>#N/A</v>
          </cell>
          <cell r="V126" t="e">
            <v>#N/A</v>
          </cell>
          <cell r="W126" t="e">
            <v>#N/A</v>
          </cell>
          <cell r="X126" t="e">
            <v>#N/A</v>
          </cell>
          <cell r="Y126">
            <v>1.6</v>
          </cell>
          <cell r="Z126">
            <v>0.4</v>
          </cell>
          <cell r="AA126">
            <v>0.4</v>
          </cell>
          <cell r="AB126">
            <v>0.5</v>
          </cell>
          <cell r="AC126">
            <v>0.5</v>
          </cell>
          <cell r="AD126">
            <v>0.3</v>
          </cell>
          <cell r="AE126">
            <v>0.3</v>
          </cell>
          <cell r="AF126">
            <v>0.2</v>
          </cell>
          <cell r="AG126">
            <v>0.1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</row>
        <row r="127">
          <cell r="G127">
            <v>853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</row>
        <row r="128">
          <cell r="G128">
            <v>566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14.7</v>
          </cell>
          <cell r="Q128">
            <v>54</v>
          </cell>
          <cell r="R128">
            <v>64.2</v>
          </cell>
          <cell r="S128">
            <v>2.6</v>
          </cell>
          <cell r="T128">
            <v>4.0999999999999996</v>
          </cell>
          <cell r="U128">
            <v>45.1</v>
          </cell>
          <cell r="V128">
            <v>2.4</v>
          </cell>
          <cell r="W128">
            <v>47.8</v>
          </cell>
          <cell r="X128">
            <v>90.3</v>
          </cell>
          <cell r="Y128">
            <v>0.2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</row>
        <row r="129">
          <cell r="G129">
            <v>813</v>
          </cell>
          <cell r="H129" t="e">
            <v>#N/A</v>
          </cell>
          <cell r="I129" t="e">
            <v>#N/A</v>
          </cell>
          <cell r="J129" t="e">
            <v>#N/A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0.1</v>
          </cell>
          <cell r="Z129">
            <v>0</v>
          </cell>
          <cell r="AA129">
            <v>0</v>
          </cell>
          <cell r="AB129">
            <v>8</v>
          </cell>
          <cell r="AC129">
            <v>0.2</v>
          </cell>
          <cell r="AD129">
            <v>0.5</v>
          </cell>
          <cell r="AE129">
            <v>0.7</v>
          </cell>
          <cell r="AF129">
            <v>0.7</v>
          </cell>
          <cell r="AG129">
            <v>1.4</v>
          </cell>
          <cell r="AH129">
            <v>1.5</v>
          </cell>
          <cell r="AI129">
            <v>1.6</v>
          </cell>
          <cell r="AJ129">
            <v>4.8</v>
          </cell>
          <cell r="AK129">
            <v>7.8</v>
          </cell>
          <cell r="AL129">
            <v>9.8000000000000007</v>
          </cell>
          <cell r="AM129">
            <v>10.199999999999999</v>
          </cell>
          <cell r="AN129">
            <v>1.4</v>
          </cell>
          <cell r="AO129">
            <v>2.8</v>
          </cell>
          <cell r="AP129">
            <v>1.2</v>
          </cell>
          <cell r="AQ129">
            <v>3.8</v>
          </cell>
          <cell r="AR129">
            <v>8.9</v>
          </cell>
          <cell r="AS129">
            <v>0</v>
          </cell>
          <cell r="AT129">
            <v>0</v>
          </cell>
        </row>
        <row r="130">
          <cell r="G130">
            <v>578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</v>
          </cell>
          <cell r="AP130">
            <v>5</v>
          </cell>
          <cell r="AQ130">
            <v>1</v>
          </cell>
          <cell r="AR130">
            <v>1</v>
          </cell>
          <cell r="AS130">
            <v>1</v>
          </cell>
          <cell r="AT130">
            <v>0</v>
          </cell>
        </row>
        <row r="131">
          <cell r="G131">
            <v>866</v>
          </cell>
          <cell r="H131" t="e">
            <v>#N/A</v>
          </cell>
          <cell r="I131" t="e">
            <v>#N/A</v>
          </cell>
          <cell r="J131" t="e">
            <v>#N/A</v>
          </cell>
          <cell r="K131" t="e">
            <v>#N/A</v>
          </cell>
          <cell r="L131" t="e">
            <v>#N/A</v>
          </cell>
          <cell r="M131" t="e">
            <v>#N/A</v>
          </cell>
          <cell r="N131" t="e">
            <v>#N/A</v>
          </cell>
          <cell r="O131" t="e">
            <v>#N/A</v>
          </cell>
          <cell r="P131" t="e">
            <v>#N/A</v>
          </cell>
          <cell r="Q131" t="e">
            <v>#N/A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</row>
        <row r="132">
          <cell r="G132">
            <v>846</v>
          </cell>
          <cell r="H132" t="e">
            <v>#N/A</v>
          </cell>
          <cell r="I132" t="e">
            <v>#N/A</v>
          </cell>
          <cell r="J132" t="e">
            <v>#N/A</v>
          </cell>
          <cell r="K132" t="e">
            <v>#N/A</v>
          </cell>
          <cell r="L132" t="e">
            <v>#N/A</v>
          </cell>
          <cell r="M132" t="e">
            <v>#N/A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</row>
        <row r="133">
          <cell r="G133">
            <v>582</v>
          </cell>
          <cell r="H133" t="e">
            <v>#N/A</v>
          </cell>
          <cell r="I133" t="e">
            <v>#N/A</v>
          </cell>
          <cell r="J133" t="e">
            <v>#N/A</v>
          </cell>
          <cell r="K133" t="e">
            <v>#N/A</v>
          </cell>
          <cell r="L133" t="e">
            <v>#N/A</v>
          </cell>
          <cell r="M133" t="e">
            <v>#N/A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632.9</v>
          </cell>
          <cell r="W133">
            <v>670.8</v>
          </cell>
          <cell r="X133">
            <v>666.3</v>
          </cell>
          <cell r="Y133">
            <v>557.1</v>
          </cell>
          <cell r="Z133">
            <v>493.2</v>
          </cell>
          <cell r="AA133">
            <v>493.8</v>
          </cell>
          <cell r="AB133">
            <v>502</v>
          </cell>
          <cell r="AC133">
            <v>503.2</v>
          </cell>
          <cell r="AD133">
            <v>0</v>
          </cell>
          <cell r="AE133">
            <v>2.1</v>
          </cell>
          <cell r="AF133">
            <v>2.2000000000000002</v>
          </cell>
          <cell r="AG133">
            <v>2.2999999999999998</v>
          </cell>
          <cell r="AH133">
            <v>2.2999999999999998</v>
          </cell>
          <cell r="AI133">
            <v>2.4</v>
          </cell>
          <cell r="AJ133">
            <v>2.5</v>
          </cell>
          <cell r="AK133">
            <v>2.6</v>
          </cell>
          <cell r="AL133">
            <v>2.5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</row>
        <row r="134">
          <cell r="G134">
            <v>862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</row>
        <row r="135">
          <cell r="G135">
            <v>200</v>
          </cell>
          <cell r="H135">
            <v>52.9</v>
          </cell>
          <cell r="I135">
            <v>80.3</v>
          </cell>
          <cell r="J135">
            <v>159.6</v>
          </cell>
          <cell r="K135">
            <v>213.8</v>
          </cell>
          <cell r="L135">
            <v>305.8</v>
          </cell>
          <cell r="M135">
            <v>149.1</v>
          </cell>
          <cell r="N135">
            <v>336.6</v>
          </cell>
          <cell r="O135">
            <v>907.2</v>
          </cell>
          <cell r="P135">
            <v>1703.6</v>
          </cell>
          <cell r="Q135">
            <v>3503.7</v>
          </cell>
          <cell r="R135">
            <v>3084.6</v>
          </cell>
          <cell r="S135">
            <v>3779.3</v>
          </cell>
          <cell r="T135">
            <v>8629.9</v>
          </cell>
          <cell r="U135">
            <v>9154.9</v>
          </cell>
          <cell r="V135">
            <v>17105</v>
          </cell>
          <cell r="W135">
            <v>27017</v>
          </cell>
          <cell r="X135">
            <v>29669</v>
          </cell>
          <cell r="Y135">
            <v>24138.400000000001</v>
          </cell>
          <cell r="Z135">
            <v>22373.5</v>
          </cell>
          <cell r="AA135">
            <v>16118.8</v>
          </cell>
          <cell r="AB135">
            <v>13683.1</v>
          </cell>
          <cell r="AC135">
            <v>7928.4</v>
          </cell>
          <cell r="AD135">
            <v>5691.4</v>
          </cell>
          <cell r="AE135">
            <v>7242.9</v>
          </cell>
          <cell r="AF135">
            <v>9186.2000000000007</v>
          </cell>
          <cell r="AG135">
            <v>10369.799999999999</v>
          </cell>
          <cell r="AH135">
            <v>11169.4</v>
          </cell>
          <cell r="AI135">
            <v>17036.599999999999</v>
          </cell>
          <cell r="AJ135">
            <v>25377.599999999999</v>
          </cell>
          <cell r="AK135">
            <v>29130.5</v>
          </cell>
          <cell r="AL135">
            <v>12893</v>
          </cell>
          <cell r="AM135">
            <v>12378.5</v>
          </cell>
          <cell r="AN135">
            <v>14048.8</v>
          </cell>
          <cell r="AO135">
            <v>14898.7</v>
          </cell>
          <cell r="AP135">
            <v>14452.4</v>
          </cell>
          <cell r="AQ135">
            <v>9907.4</v>
          </cell>
          <cell r="AR135">
            <v>7068</v>
          </cell>
          <cell r="AS135">
            <v>9139.5</v>
          </cell>
          <cell r="AT135">
            <v>7812.4</v>
          </cell>
        </row>
        <row r="136">
          <cell r="G136">
            <v>605</v>
          </cell>
          <cell r="H136">
            <v>48.7</v>
          </cell>
          <cell r="I136">
            <v>74</v>
          </cell>
          <cell r="J136">
            <v>143.1</v>
          </cell>
          <cell r="K136">
            <v>185.1</v>
          </cell>
          <cell r="L136">
            <v>239.2</v>
          </cell>
          <cell r="M136">
            <v>103.9</v>
          </cell>
          <cell r="N136">
            <v>125.2</v>
          </cell>
          <cell r="O136">
            <v>331.3</v>
          </cell>
          <cell r="P136">
            <v>263.2</v>
          </cell>
          <cell r="Q136">
            <v>360</v>
          </cell>
          <cell r="R136">
            <v>551.29999999999995</v>
          </cell>
          <cell r="S136">
            <v>807.2</v>
          </cell>
          <cell r="T136">
            <v>1469.5</v>
          </cell>
          <cell r="U136">
            <v>2092.1</v>
          </cell>
          <cell r="V136">
            <v>2135.6999999999998</v>
          </cell>
          <cell r="W136">
            <v>3118.1</v>
          </cell>
          <cell r="X136">
            <v>3319.2</v>
          </cell>
          <cell r="Y136">
            <v>3513</v>
          </cell>
          <cell r="Z136">
            <v>4327.2</v>
          </cell>
          <cell r="AA136">
            <v>4508.3</v>
          </cell>
          <cell r="AB136">
            <v>4791.3</v>
          </cell>
          <cell r="AC136">
            <v>4094.4</v>
          </cell>
          <cell r="AD136">
            <v>3144.4</v>
          </cell>
          <cell r="AE136">
            <v>3590.3</v>
          </cell>
          <cell r="AF136">
            <v>3448</v>
          </cell>
          <cell r="AG136">
            <v>3598.5</v>
          </cell>
          <cell r="AH136">
            <v>3455.4</v>
          </cell>
          <cell r="AI136">
            <v>3726</v>
          </cell>
          <cell r="AJ136">
            <v>3984.6</v>
          </cell>
          <cell r="AK136">
            <v>4390.3999999999996</v>
          </cell>
          <cell r="AL136">
            <v>4496.5</v>
          </cell>
          <cell r="AM136">
            <v>4831.6000000000004</v>
          </cell>
          <cell r="AN136">
            <v>4323.2</v>
          </cell>
          <cell r="AO136">
            <v>4485.2</v>
          </cell>
          <cell r="AP136">
            <v>2924</v>
          </cell>
          <cell r="AQ136">
            <v>2965</v>
          </cell>
          <cell r="AR136">
            <v>1051.9000000000001</v>
          </cell>
          <cell r="AS136">
            <v>1094.9000000000001</v>
          </cell>
          <cell r="AT136">
            <v>1065.8</v>
          </cell>
        </row>
        <row r="137">
          <cell r="G137">
            <v>210</v>
          </cell>
          <cell r="H137">
            <v>3.4</v>
          </cell>
          <cell r="I137">
            <v>5.8</v>
          </cell>
          <cell r="J137">
            <v>16.2</v>
          </cell>
          <cell r="K137">
            <v>27.9</v>
          </cell>
          <cell r="L137">
            <v>65.8</v>
          </cell>
          <cell r="M137">
            <v>44.3</v>
          </cell>
          <cell r="N137">
            <v>129.30000000000001</v>
          </cell>
          <cell r="O137">
            <v>367.9</v>
          </cell>
          <cell r="P137">
            <v>1093.5999999999999</v>
          </cell>
          <cell r="Q137">
            <v>2668.1</v>
          </cell>
          <cell r="R137">
            <v>1922.7</v>
          </cell>
          <cell r="S137">
            <v>2256.1999999999998</v>
          </cell>
          <cell r="T137">
            <v>6459.7</v>
          </cell>
          <cell r="U137">
            <v>6281.5</v>
          </cell>
          <cell r="V137">
            <v>13317.5</v>
          </cell>
          <cell r="W137">
            <v>21686.5</v>
          </cell>
          <cell r="X137">
            <v>23944.7</v>
          </cell>
          <cell r="Y137">
            <v>18179.5</v>
          </cell>
          <cell r="Z137">
            <v>14900.1</v>
          </cell>
          <cell r="AA137">
            <v>9716.9</v>
          </cell>
          <cell r="AB137">
            <v>6744.4</v>
          </cell>
          <cell r="AC137">
            <v>1633.8</v>
          </cell>
          <cell r="AD137">
            <v>1056.7</v>
          </cell>
          <cell r="AE137">
            <v>1910.6</v>
          </cell>
          <cell r="AF137">
            <v>581.6</v>
          </cell>
          <cell r="AG137">
            <v>534.6</v>
          </cell>
          <cell r="AH137">
            <v>542.5</v>
          </cell>
          <cell r="AI137">
            <v>5568.9</v>
          </cell>
          <cell r="AJ137">
            <v>12180</v>
          </cell>
          <cell r="AK137">
            <v>16526.900000000001</v>
          </cell>
          <cell r="AL137">
            <v>7652.8</v>
          </cell>
          <cell r="AM137">
            <v>6728.5</v>
          </cell>
          <cell r="AN137">
            <v>8721.2999999999993</v>
          </cell>
          <cell r="AO137">
            <v>9259.2000000000007</v>
          </cell>
          <cell r="AP137">
            <v>9992.5</v>
          </cell>
          <cell r="AQ137">
            <v>4665.5</v>
          </cell>
          <cell r="AR137">
            <v>5316.8</v>
          </cell>
          <cell r="AS137">
            <v>5519.5</v>
          </cell>
          <cell r="AT137">
            <v>5782.1</v>
          </cell>
        </row>
        <row r="138">
          <cell r="G138">
            <v>170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220.9</v>
          </cell>
          <cell r="X138">
            <v>746.5</v>
          </cell>
          <cell r="Y138">
            <v>1508.4</v>
          </cell>
          <cell r="Z138">
            <v>2290.9</v>
          </cell>
          <cell r="AA138">
            <v>1000.3</v>
          </cell>
          <cell r="AB138">
            <v>1206.2</v>
          </cell>
          <cell r="AC138">
            <v>1220</v>
          </cell>
          <cell r="AD138">
            <v>1179.3</v>
          </cell>
          <cell r="AE138">
            <v>1387.4</v>
          </cell>
          <cell r="AF138">
            <v>1363.6</v>
          </cell>
          <cell r="AG138">
            <v>1358.1</v>
          </cell>
          <cell r="AH138">
            <v>1321.2</v>
          </cell>
          <cell r="AI138">
            <v>1184.4000000000001</v>
          </cell>
          <cell r="AJ138">
            <v>1733.3</v>
          </cell>
          <cell r="AK138">
            <v>723.6</v>
          </cell>
          <cell r="AL138">
            <v>659.4</v>
          </cell>
          <cell r="AM138">
            <v>733.2</v>
          </cell>
          <cell r="AN138">
            <v>920.8</v>
          </cell>
          <cell r="AO138">
            <v>1062.7</v>
          </cell>
          <cell r="AP138">
            <v>1452.7</v>
          </cell>
          <cell r="AQ138">
            <v>2198.3000000000002</v>
          </cell>
          <cell r="AR138">
            <v>608.1</v>
          </cell>
          <cell r="AS138">
            <v>2448.9</v>
          </cell>
          <cell r="AT138">
            <v>885.6</v>
          </cell>
        </row>
        <row r="139">
          <cell r="G139">
            <v>405</v>
          </cell>
          <cell r="H139">
            <v>0.8</v>
          </cell>
          <cell r="I139">
            <v>0.3</v>
          </cell>
          <cell r="J139">
            <v>0</v>
          </cell>
          <cell r="K139">
            <v>0</v>
          </cell>
          <cell r="L139">
            <v>0</v>
          </cell>
          <cell r="M139">
            <v>0.1</v>
          </cell>
          <cell r="N139">
            <v>81.3</v>
          </cell>
          <cell r="O139">
            <v>207.4</v>
          </cell>
          <cell r="P139">
            <v>331.5</v>
          </cell>
          <cell r="Q139">
            <v>421</v>
          </cell>
          <cell r="R139">
            <v>545.70000000000005</v>
          </cell>
          <cell r="S139">
            <v>712.4</v>
          </cell>
          <cell r="T139">
            <v>695</v>
          </cell>
          <cell r="U139">
            <v>723.7</v>
          </cell>
          <cell r="V139">
            <v>990.1</v>
          </cell>
          <cell r="W139">
            <v>1244.4000000000001</v>
          </cell>
          <cell r="X139">
            <v>855.1</v>
          </cell>
          <cell r="Y139">
            <v>310.8</v>
          </cell>
          <cell r="Z139">
            <v>282.60000000000002</v>
          </cell>
          <cell r="AA139">
            <v>309.5</v>
          </cell>
          <cell r="AB139">
            <v>326.8</v>
          </cell>
          <cell r="AC139">
            <v>309.3</v>
          </cell>
          <cell r="AD139">
            <v>158.1</v>
          </cell>
          <cell r="AE139">
            <v>117</v>
          </cell>
          <cell r="AF139">
            <v>115.6</v>
          </cell>
          <cell r="AG139">
            <v>99.8</v>
          </cell>
          <cell r="AH139">
            <v>89</v>
          </cell>
          <cell r="AI139">
            <v>4.9000000000000004</v>
          </cell>
          <cell r="AJ139">
            <v>7.1</v>
          </cell>
          <cell r="AK139">
            <v>8.6999999999999993</v>
          </cell>
          <cell r="AL139">
            <v>0.7</v>
          </cell>
          <cell r="AM139">
            <v>1.4</v>
          </cell>
          <cell r="AN139">
            <v>1.6</v>
          </cell>
          <cell r="AO139">
            <v>0.5</v>
          </cell>
          <cell r="AP139">
            <v>1.5</v>
          </cell>
          <cell r="AQ139">
            <v>1</v>
          </cell>
          <cell r="AR139">
            <v>0.2</v>
          </cell>
          <cell r="AS139">
            <v>0.3</v>
          </cell>
          <cell r="AT139">
            <v>0.3</v>
          </cell>
        </row>
        <row r="140">
          <cell r="G140">
            <v>506</v>
          </cell>
          <cell r="H140">
            <v>0</v>
          </cell>
          <cell r="I140">
            <v>0</v>
          </cell>
          <cell r="J140">
            <v>0</v>
          </cell>
          <cell r="K140">
            <v>0.2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0.2</v>
          </cell>
          <cell r="U140">
            <v>3.8</v>
          </cell>
          <cell r="V140">
            <v>6.7</v>
          </cell>
          <cell r="W140">
            <v>10.8</v>
          </cell>
          <cell r="X140">
            <v>15.8</v>
          </cell>
          <cell r="Y140">
            <v>19.2</v>
          </cell>
          <cell r="Z140">
            <v>25.3</v>
          </cell>
          <cell r="AA140">
            <v>32.299999999999997</v>
          </cell>
          <cell r="AB140">
            <v>35.299999999999997</v>
          </cell>
          <cell r="AC140">
            <v>101.5</v>
          </cell>
          <cell r="AD140">
            <v>91.5</v>
          </cell>
          <cell r="AE140">
            <v>177</v>
          </cell>
          <cell r="AF140">
            <v>120.9</v>
          </cell>
          <cell r="AG140">
            <v>97.8</v>
          </cell>
          <cell r="AH140">
            <v>81.900000000000006</v>
          </cell>
          <cell r="AI140">
            <v>89.6</v>
          </cell>
          <cell r="AJ140">
            <v>0</v>
          </cell>
          <cell r="AK140">
            <v>0</v>
          </cell>
          <cell r="AL140">
            <v>0.2</v>
          </cell>
          <cell r="AM140">
            <v>0.1</v>
          </cell>
          <cell r="AN140">
            <v>3.6</v>
          </cell>
          <cell r="AO140">
            <v>0.9</v>
          </cell>
          <cell r="AP140">
            <v>0.2</v>
          </cell>
          <cell r="AQ140">
            <v>0.9</v>
          </cell>
          <cell r="AR140">
            <v>0.1</v>
          </cell>
          <cell r="AS140">
            <v>0.8</v>
          </cell>
          <cell r="AT140">
            <v>3.7</v>
          </cell>
        </row>
        <row r="141">
          <cell r="G141">
            <v>505</v>
          </cell>
          <cell r="H141">
            <v>0</v>
          </cell>
          <cell r="I141">
            <v>0.2</v>
          </cell>
          <cell r="J141">
            <v>0.3</v>
          </cell>
          <cell r="K141">
            <v>0.5</v>
          </cell>
          <cell r="L141">
            <v>0.7</v>
          </cell>
          <cell r="M141">
            <v>0.8</v>
          </cell>
          <cell r="N141">
            <v>0.7</v>
          </cell>
          <cell r="O141">
            <v>0.7</v>
          </cell>
          <cell r="P141">
            <v>15.3</v>
          </cell>
          <cell r="Q141">
            <v>54.6</v>
          </cell>
          <cell r="R141">
            <v>64.900000000000006</v>
          </cell>
          <cell r="S141">
            <v>3.5</v>
          </cell>
          <cell r="T141">
            <v>5.6</v>
          </cell>
          <cell r="U141">
            <v>53.8</v>
          </cell>
          <cell r="V141">
            <v>655.1</v>
          </cell>
          <cell r="W141">
            <v>736.3</v>
          </cell>
          <cell r="X141">
            <v>787.7</v>
          </cell>
          <cell r="Y141">
            <v>607.5</v>
          </cell>
          <cell r="Z141">
            <v>547.5</v>
          </cell>
          <cell r="AA141">
            <v>551.4</v>
          </cell>
          <cell r="AB141">
            <v>579.20000000000005</v>
          </cell>
          <cell r="AC141">
            <v>569.4</v>
          </cell>
          <cell r="AD141">
            <v>61.3</v>
          </cell>
          <cell r="AE141">
            <v>60.6</v>
          </cell>
          <cell r="AF141">
            <v>3556.6</v>
          </cell>
          <cell r="AG141">
            <v>4681</v>
          </cell>
          <cell r="AH141">
            <v>5679.3</v>
          </cell>
          <cell r="AI141">
            <v>6462.8</v>
          </cell>
          <cell r="AJ141">
            <v>7472.6</v>
          </cell>
          <cell r="AK141">
            <v>7480.8</v>
          </cell>
          <cell r="AL141">
            <v>83.4</v>
          </cell>
          <cell r="AM141">
            <v>83.7</v>
          </cell>
          <cell r="AN141">
            <v>78.400000000000006</v>
          </cell>
          <cell r="AO141">
            <v>90.3</v>
          </cell>
          <cell r="AP141">
            <v>81.599999999999994</v>
          </cell>
          <cell r="AQ141">
            <v>76.7</v>
          </cell>
          <cell r="AR141">
            <v>90.8</v>
          </cell>
          <cell r="AS141">
            <v>75.2</v>
          </cell>
          <cell r="AT141">
            <v>74.8</v>
          </cell>
        </row>
        <row r="143">
          <cell r="G143">
            <v>614</v>
          </cell>
          <cell r="H143" t="e">
            <v>#N/A</v>
          </cell>
          <cell r="I143" t="e">
            <v>#N/A</v>
          </cell>
          <cell r="J143" t="e">
            <v>#N/A</v>
          </cell>
          <cell r="K143" t="e">
            <v>#N/A</v>
          </cell>
          <cell r="L143" t="e">
            <v>#N/A</v>
          </cell>
          <cell r="M143" t="e">
            <v>#N/A</v>
          </cell>
          <cell r="N143" t="e">
            <v>#N/A</v>
          </cell>
          <cell r="O143" t="e">
            <v>#N/A</v>
          </cell>
          <cell r="P143" t="e">
            <v>#N/A</v>
          </cell>
          <cell r="Q143" t="e">
            <v>#N/A</v>
          </cell>
          <cell r="R143" t="e">
            <v>#N/A</v>
          </cell>
          <cell r="S143" t="e">
            <v>#N/A</v>
          </cell>
          <cell r="T143" t="e">
            <v>#N/A</v>
          </cell>
          <cell r="U143" t="e">
            <v>#N/A</v>
          </cell>
          <cell r="V143">
            <v>233.2</v>
          </cell>
          <cell r="W143">
            <v>410.2</v>
          </cell>
          <cell r="X143">
            <v>828.8</v>
          </cell>
          <cell r="Y143">
            <v>1393.8</v>
          </cell>
          <cell r="Z143">
            <v>2352</v>
          </cell>
          <cell r="AA143">
            <v>2870.8</v>
          </cell>
          <cell r="AB143">
            <v>3092.7</v>
          </cell>
          <cell r="AC143">
            <v>1244.0999999999999</v>
          </cell>
          <cell r="AD143">
            <v>1306.7</v>
          </cell>
          <cell r="AE143">
            <v>1823.4</v>
          </cell>
          <cell r="AF143">
            <v>2006.1</v>
          </cell>
          <cell r="AG143">
            <v>2117.5</v>
          </cell>
          <cell r="AH143">
            <v>2487.1999999999998</v>
          </cell>
          <cell r="AI143">
            <v>2472.3000000000002</v>
          </cell>
          <cell r="AJ143">
            <v>2501.5</v>
          </cell>
          <cell r="AK143">
            <v>1089.7</v>
          </cell>
          <cell r="AL143">
            <v>939.1</v>
          </cell>
          <cell r="AM143">
            <v>434.9</v>
          </cell>
          <cell r="AN143">
            <v>283.89999999999998</v>
          </cell>
          <cell r="AO143">
            <v>227.1</v>
          </cell>
          <cell r="AP143">
            <v>283.89999999999998</v>
          </cell>
          <cell r="AQ143">
            <v>258</v>
          </cell>
          <cell r="AR143">
            <v>250.7</v>
          </cell>
          <cell r="AS143">
            <v>242.6</v>
          </cell>
          <cell r="AT143">
            <v>251.8</v>
          </cell>
        </row>
        <row r="144">
          <cell r="G144">
            <v>638</v>
          </cell>
          <cell r="H144">
            <v>10.4</v>
          </cell>
          <cell r="I144">
            <v>9.8000000000000007</v>
          </cell>
          <cell r="J144">
            <v>10.9</v>
          </cell>
          <cell r="K144">
            <v>12.4</v>
          </cell>
          <cell r="L144">
            <v>13.7</v>
          </cell>
          <cell r="M144">
            <v>12.9</v>
          </cell>
          <cell r="N144">
            <v>10.4</v>
          </cell>
          <cell r="O144">
            <v>2.8</v>
          </cell>
          <cell r="P144">
            <v>25.1</v>
          </cell>
          <cell r="Q144">
            <v>47.1</v>
          </cell>
          <cell r="R144">
            <v>97.2</v>
          </cell>
          <cell r="S144">
            <v>169.6</v>
          </cell>
          <cell r="T144">
            <v>258.89999999999998</v>
          </cell>
          <cell r="U144">
            <v>287.2</v>
          </cell>
          <cell r="V144">
            <v>43</v>
          </cell>
          <cell r="W144">
            <v>9.3000000000000007</v>
          </cell>
          <cell r="X144">
            <v>4.2</v>
          </cell>
          <cell r="Y144">
            <v>3.6</v>
          </cell>
          <cell r="Z144">
            <v>3.6</v>
          </cell>
          <cell r="AA144">
            <v>3.9</v>
          </cell>
          <cell r="AB144">
            <v>4.0999999999999996</v>
          </cell>
          <cell r="AC144">
            <v>3.8</v>
          </cell>
          <cell r="AD144">
            <v>3.4</v>
          </cell>
          <cell r="AE144">
            <v>3.6</v>
          </cell>
          <cell r="AF144">
            <v>3.1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</row>
        <row r="145">
          <cell r="G145">
            <v>616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0.3</v>
          </cell>
          <cell r="V145">
            <v>0.2</v>
          </cell>
          <cell r="W145">
            <v>1.8</v>
          </cell>
          <cell r="X145">
            <v>1.2</v>
          </cell>
          <cell r="Y145">
            <v>1.1000000000000001</v>
          </cell>
          <cell r="Z145">
            <v>1.2</v>
          </cell>
          <cell r="AA145">
            <v>5.9</v>
          </cell>
          <cell r="AB145">
            <v>6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G146">
            <v>748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1</v>
          </cell>
          <cell r="P146">
            <v>0.3</v>
          </cell>
          <cell r="Q146">
            <v>2.5</v>
          </cell>
          <cell r="R146">
            <v>9.9</v>
          </cell>
          <cell r="S146">
            <v>15.6</v>
          </cell>
          <cell r="T146">
            <v>22.2</v>
          </cell>
          <cell r="U146">
            <v>22.1</v>
          </cell>
          <cell r="V146">
            <v>24.9</v>
          </cell>
          <cell r="W146">
            <v>30</v>
          </cell>
          <cell r="X146">
            <v>0.5</v>
          </cell>
          <cell r="Y146">
            <v>2.2999999999999998</v>
          </cell>
          <cell r="Z146">
            <v>1.4</v>
          </cell>
          <cell r="AA146">
            <v>2.1</v>
          </cell>
          <cell r="AB146">
            <v>2.9</v>
          </cell>
          <cell r="AC146">
            <v>3.2</v>
          </cell>
          <cell r="AD146">
            <v>3.3</v>
          </cell>
          <cell r="AE146">
            <v>4</v>
          </cell>
          <cell r="AF146">
            <v>3.4</v>
          </cell>
          <cell r="AG146">
            <v>3.2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</row>
        <row r="147">
          <cell r="G147">
            <v>618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0.5</v>
          </cell>
          <cell r="S147">
            <v>1.8</v>
          </cell>
          <cell r="T147">
            <v>0.8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0.2</v>
          </cell>
          <cell r="AF147">
            <v>0.6</v>
          </cell>
          <cell r="AG147">
            <v>0.9</v>
          </cell>
          <cell r="AH147">
            <v>0</v>
          </cell>
          <cell r="AI147">
            <v>0</v>
          </cell>
          <cell r="AJ147">
            <v>0</v>
          </cell>
          <cell r="AK147">
            <v>0.7</v>
          </cell>
          <cell r="AL147">
            <v>0.6</v>
          </cell>
          <cell r="AM147">
            <v>0.6</v>
          </cell>
          <cell r="AN147">
            <v>0</v>
          </cell>
          <cell r="AO147">
            <v>0</v>
          </cell>
          <cell r="AP147">
            <v>0</v>
          </cell>
          <cell r="AQ147">
            <v>1.3</v>
          </cell>
          <cell r="AR147">
            <v>2.5</v>
          </cell>
          <cell r="AS147">
            <v>3.1</v>
          </cell>
          <cell r="AT147">
            <v>4.4000000000000004</v>
          </cell>
        </row>
        <row r="148">
          <cell r="G148">
            <v>622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1.7</v>
          </cell>
          <cell r="M148">
            <v>4.7</v>
          </cell>
          <cell r="N148">
            <v>13.6</v>
          </cell>
          <cell r="O148">
            <v>16.899999999999999</v>
          </cell>
          <cell r="P148">
            <v>13.7</v>
          </cell>
          <cell r="Q148">
            <v>23.5</v>
          </cell>
          <cell r="R148">
            <v>24.9</v>
          </cell>
          <cell r="S148">
            <v>141.9</v>
          </cell>
          <cell r="T148">
            <v>188.8</v>
          </cell>
          <cell r="U148">
            <v>220.9</v>
          </cell>
          <cell r="V148">
            <v>64.5</v>
          </cell>
          <cell r="W148">
            <v>206.2</v>
          </cell>
          <cell r="X148">
            <v>303.7</v>
          </cell>
          <cell r="Y148">
            <v>237.8</v>
          </cell>
          <cell r="Z148">
            <v>286.2</v>
          </cell>
          <cell r="AA148">
            <v>212.8</v>
          </cell>
          <cell r="AB148">
            <v>231</v>
          </cell>
          <cell r="AC148">
            <v>260.8</v>
          </cell>
          <cell r="AD148">
            <v>199.9</v>
          </cell>
          <cell r="AE148">
            <v>199.6</v>
          </cell>
          <cell r="AF148">
            <v>185</v>
          </cell>
          <cell r="AG148">
            <v>203.5</v>
          </cell>
          <cell r="AH148">
            <v>119.1</v>
          </cell>
          <cell r="AI148">
            <v>139.9</v>
          </cell>
          <cell r="AJ148">
            <v>55.3</v>
          </cell>
          <cell r="AK148">
            <v>76</v>
          </cell>
          <cell r="AL148">
            <v>50.7</v>
          </cell>
          <cell r="AM148">
            <v>62.8</v>
          </cell>
          <cell r="AN148">
            <v>0.7</v>
          </cell>
          <cell r="AO148">
            <v>18.600000000000001</v>
          </cell>
          <cell r="AP148">
            <v>45.9</v>
          </cell>
          <cell r="AQ148">
            <v>45.7</v>
          </cell>
          <cell r="AR148">
            <v>0</v>
          </cell>
          <cell r="AS148">
            <v>0.2</v>
          </cell>
          <cell r="AT148">
            <v>2</v>
          </cell>
        </row>
        <row r="149">
          <cell r="G149">
            <v>624</v>
          </cell>
          <cell r="H149" t="e">
            <v>#N/A</v>
          </cell>
          <cell r="I149" t="e">
            <v>#N/A</v>
          </cell>
          <cell r="J149" t="e">
            <v>#N/A</v>
          </cell>
          <cell r="K149" t="e">
            <v>#N/A</v>
          </cell>
          <cell r="L149" t="e">
            <v>#N/A</v>
          </cell>
          <cell r="M149" t="e">
            <v>#N/A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0.2</v>
          </cell>
          <cell r="T149">
            <v>0.4</v>
          </cell>
          <cell r="U149">
            <v>0.5</v>
          </cell>
          <cell r="V149">
            <v>0.6</v>
          </cell>
          <cell r="W149">
            <v>0.7</v>
          </cell>
          <cell r="X149">
            <v>0.5</v>
          </cell>
          <cell r="Y149">
            <v>0.8</v>
          </cell>
          <cell r="Z149">
            <v>1.1000000000000001</v>
          </cell>
          <cell r="AA149">
            <v>1.3</v>
          </cell>
          <cell r="AB149">
            <v>1.6</v>
          </cell>
          <cell r="AC149">
            <v>1.8</v>
          </cell>
          <cell r="AD149">
            <v>2.2000000000000002</v>
          </cell>
          <cell r="AE149">
            <v>0</v>
          </cell>
          <cell r="AF149">
            <v>1.8</v>
          </cell>
          <cell r="AG149">
            <v>1.2</v>
          </cell>
          <cell r="AH149">
            <v>0.6</v>
          </cell>
          <cell r="AI149">
            <v>0.1</v>
          </cell>
          <cell r="AJ149">
            <v>0</v>
          </cell>
          <cell r="AK149">
            <v>0</v>
          </cell>
          <cell r="AL149">
            <v>0.6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G150">
            <v>626</v>
          </cell>
          <cell r="H150">
            <v>9.1999999999999993</v>
          </cell>
          <cell r="I150">
            <v>13.5</v>
          </cell>
          <cell r="J150">
            <v>17.8</v>
          </cell>
          <cell r="K150">
            <v>21.2</v>
          </cell>
          <cell r="L150">
            <v>23.9</v>
          </cell>
          <cell r="M150">
            <v>26.7</v>
          </cell>
          <cell r="N150">
            <v>7.3</v>
          </cell>
          <cell r="O150">
            <v>10.5</v>
          </cell>
          <cell r="P150">
            <v>5.6</v>
          </cell>
          <cell r="Q150">
            <v>3.4</v>
          </cell>
          <cell r="R150">
            <v>2.2999999999999998</v>
          </cell>
          <cell r="S150">
            <v>2.2999999999999998</v>
          </cell>
          <cell r="T150">
            <v>0.9</v>
          </cell>
          <cell r="U150">
            <v>2.4</v>
          </cell>
          <cell r="V150">
            <v>2.6</v>
          </cell>
          <cell r="W150">
            <v>3.6</v>
          </cell>
          <cell r="X150">
            <v>5.7</v>
          </cell>
          <cell r="Y150">
            <v>7.3</v>
          </cell>
          <cell r="Z150">
            <v>10.7</v>
          </cell>
          <cell r="AA150">
            <v>7</v>
          </cell>
          <cell r="AB150">
            <v>13.6</v>
          </cell>
          <cell r="AC150">
            <v>14.2</v>
          </cell>
          <cell r="AD150">
            <v>13.6</v>
          </cell>
          <cell r="AE150">
            <v>10.6</v>
          </cell>
          <cell r="AF150">
            <v>12.6</v>
          </cell>
          <cell r="AG150">
            <v>12.5</v>
          </cell>
          <cell r="AH150">
            <v>12.5</v>
          </cell>
          <cell r="AI150">
            <v>25.9</v>
          </cell>
          <cell r="AJ150">
            <v>30.1</v>
          </cell>
          <cell r="AK150">
            <v>34.4</v>
          </cell>
          <cell r="AL150">
            <v>34.1</v>
          </cell>
          <cell r="AM150">
            <v>34.4</v>
          </cell>
          <cell r="AN150">
            <v>34.700000000000003</v>
          </cell>
          <cell r="AO150">
            <v>34.5</v>
          </cell>
          <cell r="AP150">
            <v>34.4</v>
          </cell>
          <cell r="AQ150">
            <v>34.200000000000003</v>
          </cell>
          <cell r="AR150">
            <v>26.3</v>
          </cell>
          <cell r="AS150">
            <v>26.8</v>
          </cell>
          <cell r="AT150">
            <v>26.6</v>
          </cell>
        </row>
        <row r="151">
          <cell r="G151">
            <v>628</v>
          </cell>
          <cell r="H151">
            <v>4.9000000000000004</v>
          </cell>
          <cell r="I151">
            <v>6.4</v>
          </cell>
          <cell r="J151">
            <v>8.6</v>
          </cell>
          <cell r="K151">
            <v>11.4</v>
          </cell>
          <cell r="L151">
            <v>16.5</v>
          </cell>
          <cell r="M151">
            <v>19.7</v>
          </cell>
          <cell r="N151">
            <v>20.399999999999999</v>
          </cell>
          <cell r="O151">
            <v>19.7</v>
          </cell>
          <cell r="P151">
            <v>20.2</v>
          </cell>
          <cell r="Q151">
            <v>19.600000000000001</v>
          </cell>
          <cell r="R151">
            <v>21.4</v>
          </cell>
          <cell r="S151">
            <v>27.2</v>
          </cell>
          <cell r="T151">
            <v>37.1</v>
          </cell>
          <cell r="U151">
            <v>32.799999999999997</v>
          </cell>
          <cell r="V151">
            <v>2.4</v>
          </cell>
          <cell r="W151">
            <v>2.7</v>
          </cell>
          <cell r="X151">
            <v>3.1</v>
          </cell>
          <cell r="Y151">
            <v>3.4</v>
          </cell>
          <cell r="Z151">
            <v>2.8</v>
          </cell>
          <cell r="AA151">
            <v>3.3</v>
          </cell>
          <cell r="AB151">
            <v>0.1</v>
          </cell>
          <cell r="AC151">
            <v>0</v>
          </cell>
          <cell r="AD151">
            <v>0.2</v>
          </cell>
          <cell r="AE151">
            <v>1.7</v>
          </cell>
          <cell r="AF151">
            <v>1.9</v>
          </cell>
          <cell r="AG151">
            <v>2.6</v>
          </cell>
          <cell r="AH151">
            <v>2.6</v>
          </cell>
          <cell r="AI151">
            <v>3.1</v>
          </cell>
          <cell r="AJ151">
            <v>3</v>
          </cell>
          <cell r="AK151">
            <v>4.8</v>
          </cell>
          <cell r="AL151">
            <v>4.8</v>
          </cell>
          <cell r="AM151">
            <v>7.8</v>
          </cell>
          <cell r="AN151">
            <v>10.9</v>
          </cell>
          <cell r="AO151">
            <v>13.6</v>
          </cell>
          <cell r="AP151">
            <v>14.1</v>
          </cell>
          <cell r="AQ151">
            <v>18.100000000000001</v>
          </cell>
          <cell r="AR151">
            <v>15.8</v>
          </cell>
          <cell r="AS151">
            <v>15.7</v>
          </cell>
          <cell r="AT151">
            <v>15.6</v>
          </cell>
        </row>
        <row r="152">
          <cell r="G152">
            <v>632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0.2</v>
          </cell>
          <cell r="P152">
            <v>0.1</v>
          </cell>
          <cell r="Q152">
            <v>0.1</v>
          </cell>
          <cell r="R152">
            <v>0.2</v>
          </cell>
          <cell r="S152">
            <v>0.2</v>
          </cell>
          <cell r="T152">
            <v>0.2</v>
          </cell>
          <cell r="U152">
            <v>0.2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</row>
        <row r="153">
          <cell r="G153">
            <v>634</v>
          </cell>
          <cell r="H153">
            <v>6.9</v>
          </cell>
          <cell r="I153">
            <v>9.5</v>
          </cell>
          <cell r="J153">
            <v>12</v>
          </cell>
          <cell r="K153">
            <v>15.3</v>
          </cell>
          <cell r="L153">
            <v>8.4</v>
          </cell>
          <cell r="M153">
            <v>5</v>
          </cell>
          <cell r="N153">
            <v>1.2</v>
          </cell>
          <cell r="O153">
            <v>19.2</v>
          </cell>
          <cell r="P153">
            <v>23.7</v>
          </cell>
          <cell r="Q153">
            <v>29.6</v>
          </cell>
          <cell r="R153">
            <v>88.8</v>
          </cell>
          <cell r="S153">
            <v>112.9</v>
          </cell>
          <cell r="T153">
            <v>211.9</v>
          </cell>
          <cell r="U153">
            <v>349.6</v>
          </cell>
          <cell r="V153">
            <v>523.5</v>
          </cell>
          <cell r="W153">
            <v>443</v>
          </cell>
          <cell r="X153">
            <v>496.4</v>
          </cell>
          <cell r="Y153">
            <v>539.79999999999995</v>
          </cell>
          <cell r="Z153">
            <v>550.5</v>
          </cell>
          <cell r="AA153">
            <v>391.1</v>
          </cell>
          <cell r="AB153">
            <v>428.5</v>
          </cell>
          <cell r="AC153">
            <v>486.6</v>
          </cell>
          <cell r="AD153">
            <v>553.1</v>
          </cell>
          <cell r="AE153">
            <v>659.8</v>
          </cell>
          <cell r="AF153">
            <v>703.2</v>
          </cell>
          <cell r="AG153">
            <v>741</v>
          </cell>
          <cell r="AH153">
            <v>787.1</v>
          </cell>
          <cell r="AI153">
            <v>838.2</v>
          </cell>
          <cell r="AJ153">
            <v>905.2</v>
          </cell>
          <cell r="AK153">
            <v>2292.1</v>
          </cell>
          <cell r="AL153">
            <v>2178.8000000000002</v>
          </cell>
          <cell r="AM153">
            <v>2215.9</v>
          </cell>
          <cell r="AN153">
            <v>556.9</v>
          </cell>
          <cell r="AO153">
            <v>648.9</v>
          </cell>
          <cell r="AP153">
            <v>140.5</v>
          </cell>
          <cell r="AQ153">
            <v>88.2</v>
          </cell>
          <cell r="AR153">
            <v>85.5</v>
          </cell>
          <cell r="AS153">
            <v>87.1</v>
          </cell>
          <cell r="AT153">
            <v>91</v>
          </cell>
        </row>
        <row r="154">
          <cell r="G154">
            <v>662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7.3</v>
          </cell>
          <cell r="O154">
            <v>2.6</v>
          </cell>
          <cell r="P154">
            <v>93.5</v>
          </cell>
          <cell r="Q154">
            <v>172.9</v>
          </cell>
          <cell r="R154">
            <v>49.8</v>
          </cell>
          <cell r="S154">
            <v>123.8</v>
          </cell>
          <cell r="T154">
            <v>263</v>
          </cell>
          <cell r="U154">
            <v>735.1</v>
          </cell>
          <cell r="V154">
            <v>1267.5</v>
          </cell>
          <cell r="W154">
            <v>1710.3</v>
          </cell>
          <cell r="X154">
            <v>2031</v>
          </cell>
          <cell r="Y154">
            <v>2229.3000000000002</v>
          </cell>
          <cell r="Z154">
            <v>2304.8000000000002</v>
          </cell>
          <cell r="AA154">
            <v>2492.4</v>
          </cell>
          <cell r="AB154">
            <v>2654.7</v>
          </cell>
          <cell r="AC154">
            <v>2539.5</v>
          </cell>
          <cell r="AD154">
            <v>48.3</v>
          </cell>
          <cell r="AE154">
            <v>47.6</v>
          </cell>
          <cell r="AF154">
            <v>43.2</v>
          </cell>
          <cell r="AG154">
            <v>44.2</v>
          </cell>
          <cell r="AH154">
            <v>91</v>
          </cell>
          <cell r="AI154">
            <v>104.6</v>
          </cell>
          <cell r="AJ154">
            <v>152.5</v>
          </cell>
          <cell r="AK154">
            <v>163.1</v>
          </cell>
          <cell r="AL154">
            <v>186.7</v>
          </cell>
          <cell r="AM154">
            <v>236.2</v>
          </cell>
          <cell r="AN154">
            <v>274.8</v>
          </cell>
          <cell r="AO154">
            <v>361</v>
          </cell>
          <cell r="AP154">
            <v>41.4</v>
          </cell>
          <cell r="AQ154">
            <v>0.3</v>
          </cell>
          <cell r="AR154">
            <v>0.3</v>
          </cell>
          <cell r="AS154">
            <v>0</v>
          </cell>
          <cell r="AT154">
            <v>0</v>
          </cell>
        </row>
        <row r="155">
          <cell r="G155">
            <v>611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0.4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2</v>
          </cell>
          <cell r="AJ155">
            <v>2.5</v>
          </cell>
          <cell r="AK155">
            <v>2.9</v>
          </cell>
          <cell r="AL155">
            <v>3.1</v>
          </cell>
          <cell r="AM155">
            <v>3.1</v>
          </cell>
          <cell r="AN155">
            <v>9.8000000000000007</v>
          </cell>
          <cell r="AO155">
            <v>0</v>
          </cell>
          <cell r="AP155">
            <v>2.7</v>
          </cell>
          <cell r="AQ155">
            <v>1.5</v>
          </cell>
          <cell r="AR155">
            <v>0.1</v>
          </cell>
          <cell r="AS155">
            <v>0.2</v>
          </cell>
          <cell r="AT155">
            <v>0.3</v>
          </cell>
        </row>
        <row r="156">
          <cell r="G156">
            <v>643</v>
          </cell>
          <cell r="H156" t="e">
            <v>#N/A</v>
          </cell>
          <cell r="I156" t="e">
            <v>#N/A</v>
          </cell>
          <cell r="J156" t="e">
            <v>#N/A</v>
          </cell>
          <cell r="K156" t="e">
            <v>#N/A</v>
          </cell>
          <cell r="L156" t="e">
            <v>#N/A</v>
          </cell>
          <cell r="M156" t="e">
            <v>#N/A</v>
          </cell>
          <cell r="N156" t="e">
            <v>#N/A</v>
          </cell>
          <cell r="O156" t="e">
            <v>#N/A</v>
          </cell>
          <cell r="P156" t="e">
            <v>#N/A</v>
          </cell>
          <cell r="Q156" t="e">
            <v>#N/A</v>
          </cell>
          <cell r="R156" t="e">
            <v>#N/A</v>
          </cell>
          <cell r="S156" t="e">
            <v>#N/A</v>
          </cell>
          <cell r="T156" t="e">
            <v>#N/A</v>
          </cell>
          <cell r="U156" t="e">
            <v>#N/A</v>
          </cell>
          <cell r="V156" t="e">
            <v>#N/A</v>
          </cell>
          <cell r="W156" t="e">
            <v>#N/A</v>
          </cell>
          <cell r="X156" t="e">
            <v>#N/A</v>
          </cell>
          <cell r="Y156" t="e">
            <v>#N/A</v>
          </cell>
          <cell r="Z156" t="e">
            <v>#N/A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</row>
        <row r="157">
          <cell r="G157">
            <v>644</v>
          </cell>
          <cell r="H157">
            <v>0.2</v>
          </cell>
          <cell r="I157">
            <v>0.7</v>
          </cell>
          <cell r="J157">
            <v>0.9</v>
          </cell>
          <cell r="K157">
            <v>0.5</v>
          </cell>
          <cell r="L157">
            <v>1</v>
          </cell>
          <cell r="M157">
            <v>0.6</v>
          </cell>
          <cell r="N157">
            <v>0.7</v>
          </cell>
          <cell r="O157">
            <v>0.5</v>
          </cell>
          <cell r="P157">
            <v>0.5</v>
          </cell>
          <cell r="Q157">
            <v>0.6</v>
          </cell>
          <cell r="R157">
            <v>1.1000000000000001</v>
          </cell>
          <cell r="S157">
            <v>0.8</v>
          </cell>
          <cell r="T157">
            <v>9.6999999999999993</v>
          </cell>
          <cell r="U157">
            <v>6</v>
          </cell>
          <cell r="V157">
            <v>12.5</v>
          </cell>
          <cell r="W157">
            <v>39.6</v>
          </cell>
          <cell r="X157">
            <v>107.2</v>
          </cell>
          <cell r="Y157">
            <v>87.8</v>
          </cell>
          <cell r="Z157">
            <v>127.9</v>
          </cell>
          <cell r="AA157">
            <v>159.69999999999999</v>
          </cell>
          <cell r="AB157">
            <v>171.7</v>
          </cell>
          <cell r="AC157">
            <v>195.9</v>
          </cell>
          <cell r="AD157">
            <v>222.7</v>
          </cell>
          <cell r="AE157">
            <v>227.3</v>
          </cell>
          <cell r="AF157">
            <v>53.6</v>
          </cell>
          <cell r="AG157">
            <v>39</v>
          </cell>
          <cell r="AH157">
            <v>41.4</v>
          </cell>
          <cell r="AI157">
            <v>33.4</v>
          </cell>
          <cell r="AJ157">
            <v>34.299999999999997</v>
          </cell>
          <cell r="AK157">
            <v>15.3</v>
          </cell>
          <cell r="AL157">
            <v>12.3</v>
          </cell>
          <cell r="AM157">
            <v>8.6999999999999993</v>
          </cell>
          <cell r="AN157">
            <v>8</v>
          </cell>
          <cell r="AO157">
            <v>7.7</v>
          </cell>
          <cell r="AP157">
            <v>7.8</v>
          </cell>
          <cell r="AQ157">
            <v>7.8</v>
          </cell>
          <cell r="AR157">
            <v>7.6</v>
          </cell>
          <cell r="AS157">
            <v>7.6</v>
          </cell>
          <cell r="AT157">
            <v>7.5</v>
          </cell>
        </row>
        <row r="158">
          <cell r="G158">
            <v>646</v>
          </cell>
          <cell r="H158">
            <v>0.2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4.7</v>
          </cell>
          <cell r="P158">
            <v>0</v>
          </cell>
          <cell r="Q158">
            <v>0</v>
          </cell>
          <cell r="R158">
            <v>0.1</v>
          </cell>
          <cell r="S158">
            <v>39.4</v>
          </cell>
          <cell r="T158">
            <v>0.2</v>
          </cell>
          <cell r="U158">
            <v>0.6</v>
          </cell>
          <cell r="V158">
            <v>26.9</v>
          </cell>
          <cell r="W158">
            <v>65</v>
          </cell>
          <cell r="X158">
            <v>178.8</v>
          </cell>
          <cell r="Y158">
            <v>279.2</v>
          </cell>
          <cell r="Z158">
            <v>371.2</v>
          </cell>
          <cell r="AA158">
            <v>62.5</v>
          </cell>
          <cell r="AB158">
            <v>25.7</v>
          </cell>
          <cell r="AC158">
            <v>0</v>
          </cell>
          <cell r="AD158">
            <v>0</v>
          </cell>
          <cell r="AE158">
            <v>1.2</v>
          </cell>
          <cell r="AF158">
            <v>2.7</v>
          </cell>
          <cell r="AG158">
            <v>7.9</v>
          </cell>
          <cell r="AH158">
            <v>1.2</v>
          </cell>
          <cell r="AI158">
            <v>7.2</v>
          </cell>
          <cell r="AJ158">
            <v>63.2</v>
          </cell>
          <cell r="AK158">
            <v>48.5</v>
          </cell>
          <cell r="AL158">
            <v>33.6</v>
          </cell>
          <cell r="AM158">
            <v>29.9</v>
          </cell>
          <cell r="AN158">
            <v>16.7</v>
          </cell>
          <cell r="AO158">
            <v>1.2</v>
          </cell>
          <cell r="AP158">
            <v>0.6</v>
          </cell>
          <cell r="AQ158">
            <v>0.6</v>
          </cell>
          <cell r="AR158">
            <v>1.2</v>
          </cell>
          <cell r="AS158">
            <v>0</v>
          </cell>
          <cell r="AT158">
            <v>0</v>
          </cell>
        </row>
        <row r="159">
          <cell r="G159">
            <v>648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0.3</v>
          </cell>
          <cell r="P159">
            <v>1.2</v>
          </cell>
          <cell r="Q159">
            <v>3.8</v>
          </cell>
          <cell r="R159">
            <v>5.5</v>
          </cell>
          <cell r="S159">
            <v>2.6</v>
          </cell>
          <cell r="T159">
            <v>2.6</v>
          </cell>
          <cell r="U159">
            <v>1.6</v>
          </cell>
          <cell r="V159">
            <v>4.0999999999999996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0.1</v>
          </cell>
          <cell r="AB159">
            <v>0.1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0.5</v>
          </cell>
          <cell r="AK159">
            <v>0.4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1.2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</row>
        <row r="160">
          <cell r="G160">
            <v>652</v>
          </cell>
          <cell r="H160">
            <v>26</v>
          </cell>
          <cell r="I160">
            <v>15.7</v>
          </cell>
          <cell r="J160">
            <v>14.7</v>
          </cell>
          <cell r="K160">
            <v>9</v>
          </cell>
          <cell r="L160">
            <v>12.3</v>
          </cell>
          <cell r="M160">
            <v>1.7</v>
          </cell>
          <cell r="N160">
            <v>3.3</v>
          </cell>
          <cell r="O160">
            <v>2.4</v>
          </cell>
          <cell r="P160">
            <v>1.5</v>
          </cell>
          <cell r="Q160">
            <v>4.2</v>
          </cell>
          <cell r="R160">
            <v>4.2</v>
          </cell>
          <cell r="S160">
            <v>5.7</v>
          </cell>
          <cell r="T160">
            <v>11</v>
          </cell>
          <cell r="U160">
            <v>14.1</v>
          </cell>
          <cell r="V160">
            <v>29.3</v>
          </cell>
          <cell r="W160">
            <v>27.4</v>
          </cell>
          <cell r="X160">
            <v>37.1</v>
          </cell>
          <cell r="Y160">
            <v>37.799999999999997</v>
          </cell>
          <cell r="Z160">
            <v>40.6</v>
          </cell>
          <cell r="AA160">
            <v>35.9</v>
          </cell>
          <cell r="AB160">
            <v>40.5</v>
          </cell>
          <cell r="AC160">
            <v>19.899999999999999</v>
          </cell>
          <cell r="AD160">
            <v>4.5</v>
          </cell>
          <cell r="AE160">
            <v>7.7</v>
          </cell>
          <cell r="AF160">
            <v>18.100000000000001</v>
          </cell>
          <cell r="AG160">
            <v>13.9</v>
          </cell>
          <cell r="AH160">
            <v>28.3</v>
          </cell>
          <cell r="AI160">
            <v>31.3</v>
          </cell>
          <cell r="AJ160">
            <v>57.5</v>
          </cell>
          <cell r="AK160">
            <v>37.799999999999997</v>
          </cell>
          <cell r="AL160">
            <v>8.1</v>
          </cell>
          <cell r="AM160">
            <v>19.100000000000001</v>
          </cell>
          <cell r="AN160">
            <v>10.7</v>
          </cell>
          <cell r="AO160">
            <v>9.1999999999999993</v>
          </cell>
          <cell r="AP160">
            <v>16.8</v>
          </cell>
          <cell r="AQ160">
            <v>37.9</v>
          </cell>
          <cell r="AR160">
            <v>68.099999999999994</v>
          </cell>
          <cell r="AS160">
            <v>53</v>
          </cell>
          <cell r="AT160">
            <v>61.3</v>
          </cell>
        </row>
        <row r="161">
          <cell r="G161">
            <v>656</v>
          </cell>
          <cell r="H161">
            <v>22.8</v>
          </cell>
          <cell r="I161">
            <v>20.2</v>
          </cell>
          <cell r="J161">
            <v>24.8</v>
          </cell>
          <cell r="K161">
            <v>36.200000000000003</v>
          </cell>
          <cell r="L161">
            <v>46</v>
          </cell>
          <cell r="M161">
            <v>15.4</v>
          </cell>
          <cell r="N161">
            <v>34.299999999999997</v>
          </cell>
          <cell r="O161">
            <v>52.9</v>
          </cell>
          <cell r="P161">
            <v>61.9</v>
          </cell>
          <cell r="Q161">
            <v>64.3</v>
          </cell>
          <cell r="R161">
            <v>113.5</v>
          </cell>
          <cell r="S161">
            <v>21.2</v>
          </cell>
          <cell r="T161">
            <v>38.5</v>
          </cell>
          <cell r="U161">
            <v>35.299999999999997</v>
          </cell>
          <cell r="V161">
            <v>20.3</v>
          </cell>
          <cell r="W161">
            <v>25.5</v>
          </cell>
          <cell r="X161">
            <v>29.3</v>
          </cell>
          <cell r="Y161">
            <v>39.9</v>
          </cell>
          <cell r="Z161">
            <v>51.8</v>
          </cell>
          <cell r="AA161">
            <v>59.3</v>
          </cell>
          <cell r="AB161">
            <v>57.7</v>
          </cell>
          <cell r="AC161">
            <v>65.8</v>
          </cell>
          <cell r="AD161">
            <v>63.9</v>
          </cell>
          <cell r="AE161">
            <v>15.3</v>
          </cell>
          <cell r="AF161">
            <v>24.2</v>
          </cell>
          <cell r="AG161">
            <v>28.7</v>
          </cell>
          <cell r="AH161">
            <v>28.7</v>
          </cell>
          <cell r="AI161">
            <v>28.7</v>
          </cell>
          <cell r="AJ161">
            <v>28.7</v>
          </cell>
          <cell r="AK161">
            <v>29.6</v>
          </cell>
          <cell r="AL161">
            <v>30.2</v>
          </cell>
          <cell r="AM161">
            <v>31.3</v>
          </cell>
          <cell r="AN161">
            <v>35.5</v>
          </cell>
          <cell r="AO161">
            <v>18.5</v>
          </cell>
          <cell r="AP161">
            <v>18.7</v>
          </cell>
          <cell r="AQ161">
            <v>18.2</v>
          </cell>
          <cell r="AR161">
            <v>18</v>
          </cell>
          <cell r="AS161">
            <v>12</v>
          </cell>
          <cell r="AT161">
            <v>12</v>
          </cell>
        </row>
        <row r="162">
          <cell r="G162">
            <v>654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0.7</v>
          </cell>
          <cell r="M162">
            <v>1.8</v>
          </cell>
          <cell r="N162">
            <v>5.5</v>
          </cell>
          <cell r="O162">
            <v>8.1999999999999993</v>
          </cell>
          <cell r="P162">
            <v>11.1</v>
          </cell>
          <cell r="Q162">
            <v>4.2</v>
          </cell>
          <cell r="R162">
            <v>8.1</v>
          </cell>
          <cell r="S162">
            <v>8.5</v>
          </cell>
          <cell r="T162">
            <v>5</v>
          </cell>
          <cell r="U162">
            <v>5</v>
          </cell>
          <cell r="V162">
            <v>7</v>
          </cell>
          <cell r="W162">
            <v>5.9</v>
          </cell>
          <cell r="X162">
            <v>11.2</v>
          </cell>
          <cell r="Y162">
            <v>16.3</v>
          </cell>
          <cell r="Z162">
            <v>19</v>
          </cell>
          <cell r="AA162">
            <v>27.4</v>
          </cell>
          <cell r="AB162">
            <v>30.8</v>
          </cell>
          <cell r="AC162">
            <v>0.1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</row>
        <row r="163">
          <cell r="G163">
            <v>664</v>
          </cell>
          <cell r="H163">
            <v>0</v>
          </cell>
          <cell r="I163">
            <v>0.6</v>
          </cell>
          <cell r="J163">
            <v>1.1000000000000001</v>
          </cell>
          <cell r="K163">
            <v>1.7</v>
          </cell>
          <cell r="L163">
            <v>2.2999999999999998</v>
          </cell>
          <cell r="M163">
            <v>2.9</v>
          </cell>
          <cell r="N163">
            <v>3.4</v>
          </cell>
          <cell r="O163">
            <v>4</v>
          </cell>
          <cell r="P163">
            <v>4</v>
          </cell>
          <cell r="Q163">
            <v>4</v>
          </cell>
          <cell r="R163">
            <v>4.0999999999999996</v>
          </cell>
          <cell r="S163">
            <v>4.7</v>
          </cell>
          <cell r="T163">
            <v>5.9</v>
          </cell>
          <cell r="U163">
            <v>15.5</v>
          </cell>
          <cell r="V163">
            <v>30.3</v>
          </cell>
          <cell r="W163">
            <v>50.1</v>
          </cell>
          <cell r="X163">
            <v>113.7</v>
          </cell>
          <cell r="Y163">
            <v>191.5</v>
          </cell>
          <cell r="Z163">
            <v>313.3</v>
          </cell>
          <cell r="AA163">
            <v>0.3</v>
          </cell>
          <cell r="AB163">
            <v>4.0999999999999996</v>
          </cell>
          <cell r="AC163">
            <v>2.2000000000000002</v>
          </cell>
          <cell r="AD163">
            <v>17.600000000000001</v>
          </cell>
          <cell r="AE163">
            <v>40.1</v>
          </cell>
          <cell r="AF163">
            <v>64</v>
          </cell>
          <cell r="AG163">
            <v>101</v>
          </cell>
          <cell r="AH163">
            <v>79.2</v>
          </cell>
          <cell r="AI163">
            <v>47.8</v>
          </cell>
          <cell r="AJ163">
            <v>10.6</v>
          </cell>
          <cell r="AK163">
            <v>30.6</v>
          </cell>
          <cell r="AL163">
            <v>127.8</v>
          </cell>
          <cell r="AM163">
            <v>208.7</v>
          </cell>
          <cell r="AN163">
            <v>248.8</v>
          </cell>
          <cell r="AO163">
            <v>236</v>
          </cell>
          <cell r="AP163">
            <v>261.2</v>
          </cell>
          <cell r="AQ163">
            <v>230</v>
          </cell>
          <cell r="AR163">
            <v>228.6</v>
          </cell>
          <cell r="AS163">
            <v>179.4</v>
          </cell>
          <cell r="AT163">
            <v>184.3</v>
          </cell>
        </row>
        <row r="164">
          <cell r="G164">
            <v>666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1.6</v>
          </cell>
          <cell r="X164">
            <v>0.4</v>
          </cell>
          <cell r="Y164">
            <v>0.5</v>
          </cell>
          <cell r="Z164">
            <v>0.5</v>
          </cell>
          <cell r="AA164">
            <v>0.5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</row>
        <row r="165">
          <cell r="G165">
            <v>668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  <cell r="N165">
            <v>9</v>
          </cell>
          <cell r="O165">
            <v>10.4</v>
          </cell>
          <cell r="P165">
            <v>45.1</v>
          </cell>
          <cell r="Q165">
            <v>64</v>
          </cell>
          <cell r="R165">
            <v>91</v>
          </cell>
          <cell r="S165">
            <v>128.5</v>
          </cell>
          <cell r="T165">
            <v>163.4</v>
          </cell>
          <cell r="U165">
            <v>173.8</v>
          </cell>
          <cell r="V165">
            <v>187</v>
          </cell>
          <cell r="W165">
            <v>192.1</v>
          </cell>
          <cell r="X165">
            <v>195.5</v>
          </cell>
          <cell r="Y165">
            <v>195</v>
          </cell>
          <cell r="Z165">
            <v>200.2</v>
          </cell>
          <cell r="AA165">
            <v>208.4</v>
          </cell>
          <cell r="AB165">
            <v>207.5</v>
          </cell>
          <cell r="AC165">
            <v>199.4</v>
          </cell>
          <cell r="AD165">
            <v>191.9</v>
          </cell>
          <cell r="AE165">
            <v>198.7</v>
          </cell>
          <cell r="AF165">
            <v>204.5</v>
          </cell>
          <cell r="AG165">
            <v>196.8</v>
          </cell>
          <cell r="AH165">
            <v>189.1</v>
          </cell>
          <cell r="AI165">
            <v>195.6</v>
          </cell>
          <cell r="AJ165">
            <v>204.1</v>
          </cell>
          <cell r="AK165">
            <v>206.8</v>
          </cell>
          <cell r="AL165">
            <v>197.7</v>
          </cell>
          <cell r="AM165">
            <v>198.7</v>
          </cell>
          <cell r="AN165">
            <v>202.5</v>
          </cell>
          <cell r="AO165">
            <v>195.2</v>
          </cell>
          <cell r="AP165">
            <v>20.5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</row>
        <row r="166">
          <cell r="G166">
            <v>674</v>
          </cell>
          <cell r="H166">
            <v>0</v>
          </cell>
          <cell r="I166">
            <v>0</v>
          </cell>
          <cell r="J166">
            <v>0.1</v>
          </cell>
          <cell r="K166">
            <v>0.1</v>
          </cell>
          <cell r="L166">
            <v>0.2</v>
          </cell>
          <cell r="M166">
            <v>5.4</v>
          </cell>
          <cell r="N166">
            <v>15.7</v>
          </cell>
          <cell r="O166">
            <v>54</v>
          </cell>
          <cell r="P166">
            <v>137.19999999999999</v>
          </cell>
          <cell r="Q166">
            <v>18.100000000000001</v>
          </cell>
          <cell r="R166">
            <v>22.2</v>
          </cell>
          <cell r="S166">
            <v>49.7</v>
          </cell>
          <cell r="T166">
            <v>37.700000000000003</v>
          </cell>
          <cell r="U166">
            <v>32.700000000000003</v>
          </cell>
          <cell r="V166">
            <v>19.100000000000001</v>
          </cell>
          <cell r="W166">
            <v>20.5</v>
          </cell>
          <cell r="X166">
            <v>26</v>
          </cell>
          <cell r="Y166">
            <v>34</v>
          </cell>
          <cell r="Z166">
            <v>38.299999999999997</v>
          </cell>
          <cell r="AA166">
            <v>45.4</v>
          </cell>
          <cell r="AB166">
            <v>52.7</v>
          </cell>
          <cell r="AC166">
            <v>53</v>
          </cell>
          <cell r="AD166">
            <v>26.8</v>
          </cell>
          <cell r="AE166">
            <v>19.600000000000001</v>
          </cell>
          <cell r="AF166">
            <v>25</v>
          </cell>
          <cell r="AG166">
            <v>29.9</v>
          </cell>
          <cell r="AH166">
            <v>33.4</v>
          </cell>
          <cell r="AI166">
            <v>36.299999999999997</v>
          </cell>
          <cell r="AJ166">
            <v>36.5</v>
          </cell>
          <cell r="AK166">
            <v>6.1</v>
          </cell>
          <cell r="AL166">
            <v>5.3</v>
          </cell>
          <cell r="AM166">
            <v>5.7</v>
          </cell>
          <cell r="AN166">
            <v>6.2</v>
          </cell>
          <cell r="AO166">
            <v>6.5</v>
          </cell>
          <cell r="AP166">
            <v>6.7</v>
          </cell>
          <cell r="AQ166">
            <v>7.2</v>
          </cell>
          <cell r="AR166">
            <v>7.1</v>
          </cell>
          <cell r="AS166">
            <v>7.1</v>
          </cell>
          <cell r="AT166">
            <v>7.5</v>
          </cell>
        </row>
        <row r="167">
          <cell r="G167">
            <v>676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12</v>
          </cell>
          <cell r="P167">
            <v>0</v>
          </cell>
          <cell r="Q167">
            <v>0</v>
          </cell>
          <cell r="R167">
            <v>0</v>
          </cell>
          <cell r="S167">
            <v>0.8</v>
          </cell>
          <cell r="T167">
            <v>11.5</v>
          </cell>
          <cell r="U167">
            <v>2.4</v>
          </cell>
          <cell r="V167">
            <v>4.3</v>
          </cell>
          <cell r="W167">
            <v>6.9</v>
          </cell>
          <cell r="X167">
            <v>0.9</v>
          </cell>
          <cell r="Y167">
            <v>0.5</v>
          </cell>
          <cell r="Z167">
            <v>1.4</v>
          </cell>
          <cell r="AA167">
            <v>4.3</v>
          </cell>
          <cell r="AB167">
            <v>4.2</v>
          </cell>
          <cell r="AC167">
            <v>7.4</v>
          </cell>
          <cell r="AD167">
            <v>8.1</v>
          </cell>
          <cell r="AE167">
            <v>10.7</v>
          </cell>
          <cell r="AF167">
            <v>11.5</v>
          </cell>
          <cell r="AG167">
            <v>12.1</v>
          </cell>
          <cell r="AH167">
            <v>4.9000000000000004</v>
          </cell>
          <cell r="AI167">
            <v>5</v>
          </cell>
          <cell r="AJ167">
            <v>5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</row>
        <row r="168">
          <cell r="G168">
            <v>678</v>
          </cell>
          <cell r="H168">
            <v>1.6</v>
          </cell>
          <cell r="I168">
            <v>1.3</v>
          </cell>
          <cell r="J168">
            <v>1.5</v>
          </cell>
          <cell r="K168">
            <v>1.6</v>
          </cell>
          <cell r="L168">
            <v>1.7</v>
          </cell>
          <cell r="M168">
            <v>1.8</v>
          </cell>
          <cell r="N168">
            <v>1.5</v>
          </cell>
          <cell r="O168">
            <v>1.4</v>
          </cell>
          <cell r="P168">
            <v>1.8</v>
          </cell>
          <cell r="Q168">
            <v>3.1</v>
          </cell>
          <cell r="R168">
            <v>14.3</v>
          </cell>
          <cell r="S168">
            <v>19.600000000000001</v>
          </cell>
          <cell r="T168">
            <v>21.3</v>
          </cell>
          <cell r="U168">
            <v>1.7</v>
          </cell>
          <cell r="V168">
            <v>0</v>
          </cell>
          <cell r="W168">
            <v>0.2</v>
          </cell>
          <cell r="X168">
            <v>1.4</v>
          </cell>
          <cell r="Y168">
            <v>0</v>
          </cell>
          <cell r="Z168">
            <v>2.4</v>
          </cell>
          <cell r="AA168">
            <v>2.1</v>
          </cell>
          <cell r="AB168">
            <v>2.2999999999999998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0.5</v>
          </cell>
          <cell r="AT168">
            <v>0</v>
          </cell>
        </row>
        <row r="169">
          <cell r="G169">
            <v>682</v>
          </cell>
          <cell r="H169">
            <v>0</v>
          </cell>
          <cell r="I169">
            <v>0</v>
          </cell>
          <cell r="J169">
            <v>1</v>
          </cell>
          <cell r="K169">
            <v>18.100000000000001</v>
          </cell>
          <cell r="L169">
            <v>2.1</v>
          </cell>
          <cell r="M169">
            <v>20.7</v>
          </cell>
          <cell r="N169">
            <v>5.6</v>
          </cell>
          <cell r="O169">
            <v>5.8</v>
          </cell>
          <cell r="P169">
            <v>5.0999999999999996</v>
          </cell>
          <cell r="Q169">
            <v>9.5</v>
          </cell>
          <cell r="R169">
            <v>3.2</v>
          </cell>
          <cell r="S169">
            <v>2.4</v>
          </cell>
          <cell r="T169">
            <v>10.3</v>
          </cell>
          <cell r="U169">
            <v>18</v>
          </cell>
          <cell r="V169">
            <v>10.5</v>
          </cell>
          <cell r="W169">
            <v>21</v>
          </cell>
          <cell r="X169">
            <v>36.9</v>
          </cell>
          <cell r="Y169">
            <v>52.1</v>
          </cell>
          <cell r="Z169">
            <v>3.9</v>
          </cell>
          <cell r="AA169">
            <v>4.5999999999999996</v>
          </cell>
          <cell r="AB169">
            <v>5.4</v>
          </cell>
          <cell r="AC169">
            <v>0</v>
          </cell>
          <cell r="AD169">
            <v>0</v>
          </cell>
          <cell r="AE169">
            <v>0</v>
          </cell>
          <cell r="AF169">
            <v>0.1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10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</row>
        <row r="170">
          <cell r="G170">
            <v>684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1.2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1.1000000000000001</v>
          </cell>
        </row>
        <row r="171">
          <cell r="G171">
            <v>688</v>
          </cell>
          <cell r="H171" t="e">
            <v>#N/A</v>
          </cell>
          <cell r="I171" t="e">
            <v>#N/A</v>
          </cell>
          <cell r="J171" t="e">
            <v>#N/A</v>
          </cell>
          <cell r="K171" t="e">
            <v>#N/A</v>
          </cell>
          <cell r="L171" t="e">
            <v>#N/A</v>
          </cell>
          <cell r="M171" t="e">
            <v>#N/A</v>
          </cell>
          <cell r="N171" t="e">
            <v>#N/A</v>
          </cell>
          <cell r="O171" t="e">
            <v>#N/A</v>
          </cell>
          <cell r="P171" t="e">
            <v>#N/A</v>
          </cell>
          <cell r="Q171">
            <v>1.1000000000000001</v>
          </cell>
          <cell r="R171">
            <v>105.1</v>
          </cell>
          <cell r="S171">
            <v>237.1</v>
          </cell>
          <cell r="T171">
            <v>247.3</v>
          </cell>
          <cell r="U171">
            <v>284.10000000000002</v>
          </cell>
          <cell r="V171">
            <v>360.9</v>
          </cell>
          <cell r="W171">
            <v>351.6</v>
          </cell>
          <cell r="X171">
            <v>247</v>
          </cell>
          <cell r="Y171">
            <v>66.099999999999994</v>
          </cell>
          <cell r="Z171">
            <v>49.2</v>
          </cell>
          <cell r="AA171">
            <v>14.1</v>
          </cell>
          <cell r="AB171">
            <v>12.1</v>
          </cell>
          <cell r="AC171">
            <v>3.1</v>
          </cell>
          <cell r="AD171">
            <v>2.7</v>
          </cell>
          <cell r="AE171">
            <v>2.5</v>
          </cell>
          <cell r="AF171">
            <v>2.5</v>
          </cell>
          <cell r="AG171">
            <v>2.7</v>
          </cell>
          <cell r="AH171">
            <v>2.4</v>
          </cell>
          <cell r="AI171">
            <v>1.7</v>
          </cell>
          <cell r="AJ171">
            <v>1.8</v>
          </cell>
          <cell r="AK171">
            <v>1.9</v>
          </cell>
          <cell r="AL171">
            <v>1.8</v>
          </cell>
          <cell r="AM171">
            <v>1.8</v>
          </cell>
          <cell r="AN171">
            <v>2.1</v>
          </cell>
          <cell r="AO171">
            <v>1.7</v>
          </cell>
          <cell r="AP171">
            <v>3.8</v>
          </cell>
          <cell r="AQ171">
            <v>1.8</v>
          </cell>
          <cell r="AR171">
            <v>0</v>
          </cell>
          <cell r="AS171">
            <v>3.3</v>
          </cell>
          <cell r="AT171">
            <v>0</v>
          </cell>
        </row>
        <row r="172">
          <cell r="G172">
            <v>692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0.2</v>
          </cell>
          <cell r="M172">
            <v>0</v>
          </cell>
          <cell r="N172">
            <v>0.2</v>
          </cell>
          <cell r="O172">
            <v>0.4</v>
          </cell>
          <cell r="P172">
            <v>2.7</v>
          </cell>
          <cell r="Q172">
            <v>0</v>
          </cell>
          <cell r="R172">
            <v>5.4</v>
          </cell>
          <cell r="S172">
            <v>0</v>
          </cell>
          <cell r="T172">
            <v>0</v>
          </cell>
          <cell r="U172">
            <v>0</v>
          </cell>
          <cell r="V172">
            <v>19.8</v>
          </cell>
          <cell r="W172">
            <v>41</v>
          </cell>
          <cell r="X172">
            <v>0.2</v>
          </cell>
          <cell r="Y172">
            <v>0.5</v>
          </cell>
          <cell r="Z172">
            <v>0.8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</row>
        <row r="173">
          <cell r="G173">
            <v>694</v>
          </cell>
          <cell r="H173">
            <v>3.3</v>
          </cell>
          <cell r="I173">
            <v>2.1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0.2</v>
          </cell>
          <cell r="O173">
            <v>3.8</v>
          </cell>
          <cell r="P173">
            <v>7.3</v>
          </cell>
          <cell r="Q173">
            <v>20.7</v>
          </cell>
          <cell r="R173">
            <v>160.80000000000001</v>
          </cell>
          <cell r="S173">
            <v>515.70000000000005</v>
          </cell>
          <cell r="T173">
            <v>42.3</v>
          </cell>
          <cell r="U173">
            <v>2576.1</v>
          </cell>
          <cell r="V173">
            <v>214.1</v>
          </cell>
          <cell r="W173">
            <v>897.1</v>
          </cell>
          <cell r="X173">
            <v>397.8</v>
          </cell>
          <cell r="Y173">
            <v>508.8</v>
          </cell>
          <cell r="Z173">
            <v>1144.5</v>
          </cell>
          <cell r="AA173">
            <v>1405.3</v>
          </cell>
          <cell r="AB173">
            <v>1557.1</v>
          </cell>
          <cell r="AC173">
            <v>1561.8</v>
          </cell>
          <cell r="AD173">
            <v>1503.2</v>
          </cell>
          <cell r="AE173">
            <v>1842.9</v>
          </cell>
          <cell r="AF173">
            <v>2094</v>
          </cell>
          <cell r="AG173">
            <v>3.4</v>
          </cell>
          <cell r="AH173">
            <v>3.4</v>
          </cell>
          <cell r="AI173">
            <v>3.4</v>
          </cell>
          <cell r="AJ173">
            <v>3.1</v>
          </cell>
          <cell r="AK173">
            <v>9.8000000000000007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</row>
        <row r="174">
          <cell r="G174">
            <v>714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0.9</v>
          </cell>
          <cell r="AA174">
            <v>1.6</v>
          </cell>
          <cell r="AB174">
            <v>1.7</v>
          </cell>
          <cell r="AC174">
            <v>1.6</v>
          </cell>
          <cell r="AD174">
            <v>1.3</v>
          </cell>
          <cell r="AE174">
            <v>1.4</v>
          </cell>
          <cell r="AF174">
            <v>1.2</v>
          </cell>
          <cell r="AG174">
            <v>1.1000000000000001</v>
          </cell>
          <cell r="AH174">
            <v>1.1000000000000001</v>
          </cell>
          <cell r="AI174">
            <v>1.3</v>
          </cell>
          <cell r="AJ174">
            <v>1.5</v>
          </cell>
          <cell r="AK174">
            <v>1.7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</row>
        <row r="175">
          <cell r="G175">
            <v>716</v>
          </cell>
          <cell r="H175" t="e">
            <v>#N/A</v>
          </cell>
          <cell r="I175" t="e">
            <v>#N/A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0.1</v>
          </cell>
          <cell r="S175">
            <v>0.2</v>
          </cell>
          <cell r="T175">
            <v>0.6</v>
          </cell>
          <cell r="U175">
            <v>0.9</v>
          </cell>
          <cell r="V175">
            <v>0.9</v>
          </cell>
          <cell r="W175">
            <v>1</v>
          </cell>
          <cell r="X175">
            <v>1.1000000000000001</v>
          </cell>
          <cell r="Y175">
            <v>1.1000000000000001</v>
          </cell>
          <cell r="Z175">
            <v>1.1000000000000001</v>
          </cell>
          <cell r="AA175">
            <v>1.1000000000000001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</row>
        <row r="176">
          <cell r="G176">
            <v>722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0.2</v>
          </cell>
          <cell r="O176">
            <v>0.2</v>
          </cell>
          <cell r="P176">
            <v>0.1</v>
          </cell>
          <cell r="Q176">
            <v>8</v>
          </cell>
          <cell r="R176">
            <v>0.7</v>
          </cell>
          <cell r="S176">
            <v>0</v>
          </cell>
          <cell r="T176">
            <v>1.4</v>
          </cell>
          <cell r="U176">
            <v>0</v>
          </cell>
          <cell r="V176">
            <v>0.5</v>
          </cell>
          <cell r="W176">
            <v>0</v>
          </cell>
          <cell r="X176">
            <v>29</v>
          </cell>
          <cell r="Y176">
            <v>30.1</v>
          </cell>
          <cell r="Z176">
            <v>47.4</v>
          </cell>
          <cell r="AA176">
            <v>60.7</v>
          </cell>
          <cell r="AB176">
            <v>44.1</v>
          </cell>
          <cell r="AC176">
            <v>1.2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</row>
        <row r="177">
          <cell r="G177">
            <v>718</v>
          </cell>
          <cell r="H177" t="e">
            <v>#N/A</v>
          </cell>
          <cell r="I177" t="e">
            <v>#N/A</v>
          </cell>
          <cell r="J177" t="e">
            <v>#N/A</v>
          </cell>
          <cell r="K177" t="e">
            <v>#N/A</v>
          </cell>
          <cell r="L177" t="e">
            <v>#N/A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1</v>
          </cell>
          <cell r="T177">
            <v>2</v>
          </cell>
          <cell r="U177">
            <v>3</v>
          </cell>
          <cell r="V177">
            <v>1.6</v>
          </cell>
          <cell r="W177">
            <v>2.1</v>
          </cell>
          <cell r="X177">
            <v>8.1</v>
          </cell>
          <cell r="Y177">
            <v>8.8000000000000007</v>
          </cell>
          <cell r="Z177">
            <v>8.6999999999999993</v>
          </cell>
          <cell r="AA177">
            <v>10.3</v>
          </cell>
          <cell r="AB177">
            <v>11.5</v>
          </cell>
          <cell r="AC177">
            <v>10.8</v>
          </cell>
          <cell r="AD177">
            <v>10.4</v>
          </cell>
          <cell r="AE177">
            <v>9.4</v>
          </cell>
          <cell r="AF177">
            <v>8.1</v>
          </cell>
          <cell r="AG177">
            <v>0</v>
          </cell>
          <cell r="AH177">
            <v>1.6</v>
          </cell>
          <cell r="AI177">
            <v>2</v>
          </cell>
          <cell r="AJ177">
            <v>5.9</v>
          </cell>
          <cell r="AK177">
            <v>14</v>
          </cell>
          <cell r="AL177">
            <v>18.600000000000001</v>
          </cell>
          <cell r="AM177">
            <v>15.5</v>
          </cell>
          <cell r="AN177">
            <v>23.2</v>
          </cell>
          <cell r="AO177">
            <v>31</v>
          </cell>
          <cell r="AP177">
            <v>142.5</v>
          </cell>
          <cell r="AQ177">
            <v>20.8</v>
          </cell>
          <cell r="AR177">
            <v>19.899999999999999</v>
          </cell>
          <cell r="AS177">
            <v>20.9</v>
          </cell>
          <cell r="AT177">
            <v>20.9</v>
          </cell>
        </row>
        <row r="178">
          <cell r="G178">
            <v>724</v>
          </cell>
          <cell r="H178">
            <v>3.3</v>
          </cell>
          <cell r="I178">
            <v>14.4</v>
          </cell>
          <cell r="J178">
            <v>9.3000000000000007</v>
          </cell>
          <cell r="K178">
            <v>1.8</v>
          </cell>
          <cell r="L178">
            <v>11.9</v>
          </cell>
          <cell r="M178">
            <v>12.9</v>
          </cell>
          <cell r="N178">
            <v>8.6</v>
          </cell>
          <cell r="O178">
            <v>16.399999999999999</v>
          </cell>
          <cell r="P178">
            <v>19.899999999999999</v>
          </cell>
          <cell r="Q178">
            <v>18.5</v>
          </cell>
          <cell r="R178">
            <v>25.6</v>
          </cell>
          <cell r="S178">
            <v>30.2</v>
          </cell>
          <cell r="T178">
            <v>43.1</v>
          </cell>
          <cell r="U178">
            <v>51.8</v>
          </cell>
          <cell r="V178">
            <v>360.4</v>
          </cell>
          <cell r="W178">
            <v>374.3</v>
          </cell>
          <cell r="X178">
            <v>383.5</v>
          </cell>
          <cell r="Y178">
            <v>325.5</v>
          </cell>
          <cell r="Z178">
            <v>319.2</v>
          </cell>
          <cell r="AA178">
            <v>309.2</v>
          </cell>
          <cell r="AB178">
            <v>88.1</v>
          </cell>
          <cell r="AC178">
            <v>88.1</v>
          </cell>
          <cell r="AD178">
            <v>88.1</v>
          </cell>
          <cell r="AE178">
            <v>88.1</v>
          </cell>
          <cell r="AF178">
            <v>88.1</v>
          </cell>
          <cell r="AG178">
            <v>4</v>
          </cell>
          <cell r="AH178">
            <v>0</v>
          </cell>
          <cell r="AI178">
            <v>0</v>
          </cell>
          <cell r="AJ178">
            <v>10</v>
          </cell>
          <cell r="AK178">
            <v>0</v>
          </cell>
          <cell r="AL178">
            <v>211.1</v>
          </cell>
          <cell r="AM178">
            <v>211.1</v>
          </cell>
          <cell r="AN178">
            <v>211.1</v>
          </cell>
          <cell r="AO178">
            <v>211.1</v>
          </cell>
          <cell r="AP178">
            <v>211.1</v>
          </cell>
          <cell r="AQ178">
            <v>211.1</v>
          </cell>
          <cell r="AR178">
            <v>208</v>
          </cell>
          <cell r="AS178">
            <v>209.6</v>
          </cell>
          <cell r="AT178">
            <v>195.4</v>
          </cell>
        </row>
        <row r="179">
          <cell r="G179">
            <v>726</v>
          </cell>
          <cell r="H179">
            <v>0</v>
          </cell>
          <cell r="I179">
            <v>0.3</v>
          </cell>
          <cell r="J179">
            <v>0.3</v>
          </cell>
          <cell r="K179">
            <v>0.4</v>
          </cell>
          <cell r="L179">
            <v>0</v>
          </cell>
          <cell r="M179">
            <v>0.1</v>
          </cell>
          <cell r="N179">
            <v>3.1</v>
          </cell>
          <cell r="O179">
            <v>32.799999999999997</v>
          </cell>
          <cell r="P179">
            <v>71.599999999999994</v>
          </cell>
          <cell r="Q179">
            <v>113.8</v>
          </cell>
          <cell r="R179">
            <v>9.5</v>
          </cell>
          <cell r="S179">
            <v>27.8</v>
          </cell>
          <cell r="T179">
            <v>0</v>
          </cell>
          <cell r="U179">
            <v>1.2</v>
          </cell>
          <cell r="V179">
            <v>12.1</v>
          </cell>
          <cell r="W179">
            <v>28.2</v>
          </cell>
          <cell r="X179">
            <v>34.799999999999997</v>
          </cell>
          <cell r="Y179">
            <v>34.5</v>
          </cell>
          <cell r="Z179">
            <v>34.4</v>
          </cell>
          <cell r="AA179">
            <v>35.6</v>
          </cell>
          <cell r="AB179">
            <v>36.6</v>
          </cell>
          <cell r="AC179">
            <v>36</v>
          </cell>
          <cell r="AD179">
            <v>34.4</v>
          </cell>
          <cell r="AE179">
            <v>35.1</v>
          </cell>
          <cell r="AF179">
            <v>33.5</v>
          </cell>
          <cell r="AG179">
            <v>32.700000000000003</v>
          </cell>
          <cell r="AH179">
            <v>32.1</v>
          </cell>
          <cell r="AI179">
            <v>33.9</v>
          </cell>
          <cell r="AJ179">
            <v>36.200000000000003</v>
          </cell>
          <cell r="AK179">
            <v>37.299999999999997</v>
          </cell>
          <cell r="AL179">
            <v>35.299999999999997</v>
          </cell>
          <cell r="AM179">
            <v>36.9</v>
          </cell>
          <cell r="AN179">
            <v>38.4</v>
          </cell>
          <cell r="AO179">
            <v>37</v>
          </cell>
          <cell r="AP179">
            <v>37.700000000000003</v>
          </cell>
          <cell r="AQ179">
            <v>36.6</v>
          </cell>
          <cell r="AR179">
            <v>36.200000000000003</v>
          </cell>
          <cell r="AS179">
            <v>36.5</v>
          </cell>
          <cell r="AT179">
            <v>37.1</v>
          </cell>
        </row>
        <row r="180">
          <cell r="G180">
            <v>199</v>
          </cell>
          <cell r="H180" t="e">
            <v>#N/A</v>
          </cell>
          <cell r="I180" t="e">
            <v>#N/A</v>
          </cell>
          <cell r="J180" t="e">
            <v>#N/A</v>
          </cell>
          <cell r="K180" t="e">
            <v>#N/A</v>
          </cell>
          <cell r="L180" t="e">
            <v>#N/A</v>
          </cell>
          <cell r="M180" t="e">
            <v>#N/A</v>
          </cell>
          <cell r="N180" t="e">
            <v>#N/A</v>
          </cell>
          <cell r="O180" t="e">
            <v>#N/A</v>
          </cell>
          <cell r="P180" t="e">
            <v>#N/A</v>
          </cell>
          <cell r="Q180" t="e">
            <v>#N/A</v>
          </cell>
          <cell r="R180" t="e">
            <v>#N/A</v>
          </cell>
          <cell r="S180" t="e">
            <v>#N/A</v>
          </cell>
          <cell r="T180" t="e">
            <v>#N/A</v>
          </cell>
          <cell r="U180" t="e">
            <v>#N/A</v>
          </cell>
          <cell r="V180" t="e">
            <v>#N/A</v>
          </cell>
          <cell r="W180" t="e">
            <v>#N/A</v>
          </cell>
          <cell r="X180" t="e">
            <v>#N/A</v>
          </cell>
          <cell r="Y180" t="e">
            <v>#N/A</v>
          </cell>
          <cell r="Z180" t="e">
            <v>#N/A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</row>
        <row r="181">
          <cell r="G181">
            <v>732</v>
          </cell>
          <cell r="H181">
            <v>0</v>
          </cell>
          <cell r="I181">
            <v>6.1</v>
          </cell>
          <cell r="J181">
            <v>98.8</v>
          </cell>
          <cell r="K181">
            <v>99.3</v>
          </cell>
          <cell r="L181">
            <v>70.5</v>
          </cell>
          <cell r="M181">
            <v>443.6</v>
          </cell>
          <cell r="N181">
            <v>327.2</v>
          </cell>
          <cell r="O181">
            <v>591.29999999999995</v>
          </cell>
          <cell r="P181">
            <v>267.7</v>
          </cell>
          <cell r="Q181">
            <v>262</v>
          </cell>
          <cell r="R181">
            <v>249.9</v>
          </cell>
          <cell r="S181">
            <v>248.3</v>
          </cell>
          <cell r="T181">
            <v>381.9</v>
          </cell>
          <cell r="U181">
            <v>668.8</v>
          </cell>
          <cell r="V181">
            <v>1049.4000000000001</v>
          </cell>
          <cell r="W181">
            <v>1810.6</v>
          </cell>
          <cell r="X181">
            <v>1970.7</v>
          </cell>
          <cell r="Y181">
            <v>1972</v>
          </cell>
          <cell r="Z181">
            <v>1949.1</v>
          </cell>
          <cell r="AA181">
            <v>2130.9</v>
          </cell>
          <cell r="AB181">
            <v>2354.8000000000002</v>
          </cell>
          <cell r="AC181">
            <v>2089.5</v>
          </cell>
          <cell r="AD181">
            <v>1972.8</v>
          </cell>
          <cell r="AE181">
            <v>2055.4</v>
          </cell>
          <cell r="AF181">
            <v>1842.7</v>
          </cell>
          <cell r="AG181">
            <v>2175.9</v>
          </cell>
          <cell r="AH181">
            <v>1729</v>
          </cell>
          <cell r="AI181">
            <v>1969</v>
          </cell>
          <cell r="AJ181">
            <v>2136.9</v>
          </cell>
          <cell r="AK181">
            <v>2281.5</v>
          </cell>
          <cell r="AL181">
            <v>2087.3000000000002</v>
          </cell>
          <cell r="AM181">
            <v>2200</v>
          </cell>
          <cell r="AN181">
            <v>2332.6</v>
          </cell>
          <cell r="AO181">
            <v>2390.3000000000002</v>
          </cell>
          <cell r="AP181">
            <v>2448.6</v>
          </cell>
          <cell r="AQ181">
            <v>2628.8</v>
          </cell>
          <cell r="AR181">
            <v>3742.9</v>
          </cell>
          <cell r="AS181">
            <v>4331.1000000000004</v>
          </cell>
          <cell r="AT181">
            <v>4784.5</v>
          </cell>
        </row>
        <row r="182">
          <cell r="G182">
            <v>734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0.2</v>
          </cell>
          <cell r="Y182">
            <v>0.3</v>
          </cell>
          <cell r="Z182">
            <v>0.9</v>
          </cell>
          <cell r="AA182">
            <v>0.5</v>
          </cell>
          <cell r="AB182">
            <v>0.3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0.2</v>
          </cell>
        </row>
        <row r="183">
          <cell r="G183">
            <v>738</v>
          </cell>
          <cell r="H183">
            <v>2</v>
          </cell>
          <cell r="I183">
            <v>2.4</v>
          </cell>
          <cell r="J183">
            <v>3.8</v>
          </cell>
          <cell r="K183">
            <v>1.7</v>
          </cell>
          <cell r="L183">
            <v>2.9</v>
          </cell>
          <cell r="M183">
            <v>6.8</v>
          </cell>
          <cell r="N183">
            <v>13</v>
          </cell>
          <cell r="O183">
            <v>21.9</v>
          </cell>
          <cell r="P183">
            <v>29.8</v>
          </cell>
          <cell r="Q183">
            <v>50</v>
          </cell>
          <cell r="R183">
            <v>89.1</v>
          </cell>
          <cell r="S183">
            <v>55.5</v>
          </cell>
          <cell r="T183">
            <v>85.8</v>
          </cell>
          <cell r="U183">
            <v>112.3</v>
          </cell>
          <cell r="V183">
            <v>159.30000000000001</v>
          </cell>
          <cell r="W183">
            <v>196.2</v>
          </cell>
          <cell r="X183">
            <v>245.5</v>
          </cell>
          <cell r="Y183">
            <v>217.1</v>
          </cell>
          <cell r="Z183">
            <v>223.6</v>
          </cell>
          <cell r="AA183">
            <v>249.9</v>
          </cell>
          <cell r="AB183">
            <v>271.5</v>
          </cell>
          <cell r="AC183">
            <v>281.60000000000002</v>
          </cell>
          <cell r="AD183">
            <v>182.1</v>
          </cell>
          <cell r="AE183">
            <v>165.4</v>
          </cell>
          <cell r="AF183">
            <v>166.5</v>
          </cell>
          <cell r="AG183">
            <v>151.5</v>
          </cell>
          <cell r="AH183">
            <v>53.3</v>
          </cell>
          <cell r="AI183">
            <v>49.8</v>
          </cell>
          <cell r="AJ183">
            <v>54</v>
          </cell>
          <cell r="AK183">
            <v>56.3</v>
          </cell>
          <cell r="AL183">
            <v>57.3</v>
          </cell>
          <cell r="AM183">
            <v>56.2</v>
          </cell>
          <cell r="AN183">
            <v>60.5</v>
          </cell>
          <cell r="AO183">
            <v>64.2</v>
          </cell>
          <cell r="AP183">
            <v>59</v>
          </cell>
          <cell r="AQ183">
            <v>42.8</v>
          </cell>
          <cell r="AR183">
            <v>42</v>
          </cell>
          <cell r="AS183">
            <v>42.4</v>
          </cell>
          <cell r="AT183">
            <v>43.4</v>
          </cell>
        </row>
        <row r="184">
          <cell r="G184">
            <v>742</v>
          </cell>
          <cell r="H184">
            <v>0.5</v>
          </cell>
          <cell r="I184">
            <v>4.5999999999999996</v>
          </cell>
          <cell r="J184">
            <v>7</v>
          </cell>
          <cell r="K184">
            <v>29.6</v>
          </cell>
          <cell r="L184">
            <v>19.3</v>
          </cell>
          <cell r="M184">
            <v>20.399999999999999</v>
          </cell>
          <cell r="N184">
            <v>55.3</v>
          </cell>
          <cell r="O184">
            <v>86</v>
          </cell>
          <cell r="P184">
            <v>47.8</v>
          </cell>
          <cell r="Q184">
            <v>45.7</v>
          </cell>
          <cell r="R184">
            <v>0.3</v>
          </cell>
          <cell r="S184">
            <v>1.7</v>
          </cell>
          <cell r="T184">
            <v>20</v>
          </cell>
          <cell r="U184">
            <v>3.4</v>
          </cell>
          <cell r="V184">
            <v>1.2</v>
          </cell>
          <cell r="W184">
            <v>1.3</v>
          </cell>
          <cell r="X184">
            <v>1.3</v>
          </cell>
          <cell r="Y184">
            <v>9.9</v>
          </cell>
          <cell r="Z184">
            <v>21.1</v>
          </cell>
          <cell r="AA184">
            <v>33.6</v>
          </cell>
          <cell r="AB184">
            <v>45.5</v>
          </cell>
          <cell r="AC184">
            <v>50.1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</row>
        <row r="185">
          <cell r="G185">
            <v>746</v>
          </cell>
          <cell r="H185">
            <v>0.1</v>
          </cell>
          <cell r="I185">
            <v>2.4</v>
          </cell>
          <cell r="J185">
            <v>4.9000000000000004</v>
          </cell>
          <cell r="K185">
            <v>17.600000000000001</v>
          </cell>
          <cell r="L185">
            <v>31</v>
          </cell>
          <cell r="M185">
            <v>51.7</v>
          </cell>
          <cell r="N185">
            <v>17.600000000000001</v>
          </cell>
          <cell r="O185">
            <v>20.9</v>
          </cell>
          <cell r="P185">
            <v>20</v>
          </cell>
          <cell r="Q185">
            <v>23.4</v>
          </cell>
          <cell r="R185">
            <v>33.6</v>
          </cell>
          <cell r="S185">
            <v>50.8</v>
          </cell>
          <cell r="T185">
            <v>40</v>
          </cell>
          <cell r="U185">
            <v>61</v>
          </cell>
          <cell r="V185">
            <v>82.9</v>
          </cell>
          <cell r="W185">
            <v>121.7</v>
          </cell>
          <cell r="X185">
            <v>152.1</v>
          </cell>
          <cell r="Y185">
            <v>137.80000000000001</v>
          </cell>
          <cell r="Z185">
            <v>62.2</v>
          </cell>
          <cell r="AA185">
            <v>62.6</v>
          </cell>
          <cell r="AB185">
            <v>64.5</v>
          </cell>
          <cell r="AC185">
            <v>65.8</v>
          </cell>
          <cell r="AD185">
            <v>66.7</v>
          </cell>
          <cell r="AE185">
            <v>55.1</v>
          </cell>
          <cell r="AF185">
            <v>16.2</v>
          </cell>
          <cell r="AG185">
            <v>15.9</v>
          </cell>
          <cell r="AH185">
            <v>22.7</v>
          </cell>
          <cell r="AI185">
            <v>20.9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</row>
        <row r="186">
          <cell r="G186">
            <v>636</v>
          </cell>
          <cell r="H186">
            <v>64.400000000000006</v>
          </cell>
          <cell r="I186">
            <v>94.5</v>
          </cell>
          <cell r="J186">
            <v>259.5</v>
          </cell>
          <cell r="K186">
            <v>452</v>
          </cell>
          <cell r="L186">
            <v>325.7</v>
          </cell>
          <cell r="M186">
            <v>23.3</v>
          </cell>
          <cell r="N186">
            <v>47.3</v>
          </cell>
          <cell r="O186">
            <v>187.4</v>
          </cell>
          <cell r="P186">
            <v>124.1</v>
          </cell>
          <cell r="Q186">
            <v>90.7</v>
          </cell>
          <cell r="R186">
            <v>166.1</v>
          </cell>
          <cell r="S186">
            <v>260.2</v>
          </cell>
          <cell r="T186">
            <v>373.6</v>
          </cell>
          <cell r="U186">
            <v>445.1</v>
          </cell>
          <cell r="V186">
            <v>576</v>
          </cell>
          <cell r="W186">
            <v>674.4</v>
          </cell>
          <cell r="X186">
            <v>727.1</v>
          </cell>
          <cell r="Y186">
            <v>730</v>
          </cell>
          <cell r="Z186">
            <v>737.2</v>
          </cell>
          <cell r="AA186">
            <v>781.2</v>
          </cell>
          <cell r="AB186">
            <v>816.9</v>
          </cell>
          <cell r="AC186">
            <v>821</v>
          </cell>
          <cell r="AD186">
            <v>811.3</v>
          </cell>
          <cell r="AE186">
            <v>865.8</v>
          </cell>
          <cell r="AF186">
            <v>491.8</v>
          </cell>
          <cell r="AG186">
            <v>488.2</v>
          </cell>
          <cell r="AH186">
            <v>481.7</v>
          </cell>
          <cell r="AI186">
            <v>143</v>
          </cell>
          <cell r="AJ186">
            <v>138.6</v>
          </cell>
          <cell r="AK186">
            <v>140.30000000000001</v>
          </cell>
          <cell r="AL186">
            <v>143.6</v>
          </cell>
          <cell r="AM186">
            <v>145.9</v>
          </cell>
          <cell r="AN186">
            <v>196.2</v>
          </cell>
          <cell r="AO186">
            <v>248.8</v>
          </cell>
          <cell r="AP186">
            <v>289.60000000000002</v>
          </cell>
          <cell r="AQ186">
            <v>87.9</v>
          </cell>
          <cell r="AR186">
            <v>0.1</v>
          </cell>
          <cell r="AS186">
            <v>0</v>
          </cell>
          <cell r="AT186">
            <v>0</v>
          </cell>
        </row>
        <row r="187">
          <cell r="G187">
            <v>754</v>
          </cell>
          <cell r="H187">
            <v>1.5</v>
          </cell>
          <cell r="I187">
            <v>1.2</v>
          </cell>
          <cell r="J187">
            <v>1.4</v>
          </cell>
          <cell r="K187">
            <v>9.8000000000000007</v>
          </cell>
          <cell r="L187">
            <v>23.4</v>
          </cell>
          <cell r="M187">
            <v>12.5</v>
          </cell>
          <cell r="N187">
            <v>30.4</v>
          </cell>
          <cell r="O187">
            <v>76.599999999999994</v>
          </cell>
          <cell r="P187">
            <v>108.4</v>
          </cell>
          <cell r="Q187">
            <v>80</v>
          </cell>
          <cell r="R187">
            <v>174</v>
          </cell>
          <cell r="S187">
            <v>129</v>
          </cell>
          <cell r="T187">
            <v>137</v>
          </cell>
          <cell r="U187">
            <v>175.8</v>
          </cell>
          <cell r="V187">
            <v>203.9</v>
          </cell>
          <cell r="W187">
            <v>104.3</v>
          </cell>
          <cell r="X187">
            <v>117.1</v>
          </cell>
          <cell r="Y187">
            <v>105.5</v>
          </cell>
          <cell r="Z187">
            <v>120.7</v>
          </cell>
          <cell r="AA187">
            <v>77</v>
          </cell>
          <cell r="AB187">
            <v>94.5</v>
          </cell>
          <cell r="AC187">
            <v>106</v>
          </cell>
          <cell r="AD187">
            <v>90.3</v>
          </cell>
          <cell r="AE187">
            <v>62.3</v>
          </cell>
          <cell r="AF187">
            <v>28.7</v>
          </cell>
          <cell r="AG187">
            <v>28.4</v>
          </cell>
          <cell r="AH187">
            <v>93.3</v>
          </cell>
          <cell r="AI187">
            <v>178.3</v>
          </cell>
          <cell r="AJ187">
            <v>157.6</v>
          </cell>
          <cell r="AK187">
            <v>270.8</v>
          </cell>
          <cell r="AL187">
            <v>240.5</v>
          </cell>
          <cell r="AM187">
            <v>247.8</v>
          </cell>
          <cell r="AN187">
            <v>278</v>
          </cell>
          <cell r="AO187">
            <v>275.3</v>
          </cell>
          <cell r="AP187">
            <v>270.3</v>
          </cell>
          <cell r="AQ187">
            <v>264.2</v>
          </cell>
          <cell r="AR187">
            <v>258.2</v>
          </cell>
          <cell r="AS187">
            <v>252.6</v>
          </cell>
          <cell r="AT187">
            <v>247.1</v>
          </cell>
        </row>
        <row r="188">
          <cell r="G188">
            <v>698</v>
          </cell>
          <cell r="H188">
            <v>0</v>
          </cell>
          <cell r="I188">
            <v>0</v>
          </cell>
          <cell r="J188">
            <v>0</v>
          </cell>
          <cell r="K188">
            <v>46.7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0.1</v>
          </cell>
          <cell r="S188">
            <v>0.3</v>
          </cell>
          <cell r="T188">
            <v>6.1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3.2</v>
          </cell>
          <cell r="Z188">
            <v>2.1</v>
          </cell>
          <cell r="AA188">
            <v>1.6</v>
          </cell>
          <cell r="AB188">
            <v>13.1</v>
          </cell>
          <cell r="AC188">
            <v>0.1</v>
          </cell>
          <cell r="AD188">
            <v>4.5999999999999996</v>
          </cell>
          <cell r="AE188">
            <v>9.8000000000000007</v>
          </cell>
          <cell r="AF188">
            <v>9.8000000000000007</v>
          </cell>
          <cell r="AG188">
            <v>59.8</v>
          </cell>
          <cell r="AH188">
            <v>137.30000000000001</v>
          </cell>
          <cell r="AI188">
            <v>208.6</v>
          </cell>
          <cell r="AJ188">
            <v>270.60000000000002</v>
          </cell>
          <cell r="AK188">
            <v>332.9</v>
          </cell>
          <cell r="AL188">
            <v>329.7</v>
          </cell>
          <cell r="AM188">
            <v>383.4</v>
          </cell>
          <cell r="AN188">
            <v>475.3</v>
          </cell>
          <cell r="AO188">
            <v>424.5</v>
          </cell>
          <cell r="AP188">
            <v>466.9</v>
          </cell>
          <cell r="AQ188">
            <v>437.4</v>
          </cell>
          <cell r="AR188">
            <v>446.9</v>
          </cell>
          <cell r="AS188">
            <v>427.8</v>
          </cell>
          <cell r="AT188">
            <v>433.6</v>
          </cell>
        </row>
        <row r="189">
          <cell r="G189">
            <v>213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998.4</v>
          </cell>
          <cell r="Q189">
            <v>2183.4</v>
          </cell>
          <cell r="R189">
            <v>109.3</v>
          </cell>
          <cell r="S189">
            <v>3341.6</v>
          </cell>
          <cell r="T189">
            <v>2063.6999999999998</v>
          </cell>
          <cell r="U189">
            <v>1616</v>
          </cell>
          <cell r="V189">
            <v>2091</v>
          </cell>
          <cell r="W189">
            <v>4147.2</v>
          </cell>
          <cell r="X189">
            <v>4652</v>
          </cell>
          <cell r="Y189">
            <v>5351.9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7208.7</v>
          </cell>
          <cell r="AJ189">
            <v>15062.2</v>
          </cell>
          <cell r="AK189">
            <v>23352.9</v>
          </cell>
          <cell r="AL189">
            <v>8330.9</v>
          </cell>
          <cell r="AM189">
            <v>8547.4</v>
          </cell>
          <cell r="AN189">
            <v>12599.8</v>
          </cell>
          <cell r="AO189">
            <v>14144.7</v>
          </cell>
          <cell r="AP189">
            <v>15254.5</v>
          </cell>
          <cell r="AQ189">
            <v>4623.8999999999996</v>
          </cell>
          <cell r="AR189">
            <v>8973</v>
          </cell>
          <cell r="AS189">
            <v>8901.9</v>
          </cell>
          <cell r="AT189">
            <v>9215</v>
          </cell>
        </row>
        <row r="190">
          <cell r="G190">
            <v>339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</v>
          </cell>
          <cell r="R190">
            <v>0</v>
          </cell>
          <cell r="S190">
            <v>0.5</v>
          </cell>
          <cell r="T190">
            <v>0.9</v>
          </cell>
          <cell r="U190">
            <v>1.1000000000000001</v>
          </cell>
          <cell r="V190">
            <v>1</v>
          </cell>
          <cell r="W190">
            <v>1.2</v>
          </cell>
          <cell r="X190">
            <v>0</v>
          </cell>
          <cell r="Y190">
            <v>0.1</v>
          </cell>
          <cell r="Z190">
            <v>0.5</v>
          </cell>
          <cell r="AA190">
            <v>2.1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1</v>
          </cell>
          <cell r="AJ190">
            <v>0</v>
          </cell>
          <cell r="AK190">
            <v>0</v>
          </cell>
          <cell r="AL190">
            <v>1.5</v>
          </cell>
          <cell r="AM190">
            <v>0</v>
          </cell>
          <cell r="AN190">
            <v>0</v>
          </cell>
          <cell r="AO190">
            <v>0.1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</row>
        <row r="191">
          <cell r="G191">
            <v>218</v>
          </cell>
          <cell r="H191">
            <v>0</v>
          </cell>
          <cell r="I191">
            <v>0</v>
          </cell>
          <cell r="J191">
            <v>0</v>
          </cell>
          <cell r="K191">
            <v>1.3</v>
          </cell>
          <cell r="L191">
            <v>9.6</v>
          </cell>
          <cell r="M191">
            <v>6.8</v>
          </cell>
          <cell r="N191">
            <v>42.7</v>
          </cell>
          <cell r="O191">
            <v>60.4</v>
          </cell>
          <cell r="P191">
            <v>89.3</v>
          </cell>
          <cell r="Q191">
            <v>300.10000000000002</v>
          </cell>
          <cell r="R191">
            <v>411.5</v>
          </cell>
          <cell r="S191">
            <v>373.9</v>
          </cell>
          <cell r="T191">
            <v>624.5</v>
          </cell>
          <cell r="U191">
            <v>50.6</v>
          </cell>
          <cell r="V191">
            <v>24</v>
          </cell>
          <cell r="W191">
            <v>22.1</v>
          </cell>
          <cell r="X191">
            <v>11.8</v>
          </cell>
          <cell r="Y191">
            <v>9.8000000000000007</v>
          </cell>
          <cell r="Z191">
            <v>19.2</v>
          </cell>
          <cell r="AA191">
            <v>20.3</v>
          </cell>
          <cell r="AB191">
            <v>9.3000000000000007</v>
          </cell>
          <cell r="AC191">
            <v>5.0999999999999996</v>
          </cell>
          <cell r="AD191">
            <v>9.4</v>
          </cell>
          <cell r="AE191">
            <v>9.4</v>
          </cell>
          <cell r="AF191">
            <v>0</v>
          </cell>
          <cell r="AG191">
            <v>0.1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</row>
        <row r="192">
          <cell r="G192">
            <v>223</v>
          </cell>
          <cell r="H192">
            <v>45.5</v>
          </cell>
          <cell r="I192">
            <v>59.3</v>
          </cell>
          <cell r="J192">
            <v>127.6</v>
          </cell>
          <cell r="K192">
            <v>278.89999999999998</v>
          </cell>
          <cell r="L192">
            <v>355.7</v>
          </cell>
          <cell r="M192">
            <v>442.9</v>
          </cell>
          <cell r="N192">
            <v>493.8</v>
          </cell>
          <cell r="O192">
            <v>422.2</v>
          </cell>
          <cell r="P192">
            <v>427.9</v>
          </cell>
          <cell r="Q192">
            <v>579.29999999999995</v>
          </cell>
          <cell r="R192">
            <v>530.1</v>
          </cell>
          <cell r="S192">
            <v>663.7</v>
          </cell>
          <cell r="T192">
            <v>875.3</v>
          </cell>
          <cell r="U192">
            <v>531.5</v>
          </cell>
          <cell r="V192">
            <v>985.2</v>
          </cell>
          <cell r="W192">
            <v>2808.5</v>
          </cell>
          <cell r="X192">
            <v>3024.1</v>
          </cell>
          <cell r="Y192">
            <v>3177.9</v>
          </cell>
          <cell r="Z192">
            <v>4292</v>
          </cell>
          <cell r="AA192">
            <v>2380</v>
          </cell>
          <cell r="AB192">
            <v>3052.5</v>
          </cell>
          <cell r="AC192">
            <v>2181.1</v>
          </cell>
          <cell r="AD192">
            <v>2127.6999999999998</v>
          </cell>
          <cell r="AE192">
            <v>1533.9</v>
          </cell>
          <cell r="AF192">
            <v>1822.2</v>
          </cell>
          <cell r="AG192">
            <v>1222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0.1</v>
          </cell>
          <cell r="AO192">
            <v>0.1</v>
          </cell>
          <cell r="AP192">
            <v>0</v>
          </cell>
          <cell r="AQ192">
            <v>0.3</v>
          </cell>
          <cell r="AR192">
            <v>0.3</v>
          </cell>
          <cell r="AS192">
            <v>0.2</v>
          </cell>
          <cell r="AT192">
            <v>15.8</v>
          </cell>
        </row>
        <row r="193">
          <cell r="G193">
            <v>228</v>
          </cell>
          <cell r="H193">
            <v>42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G194">
            <v>233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0.2</v>
          </cell>
          <cell r="N194">
            <v>0.2</v>
          </cell>
          <cell r="O194">
            <v>1.3</v>
          </cell>
          <cell r="P194">
            <v>3.8</v>
          </cell>
          <cell r="Q194">
            <v>8.1</v>
          </cell>
          <cell r="R194">
            <v>10.7</v>
          </cell>
          <cell r="S194">
            <v>2.6</v>
          </cell>
          <cell r="T194">
            <v>4.5</v>
          </cell>
          <cell r="U194">
            <v>430.7</v>
          </cell>
          <cell r="V194">
            <v>334</v>
          </cell>
          <cell r="W194">
            <v>366.9</v>
          </cell>
          <cell r="X194">
            <v>195.4</v>
          </cell>
          <cell r="Y194">
            <v>55.5</v>
          </cell>
          <cell r="Z194">
            <v>71.599999999999994</v>
          </cell>
          <cell r="AA194">
            <v>90.7</v>
          </cell>
          <cell r="AB194">
            <v>92.2</v>
          </cell>
          <cell r="AC194">
            <v>9.9</v>
          </cell>
          <cell r="AD194">
            <v>8.8000000000000007</v>
          </cell>
          <cell r="AE194">
            <v>9.3000000000000007</v>
          </cell>
          <cell r="AF194">
            <v>8</v>
          </cell>
          <cell r="AG194">
            <v>7.5</v>
          </cell>
          <cell r="AH194">
            <v>6.6</v>
          </cell>
          <cell r="AI194">
            <v>0.2</v>
          </cell>
          <cell r="AJ194">
            <v>0.2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</row>
        <row r="195">
          <cell r="G195">
            <v>238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1.5</v>
          </cell>
          <cell r="N195">
            <v>331.5</v>
          </cell>
          <cell r="O195">
            <v>425.7</v>
          </cell>
          <cell r="P195">
            <v>23.6</v>
          </cell>
          <cell r="Q195">
            <v>25</v>
          </cell>
          <cell r="R195">
            <v>36.1</v>
          </cell>
          <cell r="S195">
            <v>70</v>
          </cell>
          <cell r="T195">
            <v>412.7</v>
          </cell>
          <cell r="U195">
            <v>590.5</v>
          </cell>
          <cell r="V195">
            <v>774.1</v>
          </cell>
          <cell r="W195">
            <v>5.6</v>
          </cell>
          <cell r="X195">
            <v>20.7</v>
          </cell>
          <cell r="Y195">
            <v>13.4</v>
          </cell>
          <cell r="Z195">
            <v>8</v>
          </cell>
          <cell r="AA195">
            <v>2.6</v>
          </cell>
          <cell r="AB195">
            <v>2.2999999999999998</v>
          </cell>
          <cell r="AC195">
            <v>0.8</v>
          </cell>
          <cell r="AD195">
            <v>0.2</v>
          </cell>
          <cell r="AE195">
            <v>0.2</v>
          </cell>
          <cell r="AF195">
            <v>0.2</v>
          </cell>
          <cell r="AG195">
            <v>0.2</v>
          </cell>
          <cell r="AH195">
            <v>0.2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</row>
        <row r="196">
          <cell r="G196">
            <v>321</v>
          </cell>
          <cell r="H196" t="e">
            <v>#N/A</v>
          </cell>
          <cell r="I196" t="e">
            <v>#N/A</v>
          </cell>
          <cell r="J196" t="e">
            <v>#N/A</v>
          </cell>
          <cell r="K196" t="e">
            <v>#N/A</v>
          </cell>
          <cell r="L196" t="e">
            <v>#N/A</v>
          </cell>
          <cell r="M196" t="e">
            <v>#N/A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0.1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0.5</v>
          </cell>
          <cell r="AJ196">
            <v>1.2</v>
          </cell>
          <cell r="AK196">
            <v>1.4</v>
          </cell>
          <cell r="AL196">
            <v>1.8</v>
          </cell>
          <cell r="AM196">
            <v>2.1</v>
          </cell>
          <cell r="AN196">
            <v>2.5</v>
          </cell>
          <cell r="AO196">
            <v>2.5</v>
          </cell>
          <cell r="AP196">
            <v>2.5</v>
          </cell>
          <cell r="AQ196">
            <v>2.9</v>
          </cell>
          <cell r="AR196">
            <v>2.9</v>
          </cell>
          <cell r="AS196">
            <v>2.9</v>
          </cell>
          <cell r="AT196">
            <v>6.6</v>
          </cell>
        </row>
        <row r="197">
          <cell r="G197">
            <v>243</v>
          </cell>
          <cell r="H197">
            <v>1.2</v>
          </cell>
          <cell r="I197">
            <v>5</v>
          </cell>
          <cell r="J197">
            <v>11</v>
          </cell>
          <cell r="K197">
            <v>11.8</v>
          </cell>
          <cell r="L197">
            <v>2.8</v>
          </cell>
          <cell r="M197">
            <v>8.1</v>
          </cell>
          <cell r="N197">
            <v>12.5</v>
          </cell>
          <cell r="O197">
            <v>18.899999999999999</v>
          </cell>
          <cell r="P197">
            <v>3.3</v>
          </cell>
          <cell r="Q197">
            <v>86.7</v>
          </cell>
          <cell r="R197">
            <v>274.60000000000002</v>
          </cell>
          <cell r="S197">
            <v>19.3</v>
          </cell>
          <cell r="T197">
            <v>36.700000000000003</v>
          </cell>
          <cell r="U197">
            <v>48.5</v>
          </cell>
          <cell r="V197">
            <v>85.1</v>
          </cell>
          <cell r="W197">
            <v>169.2</v>
          </cell>
          <cell r="X197">
            <v>212.6</v>
          </cell>
          <cell r="Y197">
            <v>310.10000000000002</v>
          </cell>
          <cell r="Z197">
            <v>356.5</v>
          </cell>
          <cell r="AA197">
            <v>45.5</v>
          </cell>
          <cell r="AB197">
            <v>59.3</v>
          </cell>
          <cell r="AC197">
            <v>51.2</v>
          </cell>
          <cell r="AD197">
            <v>45.4</v>
          </cell>
          <cell r="AE197">
            <v>56.2</v>
          </cell>
          <cell r="AF197">
            <v>61.7</v>
          </cell>
          <cell r="AG197">
            <v>3.9</v>
          </cell>
          <cell r="AH197">
            <v>3.4</v>
          </cell>
          <cell r="AI197">
            <v>6.5</v>
          </cell>
          <cell r="AJ197">
            <v>22.3</v>
          </cell>
          <cell r="AK197">
            <v>16.2</v>
          </cell>
          <cell r="AL197">
            <v>58.5</v>
          </cell>
          <cell r="AM197">
            <v>16.3</v>
          </cell>
          <cell r="AN197">
            <v>11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</row>
        <row r="198">
          <cell r="G198">
            <v>248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0.5</v>
          </cell>
          <cell r="N198">
            <v>0.5</v>
          </cell>
          <cell r="O198">
            <v>0.5</v>
          </cell>
          <cell r="P198">
            <v>3.6</v>
          </cell>
          <cell r="Q198">
            <v>78.3</v>
          </cell>
          <cell r="R198">
            <v>21.7</v>
          </cell>
          <cell r="S198">
            <v>8.6</v>
          </cell>
          <cell r="T198">
            <v>120.2</v>
          </cell>
          <cell r="U198">
            <v>304.89999999999998</v>
          </cell>
          <cell r="V198">
            <v>539.9</v>
          </cell>
          <cell r="W198">
            <v>1090.4000000000001</v>
          </cell>
          <cell r="X198">
            <v>1687.9</v>
          </cell>
          <cell r="Y198">
            <v>2187.6999999999998</v>
          </cell>
          <cell r="Z198">
            <v>2822.7</v>
          </cell>
          <cell r="AA198">
            <v>3414.6</v>
          </cell>
          <cell r="AB198">
            <v>1.5</v>
          </cell>
          <cell r="AC198">
            <v>57.5</v>
          </cell>
          <cell r="AD198">
            <v>59</v>
          </cell>
          <cell r="AE198">
            <v>79.099999999999994</v>
          </cell>
          <cell r="AF198">
            <v>79.099999999999994</v>
          </cell>
          <cell r="AG198">
            <v>6.2</v>
          </cell>
          <cell r="AH198">
            <v>6.2</v>
          </cell>
          <cell r="AI198">
            <v>6.2</v>
          </cell>
          <cell r="AJ198">
            <v>4.7</v>
          </cell>
          <cell r="AK198">
            <v>4.7</v>
          </cell>
          <cell r="AL198">
            <v>4.7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</row>
        <row r="199">
          <cell r="G199">
            <v>253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43.6</v>
          </cell>
          <cell r="R199">
            <v>0.3</v>
          </cell>
          <cell r="S199">
            <v>0.3</v>
          </cell>
          <cell r="T199">
            <v>0.4</v>
          </cell>
          <cell r="U199">
            <v>0.3</v>
          </cell>
          <cell r="V199">
            <v>3.2</v>
          </cell>
          <cell r="W199">
            <v>0</v>
          </cell>
          <cell r="X199">
            <v>0.4</v>
          </cell>
          <cell r="Y199">
            <v>2.6</v>
          </cell>
          <cell r="Z199">
            <v>2.2000000000000002</v>
          </cell>
          <cell r="AA199">
            <v>3.7</v>
          </cell>
          <cell r="AB199">
            <v>5.4</v>
          </cell>
          <cell r="AC199">
            <v>6.3</v>
          </cell>
          <cell r="AD199">
            <v>0.7</v>
          </cell>
          <cell r="AE199">
            <v>0</v>
          </cell>
          <cell r="AF199">
            <v>0.2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</row>
        <row r="200">
          <cell r="G200">
            <v>328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0.4</v>
          </cell>
          <cell r="O200">
            <v>0.4</v>
          </cell>
          <cell r="P200">
            <v>0.8</v>
          </cell>
          <cell r="Q200">
            <v>0.8</v>
          </cell>
          <cell r="R200">
            <v>0.8</v>
          </cell>
          <cell r="S200">
            <v>0.8</v>
          </cell>
          <cell r="T200">
            <v>0.8</v>
          </cell>
          <cell r="U200">
            <v>0.9</v>
          </cell>
          <cell r="V200">
            <v>1.6</v>
          </cell>
          <cell r="W200">
            <v>2.4</v>
          </cell>
          <cell r="X200">
            <v>2.4</v>
          </cell>
          <cell r="Y200">
            <v>2.2000000000000002</v>
          </cell>
          <cell r="Z200">
            <v>2.1</v>
          </cell>
          <cell r="AA200">
            <v>2.2999999999999998</v>
          </cell>
          <cell r="AB200">
            <v>1.9</v>
          </cell>
          <cell r="AC200">
            <v>1.8</v>
          </cell>
          <cell r="AD200">
            <v>1.2</v>
          </cell>
          <cell r="AE200">
            <v>1.3</v>
          </cell>
          <cell r="AF200">
            <v>2.1</v>
          </cell>
          <cell r="AG200">
            <v>4</v>
          </cell>
          <cell r="AH200">
            <v>1.6</v>
          </cell>
          <cell r="AI200">
            <v>0.8</v>
          </cell>
          <cell r="AJ200">
            <v>0.2</v>
          </cell>
          <cell r="AK200">
            <v>0.5</v>
          </cell>
          <cell r="AL200">
            <v>1.5</v>
          </cell>
          <cell r="AM200">
            <v>0.2</v>
          </cell>
          <cell r="AN200">
            <v>1.1000000000000001</v>
          </cell>
          <cell r="AO200">
            <v>1.7</v>
          </cell>
          <cell r="AP200">
            <v>3.3</v>
          </cell>
          <cell r="AQ200">
            <v>2.4</v>
          </cell>
          <cell r="AR200">
            <v>3.7</v>
          </cell>
          <cell r="AS200">
            <v>9.3000000000000007</v>
          </cell>
          <cell r="AT200">
            <v>9.3000000000000007</v>
          </cell>
        </row>
        <row r="201">
          <cell r="G201">
            <v>258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5.5</v>
          </cell>
          <cell r="R201">
            <v>28.5</v>
          </cell>
          <cell r="S201">
            <v>85.2</v>
          </cell>
          <cell r="T201">
            <v>133</v>
          </cell>
          <cell r="U201">
            <v>157.19999999999999</v>
          </cell>
          <cell r="V201">
            <v>149.4</v>
          </cell>
          <cell r="W201">
            <v>164.8</v>
          </cell>
          <cell r="X201">
            <v>177.8</v>
          </cell>
          <cell r="Y201">
            <v>197.2</v>
          </cell>
          <cell r="Z201">
            <v>198.5</v>
          </cell>
          <cell r="AA201">
            <v>202</v>
          </cell>
          <cell r="AB201">
            <v>211.3</v>
          </cell>
          <cell r="AC201">
            <v>190</v>
          </cell>
          <cell r="AD201">
            <v>197.8</v>
          </cell>
          <cell r="AE201">
            <v>194.3</v>
          </cell>
          <cell r="AF201">
            <v>192.3</v>
          </cell>
          <cell r="AG201">
            <v>196.1</v>
          </cell>
          <cell r="AH201">
            <v>138.69999999999999</v>
          </cell>
          <cell r="AI201">
            <v>134.5</v>
          </cell>
          <cell r="AJ201">
            <v>134.30000000000001</v>
          </cell>
          <cell r="AK201">
            <v>131</v>
          </cell>
          <cell r="AL201">
            <v>131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</row>
        <row r="202">
          <cell r="G202">
            <v>336</v>
          </cell>
          <cell r="H202">
            <v>1.8</v>
          </cell>
          <cell r="I202">
            <v>0.4</v>
          </cell>
          <cell r="J202">
            <v>0.9</v>
          </cell>
          <cell r="K202">
            <v>7.6</v>
          </cell>
          <cell r="L202">
            <v>26</v>
          </cell>
          <cell r="M202">
            <v>26.9</v>
          </cell>
          <cell r="N202">
            <v>29.4</v>
          </cell>
          <cell r="O202">
            <v>42.9</v>
          </cell>
          <cell r="P202">
            <v>58.1</v>
          </cell>
          <cell r="Q202">
            <v>64.8</v>
          </cell>
          <cell r="R202">
            <v>76.3</v>
          </cell>
          <cell r="S202">
            <v>94</v>
          </cell>
          <cell r="T202">
            <v>167.7</v>
          </cell>
          <cell r="U202">
            <v>172.9</v>
          </cell>
          <cell r="V202">
            <v>112.7</v>
          </cell>
          <cell r="W202">
            <v>103.5</v>
          </cell>
          <cell r="X202">
            <v>102</v>
          </cell>
          <cell r="Y202">
            <v>35.700000000000003</v>
          </cell>
          <cell r="Z202">
            <v>36.6</v>
          </cell>
          <cell r="AA202">
            <v>39.1</v>
          </cell>
          <cell r="AB202">
            <v>38.299999999999997</v>
          </cell>
          <cell r="AC202">
            <v>39.4</v>
          </cell>
          <cell r="AD202">
            <v>39.9</v>
          </cell>
          <cell r="AE202">
            <v>39.9</v>
          </cell>
          <cell r="AF202">
            <v>12.1</v>
          </cell>
          <cell r="AG202">
            <v>14.7</v>
          </cell>
          <cell r="AH202">
            <v>14.7</v>
          </cell>
          <cell r="AI202">
            <v>15.2</v>
          </cell>
          <cell r="AJ202">
            <v>16</v>
          </cell>
          <cell r="AK202">
            <v>16.7</v>
          </cell>
          <cell r="AL202">
            <v>8.3000000000000007</v>
          </cell>
          <cell r="AM202">
            <v>8.4</v>
          </cell>
          <cell r="AN202">
            <v>8.4</v>
          </cell>
          <cell r="AO202">
            <v>21</v>
          </cell>
          <cell r="AP202">
            <v>21</v>
          </cell>
          <cell r="AQ202">
            <v>20.9</v>
          </cell>
          <cell r="AR202">
            <v>20.9</v>
          </cell>
          <cell r="AS202">
            <v>20.9</v>
          </cell>
          <cell r="AT202">
            <v>20.9</v>
          </cell>
        </row>
        <row r="203">
          <cell r="G203">
            <v>263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1.6</v>
          </cell>
          <cell r="P203">
            <v>5</v>
          </cell>
          <cell r="Q203">
            <v>8.9</v>
          </cell>
          <cell r="R203">
            <v>16.5</v>
          </cell>
          <cell r="S203">
            <v>20.9</v>
          </cell>
          <cell r="T203">
            <v>22.8</v>
          </cell>
          <cell r="U203">
            <v>30.1</v>
          </cell>
          <cell r="V203">
            <v>23</v>
          </cell>
          <cell r="W203">
            <v>29</v>
          </cell>
          <cell r="X203">
            <v>35</v>
          </cell>
          <cell r="Y203">
            <v>41</v>
          </cell>
          <cell r="Z203">
            <v>67</v>
          </cell>
          <cell r="AA203">
            <v>67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</row>
        <row r="204">
          <cell r="G204">
            <v>268</v>
          </cell>
          <cell r="H204">
            <v>0</v>
          </cell>
          <cell r="I204">
            <v>0</v>
          </cell>
          <cell r="J204">
            <v>0</v>
          </cell>
          <cell r="K204">
            <v>0.8</v>
          </cell>
          <cell r="L204">
            <v>1.6</v>
          </cell>
          <cell r="M204">
            <v>2</v>
          </cell>
          <cell r="N204">
            <v>2.6</v>
          </cell>
          <cell r="O204">
            <v>49</v>
          </cell>
          <cell r="P204">
            <v>95.1</v>
          </cell>
          <cell r="Q204">
            <v>168.3</v>
          </cell>
          <cell r="R204">
            <v>222.9</v>
          </cell>
          <cell r="S204">
            <v>263.2</v>
          </cell>
          <cell r="T204">
            <v>277.60000000000002</v>
          </cell>
          <cell r="U204">
            <v>278.10000000000002</v>
          </cell>
          <cell r="V204">
            <v>240.5</v>
          </cell>
          <cell r="W204">
            <v>127.6</v>
          </cell>
          <cell r="X204">
            <v>89.3</v>
          </cell>
          <cell r="Y204">
            <v>55.1</v>
          </cell>
          <cell r="Z204">
            <v>92.8</v>
          </cell>
          <cell r="AA204">
            <v>80.900000000000006</v>
          </cell>
          <cell r="AB204">
            <v>89.8</v>
          </cell>
          <cell r="AC204">
            <v>68.3</v>
          </cell>
          <cell r="AD204">
            <v>66.400000000000006</v>
          </cell>
          <cell r="AE204">
            <v>81.3</v>
          </cell>
          <cell r="AF204">
            <v>75.5</v>
          </cell>
          <cell r="AG204">
            <v>56.3</v>
          </cell>
          <cell r="AH204">
            <v>20.9</v>
          </cell>
          <cell r="AI204">
            <v>27.4</v>
          </cell>
          <cell r="AJ204">
            <v>43</v>
          </cell>
          <cell r="AK204">
            <v>101.6</v>
          </cell>
          <cell r="AL204">
            <v>22.1</v>
          </cell>
          <cell r="AM204">
            <v>1.8</v>
          </cell>
          <cell r="AN204">
            <v>3</v>
          </cell>
          <cell r="AO204">
            <v>3.7</v>
          </cell>
          <cell r="AP204">
            <v>4.7</v>
          </cell>
          <cell r="AQ204">
            <v>4.7</v>
          </cell>
          <cell r="AR204">
            <v>2.6</v>
          </cell>
          <cell r="AS204">
            <v>3.2</v>
          </cell>
          <cell r="AT204">
            <v>3.9</v>
          </cell>
        </row>
        <row r="205">
          <cell r="G205">
            <v>343</v>
          </cell>
          <cell r="H205">
            <v>0.4</v>
          </cell>
          <cell r="I205">
            <v>0.4</v>
          </cell>
          <cell r="J205">
            <v>0</v>
          </cell>
          <cell r="K205">
            <v>0</v>
          </cell>
          <cell r="L205">
            <v>0.1</v>
          </cell>
          <cell r="M205">
            <v>19.2</v>
          </cell>
          <cell r="N205">
            <v>1.6</v>
          </cell>
          <cell r="O205">
            <v>0.9</v>
          </cell>
          <cell r="P205">
            <v>11.8</v>
          </cell>
          <cell r="Q205">
            <v>4.3</v>
          </cell>
          <cell r="R205">
            <v>1.4</v>
          </cell>
          <cell r="S205">
            <v>15</v>
          </cell>
          <cell r="T205">
            <v>40.6</v>
          </cell>
          <cell r="U205">
            <v>37.700000000000003</v>
          </cell>
          <cell r="V205">
            <v>58.5</v>
          </cell>
          <cell r="W205">
            <v>73</v>
          </cell>
          <cell r="X205">
            <v>92</v>
          </cell>
          <cell r="Y205">
            <v>71.7</v>
          </cell>
          <cell r="Z205">
            <v>80.2</v>
          </cell>
          <cell r="AA205">
            <v>36.1</v>
          </cell>
          <cell r="AB205">
            <v>36.700000000000003</v>
          </cell>
          <cell r="AC205">
            <v>35.5</v>
          </cell>
          <cell r="AD205">
            <v>24.9</v>
          </cell>
          <cell r="AE205">
            <v>25.5</v>
          </cell>
          <cell r="AF205">
            <v>24.4</v>
          </cell>
          <cell r="AG205">
            <v>20.9</v>
          </cell>
          <cell r="AH205">
            <v>7.4</v>
          </cell>
          <cell r="AI205">
            <v>19.899999999999999</v>
          </cell>
          <cell r="AJ205">
            <v>37.5</v>
          </cell>
          <cell r="AK205">
            <v>54</v>
          </cell>
          <cell r="AL205">
            <v>48.7</v>
          </cell>
          <cell r="AM205">
            <v>108.2</v>
          </cell>
          <cell r="AN205">
            <v>53.6</v>
          </cell>
          <cell r="AO205">
            <v>48.6</v>
          </cell>
          <cell r="AP205">
            <v>41.9</v>
          </cell>
          <cell r="AQ205">
            <v>16.899999999999999</v>
          </cell>
          <cell r="AR205">
            <v>27.3</v>
          </cell>
          <cell r="AS205">
            <v>25</v>
          </cell>
          <cell r="AT205">
            <v>6.9</v>
          </cell>
        </row>
        <row r="206">
          <cell r="G206">
            <v>273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1.8</v>
          </cell>
          <cell r="M206">
            <v>0</v>
          </cell>
          <cell r="N206">
            <v>6.6</v>
          </cell>
          <cell r="O206">
            <v>493.3</v>
          </cell>
          <cell r="P206">
            <v>79.900000000000006</v>
          </cell>
          <cell r="Q206">
            <v>3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3.3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</row>
        <row r="207">
          <cell r="G207">
            <v>278</v>
          </cell>
          <cell r="H207">
            <v>1</v>
          </cell>
          <cell r="I207">
            <v>3.9</v>
          </cell>
          <cell r="J207">
            <v>9.6</v>
          </cell>
          <cell r="K207">
            <v>40</v>
          </cell>
          <cell r="L207">
            <v>122.7</v>
          </cell>
          <cell r="M207">
            <v>19.3</v>
          </cell>
          <cell r="N207">
            <v>4.9000000000000004</v>
          </cell>
          <cell r="O207">
            <v>5.7</v>
          </cell>
          <cell r="P207">
            <v>23.6</v>
          </cell>
          <cell r="Q207">
            <v>7</v>
          </cell>
          <cell r="R207">
            <v>16.100000000000001</v>
          </cell>
          <cell r="S207">
            <v>181.7</v>
          </cell>
          <cell r="T207">
            <v>353.5</v>
          </cell>
          <cell r="U207">
            <v>522.29999999999995</v>
          </cell>
          <cell r="V207">
            <v>700.3</v>
          </cell>
          <cell r="W207">
            <v>973</v>
          </cell>
          <cell r="X207">
            <v>1049.5</v>
          </cell>
          <cell r="Y207">
            <v>1091.7</v>
          </cell>
          <cell r="Z207">
            <v>1083.9000000000001</v>
          </cell>
          <cell r="AA207">
            <v>1100.4000000000001</v>
          </cell>
          <cell r="AB207">
            <v>315.89999999999998</v>
          </cell>
          <cell r="AC207">
            <v>270.60000000000002</v>
          </cell>
          <cell r="AD207">
            <v>80.099999999999994</v>
          </cell>
          <cell r="AE207">
            <v>77.599999999999994</v>
          </cell>
          <cell r="AF207">
            <v>78.2</v>
          </cell>
          <cell r="AG207">
            <v>73.3</v>
          </cell>
          <cell r="AH207">
            <v>75</v>
          </cell>
          <cell r="AI207">
            <v>70.599999999999994</v>
          </cell>
          <cell r="AJ207">
            <v>71.099999999999994</v>
          </cell>
          <cell r="AK207">
            <v>69.099999999999994</v>
          </cell>
          <cell r="AL207">
            <v>69.099999999999994</v>
          </cell>
          <cell r="AM207">
            <v>69.099999999999994</v>
          </cell>
          <cell r="AN207">
            <v>1.6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</row>
        <row r="208">
          <cell r="G208">
            <v>283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1.5</v>
          </cell>
          <cell r="P208">
            <v>1</v>
          </cell>
          <cell r="Q208">
            <v>0.5</v>
          </cell>
          <cell r="R208">
            <v>2.9</v>
          </cell>
          <cell r="S208">
            <v>10.8</v>
          </cell>
          <cell r="T208">
            <v>445</v>
          </cell>
          <cell r="U208">
            <v>1046.5</v>
          </cell>
          <cell r="V208">
            <v>1315.7</v>
          </cell>
          <cell r="W208">
            <v>1429.8</v>
          </cell>
          <cell r="X208">
            <v>1535.1</v>
          </cell>
          <cell r="Y208">
            <v>1708.3</v>
          </cell>
          <cell r="Z208">
            <v>1836.4</v>
          </cell>
          <cell r="AA208">
            <v>1705.9</v>
          </cell>
          <cell r="AB208">
            <v>1792.4</v>
          </cell>
          <cell r="AC208">
            <v>188.6</v>
          </cell>
          <cell r="AD208">
            <v>162.1</v>
          </cell>
          <cell r="AE208">
            <v>105.6</v>
          </cell>
          <cell r="AF208">
            <v>0.9</v>
          </cell>
          <cell r="AG208">
            <v>0.9</v>
          </cell>
          <cell r="AH208">
            <v>0.8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</row>
        <row r="209">
          <cell r="G209">
            <v>288</v>
          </cell>
          <cell r="H209">
            <v>1.6</v>
          </cell>
          <cell r="I209">
            <v>1.6</v>
          </cell>
          <cell r="J209">
            <v>2</v>
          </cell>
          <cell r="K209">
            <v>3.7</v>
          </cell>
          <cell r="L209">
            <v>2.4</v>
          </cell>
          <cell r="M209">
            <v>1.4</v>
          </cell>
          <cell r="N209">
            <v>0.9</v>
          </cell>
          <cell r="O209">
            <v>3.6</v>
          </cell>
          <cell r="P209">
            <v>7.4</v>
          </cell>
          <cell r="Q209">
            <v>12.3</v>
          </cell>
          <cell r="R209">
            <v>22.3</v>
          </cell>
          <cell r="S209">
            <v>46.1</v>
          </cell>
          <cell r="T209">
            <v>102.6</v>
          </cell>
          <cell r="U209">
            <v>121.4</v>
          </cell>
          <cell r="V209">
            <v>187.8</v>
          </cell>
          <cell r="W209">
            <v>259.2</v>
          </cell>
          <cell r="X209">
            <v>240.5</v>
          </cell>
          <cell r="Y209">
            <v>76.3</v>
          </cell>
          <cell r="Z209">
            <v>63.5</v>
          </cell>
          <cell r="AA209">
            <v>59.7</v>
          </cell>
          <cell r="AB209">
            <v>43.6</v>
          </cell>
          <cell r="AC209">
            <v>39.1</v>
          </cell>
          <cell r="AD209">
            <v>37.200000000000003</v>
          </cell>
          <cell r="AE209">
            <v>37.6</v>
          </cell>
          <cell r="AF209">
            <v>26.6</v>
          </cell>
          <cell r="AG209">
            <v>25.6</v>
          </cell>
          <cell r="AH209">
            <v>24.9</v>
          </cell>
          <cell r="AI209">
            <v>24.1</v>
          </cell>
          <cell r="AJ209">
            <v>18.8</v>
          </cell>
          <cell r="AK209">
            <v>7.6</v>
          </cell>
          <cell r="AL209">
            <v>7.1</v>
          </cell>
          <cell r="AM209">
            <v>7.1</v>
          </cell>
          <cell r="AN209">
            <v>7.1</v>
          </cell>
          <cell r="AO209">
            <v>7.1</v>
          </cell>
          <cell r="AP209">
            <v>7.1</v>
          </cell>
          <cell r="AQ209">
            <v>7.2</v>
          </cell>
          <cell r="AR209">
            <v>7.1</v>
          </cell>
          <cell r="AS209">
            <v>7.1</v>
          </cell>
          <cell r="AT209">
            <v>7.1</v>
          </cell>
        </row>
        <row r="210">
          <cell r="G210">
            <v>293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2.4</v>
          </cell>
          <cell r="O210">
            <v>8.6</v>
          </cell>
          <cell r="P210">
            <v>127.4</v>
          </cell>
          <cell r="Q210">
            <v>646.4</v>
          </cell>
          <cell r="R210">
            <v>1123.4000000000001</v>
          </cell>
          <cell r="S210">
            <v>2085.4</v>
          </cell>
          <cell r="T210">
            <v>3069.8</v>
          </cell>
          <cell r="U210">
            <v>3769.9</v>
          </cell>
          <cell r="V210">
            <v>4395.8999999999996</v>
          </cell>
          <cell r="W210">
            <v>5130.1000000000004</v>
          </cell>
          <cell r="X210">
            <v>3872.2</v>
          </cell>
          <cell r="Y210">
            <v>3050.4</v>
          </cell>
          <cell r="Z210">
            <v>3050.1</v>
          </cell>
          <cell r="AA210">
            <v>3117</v>
          </cell>
          <cell r="AB210">
            <v>3133.9</v>
          </cell>
          <cell r="AC210">
            <v>149.80000000000001</v>
          </cell>
          <cell r="AD210">
            <v>13.4</v>
          </cell>
          <cell r="AE210">
            <v>16.899999999999999</v>
          </cell>
          <cell r="AF210">
            <v>7.6</v>
          </cell>
          <cell r="AG210">
            <v>7.5</v>
          </cell>
          <cell r="AH210">
            <v>8.5</v>
          </cell>
          <cell r="AI210">
            <v>8</v>
          </cell>
          <cell r="AJ210">
            <v>3</v>
          </cell>
          <cell r="AK210">
            <v>3</v>
          </cell>
          <cell r="AL210">
            <v>1.9</v>
          </cell>
          <cell r="AM210">
            <v>0.6</v>
          </cell>
          <cell r="AN210">
            <v>0.6</v>
          </cell>
          <cell r="AO210">
            <v>0.6</v>
          </cell>
          <cell r="AP210">
            <v>0.6</v>
          </cell>
          <cell r="AQ210">
            <v>0.6</v>
          </cell>
          <cell r="AR210">
            <v>0</v>
          </cell>
          <cell r="AS210">
            <v>0</v>
          </cell>
          <cell r="AT210">
            <v>0</v>
          </cell>
        </row>
        <row r="211">
          <cell r="G211">
            <v>361</v>
          </cell>
          <cell r="H211" t="e">
            <v>#N/A</v>
          </cell>
          <cell r="I211" t="e">
            <v>#N/A</v>
          </cell>
          <cell r="J211" t="e">
            <v>#N/A</v>
          </cell>
          <cell r="K211" t="e">
            <v>#N/A</v>
          </cell>
          <cell r="L211" t="e">
            <v>#N/A</v>
          </cell>
          <cell r="M211" t="e">
            <v>#N/A</v>
          </cell>
          <cell r="N211" t="e">
            <v>#N/A</v>
          </cell>
          <cell r="O211" t="e">
            <v>#N/A</v>
          </cell>
          <cell r="P211" t="e">
            <v>#N/A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0.1</v>
          </cell>
          <cell r="AB211">
            <v>0.4</v>
          </cell>
          <cell r="AC211">
            <v>0</v>
          </cell>
          <cell r="AD211">
            <v>0.1</v>
          </cell>
          <cell r="AE211">
            <v>0.5</v>
          </cell>
          <cell r="AF211">
            <v>0.5</v>
          </cell>
          <cell r="AG211">
            <v>0.4</v>
          </cell>
          <cell r="AH211">
            <v>0.5</v>
          </cell>
          <cell r="AI211">
            <v>0.5</v>
          </cell>
          <cell r="AJ211">
            <v>0.9</v>
          </cell>
          <cell r="AK211">
            <v>0.9</v>
          </cell>
          <cell r="AL211">
            <v>0.9</v>
          </cell>
          <cell r="AM211">
            <v>1.2</v>
          </cell>
          <cell r="AN211">
            <v>0.6</v>
          </cell>
          <cell r="AO211">
            <v>10</v>
          </cell>
          <cell r="AP211">
            <v>10.6</v>
          </cell>
          <cell r="AQ211">
            <v>0.2</v>
          </cell>
        </row>
        <row r="212">
          <cell r="G212">
            <v>362</v>
          </cell>
          <cell r="H212" t="e">
            <v>#N/A</v>
          </cell>
          <cell r="I212" t="e">
            <v>#N/A</v>
          </cell>
          <cell r="J212" t="e">
            <v>#N/A</v>
          </cell>
          <cell r="K212" t="e">
            <v>#N/A</v>
          </cell>
          <cell r="L212" t="e">
            <v>#N/A</v>
          </cell>
          <cell r="M212" t="e">
            <v>#N/A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</row>
        <row r="213">
          <cell r="G213">
            <v>364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0.2</v>
          </cell>
          <cell r="AC213">
            <v>0.9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1.3</v>
          </cell>
          <cell r="AK213">
            <v>1.9</v>
          </cell>
          <cell r="AL213">
            <v>2.2999999999999998</v>
          </cell>
          <cell r="AM213">
            <v>0</v>
          </cell>
          <cell r="AN213">
            <v>0</v>
          </cell>
          <cell r="AO213">
            <v>0</v>
          </cell>
          <cell r="AP213">
            <v>0.2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</row>
        <row r="214">
          <cell r="G214">
            <v>298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G215">
            <v>299</v>
          </cell>
          <cell r="H215">
            <v>0</v>
          </cell>
          <cell r="I215">
            <v>0</v>
          </cell>
          <cell r="J215">
            <v>0</v>
          </cell>
          <cell r="K215">
            <v>50.2</v>
          </cell>
          <cell r="L215">
            <v>151.30000000000001</v>
          </cell>
          <cell r="M215">
            <v>36.799999999999997</v>
          </cell>
          <cell r="N215">
            <v>0</v>
          </cell>
          <cell r="O215">
            <v>0</v>
          </cell>
          <cell r="P215">
            <v>0</v>
          </cell>
          <cell r="Q215">
            <v>1348.2</v>
          </cell>
          <cell r="R215">
            <v>2715.8</v>
          </cell>
          <cell r="S215">
            <v>0.8</v>
          </cell>
          <cell r="T215">
            <v>21.4</v>
          </cell>
          <cell r="U215">
            <v>25.7</v>
          </cell>
          <cell r="V215">
            <v>43</v>
          </cell>
          <cell r="W215">
            <v>0</v>
          </cell>
          <cell r="X215">
            <v>0</v>
          </cell>
          <cell r="Y215">
            <v>449.8</v>
          </cell>
          <cell r="Z215">
            <v>786.3</v>
          </cell>
          <cell r="AA215">
            <v>1131.0999999999999</v>
          </cell>
          <cell r="AB215">
            <v>906.6</v>
          </cell>
          <cell r="AC215">
            <v>458.4</v>
          </cell>
          <cell r="AD215">
            <v>291.60000000000002</v>
          </cell>
          <cell r="AE215">
            <v>179.2</v>
          </cell>
          <cell r="AF215">
            <v>44.3</v>
          </cell>
          <cell r="AG215">
            <v>10.6</v>
          </cell>
          <cell r="AH215">
            <v>4.9000000000000004</v>
          </cell>
          <cell r="AI215">
            <v>3.3</v>
          </cell>
          <cell r="AJ215">
            <v>6.7</v>
          </cell>
          <cell r="AK215">
            <v>3</v>
          </cell>
          <cell r="AL215">
            <v>7.8</v>
          </cell>
          <cell r="AM215">
            <v>0.5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</row>
        <row r="216">
          <cell r="G216">
            <v>914</v>
          </cell>
          <cell r="H216" t="e">
            <v>#N/A</v>
          </cell>
          <cell r="I216" t="e">
            <v>#N/A</v>
          </cell>
          <cell r="J216" t="e">
            <v>#N/A</v>
          </cell>
          <cell r="K216" t="e">
            <v>#N/A</v>
          </cell>
          <cell r="L216" t="e">
            <v>#N/A</v>
          </cell>
          <cell r="M216" t="e">
            <v>#N/A</v>
          </cell>
          <cell r="N216" t="e">
            <v>#N/A</v>
          </cell>
          <cell r="O216" t="e">
            <v>#N/A</v>
          </cell>
          <cell r="P216" t="e">
            <v>#N/A</v>
          </cell>
          <cell r="Q216" t="e">
            <v>#N/A</v>
          </cell>
          <cell r="R216" t="e">
            <v>#N/A</v>
          </cell>
          <cell r="S216" t="e">
            <v>#N/A</v>
          </cell>
          <cell r="T216" t="e">
            <v>#N/A</v>
          </cell>
          <cell r="U216" t="e">
            <v>#N/A</v>
          </cell>
          <cell r="V216" t="e">
            <v>#N/A</v>
          </cell>
          <cell r="W216" t="e">
            <v>#N/A</v>
          </cell>
          <cell r="X216">
            <v>1.5</v>
          </cell>
          <cell r="Y216">
            <v>19.399999999999999</v>
          </cell>
          <cell r="Z216">
            <v>10</v>
          </cell>
          <cell r="AA216">
            <v>8</v>
          </cell>
          <cell r="AB216">
            <v>9.4</v>
          </cell>
          <cell r="AC216">
            <v>15.8</v>
          </cell>
          <cell r="AD216">
            <v>15.8</v>
          </cell>
          <cell r="AE216">
            <v>15.8</v>
          </cell>
          <cell r="AF216">
            <v>15.8</v>
          </cell>
          <cell r="AG216">
            <v>15.8</v>
          </cell>
          <cell r="AH216">
            <v>15.8</v>
          </cell>
          <cell r="AI216">
            <v>15.8</v>
          </cell>
          <cell r="AJ216">
            <v>15.8</v>
          </cell>
          <cell r="AK216">
            <v>15.8</v>
          </cell>
          <cell r="AL216">
            <v>15.8</v>
          </cell>
          <cell r="AM216">
            <v>15.8</v>
          </cell>
          <cell r="AN216">
            <v>15.8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</row>
        <row r="217">
          <cell r="G217">
            <v>911</v>
          </cell>
          <cell r="H217" t="e">
            <v>#N/A</v>
          </cell>
          <cell r="I217" t="e">
            <v>#N/A</v>
          </cell>
          <cell r="J217" t="e">
            <v>#N/A</v>
          </cell>
          <cell r="K217" t="e">
            <v>#N/A</v>
          </cell>
          <cell r="L217" t="e">
            <v>#N/A</v>
          </cell>
          <cell r="M217" t="e">
            <v>#N/A</v>
          </cell>
          <cell r="N217" t="e">
            <v>#N/A</v>
          </cell>
          <cell r="O217" t="e">
            <v>#N/A</v>
          </cell>
          <cell r="P217" t="e">
            <v>#N/A</v>
          </cell>
          <cell r="Q217" t="e">
            <v>#N/A</v>
          </cell>
          <cell r="R217" t="e">
            <v>#N/A</v>
          </cell>
          <cell r="S217" t="e">
            <v>#N/A</v>
          </cell>
          <cell r="T217" t="e">
            <v>#N/A</v>
          </cell>
          <cell r="U217" t="e">
            <v>#N/A</v>
          </cell>
          <cell r="V217" t="e">
            <v>#N/A</v>
          </cell>
          <cell r="W217" t="e">
            <v>#N/A</v>
          </cell>
          <cell r="X217" t="e">
            <v>#N/A</v>
          </cell>
          <cell r="Y217" t="e">
            <v>#N/A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</row>
        <row r="218">
          <cell r="G218">
            <v>912</v>
          </cell>
          <cell r="H218" t="e">
            <v>#N/A</v>
          </cell>
          <cell r="I218" t="e">
            <v>#N/A</v>
          </cell>
          <cell r="J218" t="e">
            <v>#N/A</v>
          </cell>
          <cell r="K218" t="e">
            <v>#N/A</v>
          </cell>
          <cell r="L218" t="e">
            <v>#N/A</v>
          </cell>
          <cell r="M218" t="e">
            <v>#N/A</v>
          </cell>
          <cell r="N218" t="e">
            <v>#N/A</v>
          </cell>
          <cell r="O218" t="e">
            <v>#N/A</v>
          </cell>
          <cell r="P218" t="e">
            <v>#N/A</v>
          </cell>
          <cell r="Q218" t="e">
            <v>#N/A</v>
          </cell>
          <cell r="R218" t="e">
            <v>#N/A</v>
          </cell>
          <cell r="S218" t="e">
            <v>#N/A</v>
          </cell>
          <cell r="T218" t="e">
            <v>#N/A</v>
          </cell>
          <cell r="U218" t="e">
            <v>#N/A</v>
          </cell>
          <cell r="V218" t="e">
            <v>#N/A</v>
          </cell>
          <cell r="W218" t="e">
            <v>#N/A</v>
          </cell>
          <cell r="X218" t="e">
            <v>#N/A</v>
          </cell>
          <cell r="Y218" t="e">
            <v>#N/A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</row>
        <row r="219">
          <cell r="G219">
            <v>913</v>
          </cell>
          <cell r="H219" t="e">
            <v>#N/A</v>
          </cell>
          <cell r="I219" t="e">
            <v>#N/A</v>
          </cell>
          <cell r="J219" t="e">
            <v>#N/A</v>
          </cell>
          <cell r="K219" t="e">
            <v>#N/A</v>
          </cell>
          <cell r="L219" t="e">
            <v>#N/A</v>
          </cell>
          <cell r="M219" t="e">
            <v>#N/A</v>
          </cell>
          <cell r="N219" t="e">
            <v>#N/A</v>
          </cell>
          <cell r="O219" t="e">
            <v>#N/A</v>
          </cell>
          <cell r="P219" t="e">
            <v>#N/A</v>
          </cell>
          <cell r="Q219" t="e">
            <v>#N/A</v>
          </cell>
          <cell r="R219" t="e">
            <v>#N/A</v>
          </cell>
          <cell r="S219" t="e">
            <v>#N/A</v>
          </cell>
          <cell r="T219" t="e">
            <v>#N/A</v>
          </cell>
          <cell r="U219" t="e">
            <v>#N/A</v>
          </cell>
          <cell r="V219" t="e">
            <v>#N/A</v>
          </cell>
          <cell r="W219" t="e">
            <v>#N/A</v>
          </cell>
          <cell r="X219" t="e">
            <v>#N/A</v>
          </cell>
          <cell r="Y219" t="e">
            <v>#N/A</v>
          </cell>
          <cell r="Z219">
            <v>0</v>
          </cell>
          <cell r="AA219">
            <v>134.80000000000001</v>
          </cell>
          <cell r="AB219">
            <v>139.69999999999999</v>
          </cell>
          <cell r="AC219">
            <v>10.6</v>
          </cell>
          <cell r="AD219">
            <v>0.3</v>
          </cell>
          <cell r="AE219">
            <v>3.5</v>
          </cell>
          <cell r="AF219">
            <v>12.8</v>
          </cell>
          <cell r="AG219">
            <v>0.8</v>
          </cell>
          <cell r="AH219">
            <v>2.2000000000000002</v>
          </cell>
          <cell r="AI219">
            <v>1</v>
          </cell>
          <cell r="AJ219">
            <v>0.5</v>
          </cell>
          <cell r="AK219">
            <v>0.5</v>
          </cell>
          <cell r="AL219">
            <v>36.799999999999997</v>
          </cell>
          <cell r="AM219">
            <v>22.1</v>
          </cell>
          <cell r="AN219">
            <v>9.5</v>
          </cell>
          <cell r="AO219">
            <v>3.9</v>
          </cell>
          <cell r="AP219">
            <v>18.7</v>
          </cell>
          <cell r="AQ219">
            <v>6.4</v>
          </cell>
          <cell r="AR219">
            <v>11.7</v>
          </cell>
          <cell r="AS219">
            <v>8.5</v>
          </cell>
          <cell r="AT219">
            <v>8.3000000000000007</v>
          </cell>
        </row>
        <row r="220">
          <cell r="G220">
            <v>963</v>
          </cell>
          <cell r="H220" t="e">
            <v>#N/A</v>
          </cell>
          <cell r="I220" t="e">
            <v>#N/A</v>
          </cell>
          <cell r="J220" t="e">
            <v>#N/A</v>
          </cell>
          <cell r="K220" t="e">
            <v>#N/A</v>
          </cell>
          <cell r="L220" t="e">
            <v>#N/A</v>
          </cell>
          <cell r="M220" t="e">
            <v>#N/A</v>
          </cell>
          <cell r="N220" t="e">
            <v>#N/A</v>
          </cell>
          <cell r="O220" t="e">
            <v>#N/A</v>
          </cell>
          <cell r="P220" t="e">
            <v>#N/A</v>
          </cell>
          <cell r="Q220" t="e">
            <v>#N/A</v>
          </cell>
          <cell r="R220" t="e">
            <v>#N/A</v>
          </cell>
          <cell r="S220" t="e">
            <v>#N/A</v>
          </cell>
          <cell r="T220" t="e">
            <v>#N/A</v>
          </cell>
          <cell r="U220" t="e">
            <v>#N/A</v>
          </cell>
          <cell r="V220" t="e">
            <v>#N/A</v>
          </cell>
          <cell r="W220" t="e">
            <v>#N/A</v>
          </cell>
          <cell r="X220" t="e">
            <v>#N/A</v>
          </cell>
          <cell r="Y220" t="e">
            <v>#N/A</v>
          </cell>
          <cell r="Z220" t="e">
            <v>#N/A</v>
          </cell>
          <cell r="AA220" t="e">
            <v>#N/A</v>
          </cell>
          <cell r="AB220" t="e">
            <v>#N/A</v>
          </cell>
          <cell r="AC220" t="e">
            <v>#N/A</v>
          </cell>
          <cell r="AD220" t="e">
            <v>#N/A</v>
          </cell>
          <cell r="AE220" t="e">
            <v>#N/A</v>
          </cell>
          <cell r="AF220">
            <v>26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1">
          <cell r="G221">
            <v>918</v>
          </cell>
          <cell r="H221" t="e">
            <v>#N/A</v>
          </cell>
          <cell r="I221" t="e">
            <v>#N/A</v>
          </cell>
          <cell r="J221" t="e">
            <v>#N/A</v>
          </cell>
          <cell r="K221" t="e">
            <v>#N/A</v>
          </cell>
          <cell r="L221" t="e">
            <v>#N/A</v>
          </cell>
          <cell r="M221" t="e">
            <v>#N/A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3.1</v>
          </cell>
          <cell r="W221">
            <v>354.4</v>
          </cell>
          <cell r="X221">
            <v>1310.9</v>
          </cell>
          <cell r="Y221">
            <v>4823.3</v>
          </cell>
          <cell r="Z221">
            <v>5645</v>
          </cell>
          <cell r="AA221">
            <v>255.6</v>
          </cell>
          <cell r="AB221">
            <v>201.3</v>
          </cell>
          <cell r="AC221">
            <v>70.5</v>
          </cell>
          <cell r="AD221">
            <v>305</v>
          </cell>
          <cell r="AE221">
            <v>65.8</v>
          </cell>
          <cell r="AF221">
            <v>164.4</v>
          </cell>
          <cell r="AG221">
            <v>6.9</v>
          </cell>
          <cell r="AH221">
            <v>14.2</v>
          </cell>
          <cell r="AI221">
            <v>11.7</v>
          </cell>
          <cell r="AJ221">
            <v>0</v>
          </cell>
          <cell r="AK221">
            <v>7.9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</row>
        <row r="222">
          <cell r="G222">
            <v>915</v>
          </cell>
          <cell r="H222" t="e">
            <v>#N/A</v>
          </cell>
          <cell r="I222" t="e">
            <v>#N/A</v>
          </cell>
          <cell r="J222" t="e">
            <v>#N/A</v>
          </cell>
          <cell r="K222" t="e">
            <v>#N/A</v>
          </cell>
          <cell r="L222" t="e">
            <v>#N/A</v>
          </cell>
          <cell r="M222" t="e">
            <v>#N/A</v>
          </cell>
          <cell r="N222" t="e">
            <v>#N/A</v>
          </cell>
          <cell r="O222" t="e">
            <v>#N/A</v>
          </cell>
          <cell r="P222" t="e">
            <v>#N/A</v>
          </cell>
          <cell r="Q222" t="e">
            <v>#N/A</v>
          </cell>
          <cell r="R222" t="e">
            <v>#N/A</v>
          </cell>
          <cell r="S222" t="e">
            <v>#N/A</v>
          </cell>
          <cell r="T222" t="e">
            <v>#N/A</v>
          </cell>
          <cell r="U222" t="e">
            <v>#N/A</v>
          </cell>
          <cell r="V222" t="e">
            <v>#N/A</v>
          </cell>
          <cell r="W222" t="e">
            <v>#N/A</v>
          </cell>
          <cell r="X222" t="e">
            <v>#N/A</v>
          </cell>
          <cell r="Y222">
            <v>1.1000000000000001</v>
          </cell>
          <cell r="Z222">
            <v>0</v>
          </cell>
          <cell r="AA222">
            <v>0.7</v>
          </cell>
          <cell r="AB222">
            <v>8.1999999999999993</v>
          </cell>
          <cell r="AC222">
            <v>17.3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198.3</v>
          </cell>
          <cell r="AS222">
            <v>258.89999999999998</v>
          </cell>
          <cell r="AT222">
            <v>175.3</v>
          </cell>
        </row>
        <row r="223">
          <cell r="G223">
            <v>916</v>
          </cell>
          <cell r="H223" t="e">
            <v>#N/A</v>
          </cell>
          <cell r="I223" t="e">
            <v>#N/A</v>
          </cell>
          <cell r="J223" t="e">
            <v>#N/A</v>
          </cell>
          <cell r="K223" t="e">
            <v>#N/A</v>
          </cell>
          <cell r="L223" t="e">
            <v>#N/A</v>
          </cell>
          <cell r="M223" t="e">
            <v>#N/A</v>
          </cell>
          <cell r="N223" t="e">
            <v>#N/A</v>
          </cell>
          <cell r="O223" t="e">
            <v>#N/A</v>
          </cell>
          <cell r="P223" t="e">
            <v>#N/A</v>
          </cell>
          <cell r="Q223" t="e">
            <v>#N/A</v>
          </cell>
          <cell r="R223" t="e">
            <v>#N/A</v>
          </cell>
          <cell r="S223" t="e">
            <v>#N/A</v>
          </cell>
          <cell r="T223" t="e">
            <v>#N/A</v>
          </cell>
          <cell r="U223" t="e">
            <v>#N/A</v>
          </cell>
          <cell r="V223" t="e">
            <v>#N/A</v>
          </cell>
          <cell r="W223" t="e">
            <v>#N/A</v>
          </cell>
          <cell r="X223" t="e">
            <v>#N/A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55</v>
          </cell>
          <cell r="AF223">
            <v>95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</row>
        <row r="224">
          <cell r="G224">
            <v>917</v>
          </cell>
          <cell r="H224" t="e">
            <v>#N/A</v>
          </cell>
          <cell r="I224" t="e">
            <v>#N/A</v>
          </cell>
          <cell r="J224" t="e">
            <v>#N/A</v>
          </cell>
          <cell r="K224" t="e">
            <v>#N/A</v>
          </cell>
          <cell r="L224" t="e">
            <v>#N/A</v>
          </cell>
          <cell r="M224" t="e">
            <v>#N/A</v>
          </cell>
          <cell r="N224" t="e">
            <v>#N/A</v>
          </cell>
          <cell r="O224" t="e">
            <v>#N/A</v>
          </cell>
          <cell r="P224" t="e">
            <v>#N/A</v>
          </cell>
          <cell r="Q224" t="e">
            <v>#N/A</v>
          </cell>
          <cell r="R224" t="e">
            <v>#N/A</v>
          </cell>
          <cell r="S224" t="e">
            <v>#N/A</v>
          </cell>
          <cell r="T224" t="e">
            <v>#N/A</v>
          </cell>
          <cell r="U224" t="e">
            <v>#N/A</v>
          </cell>
          <cell r="V224" t="e">
            <v>#N/A</v>
          </cell>
          <cell r="W224" t="e">
            <v>#N/A</v>
          </cell>
          <cell r="X224" t="e">
            <v>#N/A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3</v>
          </cell>
          <cell r="AG224">
            <v>3</v>
          </cell>
          <cell r="AH224">
            <v>1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</row>
        <row r="225">
          <cell r="G225">
            <v>941</v>
          </cell>
          <cell r="H225" t="e">
            <v>#N/A</v>
          </cell>
          <cell r="I225" t="e">
            <v>#N/A</v>
          </cell>
          <cell r="J225" t="e">
            <v>#N/A</v>
          </cell>
          <cell r="K225" t="e">
            <v>#N/A</v>
          </cell>
          <cell r="L225" t="e">
            <v>#N/A</v>
          </cell>
          <cell r="M225" t="e">
            <v>#N/A</v>
          </cell>
          <cell r="N225" t="e">
            <v>#N/A</v>
          </cell>
          <cell r="O225" t="e">
            <v>#N/A</v>
          </cell>
          <cell r="P225" t="e">
            <v>#N/A</v>
          </cell>
          <cell r="Q225" t="e">
            <v>#N/A</v>
          </cell>
          <cell r="R225" t="e">
            <v>#N/A</v>
          </cell>
          <cell r="S225" t="e">
            <v>#N/A</v>
          </cell>
          <cell r="T225" t="e">
            <v>#N/A</v>
          </cell>
          <cell r="U225" t="e">
            <v>#N/A</v>
          </cell>
          <cell r="V225" t="e">
            <v>#N/A</v>
          </cell>
          <cell r="W225" t="e">
            <v>#N/A</v>
          </cell>
          <cell r="X225" t="e">
            <v>#N/A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6">
          <cell r="G226">
            <v>946</v>
          </cell>
          <cell r="H226" t="e">
            <v>#N/A</v>
          </cell>
          <cell r="I226" t="e">
            <v>#N/A</v>
          </cell>
          <cell r="J226" t="e">
            <v>#N/A</v>
          </cell>
          <cell r="K226" t="e">
            <v>#N/A</v>
          </cell>
          <cell r="L226" t="e">
            <v>#N/A</v>
          </cell>
          <cell r="M226" t="e">
            <v>#N/A</v>
          </cell>
          <cell r="N226" t="e">
            <v>#N/A</v>
          </cell>
          <cell r="O226" t="e">
            <v>#N/A</v>
          </cell>
          <cell r="P226" t="e">
            <v>#N/A</v>
          </cell>
          <cell r="Q226" t="e">
            <v>#N/A</v>
          </cell>
          <cell r="R226" t="e">
            <v>#N/A</v>
          </cell>
          <cell r="S226" t="e">
            <v>#N/A</v>
          </cell>
          <cell r="T226" t="e">
            <v>#N/A</v>
          </cell>
          <cell r="U226" t="e">
            <v>#N/A</v>
          </cell>
          <cell r="V226" t="e">
            <v>#N/A</v>
          </cell>
          <cell r="W226" t="e">
            <v>#N/A</v>
          </cell>
          <cell r="X226" t="e">
            <v>#N/A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</row>
        <row r="227">
          <cell r="G227">
            <v>962</v>
          </cell>
          <cell r="H227" t="e">
            <v>#N/A</v>
          </cell>
          <cell r="I227" t="e">
            <v>#N/A</v>
          </cell>
          <cell r="J227" t="e">
            <v>#N/A</v>
          </cell>
          <cell r="K227" t="e">
            <v>#N/A</v>
          </cell>
          <cell r="L227" t="e">
            <v>#N/A</v>
          </cell>
          <cell r="M227" t="e">
            <v>#N/A</v>
          </cell>
          <cell r="N227" t="e">
            <v>#N/A</v>
          </cell>
          <cell r="O227" t="e">
            <v>#N/A</v>
          </cell>
          <cell r="P227" t="e">
            <v>#N/A</v>
          </cell>
          <cell r="Q227" t="e">
            <v>#N/A</v>
          </cell>
          <cell r="R227" t="e">
            <v>#N/A</v>
          </cell>
          <cell r="S227" t="e">
            <v>#N/A</v>
          </cell>
          <cell r="T227" t="e">
            <v>#N/A</v>
          </cell>
          <cell r="U227" t="e">
            <v>#N/A</v>
          </cell>
          <cell r="V227" t="e">
            <v>#N/A</v>
          </cell>
          <cell r="W227" t="e">
            <v>#N/A</v>
          </cell>
          <cell r="X227" t="e">
            <v>#N/A</v>
          </cell>
          <cell r="Y227" t="e">
            <v>#N/A</v>
          </cell>
          <cell r="Z227">
            <v>84.3</v>
          </cell>
          <cell r="AA227">
            <v>125.8</v>
          </cell>
          <cell r="AB227">
            <v>191.4</v>
          </cell>
          <cell r="AC227">
            <v>78.5</v>
          </cell>
          <cell r="AD227">
            <v>6.3</v>
          </cell>
          <cell r="AE227">
            <v>2.1</v>
          </cell>
          <cell r="AF227">
            <v>7.7</v>
          </cell>
          <cell r="AG227">
            <v>18.600000000000001</v>
          </cell>
          <cell r="AH227">
            <v>24</v>
          </cell>
          <cell r="AI227">
            <v>14.9</v>
          </cell>
          <cell r="AJ227">
            <v>26.5</v>
          </cell>
          <cell r="AK227">
            <v>34.799999999999997</v>
          </cell>
          <cell r="AL227">
            <v>35.200000000000003</v>
          </cell>
          <cell r="AM227">
            <v>48.6</v>
          </cell>
          <cell r="AN227">
            <v>107.8</v>
          </cell>
          <cell r="AO227">
            <v>117.9</v>
          </cell>
          <cell r="AP227">
            <v>106.1</v>
          </cell>
          <cell r="AQ227">
            <v>153.5</v>
          </cell>
          <cell r="AR227">
            <v>167.3</v>
          </cell>
          <cell r="AS227">
            <v>213</v>
          </cell>
          <cell r="AT227">
            <v>357.2</v>
          </cell>
        </row>
        <row r="228">
          <cell r="G228">
            <v>921</v>
          </cell>
          <cell r="H228" t="e">
            <v>#N/A</v>
          </cell>
          <cell r="I228" t="e">
            <v>#N/A</v>
          </cell>
          <cell r="J228" t="e">
            <v>#N/A</v>
          </cell>
          <cell r="K228" t="e">
            <v>#N/A</v>
          </cell>
          <cell r="L228" t="e">
            <v>#N/A</v>
          </cell>
          <cell r="M228" t="e">
            <v>#N/A</v>
          </cell>
          <cell r="N228" t="e">
            <v>#N/A</v>
          </cell>
          <cell r="O228" t="e">
            <v>#N/A</v>
          </cell>
          <cell r="P228" t="e">
            <v>#N/A</v>
          </cell>
          <cell r="Q228" t="e">
            <v>#N/A</v>
          </cell>
          <cell r="R228" t="e">
            <v>#N/A</v>
          </cell>
          <cell r="S228" t="e">
            <v>#N/A</v>
          </cell>
          <cell r="T228" t="e">
            <v>#N/A</v>
          </cell>
          <cell r="U228" t="e">
            <v>#N/A</v>
          </cell>
          <cell r="V228" t="e">
            <v>#N/A</v>
          </cell>
          <cell r="W228" t="e">
            <v>#N/A</v>
          </cell>
          <cell r="X228" t="e">
            <v>#N/A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15</v>
          </cell>
          <cell r="AF228">
            <v>16.600000000000001</v>
          </cell>
          <cell r="AG228">
            <v>14.8</v>
          </cell>
          <cell r="AH228">
            <v>23.1</v>
          </cell>
          <cell r="AI228">
            <v>26.1</v>
          </cell>
          <cell r="AJ228">
            <v>48.6</v>
          </cell>
          <cell r="AK228">
            <v>37.5</v>
          </cell>
          <cell r="AL228">
            <v>51.2</v>
          </cell>
          <cell r="AM228">
            <v>72.3</v>
          </cell>
          <cell r="AN228">
            <v>92.2</v>
          </cell>
          <cell r="AO228">
            <v>96.7</v>
          </cell>
          <cell r="AP228">
            <v>172.5</v>
          </cell>
          <cell r="AQ228">
            <v>171.7</v>
          </cell>
          <cell r="AR228">
            <v>188.9</v>
          </cell>
          <cell r="AS228">
            <v>241.8</v>
          </cell>
          <cell r="AT228">
            <v>255.4</v>
          </cell>
        </row>
        <row r="229">
          <cell r="G229">
            <v>943</v>
          </cell>
          <cell r="H229" t="e">
            <v>#N/A</v>
          </cell>
          <cell r="I229" t="e">
            <v>#N/A</v>
          </cell>
          <cell r="J229" t="e">
            <v>#N/A</v>
          </cell>
          <cell r="K229" t="e">
            <v>#N/A</v>
          </cell>
          <cell r="L229" t="e">
            <v>#N/A</v>
          </cell>
          <cell r="M229" t="e">
            <v>#N/A</v>
          </cell>
          <cell r="N229" t="e">
            <v>#N/A</v>
          </cell>
          <cell r="O229" t="e">
            <v>#N/A</v>
          </cell>
          <cell r="P229" t="e">
            <v>#N/A</v>
          </cell>
          <cell r="Q229" t="e">
            <v>#N/A</v>
          </cell>
          <cell r="R229" t="e">
            <v>#N/A</v>
          </cell>
          <cell r="S229" t="e">
            <v>#N/A</v>
          </cell>
          <cell r="T229" t="e">
            <v>#N/A</v>
          </cell>
          <cell r="U229" t="e">
            <v>#N/A</v>
          </cell>
          <cell r="V229" t="e">
            <v>#N/A</v>
          </cell>
          <cell r="W229" t="e">
            <v>#N/A</v>
          </cell>
          <cell r="X229" t="e">
            <v>#N/A</v>
          </cell>
          <cell r="Y229" t="e">
            <v>#N/A</v>
          </cell>
          <cell r="Z229" t="e">
            <v>#N/A</v>
          </cell>
          <cell r="AA229" t="e">
            <v>#N/A</v>
          </cell>
          <cell r="AB229" t="e">
            <v>#N/A</v>
          </cell>
          <cell r="AC229" t="e">
            <v>#N/A</v>
          </cell>
          <cell r="AD229" t="e">
            <v>#N/A</v>
          </cell>
          <cell r="AE229" t="e">
            <v>#N/A</v>
          </cell>
          <cell r="AF229" t="e">
            <v>#N/A</v>
          </cell>
          <cell r="AG229" t="e">
            <v>#N/A</v>
          </cell>
          <cell r="AH229" t="e">
            <v>#N/A</v>
          </cell>
          <cell r="AI229" t="e">
            <v>#N/A</v>
          </cell>
          <cell r="AJ229" t="e">
            <v>#N/A</v>
          </cell>
          <cell r="AK229" t="e">
            <v>#N/A</v>
          </cell>
          <cell r="AL229" t="e">
            <v>#N/A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</row>
        <row r="230">
          <cell r="G230">
            <v>964</v>
          </cell>
          <cell r="H230" t="e">
            <v>#N/A</v>
          </cell>
          <cell r="I230" t="e">
            <v>#N/A</v>
          </cell>
          <cell r="J230" t="e">
            <v>#N/A</v>
          </cell>
          <cell r="K230" t="e">
            <v>#N/A</v>
          </cell>
          <cell r="L230" t="e">
            <v>#N/A</v>
          </cell>
          <cell r="M230" t="e">
            <v>#N/A</v>
          </cell>
          <cell r="N230" t="e">
            <v>#N/A</v>
          </cell>
          <cell r="O230" t="e">
            <v>#N/A</v>
          </cell>
          <cell r="P230" t="e">
            <v>#N/A</v>
          </cell>
          <cell r="Q230" t="e">
            <v>#N/A</v>
          </cell>
          <cell r="R230" t="e">
            <v>#N/A</v>
          </cell>
          <cell r="S230">
            <v>1053</v>
          </cell>
          <cell r="T230">
            <v>2571.6</v>
          </cell>
          <cell r="U230">
            <v>3821.8</v>
          </cell>
          <cell r="V230">
            <v>1692.6</v>
          </cell>
          <cell r="W230">
            <v>1385.6</v>
          </cell>
          <cell r="X230">
            <v>1185.5</v>
          </cell>
          <cell r="Y230">
            <v>553.9</v>
          </cell>
          <cell r="Z230">
            <v>151.6</v>
          </cell>
          <cell r="AA230">
            <v>6.8</v>
          </cell>
          <cell r="AB230">
            <v>5</v>
          </cell>
          <cell r="AC230">
            <v>3.9</v>
          </cell>
          <cell r="AD230">
            <v>3.7</v>
          </cell>
          <cell r="AE230">
            <v>2.7</v>
          </cell>
          <cell r="AF230">
            <v>2.9</v>
          </cell>
          <cell r="AG230">
            <v>2.9</v>
          </cell>
          <cell r="AH230">
            <v>2.8</v>
          </cell>
          <cell r="AI230">
            <v>2.1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</row>
        <row r="231">
          <cell r="G231">
            <v>968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44</v>
          </cell>
          <cell r="AF231">
            <v>42</v>
          </cell>
          <cell r="AG231">
            <v>16</v>
          </cell>
          <cell r="AH231">
            <v>21.9</v>
          </cell>
          <cell r="AI231">
            <v>27.4</v>
          </cell>
          <cell r="AJ231">
            <v>24.3</v>
          </cell>
          <cell r="AK231">
            <v>37.5</v>
          </cell>
          <cell r="AL231">
            <v>31.5</v>
          </cell>
          <cell r="AM231">
            <v>32.5</v>
          </cell>
          <cell r="AN231">
            <v>29.6</v>
          </cell>
          <cell r="AO231">
            <v>11.4</v>
          </cell>
          <cell r="AP231">
            <v>0.1</v>
          </cell>
          <cell r="AQ231">
            <v>0.1</v>
          </cell>
          <cell r="AR231">
            <v>0.1</v>
          </cell>
          <cell r="AS231">
            <v>448.2</v>
          </cell>
          <cell r="AT231">
            <v>913.6</v>
          </cell>
        </row>
        <row r="232">
          <cell r="G232">
            <v>922</v>
          </cell>
          <cell r="H232" t="e">
            <v>#N/A</v>
          </cell>
          <cell r="I232" t="e">
            <v>#N/A</v>
          </cell>
          <cell r="J232" t="e">
            <v>#N/A</v>
          </cell>
          <cell r="K232" t="e">
            <v>#N/A</v>
          </cell>
          <cell r="L232" t="e">
            <v>#N/A</v>
          </cell>
          <cell r="M232" t="e">
            <v>#N/A</v>
          </cell>
          <cell r="N232" t="e">
            <v>#N/A</v>
          </cell>
          <cell r="O232" t="e">
            <v>#N/A</v>
          </cell>
          <cell r="P232" t="e">
            <v>#N/A</v>
          </cell>
          <cell r="Q232" t="e">
            <v>#N/A</v>
          </cell>
          <cell r="R232" t="e">
            <v>#N/A</v>
          </cell>
          <cell r="S232" t="e">
            <v>#N/A</v>
          </cell>
          <cell r="T232" t="e">
            <v>#N/A</v>
          </cell>
          <cell r="U232" t="e">
            <v>#N/A</v>
          </cell>
          <cell r="V232" t="e">
            <v>#N/A</v>
          </cell>
          <cell r="W232" t="e">
            <v>#N/A</v>
          </cell>
          <cell r="X232" t="e">
            <v>#N/A</v>
          </cell>
          <cell r="Y232">
            <v>6336.4</v>
          </cell>
          <cell r="Z232">
            <v>6703.1</v>
          </cell>
          <cell r="AA232">
            <v>12964.5</v>
          </cell>
          <cell r="AB232">
            <v>18279.3</v>
          </cell>
          <cell r="AC232">
            <v>20858.7</v>
          </cell>
          <cell r="AD232">
            <v>1750</v>
          </cell>
          <cell r="AE232">
            <v>2390.8000000000002</v>
          </cell>
          <cell r="AF232">
            <v>767</v>
          </cell>
          <cell r="AG232">
            <v>765.8</v>
          </cell>
          <cell r="AH232">
            <v>250</v>
          </cell>
          <cell r="AI232">
            <v>250</v>
          </cell>
          <cell r="AJ232">
            <v>250</v>
          </cell>
          <cell r="AK232">
            <v>250</v>
          </cell>
          <cell r="AL232">
            <v>250</v>
          </cell>
          <cell r="AM232">
            <v>250</v>
          </cell>
          <cell r="AN232">
            <v>0</v>
          </cell>
          <cell r="AO232">
            <v>13.4</v>
          </cell>
          <cell r="AP232">
            <v>0</v>
          </cell>
          <cell r="AQ232">
            <v>0</v>
          </cell>
          <cell r="AR232">
            <v>0</v>
          </cell>
        </row>
        <row r="233">
          <cell r="G233">
            <v>942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0.1</v>
          </cell>
          <cell r="R233">
            <v>205.8</v>
          </cell>
          <cell r="S233">
            <v>74</v>
          </cell>
          <cell r="T233">
            <v>158.9</v>
          </cell>
          <cell r="U233">
            <v>0</v>
          </cell>
          <cell r="V233">
            <v>0.1</v>
          </cell>
          <cell r="W233">
            <v>0</v>
          </cell>
          <cell r="X233">
            <v>8.3000000000000007</v>
          </cell>
          <cell r="Y233">
            <v>6.5</v>
          </cell>
          <cell r="Z233">
            <v>686.6</v>
          </cell>
          <cell r="AA233">
            <v>2205.9</v>
          </cell>
          <cell r="AB233">
            <v>1587.6</v>
          </cell>
          <cell r="AC233">
            <v>1058.7</v>
          </cell>
          <cell r="AD233">
            <v>996.9</v>
          </cell>
          <cell r="AE233">
            <v>1104</v>
          </cell>
          <cell r="AF233">
            <v>1224.9000000000001</v>
          </cell>
          <cell r="AG233">
            <v>1635.8</v>
          </cell>
          <cell r="AH233">
            <v>1635.8</v>
          </cell>
          <cell r="AI233">
            <v>1951.5</v>
          </cell>
          <cell r="AJ233">
            <v>2159.3000000000002</v>
          </cell>
          <cell r="AK233">
            <v>576.70000000000005</v>
          </cell>
          <cell r="AL233">
            <v>543.9</v>
          </cell>
          <cell r="AM233">
            <v>586.29999999999995</v>
          </cell>
          <cell r="AN233">
            <v>1097.5</v>
          </cell>
          <cell r="AO233">
            <v>1465.3</v>
          </cell>
          <cell r="AP233">
            <v>1831.5</v>
          </cell>
          <cell r="AQ233">
            <v>1975.6</v>
          </cell>
          <cell r="AR233">
            <v>1744.7</v>
          </cell>
          <cell r="AS233">
            <v>2082.6</v>
          </cell>
          <cell r="AT233">
            <v>1497.9</v>
          </cell>
        </row>
        <row r="234">
          <cell r="G234">
            <v>923</v>
          </cell>
          <cell r="H234" t="e">
            <v>#N/A</v>
          </cell>
          <cell r="I234" t="e">
            <v>#N/A</v>
          </cell>
          <cell r="J234" t="e">
            <v>#N/A</v>
          </cell>
          <cell r="K234" t="e">
            <v>#N/A</v>
          </cell>
          <cell r="L234" t="e">
            <v>#N/A</v>
          </cell>
          <cell r="M234" t="e">
            <v>#N/A</v>
          </cell>
          <cell r="N234" t="e">
            <v>#N/A</v>
          </cell>
          <cell r="O234" t="e">
            <v>#N/A</v>
          </cell>
          <cell r="P234" t="e">
            <v>#N/A</v>
          </cell>
          <cell r="Q234" t="e">
            <v>#N/A</v>
          </cell>
          <cell r="R234" t="e">
            <v>#N/A</v>
          </cell>
          <cell r="S234" t="e">
            <v>#N/A</v>
          </cell>
          <cell r="T234" t="e">
            <v>#N/A</v>
          </cell>
          <cell r="U234" t="e">
            <v>#N/A</v>
          </cell>
          <cell r="V234" t="e">
            <v>#N/A</v>
          </cell>
          <cell r="W234" t="e">
            <v>#N/A</v>
          </cell>
          <cell r="X234" t="e">
            <v>#N/A</v>
          </cell>
          <cell r="Y234">
            <v>0</v>
          </cell>
          <cell r="Z234">
            <v>0</v>
          </cell>
          <cell r="AA234">
            <v>0</v>
          </cell>
          <cell r="AB234">
            <v>21.7</v>
          </cell>
          <cell r="AC234">
            <v>68</v>
          </cell>
          <cell r="AD234">
            <v>68</v>
          </cell>
          <cell r="AE234">
            <v>60</v>
          </cell>
          <cell r="AF234">
            <v>55.5</v>
          </cell>
          <cell r="AG234">
            <v>50.7</v>
          </cell>
          <cell r="AH234">
            <v>0</v>
          </cell>
          <cell r="AI234">
            <v>29.8</v>
          </cell>
          <cell r="AJ234">
            <v>3.9</v>
          </cell>
          <cell r="AK234">
            <v>4</v>
          </cell>
          <cell r="AL234">
            <v>3.4</v>
          </cell>
          <cell r="AM234">
            <v>0.2</v>
          </cell>
          <cell r="AN234">
            <v>0</v>
          </cell>
          <cell r="AO234">
            <v>0</v>
          </cell>
          <cell r="AP234">
            <v>0</v>
          </cell>
          <cell r="AQ234">
            <v>363.7</v>
          </cell>
          <cell r="AR234">
            <v>299.3</v>
          </cell>
          <cell r="AS234">
            <v>2.6</v>
          </cell>
          <cell r="AT234">
            <v>2.6</v>
          </cell>
        </row>
        <row r="235">
          <cell r="G235">
            <v>925</v>
          </cell>
          <cell r="H235" t="e">
            <v>#N/A</v>
          </cell>
          <cell r="I235" t="e">
            <v>#N/A</v>
          </cell>
          <cell r="J235" t="e">
            <v>#N/A</v>
          </cell>
          <cell r="K235" t="e">
            <v>#N/A</v>
          </cell>
          <cell r="L235" t="e">
            <v>#N/A</v>
          </cell>
          <cell r="M235" t="e">
            <v>#N/A</v>
          </cell>
          <cell r="N235" t="e">
            <v>#N/A</v>
          </cell>
          <cell r="O235" t="e">
            <v>#N/A</v>
          </cell>
          <cell r="P235" t="e">
            <v>#N/A</v>
          </cell>
          <cell r="Q235" t="e">
            <v>#N/A</v>
          </cell>
          <cell r="R235" t="e">
            <v>#N/A</v>
          </cell>
          <cell r="S235" t="e">
            <v>#N/A</v>
          </cell>
          <cell r="T235" t="e">
            <v>#N/A</v>
          </cell>
          <cell r="U235" t="e">
            <v>#N/A</v>
          </cell>
          <cell r="V235" t="e">
            <v>#N/A</v>
          </cell>
          <cell r="W235" t="e">
            <v>#N/A</v>
          </cell>
          <cell r="X235" t="e">
            <v>#N/A</v>
          </cell>
          <cell r="Y235" t="e">
            <v>#N/A</v>
          </cell>
          <cell r="Z235">
            <v>0</v>
          </cell>
          <cell r="AA235">
            <v>18</v>
          </cell>
          <cell r="AB235">
            <v>15.4</v>
          </cell>
          <cell r="AC235">
            <v>21.6</v>
          </cell>
          <cell r="AD235">
            <v>24.2</v>
          </cell>
          <cell r="AE235">
            <v>29.4</v>
          </cell>
          <cell r="AF235">
            <v>25</v>
          </cell>
          <cell r="AG235">
            <v>137.30000000000001</v>
          </cell>
          <cell r="AH235">
            <v>87.9</v>
          </cell>
          <cell r="AI235">
            <v>36.799999999999997</v>
          </cell>
          <cell r="AJ235">
            <v>0.3</v>
          </cell>
          <cell r="AK235">
            <v>0.9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</row>
        <row r="236">
          <cell r="G236">
            <v>186</v>
          </cell>
          <cell r="H236">
            <v>0</v>
          </cell>
          <cell r="I236">
            <v>0</v>
          </cell>
          <cell r="J236">
            <v>0</v>
          </cell>
          <cell r="K236">
            <v>0.1</v>
          </cell>
          <cell r="L236">
            <v>0</v>
          </cell>
          <cell r="M236">
            <v>1.4</v>
          </cell>
          <cell r="N236">
            <v>3.4</v>
          </cell>
          <cell r="O236">
            <v>0</v>
          </cell>
          <cell r="P236">
            <v>0.2</v>
          </cell>
          <cell r="Q236">
            <v>0.4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</row>
        <row r="237">
          <cell r="G237">
            <v>926</v>
          </cell>
          <cell r="H237" t="e">
            <v>#N/A</v>
          </cell>
          <cell r="I237" t="e">
            <v>#N/A</v>
          </cell>
          <cell r="J237" t="e">
            <v>#N/A</v>
          </cell>
          <cell r="K237" t="e">
            <v>#N/A</v>
          </cell>
          <cell r="L237" t="e">
            <v>#N/A</v>
          </cell>
          <cell r="M237" t="e">
            <v>#N/A</v>
          </cell>
          <cell r="N237" t="e">
            <v>#N/A</v>
          </cell>
          <cell r="O237" t="e">
            <v>#N/A</v>
          </cell>
          <cell r="P237" t="e">
            <v>#N/A</v>
          </cell>
          <cell r="Q237" t="e">
            <v>#N/A</v>
          </cell>
          <cell r="R237" t="e">
            <v>#N/A</v>
          </cell>
          <cell r="S237" t="e">
            <v>#N/A</v>
          </cell>
          <cell r="T237" t="e">
            <v>#N/A</v>
          </cell>
          <cell r="U237" t="e">
            <v>#N/A</v>
          </cell>
          <cell r="V237" t="e">
            <v>#N/A</v>
          </cell>
          <cell r="W237" t="e">
            <v>#N/A</v>
          </cell>
          <cell r="X237" t="e">
            <v>#N/A</v>
          </cell>
          <cell r="Y237">
            <v>2</v>
          </cell>
          <cell r="Z237">
            <v>2.1</v>
          </cell>
          <cell r="AA237">
            <v>61.2</v>
          </cell>
          <cell r="AB237">
            <v>70.7</v>
          </cell>
          <cell r="AC237">
            <v>65.8</v>
          </cell>
          <cell r="AD237">
            <v>96</v>
          </cell>
          <cell r="AE237">
            <v>156.4</v>
          </cell>
          <cell r="AF237">
            <v>345.1</v>
          </cell>
          <cell r="AG237">
            <v>424.1</v>
          </cell>
          <cell r="AH237">
            <v>316.5</v>
          </cell>
          <cell r="AI237">
            <v>68.900000000000006</v>
          </cell>
          <cell r="AJ237">
            <v>257</v>
          </cell>
          <cell r="AK237">
            <v>288.10000000000002</v>
          </cell>
          <cell r="AL237">
            <v>240</v>
          </cell>
          <cell r="AM237">
            <v>286.3</v>
          </cell>
          <cell r="AN237">
            <v>322</v>
          </cell>
          <cell r="AO237">
            <v>653.20000000000005</v>
          </cell>
          <cell r="AP237">
            <v>2650.9</v>
          </cell>
          <cell r="AQ237">
            <v>4341.7</v>
          </cell>
          <cell r="AR237">
            <v>499.3</v>
          </cell>
          <cell r="AS237">
            <v>5727.7</v>
          </cell>
          <cell r="AT237">
            <v>183.4</v>
          </cell>
        </row>
        <row r="238">
          <cell r="G238">
            <v>927</v>
          </cell>
          <cell r="H238" t="e">
            <v>#N/A</v>
          </cell>
          <cell r="I238" t="e">
            <v>#N/A</v>
          </cell>
          <cell r="J238" t="e">
            <v>#N/A</v>
          </cell>
          <cell r="K238" t="e">
            <v>#N/A</v>
          </cell>
          <cell r="L238" t="e">
            <v>#N/A</v>
          </cell>
          <cell r="M238" t="e">
            <v>#N/A</v>
          </cell>
          <cell r="N238" t="e">
            <v>#N/A</v>
          </cell>
          <cell r="O238" t="e">
            <v>#N/A</v>
          </cell>
          <cell r="P238" t="e">
            <v>#N/A</v>
          </cell>
          <cell r="Q238" t="e">
            <v>#N/A</v>
          </cell>
          <cell r="R238" t="e">
            <v>#N/A</v>
          </cell>
          <cell r="S238" t="e">
            <v>#N/A</v>
          </cell>
          <cell r="T238" t="e">
            <v>#N/A</v>
          </cell>
          <cell r="U238" t="e">
            <v>#N/A</v>
          </cell>
          <cell r="V238" t="e">
            <v>#N/A</v>
          </cell>
          <cell r="W238" t="e">
            <v>#N/A</v>
          </cell>
          <cell r="X238" t="e">
            <v>#N/A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3.6</v>
          </cell>
          <cell r="AF238">
            <v>19.5</v>
          </cell>
          <cell r="AG238">
            <v>17.100000000000001</v>
          </cell>
          <cell r="AH238">
            <v>15.6</v>
          </cell>
          <cell r="AI238">
            <v>47.2</v>
          </cell>
          <cell r="AJ238">
            <v>33.9</v>
          </cell>
          <cell r="AK238">
            <v>39.5</v>
          </cell>
          <cell r="AL238">
            <v>34.700000000000003</v>
          </cell>
          <cell r="AM238">
            <v>0</v>
          </cell>
          <cell r="AN238">
            <v>36.9</v>
          </cell>
          <cell r="AO238">
            <v>34.4</v>
          </cell>
          <cell r="AP238">
            <v>55.7</v>
          </cell>
          <cell r="AQ238">
            <v>91.9</v>
          </cell>
          <cell r="AR238">
            <v>91.9</v>
          </cell>
          <cell r="AS238">
            <v>0</v>
          </cell>
          <cell r="AT238">
            <v>0</v>
          </cell>
        </row>
        <row r="239">
          <cell r="G239">
            <v>612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3.5</v>
          </cell>
          <cell r="M239">
            <v>1.7</v>
          </cell>
          <cell r="N239">
            <v>1.7</v>
          </cell>
          <cell r="O239">
            <v>1.7</v>
          </cell>
          <cell r="P239">
            <v>1.7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0.3</v>
          </cell>
          <cell r="X239">
            <v>0.3</v>
          </cell>
          <cell r="Y239">
            <v>5.5</v>
          </cell>
          <cell r="Z239">
            <v>6.3</v>
          </cell>
          <cell r="AA239">
            <v>0.7</v>
          </cell>
          <cell r="AB239">
            <v>0.8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</row>
        <row r="240">
          <cell r="G240">
            <v>469</v>
          </cell>
          <cell r="H240">
            <v>8.1</v>
          </cell>
          <cell r="I240">
            <v>4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2.7</v>
          </cell>
          <cell r="R240">
            <v>20.9</v>
          </cell>
          <cell r="S240">
            <v>653.79999999999995</v>
          </cell>
          <cell r="T240">
            <v>586.79999999999995</v>
          </cell>
          <cell r="U240">
            <v>733.6</v>
          </cell>
          <cell r="V240">
            <v>1405.2</v>
          </cell>
          <cell r="W240">
            <v>1767.1</v>
          </cell>
          <cell r="X240">
            <v>78.599999999999994</v>
          </cell>
          <cell r="Y240">
            <v>18.399999999999999</v>
          </cell>
          <cell r="Z240">
            <v>17.5</v>
          </cell>
          <cell r="AA240">
            <v>19.100000000000001</v>
          </cell>
          <cell r="AB240">
            <v>20.2</v>
          </cell>
          <cell r="AC240">
            <v>20.3</v>
          </cell>
          <cell r="AD240">
            <v>19.5</v>
          </cell>
          <cell r="AE240">
            <v>21.2</v>
          </cell>
          <cell r="AF240">
            <v>7.6</v>
          </cell>
          <cell r="AG240">
            <v>1.1000000000000001</v>
          </cell>
          <cell r="AH240">
            <v>0.2</v>
          </cell>
          <cell r="AI240">
            <v>0.1</v>
          </cell>
          <cell r="AJ240">
            <v>0</v>
          </cell>
          <cell r="AK240">
            <v>0</v>
          </cell>
          <cell r="AL240">
            <v>0</v>
          </cell>
          <cell r="AM240">
            <v>2</v>
          </cell>
          <cell r="AN240">
            <v>2.2999999999999998</v>
          </cell>
          <cell r="AO240">
            <v>1.7</v>
          </cell>
          <cell r="AP240">
            <v>2.2000000000000002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</row>
        <row r="241">
          <cell r="G241">
            <v>429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121.7</v>
          </cell>
          <cell r="O241">
            <v>338.3</v>
          </cell>
          <cell r="P241">
            <v>625.6</v>
          </cell>
          <cell r="Q241">
            <v>890.8</v>
          </cell>
          <cell r="R241">
            <v>1161.9000000000001</v>
          </cell>
          <cell r="S241">
            <v>1365.9</v>
          </cell>
          <cell r="T241">
            <v>1472</v>
          </cell>
          <cell r="U241">
            <v>1481.6</v>
          </cell>
          <cell r="V241">
            <v>1485.6</v>
          </cell>
          <cell r="W241">
            <v>1488</v>
          </cell>
          <cell r="X241">
            <v>1491.5</v>
          </cell>
          <cell r="Y241">
            <v>37.200000000000003</v>
          </cell>
          <cell r="Z241">
            <v>36.700000000000003</v>
          </cell>
          <cell r="AA241">
            <v>50.4</v>
          </cell>
          <cell r="AB241">
            <v>48.3</v>
          </cell>
          <cell r="AC241">
            <v>33.200000000000003</v>
          </cell>
          <cell r="AD241">
            <v>37.700000000000003</v>
          </cell>
          <cell r="AE241">
            <v>33</v>
          </cell>
          <cell r="AF241">
            <v>32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40.1</v>
          </cell>
          <cell r="AS241">
            <v>25.4</v>
          </cell>
          <cell r="AT241">
            <v>0</v>
          </cell>
        </row>
        <row r="242">
          <cell r="G242">
            <v>439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7.6</v>
          </cell>
          <cell r="U242">
            <v>23.7</v>
          </cell>
          <cell r="V242">
            <v>254.7</v>
          </cell>
          <cell r="W242">
            <v>495.3</v>
          </cell>
          <cell r="X242">
            <v>843</v>
          </cell>
          <cell r="Y242">
            <v>735.8</v>
          </cell>
          <cell r="Z242">
            <v>36.1</v>
          </cell>
          <cell r="AA242">
            <v>1</v>
          </cell>
          <cell r="AB242">
            <v>1.5</v>
          </cell>
          <cell r="AC242">
            <v>45.6</v>
          </cell>
          <cell r="AD242">
            <v>26.6</v>
          </cell>
          <cell r="AE242">
            <v>6.6</v>
          </cell>
          <cell r="AF242">
            <v>8.6999999999999993</v>
          </cell>
          <cell r="AG242">
            <v>6.6</v>
          </cell>
          <cell r="AH242">
            <v>1.9</v>
          </cell>
          <cell r="AI242">
            <v>1.6</v>
          </cell>
          <cell r="AJ242">
            <v>1.8</v>
          </cell>
          <cell r="AK242">
            <v>0.6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10.6</v>
          </cell>
          <cell r="AT242">
            <v>10.6</v>
          </cell>
        </row>
        <row r="243">
          <cell r="G243">
            <v>446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7.8</v>
          </cell>
          <cell r="P243">
            <v>15.6</v>
          </cell>
          <cell r="Q243">
            <v>23.4</v>
          </cell>
          <cell r="R243">
            <v>31.2</v>
          </cell>
          <cell r="S243">
            <v>39</v>
          </cell>
          <cell r="T243">
            <v>51</v>
          </cell>
          <cell r="U243">
            <v>66.400000000000006</v>
          </cell>
          <cell r="V243">
            <v>83.2</v>
          </cell>
          <cell r="W243">
            <v>103.6</v>
          </cell>
          <cell r="X243">
            <v>124.5</v>
          </cell>
          <cell r="Y243">
            <v>47</v>
          </cell>
          <cell r="Z243">
            <v>43.9</v>
          </cell>
          <cell r="AA243">
            <v>51.2</v>
          </cell>
          <cell r="AB243">
            <v>40.700000000000003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</row>
        <row r="244">
          <cell r="G244">
            <v>686</v>
          </cell>
          <cell r="H244">
            <v>0</v>
          </cell>
          <cell r="I244">
            <v>0.8</v>
          </cell>
          <cell r="J244">
            <v>0</v>
          </cell>
          <cell r="K244">
            <v>0.3</v>
          </cell>
          <cell r="L244">
            <v>0</v>
          </cell>
          <cell r="M244">
            <v>0</v>
          </cell>
          <cell r="N244">
            <v>36.1</v>
          </cell>
          <cell r="O244">
            <v>0</v>
          </cell>
          <cell r="P244">
            <v>18.100000000000001</v>
          </cell>
          <cell r="Q244">
            <v>20</v>
          </cell>
          <cell r="R244">
            <v>431</v>
          </cell>
          <cell r="S244">
            <v>0</v>
          </cell>
          <cell r="T244">
            <v>0.1</v>
          </cell>
          <cell r="U244">
            <v>0</v>
          </cell>
          <cell r="V244">
            <v>418.1</v>
          </cell>
          <cell r="W244">
            <v>0</v>
          </cell>
          <cell r="X244">
            <v>70</v>
          </cell>
          <cell r="Y244">
            <v>0</v>
          </cell>
          <cell r="Z244">
            <v>0.8</v>
          </cell>
          <cell r="AA244">
            <v>11.3</v>
          </cell>
          <cell r="AB244">
            <v>2.4</v>
          </cell>
          <cell r="AC244">
            <v>2.2999999999999998</v>
          </cell>
          <cell r="AD244">
            <v>0.1</v>
          </cell>
          <cell r="AE244">
            <v>5.0999999999999996</v>
          </cell>
          <cell r="AF244">
            <v>5.7</v>
          </cell>
          <cell r="AG244">
            <v>3.7</v>
          </cell>
          <cell r="AH244">
            <v>4.3</v>
          </cell>
          <cell r="AI244">
            <v>2.1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0.3</v>
          </cell>
          <cell r="AO244">
            <v>0.2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</row>
        <row r="245">
          <cell r="G245">
            <v>744</v>
          </cell>
          <cell r="H245">
            <v>0</v>
          </cell>
          <cell r="I245">
            <v>0</v>
          </cell>
          <cell r="J245">
            <v>0.1</v>
          </cell>
          <cell r="K245">
            <v>0.3</v>
          </cell>
          <cell r="L245">
            <v>0.2</v>
          </cell>
          <cell r="M245">
            <v>0.2</v>
          </cell>
          <cell r="N245">
            <v>0.1</v>
          </cell>
          <cell r="O245">
            <v>0.2</v>
          </cell>
          <cell r="P245">
            <v>0.2</v>
          </cell>
          <cell r="Q245">
            <v>0.3</v>
          </cell>
          <cell r="R245">
            <v>3.3</v>
          </cell>
          <cell r="S245">
            <v>4</v>
          </cell>
          <cell r="T245">
            <v>4.7</v>
          </cell>
          <cell r="U245">
            <v>0</v>
          </cell>
          <cell r="V245">
            <v>0.7</v>
          </cell>
          <cell r="W245">
            <v>7.3</v>
          </cell>
          <cell r="X245">
            <v>30.5</v>
          </cell>
          <cell r="Y245">
            <v>1.9</v>
          </cell>
          <cell r="Z245">
            <v>1.7</v>
          </cell>
          <cell r="AA245">
            <v>0.2</v>
          </cell>
          <cell r="AB245">
            <v>0.2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</row>
        <row r="246">
          <cell r="G246">
            <v>474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4</v>
          </cell>
          <cell r="N246">
            <v>9.1999999999999993</v>
          </cell>
          <cell r="O246">
            <v>14.1</v>
          </cell>
          <cell r="P246">
            <v>33.700000000000003</v>
          </cell>
          <cell r="Q246">
            <v>50.9</v>
          </cell>
          <cell r="R246">
            <v>79.900000000000006</v>
          </cell>
          <cell r="S246">
            <v>113.9</v>
          </cell>
          <cell r="T246">
            <v>177.1</v>
          </cell>
          <cell r="U246">
            <v>245.6</v>
          </cell>
          <cell r="V246">
            <v>311.2</v>
          </cell>
          <cell r="W246">
            <v>462.8</v>
          </cell>
          <cell r="X246">
            <v>590.70000000000005</v>
          </cell>
          <cell r="Y246">
            <v>743.8</v>
          </cell>
          <cell r="Z246">
            <v>868.7</v>
          </cell>
          <cell r="AA246">
            <v>979.5</v>
          </cell>
          <cell r="AB246">
            <v>1078.3</v>
          </cell>
          <cell r="AC246">
            <v>1167.0999999999999</v>
          </cell>
          <cell r="AD246">
            <v>163.30000000000001</v>
          </cell>
          <cell r="AE246">
            <v>0.3</v>
          </cell>
          <cell r="AF246">
            <v>0.5</v>
          </cell>
          <cell r="AG246">
            <v>0.9</v>
          </cell>
          <cell r="AH246">
            <v>2.1</v>
          </cell>
          <cell r="AI246">
            <v>5.3</v>
          </cell>
          <cell r="AJ246">
            <v>10.4</v>
          </cell>
          <cell r="AK246">
            <v>16.399999999999999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</row>
        <row r="247">
          <cell r="G247">
            <v>463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0.3</v>
          </cell>
          <cell r="P247">
            <v>0.5</v>
          </cell>
          <cell r="Q247">
            <v>12.9</v>
          </cell>
          <cell r="R247">
            <v>37.200000000000003</v>
          </cell>
          <cell r="S247">
            <v>78.3</v>
          </cell>
          <cell r="T247">
            <v>126.6</v>
          </cell>
          <cell r="U247">
            <v>175.7</v>
          </cell>
          <cell r="V247">
            <v>229.1</v>
          </cell>
          <cell r="W247">
            <v>305.7</v>
          </cell>
          <cell r="X247">
            <v>387.7</v>
          </cell>
          <cell r="Y247">
            <v>492.3</v>
          </cell>
          <cell r="Z247">
            <v>655.4</v>
          </cell>
          <cell r="AA247">
            <v>770.6</v>
          </cell>
          <cell r="AB247">
            <v>848.6</v>
          </cell>
          <cell r="AC247">
            <v>898.3</v>
          </cell>
          <cell r="AD247">
            <v>943.8</v>
          </cell>
          <cell r="AE247">
            <v>941.6</v>
          </cell>
          <cell r="AF247">
            <v>954.9</v>
          </cell>
          <cell r="AG247">
            <v>910.6</v>
          </cell>
          <cell r="AH247">
            <v>884.7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</row>
        <row r="248">
          <cell r="G248">
            <v>513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0.1</v>
          </cell>
          <cell r="U248">
            <v>0.1</v>
          </cell>
          <cell r="V248">
            <v>0</v>
          </cell>
          <cell r="W248">
            <v>0.4</v>
          </cell>
          <cell r="X248">
            <v>1.3</v>
          </cell>
          <cell r="Y248">
            <v>0.3</v>
          </cell>
          <cell r="Z248">
            <v>0</v>
          </cell>
          <cell r="AA248">
            <v>3.9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44.7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</row>
        <row r="249">
          <cell r="G249">
            <v>514</v>
          </cell>
          <cell r="H249" t="e">
            <v>#N/A</v>
          </cell>
          <cell r="I249" t="e">
            <v>#N/A</v>
          </cell>
          <cell r="J249" t="e">
            <v>#N/A</v>
          </cell>
          <cell r="K249" t="e">
            <v>#N/A</v>
          </cell>
          <cell r="L249" t="e">
            <v>#N/A</v>
          </cell>
          <cell r="M249" t="e">
            <v>#N/A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</row>
        <row r="250">
          <cell r="G250">
            <v>534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556</v>
          </cell>
          <cell r="H251" t="e">
            <v>#N/A</v>
          </cell>
          <cell r="I251" t="e">
            <v>#N/A</v>
          </cell>
          <cell r="J251" t="e">
            <v>#N/A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2</v>
          </cell>
          <cell r="AP251">
            <v>0</v>
          </cell>
          <cell r="AQ251">
            <v>0</v>
          </cell>
          <cell r="AR251">
            <v>0</v>
          </cell>
          <cell r="AS251">
            <v>1</v>
          </cell>
          <cell r="AT251">
            <v>1</v>
          </cell>
        </row>
        <row r="252">
          <cell r="G252">
            <v>518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28.6</v>
          </cell>
          <cell r="V252">
            <v>56.1</v>
          </cell>
          <cell r="W252">
            <v>41</v>
          </cell>
          <cell r="X252">
            <v>82.7</v>
          </cell>
          <cell r="Y252">
            <v>139.4</v>
          </cell>
          <cell r="Z252">
            <v>171.4</v>
          </cell>
          <cell r="AA252">
            <v>210.9</v>
          </cell>
          <cell r="AB252">
            <v>256.2</v>
          </cell>
          <cell r="AC252">
            <v>254.4</v>
          </cell>
          <cell r="AD252">
            <v>247.1</v>
          </cell>
          <cell r="AE252">
            <v>235.7</v>
          </cell>
          <cell r="AF252">
            <v>238.4</v>
          </cell>
          <cell r="AG252">
            <v>241.6</v>
          </cell>
          <cell r="AH252">
            <v>280.8</v>
          </cell>
          <cell r="AI252">
            <v>367.4</v>
          </cell>
          <cell r="AJ252">
            <v>427.1</v>
          </cell>
          <cell r="AK252">
            <v>482.4</v>
          </cell>
          <cell r="AL252">
            <v>514.79999999999995</v>
          </cell>
          <cell r="AM252">
            <v>543</v>
          </cell>
          <cell r="AN252">
            <v>558.9</v>
          </cell>
          <cell r="AO252">
            <v>601.29999999999995</v>
          </cell>
          <cell r="AP252">
            <v>580.79999999999995</v>
          </cell>
          <cell r="AQ252">
            <v>579.70000000000005</v>
          </cell>
          <cell r="AR252">
            <v>618.9</v>
          </cell>
          <cell r="AS252">
            <v>601.79999999999995</v>
          </cell>
          <cell r="AT252">
            <v>575.5</v>
          </cell>
        </row>
        <row r="253">
          <cell r="G253">
            <v>558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0.2</v>
          </cell>
          <cell r="Y253">
            <v>0.5</v>
          </cell>
          <cell r="Z253">
            <v>1.5</v>
          </cell>
          <cell r="AA253">
            <v>3</v>
          </cell>
          <cell r="AB253">
            <v>4.7</v>
          </cell>
          <cell r="AC253">
            <v>5.5</v>
          </cell>
          <cell r="AD253">
            <v>4.5</v>
          </cell>
          <cell r="AE253">
            <v>3.8</v>
          </cell>
          <cell r="AF253">
            <v>0.4</v>
          </cell>
          <cell r="AG253">
            <v>0.1</v>
          </cell>
          <cell r="AH253">
            <v>0.1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</row>
        <row r="254">
          <cell r="G254">
            <v>564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0.1</v>
          </cell>
          <cell r="W254">
            <v>0.3</v>
          </cell>
          <cell r="X254">
            <v>0.1</v>
          </cell>
          <cell r="Y254">
            <v>0.1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94.4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</row>
        <row r="255">
          <cell r="G255">
            <v>524</v>
          </cell>
          <cell r="H255">
            <v>0</v>
          </cell>
          <cell r="I255">
            <v>0.3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0.3</v>
          </cell>
          <cell r="Y255">
            <v>3.5</v>
          </cell>
          <cell r="Z255">
            <v>7.8</v>
          </cell>
          <cell r="AA255">
            <v>9.3000000000000007</v>
          </cell>
          <cell r="AB255">
            <v>39.4</v>
          </cell>
          <cell r="AC255">
            <v>132.19999999999999</v>
          </cell>
          <cell r="AD255">
            <v>147.9</v>
          </cell>
          <cell r="AE255">
            <v>182.1</v>
          </cell>
          <cell r="AF255">
            <v>214.2</v>
          </cell>
          <cell r="AG255">
            <v>187.9</v>
          </cell>
          <cell r="AH255">
            <v>165.2</v>
          </cell>
          <cell r="AI255">
            <v>179.2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56.2</v>
          </cell>
        </row>
        <row r="256">
          <cell r="G256">
            <v>512</v>
          </cell>
          <cell r="H256" t="e">
            <v>#N/A</v>
          </cell>
          <cell r="I256" t="e">
            <v>#N/A</v>
          </cell>
          <cell r="J256" t="e">
            <v>#N/A</v>
          </cell>
          <cell r="K256" t="e">
            <v>#N/A</v>
          </cell>
          <cell r="L256" t="e">
            <v>#N/A</v>
          </cell>
          <cell r="M256" t="e">
            <v>#N/A</v>
          </cell>
          <cell r="N256" t="e">
            <v>#N/A</v>
          </cell>
          <cell r="O256" t="e">
            <v>#N/A</v>
          </cell>
          <cell r="P256" t="e">
            <v>#N/A</v>
          </cell>
          <cell r="Q256" t="e">
            <v>#N/A</v>
          </cell>
          <cell r="R256" t="e">
            <v>#N/A</v>
          </cell>
          <cell r="S256" t="e">
            <v>#N/A</v>
          </cell>
          <cell r="T256" t="e">
            <v>#N/A</v>
          </cell>
          <cell r="U256" t="e">
            <v>#N/A</v>
          </cell>
          <cell r="V256" t="e">
            <v>#N/A</v>
          </cell>
          <cell r="W256" t="e">
            <v>#N/A</v>
          </cell>
          <cell r="X256" t="e">
            <v>#N/A</v>
          </cell>
          <cell r="Y256" t="e">
            <v>#N/A</v>
          </cell>
          <cell r="Z256" t="e">
            <v>#N/A</v>
          </cell>
          <cell r="AA256" t="e">
            <v>#N/A</v>
          </cell>
          <cell r="AB256" t="e">
            <v>#N/A</v>
          </cell>
          <cell r="AC256" t="e">
            <v>#N/A</v>
          </cell>
          <cell r="AD256" t="e">
            <v>#N/A</v>
          </cell>
          <cell r="AE256" t="e">
            <v>#N/A</v>
          </cell>
          <cell r="AF256" t="e">
            <v>#N/A</v>
          </cell>
          <cell r="AG256" t="e">
            <v>#N/A</v>
          </cell>
          <cell r="AH256" t="e">
            <v>#N/A</v>
          </cell>
          <cell r="AI256" t="e">
            <v>#N/A</v>
          </cell>
          <cell r="AJ256" t="e">
            <v>#N/A</v>
          </cell>
          <cell r="AK256" t="e">
            <v>#N/A</v>
          </cell>
          <cell r="AL256" t="e">
            <v>#N/A</v>
          </cell>
          <cell r="AM256">
            <v>0.4</v>
          </cell>
          <cell r="AN256">
            <v>0.4</v>
          </cell>
          <cell r="AO256">
            <v>0.4</v>
          </cell>
          <cell r="AP256">
            <v>0.4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</row>
        <row r="257">
          <cell r="G257">
            <v>522</v>
          </cell>
          <cell r="H257" t="e">
            <v>#N/A</v>
          </cell>
          <cell r="I257" t="e">
            <v>#N/A</v>
          </cell>
          <cell r="J257" t="e">
            <v>#N/A</v>
          </cell>
          <cell r="K257" t="e">
            <v>#N/A</v>
          </cell>
          <cell r="L257" t="e">
            <v>#N/A</v>
          </cell>
          <cell r="M257" t="e">
            <v>#N/A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0.3</v>
          </cell>
          <cell r="W257">
            <v>0.3</v>
          </cell>
          <cell r="X257">
            <v>0.3</v>
          </cell>
          <cell r="Y257">
            <v>0.2</v>
          </cell>
          <cell r="Z257">
            <v>0.2</v>
          </cell>
          <cell r="AA257">
            <v>0.2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</row>
        <row r="258">
          <cell r="G258">
            <v>924</v>
          </cell>
          <cell r="H258" t="e">
            <v>#N/A</v>
          </cell>
          <cell r="I258" t="e">
            <v>#N/A</v>
          </cell>
          <cell r="J258" t="e">
            <v>#N/A</v>
          </cell>
          <cell r="K258" t="e">
            <v>#N/A</v>
          </cell>
          <cell r="L258" t="e">
            <v>#N/A</v>
          </cell>
          <cell r="M258" t="e">
            <v>#N/A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</row>
        <row r="259">
          <cell r="G259">
            <v>819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</row>
        <row r="260">
          <cell r="G260">
            <v>536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8.8000000000000007</v>
          </cell>
          <cell r="S260">
            <v>0.5</v>
          </cell>
          <cell r="T260">
            <v>0.5</v>
          </cell>
          <cell r="U260">
            <v>0.5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2710</v>
          </cell>
          <cell r="AF260">
            <v>3000</v>
          </cell>
          <cell r="AG260">
            <v>3000</v>
          </cell>
          <cell r="AH260">
            <v>3000</v>
          </cell>
          <cell r="AI260">
            <v>3000</v>
          </cell>
          <cell r="AJ260">
            <v>9403.2999999999993</v>
          </cell>
          <cell r="AK260">
            <v>10361.5</v>
          </cell>
          <cell r="AL260">
            <v>148.1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</row>
        <row r="261">
          <cell r="G261">
            <v>544</v>
          </cell>
          <cell r="H261">
            <v>0.2</v>
          </cell>
          <cell r="I261">
            <v>0.5</v>
          </cell>
          <cell r="J261">
            <v>1.4</v>
          </cell>
          <cell r="K261">
            <v>2.2999999999999998</v>
          </cell>
          <cell r="L261">
            <v>3</v>
          </cell>
          <cell r="M261">
            <v>3.5</v>
          </cell>
          <cell r="N261">
            <v>3.2</v>
          </cell>
          <cell r="O261">
            <v>3</v>
          </cell>
          <cell r="P261">
            <v>2.6</v>
          </cell>
          <cell r="Q261">
            <v>2.5</v>
          </cell>
          <cell r="R261">
            <v>3.2</v>
          </cell>
          <cell r="S261">
            <v>3.9</v>
          </cell>
          <cell r="T261">
            <v>5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</row>
        <row r="262">
          <cell r="G262">
            <v>548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</row>
        <row r="263">
          <cell r="G263">
            <v>948</v>
          </cell>
          <cell r="H263" t="e">
            <v>#N/A</v>
          </cell>
          <cell r="I263" t="e">
            <v>#N/A</v>
          </cell>
          <cell r="J263" t="e">
            <v>#N/A</v>
          </cell>
          <cell r="K263" t="e">
            <v>#N/A</v>
          </cell>
          <cell r="L263" t="e">
            <v>#N/A</v>
          </cell>
          <cell r="M263" t="e">
            <v>#N/A</v>
          </cell>
          <cell r="N263" t="e">
            <v>#N/A</v>
          </cell>
          <cell r="O263" t="e">
            <v>#N/A</v>
          </cell>
          <cell r="P263" t="e">
            <v>#N/A</v>
          </cell>
          <cell r="Q263" t="e">
            <v>#N/A</v>
          </cell>
          <cell r="R263" t="e">
            <v>#N/A</v>
          </cell>
          <cell r="S263" t="e">
            <v>#N/A</v>
          </cell>
          <cell r="T263" t="e">
            <v>#N/A</v>
          </cell>
          <cell r="U263" t="e">
            <v>#N/A</v>
          </cell>
          <cell r="V263" t="e">
            <v>#N/A</v>
          </cell>
          <cell r="W263" t="e">
            <v>#N/A</v>
          </cell>
          <cell r="X263" t="e">
            <v>#N/A</v>
          </cell>
          <cell r="Y263">
            <v>5.3</v>
          </cell>
          <cell r="Z263">
            <v>15.6</v>
          </cell>
          <cell r="AA263">
            <v>2.6</v>
          </cell>
          <cell r="AB263">
            <v>2.9</v>
          </cell>
          <cell r="AC263">
            <v>3.1</v>
          </cell>
          <cell r="AD263">
            <v>2.6</v>
          </cell>
          <cell r="AE263">
            <v>1.9</v>
          </cell>
          <cell r="AF263">
            <v>0.7</v>
          </cell>
          <cell r="AG263">
            <v>0.3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</row>
        <row r="264">
          <cell r="G264">
            <v>853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</row>
        <row r="265">
          <cell r="G265">
            <v>566</v>
          </cell>
          <cell r="H265">
            <v>0</v>
          </cell>
          <cell r="I265">
            <v>0.1</v>
          </cell>
          <cell r="J265">
            <v>0.1</v>
          </cell>
          <cell r="K265">
            <v>0.2</v>
          </cell>
          <cell r="L265">
            <v>0.5</v>
          </cell>
          <cell r="M265">
            <v>0.5</v>
          </cell>
          <cell r="N265">
            <v>0.5</v>
          </cell>
          <cell r="O265">
            <v>0.7</v>
          </cell>
          <cell r="P265">
            <v>68.2</v>
          </cell>
          <cell r="Q265">
            <v>388.5</v>
          </cell>
          <cell r="R265">
            <v>761.6</v>
          </cell>
          <cell r="S265">
            <v>12.9</v>
          </cell>
          <cell r="T265">
            <v>661.3</v>
          </cell>
          <cell r="U265">
            <v>163.30000000000001</v>
          </cell>
          <cell r="V265">
            <v>11.5</v>
          </cell>
          <cell r="W265">
            <v>169</v>
          </cell>
          <cell r="X265">
            <v>215.8</v>
          </cell>
          <cell r="Y265">
            <v>2.5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1.3</v>
          </cell>
          <cell r="AF265">
            <v>1.3</v>
          </cell>
          <cell r="AG265">
            <v>1.3</v>
          </cell>
          <cell r="AH265">
            <v>1.3</v>
          </cell>
          <cell r="AI265">
            <v>1.3</v>
          </cell>
          <cell r="AJ265">
            <v>1.3</v>
          </cell>
          <cell r="AK265">
            <v>0</v>
          </cell>
          <cell r="AL265">
            <v>1.4</v>
          </cell>
          <cell r="AM265">
            <v>0</v>
          </cell>
          <cell r="AN265">
            <v>0.1</v>
          </cell>
          <cell r="AO265">
            <v>0.1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</row>
        <row r="266">
          <cell r="G266">
            <v>813</v>
          </cell>
          <cell r="H266" t="e">
            <v>#N/A</v>
          </cell>
          <cell r="I266" t="e">
            <v>#N/A</v>
          </cell>
          <cell r="J266" t="e">
            <v>#N/A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0.2</v>
          </cell>
          <cell r="Z266">
            <v>0</v>
          </cell>
          <cell r="AA266">
            <v>1.2</v>
          </cell>
          <cell r="AB266">
            <v>9.9</v>
          </cell>
          <cell r="AC266">
            <v>0.2</v>
          </cell>
          <cell r="AD266">
            <v>1</v>
          </cell>
          <cell r="AE266">
            <v>1.1000000000000001</v>
          </cell>
          <cell r="AF266">
            <v>1.1000000000000001</v>
          </cell>
          <cell r="AG266">
            <v>2.2999999999999998</v>
          </cell>
          <cell r="AH266">
            <v>2.8</v>
          </cell>
          <cell r="AI266">
            <v>3.2</v>
          </cell>
          <cell r="AJ266">
            <v>3.6</v>
          </cell>
          <cell r="AK266">
            <v>3.5</v>
          </cell>
          <cell r="AL266">
            <v>5.6</v>
          </cell>
          <cell r="AM266">
            <v>5.6</v>
          </cell>
          <cell r="AN266">
            <v>4.5999999999999996</v>
          </cell>
          <cell r="AO266">
            <v>6.5</v>
          </cell>
          <cell r="AP266">
            <v>6</v>
          </cell>
          <cell r="AQ266">
            <v>8.5</v>
          </cell>
          <cell r="AR266">
            <v>14.9</v>
          </cell>
          <cell r="AS266">
            <v>0</v>
          </cell>
          <cell r="AT266">
            <v>0</v>
          </cell>
        </row>
        <row r="267">
          <cell r="G267">
            <v>578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</row>
        <row r="268">
          <cell r="G268">
            <v>866</v>
          </cell>
          <cell r="H268" t="e">
            <v>#N/A</v>
          </cell>
          <cell r="I268" t="e">
            <v>#N/A</v>
          </cell>
          <cell r="J268" t="e">
            <v>#N/A</v>
          </cell>
          <cell r="K268" t="e">
            <v>#N/A</v>
          </cell>
          <cell r="L268" t="e">
            <v>#N/A</v>
          </cell>
          <cell r="M268" t="e">
            <v>#N/A</v>
          </cell>
          <cell r="N268" t="e">
            <v>#N/A</v>
          </cell>
          <cell r="O268" t="e">
            <v>#N/A</v>
          </cell>
          <cell r="P268" t="e">
            <v>#N/A</v>
          </cell>
          <cell r="Q268" t="e">
            <v>#N/A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</row>
        <row r="269">
          <cell r="G269">
            <v>846</v>
          </cell>
          <cell r="H269" t="e">
            <v>#N/A</v>
          </cell>
          <cell r="I269" t="e">
            <v>#N/A</v>
          </cell>
          <cell r="J269" t="e">
            <v>#N/A</v>
          </cell>
          <cell r="K269" t="e">
            <v>#N/A</v>
          </cell>
          <cell r="L269" t="e">
            <v>#N/A</v>
          </cell>
          <cell r="M269" t="e">
            <v>#N/A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</row>
        <row r="270">
          <cell r="G270">
            <v>582</v>
          </cell>
          <cell r="H270" t="e">
            <v>#N/A</v>
          </cell>
          <cell r="I270" t="e">
            <v>#N/A</v>
          </cell>
          <cell r="J270" t="e">
            <v>#N/A</v>
          </cell>
          <cell r="K270" t="e">
            <v>#N/A</v>
          </cell>
          <cell r="L270" t="e">
            <v>#N/A</v>
          </cell>
          <cell r="M270" t="e">
            <v>#N/A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813.3</v>
          </cell>
          <cell r="W270">
            <v>920.5</v>
          </cell>
          <cell r="X270">
            <v>937.6</v>
          </cell>
          <cell r="Y270">
            <v>575.29999999999995</v>
          </cell>
          <cell r="Z270">
            <v>343.6</v>
          </cell>
          <cell r="AA270">
            <v>347.2</v>
          </cell>
          <cell r="AB270">
            <v>455.8</v>
          </cell>
          <cell r="AC270">
            <v>469.6</v>
          </cell>
          <cell r="AD270">
            <v>0.6</v>
          </cell>
          <cell r="AE270">
            <v>4</v>
          </cell>
          <cell r="AF270">
            <v>8.6999999999999993</v>
          </cell>
          <cell r="AG270">
            <v>5.7</v>
          </cell>
          <cell r="AH270">
            <v>7.5</v>
          </cell>
          <cell r="AI270">
            <v>6.1</v>
          </cell>
          <cell r="AJ270">
            <v>6.8</v>
          </cell>
          <cell r="AK270">
            <v>7.1</v>
          </cell>
          <cell r="AL270">
            <v>6.5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G271">
            <v>862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</row>
        <row r="272">
          <cell r="G272">
            <v>200</v>
          </cell>
          <cell r="H272">
            <v>217.2</v>
          </cell>
          <cell r="I272">
            <v>282.10000000000002</v>
          </cell>
          <cell r="J272">
            <v>630.9</v>
          </cell>
          <cell r="K272">
            <v>1184</v>
          </cell>
          <cell r="L272">
            <v>1296.5999999999999</v>
          </cell>
          <cell r="M272">
            <v>1268.5</v>
          </cell>
          <cell r="N272">
            <v>1748</v>
          </cell>
          <cell r="O272">
            <v>3177.6</v>
          </cell>
          <cell r="P272">
            <v>3902.8</v>
          </cell>
          <cell r="Q272">
            <v>8182.8</v>
          </cell>
          <cell r="R272">
            <v>9980.5</v>
          </cell>
          <cell r="S272">
            <v>12199.6</v>
          </cell>
          <cell r="T272">
            <v>14800.9</v>
          </cell>
          <cell r="U272">
            <v>19195</v>
          </cell>
          <cell r="V272">
            <v>22697.7</v>
          </cell>
          <cell r="W272">
            <v>30898.5</v>
          </cell>
          <cell r="X272">
            <v>31905.200000000001</v>
          </cell>
          <cell r="Y272">
            <v>35054.800000000003</v>
          </cell>
          <cell r="Z272">
            <v>34913.300000000003</v>
          </cell>
          <cell r="AA272">
            <v>30549.5</v>
          </cell>
          <cell r="AB272">
            <v>27304.1</v>
          </cell>
          <cell r="AC272">
            <v>18407.400000000001</v>
          </cell>
          <cell r="AD272">
            <v>13707.3</v>
          </cell>
          <cell r="AE272">
            <v>17213.099999999999</v>
          </cell>
          <cell r="AF272">
            <v>17110.2</v>
          </cell>
          <cell r="AG272">
            <v>14872.6</v>
          </cell>
          <cell r="AH272">
            <v>13286.9</v>
          </cell>
          <cell r="AI272">
            <v>19907.5</v>
          </cell>
          <cell r="AJ272">
            <v>34754.1</v>
          </cell>
          <cell r="AK272">
            <v>42864.3</v>
          </cell>
          <cell r="AL272">
            <v>17305.5</v>
          </cell>
          <cell r="AM272">
            <v>17173.3</v>
          </cell>
          <cell r="AN272">
            <v>20329</v>
          </cell>
          <cell r="AO272">
            <v>22696.5</v>
          </cell>
          <cell r="AP272">
            <v>25587</v>
          </cell>
          <cell r="AQ272">
            <v>16853.3</v>
          </cell>
          <cell r="AR272">
            <v>18379.2</v>
          </cell>
          <cell r="AS272">
            <v>24551.9</v>
          </cell>
          <cell r="AT272">
            <v>19750.5</v>
          </cell>
        </row>
        <row r="273">
          <cell r="G273">
            <v>605</v>
          </cell>
          <cell r="H273">
            <v>157.19999999999999</v>
          </cell>
          <cell r="I273">
            <v>205.8</v>
          </cell>
          <cell r="J273">
            <v>478.2</v>
          </cell>
          <cell r="K273">
            <v>786.5</v>
          </cell>
          <cell r="L273">
            <v>615.4</v>
          </cell>
          <cell r="M273">
            <v>691.7</v>
          </cell>
          <cell r="N273">
            <v>642.20000000000005</v>
          </cell>
          <cell r="O273">
            <v>1275</v>
          </cell>
          <cell r="P273">
            <v>1176.3</v>
          </cell>
          <cell r="Q273">
            <v>1214.5</v>
          </cell>
          <cell r="R273">
            <v>1614.4</v>
          </cell>
          <cell r="S273">
            <v>2568.8000000000002</v>
          </cell>
          <cell r="T273">
            <v>2775.7</v>
          </cell>
          <cell r="U273">
            <v>6539.2</v>
          </cell>
          <cell r="V273">
            <v>5556.6</v>
          </cell>
          <cell r="W273">
            <v>7878.8</v>
          </cell>
          <cell r="X273">
            <v>8728.7999999999993</v>
          </cell>
          <cell r="Y273">
            <v>9505.1</v>
          </cell>
          <cell r="Z273">
            <v>11408.2</v>
          </cell>
          <cell r="AA273">
            <v>11776.2</v>
          </cell>
          <cell r="AB273">
            <v>12450.4</v>
          </cell>
          <cell r="AC273">
            <v>10214.5</v>
          </cell>
          <cell r="AD273">
            <v>7434.4</v>
          </cell>
          <cell r="AE273">
            <v>8464.6</v>
          </cell>
          <cell r="AF273">
            <v>8147.7</v>
          </cell>
          <cell r="AG273">
            <v>6519.4</v>
          </cell>
          <cell r="AH273">
            <v>6464.1</v>
          </cell>
          <cell r="AI273">
            <v>6581.1</v>
          </cell>
          <cell r="AJ273">
            <v>6904.3</v>
          </cell>
          <cell r="AK273">
            <v>7182.4</v>
          </cell>
          <cell r="AL273">
            <v>6935.7</v>
          </cell>
          <cell r="AM273">
            <v>6793.5</v>
          </cell>
          <cell r="AN273">
            <v>5307.8</v>
          </cell>
          <cell r="AO273">
            <v>5471.9</v>
          </cell>
          <cell r="AP273">
            <v>4823.1000000000004</v>
          </cell>
          <cell r="AQ273">
            <v>4479</v>
          </cell>
          <cell r="AR273">
            <v>5465.8</v>
          </cell>
          <cell r="AS273">
            <v>5959.5</v>
          </cell>
          <cell r="AT273">
            <v>6427.4</v>
          </cell>
        </row>
        <row r="274">
          <cell r="G274">
            <v>210</v>
          </cell>
          <cell r="H274">
            <v>51.6</v>
          </cell>
          <cell r="I274">
            <v>70.599999999999994</v>
          </cell>
          <cell r="J274">
            <v>151.1</v>
          </cell>
          <cell r="K274">
            <v>394.2</v>
          </cell>
          <cell r="L274">
            <v>673.9</v>
          </cell>
          <cell r="M274">
            <v>565.6</v>
          </cell>
          <cell r="N274">
            <v>930</v>
          </cell>
          <cell r="O274">
            <v>1536.6</v>
          </cell>
          <cell r="P274">
            <v>1960</v>
          </cell>
          <cell r="Q274">
            <v>5575.4</v>
          </cell>
          <cell r="R274">
            <v>5621.2</v>
          </cell>
          <cell r="S274">
            <v>7284.5</v>
          </cell>
          <cell r="T274">
            <v>8773.7000000000007</v>
          </cell>
          <cell r="U274">
            <v>9736.7000000000007</v>
          </cell>
          <cell r="V274">
            <v>12068.8</v>
          </cell>
          <cell r="W274">
            <v>16903.7</v>
          </cell>
          <cell r="X274">
            <v>17000.900000000001</v>
          </cell>
          <cell r="Y274">
            <v>17888.2</v>
          </cell>
          <cell r="Z274">
            <v>14870.1</v>
          </cell>
          <cell r="AA274">
            <v>13500.9</v>
          </cell>
          <cell r="AB274">
            <v>9793.1</v>
          </cell>
          <cell r="AC274">
            <v>3754.2</v>
          </cell>
          <cell r="AD274">
            <v>3165.7</v>
          </cell>
          <cell r="AE274">
            <v>2447.3000000000002</v>
          </cell>
          <cell r="AF274">
            <v>2435.4</v>
          </cell>
          <cell r="AG274">
            <v>1649.8</v>
          </cell>
          <cell r="AH274">
            <v>313.8</v>
          </cell>
          <cell r="AI274">
            <v>7526.7</v>
          </cell>
          <cell r="AJ274">
            <v>15422.5</v>
          </cell>
          <cell r="AK274">
            <v>23763.7</v>
          </cell>
          <cell r="AL274">
            <v>8697.4</v>
          </cell>
          <cell r="AM274">
            <v>8761.7999999999993</v>
          </cell>
          <cell r="AN274">
            <v>12688.8</v>
          </cell>
          <cell r="AO274">
            <v>14230</v>
          </cell>
          <cell r="AP274">
            <v>15336</v>
          </cell>
          <cell r="AQ274">
            <v>4679.8</v>
          </cell>
          <cell r="AR274">
            <v>9037.9</v>
          </cell>
          <cell r="AS274">
            <v>8970.6</v>
          </cell>
          <cell r="AT274">
            <v>9285.6</v>
          </cell>
        </row>
        <row r="275">
          <cell r="G275">
            <v>170</v>
          </cell>
          <cell r="H275">
            <v>0</v>
          </cell>
          <cell r="I275">
            <v>0</v>
          </cell>
          <cell r="J275">
            <v>0</v>
          </cell>
          <cell r="K275">
            <v>0.1</v>
          </cell>
          <cell r="L275">
            <v>0</v>
          </cell>
          <cell r="M275">
            <v>1.4</v>
          </cell>
          <cell r="N275">
            <v>3.4</v>
          </cell>
          <cell r="O275">
            <v>0</v>
          </cell>
          <cell r="P275">
            <v>0.2</v>
          </cell>
          <cell r="Q275">
            <v>0.5</v>
          </cell>
          <cell r="R275">
            <v>205.8</v>
          </cell>
          <cell r="S275">
            <v>74</v>
          </cell>
          <cell r="T275">
            <v>158.9</v>
          </cell>
          <cell r="U275">
            <v>0</v>
          </cell>
          <cell r="V275">
            <v>3.1</v>
          </cell>
          <cell r="W275">
            <v>354.4</v>
          </cell>
          <cell r="X275">
            <v>1320.7</v>
          </cell>
          <cell r="Y275">
            <v>4852.3</v>
          </cell>
          <cell r="Z275">
            <v>6428</v>
          </cell>
          <cell r="AA275">
            <v>2810</v>
          </cell>
          <cell r="AB275">
            <v>2250.6</v>
          </cell>
          <cell r="AC275">
            <v>1406.7</v>
          </cell>
          <cell r="AD275">
            <v>1512.5</v>
          </cell>
          <cell r="AE275">
            <v>2059.4</v>
          </cell>
          <cell r="AF275">
            <v>2052.6999999999998</v>
          </cell>
          <cell r="AG275">
            <v>2340.8000000000002</v>
          </cell>
          <cell r="AH275">
            <v>2157.8000000000002</v>
          </cell>
          <cell r="AI275">
            <v>2231.1</v>
          </cell>
          <cell r="AJ275">
            <v>2570</v>
          </cell>
          <cell r="AK275">
            <v>1043.2</v>
          </cell>
          <cell r="AL275">
            <v>992.5</v>
          </cell>
          <cell r="AM275">
            <v>1064</v>
          </cell>
          <cell r="AN275">
            <v>1711.3</v>
          </cell>
          <cell r="AO275">
            <v>2382.9</v>
          </cell>
          <cell r="AP275">
            <v>4835.5</v>
          </cell>
          <cell r="AQ275">
            <v>7104.6</v>
          </cell>
          <cell r="AR275">
            <v>3201.5</v>
          </cell>
          <cell r="AS275">
            <v>8983.2999999999993</v>
          </cell>
          <cell r="AT275">
            <v>3393.7</v>
          </cell>
        </row>
        <row r="276">
          <cell r="G276">
            <v>405</v>
          </cell>
          <cell r="H276">
            <v>8.1999999999999993</v>
          </cell>
          <cell r="I276">
            <v>4.8</v>
          </cell>
          <cell r="J276">
            <v>0.1</v>
          </cell>
          <cell r="K276">
            <v>0.6</v>
          </cell>
          <cell r="L276">
            <v>3.7</v>
          </cell>
          <cell r="M276">
            <v>5.9</v>
          </cell>
          <cell r="N276">
            <v>168.8</v>
          </cell>
          <cell r="O276">
            <v>362.4</v>
          </cell>
          <cell r="P276">
            <v>695.5</v>
          </cell>
          <cell r="Q276">
            <v>1001.5</v>
          </cell>
          <cell r="R276">
            <v>1765.5</v>
          </cell>
          <cell r="S276">
            <v>2255</v>
          </cell>
          <cell r="T276">
            <v>2425.8000000000002</v>
          </cell>
          <cell r="U276">
            <v>2726.7</v>
          </cell>
          <cell r="V276">
            <v>4187.8999999999996</v>
          </cell>
          <cell r="W276">
            <v>4630</v>
          </cell>
          <cell r="X276">
            <v>3616.7</v>
          </cell>
          <cell r="Y276">
            <v>2081.9</v>
          </cell>
          <cell r="Z276">
            <v>1667</v>
          </cell>
          <cell r="AA276">
            <v>1884</v>
          </cell>
          <cell r="AB276">
            <v>2041.1</v>
          </cell>
          <cell r="AC276">
            <v>2166.9</v>
          </cell>
          <cell r="AD276">
            <v>1191</v>
          </cell>
          <cell r="AE276">
            <v>1007.7</v>
          </cell>
          <cell r="AF276">
            <v>1009.5</v>
          </cell>
          <cell r="AG276">
            <v>923</v>
          </cell>
          <cell r="AH276">
            <v>893.2</v>
          </cell>
          <cell r="AI276">
            <v>11</v>
          </cell>
          <cell r="AJ276">
            <v>14.8</v>
          </cell>
          <cell r="AK276">
            <v>19.899999999999999</v>
          </cell>
          <cell r="AL276">
            <v>3.1</v>
          </cell>
          <cell r="AM276">
            <v>5.0999999999999996</v>
          </cell>
          <cell r="AN276">
            <v>12.3</v>
          </cell>
          <cell r="AO276">
            <v>1.9</v>
          </cell>
          <cell r="AP276">
            <v>4.9000000000000004</v>
          </cell>
          <cell r="AQ276">
            <v>1.5</v>
          </cell>
          <cell r="AR276">
            <v>40.200000000000003</v>
          </cell>
          <cell r="AS276">
            <v>36.1</v>
          </cell>
          <cell r="AT276">
            <v>10.9</v>
          </cell>
        </row>
        <row r="277">
          <cell r="G277">
            <v>506</v>
          </cell>
          <cell r="H277">
            <v>0</v>
          </cell>
          <cell r="I277">
            <v>0.3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0.1</v>
          </cell>
          <cell r="U277">
            <v>0.1</v>
          </cell>
          <cell r="V277">
            <v>0.1</v>
          </cell>
          <cell r="W277">
            <v>0.7</v>
          </cell>
          <cell r="X277">
            <v>1.9</v>
          </cell>
          <cell r="Y277">
            <v>4.4000000000000004</v>
          </cell>
          <cell r="Z277">
            <v>9.3000000000000007</v>
          </cell>
          <cell r="AA277">
            <v>16.3</v>
          </cell>
          <cell r="AB277">
            <v>44.1</v>
          </cell>
          <cell r="AC277">
            <v>137.80000000000001</v>
          </cell>
          <cell r="AD277">
            <v>152.4</v>
          </cell>
          <cell r="AE277">
            <v>280.3</v>
          </cell>
          <cell r="AF277">
            <v>214.6</v>
          </cell>
          <cell r="AG277">
            <v>188.4</v>
          </cell>
          <cell r="AH277">
            <v>165.6</v>
          </cell>
          <cell r="AI277">
            <v>179.6</v>
          </cell>
          <cell r="AJ277">
            <v>0.4</v>
          </cell>
          <cell r="AK277">
            <v>0.4</v>
          </cell>
          <cell r="AL277">
            <v>0.4</v>
          </cell>
          <cell r="AM277">
            <v>0.4</v>
          </cell>
          <cell r="AN277">
            <v>45.1</v>
          </cell>
          <cell r="AO277">
            <v>2</v>
          </cell>
          <cell r="AP277">
            <v>0.6</v>
          </cell>
          <cell r="AQ277">
            <v>0.3</v>
          </cell>
          <cell r="AR277">
            <v>0</v>
          </cell>
          <cell r="AS277">
            <v>0.6</v>
          </cell>
          <cell r="AT277">
            <v>57.5</v>
          </cell>
        </row>
        <row r="278">
          <cell r="G278">
            <v>505</v>
          </cell>
          <cell r="H278">
            <v>0.2</v>
          </cell>
          <cell r="I278">
            <v>0.7</v>
          </cell>
          <cell r="J278">
            <v>1.5</v>
          </cell>
          <cell r="K278">
            <v>2.5</v>
          </cell>
          <cell r="L278">
            <v>3.6</v>
          </cell>
          <cell r="M278">
            <v>4</v>
          </cell>
          <cell r="N278">
            <v>3.7</v>
          </cell>
          <cell r="O278">
            <v>3.7</v>
          </cell>
          <cell r="P278">
            <v>70.8</v>
          </cell>
          <cell r="Q278">
            <v>390.9</v>
          </cell>
          <cell r="R278">
            <v>773.6</v>
          </cell>
          <cell r="S278">
            <v>17.2</v>
          </cell>
          <cell r="T278">
            <v>666.7</v>
          </cell>
          <cell r="U278">
            <v>192.4</v>
          </cell>
          <cell r="V278">
            <v>881.1</v>
          </cell>
          <cell r="W278">
            <v>1130.8</v>
          </cell>
          <cell r="X278">
            <v>1236.3</v>
          </cell>
          <cell r="Y278">
            <v>722.9</v>
          </cell>
          <cell r="Z278">
            <v>530.79999999999995</v>
          </cell>
          <cell r="AA278">
            <v>562.1</v>
          </cell>
          <cell r="AB278">
            <v>724.8</v>
          </cell>
          <cell r="AC278">
            <v>727.3</v>
          </cell>
          <cell r="AD278">
            <v>251.2</v>
          </cell>
          <cell r="AE278">
            <v>2953.9</v>
          </cell>
          <cell r="AF278">
            <v>3250.3</v>
          </cell>
          <cell r="AG278">
            <v>3251.3</v>
          </cell>
          <cell r="AH278">
            <v>3292.3</v>
          </cell>
          <cell r="AI278">
            <v>3378</v>
          </cell>
          <cell r="AJ278">
            <v>9842.2000000000007</v>
          </cell>
          <cell r="AK278">
            <v>10854.6</v>
          </cell>
          <cell r="AL278">
            <v>676.5</v>
          </cell>
          <cell r="AM278">
            <v>548.5</v>
          </cell>
          <cell r="AN278">
            <v>563.70000000000005</v>
          </cell>
          <cell r="AO278">
            <v>607.79999999999995</v>
          </cell>
          <cell r="AP278">
            <v>586.9</v>
          </cell>
          <cell r="AQ278">
            <v>588.29999999999995</v>
          </cell>
          <cell r="AR278">
            <v>633.79999999999995</v>
          </cell>
          <cell r="AS278">
            <v>601.79999999999995</v>
          </cell>
          <cell r="AT278">
            <v>575.5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../../AppData/Local/Microsoft/AppData/Local/Microsoft/Windows/Users/325319/AppData/Local/Microsoft/Windows/Temporary%20Internet%20Files/Jean-Seb/Jean-Seb/Jean-Seb/Jean-Seb/James%20-%20David%20-%20Article/Technical%20Paper/CRAG%20Database/Microsoft/AppData/Jean-Seb/James%20-%20David%20-%20Article/Technical%20Paper/Microsoft/Windows/Temporary%20Internet%20Files/AppData/AppData/Local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../../AppData/Local/Microsoft/AppData/Local/Microsoft/Windows/Users/325319/AppData/Local/Microsoft/Windows/Temporary%20Internet%20Files/Jean-Seb/Jean-Seb/Jean-Seb/Jean-Seb/James%20-%20David%20-%20Article/Technical%20Paper/CRAG%20Database/Microsoft/AppData/Jean-Seb/James%20-%20David%20-%20Article/Technical%20Paper/Microsoft/Windows/Temporary%20Internet%20Files/AppData/AppData/Loca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Z1284"/>
  <sheetViews>
    <sheetView tabSelected="1" zoomScale="118" zoomScaleNormal="118" zoomScaleSheetLayoutView="112" workbookViewId="0">
      <pane xSplit="2" ySplit="1" topLeftCell="BE32" activePane="bottomRight" state="frozen"/>
      <selection pane="topRight" activeCell="E1" sqref="E1"/>
      <selection pane="bottomLeft" activeCell="A2" sqref="A2"/>
      <selection pane="bottomRight" activeCell="BN41" sqref="BN41"/>
    </sheetView>
  </sheetViews>
  <sheetFormatPr defaultRowHeight="15"/>
  <cols>
    <col min="1" max="1" width="4.7109375" customWidth="1"/>
    <col min="2" max="2" width="65.7109375" customWidth="1"/>
    <col min="3" max="3" width="12.140625" customWidth="1"/>
    <col min="4" max="66" width="9.85546875" customWidth="1"/>
    <col min="67" max="67" width="4.85546875" customWidth="1"/>
  </cols>
  <sheetData>
    <row r="1" spans="1:130" ht="15.75">
      <c r="A1" s="90"/>
      <c r="B1" s="1" t="s">
        <v>24</v>
      </c>
      <c r="C1" s="90"/>
      <c r="D1" s="102">
        <v>1960</v>
      </c>
      <c r="E1" s="102">
        <v>1961</v>
      </c>
      <c r="F1" s="102">
        <v>1962</v>
      </c>
      <c r="G1" s="102">
        <v>1963</v>
      </c>
      <c r="H1" s="102">
        <v>1964</v>
      </c>
      <c r="I1" s="102">
        <v>1965</v>
      </c>
      <c r="J1" s="102">
        <v>1966</v>
      </c>
      <c r="K1" s="102">
        <v>1967</v>
      </c>
      <c r="L1" s="102">
        <v>1968</v>
      </c>
      <c r="M1" s="102">
        <v>1969</v>
      </c>
      <c r="N1" s="102">
        <v>1970</v>
      </c>
      <c r="O1" s="102">
        <v>1971</v>
      </c>
      <c r="P1" s="102">
        <v>1972</v>
      </c>
      <c r="Q1" s="102">
        <v>1973</v>
      </c>
      <c r="R1" s="102">
        <v>1974</v>
      </c>
      <c r="S1" s="102">
        <v>1975</v>
      </c>
      <c r="T1" s="102">
        <v>1976</v>
      </c>
      <c r="U1" s="102">
        <v>1977</v>
      </c>
      <c r="V1" s="102">
        <v>1978</v>
      </c>
      <c r="W1" s="102">
        <v>1979</v>
      </c>
      <c r="X1" s="102">
        <v>1980</v>
      </c>
      <c r="Y1" s="102">
        <v>1981</v>
      </c>
      <c r="Z1" s="102">
        <v>1982</v>
      </c>
      <c r="AA1" s="102">
        <v>1983</v>
      </c>
      <c r="AB1" s="102">
        <v>1984</v>
      </c>
      <c r="AC1" s="102">
        <v>1985</v>
      </c>
      <c r="AD1" s="102">
        <v>1986</v>
      </c>
      <c r="AE1" s="102">
        <v>1987</v>
      </c>
      <c r="AF1" s="102">
        <v>1988</v>
      </c>
      <c r="AG1" s="102">
        <v>1989</v>
      </c>
      <c r="AH1" s="102">
        <v>1990</v>
      </c>
      <c r="AI1" s="102">
        <v>1991</v>
      </c>
      <c r="AJ1" s="102">
        <v>1992</v>
      </c>
      <c r="AK1" s="102">
        <v>1993</v>
      </c>
      <c r="AL1" s="102">
        <v>1994</v>
      </c>
      <c r="AM1" s="102">
        <v>1995</v>
      </c>
      <c r="AN1" s="102">
        <v>1996</v>
      </c>
      <c r="AO1" s="102">
        <v>1997</v>
      </c>
      <c r="AP1" s="102">
        <v>1998</v>
      </c>
      <c r="AQ1" s="102">
        <v>1999</v>
      </c>
      <c r="AR1" s="102">
        <v>2000</v>
      </c>
      <c r="AS1" s="102">
        <v>2001</v>
      </c>
      <c r="AT1" s="102">
        <v>2002</v>
      </c>
      <c r="AU1" s="102">
        <v>2003</v>
      </c>
      <c r="AV1" s="102">
        <v>2004</v>
      </c>
      <c r="AW1" s="102">
        <v>2005</v>
      </c>
      <c r="AX1" s="102">
        <v>2006</v>
      </c>
      <c r="AY1" s="102">
        <v>2007</v>
      </c>
      <c r="AZ1" s="102">
        <v>2008</v>
      </c>
      <c r="BA1" s="102">
        <v>2009</v>
      </c>
      <c r="BB1" s="102">
        <v>2010</v>
      </c>
      <c r="BC1" s="102">
        <v>2011</v>
      </c>
      <c r="BD1" s="102">
        <v>2012</v>
      </c>
      <c r="BE1" s="102">
        <v>2013</v>
      </c>
      <c r="BF1" s="102">
        <v>2014</v>
      </c>
      <c r="BG1" s="102">
        <v>2015</v>
      </c>
      <c r="BH1" s="102">
        <v>2016</v>
      </c>
      <c r="BI1" s="102">
        <v>2017</v>
      </c>
      <c r="BJ1" s="102">
        <v>2018</v>
      </c>
      <c r="BK1" s="102">
        <v>2019</v>
      </c>
      <c r="BL1" s="102">
        <v>2020</v>
      </c>
      <c r="BM1" s="102">
        <v>2021</v>
      </c>
      <c r="BN1" s="102">
        <v>2022</v>
      </c>
      <c r="BO1" s="103"/>
      <c r="BP1">
        <v>1960</v>
      </c>
      <c r="BQ1">
        <v>1961</v>
      </c>
      <c r="BR1">
        <v>1962</v>
      </c>
      <c r="BS1">
        <v>1963</v>
      </c>
      <c r="BT1">
        <v>1964</v>
      </c>
      <c r="BU1">
        <v>1965</v>
      </c>
      <c r="BV1">
        <v>1966</v>
      </c>
      <c r="BW1">
        <v>1967</v>
      </c>
      <c r="BX1">
        <v>1968</v>
      </c>
      <c r="BY1">
        <v>1969</v>
      </c>
      <c r="BZ1">
        <v>1970</v>
      </c>
      <c r="CA1">
        <v>1971</v>
      </c>
      <c r="CB1">
        <v>1972</v>
      </c>
      <c r="CC1">
        <v>1973</v>
      </c>
      <c r="CD1">
        <v>1974</v>
      </c>
      <c r="CE1">
        <v>1975</v>
      </c>
      <c r="CF1">
        <v>1976</v>
      </c>
      <c r="CG1">
        <v>1977</v>
      </c>
      <c r="CH1">
        <v>1978</v>
      </c>
      <c r="CI1">
        <v>1979</v>
      </c>
      <c r="CJ1">
        <v>1980</v>
      </c>
      <c r="CK1">
        <v>1981</v>
      </c>
      <c r="CL1">
        <v>1982</v>
      </c>
      <c r="CM1">
        <v>1983</v>
      </c>
      <c r="CN1">
        <v>1984</v>
      </c>
      <c r="CO1">
        <v>1985</v>
      </c>
      <c r="CP1">
        <v>1986</v>
      </c>
      <c r="CQ1">
        <v>1987</v>
      </c>
      <c r="CR1">
        <v>1988</v>
      </c>
      <c r="CS1">
        <v>1989</v>
      </c>
      <c r="CT1">
        <v>1990</v>
      </c>
      <c r="CU1">
        <v>1991</v>
      </c>
      <c r="CV1">
        <v>1992</v>
      </c>
      <c r="CW1">
        <v>1993</v>
      </c>
      <c r="CX1">
        <v>1994</v>
      </c>
      <c r="CY1">
        <v>1995</v>
      </c>
      <c r="CZ1">
        <v>1996</v>
      </c>
      <c r="DA1">
        <v>1997</v>
      </c>
      <c r="DB1">
        <v>1998</v>
      </c>
      <c r="DC1">
        <v>1999</v>
      </c>
      <c r="DD1">
        <v>2000</v>
      </c>
      <c r="DE1">
        <v>2001</v>
      </c>
      <c r="DF1">
        <v>2002</v>
      </c>
      <c r="DG1">
        <v>2003</v>
      </c>
      <c r="DH1">
        <v>2004</v>
      </c>
      <c r="DI1">
        <v>2005</v>
      </c>
      <c r="DJ1">
        <v>2006</v>
      </c>
      <c r="DK1">
        <v>2007</v>
      </c>
      <c r="DL1">
        <v>2008</v>
      </c>
      <c r="DM1">
        <v>2009</v>
      </c>
      <c r="DN1">
        <v>2010</v>
      </c>
      <c r="DO1">
        <v>2011</v>
      </c>
      <c r="DP1">
        <v>2012</v>
      </c>
      <c r="DQ1">
        <v>2013</v>
      </c>
      <c r="DR1">
        <v>2014</v>
      </c>
      <c r="DS1">
        <v>2015</v>
      </c>
      <c r="DT1">
        <v>2016</v>
      </c>
      <c r="DU1">
        <v>2017</v>
      </c>
      <c r="DV1">
        <v>2018</v>
      </c>
      <c r="DW1">
        <v>2019</v>
      </c>
      <c r="DX1">
        <v>2020</v>
      </c>
      <c r="DY1">
        <v>2021</v>
      </c>
      <c r="DZ1">
        <v>2022</v>
      </c>
    </row>
    <row r="2" spans="1:130" ht="15.75">
      <c r="A2" s="90"/>
      <c r="B2" s="1" t="s">
        <v>0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2"/>
      <c r="O2" s="92"/>
      <c r="P2" s="92"/>
      <c r="Q2" s="92"/>
      <c r="R2" s="92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87"/>
      <c r="BQ2" s="87"/>
      <c r="BR2" s="87"/>
      <c r="BS2" s="87"/>
      <c r="BT2" s="87"/>
      <c r="BU2" s="87"/>
      <c r="BV2" s="87"/>
      <c r="BW2" s="87"/>
      <c r="BX2" s="87"/>
    </row>
    <row r="3" spans="1:130" ht="15.75">
      <c r="A3" s="90"/>
      <c r="B3" s="134" t="s">
        <v>243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  <c r="AU3" s="104"/>
      <c r="AV3" s="104"/>
      <c r="AW3" s="104"/>
      <c r="AX3" s="104"/>
      <c r="AY3" s="104"/>
      <c r="AZ3" s="104"/>
      <c r="BA3" s="104"/>
      <c r="BB3" s="104"/>
      <c r="BC3" s="104"/>
      <c r="BD3" s="104"/>
      <c r="BE3" s="104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88"/>
      <c r="BQ3" s="88"/>
      <c r="BR3" s="88"/>
      <c r="BS3" s="88"/>
      <c r="BT3" s="88"/>
      <c r="BU3" s="88"/>
      <c r="BV3" s="88"/>
      <c r="BW3" s="88"/>
      <c r="BX3" s="88"/>
    </row>
    <row r="4" spans="1:130" ht="15.75">
      <c r="A4" s="90"/>
      <c r="B4" s="1"/>
      <c r="C4" s="92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3"/>
      <c r="BF4" s="2"/>
      <c r="BG4" s="2"/>
      <c r="BH4" s="2"/>
      <c r="BI4" s="2"/>
      <c r="BJ4" s="2"/>
      <c r="BK4" s="2"/>
      <c r="BL4" s="2"/>
      <c r="BM4" s="2"/>
      <c r="BN4" s="2"/>
      <c r="BO4" s="103"/>
    </row>
    <row r="5" spans="1:130" ht="15.75">
      <c r="A5" s="90"/>
      <c r="B5" s="1" t="s">
        <v>1</v>
      </c>
      <c r="C5" s="9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4"/>
      <c r="BE5" s="4"/>
      <c r="BF5" s="2"/>
      <c r="BG5" s="2"/>
      <c r="BH5" s="2"/>
      <c r="BI5" s="2"/>
      <c r="BJ5" s="4"/>
      <c r="BK5" s="2"/>
      <c r="BL5" s="2"/>
      <c r="BM5" s="2"/>
      <c r="BN5" s="2"/>
      <c r="BO5" s="103"/>
    </row>
    <row r="6" spans="1:130" ht="15.75">
      <c r="A6" s="90"/>
      <c r="B6" s="1"/>
      <c r="C6" s="92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5"/>
      <c r="BF6" s="2"/>
      <c r="BG6" s="2"/>
      <c r="BH6" s="2"/>
      <c r="BI6" s="2"/>
      <c r="BJ6" s="2"/>
      <c r="BK6" s="2"/>
      <c r="BL6" s="2"/>
      <c r="BM6" s="2"/>
      <c r="BN6" s="2"/>
      <c r="BO6" s="103"/>
    </row>
    <row r="7" spans="1:130" ht="15.75">
      <c r="A7" s="90"/>
      <c r="B7" s="1" t="s">
        <v>173</v>
      </c>
      <c r="C7" s="92"/>
      <c r="D7" s="4">
        <f>SUM(D8:D18)</f>
        <v>1939.2725219999998</v>
      </c>
      <c r="E7" s="4">
        <f t="shared" ref="E7:BN7" si="0">SUM(E8:E18)</f>
        <v>3366.8970219999997</v>
      </c>
      <c r="F7" s="4">
        <f t="shared" si="0"/>
        <v>2249.1990219999998</v>
      </c>
      <c r="G7" s="4">
        <f t="shared" si="0"/>
        <v>2108.7210219999997</v>
      </c>
      <c r="H7" s="4">
        <f t="shared" si="0"/>
        <v>3417.5330220000001</v>
      </c>
      <c r="I7" s="4">
        <f t="shared" si="0"/>
        <v>4368.51329248</v>
      </c>
      <c r="J7" s="4">
        <f t="shared" si="0"/>
        <v>2887.04334707</v>
      </c>
      <c r="K7" s="4">
        <f t="shared" si="0"/>
        <v>1851.0024502799999</v>
      </c>
      <c r="L7" s="4">
        <f t="shared" si="0"/>
        <v>2282.7969684999998</v>
      </c>
      <c r="M7" s="4">
        <f t="shared" si="0"/>
        <v>2094.6904867200001</v>
      </c>
      <c r="N7" s="4">
        <f t="shared" si="0"/>
        <v>5300.8000345277487</v>
      </c>
      <c r="O7" s="4">
        <f t="shared" si="0"/>
        <v>1199.9573363395</v>
      </c>
      <c r="P7" s="4">
        <f t="shared" si="0"/>
        <v>2325.5400643954999</v>
      </c>
      <c r="Q7" s="4">
        <f t="shared" si="0"/>
        <v>2112.0455564800004</v>
      </c>
      <c r="R7" s="4">
        <f t="shared" si="0"/>
        <v>3101.9258098752503</v>
      </c>
      <c r="S7" s="4">
        <f t="shared" si="0"/>
        <v>3302.7902267169998</v>
      </c>
      <c r="T7" s="4">
        <f t="shared" si="0"/>
        <v>4563.8311443820003</v>
      </c>
      <c r="U7" s="4">
        <f t="shared" si="0"/>
        <v>10394.387652644995</v>
      </c>
      <c r="V7" s="4">
        <f t="shared" si="0"/>
        <v>10451.802896055444</v>
      </c>
      <c r="W7" s="4">
        <f t="shared" si="0"/>
        <v>15254.18306946709</v>
      </c>
      <c r="X7" s="4">
        <f t="shared" si="0"/>
        <v>12560.045727779205</v>
      </c>
      <c r="Y7" s="4">
        <f t="shared" si="0"/>
        <v>17060.061452391939</v>
      </c>
      <c r="Z7" s="4">
        <f t="shared" si="0"/>
        <v>51401.785659086876</v>
      </c>
      <c r="AA7" s="4">
        <f t="shared" si="0"/>
        <v>110993.9475687236</v>
      </c>
      <c r="AB7" s="4">
        <f t="shared" si="0"/>
        <v>117770.42433409797</v>
      </c>
      <c r="AC7" s="4">
        <f t="shared" si="0"/>
        <v>166437.69089819459</v>
      </c>
      <c r="AD7" s="4">
        <f t="shared" si="0"/>
        <v>247282.03926387732</v>
      </c>
      <c r="AE7" s="4">
        <f t="shared" si="0"/>
        <v>362450.89802251064</v>
      </c>
      <c r="AF7" s="4">
        <f t="shared" si="0"/>
        <v>301617.94881272264</v>
      </c>
      <c r="AG7" s="4">
        <f t="shared" si="0"/>
        <v>357578.86374367372</v>
      </c>
      <c r="AH7" s="4">
        <f t="shared" si="0"/>
        <v>450781.15082312247</v>
      </c>
      <c r="AI7" s="4">
        <f t="shared" si="0"/>
        <v>325719.41027341562</v>
      </c>
      <c r="AJ7" s="4">
        <f t="shared" si="0"/>
        <v>267222.2395235704</v>
      </c>
      <c r="AK7" s="4">
        <f t="shared" si="0"/>
        <v>317508.6711572301</v>
      </c>
      <c r="AL7" s="4">
        <f t="shared" si="0"/>
        <v>326680.97674790019</v>
      </c>
      <c r="AM7" s="4">
        <f t="shared" si="0"/>
        <v>236852.50157210263</v>
      </c>
      <c r="AN7" s="4">
        <f t="shared" si="0"/>
        <v>257665.97333979499</v>
      </c>
      <c r="AO7" s="4">
        <f t="shared" si="0"/>
        <v>214632.6599870733</v>
      </c>
      <c r="AP7" s="4">
        <f t="shared" si="0"/>
        <v>243363.0304759352</v>
      </c>
      <c r="AQ7" s="4">
        <f t="shared" si="0"/>
        <v>318184.86338735488</v>
      </c>
      <c r="AR7" s="4">
        <f t="shared" si="0"/>
        <v>231374.31995547854</v>
      </c>
      <c r="AS7" s="4">
        <f t="shared" si="0"/>
        <v>237125.96938550763</v>
      </c>
      <c r="AT7" s="4">
        <f t="shared" si="0"/>
        <v>371378.43938367296</v>
      </c>
      <c r="AU7" s="4">
        <f t="shared" si="0"/>
        <v>406014.01413151313</v>
      </c>
      <c r="AV7" s="4">
        <f t="shared" si="0"/>
        <v>403393.98511129833</v>
      </c>
      <c r="AW7" s="4">
        <f t="shared" si="0"/>
        <v>392797.37093933154</v>
      </c>
      <c r="AX7" s="4">
        <f t="shared" si="0"/>
        <v>261721.2979834257</v>
      </c>
      <c r="AY7" s="4">
        <f t="shared" si="0"/>
        <v>217995.73335544419</v>
      </c>
      <c r="AZ7" s="4">
        <f t="shared" si="0"/>
        <v>214940.00222820434</v>
      </c>
      <c r="BA7" s="4">
        <f t="shared" si="0"/>
        <v>202874.76312568205</v>
      </c>
      <c r="BB7" s="4">
        <f t="shared" si="0"/>
        <v>224707.84413040703</v>
      </c>
      <c r="BC7" s="4">
        <f t="shared" si="0"/>
        <v>188778.96113210017</v>
      </c>
      <c r="BD7" s="4">
        <f t="shared" si="0"/>
        <v>516079.11375738302</v>
      </c>
      <c r="BE7" s="4">
        <f t="shared" si="0"/>
        <v>533291.52092856448</v>
      </c>
      <c r="BF7" s="4">
        <f t="shared" si="0"/>
        <v>251581.542151353</v>
      </c>
      <c r="BG7" s="4">
        <f t="shared" si="0"/>
        <v>217132.43913315664</v>
      </c>
      <c r="BH7" s="4">
        <f t="shared" si="0"/>
        <v>271423.74384984648</v>
      </c>
      <c r="BI7" s="4">
        <f t="shared" si="0"/>
        <v>268289.27059051959</v>
      </c>
      <c r="BJ7" s="4">
        <f t="shared" si="0"/>
        <v>423684.57221035019</v>
      </c>
      <c r="BK7" s="4">
        <f t="shared" si="0"/>
        <v>329062.28819579771</v>
      </c>
      <c r="BL7" s="4">
        <f t="shared" si="0"/>
        <v>491230.4400774159</v>
      </c>
      <c r="BM7" s="4">
        <f t="shared" si="0"/>
        <v>413653.97408047999</v>
      </c>
      <c r="BN7" s="4">
        <f t="shared" si="0"/>
        <v>554236.54933913087</v>
      </c>
      <c r="BO7" s="103"/>
      <c r="BY7" s="6"/>
      <c r="BZ7" s="6"/>
      <c r="CA7" s="6"/>
      <c r="CB7" s="6"/>
      <c r="CC7" s="6"/>
      <c r="CD7" s="6"/>
    </row>
    <row r="8" spans="1:130" ht="15.75">
      <c r="A8" s="90"/>
      <c r="B8" s="1" t="s">
        <v>15</v>
      </c>
      <c r="C8" s="92"/>
      <c r="D8" s="4">
        <f t="shared" ref="D8:AI8" si="1">SUMIF($B$67:$B$1242," - IMF",D67:D1242)</f>
        <v>173</v>
      </c>
      <c r="E8" s="4">
        <f t="shared" si="1"/>
        <v>53</v>
      </c>
      <c r="F8" s="4">
        <f t="shared" si="1"/>
        <v>54</v>
      </c>
      <c r="G8" s="4">
        <f t="shared" si="1"/>
        <v>25.3</v>
      </c>
      <c r="H8" s="4">
        <f t="shared" si="1"/>
        <v>211</v>
      </c>
      <c r="I8" s="4">
        <f t="shared" si="1"/>
        <v>188.6</v>
      </c>
      <c r="J8" s="4">
        <f t="shared" si="1"/>
        <v>114.65</v>
      </c>
      <c r="K8" s="4">
        <f t="shared" si="1"/>
        <v>40.15</v>
      </c>
      <c r="L8" s="4">
        <f t="shared" si="1"/>
        <v>16.8</v>
      </c>
      <c r="M8" s="4">
        <f t="shared" si="1"/>
        <v>3.5</v>
      </c>
      <c r="N8" s="4">
        <f t="shared" si="1"/>
        <v>0</v>
      </c>
      <c r="O8" s="4">
        <f t="shared" si="1"/>
        <v>0</v>
      </c>
      <c r="P8" s="4">
        <f t="shared" si="1"/>
        <v>0</v>
      </c>
      <c r="Q8" s="4">
        <f t="shared" si="1"/>
        <v>0</v>
      </c>
      <c r="R8" s="4">
        <f t="shared" si="1"/>
        <v>0</v>
      </c>
      <c r="S8" s="4">
        <f t="shared" si="1"/>
        <v>15</v>
      </c>
      <c r="T8" s="4">
        <f t="shared" si="1"/>
        <v>16</v>
      </c>
      <c r="U8" s="4">
        <f t="shared" si="1"/>
        <v>16</v>
      </c>
      <c r="V8" s="4">
        <f t="shared" si="1"/>
        <v>85.490920791692503</v>
      </c>
      <c r="W8" s="4">
        <f t="shared" si="1"/>
        <v>175.26601625709031</v>
      </c>
      <c r="X8" s="4">
        <f t="shared" si="1"/>
        <v>248.45283306295121</v>
      </c>
      <c r="Y8" s="4">
        <f t="shared" si="1"/>
        <v>75.360295585397054</v>
      </c>
      <c r="Z8" s="4">
        <f t="shared" si="1"/>
        <v>115.14140651444905</v>
      </c>
      <c r="AA8" s="4">
        <f t="shared" si="1"/>
        <v>79.12874046920814</v>
      </c>
      <c r="AB8" s="4">
        <f t="shared" si="1"/>
        <v>996.90661539586972</v>
      </c>
      <c r="AC8" s="4">
        <f t="shared" si="1"/>
        <v>3521.1306801967294</v>
      </c>
      <c r="AD8" s="4">
        <f t="shared" si="1"/>
        <v>5922.9754988077102</v>
      </c>
      <c r="AE8" s="4">
        <f t="shared" si="1"/>
        <v>5978.3103388647169</v>
      </c>
      <c r="AF8" s="4">
        <f t="shared" si="1"/>
        <v>6395.0566783910381</v>
      </c>
      <c r="AG8" s="4">
        <f t="shared" si="1"/>
        <v>6531.8117592740236</v>
      </c>
      <c r="AH8" s="4">
        <f t="shared" si="1"/>
        <v>6534.8799438983115</v>
      </c>
      <c r="AI8" s="4">
        <f t="shared" si="1"/>
        <v>6722.1146665954802</v>
      </c>
      <c r="AJ8" s="4">
        <f t="shared" ref="AJ8:BN8" si="2">SUMIF($B$67:$B$1242," - IMF",AJ67:AJ1242)</f>
        <v>7337.4505366949761</v>
      </c>
      <c r="AK8" s="4">
        <f t="shared" si="2"/>
        <v>7704.0844198455643</v>
      </c>
      <c r="AL8" s="4">
        <f t="shared" si="2"/>
        <v>6583.8043190845219</v>
      </c>
      <c r="AM8" s="4">
        <f t="shared" si="2"/>
        <v>6751.497654564273</v>
      </c>
      <c r="AN8" s="4">
        <f t="shared" si="2"/>
        <v>4536.2567727281921</v>
      </c>
      <c r="AO8" s="4">
        <f t="shared" si="2"/>
        <v>3229.6807796161183</v>
      </c>
      <c r="AP8" s="4">
        <f t="shared" si="2"/>
        <v>3401.4072588868171</v>
      </c>
      <c r="AQ8" s="4">
        <f t="shared" si="2"/>
        <v>3424.864739367174</v>
      </c>
      <c r="AR8" s="4">
        <f t="shared" si="2"/>
        <v>3410.2948002252142</v>
      </c>
      <c r="AS8" s="4">
        <f t="shared" si="2"/>
        <v>3335.4707767947534</v>
      </c>
      <c r="AT8" s="4">
        <f t="shared" si="2"/>
        <v>3580.7771830364618</v>
      </c>
      <c r="AU8" s="4">
        <f t="shared" si="2"/>
        <v>6036.9811708926172</v>
      </c>
      <c r="AV8" s="4">
        <f t="shared" si="2"/>
        <v>3668.9162945914427</v>
      </c>
      <c r="AW8" s="4">
        <f t="shared" si="2"/>
        <v>3275.3568261109967</v>
      </c>
      <c r="AX8" s="4">
        <f t="shared" si="2"/>
        <v>3580.3243812931801</v>
      </c>
      <c r="AY8" s="4">
        <f t="shared" si="2"/>
        <v>3779.0411722598797</v>
      </c>
      <c r="AZ8" s="4">
        <f t="shared" si="2"/>
        <v>3709.9475148145884</v>
      </c>
      <c r="BA8" s="4">
        <f t="shared" si="2"/>
        <v>2446.7668116789264</v>
      </c>
      <c r="BB8" s="4">
        <f t="shared" si="2"/>
        <v>2409.3915535434871</v>
      </c>
      <c r="BC8" s="4">
        <f t="shared" si="2"/>
        <v>2410.8748904400909</v>
      </c>
      <c r="BD8" s="4">
        <f t="shared" si="2"/>
        <v>2409.9250099451615</v>
      </c>
      <c r="BE8" s="4">
        <f t="shared" si="2"/>
        <v>2417.5754401341019</v>
      </c>
      <c r="BF8" s="4">
        <f t="shared" si="2"/>
        <v>2276.0027869955934</v>
      </c>
      <c r="BG8" s="4">
        <f t="shared" si="2"/>
        <v>4400.220368485061</v>
      </c>
      <c r="BH8" s="4">
        <f t="shared" si="2"/>
        <v>2113.8344717907876</v>
      </c>
      <c r="BI8" s="4">
        <f t="shared" si="2"/>
        <v>2069.049578196225</v>
      </c>
      <c r="BJ8" s="4">
        <f t="shared" si="2"/>
        <v>2037.8947199999998</v>
      </c>
      <c r="BK8" s="4">
        <f t="shared" si="2"/>
        <v>2034.3881200000001</v>
      </c>
      <c r="BL8" s="4">
        <f t="shared" si="2"/>
        <v>2120.8944000000001</v>
      </c>
      <c r="BM8" s="4">
        <f t="shared" si="2"/>
        <v>1349.6246369999999</v>
      </c>
      <c r="BN8" s="4">
        <f t="shared" si="2"/>
        <v>0</v>
      </c>
      <c r="BO8" s="103"/>
    </row>
    <row r="9" spans="1:130" ht="15.75">
      <c r="A9" s="90"/>
      <c r="B9" s="1" t="s">
        <v>181</v>
      </c>
      <c r="C9" s="92"/>
      <c r="D9" s="4">
        <f t="shared" ref="D9:AI9" si="3">SUMIF($B$67:$B$1242," - IBRD",D67:D1242)</f>
        <v>0</v>
      </c>
      <c r="E9" s="4">
        <f t="shared" si="3"/>
        <v>0</v>
      </c>
      <c r="F9" s="4">
        <f t="shared" si="3"/>
        <v>0</v>
      </c>
      <c r="G9" s="4">
        <f t="shared" si="3"/>
        <v>0</v>
      </c>
      <c r="H9" s="4">
        <f t="shared" si="3"/>
        <v>0</v>
      </c>
      <c r="I9" s="4">
        <f t="shared" si="3"/>
        <v>0</v>
      </c>
      <c r="J9" s="4">
        <f t="shared" si="3"/>
        <v>0</v>
      </c>
      <c r="K9" s="4">
        <f t="shared" si="3"/>
        <v>30</v>
      </c>
      <c r="L9" s="4">
        <f t="shared" si="3"/>
        <v>1</v>
      </c>
      <c r="M9" s="4">
        <f t="shared" si="3"/>
        <v>0</v>
      </c>
      <c r="N9" s="4">
        <f t="shared" si="3"/>
        <v>0</v>
      </c>
      <c r="O9" s="4">
        <f t="shared" si="3"/>
        <v>0</v>
      </c>
      <c r="P9" s="4">
        <f t="shared" si="3"/>
        <v>0</v>
      </c>
      <c r="Q9" s="4">
        <f t="shared" si="3"/>
        <v>0</v>
      </c>
      <c r="R9" s="4">
        <f t="shared" si="3"/>
        <v>0</v>
      </c>
      <c r="S9" s="4">
        <f t="shared" si="3"/>
        <v>0</v>
      </c>
      <c r="T9" s="4">
        <f t="shared" si="3"/>
        <v>0.3</v>
      </c>
      <c r="U9" s="4">
        <f t="shared" si="3"/>
        <v>0</v>
      </c>
      <c r="V9" s="4">
        <f t="shared" si="3"/>
        <v>0</v>
      </c>
      <c r="W9" s="4">
        <f t="shared" si="3"/>
        <v>0</v>
      </c>
      <c r="X9" s="4">
        <f t="shared" si="3"/>
        <v>0</v>
      </c>
      <c r="Y9" s="4">
        <f t="shared" si="3"/>
        <v>0</v>
      </c>
      <c r="Z9" s="4">
        <f t="shared" si="3"/>
        <v>0</v>
      </c>
      <c r="AA9" s="4">
        <f t="shared" si="3"/>
        <v>0</v>
      </c>
      <c r="AB9" s="4">
        <f t="shared" si="3"/>
        <v>0</v>
      </c>
      <c r="AC9" s="4">
        <f t="shared" si="3"/>
        <v>24</v>
      </c>
      <c r="AD9" s="4">
        <f t="shared" si="3"/>
        <v>48</v>
      </c>
      <c r="AE9" s="4">
        <f t="shared" si="3"/>
        <v>250</v>
      </c>
      <c r="AF9" s="4">
        <f t="shared" si="3"/>
        <v>697</v>
      </c>
      <c r="AG9" s="4">
        <f t="shared" si="3"/>
        <v>624</v>
      </c>
      <c r="AH9" s="4">
        <f t="shared" si="3"/>
        <v>1751</v>
      </c>
      <c r="AI9" s="4">
        <f t="shared" si="3"/>
        <v>1775</v>
      </c>
      <c r="AJ9" s="4">
        <f t="shared" ref="AJ9:BN9" si="4">SUMIF($B$67:$B$1242," - IBRD",AJ67:AJ1242)</f>
        <v>1995.65</v>
      </c>
      <c r="AK9" s="4">
        <f t="shared" si="4"/>
        <v>1305</v>
      </c>
      <c r="AL9" s="4">
        <f t="shared" si="4"/>
        <v>1641</v>
      </c>
      <c r="AM9" s="4">
        <f t="shared" si="4"/>
        <v>2725</v>
      </c>
      <c r="AN9" s="4">
        <f t="shared" si="4"/>
        <v>2656</v>
      </c>
      <c r="AO9" s="4">
        <f t="shared" si="4"/>
        <v>2786</v>
      </c>
      <c r="AP9" s="4">
        <f t="shared" si="4"/>
        <v>2647</v>
      </c>
      <c r="AQ9" s="4">
        <f t="shared" si="4"/>
        <v>2839</v>
      </c>
      <c r="AR9" s="4">
        <f t="shared" si="4"/>
        <v>2931</v>
      </c>
      <c r="AS9" s="4">
        <f t="shared" si="4"/>
        <v>2354</v>
      </c>
      <c r="AT9" s="4">
        <f t="shared" si="4"/>
        <v>1498.2</v>
      </c>
      <c r="AU9" s="4">
        <f t="shared" si="4"/>
        <v>1426</v>
      </c>
      <c r="AV9" s="4">
        <f t="shared" si="4"/>
        <v>226</v>
      </c>
      <c r="AW9" s="4">
        <f t="shared" si="4"/>
        <v>937</v>
      </c>
      <c r="AX9" s="4">
        <f t="shared" si="4"/>
        <v>1019</v>
      </c>
      <c r="AY9" s="4">
        <f t="shared" si="4"/>
        <v>1186</v>
      </c>
      <c r="AZ9" s="4">
        <f t="shared" si="4"/>
        <v>795</v>
      </c>
      <c r="BA9" s="4">
        <f t="shared" si="4"/>
        <v>565</v>
      </c>
      <c r="BB9" s="4">
        <f t="shared" si="4"/>
        <v>631</v>
      </c>
      <c r="BC9" s="4">
        <f t="shared" si="4"/>
        <v>701</v>
      </c>
      <c r="BD9" s="4">
        <f t="shared" si="4"/>
        <v>761</v>
      </c>
      <c r="BE9" s="4">
        <f t="shared" si="4"/>
        <v>888</v>
      </c>
      <c r="BF9" s="4">
        <f t="shared" si="4"/>
        <v>852</v>
      </c>
      <c r="BG9" s="4">
        <f t="shared" si="4"/>
        <v>873</v>
      </c>
      <c r="BH9" s="4">
        <f t="shared" si="4"/>
        <v>896</v>
      </c>
      <c r="BI9" s="4">
        <f t="shared" si="4"/>
        <v>919</v>
      </c>
      <c r="BJ9" s="4">
        <f t="shared" si="4"/>
        <v>954</v>
      </c>
      <c r="BK9" s="4">
        <f t="shared" si="4"/>
        <v>988</v>
      </c>
      <c r="BL9" s="4">
        <f t="shared" si="4"/>
        <v>1015</v>
      </c>
      <c r="BM9" s="4">
        <f t="shared" si="4"/>
        <v>1042.93</v>
      </c>
      <c r="BN9" s="4">
        <f t="shared" si="4"/>
        <v>1192.3869999999999</v>
      </c>
      <c r="BO9" s="103"/>
    </row>
    <row r="10" spans="1:130" ht="15.75">
      <c r="A10" s="90"/>
      <c r="B10" s="1" t="s">
        <v>199</v>
      </c>
      <c r="C10" s="92"/>
      <c r="D10" s="4">
        <f t="shared" ref="D10:AI10" si="5">SUMIF($B$67:$B$1242," - IDA",D67:D1242)</f>
        <v>0</v>
      </c>
      <c r="E10" s="4">
        <f t="shared" si="5"/>
        <v>0</v>
      </c>
      <c r="F10" s="4">
        <f t="shared" si="5"/>
        <v>0</v>
      </c>
      <c r="G10" s="4">
        <f t="shared" si="5"/>
        <v>0</v>
      </c>
      <c r="H10" s="4">
        <f t="shared" si="5"/>
        <v>0</v>
      </c>
      <c r="I10" s="4">
        <f t="shared" si="5"/>
        <v>0</v>
      </c>
      <c r="J10" s="4">
        <f t="shared" si="5"/>
        <v>0</v>
      </c>
      <c r="K10" s="4">
        <f t="shared" si="5"/>
        <v>0</v>
      </c>
      <c r="L10" s="4">
        <f t="shared" si="5"/>
        <v>0</v>
      </c>
      <c r="M10" s="4">
        <f t="shared" si="5"/>
        <v>0</v>
      </c>
      <c r="N10" s="4">
        <f t="shared" si="5"/>
        <v>0</v>
      </c>
      <c r="O10" s="4">
        <f t="shared" si="5"/>
        <v>0</v>
      </c>
      <c r="P10" s="4">
        <f t="shared" si="5"/>
        <v>0</v>
      </c>
      <c r="Q10" s="4">
        <f t="shared" si="5"/>
        <v>0</v>
      </c>
      <c r="R10" s="4">
        <f t="shared" si="5"/>
        <v>0</v>
      </c>
      <c r="S10" s="4">
        <f t="shared" si="5"/>
        <v>0</v>
      </c>
      <c r="T10" s="4">
        <f t="shared" si="5"/>
        <v>0</v>
      </c>
      <c r="U10" s="4">
        <f t="shared" si="5"/>
        <v>0</v>
      </c>
      <c r="V10" s="4">
        <f t="shared" si="5"/>
        <v>0</v>
      </c>
      <c r="W10" s="4">
        <f t="shared" si="5"/>
        <v>0</v>
      </c>
      <c r="X10" s="4">
        <f t="shared" si="5"/>
        <v>0</v>
      </c>
      <c r="Y10" s="4">
        <f t="shared" si="5"/>
        <v>1</v>
      </c>
      <c r="Z10" s="4">
        <f t="shared" si="5"/>
        <v>1</v>
      </c>
      <c r="AA10" s="4">
        <f t="shared" si="5"/>
        <v>1</v>
      </c>
      <c r="AB10" s="4">
        <f t="shared" si="5"/>
        <v>2</v>
      </c>
      <c r="AC10" s="4">
        <f t="shared" si="5"/>
        <v>0</v>
      </c>
      <c r="AD10" s="4">
        <f t="shared" si="5"/>
        <v>0</v>
      </c>
      <c r="AE10" s="4">
        <f t="shared" si="5"/>
        <v>0</v>
      </c>
      <c r="AF10" s="4">
        <f t="shared" si="5"/>
        <v>12</v>
      </c>
      <c r="AG10" s="4">
        <f t="shared" si="5"/>
        <v>8.3719999999999999</v>
      </c>
      <c r="AH10" s="4">
        <f t="shared" si="5"/>
        <v>29</v>
      </c>
      <c r="AI10" s="4">
        <f t="shared" si="5"/>
        <v>18</v>
      </c>
      <c r="AJ10" s="4">
        <f t="shared" ref="AJ10:BN10" si="6">SUMIF($B$67:$B$1242," - IDA",AJ67:AJ1242)</f>
        <v>24</v>
      </c>
      <c r="AK10" s="4">
        <f t="shared" si="6"/>
        <v>49</v>
      </c>
      <c r="AL10" s="4">
        <f t="shared" si="6"/>
        <v>109</v>
      </c>
      <c r="AM10" s="4">
        <f t="shared" si="6"/>
        <v>131</v>
      </c>
      <c r="AN10" s="4">
        <f t="shared" si="6"/>
        <v>181</v>
      </c>
      <c r="AO10" s="4">
        <f t="shared" si="6"/>
        <v>238</v>
      </c>
      <c r="AP10" s="4">
        <f t="shared" si="6"/>
        <v>287</v>
      </c>
      <c r="AQ10" s="4">
        <f t="shared" si="6"/>
        <v>379</v>
      </c>
      <c r="AR10" s="4">
        <f t="shared" si="6"/>
        <v>469</v>
      </c>
      <c r="AS10" s="4">
        <f t="shared" si="6"/>
        <v>547</v>
      </c>
      <c r="AT10" s="4">
        <f t="shared" si="6"/>
        <v>694</v>
      </c>
      <c r="AU10" s="4">
        <f t="shared" si="6"/>
        <v>597</v>
      </c>
      <c r="AV10" s="4">
        <f t="shared" si="6"/>
        <v>751</v>
      </c>
      <c r="AW10" s="4">
        <f t="shared" si="6"/>
        <v>877</v>
      </c>
      <c r="AX10" s="4">
        <f t="shared" si="6"/>
        <v>1053</v>
      </c>
      <c r="AY10" s="4">
        <f t="shared" si="6"/>
        <v>1213</v>
      </c>
      <c r="AZ10" s="4">
        <f t="shared" si="6"/>
        <v>1066</v>
      </c>
      <c r="BA10" s="4">
        <f t="shared" si="6"/>
        <v>1149</v>
      </c>
      <c r="BB10" s="4">
        <f t="shared" si="6"/>
        <v>1265</v>
      </c>
      <c r="BC10" s="4">
        <f t="shared" si="6"/>
        <v>1414</v>
      </c>
      <c r="BD10" s="4">
        <f t="shared" si="6"/>
        <v>1496</v>
      </c>
      <c r="BE10" s="4">
        <f t="shared" si="6"/>
        <v>1203</v>
      </c>
      <c r="BF10" s="4">
        <f t="shared" si="6"/>
        <v>1337</v>
      </c>
      <c r="BG10" s="4">
        <f t="shared" si="6"/>
        <v>1356</v>
      </c>
      <c r="BH10" s="4">
        <f t="shared" si="6"/>
        <v>1452</v>
      </c>
      <c r="BI10" s="4">
        <f t="shared" si="6"/>
        <v>1547</v>
      </c>
      <c r="BJ10" s="4">
        <f t="shared" si="6"/>
        <v>1665</v>
      </c>
      <c r="BK10" s="4">
        <f t="shared" si="6"/>
        <v>1758</v>
      </c>
      <c r="BL10" s="4">
        <f t="shared" si="6"/>
        <v>1848</v>
      </c>
      <c r="BM10" s="4">
        <f t="shared" si="6"/>
        <v>1614</v>
      </c>
      <c r="BN10" s="4">
        <f t="shared" si="6"/>
        <v>658.173</v>
      </c>
      <c r="BO10" s="103"/>
    </row>
    <row r="11" spans="1:130" ht="15.75">
      <c r="A11" s="90"/>
      <c r="B11" s="1" t="s">
        <v>238</v>
      </c>
      <c r="C11" s="92"/>
      <c r="D11" s="4">
        <f t="shared" ref="D11:AI11" si="7">SUMIF($B$67:$B$1242," - IADB",D67:D1242)</f>
        <v>0</v>
      </c>
      <c r="E11" s="4">
        <f t="shared" si="7"/>
        <v>0</v>
      </c>
      <c r="F11" s="4">
        <f t="shared" si="7"/>
        <v>0</v>
      </c>
      <c r="G11" s="4">
        <f t="shared" si="7"/>
        <v>0</v>
      </c>
      <c r="H11" s="4">
        <f t="shared" si="7"/>
        <v>0</v>
      </c>
      <c r="I11" s="4">
        <f t="shared" si="7"/>
        <v>0</v>
      </c>
      <c r="J11" s="4">
        <f t="shared" si="7"/>
        <v>0</v>
      </c>
      <c r="K11" s="4">
        <f t="shared" si="7"/>
        <v>0</v>
      </c>
      <c r="L11" s="4">
        <f t="shared" si="7"/>
        <v>0</v>
      </c>
      <c r="M11" s="4">
        <f t="shared" si="7"/>
        <v>0</v>
      </c>
      <c r="N11" s="4">
        <f t="shared" si="7"/>
        <v>0</v>
      </c>
      <c r="O11" s="4">
        <f t="shared" si="7"/>
        <v>0</v>
      </c>
      <c r="P11" s="4">
        <f t="shared" si="7"/>
        <v>0</v>
      </c>
      <c r="Q11" s="4">
        <f t="shared" si="7"/>
        <v>0</v>
      </c>
      <c r="R11" s="4">
        <f t="shared" si="7"/>
        <v>0</v>
      </c>
      <c r="S11" s="4">
        <f t="shared" si="7"/>
        <v>0</v>
      </c>
      <c r="T11" s="4">
        <f t="shared" si="7"/>
        <v>0</v>
      </c>
      <c r="U11" s="4">
        <f t="shared" si="7"/>
        <v>0</v>
      </c>
      <c r="V11" s="4">
        <f t="shared" si="7"/>
        <v>0</v>
      </c>
      <c r="W11" s="4">
        <f t="shared" si="7"/>
        <v>0</v>
      </c>
      <c r="X11" s="4">
        <f t="shared" si="7"/>
        <v>0</v>
      </c>
      <c r="Y11" s="4">
        <f t="shared" si="7"/>
        <v>0</v>
      </c>
      <c r="Z11" s="4">
        <f t="shared" si="7"/>
        <v>0</v>
      </c>
      <c r="AA11" s="4">
        <f t="shared" si="7"/>
        <v>0</v>
      </c>
      <c r="AB11" s="4">
        <f t="shared" si="7"/>
        <v>0</v>
      </c>
      <c r="AC11" s="4">
        <f t="shared" si="7"/>
        <v>0</v>
      </c>
      <c r="AD11" s="4">
        <f t="shared" si="7"/>
        <v>0</v>
      </c>
      <c r="AE11" s="4">
        <f t="shared" si="7"/>
        <v>0</v>
      </c>
      <c r="AF11" s="4">
        <f t="shared" si="7"/>
        <v>105</v>
      </c>
      <c r="AG11" s="4">
        <f t="shared" si="7"/>
        <v>652</v>
      </c>
      <c r="AH11" s="4">
        <f t="shared" si="7"/>
        <v>1171</v>
      </c>
      <c r="AI11" s="4">
        <f t="shared" si="7"/>
        <v>1072</v>
      </c>
      <c r="AJ11" s="4">
        <f t="shared" ref="AJ11:BN11" si="8">SUMIF($B$67:$B$1242," - IADB",AJ67:AJ1242)</f>
        <v>11.6</v>
      </c>
      <c r="AK11" s="4">
        <f t="shared" si="8"/>
        <v>13</v>
      </c>
      <c r="AL11" s="4">
        <f t="shared" si="8"/>
        <v>0</v>
      </c>
      <c r="AM11" s="4">
        <f t="shared" si="8"/>
        <v>0</v>
      </c>
      <c r="AN11" s="4">
        <f t="shared" si="8"/>
        <v>0</v>
      </c>
      <c r="AO11" s="4">
        <f t="shared" si="8"/>
        <v>0</v>
      </c>
      <c r="AP11" s="4">
        <f t="shared" si="8"/>
        <v>0</v>
      </c>
      <c r="AQ11" s="4">
        <f t="shared" si="8"/>
        <v>27</v>
      </c>
      <c r="AR11" s="4">
        <f t="shared" si="8"/>
        <v>27</v>
      </c>
      <c r="AS11" s="4">
        <f t="shared" si="8"/>
        <v>0</v>
      </c>
      <c r="AT11" s="4">
        <f t="shared" si="8"/>
        <v>10.1</v>
      </c>
      <c r="AU11" s="4">
        <f t="shared" si="8"/>
        <v>0</v>
      </c>
      <c r="AV11" s="4">
        <f t="shared" si="8"/>
        <v>0</v>
      </c>
      <c r="AW11" s="4">
        <f t="shared" si="8"/>
        <v>0</v>
      </c>
      <c r="AX11" s="4">
        <f t="shared" si="8"/>
        <v>0</v>
      </c>
      <c r="AY11" s="4">
        <f t="shared" si="8"/>
        <v>0</v>
      </c>
      <c r="AZ11" s="4">
        <f t="shared" si="8"/>
        <v>0</v>
      </c>
      <c r="BA11" s="4">
        <f t="shared" si="8"/>
        <v>0</v>
      </c>
      <c r="BB11" s="4">
        <f t="shared" si="8"/>
        <v>0</v>
      </c>
      <c r="BC11" s="4">
        <f t="shared" si="8"/>
        <v>0</v>
      </c>
      <c r="BD11" s="4">
        <f t="shared" si="8"/>
        <v>0</v>
      </c>
      <c r="BE11" s="4">
        <f t="shared" si="8"/>
        <v>0</v>
      </c>
      <c r="BF11" s="4">
        <f t="shared" si="8"/>
        <v>0</v>
      </c>
      <c r="BG11" s="4">
        <f t="shared" si="8"/>
        <v>0</v>
      </c>
      <c r="BH11" s="4">
        <f t="shared" si="8"/>
        <v>0</v>
      </c>
      <c r="BI11" s="4">
        <f t="shared" si="8"/>
        <v>0</v>
      </c>
      <c r="BJ11" s="4">
        <f t="shared" si="8"/>
        <v>227</v>
      </c>
      <c r="BK11" s="4">
        <f t="shared" si="8"/>
        <v>623</v>
      </c>
      <c r="BL11" s="4">
        <f t="shared" si="8"/>
        <v>863</v>
      </c>
      <c r="BM11" s="4">
        <f t="shared" si="8"/>
        <v>1088</v>
      </c>
      <c r="BN11" s="4">
        <f t="shared" si="8"/>
        <v>1323</v>
      </c>
      <c r="BO11" s="103"/>
    </row>
    <row r="12" spans="1:130" ht="15.75">
      <c r="A12" s="90"/>
      <c r="B12" s="1" t="s">
        <v>2</v>
      </c>
      <c r="C12" s="92"/>
      <c r="D12" s="4">
        <f t="shared" ref="D12:AI12" si="9">SUMIF($B$67:$B$1242," - Paris Club",D67:D1242)</f>
        <v>0</v>
      </c>
      <c r="E12" s="4">
        <f t="shared" si="9"/>
        <v>300</v>
      </c>
      <c r="F12" s="4">
        <f t="shared" si="9"/>
        <v>270</v>
      </c>
      <c r="G12" s="4">
        <f t="shared" si="9"/>
        <v>0</v>
      </c>
      <c r="H12" s="4">
        <f t="shared" si="9"/>
        <v>270</v>
      </c>
      <c r="I12" s="4">
        <f t="shared" si="9"/>
        <v>297</v>
      </c>
      <c r="J12" s="4">
        <f t="shared" si="9"/>
        <v>480</v>
      </c>
      <c r="K12" s="4">
        <f t="shared" si="9"/>
        <v>110</v>
      </c>
      <c r="L12" s="4">
        <f t="shared" si="9"/>
        <v>484</v>
      </c>
      <c r="M12" s="4">
        <f t="shared" si="9"/>
        <v>859</v>
      </c>
      <c r="N12" s="4">
        <f t="shared" si="9"/>
        <v>2112</v>
      </c>
      <c r="O12" s="4">
        <f t="shared" si="9"/>
        <v>0</v>
      </c>
      <c r="P12" s="4">
        <f t="shared" si="9"/>
        <v>499</v>
      </c>
      <c r="Q12" s="4">
        <f t="shared" si="9"/>
        <v>239</v>
      </c>
      <c r="R12" s="4">
        <f t="shared" si="9"/>
        <v>1304</v>
      </c>
      <c r="S12" s="4">
        <f t="shared" si="9"/>
        <v>230</v>
      </c>
      <c r="T12" s="4">
        <f t="shared" si="9"/>
        <v>280</v>
      </c>
      <c r="U12" s="4">
        <f t="shared" si="9"/>
        <v>260</v>
      </c>
      <c r="V12" s="4">
        <f t="shared" si="9"/>
        <v>3005</v>
      </c>
      <c r="W12" s="4">
        <f t="shared" si="9"/>
        <v>3183</v>
      </c>
      <c r="X12" s="4">
        <f t="shared" si="9"/>
        <v>3700</v>
      </c>
      <c r="Y12" s="4">
        <f t="shared" si="9"/>
        <v>3664</v>
      </c>
      <c r="Z12" s="4">
        <f t="shared" si="9"/>
        <v>964</v>
      </c>
      <c r="AA12" s="4">
        <f t="shared" si="9"/>
        <v>9771</v>
      </c>
      <c r="AB12" s="4">
        <f t="shared" si="9"/>
        <v>4005</v>
      </c>
      <c r="AC12" s="4">
        <f t="shared" si="9"/>
        <v>17251</v>
      </c>
      <c r="AD12" s="4">
        <f t="shared" si="9"/>
        <v>22955</v>
      </c>
      <c r="AE12" s="4">
        <f t="shared" si="9"/>
        <v>34513.199999999997</v>
      </c>
      <c r="AF12" s="4">
        <f t="shared" si="9"/>
        <v>18544</v>
      </c>
      <c r="AG12" s="4">
        <f t="shared" si="9"/>
        <v>27100</v>
      </c>
      <c r="AH12" s="4">
        <f t="shared" si="9"/>
        <v>26169.8</v>
      </c>
      <c r="AI12" s="4">
        <f t="shared" si="9"/>
        <v>76544.399999999994</v>
      </c>
      <c r="AJ12" s="4">
        <f t="shared" ref="AJ12:BN12" si="10">SUMIF($B$67:$B$1242," - Paris Club",AJ67:AJ1242)</f>
        <v>31930</v>
      </c>
      <c r="AK12" s="4">
        <f t="shared" si="10"/>
        <v>32732.66</v>
      </c>
      <c r="AL12" s="4">
        <f t="shared" si="10"/>
        <v>40675</v>
      </c>
      <c r="AM12" s="4">
        <f t="shared" si="10"/>
        <v>53924.800000000003</v>
      </c>
      <c r="AN12" s="4">
        <f t="shared" si="10"/>
        <v>80867</v>
      </c>
      <c r="AO12" s="4">
        <f t="shared" si="10"/>
        <v>26063.7</v>
      </c>
      <c r="AP12" s="4">
        <f t="shared" si="10"/>
        <v>26745.699999999997</v>
      </c>
      <c r="AQ12" s="4">
        <f t="shared" si="10"/>
        <v>35793.385758039818</v>
      </c>
      <c r="AR12" s="4">
        <f t="shared" si="10"/>
        <v>50300.363120567374</v>
      </c>
      <c r="AS12" s="4">
        <f t="shared" si="10"/>
        <v>70440.39868332661</v>
      </c>
      <c r="AT12" s="4">
        <f t="shared" si="10"/>
        <v>67521.7</v>
      </c>
      <c r="AU12" s="4">
        <f t="shared" si="10"/>
        <v>51719.9</v>
      </c>
      <c r="AV12" s="4">
        <f t="shared" si="10"/>
        <v>112185.1</v>
      </c>
      <c r="AW12" s="4">
        <f t="shared" si="10"/>
        <v>89244</v>
      </c>
      <c r="AX12" s="4">
        <f t="shared" si="10"/>
        <v>53435.1</v>
      </c>
      <c r="AY12" s="4">
        <f t="shared" si="10"/>
        <v>44575</v>
      </c>
      <c r="AZ12" s="4">
        <f t="shared" si="10"/>
        <v>57362.3</v>
      </c>
      <c r="BA12" s="4">
        <f t="shared" si="10"/>
        <v>48924.3</v>
      </c>
      <c r="BB12" s="4">
        <f t="shared" si="10"/>
        <v>53685.3</v>
      </c>
      <c r="BC12" s="4">
        <f t="shared" si="10"/>
        <v>59027.3</v>
      </c>
      <c r="BD12" s="4">
        <f t="shared" si="10"/>
        <v>63432.3</v>
      </c>
      <c r="BE12" s="4">
        <f t="shared" si="10"/>
        <v>44465.8</v>
      </c>
      <c r="BF12" s="4">
        <f t="shared" si="10"/>
        <v>44291.3</v>
      </c>
      <c r="BG12" s="4">
        <f t="shared" si="10"/>
        <v>36349.300000000003</v>
      </c>
      <c r="BH12" s="4">
        <f t="shared" si="10"/>
        <v>36671.199999999997</v>
      </c>
      <c r="BI12" s="4">
        <f t="shared" si="10"/>
        <v>29850.14</v>
      </c>
      <c r="BJ12" s="4">
        <f t="shared" si="10"/>
        <v>36622.300000000003</v>
      </c>
      <c r="BK12" s="4">
        <f t="shared" si="10"/>
        <v>42483.6</v>
      </c>
      <c r="BL12" s="4">
        <f t="shared" si="10"/>
        <v>47477.076999999997</v>
      </c>
      <c r="BM12" s="4">
        <f t="shared" si="10"/>
        <v>48469.303</v>
      </c>
      <c r="BN12" s="4">
        <f t="shared" si="10"/>
        <v>69437.630999999994</v>
      </c>
      <c r="BO12" s="103"/>
    </row>
    <row r="13" spans="1:130" ht="15.75">
      <c r="A13" s="90"/>
      <c r="B13" s="1" t="s">
        <v>202</v>
      </c>
      <c r="C13" s="92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>
        <f t="shared" ref="AR13:BN13" si="11">SUMIF($B$67:$B$1242," - China",AR67:AR1242)</f>
        <v>9</v>
      </c>
      <c r="AS13" s="4">
        <f t="shared" si="11"/>
        <v>646.1</v>
      </c>
      <c r="AT13" s="4">
        <f t="shared" si="11"/>
        <v>1113.5</v>
      </c>
      <c r="AU13" s="4">
        <f t="shared" si="11"/>
        <v>421.58211001969386</v>
      </c>
      <c r="AV13" s="4">
        <f t="shared" si="11"/>
        <v>70.699999999999989</v>
      </c>
      <c r="AW13" s="4">
        <f t="shared" si="11"/>
        <v>164.5</v>
      </c>
      <c r="AX13" s="4">
        <f t="shared" si="11"/>
        <v>460.2</v>
      </c>
      <c r="AY13" s="4">
        <f t="shared" si="11"/>
        <v>1861.5</v>
      </c>
      <c r="AZ13" s="4">
        <f t="shared" si="11"/>
        <v>69.2</v>
      </c>
      <c r="BA13" s="4">
        <f t="shared" si="11"/>
        <v>3</v>
      </c>
      <c r="BB13" s="4">
        <f t="shared" si="11"/>
        <v>9864.9</v>
      </c>
      <c r="BC13" s="4">
        <f t="shared" si="11"/>
        <v>6265</v>
      </c>
      <c r="BD13" s="4">
        <f t="shared" si="11"/>
        <v>523</v>
      </c>
      <c r="BE13" s="4">
        <f t="shared" si="11"/>
        <v>131</v>
      </c>
      <c r="BF13" s="4">
        <f t="shared" si="11"/>
        <v>3324.7386074999999</v>
      </c>
      <c r="BG13" s="4">
        <f t="shared" si="11"/>
        <v>43</v>
      </c>
      <c r="BH13" s="4">
        <f t="shared" si="11"/>
        <v>16657.488832200001</v>
      </c>
      <c r="BI13" s="4">
        <f t="shared" si="11"/>
        <v>7588.2687291981847</v>
      </c>
      <c r="BJ13" s="4">
        <f t="shared" si="11"/>
        <v>22293.200000000001</v>
      </c>
      <c r="BK13" s="4">
        <f t="shared" si="11"/>
        <v>18425.1871589</v>
      </c>
      <c r="BL13" s="4">
        <f t="shared" si="11"/>
        <v>28412.494566699999</v>
      </c>
      <c r="BM13" s="4">
        <f t="shared" si="11"/>
        <v>30745.577000000001</v>
      </c>
      <c r="BN13" s="4">
        <f t="shared" si="11"/>
        <v>33879.300000000003</v>
      </c>
      <c r="BO13" s="103"/>
    </row>
    <row r="14" spans="1:130" ht="15.75">
      <c r="A14" s="90"/>
      <c r="B14" s="1" t="s">
        <v>3</v>
      </c>
      <c r="C14" s="93"/>
      <c r="D14" s="4">
        <f t="shared" ref="D14:AI14" si="12">SUMIF($B$67:$B$1242," - Other official creditors",D67:D1242)</f>
        <v>79.8</v>
      </c>
      <c r="E14" s="4">
        <f t="shared" si="12"/>
        <v>610.19999999999993</v>
      </c>
      <c r="F14" s="4">
        <f t="shared" si="12"/>
        <v>150.30000000000001</v>
      </c>
      <c r="G14" s="4">
        <f t="shared" si="12"/>
        <v>163.80000000000001</v>
      </c>
      <c r="H14" s="4">
        <f t="shared" si="12"/>
        <v>678.8</v>
      </c>
      <c r="I14" s="4">
        <f t="shared" si="12"/>
        <v>1690.9</v>
      </c>
      <c r="J14" s="4">
        <f t="shared" si="12"/>
        <v>997.6</v>
      </c>
      <c r="K14" s="4">
        <f t="shared" si="12"/>
        <v>126.3</v>
      </c>
      <c r="L14" s="4">
        <f t="shared" si="12"/>
        <v>743.1</v>
      </c>
      <c r="M14" s="4">
        <f t="shared" si="12"/>
        <v>333</v>
      </c>
      <c r="N14" s="4">
        <f t="shared" si="12"/>
        <v>1488.3810600999996</v>
      </c>
      <c r="O14" s="4">
        <f t="shared" si="12"/>
        <v>197.45554840000003</v>
      </c>
      <c r="P14" s="4">
        <f t="shared" si="12"/>
        <v>628.63414810000006</v>
      </c>
      <c r="Q14" s="4">
        <f t="shared" si="12"/>
        <v>691.40032110000016</v>
      </c>
      <c r="R14" s="4">
        <f t="shared" si="12"/>
        <v>685.59878130000004</v>
      </c>
      <c r="S14" s="4">
        <f t="shared" si="12"/>
        <v>1444.3304460999998</v>
      </c>
      <c r="T14" s="4">
        <f t="shared" si="12"/>
        <v>2060.4742329999995</v>
      </c>
      <c r="U14" s="4">
        <f t="shared" si="12"/>
        <v>9023.5535473999953</v>
      </c>
      <c r="V14" s="4">
        <f t="shared" si="12"/>
        <v>2685.7224375000005</v>
      </c>
      <c r="W14" s="4">
        <f t="shared" si="12"/>
        <v>3896.3678139999997</v>
      </c>
      <c r="X14" s="4">
        <f t="shared" si="12"/>
        <v>4521.5087996000011</v>
      </c>
      <c r="Y14" s="4">
        <f t="shared" si="12"/>
        <v>6097.665491638294</v>
      </c>
      <c r="Z14" s="4">
        <f t="shared" si="12"/>
        <v>7727.6200817502131</v>
      </c>
      <c r="AA14" s="4">
        <f t="shared" si="12"/>
        <v>8849.4438943375189</v>
      </c>
      <c r="AB14" s="4">
        <f t="shared" si="12"/>
        <v>11756.442325830145</v>
      </c>
      <c r="AC14" s="4">
        <f t="shared" si="12"/>
        <v>17233.566284943183</v>
      </c>
      <c r="AD14" s="4">
        <f t="shared" si="12"/>
        <v>29036.49970199999</v>
      </c>
      <c r="AE14" s="4">
        <f t="shared" si="12"/>
        <v>25760.9162817</v>
      </c>
      <c r="AF14" s="4">
        <f t="shared" si="12"/>
        <v>38338.908114099999</v>
      </c>
      <c r="AG14" s="4">
        <f t="shared" si="12"/>
        <v>68723.340626000005</v>
      </c>
      <c r="AH14" s="4">
        <f t="shared" si="12"/>
        <v>57915.23595669998</v>
      </c>
      <c r="AI14" s="4">
        <f t="shared" si="12"/>
        <v>51939.958144400007</v>
      </c>
      <c r="AJ14" s="4">
        <f t="shared" ref="AJ14:BN14" si="13">SUMIF($B$67:$B$1242," - Other official creditors",AJ67:AJ1242)</f>
        <v>51547.410734842939</v>
      </c>
      <c r="AK14" s="4">
        <f t="shared" si="13"/>
        <v>63815.957354199985</v>
      </c>
      <c r="AL14" s="4">
        <f t="shared" si="13"/>
        <v>107699.13244479997</v>
      </c>
      <c r="AM14" s="4">
        <f t="shared" si="13"/>
        <v>66570.882707994038</v>
      </c>
      <c r="AN14" s="4">
        <f t="shared" si="13"/>
        <v>71295.931028075298</v>
      </c>
      <c r="AO14" s="4">
        <f t="shared" si="13"/>
        <v>91767.523191969434</v>
      </c>
      <c r="AP14" s="4">
        <f t="shared" si="13"/>
        <v>93740.121504299983</v>
      </c>
      <c r="AQ14" s="4">
        <f t="shared" si="13"/>
        <v>110192.35311690002</v>
      </c>
      <c r="AR14" s="4">
        <f t="shared" si="13"/>
        <v>81798.396386592591</v>
      </c>
      <c r="AS14" s="4">
        <f t="shared" si="13"/>
        <v>66215.591703851867</v>
      </c>
      <c r="AT14" s="4">
        <f t="shared" si="13"/>
        <v>145860.7493682518</v>
      </c>
      <c r="AU14" s="4">
        <f t="shared" si="13"/>
        <v>168927.05461245193</v>
      </c>
      <c r="AV14" s="4">
        <f t="shared" si="13"/>
        <v>109131.14809645183</v>
      </c>
      <c r="AW14" s="4">
        <f t="shared" si="13"/>
        <v>147189.43670335179</v>
      </c>
      <c r="AX14" s="4">
        <f t="shared" si="13"/>
        <v>128503.58050455185</v>
      </c>
      <c r="AY14" s="4">
        <f t="shared" si="13"/>
        <v>104596.86729285188</v>
      </c>
      <c r="AZ14" s="4">
        <f t="shared" si="13"/>
        <v>88504.32925702662</v>
      </c>
      <c r="BA14" s="4">
        <f t="shared" si="13"/>
        <v>84441.419539334413</v>
      </c>
      <c r="BB14" s="4">
        <f t="shared" si="13"/>
        <v>101035.3828682687</v>
      </c>
      <c r="BC14" s="4">
        <f t="shared" si="13"/>
        <v>79493.127875530947</v>
      </c>
      <c r="BD14" s="4">
        <f t="shared" si="13"/>
        <v>79959.353696053004</v>
      </c>
      <c r="BE14" s="4">
        <f t="shared" si="13"/>
        <v>433036.89982859709</v>
      </c>
      <c r="BF14" s="4">
        <f t="shared" si="13"/>
        <v>113450.53531919642</v>
      </c>
      <c r="BG14" s="4">
        <f t="shared" si="13"/>
        <v>81508.577512293166</v>
      </c>
      <c r="BH14" s="4">
        <f t="shared" si="13"/>
        <v>82902.320451667023</v>
      </c>
      <c r="BI14" s="4">
        <f t="shared" si="13"/>
        <v>89057.022603850433</v>
      </c>
      <c r="BJ14" s="4">
        <f t="shared" si="13"/>
        <v>197992.02812809998</v>
      </c>
      <c r="BK14" s="4">
        <f t="shared" si="13"/>
        <v>87381.264004799988</v>
      </c>
      <c r="BL14" s="4">
        <f t="shared" si="13"/>
        <v>101820.03276070002</v>
      </c>
      <c r="BM14" s="4">
        <f t="shared" si="13"/>
        <v>107733.12281139998</v>
      </c>
      <c r="BN14" s="4">
        <f t="shared" si="13"/>
        <v>116798.47249798602</v>
      </c>
      <c r="BO14" s="103"/>
    </row>
    <row r="15" spans="1:130" ht="15.75">
      <c r="A15" s="90"/>
      <c r="B15" s="1" t="s">
        <v>18</v>
      </c>
      <c r="C15" s="93"/>
      <c r="D15" s="4">
        <f t="shared" ref="D15:AI15" si="14">SUMIF($B$67:$B$1242," - FC Bank Loans",D67:D1242)</f>
        <v>1</v>
      </c>
      <c r="E15" s="4">
        <f t="shared" si="14"/>
        <v>363.5</v>
      </c>
      <c r="F15" s="4">
        <f t="shared" si="14"/>
        <v>15</v>
      </c>
      <c r="G15" s="4">
        <f t="shared" si="14"/>
        <v>50</v>
      </c>
      <c r="H15" s="4">
        <f t="shared" si="14"/>
        <v>106</v>
      </c>
      <c r="I15" s="4">
        <f t="shared" si="14"/>
        <v>130.9</v>
      </c>
      <c r="J15" s="4">
        <f t="shared" si="14"/>
        <v>24</v>
      </c>
      <c r="K15" s="4">
        <f t="shared" si="14"/>
        <v>27</v>
      </c>
      <c r="L15" s="4">
        <f t="shared" si="14"/>
        <v>104</v>
      </c>
      <c r="M15" s="4">
        <f t="shared" si="14"/>
        <v>19</v>
      </c>
      <c r="N15" s="4">
        <f t="shared" si="14"/>
        <v>636.70000000000005</v>
      </c>
      <c r="O15" s="4">
        <f t="shared" si="14"/>
        <v>0</v>
      </c>
      <c r="P15" s="4">
        <f t="shared" si="14"/>
        <v>160</v>
      </c>
      <c r="Q15" s="4">
        <f t="shared" si="14"/>
        <v>30</v>
      </c>
      <c r="R15" s="4">
        <f t="shared" si="14"/>
        <v>0</v>
      </c>
      <c r="S15" s="4">
        <f t="shared" si="14"/>
        <v>0</v>
      </c>
      <c r="T15" s="4">
        <f t="shared" si="14"/>
        <v>1357</v>
      </c>
      <c r="U15" s="4">
        <f t="shared" si="14"/>
        <v>0</v>
      </c>
      <c r="V15" s="4">
        <f t="shared" si="14"/>
        <v>2481</v>
      </c>
      <c r="W15" s="4">
        <f t="shared" si="14"/>
        <v>5101</v>
      </c>
      <c r="X15" s="4">
        <f t="shared" si="14"/>
        <v>2088</v>
      </c>
      <c r="Y15" s="4">
        <f t="shared" si="14"/>
        <v>4906.6769999999997</v>
      </c>
      <c r="Z15" s="4">
        <f t="shared" si="14"/>
        <v>36070.500128750005</v>
      </c>
      <c r="AA15" s="4">
        <f t="shared" si="14"/>
        <v>84034.222249796003</v>
      </c>
      <c r="AB15" s="4">
        <f t="shared" si="14"/>
        <v>83966.778789319302</v>
      </c>
      <c r="AC15" s="4">
        <f t="shared" si="14"/>
        <v>120229.71396701224</v>
      </c>
      <c r="AD15" s="4">
        <f t="shared" si="14"/>
        <v>148729.00120392715</v>
      </c>
      <c r="AE15" s="4">
        <f t="shared" si="14"/>
        <v>223151.15804000347</v>
      </c>
      <c r="AF15" s="4">
        <f t="shared" si="14"/>
        <v>218797.44389093164</v>
      </c>
      <c r="AG15" s="4">
        <f t="shared" si="14"/>
        <v>230760.03947589963</v>
      </c>
      <c r="AH15" s="4">
        <f t="shared" si="14"/>
        <v>264115.64735432423</v>
      </c>
      <c r="AI15" s="4">
        <f t="shared" si="14"/>
        <v>147940.42428593247</v>
      </c>
      <c r="AJ15" s="4">
        <f t="shared" ref="AJ15:BN15" si="15">SUMIF($B$67:$B$1242," - FC Bank Loans",AJ67:AJ1242)</f>
        <v>150750.30791630279</v>
      </c>
      <c r="AK15" s="4">
        <f t="shared" si="15"/>
        <v>177428.31634395462</v>
      </c>
      <c r="AL15" s="4">
        <f t="shared" si="15"/>
        <v>140851.65341102172</v>
      </c>
      <c r="AM15" s="4">
        <f t="shared" si="15"/>
        <v>85418.056436377126</v>
      </c>
      <c r="AN15" s="4">
        <f t="shared" si="15"/>
        <v>77310.575018860371</v>
      </c>
      <c r="AO15" s="4">
        <f t="shared" si="15"/>
        <v>72931.334134668199</v>
      </c>
      <c r="AP15" s="4">
        <f t="shared" si="15"/>
        <v>32518.2157852536</v>
      </c>
      <c r="AQ15" s="4">
        <f t="shared" si="15"/>
        <v>25417.571476725316</v>
      </c>
      <c r="AR15" s="4">
        <f t="shared" si="15"/>
        <v>25621.567335861593</v>
      </c>
      <c r="AS15" s="4">
        <f t="shared" si="15"/>
        <v>26144.609987162487</v>
      </c>
      <c r="AT15" s="4">
        <f t="shared" si="15"/>
        <v>30453.446776346325</v>
      </c>
      <c r="AU15" s="4">
        <f t="shared" si="15"/>
        <v>32010.154847272035</v>
      </c>
      <c r="AV15" s="4">
        <f t="shared" si="15"/>
        <v>33388.469290366396</v>
      </c>
      <c r="AW15" s="4">
        <f t="shared" si="15"/>
        <v>30028.152297504159</v>
      </c>
      <c r="AX15" s="4">
        <f t="shared" si="15"/>
        <v>32362.477059967405</v>
      </c>
      <c r="AY15" s="4">
        <f t="shared" si="15"/>
        <v>17796.894409310829</v>
      </c>
      <c r="AZ15" s="4">
        <f t="shared" si="15"/>
        <v>16650.200348940536</v>
      </c>
      <c r="BA15" s="4">
        <f t="shared" si="15"/>
        <v>17678.936139083926</v>
      </c>
      <c r="BB15" s="4">
        <f t="shared" si="15"/>
        <v>18672.797874719468</v>
      </c>
      <c r="BC15" s="4">
        <f t="shared" si="15"/>
        <v>18214.652615030453</v>
      </c>
      <c r="BD15" s="4">
        <f t="shared" si="15"/>
        <v>18804.766532959351</v>
      </c>
      <c r="BE15" s="4">
        <f t="shared" si="15"/>
        <v>15532.242641752726</v>
      </c>
      <c r="BF15" s="4">
        <f t="shared" si="15"/>
        <v>15088.844659058608</v>
      </c>
      <c r="BG15" s="4">
        <f t="shared" si="15"/>
        <v>15197.010459228259</v>
      </c>
      <c r="BH15" s="4">
        <f t="shared" si="15"/>
        <v>14640.413656392924</v>
      </c>
      <c r="BI15" s="4">
        <f t="shared" si="15"/>
        <v>15663.356870555668</v>
      </c>
      <c r="BJ15" s="4">
        <f t="shared" si="15"/>
        <v>16967.4272106565</v>
      </c>
      <c r="BK15" s="4">
        <f t="shared" si="15"/>
        <v>15200.039568624656</v>
      </c>
      <c r="BL15" s="4">
        <f t="shared" si="15"/>
        <v>15418.781252672012</v>
      </c>
      <c r="BM15" s="4">
        <f t="shared" si="15"/>
        <v>15204.375467405884</v>
      </c>
      <c r="BN15" s="4">
        <f t="shared" si="15"/>
        <v>14165.575962630235</v>
      </c>
      <c r="BO15" s="103"/>
    </row>
    <row r="16" spans="1:130" ht="15.75">
      <c r="A16" s="90"/>
      <c r="B16" s="1" t="s">
        <v>25</v>
      </c>
      <c r="C16" s="93"/>
      <c r="D16" s="9">
        <f t="shared" ref="D16:AI16" si="16">SUMIF($B$67:$B$1242," - FC Bonds",D67:D1242)</f>
        <v>1349.4725219999998</v>
      </c>
      <c r="E16" s="9">
        <f t="shared" si="16"/>
        <v>1407.3870220000001</v>
      </c>
      <c r="F16" s="9">
        <f t="shared" si="16"/>
        <v>1387.0890219999999</v>
      </c>
      <c r="G16" s="9">
        <f t="shared" si="16"/>
        <v>1325.8110219999999</v>
      </c>
      <c r="H16" s="9">
        <f t="shared" si="16"/>
        <v>1356.9230219999999</v>
      </c>
      <c r="I16" s="9">
        <f t="shared" si="16"/>
        <v>1572.30329248</v>
      </c>
      <c r="J16" s="9">
        <f t="shared" si="16"/>
        <v>1270.79334707</v>
      </c>
      <c r="K16" s="9">
        <f t="shared" si="16"/>
        <v>1227.5524502799999</v>
      </c>
      <c r="L16" s="9">
        <f t="shared" si="16"/>
        <v>858.89696849999996</v>
      </c>
      <c r="M16" s="9">
        <f t="shared" si="16"/>
        <v>879.19048672000008</v>
      </c>
      <c r="N16" s="9">
        <f t="shared" si="16"/>
        <v>817.95936592775001</v>
      </c>
      <c r="O16" s="9">
        <f t="shared" si="16"/>
        <v>857.74493963949999</v>
      </c>
      <c r="P16" s="9">
        <f t="shared" si="16"/>
        <v>845.09010639550002</v>
      </c>
      <c r="Q16" s="9">
        <f t="shared" si="16"/>
        <v>859.21324568000011</v>
      </c>
      <c r="R16" s="9">
        <f t="shared" si="16"/>
        <v>878.26736927525019</v>
      </c>
      <c r="S16" s="9">
        <f t="shared" si="16"/>
        <v>842.1077158170001</v>
      </c>
      <c r="T16" s="9">
        <f t="shared" si="16"/>
        <v>333.83854658200005</v>
      </c>
      <c r="U16" s="9">
        <f t="shared" si="16"/>
        <v>303.33599724500016</v>
      </c>
      <c r="V16" s="9">
        <f t="shared" si="16"/>
        <v>330.76259696375018</v>
      </c>
      <c r="W16" s="9">
        <f t="shared" si="16"/>
        <v>369.79381301000024</v>
      </c>
      <c r="X16" s="9">
        <f t="shared" si="16"/>
        <v>374.8408196162502</v>
      </c>
      <c r="Y16" s="9">
        <f t="shared" si="16"/>
        <v>775.9307</v>
      </c>
      <c r="Z16" s="9">
        <f t="shared" si="16"/>
        <v>663.52067999999997</v>
      </c>
      <c r="AA16" s="9">
        <f t="shared" si="16"/>
        <v>618.68545000000006</v>
      </c>
      <c r="AB16" s="9">
        <f t="shared" si="16"/>
        <v>660.88179000000002</v>
      </c>
      <c r="AC16" s="9">
        <f t="shared" si="16"/>
        <v>662.02948000000004</v>
      </c>
      <c r="AD16" s="9">
        <f t="shared" si="16"/>
        <v>302.22942</v>
      </c>
      <c r="AE16" s="9">
        <f t="shared" si="16"/>
        <v>5499.1957700000003</v>
      </c>
      <c r="AF16" s="9">
        <f t="shared" si="16"/>
        <v>5792.6</v>
      </c>
      <c r="AG16" s="9">
        <f t="shared" si="16"/>
        <v>2219.8000000000002</v>
      </c>
      <c r="AH16" s="9">
        <f t="shared" si="16"/>
        <v>483</v>
      </c>
      <c r="AI16" s="9">
        <f t="shared" si="16"/>
        <v>578.65432098765427</v>
      </c>
      <c r="AJ16" s="9">
        <f t="shared" ref="AJ16:BN16" si="17">SUMIF($B$67:$B$1242," - FC Bonds",AJ67:AJ1242)</f>
        <v>2230.391304347826</v>
      </c>
      <c r="AK16" s="9">
        <f t="shared" si="17"/>
        <v>1636.9195402298851</v>
      </c>
      <c r="AL16" s="9">
        <f t="shared" si="17"/>
        <v>1000.0200803212851</v>
      </c>
      <c r="AM16" s="9">
        <f t="shared" si="17"/>
        <v>131.13623696716797</v>
      </c>
      <c r="AN16" s="9">
        <f t="shared" si="17"/>
        <v>125.53994716067417</v>
      </c>
      <c r="AO16" s="9">
        <f t="shared" si="17"/>
        <v>630.24258311224901</v>
      </c>
      <c r="AP16" s="9">
        <f t="shared" si="17"/>
        <v>29821.593180427313</v>
      </c>
      <c r="AQ16" s="9">
        <f t="shared" si="17"/>
        <v>39883.5103733781</v>
      </c>
      <c r="AR16" s="9">
        <f t="shared" si="17"/>
        <v>45002.306080939568</v>
      </c>
      <c r="AS16" s="9">
        <f t="shared" si="17"/>
        <v>44720.652543468444</v>
      </c>
      <c r="AT16" s="9">
        <f t="shared" si="17"/>
        <v>97668.710689058527</v>
      </c>
      <c r="AU16" s="9">
        <f t="shared" si="17"/>
        <v>105156.51488035159</v>
      </c>
      <c r="AV16" s="9">
        <f t="shared" si="17"/>
        <v>104971.63894148871</v>
      </c>
      <c r="AW16" s="9">
        <f t="shared" si="17"/>
        <v>107685.12123776984</v>
      </c>
      <c r="AX16" s="9">
        <f t="shared" si="17"/>
        <v>29616.056782570344</v>
      </c>
      <c r="AY16" s="9">
        <f t="shared" si="17"/>
        <v>32464.695756621601</v>
      </c>
      <c r="AZ16" s="9">
        <f t="shared" si="17"/>
        <v>35777.933018677009</v>
      </c>
      <c r="BA16" s="9">
        <f t="shared" si="17"/>
        <v>36631.764280384748</v>
      </c>
      <c r="BB16" s="9">
        <f t="shared" si="17"/>
        <v>15818.305336989373</v>
      </c>
      <c r="BC16" s="9">
        <f t="shared" si="17"/>
        <v>13956.178944172092</v>
      </c>
      <c r="BD16" s="9">
        <f t="shared" si="17"/>
        <v>327570.90404420055</v>
      </c>
      <c r="BE16" s="9">
        <f t="shared" si="17"/>
        <v>15253.145600614629</v>
      </c>
      <c r="BF16" s="9">
        <f t="shared" si="17"/>
        <v>46554.259632304966</v>
      </c>
      <c r="BG16" s="9">
        <f t="shared" si="17"/>
        <v>65514.378949533704</v>
      </c>
      <c r="BH16" s="9">
        <f t="shared" si="17"/>
        <v>97082.005844693223</v>
      </c>
      <c r="BI16" s="9">
        <f t="shared" si="17"/>
        <v>75867.451081458654</v>
      </c>
      <c r="BJ16" s="9">
        <f t="shared" si="17"/>
        <v>88052.465922304982</v>
      </c>
      <c r="BK16" s="9">
        <f t="shared" si="17"/>
        <v>102506.70803735541</v>
      </c>
      <c r="BL16" s="9">
        <f t="shared" si="17"/>
        <v>224691.68200000003</v>
      </c>
      <c r="BM16" s="9">
        <f t="shared" si="17"/>
        <v>148229.13777899399</v>
      </c>
      <c r="BN16" s="9">
        <f t="shared" si="17"/>
        <v>267384.2</v>
      </c>
      <c r="BO16" s="103"/>
    </row>
    <row r="17" spans="1:67" ht="15.75">
      <c r="A17" s="90"/>
      <c r="B17" s="1" t="s">
        <v>205</v>
      </c>
      <c r="C17" s="93"/>
      <c r="D17" s="9">
        <f t="shared" ref="D17:AI17" si="18">SUMIF($B$67:$B$1242," - Other private creditors",D67:D1242)</f>
        <v>225</v>
      </c>
      <c r="E17" s="9">
        <f t="shared" si="18"/>
        <v>306.81</v>
      </c>
      <c r="F17" s="9">
        <f t="shared" si="18"/>
        <v>248.81</v>
      </c>
      <c r="G17" s="9">
        <f t="shared" si="18"/>
        <v>413.81</v>
      </c>
      <c r="H17" s="9">
        <f t="shared" si="18"/>
        <v>272.81</v>
      </c>
      <c r="I17" s="9">
        <f t="shared" si="18"/>
        <v>341.81</v>
      </c>
      <c r="J17" s="9">
        <f t="shared" si="18"/>
        <v>0</v>
      </c>
      <c r="K17" s="9">
        <f t="shared" si="18"/>
        <v>0</v>
      </c>
      <c r="L17" s="9">
        <f t="shared" si="18"/>
        <v>75</v>
      </c>
      <c r="M17" s="9">
        <f t="shared" si="18"/>
        <v>1</v>
      </c>
      <c r="N17" s="9">
        <f t="shared" si="18"/>
        <v>133.75960849999998</v>
      </c>
      <c r="O17" s="9">
        <f t="shared" si="18"/>
        <v>144.75684830000003</v>
      </c>
      <c r="P17" s="9">
        <f t="shared" si="18"/>
        <v>192.81580989999998</v>
      </c>
      <c r="Q17" s="9">
        <f t="shared" si="18"/>
        <v>292.43198969999992</v>
      </c>
      <c r="R17" s="9">
        <f t="shared" si="18"/>
        <v>234.05965930000002</v>
      </c>
      <c r="S17" s="9">
        <f t="shared" si="18"/>
        <v>311.35206479999999</v>
      </c>
      <c r="T17" s="9">
        <f t="shared" si="18"/>
        <v>360.21836480000007</v>
      </c>
      <c r="U17" s="9">
        <f t="shared" si="18"/>
        <v>789.49810800000023</v>
      </c>
      <c r="V17" s="9">
        <f t="shared" si="18"/>
        <v>1393.8269408000001</v>
      </c>
      <c r="W17" s="9">
        <f t="shared" si="18"/>
        <v>1470.7554261999999</v>
      </c>
      <c r="X17" s="9">
        <f t="shared" si="18"/>
        <v>1298.2432755</v>
      </c>
      <c r="Y17" s="9">
        <f t="shared" si="18"/>
        <v>1500.9255955000003</v>
      </c>
      <c r="Z17" s="9">
        <f t="shared" si="18"/>
        <v>2913.9575167999997</v>
      </c>
      <c r="AA17" s="9">
        <f t="shared" si="18"/>
        <v>3170.3114059000004</v>
      </c>
      <c r="AB17" s="9">
        <f t="shared" si="18"/>
        <v>5475.5836896333321</v>
      </c>
      <c r="AC17" s="9">
        <f t="shared" si="18"/>
        <v>6755.0391766000021</v>
      </c>
      <c r="AD17" s="9">
        <f t="shared" si="18"/>
        <v>8392.1221296999993</v>
      </c>
      <c r="AE17" s="9">
        <f t="shared" si="18"/>
        <v>11952.906282500002</v>
      </c>
      <c r="AF17" s="9">
        <f t="shared" si="18"/>
        <v>12596.940129299999</v>
      </c>
      <c r="AG17" s="9">
        <f t="shared" si="18"/>
        <v>17760.2998825</v>
      </c>
      <c r="AH17" s="9">
        <f t="shared" si="18"/>
        <v>27040.587568199986</v>
      </c>
      <c r="AI17" s="9">
        <f t="shared" si="18"/>
        <v>29662.85885550001</v>
      </c>
      <c r="AJ17" s="9">
        <f t="shared" ref="AJ17:BN17" si="19">SUMIF($B$67:$B$1242," - Other private creditors",AJ67:AJ1242)</f>
        <v>21097.247213200008</v>
      </c>
      <c r="AK17" s="9">
        <f t="shared" si="19"/>
        <v>25820.733499000002</v>
      </c>
      <c r="AL17" s="9">
        <f t="shared" si="19"/>
        <v>24708.093765399994</v>
      </c>
      <c r="AM17" s="9">
        <f t="shared" si="19"/>
        <v>21068.128536200005</v>
      </c>
      <c r="AN17" s="9">
        <f t="shared" si="19"/>
        <v>20319.307029399995</v>
      </c>
      <c r="AO17" s="9">
        <f t="shared" si="19"/>
        <v>16663.532104999998</v>
      </c>
      <c r="AP17" s="9">
        <f t="shared" si="19"/>
        <v>16896.735090599999</v>
      </c>
      <c r="AQ17" s="9">
        <f t="shared" si="19"/>
        <v>14949.014228600001</v>
      </c>
      <c r="AR17" s="9">
        <f t="shared" si="19"/>
        <v>21263.370179500002</v>
      </c>
      <c r="AS17" s="9">
        <f t="shared" si="19"/>
        <v>20833.212876125002</v>
      </c>
      <c r="AT17" s="9">
        <f t="shared" si="19"/>
        <v>18784.124249017503</v>
      </c>
      <c r="AU17" s="9">
        <f t="shared" si="19"/>
        <v>28664.086510525234</v>
      </c>
      <c r="AV17" s="9">
        <f t="shared" si="19"/>
        <v>28473.0124884</v>
      </c>
      <c r="AW17" s="9">
        <f t="shared" si="19"/>
        <v>11721.828690700006</v>
      </c>
      <c r="AX17" s="9">
        <f t="shared" si="19"/>
        <v>11138.358435700002</v>
      </c>
      <c r="AY17" s="9">
        <f t="shared" si="19"/>
        <v>9816.7347244000011</v>
      </c>
      <c r="AZ17" s="9">
        <f t="shared" si="19"/>
        <v>10293.1364873</v>
      </c>
      <c r="BA17" s="9">
        <f t="shared" si="19"/>
        <v>10556.353725200001</v>
      </c>
      <c r="BB17" s="9">
        <f t="shared" si="19"/>
        <v>12658.145193000002</v>
      </c>
      <c r="BC17" s="9">
        <f t="shared" si="19"/>
        <v>7146.6336449</v>
      </c>
      <c r="BD17" s="9">
        <f t="shared" si="19"/>
        <v>20981.913765900001</v>
      </c>
      <c r="BE17" s="9">
        <f t="shared" si="19"/>
        <v>11998.950068</v>
      </c>
      <c r="BF17" s="9">
        <f t="shared" si="19"/>
        <v>24285.7836862</v>
      </c>
      <c r="BG17" s="9">
        <f t="shared" si="19"/>
        <v>11774.475390900001</v>
      </c>
      <c r="BH17" s="9">
        <f t="shared" si="19"/>
        <v>18629.3597405</v>
      </c>
      <c r="BI17" s="9">
        <f t="shared" si="19"/>
        <v>45146.953349100004</v>
      </c>
      <c r="BJ17" s="9">
        <f t="shared" si="19"/>
        <v>50686.528406700003</v>
      </c>
      <c r="BK17" s="9">
        <f t="shared" si="19"/>
        <v>53233.161137500007</v>
      </c>
      <c r="BL17" s="9">
        <f t="shared" si="19"/>
        <v>62266.951454552</v>
      </c>
      <c r="BM17" s="9">
        <f t="shared" si="19"/>
        <v>57903.272586554085</v>
      </c>
      <c r="BN17" s="9">
        <f t="shared" si="19"/>
        <v>35683.588335499997</v>
      </c>
      <c r="BO17" s="103"/>
    </row>
    <row r="18" spans="1:67" ht="15.75">
      <c r="A18" s="90"/>
      <c r="B18" s="1" t="s">
        <v>21</v>
      </c>
      <c r="C18" s="93"/>
      <c r="D18" s="4">
        <f t="shared" ref="D18:AI18" si="20">SUMIF($B$67:$B$1242," - LC Debt",D67:D1242)</f>
        <v>111</v>
      </c>
      <c r="E18" s="4">
        <f t="shared" si="20"/>
        <v>326</v>
      </c>
      <c r="F18" s="4">
        <f t="shared" si="20"/>
        <v>124</v>
      </c>
      <c r="G18" s="4">
        <f t="shared" si="20"/>
        <v>130</v>
      </c>
      <c r="H18" s="4">
        <f t="shared" si="20"/>
        <v>522</v>
      </c>
      <c r="I18" s="4">
        <f t="shared" si="20"/>
        <v>147</v>
      </c>
      <c r="J18" s="4">
        <f t="shared" si="20"/>
        <v>0</v>
      </c>
      <c r="K18" s="4">
        <f t="shared" si="20"/>
        <v>290</v>
      </c>
      <c r="L18" s="4">
        <f t="shared" si="20"/>
        <v>0</v>
      </c>
      <c r="M18" s="4">
        <f t="shared" si="20"/>
        <v>0</v>
      </c>
      <c r="N18" s="4">
        <f t="shared" si="20"/>
        <v>112</v>
      </c>
      <c r="O18" s="4">
        <f t="shared" si="20"/>
        <v>0</v>
      </c>
      <c r="P18" s="4">
        <f t="shared" si="20"/>
        <v>0</v>
      </c>
      <c r="Q18" s="4">
        <f t="shared" si="20"/>
        <v>0</v>
      </c>
      <c r="R18" s="4">
        <f t="shared" si="20"/>
        <v>0</v>
      </c>
      <c r="S18" s="4">
        <f t="shared" si="20"/>
        <v>460</v>
      </c>
      <c r="T18" s="4">
        <f t="shared" si="20"/>
        <v>156</v>
      </c>
      <c r="U18" s="4">
        <f t="shared" si="20"/>
        <v>2</v>
      </c>
      <c r="V18" s="4">
        <f t="shared" si="20"/>
        <v>470</v>
      </c>
      <c r="W18" s="4">
        <f t="shared" si="20"/>
        <v>1058</v>
      </c>
      <c r="X18" s="4">
        <f t="shared" si="20"/>
        <v>329</v>
      </c>
      <c r="Y18" s="4">
        <f t="shared" si="20"/>
        <v>38.502369668246445</v>
      </c>
      <c r="Z18" s="4">
        <f t="shared" si="20"/>
        <v>2946.0458452722064</v>
      </c>
      <c r="AA18" s="4">
        <f t="shared" si="20"/>
        <v>4470.1558282208589</v>
      </c>
      <c r="AB18" s="4">
        <f t="shared" si="20"/>
        <v>10906.831123919308</v>
      </c>
      <c r="AC18" s="4">
        <f t="shared" si="20"/>
        <v>761.2113094424551</v>
      </c>
      <c r="AD18" s="4">
        <f t="shared" si="20"/>
        <v>31896.211309442457</v>
      </c>
      <c r="AE18" s="4">
        <f t="shared" si="20"/>
        <v>55345.211309442457</v>
      </c>
      <c r="AF18" s="4">
        <f t="shared" si="20"/>
        <v>339</v>
      </c>
      <c r="AG18" s="4">
        <f t="shared" si="20"/>
        <v>3199.2</v>
      </c>
      <c r="AH18" s="4">
        <f t="shared" si="20"/>
        <v>65571</v>
      </c>
      <c r="AI18" s="4">
        <f t="shared" si="20"/>
        <v>9466</v>
      </c>
      <c r="AJ18" s="4">
        <f t="shared" ref="AJ18:BN18" si="21">SUMIF($B$67:$B$1242," - LC Debt",AJ67:AJ1242)</f>
        <v>298.18181818181819</v>
      </c>
      <c r="AK18" s="4">
        <f t="shared" si="21"/>
        <v>7003</v>
      </c>
      <c r="AL18" s="4">
        <f t="shared" si="21"/>
        <v>3413.2727272727275</v>
      </c>
      <c r="AM18" s="4">
        <f t="shared" si="21"/>
        <v>132</v>
      </c>
      <c r="AN18" s="4">
        <f t="shared" si="21"/>
        <v>374.36354357046793</v>
      </c>
      <c r="AO18" s="4">
        <f t="shared" si="21"/>
        <v>322.64719270731229</v>
      </c>
      <c r="AP18" s="4">
        <f t="shared" si="21"/>
        <v>37305.25765646746</v>
      </c>
      <c r="AQ18" s="4">
        <f t="shared" si="21"/>
        <v>85279.16369434449</v>
      </c>
      <c r="AR18" s="4">
        <f t="shared" si="21"/>
        <v>542.02205179220641</v>
      </c>
      <c r="AS18" s="4">
        <f t="shared" si="21"/>
        <v>1888.9328147784713</v>
      </c>
      <c r="AT18" s="4">
        <f t="shared" si="21"/>
        <v>4193.1311179622999</v>
      </c>
      <c r="AU18" s="4">
        <f t="shared" si="21"/>
        <v>11054.74</v>
      </c>
      <c r="AV18" s="4">
        <f t="shared" si="21"/>
        <v>10528</v>
      </c>
      <c r="AW18" s="4">
        <f t="shared" si="21"/>
        <v>1674.9751838947889</v>
      </c>
      <c r="AX18" s="4">
        <f t="shared" si="21"/>
        <v>553.20081934291909</v>
      </c>
      <c r="AY18" s="4">
        <f t="shared" si="21"/>
        <v>706</v>
      </c>
      <c r="AZ18" s="4">
        <f t="shared" si="21"/>
        <v>711.95560144553428</v>
      </c>
      <c r="BA18" s="4">
        <f t="shared" si="21"/>
        <v>478.22262999999998</v>
      </c>
      <c r="BB18" s="4">
        <f t="shared" si="21"/>
        <v>8667.6213038860005</v>
      </c>
      <c r="BC18" s="4">
        <f t="shared" si="21"/>
        <v>150.19316202656921</v>
      </c>
      <c r="BD18" s="4">
        <f t="shared" si="21"/>
        <v>139.9507083248875</v>
      </c>
      <c r="BE18" s="4">
        <f t="shared" si="21"/>
        <v>8364.9073494659442</v>
      </c>
      <c r="BF18" s="4">
        <f t="shared" si="21"/>
        <v>121.07746009738557</v>
      </c>
      <c r="BG18" s="4">
        <f t="shared" si="21"/>
        <v>116.47645271641682</v>
      </c>
      <c r="BH18" s="4">
        <f t="shared" si="21"/>
        <v>379.12085260254207</v>
      </c>
      <c r="BI18" s="4">
        <f t="shared" si="21"/>
        <v>581.02837816044564</v>
      </c>
      <c r="BJ18" s="4">
        <f t="shared" si="21"/>
        <v>6186.7278225887339</v>
      </c>
      <c r="BK18" s="4">
        <f t="shared" si="21"/>
        <v>4428.9401686176234</v>
      </c>
      <c r="BL18" s="4">
        <f t="shared" si="21"/>
        <v>5296.5266427918159</v>
      </c>
      <c r="BM18" s="4">
        <f t="shared" si="21"/>
        <v>274.63079912603712</v>
      </c>
      <c r="BN18" s="4">
        <f t="shared" si="21"/>
        <v>13714.221543014677</v>
      </c>
      <c r="BO18" s="103"/>
    </row>
    <row r="19" spans="1:67" ht="15.75">
      <c r="A19" s="90"/>
      <c r="B19" s="1"/>
      <c r="C19" s="93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2"/>
      <c r="BM19" s="2"/>
      <c r="BN19" s="2"/>
      <c r="BO19" s="103"/>
    </row>
    <row r="20" spans="1:67" ht="15.75">
      <c r="A20" s="90"/>
      <c r="B20" s="1" t="s">
        <v>241</v>
      </c>
      <c r="C20" s="93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>
        <f t="shared" ref="W20:BN20" si="22">SUMIF($B$67:$B$1242," - Domestic arrears",W67:W1242)</f>
        <v>2517.2621286197814</v>
      </c>
      <c r="X20" s="4">
        <f t="shared" si="22"/>
        <v>4294.3137579256827</v>
      </c>
      <c r="Y20" s="4">
        <f t="shared" si="22"/>
        <v>3600.0495762772316</v>
      </c>
      <c r="Z20" s="4">
        <f t="shared" si="22"/>
        <v>4843.8281112399636</v>
      </c>
      <c r="AA20" s="4">
        <f t="shared" si="22"/>
        <v>4399.9843878481915</v>
      </c>
      <c r="AB20" s="4">
        <f t="shared" si="22"/>
        <v>5158.4141865616157</v>
      </c>
      <c r="AC20" s="4">
        <f t="shared" si="22"/>
        <v>6685.9204861103053</v>
      </c>
      <c r="AD20" s="4">
        <f t="shared" si="22"/>
        <v>9328.6595319571315</v>
      </c>
      <c r="AE20" s="4">
        <f t="shared" si="22"/>
        <v>12731.193585412055</v>
      </c>
      <c r="AF20" s="4">
        <f t="shared" si="22"/>
        <v>12659.382878665707</v>
      </c>
      <c r="AG20" s="4">
        <f t="shared" si="22"/>
        <v>13108.768961892842</v>
      </c>
      <c r="AH20" s="4">
        <f t="shared" si="22"/>
        <v>72069.324867137155</v>
      </c>
      <c r="AI20" s="4">
        <f t="shared" si="22"/>
        <v>59259.733700875302</v>
      </c>
      <c r="AJ20" s="4">
        <f t="shared" si="22"/>
        <v>46808.205581565802</v>
      </c>
      <c r="AK20" s="4">
        <f t="shared" si="22"/>
        <v>30791.218137917731</v>
      </c>
      <c r="AL20" s="4">
        <f t="shared" si="22"/>
        <v>22938.289326369177</v>
      </c>
      <c r="AM20" s="4">
        <f t="shared" si="22"/>
        <v>24622.034808080927</v>
      </c>
      <c r="AN20" s="4">
        <f t="shared" si="22"/>
        <v>39443.364661271626</v>
      </c>
      <c r="AO20" s="4">
        <f t="shared" si="22"/>
        <v>25496.272804217781</v>
      </c>
      <c r="AP20" s="4">
        <f t="shared" si="22"/>
        <v>37265.690883325646</v>
      </c>
      <c r="AQ20" s="4">
        <f t="shared" si="22"/>
        <v>44461.153812693236</v>
      </c>
      <c r="AR20" s="4">
        <f t="shared" si="22"/>
        <v>47135.151247344213</v>
      </c>
      <c r="AS20" s="4">
        <f t="shared" si="22"/>
        <v>40277.540668479349</v>
      </c>
      <c r="AT20" s="4">
        <f t="shared" si="22"/>
        <v>43823.626902453325</v>
      </c>
      <c r="AU20" s="4">
        <f t="shared" si="22"/>
        <v>44733.538431468362</v>
      </c>
      <c r="AV20" s="4">
        <f t="shared" si="22"/>
        <v>48118.693351323083</v>
      </c>
      <c r="AW20" s="4">
        <f t="shared" si="22"/>
        <v>51609.210422846292</v>
      </c>
      <c r="AX20" s="4">
        <f t="shared" si="22"/>
        <v>35410.210381526529</v>
      </c>
      <c r="AY20" s="4">
        <f t="shared" si="22"/>
        <v>51964.198300615317</v>
      </c>
      <c r="AZ20" s="4">
        <f t="shared" si="22"/>
        <v>66584.587683875434</v>
      </c>
      <c r="BA20" s="4">
        <f t="shared" si="22"/>
        <v>69034.670742480012</v>
      </c>
      <c r="BB20" s="4">
        <f t="shared" si="22"/>
        <v>68876.282673541384</v>
      </c>
      <c r="BC20" s="4">
        <f t="shared" si="22"/>
        <v>79998.150982092455</v>
      </c>
      <c r="BD20" s="4">
        <f t="shared" si="22"/>
        <v>91452.947897626116</v>
      </c>
      <c r="BE20" s="4">
        <f t="shared" si="22"/>
        <v>85530.961759475293</v>
      </c>
      <c r="BF20" s="4">
        <f t="shared" si="22"/>
        <v>135535.25592890903</v>
      </c>
      <c r="BG20" s="4">
        <f t="shared" si="22"/>
        <v>205831.8688217896</v>
      </c>
      <c r="BH20" s="4">
        <f t="shared" si="22"/>
        <v>237963.45555851466</v>
      </c>
      <c r="BI20" s="4">
        <f t="shared" si="22"/>
        <v>228273.6915495357</v>
      </c>
      <c r="BJ20" s="4">
        <f t="shared" si="22"/>
        <v>186143.12584571954</v>
      </c>
      <c r="BK20" s="4">
        <f t="shared" si="22"/>
        <v>211436.8702912789</v>
      </c>
      <c r="BL20" s="4">
        <f t="shared" si="22"/>
        <v>200604.96456908208</v>
      </c>
      <c r="BM20" s="4">
        <f t="shared" si="22"/>
        <v>152294.58992705832</v>
      </c>
      <c r="BN20" s="4">
        <f t="shared" si="22"/>
        <v>140301.83854679382</v>
      </c>
      <c r="BO20" s="103"/>
    </row>
    <row r="21" spans="1:67" ht="15.75">
      <c r="A21" s="90"/>
      <c r="B21" s="1" t="s">
        <v>240</v>
      </c>
      <c r="C21" s="93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1"/>
      <c r="U21" s="11"/>
      <c r="V21" s="11"/>
      <c r="W21" s="11"/>
      <c r="X21" s="11">
        <f t="shared" ref="X21:AG21" si="23">(X20/X7)*100</f>
        <v>34.190271683708104</v>
      </c>
      <c r="Y21" s="11">
        <f t="shared" si="23"/>
        <v>21.102207552555324</v>
      </c>
      <c r="Z21" s="11">
        <f t="shared" si="23"/>
        <v>9.4234627243609488</v>
      </c>
      <c r="AA21" s="11">
        <f t="shared" si="23"/>
        <v>3.9641660506973806</v>
      </c>
      <c r="AB21" s="11">
        <f t="shared" si="23"/>
        <v>4.38005909864766</v>
      </c>
      <c r="AC21" s="11">
        <f t="shared" si="23"/>
        <v>4.0170711634060705</v>
      </c>
      <c r="AD21" s="11">
        <f t="shared" si="23"/>
        <v>3.7724775967260684</v>
      </c>
      <c r="AE21" s="11">
        <f t="shared" si="23"/>
        <v>3.5125291880560772</v>
      </c>
      <c r="AF21" s="11">
        <f t="shared" si="23"/>
        <v>4.1971583350717747</v>
      </c>
      <c r="AG21" s="11">
        <f t="shared" si="23"/>
        <v>3.6659798134180863</v>
      </c>
      <c r="AH21" s="11">
        <f t="shared" ref="AH21:AQ21" si="24">(AH20/AH7)*100</f>
        <v>15.987652708091096</v>
      </c>
      <c r="AI21" s="11">
        <f t="shared" si="24"/>
        <v>18.193491647037998</v>
      </c>
      <c r="AJ21" s="11">
        <f t="shared" si="24"/>
        <v>17.516583075203616</v>
      </c>
      <c r="AK21" s="11">
        <f t="shared" si="24"/>
        <v>9.6977566079352648</v>
      </c>
      <c r="AL21" s="11">
        <f t="shared" si="24"/>
        <v>7.0216177123991708</v>
      </c>
      <c r="AM21" s="11">
        <f t="shared" si="24"/>
        <v>10.395513935741771</v>
      </c>
      <c r="AN21" s="11">
        <f t="shared" si="24"/>
        <v>15.307944681254437</v>
      </c>
      <c r="AO21" s="11">
        <f t="shared" si="24"/>
        <v>11.87902754676448</v>
      </c>
      <c r="AP21" s="11">
        <f t="shared" si="24"/>
        <v>15.312798665617636</v>
      </c>
      <c r="AQ21" s="11">
        <f t="shared" si="24"/>
        <v>13.973371749795243</v>
      </c>
      <c r="AR21" s="11">
        <f>(AR20/AR7)*100</f>
        <v>20.371816222480543</v>
      </c>
      <c r="AS21" s="11">
        <f t="shared" ref="AS21:BN21" si="25">(AS20/AS7)*100</f>
        <v>16.985714712249894</v>
      </c>
      <c r="AT21" s="11">
        <f t="shared" si="25"/>
        <v>11.800261473224328</v>
      </c>
      <c r="AU21" s="11">
        <f t="shared" si="25"/>
        <v>11.017732608849949</v>
      </c>
      <c r="AV21" s="11">
        <f t="shared" si="25"/>
        <v>11.928460792008812</v>
      </c>
      <c r="AW21" s="11">
        <f t="shared" si="25"/>
        <v>13.138888964411489</v>
      </c>
      <c r="AX21" s="11">
        <f t="shared" si="25"/>
        <v>13.529739709516871</v>
      </c>
      <c r="AY21" s="11">
        <f t="shared" si="25"/>
        <v>23.837254748416189</v>
      </c>
      <c r="AZ21" s="11">
        <f t="shared" si="25"/>
        <v>30.97822043063989</v>
      </c>
      <c r="BA21" s="11">
        <f t="shared" si="25"/>
        <v>34.028220010644027</v>
      </c>
      <c r="BB21" s="11">
        <f t="shared" si="25"/>
        <v>30.651481233369715</v>
      </c>
      <c r="BC21" s="11">
        <f t="shared" si="25"/>
        <v>42.376624228858248</v>
      </c>
      <c r="BD21" s="11">
        <f t="shared" si="25"/>
        <v>17.720722551972834</v>
      </c>
      <c r="BE21" s="11">
        <f t="shared" si="25"/>
        <v>16.038312705694103</v>
      </c>
      <c r="BF21" s="11">
        <f t="shared" si="25"/>
        <v>53.87329085031611</v>
      </c>
      <c r="BG21" s="11">
        <f t="shared" si="25"/>
        <v>94.795540290303208</v>
      </c>
      <c r="BH21" s="11">
        <f t="shared" si="25"/>
        <v>87.672306108251803</v>
      </c>
      <c r="BI21" s="11">
        <f t="shared" si="25"/>
        <v>85.084912656809792</v>
      </c>
      <c r="BJ21" s="11">
        <f t="shared" si="25"/>
        <v>43.934364868330285</v>
      </c>
      <c r="BK21" s="11">
        <f t="shared" si="25"/>
        <v>64.254360914633381</v>
      </c>
      <c r="BL21" s="11">
        <f t="shared" si="25"/>
        <v>40.837242198888887</v>
      </c>
      <c r="BM21" s="11">
        <f t="shared" si="25"/>
        <v>36.816904821378095</v>
      </c>
      <c r="BN21" s="11">
        <f t="shared" si="25"/>
        <v>25.314432747910452</v>
      </c>
      <c r="BO21" s="103"/>
    </row>
    <row r="22" spans="1:67" ht="15.75">
      <c r="A22" s="90"/>
      <c r="B22" s="1"/>
      <c r="C22" s="93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4"/>
      <c r="AI22" s="4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03"/>
    </row>
    <row r="23" spans="1:67" ht="15.75">
      <c r="A23" s="90"/>
      <c r="B23" s="1" t="s">
        <v>178</v>
      </c>
      <c r="C23" s="93"/>
      <c r="D23" s="9">
        <f t="shared" ref="D23:AI23" si="26">D7</f>
        <v>1939.2725219999998</v>
      </c>
      <c r="E23" s="9">
        <f t="shared" si="26"/>
        <v>3366.8970219999997</v>
      </c>
      <c r="F23" s="9">
        <f t="shared" si="26"/>
        <v>2249.1990219999998</v>
      </c>
      <c r="G23" s="9">
        <f t="shared" si="26"/>
        <v>2108.7210219999997</v>
      </c>
      <c r="H23" s="9">
        <f t="shared" si="26"/>
        <v>3417.5330220000001</v>
      </c>
      <c r="I23" s="9">
        <f t="shared" si="26"/>
        <v>4368.51329248</v>
      </c>
      <c r="J23" s="9">
        <f t="shared" si="26"/>
        <v>2887.04334707</v>
      </c>
      <c r="K23" s="9">
        <f t="shared" si="26"/>
        <v>1851.0024502799999</v>
      </c>
      <c r="L23" s="9">
        <f t="shared" si="26"/>
        <v>2282.7969684999998</v>
      </c>
      <c r="M23" s="9">
        <f t="shared" si="26"/>
        <v>2094.6904867200001</v>
      </c>
      <c r="N23" s="9">
        <f t="shared" si="26"/>
        <v>5300.8000345277487</v>
      </c>
      <c r="O23" s="9">
        <f t="shared" si="26"/>
        <v>1199.9573363395</v>
      </c>
      <c r="P23" s="9">
        <f t="shared" si="26"/>
        <v>2325.5400643954999</v>
      </c>
      <c r="Q23" s="9">
        <f t="shared" si="26"/>
        <v>2112.0455564800004</v>
      </c>
      <c r="R23" s="9">
        <f t="shared" si="26"/>
        <v>3101.9258098752503</v>
      </c>
      <c r="S23" s="9">
        <f t="shared" si="26"/>
        <v>3302.7902267169998</v>
      </c>
      <c r="T23" s="9">
        <f t="shared" si="26"/>
        <v>4563.8311443820003</v>
      </c>
      <c r="U23" s="9">
        <f t="shared" si="26"/>
        <v>10394.387652644995</v>
      </c>
      <c r="V23" s="9">
        <f t="shared" si="26"/>
        <v>10451.802896055444</v>
      </c>
      <c r="W23" s="9">
        <f t="shared" si="26"/>
        <v>15254.18306946709</v>
      </c>
      <c r="X23" s="9">
        <f t="shared" si="26"/>
        <v>12560.045727779205</v>
      </c>
      <c r="Y23" s="9">
        <f t="shared" si="26"/>
        <v>17060.061452391939</v>
      </c>
      <c r="Z23" s="9">
        <f t="shared" si="26"/>
        <v>51401.785659086876</v>
      </c>
      <c r="AA23" s="9">
        <f t="shared" si="26"/>
        <v>110993.9475687236</v>
      </c>
      <c r="AB23" s="9">
        <f t="shared" si="26"/>
        <v>117770.42433409797</v>
      </c>
      <c r="AC23" s="9">
        <f t="shared" si="26"/>
        <v>166437.69089819459</v>
      </c>
      <c r="AD23" s="9">
        <f t="shared" si="26"/>
        <v>247282.03926387732</v>
      </c>
      <c r="AE23" s="9">
        <f t="shared" si="26"/>
        <v>362450.89802251064</v>
      </c>
      <c r="AF23" s="9">
        <f t="shared" si="26"/>
        <v>301617.94881272264</v>
      </c>
      <c r="AG23" s="9">
        <f t="shared" si="26"/>
        <v>357578.86374367372</v>
      </c>
      <c r="AH23" s="9">
        <f t="shared" si="26"/>
        <v>450781.15082312247</v>
      </c>
      <c r="AI23" s="9">
        <f t="shared" si="26"/>
        <v>325719.41027341562</v>
      </c>
      <c r="AJ23" s="9">
        <f t="shared" ref="AJ23:BN23" si="27">AJ7</f>
        <v>267222.2395235704</v>
      </c>
      <c r="AK23" s="9">
        <f t="shared" si="27"/>
        <v>317508.6711572301</v>
      </c>
      <c r="AL23" s="9">
        <f t="shared" si="27"/>
        <v>326680.97674790019</v>
      </c>
      <c r="AM23" s="9">
        <f t="shared" si="27"/>
        <v>236852.50157210263</v>
      </c>
      <c r="AN23" s="9">
        <f t="shared" si="27"/>
        <v>257665.97333979499</v>
      </c>
      <c r="AO23" s="9">
        <f t="shared" si="27"/>
        <v>214632.6599870733</v>
      </c>
      <c r="AP23" s="9">
        <f t="shared" si="27"/>
        <v>243363.0304759352</v>
      </c>
      <c r="AQ23" s="9">
        <f t="shared" si="27"/>
        <v>318184.86338735488</v>
      </c>
      <c r="AR23" s="9">
        <f t="shared" si="27"/>
        <v>231374.31995547854</v>
      </c>
      <c r="AS23" s="9">
        <f t="shared" si="27"/>
        <v>237125.96938550763</v>
      </c>
      <c r="AT23" s="9">
        <f t="shared" si="27"/>
        <v>371378.43938367296</v>
      </c>
      <c r="AU23" s="9">
        <f t="shared" si="27"/>
        <v>406014.01413151313</v>
      </c>
      <c r="AV23" s="9">
        <f t="shared" si="27"/>
        <v>403393.98511129833</v>
      </c>
      <c r="AW23" s="9">
        <f t="shared" si="27"/>
        <v>392797.37093933154</v>
      </c>
      <c r="AX23" s="9">
        <f t="shared" si="27"/>
        <v>261721.2979834257</v>
      </c>
      <c r="AY23" s="9">
        <f t="shared" si="27"/>
        <v>217995.73335544419</v>
      </c>
      <c r="AZ23" s="9">
        <f t="shared" si="27"/>
        <v>214940.00222820434</v>
      </c>
      <c r="BA23" s="9">
        <f t="shared" si="27"/>
        <v>202874.76312568205</v>
      </c>
      <c r="BB23" s="9">
        <f t="shared" si="27"/>
        <v>224707.84413040703</v>
      </c>
      <c r="BC23" s="9">
        <f t="shared" si="27"/>
        <v>188778.96113210017</v>
      </c>
      <c r="BD23" s="9">
        <f t="shared" si="27"/>
        <v>516079.11375738302</v>
      </c>
      <c r="BE23" s="9">
        <f t="shared" si="27"/>
        <v>533291.52092856448</v>
      </c>
      <c r="BF23" s="9">
        <f t="shared" si="27"/>
        <v>251581.542151353</v>
      </c>
      <c r="BG23" s="9">
        <f t="shared" si="27"/>
        <v>217132.43913315664</v>
      </c>
      <c r="BH23" s="9">
        <f t="shared" si="27"/>
        <v>271423.74384984648</v>
      </c>
      <c r="BI23" s="9">
        <f t="shared" si="27"/>
        <v>268289.27059051959</v>
      </c>
      <c r="BJ23" s="9">
        <f t="shared" si="27"/>
        <v>423684.57221035019</v>
      </c>
      <c r="BK23" s="4">
        <f t="shared" si="27"/>
        <v>329062.28819579771</v>
      </c>
      <c r="BL23" s="4">
        <f t="shared" si="27"/>
        <v>491230.4400774159</v>
      </c>
      <c r="BM23" s="4">
        <f t="shared" si="27"/>
        <v>413653.97408047999</v>
      </c>
      <c r="BN23" s="4">
        <f t="shared" si="27"/>
        <v>554236.54933913087</v>
      </c>
      <c r="BO23" s="103"/>
    </row>
    <row r="24" spans="1:67" ht="15.75">
      <c r="A24" s="90"/>
      <c r="B24" s="1" t="s">
        <v>175</v>
      </c>
      <c r="C24" s="93"/>
      <c r="D24" s="9">
        <f t="shared" ref="D24:AI24" si="28">D357+D476+D578+D894+D898</f>
        <v>368.60159999999996</v>
      </c>
      <c r="E24" s="9">
        <f t="shared" si="28"/>
        <v>377.75479999999999</v>
      </c>
      <c r="F24" s="9">
        <f t="shared" si="28"/>
        <v>386.90800000000002</v>
      </c>
      <c r="G24" s="9">
        <f t="shared" si="28"/>
        <v>301.08119999999991</v>
      </c>
      <c r="H24" s="9">
        <f t="shared" si="28"/>
        <v>307.64439999999991</v>
      </c>
      <c r="I24" s="9">
        <f t="shared" si="28"/>
        <v>314.2075999999999</v>
      </c>
      <c r="J24" s="9">
        <f t="shared" si="28"/>
        <v>0</v>
      </c>
      <c r="K24" s="9">
        <f t="shared" si="28"/>
        <v>0</v>
      </c>
      <c r="L24" s="9">
        <f t="shared" si="28"/>
        <v>0</v>
      </c>
      <c r="M24" s="9">
        <f t="shared" si="28"/>
        <v>0</v>
      </c>
      <c r="N24" s="9">
        <f t="shared" si="28"/>
        <v>0</v>
      </c>
      <c r="O24" s="9">
        <f t="shared" si="28"/>
        <v>0</v>
      </c>
      <c r="P24" s="9">
        <f t="shared" si="28"/>
        <v>0</v>
      </c>
      <c r="Q24" s="9">
        <f t="shared" si="28"/>
        <v>0</v>
      </c>
      <c r="R24" s="9">
        <f t="shared" si="28"/>
        <v>0</v>
      </c>
      <c r="S24" s="9">
        <f t="shared" si="28"/>
        <v>0</v>
      </c>
      <c r="T24" s="9">
        <f t="shared" si="28"/>
        <v>0</v>
      </c>
      <c r="U24" s="9">
        <f t="shared" si="28"/>
        <v>0</v>
      </c>
      <c r="V24" s="9">
        <f t="shared" si="28"/>
        <v>0</v>
      </c>
      <c r="W24" s="9">
        <f t="shared" si="28"/>
        <v>0</v>
      </c>
      <c r="X24" s="9">
        <f t="shared" si="28"/>
        <v>0</v>
      </c>
      <c r="Y24" s="9">
        <f t="shared" si="28"/>
        <v>0</v>
      </c>
      <c r="Z24" s="9">
        <f t="shared" si="28"/>
        <v>0</v>
      </c>
      <c r="AA24" s="9">
        <f t="shared" si="28"/>
        <v>0</v>
      </c>
      <c r="AB24" s="9">
        <f t="shared" si="28"/>
        <v>0</v>
      </c>
      <c r="AC24" s="9">
        <f t="shared" si="28"/>
        <v>0</v>
      </c>
      <c r="AD24" s="9">
        <f t="shared" si="28"/>
        <v>0</v>
      </c>
      <c r="AE24" s="9">
        <f t="shared" si="28"/>
        <v>0</v>
      </c>
      <c r="AF24" s="9">
        <f t="shared" si="28"/>
        <v>0</v>
      </c>
      <c r="AG24" s="9">
        <f t="shared" si="28"/>
        <v>0</v>
      </c>
      <c r="AH24" s="9">
        <f t="shared" si="28"/>
        <v>0</v>
      </c>
      <c r="AI24" s="9">
        <f t="shared" si="28"/>
        <v>0</v>
      </c>
      <c r="AJ24" s="9">
        <f t="shared" ref="AJ24:BN24" si="29">AJ357+AJ476+AJ578+AJ894+AJ898</f>
        <v>0</v>
      </c>
      <c r="AK24" s="9">
        <f t="shared" si="29"/>
        <v>0</v>
      </c>
      <c r="AL24" s="9">
        <f t="shared" si="29"/>
        <v>0</v>
      </c>
      <c r="AM24" s="9">
        <f t="shared" si="29"/>
        <v>0</v>
      </c>
      <c r="AN24" s="9">
        <f t="shared" si="29"/>
        <v>0</v>
      </c>
      <c r="AO24" s="9">
        <f t="shared" si="29"/>
        <v>0</v>
      </c>
      <c r="AP24" s="9">
        <f t="shared" si="29"/>
        <v>0</v>
      </c>
      <c r="AQ24" s="9">
        <f t="shared" si="29"/>
        <v>0</v>
      </c>
      <c r="AR24" s="9">
        <f t="shared" si="29"/>
        <v>0</v>
      </c>
      <c r="AS24" s="9">
        <f t="shared" si="29"/>
        <v>0</v>
      </c>
      <c r="AT24" s="9">
        <f t="shared" si="29"/>
        <v>0</v>
      </c>
      <c r="AU24" s="9">
        <f t="shared" si="29"/>
        <v>0</v>
      </c>
      <c r="AV24" s="9">
        <f t="shared" si="29"/>
        <v>0</v>
      </c>
      <c r="AW24" s="9">
        <f t="shared" si="29"/>
        <v>0</v>
      </c>
      <c r="AX24" s="9">
        <f t="shared" si="29"/>
        <v>0</v>
      </c>
      <c r="AY24" s="9">
        <f t="shared" si="29"/>
        <v>0</v>
      </c>
      <c r="AZ24" s="9">
        <f t="shared" si="29"/>
        <v>0</v>
      </c>
      <c r="BA24" s="9">
        <f t="shared" si="29"/>
        <v>0</v>
      </c>
      <c r="BB24" s="9">
        <f t="shared" si="29"/>
        <v>0</v>
      </c>
      <c r="BC24" s="9">
        <f t="shared" si="29"/>
        <v>0</v>
      </c>
      <c r="BD24" s="9">
        <f t="shared" si="29"/>
        <v>312420</v>
      </c>
      <c r="BE24" s="9">
        <f t="shared" si="29"/>
        <v>355519.23644676682</v>
      </c>
      <c r="BF24" s="9">
        <f t="shared" si="29"/>
        <v>0</v>
      </c>
      <c r="BG24" s="9">
        <f t="shared" si="29"/>
        <v>3325</v>
      </c>
      <c r="BH24" s="9">
        <f t="shared" si="29"/>
        <v>25904</v>
      </c>
      <c r="BI24" s="9">
        <f t="shared" si="29"/>
        <v>46602</v>
      </c>
      <c r="BJ24" s="9">
        <f t="shared" si="29"/>
        <v>160889</v>
      </c>
      <c r="BK24" s="9">
        <f t="shared" si="29"/>
        <v>53300</v>
      </c>
      <c r="BL24" s="9">
        <f t="shared" si="29"/>
        <v>56649</v>
      </c>
      <c r="BM24" s="9">
        <f t="shared" si="29"/>
        <v>59998</v>
      </c>
      <c r="BN24" s="9">
        <f t="shared" si="29"/>
        <v>61226</v>
      </c>
      <c r="BO24" s="103"/>
    </row>
    <row r="25" spans="1:67" ht="15.75">
      <c r="A25" s="90"/>
      <c r="B25" s="1" t="s">
        <v>176</v>
      </c>
      <c r="C25" s="93"/>
      <c r="D25" s="9">
        <f t="shared" ref="D25:AI25" si="30">D107+D118+D126+D145+D153+D193+D201+D271+D278+D319+D337+D379+D389+D399+D405+D441+D459+D491+D547+D551+D555+D568+D581+D598+D604+D641+D729+D742+D754+D819+D829+D842+D860+D870+D880+D886+D901+D963+D1016+D1027+D1088+D1108+D1113+D1120+D1143+D1156+D1163+D1182+D1193</f>
        <v>802.26342199999999</v>
      </c>
      <c r="E25" s="9">
        <f t="shared" si="30"/>
        <v>1957.0106219999998</v>
      </c>
      <c r="F25" s="9">
        <f t="shared" si="30"/>
        <v>1089.4578220000001</v>
      </c>
      <c r="G25" s="9">
        <f t="shared" si="30"/>
        <v>855.80502200000001</v>
      </c>
      <c r="H25" s="9">
        <f t="shared" si="30"/>
        <v>1556.6522219999997</v>
      </c>
      <c r="I25" s="9">
        <f t="shared" si="30"/>
        <v>2261.399422</v>
      </c>
      <c r="J25" s="9">
        <f t="shared" si="30"/>
        <v>1832.846622</v>
      </c>
      <c r="K25" s="9">
        <f t="shared" si="30"/>
        <v>1378.8095819999999</v>
      </c>
      <c r="L25" s="9">
        <f t="shared" si="30"/>
        <v>1778.7251819999999</v>
      </c>
      <c r="M25" s="9">
        <f t="shared" si="30"/>
        <v>1901.3311819999999</v>
      </c>
      <c r="N25" s="9">
        <f t="shared" si="30"/>
        <v>5103.8641289999996</v>
      </c>
      <c r="O25" s="9">
        <f t="shared" si="30"/>
        <v>1005.6961708</v>
      </c>
      <c r="P25" s="9">
        <f t="shared" si="30"/>
        <v>1948.4585910999999</v>
      </c>
      <c r="Q25" s="9">
        <f t="shared" si="30"/>
        <v>1599.0875471999998</v>
      </c>
      <c r="R25" s="9">
        <f t="shared" si="30"/>
        <v>2337.3986265000003</v>
      </c>
      <c r="S25" s="9">
        <f t="shared" si="30"/>
        <v>2118.6880885</v>
      </c>
      <c r="T25" s="9">
        <f t="shared" si="30"/>
        <v>2269.9904946000001</v>
      </c>
      <c r="U25" s="9">
        <f t="shared" si="30"/>
        <v>7833.1419500000002</v>
      </c>
      <c r="V25" s="9">
        <f t="shared" si="30"/>
        <v>5855.8978539999989</v>
      </c>
      <c r="W25" s="9">
        <f t="shared" si="30"/>
        <v>6927.8414359999997</v>
      </c>
      <c r="X25" s="9">
        <f t="shared" si="30"/>
        <v>5105.1173315999995</v>
      </c>
      <c r="Y25" s="9">
        <f t="shared" si="30"/>
        <v>9743.5087906682456</v>
      </c>
      <c r="Z25" s="9">
        <f t="shared" si="30"/>
        <v>40009.36719797222</v>
      </c>
      <c r="AA25" s="9">
        <f t="shared" si="30"/>
        <v>96800.327633916837</v>
      </c>
      <c r="AB25" s="9">
        <f t="shared" si="30"/>
        <v>100760.51065337626</v>
      </c>
      <c r="AC25" s="9">
        <f t="shared" si="30"/>
        <v>140043.27290718452</v>
      </c>
      <c r="AD25" s="9">
        <f t="shared" si="30"/>
        <v>212848.46605199846</v>
      </c>
      <c r="AE25" s="9">
        <f t="shared" si="30"/>
        <v>318029.14168933575</v>
      </c>
      <c r="AF25" s="9">
        <f t="shared" si="30"/>
        <v>247219.96068483806</v>
      </c>
      <c r="AG25" s="9">
        <f t="shared" si="30"/>
        <v>290978.50364776346</v>
      </c>
      <c r="AH25" s="9">
        <f t="shared" si="30"/>
        <v>380434.0457368237</v>
      </c>
      <c r="AI25" s="9">
        <f t="shared" si="30"/>
        <v>248023.17196400336</v>
      </c>
      <c r="AJ25" s="9">
        <f t="shared" ref="AJ25:BM25" si="31">AJ107+AJ118+AJ126+AJ145+AJ153+AJ193+AJ201+AJ271+AJ278+AJ319+AJ337+AJ379+AJ389+AJ399+AJ405+AJ441+AJ459+AJ491+AJ547+AJ551+AJ555+AJ568+AJ581+AJ598+AJ604+AJ641+AJ729+AJ742+AJ754+AJ819+AJ829+AJ842+AJ860+AJ870+AJ880+AJ886+AJ901+AJ963+AJ1016+AJ1027+AJ1088+AJ1108+AJ1113+AJ1120+AJ1143+AJ1156+AJ1163+AJ1182+AJ1193</f>
        <v>189398.53157058111</v>
      </c>
      <c r="AK25" s="9">
        <f t="shared" si="31"/>
        <v>234560.3224994812</v>
      </c>
      <c r="AL25" s="9">
        <f t="shared" si="31"/>
        <v>218747.60485151934</v>
      </c>
      <c r="AM25" s="9">
        <f t="shared" si="31"/>
        <v>115491.4986761027</v>
      </c>
      <c r="AN25" s="9">
        <f t="shared" si="31"/>
        <v>149832.697511609</v>
      </c>
      <c r="AO25" s="9">
        <f t="shared" si="31"/>
        <v>114031.78719847364</v>
      </c>
      <c r="AP25" s="9">
        <f t="shared" si="31"/>
        <v>146087.20421736105</v>
      </c>
      <c r="AQ25" s="9">
        <f t="shared" si="31"/>
        <v>233826.53713542008</v>
      </c>
      <c r="AR25" s="9">
        <f t="shared" si="31"/>
        <v>146522.2763565002</v>
      </c>
      <c r="AS25" s="9">
        <f t="shared" si="31"/>
        <v>143512.69519382899</v>
      </c>
      <c r="AT25" s="9">
        <f t="shared" si="31"/>
        <v>270518.05303879431</v>
      </c>
      <c r="AU25" s="9">
        <f t="shared" si="31"/>
        <v>307066.67386425339</v>
      </c>
      <c r="AV25" s="9">
        <f t="shared" si="31"/>
        <v>289877.45694979705</v>
      </c>
      <c r="AW25" s="9">
        <f t="shared" si="31"/>
        <v>271275.1461394591</v>
      </c>
      <c r="AX25" s="9">
        <f t="shared" si="31"/>
        <v>151476.31789075953</v>
      </c>
      <c r="AY25" s="9">
        <f t="shared" si="31"/>
        <v>109530.22563980002</v>
      </c>
      <c r="AZ25" s="9">
        <f t="shared" si="31"/>
        <v>100968.05221459999</v>
      </c>
      <c r="BA25" s="9">
        <f t="shared" si="31"/>
        <v>98212.650486399987</v>
      </c>
      <c r="BB25" s="9">
        <f t="shared" si="31"/>
        <v>96956.987597486004</v>
      </c>
      <c r="BC25" s="9">
        <f t="shared" si="31"/>
        <v>61885.202614126574</v>
      </c>
      <c r="BD25" s="9">
        <f t="shared" si="31"/>
        <v>76609.820541924884</v>
      </c>
      <c r="BE25" s="9">
        <f t="shared" si="31"/>
        <v>76207.607883565957</v>
      </c>
      <c r="BF25" s="9">
        <f t="shared" si="31"/>
        <v>119840.25329389739</v>
      </c>
      <c r="BG25" s="9">
        <f t="shared" si="31"/>
        <v>113718.05593091639</v>
      </c>
      <c r="BH25" s="9">
        <f t="shared" si="31"/>
        <v>132216.12417910356</v>
      </c>
      <c r="BI25" s="9">
        <f t="shared" si="31"/>
        <v>113028.71217936045</v>
      </c>
      <c r="BJ25" s="9">
        <f t="shared" si="31"/>
        <v>146619.57425921957</v>
      </c>
      <c r="BK25" s="9">
        <f t="shared" si="31"/>
        <v>161231.28898541763</v>
      </c>
      <c r="BL25" s="9">
        <f t="shared" si="31"/>
        <v>304732.82351734384</v>
      </c>
      <c r="BM25" s="9">
        <f t="shared" si="31"/>
        <v>209482.73599425543</v>
      </c>
      <c r="BN25" s="9">
        <f>BN107+BN118+BN126+BN145+BN153+BN193+BN201+BN271+BN278+BN319+BN337+BN379+BN389+BN399+BN405+BN441+BN459+BN491+BN547+BN551+BN555+BN568+BN581+BN609+BN604+BN641+BN729+BN742+BN754+BN819+BN829+BN842+BN860+BN870+BN880+BN886+BN901+BN963+BN1016+BN1027+BN1088+BN1108+BN1113+BN1120+BN1143+BN1156+BN1163+BN1182+BN1193</f>
        <v>307281.86544125556</v>
      </c>
      <c r="BO25" s="103"/>
    </row>
    <row r="26" spans="1:67" ht="15.75">
      <c r="A26" s="90"/>
      <c r="B26" s="1" t="s">
        <v>174</v>
      </c>
      <c r="C26" s="93"/>
      <c r="D26" s="9">
        <f t="shared" ref="D26:AI26" si="32">D67+D158+D168+D209+D217+D242+D251+D261+D283+D292+D303+D326+D428+D450+D466+D500+D509+D518+D527+D536+D657+D682+D691+D709+D717+D761+D798+D811+D911+D946+D955+D983+D1007+D1036+D1078+D1093+D1135+D1220</f>
        <v>454.34699999999998</v>
      </c>
      <c r="E26" s="9">
        <f t="shared" si="32"/>
        <v>491.8</v>
      </c>
      <c r="F26" s="9">
        <f t="shared" si="32"/>
        <v>488.23050000000001</v>
      </c>
      <c r="G26" s="9">
        <f t="shared" si="32"/>
        <v>659.96100000000001</v>
      </c>
      <c r="H26" s="9">
        <f t="shared" si="32"/>
        <v>855.0915</v>
      </c>
      <c r="I26" s="9">
        <f t="shared" si="32"/>
        <v>1005.0219999999999</v>
      </c>
      <c r="J26" s="9">
        <f t="shared" si="32"/>
        <v>562.55500000000006</v>
      </c>
      <c r="K26" s="9">
        <f t="shared" si="32"/>
        <v>156.298</v>
      </c>
      <c r="L26" s="9">
        <f t="shared" si="32"/>
        <v>459.89100000000002</v>
      </c>
      <c r="M26" s="9">
        <f t="shared" si="32"/>
        <v>161.834</v>
      </c>
      <c r="N26" s="9">
        <f t="shared" si="32"/>
        <v>92.152325600000012</v>
      </c>
      <c r="O26" s="9">
        <f t="shared" si="32"/>
        <v>121.41453000000001</v>
      </c>
      <c r="P26" s="9">
        <f t="shared" si="32"/>
        <v>306.17157650000001</v>
      </c>
      <c r="Q26" s="9">
        <f t="shared" si="32"/>
        <v>440.96369169999997</v>
      </c>
      <c r="R26" s="9">
        <f t="shared" si="32"/>
        <v>672.22876259999987</v>
      </c>
      <c r="S26" s="9">
        <f t="shared" si="32"/>
        <v>739.07542190000004</v>
      </c>
      <c r="T26" s="9">
        <f t="shared" si="32"/>
        <v>1784.0783731000001</v>
      </c>
      <c r="U26" s="9">
        <f t="shared" si="32"/>
        <v>2153.4136782000005</v>
      </c>
      <c r="V26" s="9">
        <f t="shared" si="32"/>
        <v>4138.859720800001</v>
      </c>
      <c r="W26" s="9">
        <f t="shared" si="32"/>
        <v>7157.604610899999</v>
      </c>
      <c r="X26" s="9">
        <f t="shared" si="32"/>
        <v>6233.4044991999999</v>
      </c>
      <c r="Y26" s="9">
        <f t="shared" si="32"/>
        <v>6206.7351101000004</v>
      </c>
      <c r="Z26" s="9">
        <f t="shared" si="32"/>
        <v>9272.5901544500011</v>
      </c>
      <c r="AA26" s="9">
        <f t="shared" si="32"/>
        <v>10621.098950900003</v>
      </c>
      <c r="AB26" s="9">
        <f t="shared" si="32"/>
        <v>11830.96511171376</v>
      </c>
      <c r="AC26" s="9">
        <f t="shared" si="32"/>
        <v>17145.669801714008</v>
      </c>
      <c r="AD26" s="9">
        <f t="shared" si="32"/>
        <v>18962.286669118115</v>
      </c>
      <c r="AE26" s="9">
        <f t="shared" si="32"/>
        <v>27062.81503635734</v>
      </c>
      <c r="AF26" s="9">
        <f t="shared" si="32"/>
        <v>30997.116100872314</v>
      </c>
      <c r="AG26" s="9">
        <f t="shared" si="32"/>
        <v>40619.310460628381</v>
      </c>
      <c r="AH26" s="9">
        <f t="shared" si="32"/>
        <v>43586.102830498152</v>
      </c>
      <c r="AI26" s="9">
        <f t="shared" si="32"/>
        <v>47121.084673229758</v>
      </c>
      <c r="AJ26" s="9">
        <f t="shared" ref="AJ26:BN26" si="33">AJ67+AJ158+AJ168+AJ209+AJ217+AJ242+AJ251+AJ261+AJ283+AJ292+AJ303+AJ326+AJ428+AJ450+AJ466+AJ500+AJ509+AJ518+AJ527+AJ536+AJ657+AJ682+AJ691+AJ709+AJ717+AJ761+AJ798+AJ811+AJ911+AJ946+AJ955+AJ983+AJ1007+AJ1036+AJ1078+AJ1093+AJ1135+AJ1220</f>
        <v>50649.403996061468</v>
      </c>
      <c r="AK26" s="9">
        <f t="shared" si="33"/>
        <v>54801.595654412413</v>
      </c>
      <c r="AL26" s="9">
        <f t="shared" si="33"/>
        <v>65164.31702148333</v>
      </c>
      <c r="AM26" s="9">
        <f t="shared" si="33"/>
        <v>67487.974410211507</v>
      </c>
      <c r="AN26" s="9">
        <f t="shared" si="33"/>
        <v>61791.418214312522</v>
      </c>
      <c r="AO26" s="9">
        <f t="shared" si="33"/>
        <v>60620.790702292215</v>
      </c>
      <c r="AP26" s="9">
        <f t="shared" si="33"/>
        <v>59597.51328189217</v>
      </c>
      <c r="AQ26" s="9">
        <f t="shared" si="33"/>
        <v>45321.81167875012</v>
      </c>
      <c r="AR26" s="9">
        <f t="shared" si="33"/>
        <v>46604.510223119833</v>
      </c>
      <c r="AS26" s="9">
        <f t="shared" si="33"/>
        <v>51494.93746327798</v>
      </c>
      <c r="AT26" s="9">
        <f t="shared" si="33"/>
        <v>70728.347650553784</v>
      </c>
      <c r="AU26" s="9">
        <f t="shared" si="33"/>
        <v>63716.46895544602</v>
      </c>
      <c r="AV26" s="9">
        <f t="shared" si="33"/>
        <v>77046.868191607238</v>
      </c>
      <c r="AW26" s="9">
        <f t="shared" si="33"/>
        <v>74321.875555320861</v>
      </c>
      <c r="AX26" s="9">
        <f t="shared" si="33"/>
        <v>72443.61835598186</v>
      </c>
      <c r="AY26" s="9">
        <f t="shared" si="33"/>
        <v>73303.648203753561</v>
      </c>
      <c r="AZ26" s="9">
        <f t="shared" si="33"/>
        <v>58968.514114043312</v>
      </c>
      <c r="BA26" s="9">
        <f t="shared" si="33"/>
        <v>55589.115519009341</v>
      </c>
      <c r="BB26" s="9">
        <f t="shared" si="33"/>
        <v>62521.439199351385</v>
      </c>
      <c r="BC26" s="9">
        <f t="shared" si="33"/>
        <v>54119.877796011358</v>
      </c>
      <c r="BD26" s="9">
        <f t="shared" si="33"/>
        <v>58419.509164860297</v>
      </c>
      <c r="BE26" s="9">
        <f t="shared" si="33"/>
        <v>53026.006543439085</v>
      </c>
      <c r="BF26" s="9">
        <f t="shared" si="33"/>
        <v>56515.326776290771</v>
      </c>
      <c r="BG26" s="9">
        <f t="shared" si="33"/>
        <v>59754.566198610803</v>
      </c>
      <c r="BH26" s="9">
        <f t="shared" si="33"/>
        <v>61620.893117347026</v>
      </c>
      <c r="BI26" s="9">
        <f t="shared" si="33"/>
        <v>73165.376211958064</v>
      </c>
      <c r="BJ26" s="9">
        <f t="shared" si="33"/>
        <v>74332.119913963383</v>
      </c>
      <c r="BK26" s="9">
        <f t="shared" si="33"/>
        <v>73699.778608062275</v>
      </c>
      <c r="BL26" s="9">
        <f t="shared" si="33"/>
        <v>80874.415964034386</v>
      </c>
      <c r="BM26" s="9">
        <f t="shared" si="33"/>
        <v>86721.644410077774</v>
      </c>
      <c r="BN26" s="9">
        <f t="shared" si="33"/>
        <v>131581.51698199712</v>
      </c>
      <c r="BO26" s="103"/>
    </row>
    <row r="27" spans="1:67" ht="15.75">
      <c r="A27" s="90"/>
      <c r="B27" s="1" t="s">
        <v>177</v>
      </c>
      <c r="C27" s="93"/>
      <c r="D27" s="9">
        <f t="shared" ref="D27:AI27" si="34">D23-D24-D25-D26</f>
        <v>314.06049999999982</v>
      </c>
      <c r="E27" s="9">
        <f t="shared" si="34"/>
        <v>540.33159999999975</v>
      </c>
      <c r="F27" s="9">
        <f t="shared" si="34"/>
        <v>284.6026999999998</v>
      </c>
      <c r="G27" s="9">
        <f t="shared" si="34"/>
        <v>291.87379999999985</v>
      </c>
      <c r="H27" s="9">
        <f t="shared" si="34"/>
        <v>698.14490000000069</v>
      </c>
      <c r="I27" s="9">
        <f t="shared" si="34"/>
        <v>787.8842704800004</v>
      </c>
      <c r="J27" s="9">
        <f t="shared" si="34"/>
        <v>491.64172506999989</v>
      </c>
      <c r="K27" s="9">
        <f t="shared" si="34"/>
        <v>315.89486828000008</v>
      </c>
      <c r="L27" s="9">
        <f t="shared" si="34"/>
        <v>44.180786499999897</v>
      </c>
      <c r="M27" s="9">
        <f t="shared" si="34"/>
        <v>31.525304720000179</v>
      </c>
      <c r="N27" s="9">
        <f t="shared" si="34"/>
        <v>104.78357992774912</v>
      </c>
      <c r="O27" s="9">
        <f t="shared" si="34"/>
        <v>72.846635539499971</v>
      </c>
      <c r="P27" s="9">
        <f t="shared" si="34"/>
        <v>70.909896795500003</v>
      </c>
      <c r="Q27" s="9">
        <f t="shared" si="34"/>
        <v>71.994317580000654</v>
      </c>
      <c r="R27" s="9">
        <f t="shared" si="34"/>
        <v>92.298420775250065</v>
      </c>
      <c r="S27" s="9">
        <f t="shared" si="34"/>
        <v>445.02671631699968</v>
      </c>
      <c r="T27" s="9">
        <f t="shared" si="34"/>
        <v>509.76227668199999</v>
      </c>
      <c r="U27" s="9">
        <f t="shared" si="34"/>
        <v>407.8320244449942</v>
      </c>
      <c r="V27" s="9">
        <f t="shared" si="34"/>
        <v>457.04532125544392</v>
      </c>
      <c r="W27" s="9">
        <f t="shared" si="34"/>
        <v>1168.737022567092</v>
      </c>
      <c r="X27" s="9">
        <f t="shared" si="34"/>
        <v>1221.5238969792053</v>
      </c>
      <c r="Y27" s="9">
        <f t="shared" si="34"/>
        <v>1109.8175516236934</v>
      </c>
      <c r="Z27" s="9">
        <f t="shared" si="34"/>
        <v>2119.8283066646545</v>
      </c>
      <c r="AA27" s="9">
        <f t="shared" si="34"/>
        <v>3572.5209839067575</v>
      </c>
      <c r="AB27" s="9">
        <f t="shared" si="34"/>
        <v>5178.9485690079546</v>
      </c>
      <c r="AC27" s="9">
        <f t="shared" si="34"/>
        <v>9248.7481892960568</v>
      </c>
      <c r="AD27" s="9">
        <f t="shared" si="34"/>
        <v>15471.286542760743</v>
      </c>
      <c r="AE27" s="9">
        <f t="shared" si="34"/>
        <v>17358.941296817542</v>
      </c>
      <c r="AF27" s="9">
        <f t="shared" si="34"/>
        <v>23400.872027012258</v>
      </c>
      <c r="AG27" s="9">
        <f t="shared" si="34"/>
        <v>25981.049635281881</v>
      </c>
      <c r="AH27" s="9">
        <f t="shared" si="34"/>
        <v>26761.002255800624</v>
      </c>
      <c r="AI27" s="9">
        <f t="shared" si="34"/>
        <v>30575.153636182506</v>
      </c>
      <c r="AJ27" s="9">
        <f t="shared" ref="AJ27:BL27" si="35">AJ23-AJ24-AJ25-AJ26</f>
        <v>27174.303956927826</v>
      </c>
      <c r="AK27" s="9">
        <f t="shared" si="35"/>
        <v>28146.753003336482</v>
      </c>
      <c r="AL27" s="9">
        <f t="shared" si="35"/>
        <v>42769.05487489752</v>
      </c>
      <c r="AM27" s="9">
        <f t="shared" si="35"/>
        <v>53873.028485788425</v>
      </c>
      <c r="AN27" s="9">
        <f t="shared" si="35"/>
        <v>46041.857613873464</v>
      </c>
      <c r="AO27" s="9">
        <f t="shared" si="35"/>
        <v>39980.082086307448</v>
      </c>
      <c r="AP27" s="9">
        <f t="shared" si="35"/>
        <v>37678.312976681977</v>
      </c>
      <c r="AQ27" s="9">
        <f t="shared" si="35"/>
        <v>39036.514573184686</v>
      </c>
      <c r="AR27" s="9">
        <f t="shared" si="35"/>
        <v>38247.533375858511</v>
      </c>
      <c r="AS27" s="9">
        <f t="shared" si="35"/>
        <v>42118.336728400667</v>
      </c>
      <c r="AT27" s="9">
        <f t="shared" si="35"/>
        <v>30132.03869432486</v>
      </c>
      <c r="AU27" s="9">
        <f t="shared" si="35"/>
        <v>35230.871311813724</v>
      </c>
      <c r="AV27" s="9">
        <f t="shared" si="35"/>
        <v>36469.659969894041</v>
      </c>
      <c r="AW27" s="9">
        <f t="shared" si="35"/>
        <v>47200.349244551573</v>
      </c>
      <c r="AX27" s="9">
        <f t="shared" si="35"/>
        <v>37801.36173668431</v>
      </c>
      <c r="AY27" s="9">
        <f t="shared" si="35"/>
        <v>35161.859511890609</v>
      </c>
      <c r="AZ27" s="9">
        <f t="shared" si="35"/>
        <v>55003.435899561038</v>
      </c>
      <c r="BA27" s="9">
        <f t="shared" si="35"/>
        <v>49072.997120272717</v>
      </c>
      <c r="BB27" s="9">
        <f t="shared" si="35"/>
        <v>65229.41733356964</v>
      </c>
      <c r="BC27" s="9">
        <f t="shared" si="35"/>
        <v>72773.880721962225</v>
      </c>
      <c r="BD27" s="9">
        <f t="shared" si="35"/>
        <v>68629.784050597838</v>
      </c>
      <c r="BE27" s="9">
        <f t="shared" si="35"/>
        <v>48538.670054792616</v>
      </c>
      <c r="BF27" s="9">
        <f t="shared" si="35"/>
        <v>75225.96208116482</v>
      </c>
      <c r="BG27" s="9">
        <f t="shared" si="35"/>
        <v>40334.817003629447</v>
      </c>
      <c r="BH27" s="9">
        <f t="shared" si="35"/>
        <v>51682.726553395893</v>
      </c>
      <c r="BI27" s="9">
        <f t="shared" si="35"/>
        <v>35493.182199201081</v>
      </c>
      <c r="BJ27" s="9">
        <f t="shared" si="35"/>
        <v>41843.878037167233</v>
      </c>
      <c r="BK27" s="9">
        <f t="shared" si="35"/>
        <v>40831.220602317801</v>
      </c>
      <c r="BL27" s="9">
        <f t="shared" si="35"/>
        <v>48974.20059603767</v>
      </c>
      <c r="BM27" s="9">
        <f t="shared" ref="BM27:BN27" si="36">BM23-BM24-BM25-BM26</f>
        <v>57451.593676146789</v>
      </c>
      <c r="BN27" s="9">
        <f t="shared" si="36"/>
        <v>54147.166915878188</v>
      </c>
      <c r="BO27" s="103"/>
    </row>
    <row r="28" spans="1:67" ht="15.75">
      <c r="A28" s="90"/>
      <c r="B28" s="1" t="s">
        <v>214</v>
      </c>
      <c r="C28" s="93"/>
      <c r="D28" s="9">
        <f>D23-D24</f>
        <v>1570.6709219999998</v>
      </c>
      <c r="E28" s="9">
        <f t="shared" ref="E28:BL28" si="37">E23-E24</f>
        <v>2989.1422219999995</v>
      </c>
      <c r="F28" s="9">
        <f t="shared" si="37"/>
        <v>1862.2910219999999</v>
      </c>
      <c r="G28" s="9">
        <f t="shared" si="37"/>
        <v>1807.6398219999999</v>
      </c>
      <c r="H28" s="9">
        <f t="shared" si="37"/>
        <v>3109.8886220000004</v>
      </c>
      <c r="I28" s="9">
        <f t="shared" si="37"/>
        <v>4054.3056924800003</v>
      </c>
      <c r="J28" s="9">
        <f t="shared" si="37"/>
        <v>2887.04334707</v>
      </c>
      <c r="K28" s="9">
        <f t="shared" si="37"/>
        <v>1851.0024502799999</v>
      </c>
      <c r="L28" s="9">
        <f t="shared" si="37"/>
        <v>2282.7969684999998</v>
      </c>
      <c r="M28" s="9">
        <f t="shared" si="37"/>
        <v>2094.6904867200001</v>
      </c>
      <c r="N28" s="9">
        <f t="shared" si="37"/>
        <v>5300.8000345277487</v>
      </c>
      <c r="O28" s="9">
        <f t="shared" si="37"/>
        <v>1199.9573363395</v>
      </c>
      <c r="P28" s="9">
        <f t="shared" si="37"/>
        <v>2325.5400643954999</v>
      </c>
      <c r="Q28" s="9">
        <f t="shared" si="37"/>
        <v>2112.0455564800004</v>
      </c>
      <c r="R28" s="9">
        <f t="shared" si="37"/>
        <v>3101.9258098752503</v>
      </c>
      <c r="S28" s="9">
        <f t="shared" si="37"/>
        <v>3302.7902267169998</v>
      </c>
      <c r="T28" s="9">
        <f t="shared" si="37"/>
        <v>4563.8311443820003</v>
      </c>
      <c r="U28" s="9">
        <f t="shared" si="37"/>
        <v>10394.387652644995</v>
      </c>
      <c r="V28" s="9">
        <f t="shared" si="37"/>
        <v>10451.802896055444</v>
      </c>
      <c r="W28" s="9">
        <f t="shared" si="37"/>
        <v>15254.18306946709</v>
      </c>
      <c r="X28" s="9">
        <f t="shared" si="37"/>
        <v>12560.045727779205</v>
      </c>
      <c r="Y28" s="9">
        <f t="shared" si="37"/>
        <v>17060.061452391939</v>
      </c>
      <c r="Z28" s="9">
        <f t="shared" si="37"/>
        <v>51401.785659086876</v>
      </c>
      <c r="AA28" s="9">
        <f t="shared" si="37"/>
        <v>110993.9475687236</v>
      </c>
      <c r="AB28" s="9">
        <f t="shared" si="37"/>
        <v>117770.42433409797</v>
      </c>
      <c r="AC28" s="9">
        <f t="shared" si="37"/>
        <v>166437.69089819459</v>
      </c>
      <c r="AD28" s="9">
        <f t="shared" si="37"/>
        <v>247282.03926387732</v>
      </c>
      <c r="AE28" s="9">
        <f t="shared" si="37"/>
        <v>362450.89802251064</v>
      </c>
      <c r="AF28" s="9">
        <f t="shared" si="37"/>
        <v>301617.94881272264</v>
      </c>
      <c r="AG28" s="9">
        <f t="shared" si="37"/>
        <v>357578.86374367372</v>
      </c>
      <c r="AH28" s="9">
        <f t="shared" si="37"/>
        <v>450781.15082312247</v>
      </c>
      <c r="AI28" s="9">
        <f t="shared" si="37"/>
        <v>325719.41027341562</v>
      </c>
      <c r="AJ28" s="9">
        <f t="shared" si="37"/>
        <v>267222.2395235704</v>
      </c>
      <c r="AK28" s="9">
        <f t="shared" si="37"/>
        <v>317508.6711572301</v>
      </c>
      <c r="AL28" s="9">
        <f t="shared" si="37"/>
        <v>326680.97674790019</v>
      </c>
      <c r="AM28" s="9">
        <f t="shared" si="37"/>
        <v>236852.50157210263</v>
      </c>
      <c r="AN28" s="9">
        <f t="shared" si="37"/>
        <v>257665.97333979499</v>
      </c>
      <c r="AO28" s="9">
        <f t="shared" si="37"/>
        <v>214632.6599870733</v>
      </c>
      <c r="AP28" s="9">
        <f t="shared" si="37"/>
        <v>243363.0304759352</v>
      </c>
      <c r="AQ28" s="9">
        <f t="shared" si="37"/>
        <v>318184.86338735488</v>
      </c>
      <c r="AR28" s="9">
        <f t="shared" si="37"/>
        <v>231374.31995547854</v>
      </c>
      <c r="AS28" s="9">
        <f t="shared" si="37"/>
        <v>237125.96938550763</v>
      </c>
      <c r="AT28" s="9">
        <f t="shared" si="37"/>
        <v>371378.43938367296</v>
      </c>
      <c r="AU28" s="9">
        <f t="shared" si="37"/>
        <v>406014.01413151313</v>
      </c>
      <c r="AV28" s="9">
        <f t="shared" si="37"/>
        <v>403393.98511129833</v>
      </c>
      <c r="AW28" s="9">
        <f t="shared" si="37"/>
        <v>392797.37093933154</v>
      </c>
      <c r="AX28" s="9">
        <f t="shared" si="37"/>
        <v>261721.2979834257</v>
      </c>
      <c r="AY28" s="9">
        <f t="shared" si="37"/>
        <v>217995.73335544419</v>
      </c>
      <c r="AZ28" s="9">
        <f t="shared" si="37"/>
        <v>214940.00222820434</v>
      </c>
      <c r="BA28" s="9">
        <f t="shared" si="37"/>
        <v>202874.76312568205</v>
      </c>
      <c r="BB28" s="9">
        <f t="shared" si="37"/>
        <v>224707.84413040703</v>
      </c>
      <c r="BC28" s="9">
        <f t="shared" si="37"/>
        <v>188778.96113210017</v>
      </c>
      <c r="BD28" s="9">
        <f t="shared" si="37"/>
        <v>203659.11375738302</v>
      </c>
      <c r="BE28" s="9">
        <f t="shared" si="37"/>
        <v>177772.28448179766</v>
      </c>
      <c r="BF28" s="9">
        <f t="shared" si="37"/>
        <v>251581.542151353</v>
      </c>
      <c r="BG28" s="9">
        <f t="shared" si="37"/>
        <v>213807.43913315664</v>
      </c>
      <c r="BH28" s="9">
        <f t="shared" si="37"/>
        <v>245519.74384984648</v>
      </c>
      <c r="BI28" s="9">
        <f t="shared" si="37"/>
        <v>221687.27059051959</v>
      </c>
      <c r="BJ28" s="9">
        <f t="shared" si="37"/>
        <v>262795.57221035019</v>
      </c>
      <c r="BK28" s="9">
        <f t="shared" si="37"/>
        <v>275762.28819579771</v>
      </c>
      <c r="BL28" s="9">
        <f t="shared" si="37"/>
        <v>434581.4400774159</v>
      </c>
      <c r="BM28" s="9">
        <f t="shared" ref="BM28:BN28" si="38">BM23-BM24</f>
        <v>353655.97408047999</v>
      </c>
      <c r="BN28" s="9">
        <f t="shared" si="38"/>
        <v>493010.54933913087</v>
      </c>
      <c r="BO28" s="103"/>
    </row>
    <row r="29" spans="1:67" ht="15.75">
      <c r="A29" s="90"/>
      <c r="B29" s="1" t="s">
        <v>222</v>
      </c>
      <c r="C29" s="93"/>
      <c r="D29" s="64">
        <f t="shared" ref="D29:AI29" si="39">SUM(D89+D158+D209+D217+D242+D251+D261+D283+D292+D303+D326+D364+D413+D421+D428+D441+D450+D466+D500+D509+D604+D650+D657+D682+D691+D702+D709+D725+D761+D779+D811+D819+D911+D946+D955+D973+D983+D1007+D1020+D1036+D1059+D1078+D1093+D1135+D1220+D1232)</f>
        <v>336.8</v>
      </c>
      <c r="E29" s="64">
        <f t="shared" si="39"/>
        <v>369.61</v>
      </c>
      <c r="F29" s="64">
        <f t="shared" si="39"/>
        <v>389.39750000000004</v>
      </c>
      <c r="G29" s="64">
        <f t="shared" si="39"/>
        <v>530.18499999999995</v>
      </c>
      <c r="H29" s="64">
        <f t="shared" si="39"/>
        <v>454.97250000000003</v>
      </c>
      <c r="I29" s="64">
        <f t="shared" si="39"/>
        <v>783.52827047999995</v>
      </c>
      <c r="J29" s="64">
        <f t="shared" si="39"/>
        <v>374.30462506999993</v>
      </c>
      <c r="K29" s="64">
        <f t="shared" si="39"/>
        <v>538.09226827999998</v>
      </c>
      <c r="L29" s="64">
        <f t="shared" si="39"/>
        <v>557.16628649999996</v>
      </c>
      <c r="M29" s="64">
        <f t="shared" si="39"/>
        <v>260.24030472000004</v>
      </c>
      <c r="N29" s="64">
        <f t="shared" si="39"/>
        <v>456.63740552775005</v>
      </c>
      <c r="O29" s="64">
        <f t="shared" si="39"/>
        <v>327.75949153950006</v>
      </c>
      <c r="P29" s="64">
        <f t="shared" si="39"/>
        <v>476.44483929550006</v>
      </c>
      <c r="Q29" s="64">
        <f t="shared" si="39"/>
        <v>636.1060227800001</v>
      </c>
      <c r="R29" s="64">
        <f t="shared" si="39"/>
        <v>876.86359997525005</v>
      </c>
      <c r="S29" s="64">
        <f t="shared" si="39"/>
        <v>913.82827851699994</v>
      </c>
      <c r="T29" s="64">
        <f t="shared" si="39"/>
        <v>1480.0720241820002</v>
      </c>
      <c r="U29" s="64">
        <f t="shared" si="39"/>
        <v>2286.9363642450012</v>
      </c>
      <c r="V29" s="64">
        <f t="shared" si="39"/>
        <v>4276.4906553637511</v>
      </c>
      <c r="W29" s="64">
        <f t="shared" si="39"/>
        <v>6795.3342371099989</v>
      </c>
      <c r="X29" s="64">
        <f t="shared" si="39"/>
        <v>5513.06206811625</v>
      </c>
      <c r="Y29" s="64">
        <f t="shared" si="39"/>
        <v>5395.6467850000008</v>
      </c>
      <c r="Z29" s="64">
        <f t="shared" si="39"/>
        <v>10219.124390250003</v>
      </c>
      <c r="AA29" s="64">
        <f t="shared" si="39"/>
        <v>11190.279945100001</v>
      </c>
      <c r="AB29" s="64">
        <f t="shared" si="39"/>
        <v>17048.075120260215</v>
      </c>
      <c r="AC29" s="64">
        <f t="shared" si="39"/>
        <v>15998.507508124132</v>
      </c>
      <c r="AD29" s="64">
        <f t="shared" si="39"/>
        <v>25806.983474646455</v>
      </c>
      <c r="AE29" s="64">
        <f t="shared" si="39"/>
        <v>34117.809494730536</v>
      </c>
      <c r="AF29" s="64">
        <f t="shared" si="39"/>
        <v>38526.979162790682</v>
      </c>
      <c r="AG29" s="64">
        <f t="shared" si="39"/>
        <v>49651.661813155857</v>
      </c>
      <c r="AH29" s="64">
        <f t="shared" si="39"/>
        <v>47596.819823261219</v>
      </c>
      <c r="AI29" s="64">
        <f t="shared" si="39"/>
        <v>51577.019701029756</v>
      </c>
      <c r="AJ29" s="64">
        <f t="shared" ref="AJ29:BN29" si="40">SUM(AJ89+AJ158+AJ209+AJ217+AJ242+AJ251+AJ261+AJ283+AJ292+AJ303+AJ326+AJ364+AJ413+AJ421+AJ428+AJ441+AJ450+AJ466+AJ500+AJ509+AJ604+AJ650+AJ657+AJ682+AJ691+AJ702+AJ709+AJ725+AJ761+AJ779+AJ811+AJ819+AJ911+AJ946+AJ955+AJ973+AJ983+AJ1007+AJ1020+AJ1036+AJ1059+AJ1078+AJ1093+AJ1135+AJ1220+AJ1232)</f>
        <v>66936.478365593284</v>
      </c>
      <c r="AK29" s="64">
        <f t="shared" si="40"/>
        <v>60022.619425976111</v>
      </c>
      <c r="AL29" s="64">
        <f t="shared" si="40"/>
        <v>78230.653156401982</v>
      </c>
      <c r="AM29" s="64">
        <f t="shared" si="40"/>
        <v>76853.247853278051</v>
      </c>
      <c r="AN29" s="64">
        <f t="shared" si="40"/>
        <v>78882.858804673073</v>
      </c>
      <c r="AO29" s="64">
        <f t="shared" si="40"/>
        <v>76344.972910786266</v>
      </c>
      <c r="AP29" s="64">
        <f t="shared" si="40"/>
        <v>78765.555326375004</v>
      </c>
      <c r="AQ29" s="64">
        <f t="shared" si="40"/>
        <v>64707.447014022415</v>
      </c>
      <c r="AR29" s="64">
        <f t="shared" si="40"/>
        <v>73979.050249980952</v>
      </c>
      <c r="AS29" s="64">
        <f t="shared" si="40"/>
        <v>81037.826518858245</v>
      </c>
      <c r="AT29" s="64">
        <f t="shared" si="40"/>
        <v>88578.327767916242</v>
      </c>
      <c r="AU29" s="64">
        <f t="shared" si="40"/>
        <v>85948.833057123396</v>
      </c>
      <c r="AV29" s="64">
        <f t="shared" si="40"/>
        <v>98799.911476877343</v>
      </c>
      <c r="AW29" s="64">
        <f t="shared" si="40"/>
        <v>96141.113463565736</v>
      </c>
      <c r="AX29" s="64">
        <f t="shared" si="40"/>
        <v>76263.072559981883</v>
      </c>
      <c r="AY29" s="64">
        <f t="shared" si="40"/>
        <v>64187.246042228508</v>
      </c>
      <c r="AZ29" s="64">
        <f t="shared" si="40"/>
        <v>58916.566700559648</v>
      </c>
      <c r="BA29" s="64">
        <f t="shared" si="40"/>
        <v>57824.190178417441</v>
      </c>
      <c r="BB29" s="64">
        <f t="shared" si="40"/>
        <v>65578.258442782608</v>
      </c>
      <c r="BC29" s="64">
        <f t="shared" si="40"/>
        <v>56391.470406957465</v>
      </c>
      <c r="BD29" s="64">
        <f t="shared" si="40"/>
        <v>61011.040223130331</v>
      </c>
      <c r="BE29" s="64">
        <f t="shared" si="40"/>
        <v>56991.468911149837</v>
      </c>
      <c r="BF29" s="64">
        <f t="shared" si="40"/>
        <v>62684.990821590771</v>
      </c>
      <c r="BG29" s="64">
        <f t="shared" si="40"/>
        <v>66201.817779049044</v>
      </c>
      <c r="BH29" s="64">
        <f t="shared" si="40"/>
        <v>76801.111671509789</v>
      </c>
      <c r="BI29" s="64">
        <f t="shared" si="40"/>
        <v>83381.347332454257</v>
      </c>
      <c r="BJ29" s="64">
        <f t="shared" si="40"/>
        <v>82773.17228762625</v>
      </c>
      <c r="BK29" s="64">
        <f t="shared" si="40"/>
        <v>82253.962247557691</v>
      </c>
      <c r="BL29" s="64">
        <f t="shared" si="40"/>
        <v>95627.146029586496</v>
      </c>
      <c r="BM29" s="64">
        <f t="shared" si="40"/>
        <v>108728.89272783953</v>
      </c>
      <c r="BN29" s="64">
        <f t="shared" si="40"/>
        <v>145891.50310730719</v>
      </c>
      <c r="BO29" s="103"/>
    </row>
    <row r="30" spans="1:67" ht="15.75">
      <c r="A30" s="90"/>
      <c r="B30" s="1"/>
      <c r="C30" s="93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16"/>
      <c r="U30" s="116"/>
      <c r="V30" s="116"/>
      <c r="W30" s="116"/>
      <c r="X30" s="116"/>
      <c r="Y30" s="116"/>
      <c r="Z30" s="116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7"/>
      <c r="BF30" s="11"/>
      <c r="BG30" s="11"/>
      <c r="BH30" s="2"/>
      <c r="BI30" s="2"/>
      <c r="BJ30" s="2"/>
      <c r="BK30" s="2"/>
      <c r="BL30" s="2"/>
      <c r="BM30" s="2"/>
      <c r="BN30" s="2"/>
      <c r="BO30" s="103"/>
    </row>
    <row r="31" spans="1:67" ht="15.75">
      <c r="A31" s="90"/>
      <c r="B31" s="1" t="s">
        <v>4</v>
      </c>
      <c r="C31" s="9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0"/>
      <c r="BG31" s="10"/>
      <c r="BH31" s="2"/>
      <c r="BI31" s="2"/>
      <c r="BJ31" s="2"/>
      <c r="BK31" s="2"/>
      <c r="BL31" s="2"/>
      <c r="BM31" s="2"/>
      <c r="BN31" s="2"/>
      <c r="BO31" s="103"/>
    </row>
    <row r="32" spans="1:67" ht="15.75">
      <c r="A32" s="90"/>
      <c r="B32" s="1" t="s">
        <v>5</v>
      </c>
      <c r="C32" s="93"/>
      <c r="D32" s="10">
        <f t="shared" ref="D32:AI32" si="41">(D41/D39)*100</f>
        <v>12.698412698412698</v>
      </c>
      <c r="E32" s="10">
        <f t="shared" si="41"/>
        <v>12.5</v>
      </c>
      <c r="F32" s="10">
        <f t="shared" si="41"/>
        <v>11.76470588235294</v>
      </c>
      <c r="G32" s="10">
        <f t="shared" si="41"/>
        <v>12.408759124087592</v>
      </c>
      <c r="H32" s="10">
        <f t="shared" si="41"/>
        <v>13.475177304964539</v>
      </c>
      <c r="I32" s="10">
        <f t="shared" si="41"/>
        <v>16.551724137931036</v>
      </c>
      <c r="J32" s="10">
        <f t="shared" si="41"/>
        <v>11.409395973154362</v>
      </c>
      <c r="K32" s="10">
        <f t="shared" si="41"/>
        <v>12.666666666666668</v>
      </c>
      <c r="L32" s="10">
        <f t="shared" si="41"/>
        <v>12.337662337662337</v>
      </c>
      <c r="M32" s="10">
        <f t="shared" si="41"/>
        <v>10.967741935483872</v>
      </c>
      <c r="N32" s="10">
        <f t="shared" si="41"/>
        <v>21.656050955414013</v>
      </c>
      <c r="O32" s="10">
        <f t="shared" si="41"/>
        <v>24.22360248447205</v>
      </c>
      <c r="P32" s="10">
        <f t="shared" si="41"/>
        <v>29.19254658385093</v>
      </c>
      <c r="Q32" s="10">
        <f t="shared" si="41"/>
        <v>30.864197530864196</v>
      </c>
      <c r="R32" s="10">
        <f t="shared" si="41"/>
        <v>30.061349693251532</v>
      </c>
      <c r="S32" s="10">
        <f t="shared" si="41"/>
        <v>32.352941176470587</v>
      </c>
      <c r="T32" s="10">
        <f t="shared" si="41"/>
        <v>35.260115606936417</v>
      </c>
      <c r="U32" s="10">
        <f t="shared" si="41"/>
        <v>32.947976878612714</v>
      </c>
      <c r="V32" s="10">
        <f t="shared" si="41"/>
        <v>36.363636363636367</v>
      </c>
      <c r="W32" s="10">
        <f t="shared" si="41"/>
        <v>36.263736263736263</v>
      </c>
      <c r="X32" s="10">
        <f t="shared" si="41"/>
        <v>39.344262295081968</v>
      </c>
      <c r="Y32" s="10">
        <f t="shared" si="41"/>
        <v>42.162162162162161</v>
      </c>
      <c r="Z32" s="10">
        <f t="shared" si="41"/>
        <v>44.86486486486487</v>
      </c>
      <c r="AA32" s="10">
        <f t="shared" si="41"/>
        <v>46.236559139784944</v>
      </c>
      <c r="AB32" s="10">
        <f t="shared" si="41"/>
        <v>47.058823529411761</v>
      </c>
      <c r="AC32" s="10">
        <f t="shared" si="41"/>
        <v>47.058823529411761</v>
      </c>
      <c r="AD32" s="10">
        <f t="shared" si="41"/>
        <v>50</v>
      </c>
      <c r="AE32" s="10">
        <f t="shared" si="41"/>
        <v>48.936170212765958</v>
      </c>
      <c r="AF32" s="10">
        <f t="shared" si="41"/>
        <v>50.264550264550266</v>
      </c>
      <c r="AG32" s="10">
        <f t="shared" si="41"/>
        <v>52.380952380952387</v>
      </c>
      <c r="AH32" s="10">
        <f t="shared" si="41"/>
        <v>54.255319148936167</v>
      </c>
      <c r="AI32" s="10">
        <f t="shared" si="41"/>
        <v>49.75845410628019</v>
      </c>
      <c r="AJ32" s="10">
        <f t="shared" ref="AJ32:BL32" si="42">(AJ41/AJ39)*100</f>
        <v>52.884615384615387</v>
      </c>
      <c r="AK32" s="10">
        <f t="shared" si="42"/>
        <v>54.761904761904766</v>
      </c>
      <c r="AL32" s="10">
        <f t="shared" si="42"/>
        <v>54.976303317535546</v>
      </c>
      <c r="AM32" s="10">
        <f t="shared" si="42"/>
        <v>54.02843601895735</v>
      </c>
      <c r="AN32" s="10">
        <f t="shared" si="42"/>
        <v>54.502369668246445</v>
      </c>
      <c r="AO32" s="10">
        <f t="shared" si="42"/>
        <v>54.502369668246445</v>
      </c>
      <c r="AP32" s="10">
        <f t="shared" si="42"/>
        <v>54.02843601895735</v>
      </c>
      <c r="AQ32" s="10">
        <f t="shared" si="42"/>
        <v>52.606635071090047</v>
      </c>
      <c r="AR32" s="10">
        <f t="shared" si="42"/>
        <v>53.080568720379148</v>
      </c>
      <c r="AS32" s="10">
        <f t="shared" si="42"/>
        <v>52.606635071090047</v>
      </c>
      <c r="AT32" s="10">
        <f t="shared" si="42"/>
        <v>53.301886792452834</v>
      </c>
      <c r="AU32" s="10">
        <f t="shared" si="42"/>
        <v>52.358490566037744</v>
      </c>
      <c r="AV32" s="10">
        <f t="shared" si="42"/>
        <v>51.415094339622648</v>
      </c>
      <c r="AW32" s="10">
        <f t="shared" si="42"/>
        <v>50.471698113207552</v>
      </c>
      <c r="AX32" s="10">
        <f t="shared" si="42"/>
        <v>49.295774647887328</v>
      </c>
      <c r="AY32" s="10">
        <f t="shared" si="42"/>
        <v>49.76525821596244</v>
      </c>
      <c r="AZ32" s="10">
        <f t="shared" si="42"/>
        <v>50</v>
      </c>
      <c r="BA32" s="10">
        <f t="shared" si="42"/>
        <v>48.598130841121495</v>
      </c>
      <c r="BB32" s="10">
        <f t="shared" si="42"/>
        <v>45.581395348837212</v>
      </c>
      <c r="BC32" s="10">
        <f t="shared" si="42"/>
        <v>46.511627906976742</v>
      </c>
      <c r="BD32" s="10">
        <f t="shared" si="42"/>
        <v>47.906976744186046</v>
      </c>
      <c r="BE32" s="10">
        <f t="shared" si="42"/>
        <v>48.837209302325576</v>
      </c>
      <c r="BF32" s="10">
        <f t="shared" si="42"/>
        <v>45.581395348837212</v>
      </c>
      <c r="BG32" s="10">
        <f t="shared" si="42"/>
        <v>45.116279069767437</v>
      </c>
      <c r="BH32" s="10">
        <f t="shared" si="42"/>
        <v>45.116279069767437</v>
      </c>
      <c r="BI32" s="10">
        <f t="shared" si="42"/>
        <v>46.04651162790698</v>
      </c>
      <c r="BJ32" s="10">
        <f t="shared" si="42"/>
        <v>46.511627906976742</v>
      </c>
      <c r="BK32" s="10">
        <f t="shared" si="42"/>
        <v>43.720930232558139</v>
      </c>
      <c r="BL32" s="153">
        <f t="shared" si="42"/>
        <v>49.767441860465119</v>
      </c>
      <c r="BM32" s="153">
        <f t="shared" ref="BM32:BN32" si="43">(BM41/BM39)*100</f>
        <v>46.04651162790698</v>
      </c>
      <c r="BN32" s="153">
        <f t="shared" si="43"/>
        <v>38.604651162790695</v>
      </c>
      <c r="BO32" s="103"/>
    </row>
    <row r="33" spans="1:67" ht="15.75">
      <c r="A33" s="90"/>
      <c r="B33" s="1" t="s">
        <v>219</v>
      </c>
      <c r="C33" s="93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>
        <f t="shared" ref="AZ33:BN33" si="44">(AZ12/1000/AZ58*100)</f>
        <v>17.373933481341037</v>
      </c>
      <c r="BA33" s="15">
        <f t="shared" si="44"/>
        <v>14.287929629662081</v>
      </c>
      <c r="BB33" s="15">
        <f t="shared" si="44"/>
        <v>15.214765481082612</v>
      </c>
      <c r="BC33" s="15">
        <f t="shared" si="44"/>
        <v>14.246171000487525</v>
      </c>
      <c r="BD33" s="15">
        <f t="shared" si="44"/>
        <v>15.942290147705254</v>
      </c>
      <c r="BE33" s="15">
        <f t="shared" si="44"/>
        <v>11.916365848494838</v>
      </c>
      <c r="BF33" s="15">
        <f t="shared" si="44"/>
        <v>14.569506578947369</v>
      </c>
      <c r="BG33" s="15">
        <f t="shared" si="44"/>
        <v>11.687877813504823</v>
      </c>
      <c r="BH33" s="15">
        <f t="shared" si="44"/>
        <v>12.183122923588039</v>
      </c>
      <c r="BI33" s="15">
        <f t="shared" si="44"/>
        <v>9.5367859424920134</v>
      </c>
      <c r="BJ33" s="15">
        <f t="shared" si="44"/>
        <v>11.626126984126985</v>
      </c>
      <c r="BK33" s="15">
        <f t="shared" si="44"/>
        <v>13.401766561514194</v>
      </c>
      <c r="BL33" s="15">
        <f t="shared" si="44"/>
        <v>13.564879142857142</v>
      </c>
      <c r="BM33" s="15">
        <f t="shared" si="44"/>
        <v>14.51176736526946</v>
      </c>
      <c r="BN33" s="15">
        <f t="shared" si="44"/>
        <v>21.43136759259259</v>
      </c>
      <c r="BO33" s="103"/>
    </row>
    <row r="34" spans="1:67" ht="15.75">
      <c r="A34" s="90"/>
      <c r="B34" s="1" t="s">
        <v>220</v>
      </c>
      <c r="C34" s="93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>
        <f t="shared" ref="AR34:BN34" si="45">(AR13/1000/AR59)*100</f>
        <v>2.633112963487819E-2</v>
      </c>
      <c r="AS34" s="15">
        <f t="shared" si="45"/>
        <v>2.0185739069298267</v>
      </c>
      <c r="AT34" s="15">
        <f t="shared" si="45"/>
        <v>3.5382795804848883</v>
      </c>
      <c r="AU34" s="15">
        <f t="shared" si="45"/>
        <v>1.2788165591996934</v>
      </c>
      <c r="AV34" s="15">
        <f t="shared" si="45"/>
        <v>0.18852846332388412</v>
      </c>
      <c r="AW34" s="15">
        <f t="shared" si="45"/>
        <v>0.38678784960437257</v>
      </c>
      <c r="AX34" s="15">
        <f t="shared" si="45"/>
        <v>0.78157397429405928</v>
      </c>
      <c r="AY34" s="15">
        <f t="shared" si="45"/>
        <v>2.597079594165919</v>
      </c>
      <c r="AZ34" s="15">
        <f t="shared" si="45"/>
        <v>6.9491141209020058E-2</v>
      </c>
      <c r="BA34" s="15">
        <f t="shared" si="45"/>
        <v>2.071353228581407E-3</v>
      </c>
      <c r="BB34" s="15">
        <f t="shared" si="45"/>
        <v>4.715018556529885</v>
      </c>
      <c r="BC34" s="15">
        <f t="shared" si="45"/>
        <v>2.3421025769083279</v>
      </c>
      <c r="BD34" s="15">
        <f t="shared" si="45"/>
        <v>0.1568225618192548</v>
      </c>
      <c r="BE34" s="15">
        <f t="shared" si="45"/>
        <v>3.069629376053714E-2</v>
      </c>
      <c r="BF34" s="15">
        <f t="shared" si="45"/>
        <v>0.64582764280265237</v>
      </c>
      <c r="BG34" s="15">
        <f t="shared" si="45"/>
        <v>7.5020446432485987E-3</v>
      </c>
      <c r="BH34" s="15">
        <f t="shared" si="45"/>
        <v>2.6079178973710384</v>
      </c>
      <c r="BI34" s="15">
        <f t="shared" si="45"/>
        <v>1.0105318239636956</v>
      </c>
      <c r="BJ34" s="15">
        <f t="shared" si="45"/>
        <v>2.620966839670734</v>
      </c>
      <c r="BK34" s="15">
        <f t="shared" si="45"/>
        <v>2.1207505223459999</v>
      </c>
      <c r="BL34" s="15">
        <f t="shared" si="45"/>
        <v>3.1520420795737478</v>
      </c>
      <c r="BM34" s="15">
        <f t="shared" si="45"/>
        <v>3.3230976720487591</v>
      </c>
      <c r="BN34" s="15">
        <f t="shared" si="45"/>
        <v>3.5587500000000003</v>
      </c>
      <c r="BO34" s="103"/>
    </row>
    <row r="35" spans="1:67" ht="15.75">
      <c r="A35" s="90"/>
      <c r="B35" s="1" t="s">
        <v>6</v>
      </c>
      <c r="C35" s="93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>
        <f t="shared" ref="X35:BN35" si="46">(X7/1000/X60)*100</f>
        <v>0.56371114324418903</v>
      </c>
      <c r="Y35" s="11">
        <f t="shared" si="46"/>
        <v>0.71082789703582239</v>
      </c>
      <c r="Z35" s="11">
        <f t="shared" si="46"/>
        <v>1.9481154403663115</v>
      </c>
      <c r="AA35" s="11">
        <f t="shared" si="46"/>
        <v>5.4322180578303181</v>
      </c>
      <c r="AB35" s="11">
        <f t="shared" si="46"/>
        <v>3.5812981657049763</v>
      </c>
      <c r="AC35" s="11">
        <f t="shared" si="46"/>
        <v>4.096772073405865</v>
      </c>
      <c r="AD35" s="11">
        <f t="shared" si="46"/>
        <v>5.0770200516386108</v>
      </c>
      <c r="AE35" s="11">
        <f t="shared" si="46"/>
        <v>6.1502885855628779</v>
      </c>
      <c r="AF35" s="11">
        <f t="shared" si="46"/>
        <v>4.8044902108877263</v>
      </c>
      <c r="AG35" s="11">
        <f t="shared" si="46"/>
        <v>5.5992792372102258</v>
      </c>
      <c r="AH35" s="11">
        <f t="shared" si="46"/>
        <v>6.1312980547401787</v>
      </c>
      <c r="AI35" s="11">
        <f t="shared" si="46"/>
        <v>3.7080152662472434</v>
      </c>
      <c r="AJ35" s="11">
        <f t="shared" si="46"/>
        <v>2.783821860600121</v>
      </c>
      <c r="AK35" s="11">
        <f t="shared" si="46"/>
        <v>2.9185119767517969</v>
      </c>
      <c r="AL35" s="11">
        <f t="shared" si="46"/>
        <v>2.6335445823059889</v>
      </c>
      <c r="AM35" s="11">
        <f t="shared" si="46"/>
        <v>1.7499827336277092</v>
      </c>
      <c r="AN35" s="11">
        <f t="shared" si="46"/>
        <v>1.8271562286585215</v>
      </c>
      <c r="AO35" s="11">
        <f t="shared" si="46"/>
        <v>1.5225356674694583</v>
      </c>
      <c r="AP35" s="11">
        <f t="shared" si="46"/>
        <v>1.5469443746168456</v>
      </c>
      <c r="AQ35" s="11">
        <f t="shared" si="46"/>
        <v>1.516171411052522</v>
      </c>
      <c r="AR35" s="15">
        <f t="shared" si="46"/>
        <v>1.0961805652575918</v>
      </c>
      <c r="AS35" s="11">
        <f t="shared" si="46"/>
        <v>1.0705870462387148</v>
      </c>
      <c r="AT35" s="11">
        <f t="shared" si="46"/>
        <v>1.4009196468238843</v>
      </c>
      <c r="AU35" s="11">
        <f t="shared" si="46"/>
        <v>1.3319008279159088</v>
      </c>
      <c r="AV35" s="11">
        <f t="shared" si="46"/>
        <v>1.2543583165063827</v>
      </c>
      <c r="AW35" s="11">
        <f t="shared" si="46"/>
        <v>1.1956470036092706</v>
      </c>
      <c r="AX35" s="11">
        <f t="shared" si="46"/>
        <v>0.75363506429808302</v>
      </c>
      <c r="AY35" s="11">
        <f t="shared" si="46"/>
        <v>0.54122224958121101</v>
      </c>
      <c r="AZ35" s="11">
        <f t="shared" si="46"/>
        <v>0.48276856367378196</v>
      </c>
      <c r="BA35" s="11">
        <f t="shared" si="46"/>
        <v>0.40846528932417769</v>
      </c>
      <c r="BB35" s="11">
        <f t="shared" si="46"/>
        <v>0.40185293869742617</v>
      </c>
      <c r="BC35" s="11">
        <f t="shared" si="46"/>
        <v>0.31939989347905373</v>
      </c>
      <c r="BD35" s="11">
        <f t="shared" si="46"/>
        <v>0.86821007471018563</v>
      </c>
      <c r="BE35" s="11">
        <f t="shared" si="46"/>
        <v>0.86864431149836963</v>
      </c>
      <c r="BF35" s="11">
        <f t="shared" si="46"/>
        <v>0.42279534088475024</v>
      </c>
      <c r="BG35" s="11">
        <f t="shared" si="46"/>
        <v>0.34881129788187132</v>
      </c>
      <c r="BH35" s="11">
        <f t="shared" si="46"/>
        <v>0.41825138318586735</v>
      </c>
      <c r="BI35" s="11">
        <f t="shared" si="46"/>
        <v>0.38506025974071378</v>
      </c>
      <c r="BJ35" s="11">
        <f t="shared" si="46"/>
        <v>0.58617597590055359</v>
      </c>
      <c r="BK35" s="11">
        <f t="shared" si="46"/>
        <v>0.40064320599501368</v>
      </c>
      <c r="BL35" s="11">
        <f t="shared" si="46"/>
        <v>0.55554154347057494</v>
      </c>
      <c r="BM35" s="11">
        <f t="shared" si="46"/>
        <v>0.45819948333576377</v>
      </c>
      <c r="BN35" s="11">
        <f t="shared" si="46"/>
        <v>0.60040098568932343</v>
      </c>
      <c r="BO35" s="103"/>
    </row>
    <row r="36" spans="1:67" ht="15.75">
      <c r="A36" s="90"/>
      <c r="B36" s="1" t="s">
        <v>209</v>
      </c>
      <c r="C36" s="93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6"/>
      <c r="U36" s="116"/>
      <c r="V36" s="116"/>
      <c r="W36" s="1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>
        <f t="shared" ref="AT36:BN36" si="47">(AT28/1000/AT61)*100</f>
        <v>6.5731627949364411</v>
      </c>
      <c r="AU36" s="15">
        <f t="shared" si="47"/>
        <v>6.377184135802211</v>
      </c>
      <c r="AV36" s="15">
        <f t="shared" si="47"/>
        <v>5.3167771613904264</v>
      </c>
      <c r="AW36" s="15">
        <f t="shared" si="47"/>
        <v>4.3092534370237727</v>
      </c>
      <c r="AX36" s="15">
        <f t="shared" si="47"/>
        <v>2.4354533886238845</v>
      </c>
      <c r="AY36" s="15">
        <f t="shared" si="47"/>
        <v>1.6664738973895568</v>
      </c>
      <c r="AZ36" s="15">
        <f t="shared" si="47"/>
        <v>1.3954481682824795</v>
      </c>
      <c r="BA36" s="15">
        <f t="shared" si="47"/>
        <v>1.4478490281946192</v>
      </c>
      <c r="BB36" s="15">
        <f t="shared" si="47"/>
        <v>1.3274638918524329</v>
      </c>
      <c r="BC36" s="15">
        <f t="shared" si="47"/>
        <v>0.96510141331081545</v>
      </c>
      <c r="BD36" s="15">
        <f t="shared" si="47"/>
        <v>1.0116039603299267</v>
      </c>
      <c r="BE36" s="15">
        <f t="shared" si="47"/>
        <v>0.85483682252238247</v>
      </c>
      <c r="BF36" s="15">
        <f t="shared" si="47"/>
        <v>1.2047477927403689</v>
      </c>
      <c r="BG36" s="15">
        <f t="shared" si="47"/>
        <v>1.1616281348778104</v>
      </c>
      <c r="BH36" s="15">
        <f t="shared" si="47"/>
        <v>1.3394523681569115</v>
      </c>
      <c r="BI36" s="15">
        <f t="shared" si="47"/>
        <v>1.1030480734187544</v>
      </c>
      <c r="BJ36" s="15">
        <f t="shared" si="47"/>
        <v>1.276486991345487</v>
      </c>
      <c r="BK36" s="15">
        <f t="shared" si="47"/>
        <v>1.3190641026819823</v>
      </c>
      <c r="BL36" s="15">
        <f t="shared" si="47"/>
        <v>2.2834003736162773</v>
      </c>
      <c r="BM36" s="15">
        <f t="shared" si="47"/>
        <v>1.6129390051660606</v>
      </c>
      <c r="BN36" s="15">
        <f t="shared" si="47"/>
        <v>2.0093418512625321</v>
      </c>
      <c r="BO36" s="103"/>
    </row>
    <row r="37" spans="1:67" ht="15.75">
      <c r="A37" s="90"/>
      <c r="B37" s="1" t="s">
        <v>204</v>
      </c>
      <c r="C37" s="93"/>
      <c r="D37" s="10">
        <f t="shared" ref="D37:AI37" si="48">(D7/1000/D62)*100</f>
        <v>0.142071247032967</v>
      </c>
      <c r="E37" s="10">
        <f t="shared" si="48"/>
        <v>0.23710542408450705</v>
      </c>
      <c r="F37" s="10">
        <f t="shared" si="48"/>
        <v>0.1474884604590164</v>
      </c>
      <c r="G37" s="10">
        <f t="shared" si="48"/>
        <v>0.12873754713064711</v>
      </c>
      <c r="H37" s="10">
        <f t="shared" si="48"/>
        <v>0.18986294566666667</v>
      </c>
      <c r="I37" s="10">
        <f t="shared" si="48"/>
        <v>0.2228833312489796</v>
      </c>
      <c r="J37" s="10">
        <f t="shared" si="48"/>
        <v>0.13586086339152942</v>
      </c>
      <c r="K37" s="10">
        <f t="shared" si="48"/>
        <v>8.1794186932390642E-2</v>
      </c>
      <c r="L37" s="10">
        <f t="shared" si="48"/>
        <v>9.351892537894306E-2</v>
      </c>
      <c r="M37" s="10">
        <f t="shared" si="48"/>
        <v>7.7956475129140321E-2</v>
      </c>
      <c r="N37" s="10">
        <f t="shared" si="48"/>
        <v>0.17962724617172987</v>
      </c>
      <c r="O37" s="10">
        <f t="shared" si="48"/>
        <v>3.679968302794346E-2</v>
      </c>
      <c r="P37" s="10">
        <f t="shared" si="48"/>
        <v>6.185676577449449E-2</v>
      </c>
      <c r="Q37" s="10">
        <f t="shared" si="48"/>
        <v>4.6104614192644743E-2</v>
      </c>
      <c r="R37" s="10">
        <f t="shared" si="48"/>
        <v>5.8718182212175077E-2</v>
      </c>
      <c r="S37" s="10">
        <f t="shared" si="48"/>
        <v>5.6135585108852269E-2</v>
      </c>
      <c r="T37" s="15">
        <f t="shared" si="48"/>
        <v>7.1278109572893544E-2</v>
      </c>
      <c r="U37" s="15">
        <f t="shared" si="48"/>
        <v>0.14353531827046476</v>
      </c>
      <c r="V37" s="15">
        <f t="shared" si="48"/>
        <v>0.12257123825369406</v>
      </c>
      <c r="W37" s="15">
        <f t="shared" si="48"/>
        <v>0.15397092685359992</v>
      </c>
      <c r="X37" s="15">
        <f t="shared" si="48"/>
        <v>0.11169107612696602</v>
      </c>
      <c r="Y37" s="15">
        <f t="shared" si="48"/>
        <v>0.14837531315377148</v>
      </c>
      <c r="Z37" s="15">
        <f t="shared" si="48"/>
        <v>0.45580309546133313</v>
      </c>
      <c r="AA37" s="15">
        <f t="shared" si="48"/>
        <v>0.95816912701132473</v>
      </c>
      <c r="AB37" s="15">
        <f t="shared" si="48"/>
        <v>0.98126753391033239</v>
      </c>
      <c r="AC37" s="15">
        <f t="shared" si="48"/>
        <v>1.3296983498472958</v>
      </c>
      <c r="AD37" s="15">
        <f t="shared" si="48"/>
        <v>1.6745334549351694</v>
      </c>
      <c r="AE37" s="15">
        <f t="shared" si="48"/>
        <v>2.1310588730087296</v>
      </c>
      <c r="AF37" s="15">
        <f t="shared" si="48"/>
        <v>1.5781883737905229</v>
      </c>
      <c r="AG37" s="15">
        <f t="shared" si="48"/>
        <v>1.7787787004511015</v>
      </c>
      <c r="AH37" s="15">
        <f t="shared" si="48"/>
        <v>1.9935128116331666</v>
      </c>
      <c r="AI37" s="15">
        <f t="shared" si="48"/>
        <v>1.3779107222623075</v>
      </c>
      <c r="AJ37" s="15">
        <f t="shared" ref="AJ37:BN37" si="49">(AJ7/1000/AJ62)*100</f>
        <v>1.0554991492072345</v>
      </c>
      <c r="AK37" s="15">
        <f t="shared" si="49"/>
        <v>1.2194459217857996</v>
      </c>
      <c r="AL37" s="15">
        <f t="shared" si="49"/>
        <v>1.1671612953918926</v>
      </c>
      <c r="AM37" s="15">
        <f t="shared" si="49"/>
        <v>0.75890486737601481</v>
      </c>
      <c r="AN37" s="15">
        <f t="shared" si="49"/>
        <v>0.80324531935523225</v>
      </c>
      <c r="AO37" s="15">
        <f t="shared" si="49"/>
        <v>0.67087318702565313</v>
      </c>
      <c r="AP37" s="15">
        <f t="shared" si="49"/>
        <v>0.76440554977380082</v>
      </c>
      <c r="AQ37" s="15">
        <f t="shared" si="49"/>
        <v>0.96521274925099143</v>
      </c>
      <c r="AR37" s="15">
        <f t="shared" si="49"/>
        <v>0.67937676781395284</v>
      </c>
      <c r="AS37" s="15">
        <f t="shared" si="49"/>
        <v>0.7014570675729952</v>
      </c>
      <c r="AT37" s="15">
        <f t="shared" si="49"/>
        <v>1.0635890464120701</v>
      </c>
      <c r="AU37" s="15">
        <f t="shared" si="49"/>
        <v>1.0354359714145713</v>
      </c>
      <c r="AV37" s="15">
        <f t="shared" si="49"/>
        <v>0.91395745106946469</v>
      </c>
      <c r="AW37" s="15">
        <f t="shared" si="49"/>
        <v>0.8215778641081698</v>
      </c>
      <c r="AX37" s="15">
        <f t="shared" si="49"/>
        <v>0.50546770930309493</v>
      </c>
      <c r="AY37" s="15">
        <f t="shared" si="49"/>
        <v>0.3729473948352347</v>
      </c>
      <c r="AZ37" s="15">
        <f t="shared" si="49"/>
        <v>0.33500229054066061</v>
      </c>
      <c r="BA37" s="15">
        <f t="shared" si="49"/>
        <v>0.33380410084461476</v>
      </c>
      <c r="BB37" s="15">
        <f t="shared" si="49"/>
        <v>0.33796776822075181</v>
      </c>
      <c r="BC37" s="15">
        <f t="shared" si="49"/>
        <v>0.25586303189724752</v>
      </c>
      <c r="BD37" s="15">
        <f t="shared" si="49"/>
        <v>0.68602458037069713</v>
      </c>
      <c r="BE37" s="15">
        <f t="shared" si="49"/>
        <v>0.68911951110239777</v>
      </c>
      <c r="BF37" s="15">
        <f t="shared" si="49"/>
        <v>0.31665407885014946</v>
      </c>
      <c r="BG37" s="15">
        <f t="shared" si="49"/>
        <v>0.28963165295882515</v>
      </c>
      <c r="BH37" s="15">
        <f t="shared" si="49"/>
        <v>0.35606854773334834</v>
      </c>
      <c r="BI37" s="15">
        <f t="shared" si="49"/>
        <v>0.3310130613755326</v>
      </c>
      <c r="BJ37" s="15">
        <f t="shared" si="49"/>
        <v>0.49284658628886024</v>
      </c>
      <c r="BK37" s="15">
        <f t="shared" si="49"/>
        <v>0.37700359179270476</v>
      </c>
      <c r="BL37" s="15">
        <f t="shared" si="49"/>
        <v>0.57863347149442135</v>
      </c>
      <c r="BM37" s="15">
        <f t="shared" si="49"/>
        <v>0.42948271412327022</v>
      </c>
      <c r="BN37" s="15">
        <f t="shared" si="49"/>
        <v>0.55302874561927329</v>
      </c>
      <c r="BO37" s="103"/>
    </row>
    <row r="38" spans="1:67" ht="15.75">
      <c r="A38" s="90"/>
      <c r="B38" s="1"/>
      <c r="C38" s="93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0"/>
      <c r="BF38" s="15"/>
      <c r="BG38" s="15"/>
      <c r="BH38" s="15"/>
      <c r="BI38" s="15"/>
      <c r="BJ38" s="15"/>
      <c r="BK38" s="15"/>
      <c r="BL38" s="2"/>
      <c r="BM38" s="2"/>
      <c r="BN38" s="2"/>
      <c r="BO38" s="103"/>
    </row>
    <row r="39" spans="1:67" ht="15.75">
      <c r="A39" s="90"/>
      <c r="B39" s="199" t="s">
        <v>7</v>
      </c>
      <c r="C39" s="93"/>
      <c r="D39" s="4">
        <v>126</v>
      </c>
      <c r="E39" s="4">
        <v>128</v>
      </c>
      <c r="F39" s="4">
        <v>136</v>
      </c>
      <c r="G39" s="4">
        <v>137</v>
      </c>
      <c r="H39" s="4">
        <v>141</v>
      </c>
      <c r="I39" s="4">
        <v>145</v>
      </c>
      <c r="J39" s="4">
        <v>149</v>
      </c>
      <c r="K39" s="4">
        <v>150</v>
      </c>
      <c r="L39" s="4">
        <v>154</v>
      </c>
      <c r="M39" s="4">
        <v>155</v>
      </c>
      <c r="N39" s="4">
        <v>157</v>
      </c>
      <c r="O39" s="4">
        <v>161</v>
      </c>
      <c r="P39" s="4">
        <v>161</v>
      </c>
      <c r="Q39" s="4">
        <v>162</v>
      </c>
      <c r="R39" s="4">
        <v>163</v>
      </c>
      <c r="S39" s="4">
        <v>170</v>
      </c>
      <c r="T39" s="4">
        <v>173</v>
      </c>
      <c r="U39" s="4">
        <v>173</v>
      </c>
      <c r="V39" s="4">
        <v>176</v>
      </c>
      <c r="W39" s="4">
        <v>182</v>
      </c>
      <c r="X39" s="4">
        <v>183</v>
      </c>
      <c r="Y39" s="4">
        <v>185</v>
      </c>
      <c r="Z39" s="4">
        <v>185</v>
      </c>
      <c r="AA39" s="4">
        <v>186</v>
      </c>
      <c r="AB39" s="4">
        <v>187</v>
      </c>
      <c r="AC39" s="4">
        <v>187</v>
      </c>
      <c r="AD39" s="4">
        <v>188</v>
      </c>
      <c r="AE39" s="4">
        <v>188</v>
      </c>
      <c r="AF39" s="4">
        <v>189</v>
      </c>
      <c r="AG39" s="4">
        <v>189</v>
      </c>
      <c r="AH39" s="4">
        <v>188</v>
      </c>
      <c r="AI39" s="4">
        <v>207</v>
      </c>
      <c r="AJ39" s="4">
        <v>208</v>
      </c>
      <c r="AK39" s="4">
        <v>210</v>
      </c>
      <c r="AL39" s="4">
        <v>211</v>
      </c>
      <c r="AM39" s="4">
        <v>211</v>
      </c>
      <c r="AN39" s="4">
        <v>211</v>
      </c>
      <c r="AO39" s="4">
        <v>211</v>
      </c>
      <c r="AP39" s="4">
        <v>211</v>
      </c>
      <c r="AQ39" s="4">
        <v>211</v>
      </c>
      <c r="AR39" s="4">
        <v>211</v>
      </c>
      <c r="AS39" s="4">
        <v>211</v>
      </c>
      <c r="AT39" s="4">
        <v>212</v>
      </c>
      <c r="AU39" s="4">
        <v>212</v>
      </c>
      <c r="AV39" s="4">
        <v>212</v>
      </c>
      <c r="AW39" s="4">
        <v>212</v>
      </c>
      <c r="AX39" s="4">
        <v>213</v>
      </c>
      <c r="AY39" s="4">
        <v>213</v>
      </c>
      <c r="AZ39" s="4">
        <v>214</v>
      </c>
      <c r="BA39" s="4">
        <v>214</v>
      </c>
      <c r="BB39" s="4">
        <v>215</v>
      </c>
      <c r="BC39" s="4">
        <v>215</v>
      </c>
      <c r="BD39" s="4">
        <v>215</v>
      </c>
      <c r="BE39" s="4">
        <v>215</v>
      </c>
      <c r="BF39" s="4">
        <v>215</v>
      </c>
      <c r="BG39" s="4">
        <v>215</v>
      </c>
      <c r="BH39" s="4">
        <v>215</v>
      </c>
      <c r="BI39" s="4">
        <v>215</v>
      </c>
      <c r="BJ39" s="4">
        <v>215</v>
      </c>
      <c r="BK39" s="4">
        <v>215</v>
      </c>
      <c r="BL39" s="4">
        <v>215</v>
      </c>
      <c r="BM39" s="4">
        <v>215</v>
      </c>
      <c r="BN39" s="4">
        <v>215</v>
      </c>
      <c r="BO39" s="103"/>
    </row>
    <row r="40" spans="1:67" ht="15.75">
      <c r="A40" s="90"/>
      <c r="B40" s="1"/>
      <c r="C40" s="93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4"/>
      <c r="U40" s="4"/>
      <c r="V40" s="4"/>
      <c r="W40" s="4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2"/>
      <c r="BF40" s="11"/>
      <c r="BG40" s="11"/>
      <c r="BH40" s="2"/>
      <c r="BI40" s="2"/>
      <c r="BJ40" s="2"/>
      <c r="BK40" s="2"/>
      <c r="BL40" s="2"/>
      <c r="BM40" s="2"/>
      <c r="BN40" s="2"/>
      <c r="BO40" s="103"/>
    </row>
    <row r="41" spans="1:67" ht="15.75">
      <c r="A41" s="90"/>
      <c r="B41" s="1" t="s">
        <v>230</v>
      </c>
      <c r="C41" s="93" t="s">
        <v>24</v>
      </c>
      <c r="D41" s="4">
        <f t="shared" ref="D41:AI41" si="50">BP66</f>
        <v>16</v>
      </c>
      <c r="E41" s="4">
        <f t="shared" si="50"/>
        <v>16</v>
      </c>
      <c r="F41" s="4">
        <f t="shared" si="50"/>
        <v>16</v>
      </c>
      <c r="G41" s="4">
        <f t="shared" si="50"/>
        <v>17</v>
      </c>
      <c r="H41" s="4">
        <f t="shared" si="50"/>
        <v>19</v>
      </c>
      <c r="I41" s="4">
        <f t="shared" si="50"/>
        <v>24</v>
      </c>
      <c r="J41" s="4">
        <f t="shared" si="50"/>
        <v>17</v>
      </c>
      <c r="K41" s="4">
        <f t="shared" si="50"/>
        <v>19</v>
      </c>
      <c r="L41" s="4">
        <f t="shared" si="50"/>
        <v>19</v>
      </c>
      <c r="M41" s="4">
        <f t="shared" si="50"/>
        <v>17</v>
      </c>
      <c r="N41" s="4">
        <f t="shared" si="50"/>
        <v>34</v>
      </c>
      <c r="O41" s="4">
        <f t="shared" si="50"/>
        <v>39</v>
      </c>
      <c r="P41" s="4">
        <f t="shared" si="50"/>
        <v>47</v>
      </c>
      <c r="Q41" s="4">
        <f t="shared" si="50"/>
        <v>50</v>
      </c>
      <c r="R41" s="4">
        <f t="shared" si="50"/>
        <v>49</v>
      </c>
      <c r="S41" s="4">
        <f t="shared" si="50"/>
        <v>55</v>
      </c>
      <c r="T41" s="7">
        <f t="shared" si="50"/>
        <v>61</v>
      </c>
      <c r="U41" s="7">
        <f t="shared" si="50"/>
        <v>57</v>
      </c>
      <c r="V41" s="7">
        <f t="shared" si="50"/>
        <v>64</v>
      </c>
      <c r="W41" s="7">
        <f t="shared" si="50"/>
        <v>66</v>
      </c>
      <c r="X41" s="7">
        <f t="shared" si="50"/>
        <v>72</v>
      </c>
      <c r="Y41" s="7">
        <f t="shared" si="50"/>
        <v>78</v>
      </c>
      <c r="Z41" s="7">
        <f t="shared" si="50"/>
        <v>83</v>
      </c>
      <c r="AA41" s="7">
        <f t="shared" si="50"/>
        <v>86</v>
      </c>
      <c r="AB41" s="7">
        <f t="shared" si="50"/>
        <v>88</v>
      </c>
      <c r="AC41" s="7">
        <f t="shared" si="50"/>
        <v>88</v>
      </c>
      <c r="AD41" s="7">
        <f t="shared" si="50"/>
        <v>94</v>
      </c>
      <c r="AE41" s="7">
        <f t="shared" si="50"/>
        <v>92</v>
      </c>
      <c r="AF41" s="7">
        <f t="shared" si="50"/>
        <v>95</v>
      </c>
      <c r="AG41" s="7">
        <f t="shared" si="50"/>
        <v>99</v>
      </c>
      <c r="AH41" s="7">
        <f t="shared" si="50"/>
        <v>102</v>
      </c>
      <c r="AI41" s="7">
        <f t="shared" si="50"/>
        <v>103</v>
      </c>
      <c r="AJ41" s="7">
        <f t="shared" ref="AJ41:BE41" si="51">CV66</f>
        <v>110</v>
      </c>
      <c r="AK41" s="7">
        <f t="shared" si="51"/>
        <v>115</v>
      </c>
      <c r="AL41" s="7">
        <f t="shared" si="51"/>
        <v>116</v>
      </c>
      <c r="AM41" s="7">
        <f t="shared" si="51"/>
        <v>114</v>
      </c>
      <c r="AN41" s="7">
        <f t="shared" si="51"/>
        <v>115</v>
      </c>
      <c r="AO41" s="7">
        <f t="shared" si="51"/>
        <v>115</v>
      </c>
      <c r="AP41" s="7">
        <f t="shared" si="51"/>
        <v>114</v>
      </c>
      <c r="AQ41" s="7">
        <f t="shared" si="51"/>
        <v>111</v>
      </c>
      <c r="AR41" s="7">
        <f t="shared" si="51"/>
        <v>112</v>
      </c>
      <c r="AS41" s="7">
        <f t="shared" si="51"/>
        <v>111</v>
      </c>
      <c r="AT41" s="7">
        <f t="shared" si="51"/>
        <v>113</v>
      </c>
      <c r="AU41" s="7">
        <f t="shared" si="51"/>
        <v>111</v>
      </c>
      <c r="AV41" s="7">
        <f t="shared" si="51"/>
        <v>109</v>
      </c>
      <c r="AW41" s="7">
        <f t="shared" si="51"/>
        <v>107</v>
      </c>
      <c r="AX41" s="7">
        <f t="shared" si="51"/>
        <v>105</v>
      </c>
      <c r="AY41" s="7">
        <f t="shared" si="51"/>
        <v>106</v>
      </c>
      <c r="AZ41" s="7">
        <f t="shared" si="51"/>
        <v>107</v>
      </c>
      <c r="BA41" s="7">
        <f t="shared" si="51"/>
        <v>104</v>
      </c>
      <c r="BB41" s="7">
        <f t="shared" si="51"/>
        <v>98</v>
      </c>
      <c r="BC41" s="7">
        <f t="shared" si="51"/>
        <v>100</v>
      </c>
      <c r="BD41" s="7">
        <f t="shared" si="51"/>
        <v>103</v>
      </c>
      <c r="BE41" s="7">
        <f t="shared" si="51"/>
        <v>105</v>
      </c>
      <c r="BF41" s="7">
        <f t="shared" ref="BF41:BN41" si="52">DR66</f>
        <v>98</v>
      </c>
      <c r="BG41" s="7">
        <f t="shared" si="52"/>
        <v>97</v>
      </c>
      <c r="BH41" s="7">
        <f t="shared" si="52"/>
        <v>97</v>
      </c>
      <c r="BI41" s="7">
        <f t="shared" si="52"/>
        <v>99</v>
      </c>
      <c r="BJ41" s="7">
        <f t="shared" si="52"/>
        <v>100</v>
      </c>
      <c r="BK41" s="7">
        <f t="shared" si="52"/>
        <v>94</v>
      </c>
      <c r="BL41" s="157">
        <f t="shared" si="52"/>
        <v>107</v>
      </c>
      <c r="BM41" s="157">
        <f t="shared" si="52"/>
        <v>99</v>
      </c>
      <c r="BN41" s="157">
        <f t="shared" si="52"/>
        <v>83</v>
      </c>
      <c r="BO41" s="103"/>
    </row>
    <row r="42" spans="1:67" ht="15.75">
      <c r="A42" s="90"/>
      <c r="B42" s="1" t="s">
        <v>15</v>
      </c>
      <c r="C42" s="93"/>
      <c r="D42" s="4">
        <f t="shared" ref="D42:AI42" si="53">COUNTIF($B$67:$B$1241," - IMF")-COUNTIFS($B$67:$B$1241," - IMF",D67:D1241,"=0")-COUNTIFS($B$67:$B$1241," - IMF",D67:D1241,"")</f>
        <v>3</v>
      </c>
      <c r="E42" s="4">
        <f t="shared" si="53"/>
        <v>2</v>
      </c>
      <c r="F42" s="4">
        <f t="shared" si="53"/>
        <v>2</v>
      </c>
      <c r="G42" s="4">
        <f t="shared" si="53"/>
        <v>2</v>
      </c>
      <c r="H42" s="4">
        <f t="shared" si="53"/>
        <v>4</v>
      </c>
      <c r="I42" s="4">
        <f t="shared" si="53"/>
        <v>3</v>
      </c>
      <c r="J42" s="4">
        <f t="shared" si="53"/>
        <v>3</v>
      </c>
      <c r="K42" s="4">
        <f t="shared" si="53"/>
        <v>4</v>
      </c>
      <c r="L42" s="4">
        <f t="shared" si="53"/>
        <v>2</v>
      </c>
      <c r="M42" s="4">
        <f t="shared" si="53"/>
        <v>1</v>
      </c>
      <c r="N42" s="4">
        <f t="shared" si="53"/>
        <v>0</v>
      </c>
      <c r="O42" s="4">
        <f t="shared" si="53"/>
        <v>0</v>
      </c>
      <c r="P42" s="4">
        <f t="shared" si="53"/>
        <v>0</v>
      </c>
      <c r="Q42" s="4">
        <f t="shared" si="53"/>
        <v>0</v>
      </c>
      <c r="R42" s="4">
        <f t="shared" si="53"/>
        <v>0</v>
      </c>
      <c r="S42" s="4">
        <f t="shared" si="53"/>
        <v>1</v>
      </c>
      <c r="T42" s="4">
        <f t="shared" si="53"/>
        <v>1</v>
      </c>
      <c r="U42" s="4">
        <f t="shared" si="53"/>
        <v>1</v>
      </c>
      <c r="V42" s="4">
        <f t="shared" si="53"/>
        <v>3</v>
      </c>
      <c r="W42" s="4">
        <f t="shared" si="53"/>
        <v>4</v>
      </c>
      <c r="X42" s="4">
        <f t="shared" si="53"/>
        <v>8</v>
      </c>
      <c r="Y42" s="4">
        <f t="shared" si="53"/>
        <v>4</v>
      </c>
      <c r="Z42" s="4">
        <f t="shared" si="53"/>
        <v>10</v>
      </c>
      <c r="AA42" s="4">
        <f t="shared" si="53"/>
        <v>8</v>
      </c>
      <c r="AB42" s="4">
        <f t="shared" si="53"/>
        <v>12</v>
      </c>
      <c r="AC42" s="4">
        <f t="shared" si="53"/>
        <v>14</v>
      </c>
      <c r="AD42" s="4">
        <f t="shared" si="53"/>
        <v>14</v>
      </c>
      <c r="AE42" s="4">
        <f t="shared" si="53"/>
        <v>12</v>
      </c>
      <c r="AF42" s="4">
        <f t="shared" si="53"/>
        <v>14</v>
      </c>
      <c r="AG42" s="4">
        <f t="shared" si="53"/>
        <v>16</v>
      </c>
      <c r="AH42" s="4">
        <f t="shared" si="53"/>
        <v>13</v>
      </c>
      <c r="AI42" s="4">
        <f t="shared" si="53"/>
        <v>12</v>
      </c>
      <c r="AJ42" s="4">
        <f t="shared" ref="AJ42:BN42" si="54">COUNTIF($B$67:$B$1241," - IMF")-COUNTIFS($B$67:$B$1241," - IMF",AJ67:AJ1241,"=0")-COUNTIFS($B$67:$B$1241," - IMF",AJ67:AJ1241,"")</f>
        <v>16</v>
      </c>
      <c r="AK42" s="4">
        <f t="shared" si="54"/>
        <v>15</v>
      </c>
      <c r="AL42" s="4">
        <f t="shared" si="54"/>
        <v>12</v>
      </c>
      <c r="AM42" s="4">
        <f t="shared" si="54"/>
        <v>10</v>
      </c>
      <c r="AN42" s="4">
        <f t="shared" si="54"/>
        <v>8</v>
      </c>
      <c r="AO42" s="4">
        <f t="shared" si="54"/>
        <v>8</v>
      </c>
      <c r="AP42" s="4">
        <f t="shared" si="54"/>
        <v>8</v>
      </c>
      <c r="AQ42" s="4">
        <f t="shared" si="54"/>
        <v>7</v>
      </c>
      <c r="AR42" s="4">
        <f t="shared" si="54"/>
        <v>7</v>
      </c>
      <c r="AS42" s="4">
        <f t="shared" si="54"/>
        <v>7</v>
      </c>
      <c r="AT42" s="4">
        <f t="shared" si="54"/>
        <v>7</v>
      </c>
      <c r="AU42" s="4">
        <f t="shared" si="54"/>
        <v>6</v>
      </c>
      <c r="AV42" s="4">
        <f t="shared" si="54"/>
        <v>4</v>
      </c>
      <c r="AW42" s="4">
        <f t="shared" si="54"/>
        <v>4</v>
      </c>
      <c r="AX42" s="4">
        <f t="shared" si="54"/>
        <v>5</v>
      </c>
      <c r="AY42" s="4">
        <f t="shared" si="54"/>
        <v>4</v>
      </c>
      <c r="AZ42" s="4">
        <f t="shared" si="54"/>
        <v>4</v>
      </c>
      <c r="BA42" s="4">
        <f t="shared" si="54"/>
        <v>3</v>
      </c>
      <c r="BB42" s="4">
        <f t="shared" si="54"/>
        <v>3</v>
      </c>
      <c r="BC42" s="4">
        <f t="shared" si="54"/>
        <v>3</v>
      </c>
      <c r="BD42" s="4">
        <f t="shared" si="54"/>
        <v>3</v>
      </c>
      <c r="BE42" s="4">
        <f t="shared" si="54"/>
        <v>3</v>
      </c>
      <c r="BF42" s="4">
        <f t="shared" si="54"/>
        <v>3</v>
      </c>
      <c r="BG42" s="4">
        <f t="shared" si="54"/>
        <v>4</v>
      </c>
      <c r="BH42" s="4">
        <f t="shared" si="54"/>
        <v>3</v>
      </c>
      <c r="BI42" s="4">
        <f t="shared" si="54"/>
        <v>2</v>
      </c>
      <c r="BJ42" s="4">
        <f t="shared" si="54"/>
        <v>2</v>
      </c>
      <c r="BK42" s="4">
        <f t="shared" si="54"/>
        <v>2</v>
      </c>
      <c r="BL42" s="4">
        <f t="shared" si="54"/>
        <v>2</v>
      </c>
      <c r="BM42" s="4">
        <f t="shared" si="54"/>
        <v>1</v>
      </c>
      <c r="BN42" s="4">
        <f t="shared" si="54"/>
        <v>0</v>
      </c>
      <c r="BO42" s="103"/>
    </row>
    <row r="43" spans="1:67" ht="15.75">
      <c r="A43" s="90"/>
      <c r="B43" s="1" t="s">
        <v>181</v>
      </c>
      <c r="C43" s="93"/>
      <c r="D43" s="4">
        <f t="shared" ref="D43:AI43" si="55">COUNTIF($B$67:$B$1241," - IBRD")-COUNTIFS($B$67:$B$1241," - IBRD",D67:D1241,"=0")-COUNTIFS($B$67:$B$1241," - IBRD",D67:D1241,"")</f>
        <v>0</v>
      </c>
      <c r="E43" s="4">
        <f t="shared" si="55"/>
        <v>0</v>
      </c>
      <c r="F43" s="4">
        <f t="shared" si="55"/>
        <v>0</v>
      </c>
      <c r="G43" s="4">
        <f t="shared" si="55"/>
        <v>0</v>
      </c>
      <c r="H43" s="4">
        <f t="shared" si="55"/>
        <v>0</v>
      </c>
      <c r="I43" s="4">
        <f t="shared" si="55"/>
        <v>0</v>
      </c>
      <c r="J43" s="4">
        <f t="shared" si="55"/>
        <v>0</v>
      </c>
      <c r="K43" s="4">
        <f t="shared" si="55"/>
        <v>1</v>
      </c>
      <c r="L43" s="4">
        <f t="shared" si="55"/>
        <v>1</v>
      </c>
      <c r="M43" s="4">
        <f t="shared" si="55"/>
        <v>0</v>
      </c>
      <c r="N43" s="4">
        <f t="shared" si="55"/>
        <v>0</v>
      </c>
      <c r="O43" s="4">
        <f t="shared" si="55"/>
        <v>0</v>
      </c>
      <c r="P43" s="4">
        <f t="shared" si="55"/>
        <v>0</v>
      </c>
      <c r="Q43" s="4">
        <f t="shared" si="55"/>
        <v>0</v>
      </c>
      <c r="R43" s="4">
        <f t="shared" si="55"/>
        <v>0</v>
      </c>
      <c r="S43" s="4">
        <f t="shared" si="55"/>
        <v>0</v>
      </c>
      <c r="T43" s="4">
        <f t="shared" si="55"/>
        <v>1</v>
      </c>
      <c r="U43" s="4">
        <f t="shared" si="55"/>
        <v>0</v>
      </c>
      <c r="V43" s="4">
        <f t="shared" si="55"/>
        <v>0</v>
      </c>
      <c r="W43" s="4">
        <f t="shared" si="55"/>
        <v>0</v>
      </c>
      <c r="X43" s="4">
        <f t="shared" si="55"/>
        <v>0</v>
      </c>
      <c r="Y43" s="4">
        <f t="shared" si="55"/>
        <v>0</v>
      </c>
      <c r="Z43" s="4">
        <f t="shared" si="55"/>
        <v>0</v>
      </c>
      <c r="AA43" s="4">
        <f t="shared" si="55"/>
        <v>0</v>
      </c>
      <c r="AB43" s="4">
        <f t="shared" si="55"/>
        <v>1</v>
      </c>
      <c r="AC43" s="4">
        <f t="shared" si="55"/>
        <v>1</v>
      </c>
      <c r="AD43" s="4">
        <f t="shared" si="55"/>
        <v>3</v>
      </c>
      <c r="AE43" s="4">
        <f t="shared" si="55"/>
        <v>7</v>
      </c>
      <c r="AF43" s="4">
        <f t="shared" si="55"/>
        <v>7</v>
      </c>
      <c r="AG43" s="4">
        <f t="shared" si="55"/>
        <v>8</v>
      </c>
      <c r="AH43" s="4">
        <f t="shared" si="55"/>
        <v>7</v>
      </c>
      <c r="AI43" s="4">
        <f t="shared" si="55"/>
        <v>7</v>
      </c>
      <c r="AJ43" s="4">
        <f t="shared" ref="AJ43:BN43" si="56">COUNTIF($B$67:$B$1241," - IBRD")-COUNTIFS($B$67:$B$1241," - IBRD",AJ67:AJ1241,"=0")-COUNTIFS($B$67:$B$1241," - IBRD",AJ67:AJ1241,"")</f>
        <v>9</v>
      </c>
      <c r="AK43" s="4">
        <f t="shared" si="56"/>
        <v>8</v>
      </c>
      <c r="AL43" s="4">
        <f t="shared" si="56"/>
        <v>7</v>
      </c>
      <c r="AM43" s="4">
        <f t="shared" si="56"/>
        <v>7</v>
      </c>
      <c r="AN43" s="4">
        <f t="shared" si="56"/>
        <v>7</v>
      </c>
      <c r="AO43" s="4">
        <f t="shared" si="56"/>
        <v>8</v>
      </c>
      <c r="AP43" s="4">
        <f t="shared" si="56"/>
        <v>8</v>
      </c>
      <c r="AQ43" s="4">
        <f t="shared" si="56"/>
        <v>8</v>
      </c>
      <c r="AR43" s="4">
        <f t="shared" si="56"/>
        <v>7</v>
      </c>
      <c r="AS43" s="4">
        <f t="shared" si="56"/>
        <v>8</v>
      </c>
      <c r="AT43" s="4">
        <f t="shared" si="56"/>
        <v>7</v>
      </c>
      <c r="AU43" s="4">
        <f t="shared" si="56"/>
        <v>5</v>
      </c>
      <c r="AV43" s="4">
        <f t="shared" si="56"/>
        <v>5</v>
      </c>
      <c r="AW43" s="4">
        <f t="shared" si="56"/>
        <v>5</v>
      </c>
      <c r="AX43" s="4">
        <f t="shared" si="56"/>
        <v>5</v>
      </c>
      <c r="AY43" s="4">
        <f t="shared" si="56"/>
        <v>4</v>
      </c>
      <c r="AZ43" s="4">
        <f t="shared" si="56"/>
        <v>4</v>
      </c>
      <c r="BA43" s="4">
        <f t="shared" si="56"/>
        <v>1</v>
      </c>
      <c r="BB43" s="4">
        <f t="shared" si="56"/>
        <v>1</v>
      </c>
      <c r="BC43" s="4">
        <f t="shared" si="56"/>
        <v>1</v>
      </c>
      <c r="BD43" s="4">
        <f t="shared" si="56"/>
        <v>1</v>
      </c>
      <c r="BE43" s="4">
        <f t="shared" si="56"/>
        <v>2</v>
      </c>
      <c r="BF43" s="4">
        <f t="shared" si="56"/>
        <v>1</v>
      </c>
      <c r="BG43" s="4">
        <f t="shared" si="56"/>
        <v>1</v>
      </c>
      <c r="BH43" s="4">
        <f t="shared" si="56"/>
        <v>1</v>
      </c>
      <c r="BI43" s="4">
        <f t="shared" si="56"/>
        <v>1</v>
      </c>
      <c r="BJ43" s="4">
        <f t="shared" si="56"/>
        <v>1</v>
      </c>
      <c r="BK43" s="4">
        <f t="shared" si="56"/>
        <v>1</v>
      </c>
      <c r="BL43" s="4">
        <f t="shared" si="56"/>
        <v>1</v>
      </c>
      <c r="BM43" s="4">
        <f t="shared" si="56"/>
        <v>2</v>
      </c>
      <c r="BN43" s="4">
        <f t="shared" si="56"/>
        <v>4</v>
      </c>
      <c r="BO43" s="103"/>
    </row>
    <row r="44" spans="1:67" ht="15.75">
      <c r="A44" s="90"/>
      <c r="B44" s="1" t="s">
        <v>199</v>
      </c>
      <c r="C44" s="93"/>
      <c r="D44" s="4">
        <f t="shared" ref="D44:AI44" si="57">COUNTIF($B$67:$B$1241," - IDA")-COUNTIFS($B$67:$B$1241," - IDA",D67:D1241,"=0")-COUNTIFS($B$67:$B$1241," - IDA",D67:D1241,"")</f>
        <v>0</v>
      </c>
      <c r="E44" s="4">
        <f t="shared" si="57"/>
        <v>0</v>
      </c>
      <c r="F44" s="4">
        <f t="shared" si="57"/>
        <v>0</v>
      </c>
      <c r="G44" s="4">
        <f t="shared" si="57"/>
        <v>0</v>
      </c>
      <c r="H44" s="4">
        <f t="shared" si="57"/>
        <v>0</v>
      </c>
      <c r="I44" s="4">
        <f t="shared" si="57"/>
        <v>0</v>
      </c>
      <c r="J44" s="4">
        <f t="shared" si="57"/>
        <v>0</v>
      </c>
      <c r="K44" s="4">
        <f t="shared" si="57"/>
        <v>0</v>
      </c>
      <c r="L44" s="4">
        <f t="shared" si="57"/>
        <v>0</v>
      </c>
      <c r="M44" s="4">
        <f t="shared" si="57"/>
        <v>0</v>
      </c>
      <c r="N44" s="4">
        <f t="shared" si="57"/>
        <v>0</v>
      </c>
      <c r="O44" s="4">
        <f t="shared" si="57"/>
        <v>0</v>
      </c>
      <c r="P44" s="4">
        <f t="shared" si="57"/>
        <v>0</v>
      </c>
      <c r="Q44" s="4">
        <f t="shared" si="57"/>
        <v>0</v>
      </c>
      <c r="R44" s="4">
        <f t="shared" si="57"/>
        <v>0</v>
      </c>
      <c r="S44" s="4">
        <f t="shared" si="57"/>
        <v>0</v>
      </c>
      <c r="T44" s="4">
        <f t="shared" si="57"/>
        <v>0</v>
      </c>
      <c r="U44" s="4">
        <f t="shared" si="57"/>
        <v>0</v>
      </c>
      <c r="V44" s="4">
        <f t="shared" si="57"/>
        <v>0</v>
      </c>
      <c r="W44" s="4">
        <f t="shared" si="57"/>
        <v>0</v>
      </c>
      <c r="X44" s="4">
        <f t="shared" si="57"/>
        <v>0</v>
      </c>
      <c r="Y44" s="4">
        <f t="shared" si="57"/>
        <v>1</v>
      </c>
      <c r="Z44" s="4">
        <f t="shared" si="57"/>
        <v>1</v>
      </c>
      <c r="AA44" s="4">
        <f t="shared" si="57"/>
        <v>1</v>
      </c>
      <c r="AB44" s="4">
        <f t="shared" si="57"/>
        <v>1</v>
      </c>
      <c r="AC44" s="4">
        <f t="shared" si="57"/>
        <v>0</v>
      </c>
      <c r="AD44" s="4">
        <f t="shared" si="57"/>
        <v>0</v>
      </c>
      <c r="AE44" s="4">
        <f t="shared" si="57"/>
        <v>0</v>
      </c>
      <c r="AF44" s="4">
        <f t="shared" si="57"/>
        <v>5</v>
      </c>
      <c r="AG44" s="4">
        <f t="shared" si="57"/>
        <v>7</v>
      </c>
      <c r="AH44" s="4">
        <f t="shared" si="57"/>
        <v>5</v>
      </c>
      <c r="AI44" s="4">
        <f t="shared" si="57"/>
        <v>4</v>
      </c>
      <c r="AJ44" s="4">
        <f t="shared" ref="AJ44:BN44" si="58">COUNTIF($B$67:$B$1241," - IDA")-COUNTIFS($B$67:$B$1241," - IDA",AJ67:AJ1241,"=0")-COUNTIFS($B$67:$B$1241," - IDA",AJ67:AJ1241,"")</f>
        <v>6</v>
      </c>
      <c r="AK44" s="4">
        <f t="shared" si="58"/>
        <v>6</v>
      </c>
      <c r="AL44" s="4">
        <f t="shared" si="58"/>
        <v>7</v>
      </c>
      <c r="AM44" s="4">
        <f t="shared" si="58"/>
        <v>6</v>
      </c>
      <c r="AN44" s="4">
        <f t="shared" si="58"/>
        <v>6</v>
      </c>
      <c r="AO44" s="4">
        <f t="shared" si="58"/>
        <v>6</v>
      </c>
      <c r="AP44" s="4">
        <f t="shared" si="58"/>
        <v>7</v>
      </c>
      <c r="AQ44" s="4">
        <f t="shared" si="58"/>
        <v>8</v>
      </c>
      <c r="AR44" s="4">
        <f t="shared" si="58"/>
        <v>7</v>
      </c>
      <c r="AS44" s="4">
        <f t="shared" si="58"/>
        <v>8</v>
      </c>
      <c r="AT44" s="4">
        <f t="shared" si="58"/>
        <v>11</v>
      </c>
      <c r="AU44" s="4">
        <f t="shared" si="58"/>
        <v>8</v>
      </c>
      <c r="AV44" s="4">
        <f t="shared" si="58"/>
        <v>8</v>
      </c>
      <c r="AW44" s="4">
        <f t="shared" si="58"/>
        <v>8</v>
      </c>
      <c r="AX44" s="4">
        <f t="shared" si="58"/>
        <v>8</v>
      </c>
      <c r="AY44" s="4">
        <f t="shared" si="58"/>
        <v>8</v>
      </c>
      <c r="AZ44" s="4">
        <f t="shared" si="58"/>
        <v>4</v>
      </c>
      <c r="BA44" s="4">
        <f t="shared" si="58"/>
        <v>4</v>
      </c>
      <c r="BB44" s="4">
        <f t="shared" si="58"/>
        <v>5</v>
      </c>
      <c r="BC44" s="4">
        <f t="shared" si="58"/>
        <v>4</v>
      </c>
      <c r="BD44" s="4">
        <f t="shared" si="58"/>
        <v>6</v>
      </c>
      <c r="BE44" s="4">
        <f t="shared" si="58"/>
        <v>5</v>
      </c>
      <c r="BF44" s="4">
        <f t="shared" si="58"/>
        <v>5</v>
      </c>
      <c r="BG44" s="4">
        <f t="shared" si="58"/>
        <v>5</v>
      </c>
      <c r="BH44" s="4">
        <f t="shared" si="58"/>
        <v>5</v>
      </c>
      <c r="BI44" s="4">
        <f t="shared" si="58"/>
        <v>5</v>
      </c>
      <c r="BJ44" s="4">
        <f t="shared" si="58"/>
        <v>5</v>
      </c>
      <c r="BK44" s="4">
        <f t="shared" si="58"/>
        <v>5</v>
      </c>
      <c r="BL44" s="4">
        <f t="shared" si="58"/>
        <v>5</v>
      </c>
      <c r="BM44" s="4">
        <f t="shared" si="58"/>
        <v>4</v>
      </c>
      <c r="BN44" s="4">
        <f t="shared" si="58"/>
        <v>5</v>
      </c>
      <c r="BO44" s="103"/>
    </row>
    <row r="45" spans="1:67" ht="15.75">
      <c r="A45" s="90"/>
      <c r="B45" s="1" t="s">
        <v>238</v>
      </c>
      <c r="C45" s="93"/>
      <c r="D45" s="4">
        <f t="shared" ref="D45:AI45" si="59">COUNTIF($B$67:$B$1241," - IADB")-COUNTIFS($B$67:$B$1241," - IADB",D67:D1241,"=0")-COUNTIFS($B$67:$B$1241," - IADB",D67:D1241,"")</f>
        <v>0</v>
      </c>
      <c r="E45" s="4">
        <f t="shared" si="59"/>
        <v>0</v>
      </c>
      <c r="F45" s="4">
        <f t="shared" si="59"/>
        <v>0</v>
      </c>
      <c r="G45" s="4">
        <f t="shared" si="59"/>
        <v>0</v>
      </c>
      <c r="H45" s="4">
        <f t="shared" si="59"/>
        <v>0</v>
      </c>
      <c r="I45" s="4">
        <f t="shared" si="59"/>
        <v>0</v>
      </c>
      <c r="J45" s="4">
        <f t="shared" si="59"/>
        <v>0</v>
      </c>
      <c r="K45" s="4">
        <f t="shared" si="59"/>
        <v>0</v>
      </c>
      <c r="L45" s="4">
        <f t="shared" si="59"/>
        <v>0</v>
      </c>
      <c r="M45" s="4">
        <f t="shared" si="59"/>
        <v>0</v>
      </c>
      <c r="N45" s="4">
        <f t="shared" si="59"/>
        <v>0</v>
      </c>
      <c r="O45" s="4">
        <f t="shared" si="59"/>
        <v>0</v>
      </c>
      <c r="P45" s="4">
        <f t="shared" si="59"/>
        <v>0</v>
      </c>
      <c r="Q45" s="4">
        <f t="shared" si="59"/>
        <v>0</v>
      </c>
      <c r="R45" s="4">
        <f t="shared" si="59"/>
        <v>0</v>
      </c>
      <c r="S45" s="4">
        <f t="shared" si="59"/>
        <v>0</v>
      </c>
      <c r="T45" s="4">
        <f t="shared" si="59"/>
        <v>0</v>
      </c>
      <c r="U45" s="4">
        <f t="shared" si="59"/>
        <v>0</v>
      </c>
      <c r="V45" s="4">
        <f t="shared" si="59"/>
        <v>0</v>
      </c>
      <c r="W45" s="4">
        <f t="shared" si="59"/>
        <v>0</v>
      </c>
      <c r="X45" s="4">
        <f t="shared" si="59"/>
        <v>0</v>
      </c>
      <c r="Y45" s="4">
        <f t="shared" si="59"/>
        <v>0</v>
      </c>
      <c r="Z45" s="4">
        <f t="shared" si="59"/>
        <v>0</v>
      </c>
      <c r="AA45" s="4">
        <f t="shared" si="59"/>
        <v>0</v>
      </c>
      <c r="AB45" s="4">
        <f t="shared" si="59"/>
        <v>0</v>
      </c>
      <c r="AC45" s="4">
        <f t="shared" si="59"/>
        <v>0</v>
      </c>
      <c r="AD45" s="4">
        <f t="shared" si="59"/>
        <v>0</v>
      </c>
      <c r="AE45" s="4">
        <f t="shared" si="59"/>
        <v>0</v>
      </c>
      <c r="AF45" s="4">
        <f t="shared" si="59"/>
        <v>2</v>
      </c>
      <c r="AG45" s="4">
        <f t="shared" si="59"/>
        <v>4</v>
      </c>
      <c r="AH45" s="4">
        <f t="shared" si="59"/>
        <v>4</v>
      </c>
      <c r="AI45" s="4">
        <f t="shared" si="59"/>
        <v>3</v>
      </c>
      <c r="AJ45" s="4">
        <f t="shared" ref="AJ45:BN45" si="60">COUNTIF($B$67:$B$1241," - IADB")-COUNTIFS($B$67:$B$1241," - IADB",AJ67:AJ1241,"=0")-COUNTIFS($B$67:$B$1241," - IADB",AJ67:AJ1241,"")</f>
        <v>1</v>
      </c>
      <c r="AK45" s="4">
        <f t="shared" si="60"/>
        <v>1</v>
      </c>
      <c r="AL45" s="4">
        <f t="shared" si="60"/>
        <v>0</v>
      </c>
      <c r="AM45" s="4">
        <f t="shared" si="60"/>
        <v>0</v>
      </c>
      <c r="AN45" s="4">
        <f t="shared" si="60"/>
        <v>0</v>
      </c>
      <c r="AO45" s="4">
        <f t="shared" si="60"/>
        <v>0</v>
      </c>
      <c r="AP45" s="4">
        <f t="shared" si="60"/>
        <v>0</v>
      </c>
      <c r="AQ45" s="4">
        <f t="shared" si="60"/>
        <v>1</v>
      </c>
      <c r="AR45" s="4">
        <f t="shared" si="60"/>
        <v>1</v>
      </c>
      <c r="AS45" s="4">
        <f t="shared" si="60"/>
        <v>0</v>
      </c>
      <c r="AT45" s="4">
        <f t="shared" si="60"/>
        <v>1</v>
      </c>
      <c r="AU45" s="4">
        <f t="shared" si="60"/>
        <v>0</v>
      </c>
      <c r="AV45" s="4">
        <f t="shared" si="60"/>
        <v>0</v>
      </c>
      <c r="AW45" s="4">
        <f t="shared" si="60"/>
        <v>0</v>
      </c>
      <c r="AX45" s="4">
        <f t="shared" si="60"/>
        <v>0</v>
      </c>
      <c r="AY45" s="4">
        <f t="shared" si="60"/>
        <v>0</v>
      </c>
      <c r="AZ45" s="4">
        <f t="shared" si="60"/>
        <v>0</v>
      </c>
      <c r="BA45" s="4">
        <f t="shared" si="60"/>
        <v>0</v>
      </c>
      <c r="BB45" s="4">
        <f t="shared" si="60"/>
        <v>0</v>
      </c>
      <c r="BC45" s="4">
        <f t="shared" si="60"/>
        <v>0</v>
      </c>
      <c r="BD45" s="4">
        <f t="shared" si="60"/>
        <v>0</v>
      </c>
      <c r="BE45" s="4">
        <f t="shared" si="60"/>
        <v>0</v>
      </c>
      <c r="BF45" s="4">
        <f t="shared" si="60"/>
        <v>0</v>
      </c>
      <c r="BG45" s="4">
        <f t="shared" si="60"/>
        <v>0</v>
      </c>
      <c r="BH45" s="4">
        <f t="shared" si="60"/>
        <v>0</v>
      </c>
      <c r="BI45" s="4">
        <f t="shared" si="60"/>
        <v>0</v>
      </c>
      <c r="BJ45" s="4">
        <f t="shared" si="60"/>
        <v>1</v>
      </c>
      <c r="BK45" s="4">
        <f t="shared" si="60"/>
        <v>1</v>
      </c>
      <c r="BL45" s="4">
        <f t="shared" si="60"/>
        <v>1</v>
      </c>
      <c r="BM45" s="4">
        <f t="shared" si="60"/>
        <v>1</v>
      </c>
      <c r="BN45" s="4">
        <f t="shared" si="60"/>
        <v>1</v>
      </c>
      <c r="BO45" s="103"/>
    </row>
    <row r="46" spans="1:67" ht="15.75">
      <c r="A46" s="90"/>
      <c r="B46" s="1" t="s">
        <v>2</v>
      </c>
      <c r="C46" s="93"/>
      <c r="D46" s="4">
        <f t="shared" ref="D46:AI46" si="61">COUNTIF($B$67:$B$1241," - Paris Club")-COUNTIFS($B$67:$B$1241," - Paris Club",D67:D1241,"=0")-COUNTIFS($B$67:$B$1241," - Paris Club",D67:D1241,"")</f>
        <v>0</v>
      </c>
      <c r="E46" s="4">
        <f t="shared" si="61"/>
        <v>1</v>
      </c>
      <c r="F46" s="4">
        <f t="shared" si="61"/>
        <v>2</v>
      </c>
      <c r="G46" s="4">
        <f t="shared" si="61"/>
        <v>1</v>
      </c>
      <c r="H46" s="4">
        <f t="shared" si="61"/>
        <v>1</v>
      </c>
      <c r="I46" s="4">
        <f t="shared" si="61"/>
        <v>4</v>
      </c>
      <c r="J46" s="4">
        <f t="shared" si="61"/>
        <v>2</v>
      </c>
      <c r="K46" s="4">
        <f t="shared" si="61"/>
        <v>2</v>
      </c>
      <c r="L46" s="4">
        <f t="shared" si="61"/>
        <v>3</v>
      </c>
      <c r="M46" s="4">
        <f t="shared" si="61"/>
        <v>3</v>
      </c>
      <c r="N46" s="4">
        <f t="shared" si="61"/>
        <v>2</v>
      </c>
      <c r="O46" s="4">
        <f t="shared" si="61"/>
        <v>2</v>
      </c>
      <c r="P46" s="4">
        <f t="shared" si="61"/>
        <v>4</v>
      </c>
      <c r="Q46" s="4">
        <f t="shared" si="61"/>
        <v>3</v>
      </c>
      <c r="R46" s="4">
        <f t="shared" si="61"/>
        <v>4</v>
      </c>
      <c r="S46" s="4">
        <f t="shared" si="61"/>
        <v>4</v>
      </c>
      <c r="T46" s="4">
        <f t="shared" si="61"/>
        <v>3</v>
      </c>
      <c r="U46" s="4">
        <f t="shared" si="61"/>
        <v>6</v>
      </c>
      <c r="V46" s="4">
        <f t="shared" si="61"/>
        <v>9</v>
      </c>
      <c r="W46" s="4">
        <f t="shared" si="61"/>
        <v>8</v>
      </c>
      <c r="X46" s="4">
        <f t="shared" si="61"/>
        <v>12</v>
      </c>
      <c r="Y46" s="4">
        <f t="shared" si="61"/>
        <v>13</v>
      </c>
      <c r="Z46" s="4">
        <f t="shared" si="61"/>
        <v>19</v>
      </c>
      <c r="AA46" s="4">
        <f t="shared" si="61"/>
        <v>26</v>
      </c>
      <c r="AB46" s="4">
        <f t="shared" si="61"/>
        <v>25</v>
      </c>
      <c r="AC46" s="4">
        <f t="shared" si="61"/>
        <v>34</v>
      </c>
      <c r="AD46" s="4">
        <f t="shared" si="61"/>
        <v>30</v>
      </c>
      <c r="AE46" s="4">
        <f t="shared" si="61"/>
        <v>32</v>
      </c>
      <c r="AF46" s="4">
        <f t="shared" si="61"/>
        <v>30</v>
      </c>
      <c r="AG46" s="4">
        <f t="shared" si="61"/>
        <v>44</v>
      </c>
      <c r="AH46" s="4">
        <f t="shared" si="61"/>
        <v>40</v>
      </c>
      <c r="AI46" s="4">
        <f t="shared" si="61"/>
        <v>41</v>
      </c>
      <c r="AJ46" s="4">
        <f t="shared" ref="AJ46:BN46" si="62">COUNTIF($B$67:$B$1241," - Paris Club")-COUNTIFS($B$67:$B$1241," - Paris Club",AJ67:AJ1241,"=0")-COUNTIFS($B$67:$B$1241," - Paris Club",AJ67:AJ1241,"")</f>
        <v>39</v>
      </c>
      <c r="AK46" s="4">
        <f t="shared" si="62"/>
        <v>36</v>
      </c>
      <c r="AL46" s="4">
        <f t="shared" si="62"/>
        <v>38</v>
      </c>
      <c r="AM46" s="4">
        <f t="shared" si="62"/>
        <v>39</v>
      </c>
      <c r="AN46" s="4">
        <f t="shared" si="62"/>
        <v>39</v>
      </c>
      <c r="AO46" s="4">
        <f t="shared" si="62"/>
        <v>30</v>
      </c>
      <c r="AP46" s="4">
        <f t="shared" si="62"/>
        <v>29</v>
      </c>
      <c r="AQ46" s="4">
        <f t="shared" si="62"/>
        <v>32</v>
      </c>
      <c r="AR46" s="4">
        <f t="shared" si="62"/>
        <v>48</v>
      </c>
      <c r="AS46" s="4">
        <f t="shared" si="62"/>
        <v>40</v>
      </c>
      <c r="AT46" s="4">
        <f t="shared" si="62"/>
        <v>40</v>
      </c>
      <c r="AU46" s="4">
        <f t="shared" si="62"/>
        <v>36</v>
      </c>
      <c r="AV46" s="4">
        <f t="shared" si="62"/>
        <v>36</v>
      </c>
      <c r="AW46" s="4">
        <f t="shared" si="62"/>
        <v>36</v>
      </c>
      <c r="AX46" s="4">
        <f t="shared" si="62"/>
        <v>31</v>
      </c>
      <c r="AY46" s="4">
        <f t="shared" si="62"/>
        <v>27</v>
      </c>
      <c r="AZ46" s="4">
        <f t="shared" si="62"/>
        <v>23</v>
      </c>
      <c r="BA46" s="4">
        <f t="shared" si="62"/>
        <v>19</v>
      </c>
      <c r="BB46" s="4">
        <f t="shared" si="62"/>
        <v>20</v>
      </c>
      <c r="BC46" s="4">
        <f t="shared" si="62"/>
        <v>16</v>
      </c>
      <c r="BD46" s="4">
        <f t="shared" si="62"/>
        <v>13</v>
      </c>
      <c r="BE46" s="4">
        <f t="shared" si="62"/>
        <v>12</v>
      </c>
      <c r="BF46" s="4">
        <f t="shared" si="62"/>
        <v>11</v>
      </c>
      <c r="BG46" s="4">
        <f t="shared" si="62"/>
        <v>11</v>
      </c>
      <c r="BH46" s="4">
        <f t="shared" si="62"/>
        <v>10</v>
      </c>
      <c r="BI46" s="4">
        <f t="shared" si="62"/>
        <v>11</v>
      </c>
      <c r="BJ46" s="4">
        <f t="shared" si="62"/>
        <v>13</v>
      </c>
      <c r="BK46" s="4">
        <f t="shared" si="62"/>
        <v>13</v>
      </c>
      <c r="BL46" s="4">
        <f t="shared" si="62"/>
        <v>31</v>
      </c>
      <c r="BM46" s="4">
        <f t="shared" si="62"/>
        <v>32</v>
      </c>
      <c r="BN46" s="4">
        <f t="shared" si="62"/>
        <v>23</v>
      </c>
      <c r="BO46" s="103"/>
    </row>
    <row r="47" spans="1:67" ht="15.75">
      <c r="A47" s="90"/>
      <c r="B47" s="1" t="s">
        <v>202</v>
      </c>
      <c r="C47" s="93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>
        <f t="shared" ref="AR47:BN47" si="63">COUNTIF($B$67:$B$1241," - China")-COUNTIFS($B$67:$B$1241," - China",AR67:AR1241,"=0")-COUNTIFS($B$67:$B$1241," - China",AR67:AR1241,"")</f>
        <v>3</v>
      </c>
      <c r="AS47" s="4">
        <f t="shared" si="63"/>
        <v>20</v>
      </c>
      <c r="AT47" s="4">
        <f t="shared" si="63"/>
        <v>12</v>
      </c>
      <c r="AU47" s="4">
        <f t="shared" si="63"/>
        <v>9</v>
      </c>
      <c r="AV47" s="4">
        <f t="shared" si="63"/>
        <v>4</v>
      </c>
      <c r="AW47" s="4">
        <f t="shared" si="63"/>
        <v>6</v>
      </c>
      <c r="AX47" s="4">
        <f t="shared" si="63"/>
        <v>12</v>
      </c>
      <c r="AY47" s="4">
        <f t="shared" si="63"/>
        <v>32</v>
      </c>
      <c r="AZ47" s="4">
        <f t="shared" si="63"/>
        <v>4</v>
      </c>
      <c r="BA47" s="4">
        <f t="shared" si="63"/>
        <v>3</v>
      </c>
      <c r="BB47" s="4">
        <f t="shared" si="63"/>
        <v>9</v>
      </c>
      <c r="BC47" s="4">
        <f t="shared" si="63"/>
        <v>7</v>
      </c>
      <c r="BD47" s="4">
        <f t="shared" si="63"/>
        <v>8</v>
      </c>
      <c r="BE47" s="4">
        <f t="shared" si="63"/>
        <v>1</v>
      </c>
      <c r="BF47" s="4">
        <f t="shared" si="63"/>
        <v>7</v>
      </c>
      <c r="BG47" s="4">
        <f t="shared" si="63"/>
        <v>2</v>
      </c>
      <c r="BH47" s="4">
        <f t="shared" si="63"/>
        <v>8</v>
      </c>
      <c r="BI47" s="4">
        <f t="shared" si="63"/>
        <v>14</v>
      </c>
      <c r="BJ47" s="4">
        <f t="shared" si="63"/>
        <v>13</v>
      </c>
      <c r="BK47" s="4">
        <f t="shared" si="63"/>
        <v>11</v>
      </c>
      <c r="BL47" s="4">
        <f t="shared" si="63"/>
        <v>28</v>
      </c>
      <c r="BM47" s="4">
        <f t="shared" si="63"/>
        <v>28</v>
      </c>
      <c r="BN47" s="4">
        <f t="shared" si="63"/>
        <v>11</v>
      </c>
      <c r="BO47" s="103"/>
    </row>
    <row r="48" spans="1:67" ht="15.75">
      <c r="A48" s="90"/>
      <c r="B48" s="1" t="s">
        <v>3</v>
      </c>
      <c r="C48" s="93"/>
      <c r="D48" s="9">
        <f t="shared" ref="D48:AI48" si="64">COUNTIF($B$67:$B$1241," - Other Official Creditors")-COUNTIFS($B$67:$B$1241," - Other Official Creditors",D67:D1241,"=0")-COUNTIFS($B$67:$B$1241," - Other Official Creditors",D67:D1241,"")</f>
        <v>4</v>
      </c>
      <c r="E48" s="9">
        <f t="shared" si="64"/>
        <v>6</v>
      </c>
      <c r="F48" s="9">
        <f t="shared" si="64"/>
        <v>6</v>
      </c>
      <c r="G48" s="9">
        <f t="shared" si="64"/>
        <v>7</v>
      </c>
      <c r="H48" s="9">
        <f t="shared" si="64"/>
        <v>7</v>
      </c>
      <c r="I48" s="9">
        <f t="shared" si="64"/>
        <v>14</v>
      </c>
      <c r="J48" s="9">
        <f t="shared" si="64"/>
        <v>7</v>
      </c>
      <c r="K48" s="9">
        <f t="shared" si="64"/>
        <v>5</v>
      </c>
      <c r="L48" s="9">
        <f t="shared" si="64"/>
        <v>9</v>
      </c>
      <c r="M48" s="9">
        <f t="shared" si="64"/>
        <v>8</v>
      </c>
      <c r="N48" s="9">
        <f t="shared" si="64"/>
        <v>20</v>
      </c>
      <c r="O48" s="9">
        <f t="shared" si="64"/>
        <v>28</v>
      </c>
      <c r="P48" s="9">
        <f t="shared" si="64"/>
        <v>33</v>
      </c>
      <c r="Q48" s="9">
        <f t="shared" si="64"/>
        <v>35</v>
      </c>
      <c r="R48" s="9">
        <f t="shared" si="64"/>
        <v>35</v>
      </c>
      <c r="S48" s="9">
        <f t="shared" si="64"/>
        <v>42</v>
      </c>
      <c r="T48" s="9">
        <f t="shared" si="64"/>
        <v>45</v>
      </c>
      <c r="U48" s="9">
        <f t="shared" si="64"/>
        <v>48</v>
      </c>
      <c r="V48" s="9">
        <f t="shared" si="64"/>
        <v>53</v>
      </c>
      <c r="W48" s="9">
        <f t="shared" si="64"/>
        <v>54</v>
      </c>
      <c r="X48" s="9">
        <f t="shared" si="64"/>
        <v>57</v>
      </c>
      <c r="Y48" s="9">
        <f t="shared" si="64"/>
        <v>62</v>
      </c>
      <c r="Z48" s="9">
        <f t="shared" si="64"/>
        <v>66</v>
      </c>
      <c r="AA48" s="9">
        <f t="shared" si="64"/>
        <v>73</v>
      </c>
      <c r="AB48" s="9">
        <f t="shared" si="64"/>
        <v>77</v>
      </c>
      <c r="AC48" s="9">
        <f t="shared" si="64"/>
        <v>73</v>
      </c>
      <c r="AD48" s="9">
        <f t="shared" si="64"/>
        <v>78</v>
      </c>
      <c r="AE48" s="9">
        <f t="shared" si="64"/>
        <v>81</v>
      </c>
      <c r="AF48" s="9">
        <f t="shared" si="64"/>
        <v>85</v>
      </c>
      <c r="AG48" s="9">
        <f t="shared" si="64"/>
        <v>89</v>
      </c>
      <c r="AH48" s="9">
        <f t="shared" si="64"/>
        <v>92</v>
      </c>
      <c r="AI48" s="9">
        <f t="shared" si="64"/>
        <v>95</v>
      </c>
      <c r="AJ48" s="9">
        <f t="shared" ref="AJ48:BN48" si="65">COUNTIF($B$67:$B$1241," - Other Official Creditors")-COUNTIFS($B$67:$B$1241," - Other Official Creditors",AJ67:AJ1241,"=0")-COUNTIFS($B$67:$B$1241," - Other Official Creditors",AJ67:AJ1241,"")</f>
        <v>99</v>
      </c>
      <c r="AK48" s="9">
        <f t="shared" si="65"/>
        <v>103</v>
      </c>
      <c r="AL48" s="9">
        <f t="shared" si="65"/>
        <v>104</v>
      </c>
      <c r="AM48" s="9">
        <f t="shared" si="65"/>
        <v>107</v>
      </c>
      <c r="AN48" s="9">
        <f t="shared" si="65"/>
        <v>105</v>
      </c>
      <c r="AO48" s="9">
        <f t="shared" si="65"/>
        <v>107</v>
      </c>
      <c r="AP48" s="9">
        <f t="shared" si="65"/>
        <v>104</v>
      </c>
      <c r="AQ48" s="9">
        <f t="shared" si="65"/>
        <v>101</v>
      </c>
      <c r="AR48" s="9">
        <f t="shared" si="65"/>
        <v>104</v>
      </c>
      <c r="AS48" s="9">
        <f t="shared" si="65"/>
        <v>104</v>
      </c>
      <c r="AT48" s="9">
        <f t="shared" si="65"/>
        <v>107</v>
      </c>
      <c r="AU48" s="9">
        <f t="shared" si="65"/>
        <v>103</v>
      </c>
      <c r="AV48" s="9">
        <f t="shared" si="65"/>
        <v>101</v>
      </c>
      <c r="AW48" s="9">
        <f t="shared" si="65"/>
        <v>99</v>
      </c>
      <c r="AX48" s="9">
        <f t="shared" si="65"/>
        <v>97</v>
      </c>
      <c r="AY48" s="9">
        <f t="shared" si="65"/>
        <v>98</v>
      </c>
      <c r="AZ48" s="9">
        <f t="shared" si="65"/>
        <v>102</v>
      </c>
      <c r="BA48" s="9">
        <f t="shared" si="65"/>
        <v>97</v>
      </c>
      <c r="BB48" s="9">
        <f t="shared" si="65"/>
        <v>88</v>
      </c>
      <c r="BC48" s="9">
        <f t="shared" si="65"/>
        <v>89</v>
      </c>
      <c r="BD48" s="9">
        <f t="shared" si="65"/>
        <v>89</v>
      </c>
      <c r="BE48" s="9">
        <f t="shared" si="65"/>
        <v>93</v>
      </c>
      <c r="BF48" s="9">
        <f t="shared" si="65"/>
        <v>88</v>
      </c>
      <c r="BG48" s="9">
        <f t="shared" si="65"/>
        <v>83</v>
      </c>
      <c r="BH48" s="9">
        <f t="shared" si="65"/>
        <v>83</v>
      </c>
      <c r="BI48" s="9">
        <f t="shared" si="65"/>
        <v>84</v>
      </c>
      <c r="BJ48" s="9">
        <f t="shared" si="65"/>
        <v>80</v>
      </c>
      <c r="BK48" s="9">
        <f t="shared" si="65"/>
        <v>79</v>
      </c>
      <c r="BL48" s="9">
        <f t="shared" si="65"/>
        <v>89</v>
      </c>
      <c r="BM48" s="9">
        <f t="shared" si="65"/>
        <v>83</v>
      </c>
      <c r="BN48" s="9">
        <f t="shared" si="65"/>
        <v>71</v>
      </c>
      <c r="BO48" s="103"/>
    </row>
    <row r="49" spans="1:67" ht="15.75">
      <c r="A49" s="90"/>
      <c r="B49" s="1" t="s">
        <v>18</v>
      </c>
      <c r="C49" s="93"/>
      <c r="D49" s="4">
        <f t="shared" ref="D49:AI49" si="66">COUNTIF($B$67:$B$1241," - FC Bank Loans")-COUNTIFS($B$67:$B$1241," - FC Bank Loans",D67:D1241,"=0")-COUNTIFS($B$67:$B$1241," - FC Bank Loans",D67:D1241,"")</f>
        <v>1</v>
      </c>
      <c r="E49" s="4">
        <f t="shared" si="66"/>
        <v>3</v>
      </c>
      <c r="F49" s="4">
        <f t="shared" si="66"/>
        <v>1</v>
      </c>
      <c r="G49" s="4">
        <f t="shared" si="66"/>
        <v>2</v>
      </c>
      <c r="H49" s="4">
        <f t="shared" si="66"/>
        <v>2</v>
      </c>
      <c r="I49" s="4">
        <f t="shared" si="66"/>
        <v>2</v>
      </c>
      <c r="J49" s="4">
        <f t="shared" si="66"/>
        <v>1</v>
      </c>
      <c r="K49" s="4">
        <f t="shared" si="66"/>
        <v>1</v>
      </c>
      <c r="L49" s="4">
        <f t="shared" si="66"/>
        <v>3</v>
      </c>
      <c r="M49" s="4">
        <f t="shared" si="66"/>
        <v>1</v>
      </c>
      <c r="N49" s="4">
        <f t="shared" si="66"/>
        <v>3</v>
      </c>
      <c r="O49" s="4">
        <f t="shared" si="66"/>
        <v>0</v>
      </c>
      <c r="P49" s="4">
        <f t="shared" si="66"/>
        <v>1</v>
      </c>
      <c r="Q49" s="4">
        <f t="shared" si="66"/>
        <v>1</v>
      </c>
      <c r="R49" s="4">
        <f t="shared" si="66"/>
        <v>0</v>
      </c>
      <c r="S49" s="4">
        <f t="shared" si="66"/>
        <v>2</v>
      </c>
      <c r="T49" s="4">
        <f t="shared" si="66"/>
        <v>6</v>
      </c>
      <c r="U49" s="4">
        <f t="shared" si="66"/>
        <v>4</v>
      </c>
      <c r="V49" s="4">
        <f t="shared" si="66"/>
        <v>7</v>
      </c>
      <c r="W49" s="4">
        <f t="shared" si="66"/>
        <v>9</v>
      </c>
      <c r="X49" s="4">
        <f t="shared" si="66"/>
        <v>12</v>
      </c>
      <c r="Y49" s="4">
        <f t="shared" si="66"/>
        <v>17</v>
      </c>
      <c r="Z49" s="4">
        <f t="shared" si="66"/>
        <v>25</v>
      </c>
      <c r="AA49" s="4">
        <f t="shared" si="66"/>
        <v>32</v>
      </c>
      <c r="AB49" s="4">
        <f t="shared" si="66"/>
        <v>36</v>
      </c>
      <c r="AC49" s="4">
        <f t="shared" si="66"/>
        <v>38</v>
      </c>
      <c r="AD49" s="4">
        <f t="shared" si="66"/>
        <v>42</v>
      </c>
      <c r="AE49" s="4">
        <f t="shared" si="66"/>
        <v>43</v>
      </c>
      <c r="AF49" s="4">
        <f t="shared" si="66"/>
        <v>44</v>
      </c>
      <c r="AG49" s="4">
        <f t="shared" si="66"/>
        <v>44</v>
      </c>
      <c r="AH49" s="4">
        <f t="shared" si="66"/>
        <v>47</v>
      </c>
      <c r="AI49" s="4">
        <f t="shared" si="66"/>
        <v>43</v>
      </c>
      <c r="AJ49" s="4">
        <f t="shared" ref="AJ49:BN49" si="67">COUNTIF($B$67:$B$1241," - FC Bank Loans")-COUNTIFS($B$67:$B$1241," - FC Bank Loans",AJ67:AJ1241,"=0")-COUNTIFS($B$67:$B$1241," - FC Bank Loans",AJ67:AJ1241,"")</f>
        <v>48</v>
      </c>
      <c r="AK49" s="4">
        <f t="shared" si="67"/>
        <v>47</v>
      </c>
      <c r="AL49" s="4">
        <f t="shared" si="67"/>
        <v>41</v>
      </c>
      <c r="AM49" s="4">
        <f t="shared" si="67"/>
        <v>35</v>
      </c>
      <c r="AN49" s="4">
        <f t="shared" si="67"/>
        <v>31</v>
      </c>
      <c r="AO49" s="4">
        <f t="shared" si="67"/>
        <v>26</v>
      </c>
      <c r="AP49" s="4">
        <f t="shared" si="67"/>
        <v>24</v>
      </c>
      <c r="AQ49" s="4">
        <f t="shared" si="67"/>
        <v>21</v>
      </c>
      <c r="AR49" s="4">
        <f t="shared" si="67"/>
        <v>19</v>
      </c>
      <c r="AS49" s="4">
        <f t="shared" si="67"/>
        <v>17</v>
      </c>
      <c r="AT49" s="4">
        <f t="shared" si="67"/>
        <v>19</v>
      </c>
      <c r="AU49" s="4">
        <f t="shared" si="67"/>
        <v>17</v>
      </c>
      <c r="AV49" s="4">
        <f t="shared" si="67"/>
        <v>17</v>
      </c>
      <c r="AW49" s="4">
        <f t="shared" si="67"/>
        <v>14</v>
      </c>
      <c r="AX49" s="4">
        <f t="shared" si="67"/>
        <v>12</v>
      </c>
      <c r="AY49" s="4">
        <f t="shared" si="67"/>
        <v>10</v>
      </c>
      <c r="AZ49" s="4">
        <f t="shared" si="67"/>
        <v>8</v>
      </c>
      <c r="BA49" s="4">
        <f t="shared" si="67"/>
        <v>7</v>
      </c>
      <c r="BB49" s="4">
        <f t="shared" si="67"/>
        <v>8</v>
      </c>
      <c r="BC49" s="4">
        <f t="shared" si="67"/>
        <v>7</v>
      </c>
      <c r="BD49" s="4">
        <f t="shared" si="67"/>
        <v>7</v>
      </c>
      <c r="BE49" s="4">
        <f t="shared" si="67"/>
        <v>6</v>
      </c>
      <c r="BF49" s="4">
        <f t="shared" si="67"/>
        <v>7</v>
      </c>
      <c r="BG49" s="4">
        <f t="shared" si="67"/>
        <v>7</v>
      </c>
      <c r="BH49" s="4">
        <f t="shared" si="67"/>
        <v>9</v>
      </c>
      <c r="BI49" s="4">
        <f t="shared" si="67"/>
        <v>8</v>
      </c>
      <c r="BJ49" s="4">
        <f t="shared" si="67"/>
        <v>9</v>
      </c>
      <c r="BK49" s="4">
        <f t="shared" si="67"/>
        <v>9</v>
      </c>
      <c r="BL49" s="4">
        <f t="shared" si="67"/>
        <v>7</v>
      </c>
      <c r="BM49" s="4">
        <f t="shared" si="67"/>
        <v>7</v>
      </c>
      <c r="BN49" s="4">
        <f t="shared" si="67"/>
        <v>7</v>
      </c>
      <c r="BO49" s="103"/>
    </row>
    <row r="50" spans="1:67" ht="15.75">
      <c r="A50" s="90"/>
      <c r="B50" s="1" t="s">
        <v>25</v>
      </c>
      <c r="C50" s="93"/>
      <c r="D50" s="9">
        <f t="shared" ref="D50:AI50" si="68">COUNTIF($B$67:$B$1241," - FC Bonds")-COUNTIFS($B$67:$B$1241," - FC Bonds",D67:D1241,"=0")-COUNTIFS($B$67:$B$1241," - FC Bonds",D67:D1241,"")</f>
        <v>9</v>
      </c>
      <c r="E50" s="9">
        <f t="shared" si="68"/>
        <v>10</v>
      </c>
      <c r="F50" s="9">
        <f t="shared" si="68"/>
        <v>9</v>
      </c>
      <c r="G50" s="9">
        <f t="shared" si="68"/>
        <v>9</v>
      </c>
      <c r="H50" s="9">
        <f t="shared" si="68"/>
        <v>9</v>
      </c>
      <c r="I50" s="9">
        <f t="shared" si="68"/>
        <v>10</v>
      </c>
      <c r="J50" s="9">
        <f t="shared" si="68"/>
        <v>8</v>
      </c>
      <c r="K50" s="9">
        <f t="shared" si="68"/>
        <v>8</v>
      </c>
      <c r="L50" s="9">
        <f t="shared" si="68"/>
        <v>7</v>
      </c>
      <c r="M50" s="9">
        <f t="shared" si="68"/>
        <v>7</v>
      </c>
      <c r="N50" s="9">
        <f t="shared" si="68"/>
        <v>6</v>
      </c>
      <c r="O50" s="9">
        <f t="shared" si="68"/>
        <v>6</v>
      </c>
      <c r="P50" s="9">
        <f t="shared" si="68"/>
        <v>6</v>
      </c>
      <c r="Q50" s="9">
        <f t="shared" si="68"/>
        <v>6</v>
      </c>
      <c r="R50" s="9">
        <f t="shared" si="68"/>
        <v>6</v>
      </c>
      <c r="S50" s="9">
        <f t="shared" si="68"/>
        <v>6</v>
      </c>
      <c r="T50" s="9">
        <f t="shared" si="68"/>
        <v>5</v>
      </c>
      <c r="U50" s="9">
        <f t="shared" si="68"/>
        <v>3</v>
      </c>
      <c r="V50" s="9">
        <f t="shared" si="68"/>
        <v>3</v>
      </c>
      <c r="W50" s="9">
        <f t="shared" si="68"/>
        <v>3</v>
      </c>
      <c r="X50" s="9">
        <f t="shared" si="68"/>
        <v>3</v>
      </c>
      <c r="Y50" s="9">
        <f t="shared" si="68"/>
        <v>4</v>
      </c>
      <c r="Z50" s="9">
        <f t="shared" si="68"/>
        <v>3</v>
      </c>
      <c r="AA50" s="9">
        <f t="shared" si="68"/>
        <v>3</v>
      </c>
      <c r="AB50" s="9">
        <f t="shared" si="68"/>
        <v>4</v>
      </c>
      <c r="AC50" s="9">
        <f t="shared" si="68"/>
        <v>4</v>
      </c>
      <c r="AD50" s="9">
        <f t="shared" si="68"/>
        <v>3</v>
      </c>
      <c r="AE50" s="9">
        <f t="shared" si="68"/>
        <v>4</v>
      </c>
      <c r="AF50" s="9">
        <f t="shared" si="68"/>
        <v>3</v>
      </c>
      <c r="AG50" s="9">
        <f t="shared" si="68"/>
        <v>5</v>
      </c>
      <c r="AH50" s="9">
        <f t="shared" si="68"/>
        <v>3</v>
      </c>
      <c r="AI50" s="9">
        <f t="shared" si="68"/>
        <v>4</v>
      </c>
      <c r="AJ50" s="9">
        <f t="shared" ref="AJ50:BN50" si="69">COUNTIF($B$67:$B$1241," - FC Bonds")-COUNTIFS($B$67:$B$1241," - FC Bonds",AJ67:AJ1241,"=0")-COUNTIFS($B$67:$B$1241," - FC Bonds",AJ67:AJ1241,"")</f>
        <v>6</v>
      </c>
      <c r="AK50" s="9">
        <f t="shared" si="69"/>
        <v>4</v>
      </c>
      <c r="AL50" s="9">
        <f t="shared" si="69"/>
        <v>5</v>
      </c>
      <c r="AM50" s="9">
        <f t="shared" si="69"/>
        <v>3</v>
      </c>
      <c r="AN50" s="9">
        <f t="shared" si="69"/>
        <v>3</v>
      </c>
      <c r="AO50" s="9">
        <f t="shared" si="69"/>
        <v>4</v>
      </c>
      <c r="AP50" s="9">
        <f t="shared" si="69"/>
        <v>5</v>
      </c>
      <c r="AQ50" s="9">
        <f t="shared" si="69"/>
        <v>7</v>
      </c>
      <c r="AR50" s="9">
        <f t="shared" si="69"/>
        <v>7</v>
      </c>
      <c r="AS50" s="9">
        <f t="shared" si="69"/>
        <v>7</v>
      </c>
      <c r="AT50" s="9">
        <f t="shared" si="69"/>
        <v>8</v>
      </c>
      <c r="AU50" s="9">
        <f t="shared" si="69"/>
        <v>10</v>
      </c>
      <c r="AV50" s="9">
        <f t="shared" si="69"/>
        <v>13</v>
      </c>
      <c r="AW50" s="9">
        <f t="shared" si="69"/>
        <v>9</v>
      </c>
      <c r="AX50" s="9">
        <f t="shared" si="69"/>
        <v>5</v>
      </c>
      <c r="AY50" s="9">
        <f t="shared" si="69"/>
        <v>5</v>
      </c>
      <c r="AZ50" s="9">
        <f t="shared" si="69"/>
        <v>8</v>
      </c>
      <c r="BA50" s="9">
        <f t="shared" si="69"/>
        <v>7</v>
      </c>
      <c r="BB50" s="9">
        <f t="shared" si="69"/>
        <v>8</v>
      </c>
      <c r="BC50" s="9">
        <f t="shared" si="69"/>
        <v>7</v>
      </c>
      <c r="BD50" s="9">
        <f t="shared" si="69"/>
        <v>8</v>
      </c>
      <c r="BE50" s="9">
        <f t="shared" si="69"/>
        <v>9</v>
      </c>
      <c r="BF50" s="9">
        <f t="shared" si="69"/>
        <v>5</v>
      </c>
      <c r="BG50" s="9">
        <f t="shared" si="69"/>
        <v>8</v>
      </c>
      <c r="BH50" s="9">
        <f t="shared" si="69"/>
        <v>11</v>
      </c>
      <c r="BI50" s="9">
        <f t="shared" si="69"/>
        <v>12</v>
      </c>
      <c r="BJ50" s="9">
        <f t="shared" si="69"/>
        <v>10</v>
      </c>
      <c r="BK50" s="9">
        <f t="shared" si="69"/>
        <v>10</v>
      </c>
      <c r="BL50" s="9">
        <f t="shared" si="69"/>
        <v>12</v>
      </c>
      <c r="BM50" s="9">
        <f t="shared" si="69"/>
        <v>12</v>
      </c>
      <c r="BN50" s="9">
        <f t="shared" si="69"/>
        <v>19</v>
      </c>
      <c r="BO50" s="103"/>
    </row>
    <row r="51" spans="1:67" ht="15.75">
      <c r="A51" s="90"/>
      <c r="B51" s="1" t="s">
        <v>205</v>
      </c>
      <c r="C51" s="93"/>
      <c r="D51" s="4">
        <f t="shared" ref="D51:M51" si="70">COUNTIF($B$67:$B$1241," - Other private creditors")-COUNTIFS($B$67:$B$1241," - Other private creditors",D67:D1241,"=0")-COUNTIFS($B$67:$B$1241," - Other private creditors",D67:D1241,"")-1</f>
        <v>1</v>
      </c>
      <c r="E51" s="4">
        <f t="shared" si="70"/>
        <v>2</v>
      </c>
      <c r="F51" s="4">
        <f t="shared" si="70"/>
        <v>1</v>
      </c>
      <c r="G51" s="4">
        <f t="shared" si="70"/>
        <v>3</v>
      </c>
      <c r="H51" s="4">
        <f t="shared" si="70"/>
        <v>1</v>
      </c>
      <c r="I51" s="4">
        <f t="shared" si="70"/>
        <v>3</v>
      </c>
      <c r="J51" s="4">
        <f t="shared" si="70"/>
        <v>0</v>
      </c>
      <c r="K51" s="4">
        <f t="shared" si="70"/>
        <v>0</v>
      </c>
      <c r="L51" s="4">
        <f t="shared" si="70"/>
        <v>1</v>
      </c>
      <c r="M51" s="4">
        <f t="shared" si="70"/>
        <v>1</v>
      </c>
      <c r="N51" s="4">
        <f t="shared" ref="N51:AS51" si="71">COUNTIF($B$67:$B$1241," - Other private creditors")-COUNTIFS($B$67:$B$1241," - Other private creditors",N67:N1241,"=0")-COUNTIFS($B$67:$B$1241," - Other private creditors",N67:N1241,"")</f>
        <v>19</v>
      </c>
      <c r="O51" s="4">
        <f t="shared" si="71"/>
        <v>22</v>
      </c>
      <c r="P51" s="4">
        <f t="shared" si="71"/>
        <v>24</v>
      </c>
      <c r="Q51" s="4">
        <f t="shared" si="71"/>
        <v>30</v>
      </c>
      <c r="R51" s="4">
        <f t="shared" si="71"/>
        <v>28</v>
      </c>
      <c r="S51" s="4">
        <f t="shared" si="71"/>
        <v>33</v>
      </c>
      <c r="T51" s="4">
        <f t="shared" si="71"/>
        <v>35</v>
      </c>
      <c r="U51" s="4">
        <f t="shared" si="71"/>
        <v>30</v>
      </c>
      <c r="V51" s="4">
        <f t="shared" si="71"/>
        <v>36</v>
      </c>
      <c r="W51" s="4">
        <f t="shared" si="71"/>
        <v>37</v>
      </c>
      <c r="X51" s="4">
        <f t="shared" si="71"/>
        <v>45</v>
      </c>
      <c r="Y51" s="4">
        <f t="shared" si="71"/>
        <v>53</v>
      </c>
      <c r="Z51" s="4">
        <f t="shared" si="71"/>
        <v>60</v>
      </c>
      <c r="AA51" s="4">
        <f t="shared" si="71"/>
        <v>61</v>
      </c>
      <c r="AB51" s="4">
        <f t="shared" si="71"/>
        <v>63</v>
      </c>
      <c r="AC51" s="4">
        <f t="shared" si="71"/>
        <v>66</v>
      </c>
      <c r="AD51" s="4">
        <f t="shared" si="71"/>
        <v>69</v>
      </c>
      <c r="AE51" s="4">
        <f t="shared" si="71"/>
        <v>76</v>
      </c>
      <c r="AF51" s="4">
        <f t="shared" si="71"/>
        <v>72</v>
      </c>
      <c r="AG51" s="4">
        <f t="shared" si="71"/>
        <v>75</v>
      </c>
      <c r="AH51" s="4">
        <f t="shared" si="71"/>
        <v>79</v>
      </c>
      <c r="AI51" s="4">
        <f t="shared" si="71"/>
        <v>79</v>
      </c>
      <c r="AJ51" s="4">
        <f t="shared" si="71"/>
        <v>85</v>
      </c>
      <c r="AK51" s="4">
        <f t="shared" si="71"/>
        <v>88</v>
      </c>
      <c r="AL51" s="4">
        <f t="shared" si="71"/>
        <v>91</v>
      </c>
      <c r="AM51" s="4">
        <f t="shared" si="71"/>
        <v>91</v>
      </c>
      <c r="AN51" s="4">
        <f t="shared" si="71"/>
        <v>80</v>
      </c>
      <c r="AO51" s="4">
        <f t="shared" si="71"/>
        <v>76</v>
      </c>
      <c r="AP51" s="4">
        <f t="shared" si="71"/>
        <v>78</v>
      </c>
      <c r="AQ51" s="4">
        <f t="shared" si="71"/>
        <v>82</v>
      </c>
      <c r="AR51" s="4">
        <f t="shared" si="71"/>
        <v>79</v>
      </c>
      <c r="AS51" s="4">
        <f t="shared" si="71"/>
        <v>72</v>
      </c>
      <c r="AT51" s="4">
        <f t="shared" ref="AT51:BN51" si="72">COUNTIF($B$67:$B$1241," - Other private creditors")-COUNTIFS($B$67:$B$1241," - Other private creditors",AT67:AT1241,"=0")-COUNTIFS($B$67:$B$1241," - Other private creditors",AT67:AT1241,"")</f>
        <v>74</v>
      </c>
      <c r="AU51" s="4">
        <f t="shared" si="72"/>
        <v>67</v>
      </c>
      <c r="AV51" s="4">
        <f t="shared" si="72"/>
        <v>63</v>
      </c>
      <c r="AW51" s="4">
        <f t="shared" si="72"/>
        <v>62</v>
      </c>
      <c r="AX51" s="4">
        <f t="shared" si="72"/>
        <v>55</v>
      </c>
      <c r="AY51" s="4">
        <f t="shared" si="72"/>
        <v>58</v>
      </c>
      <c r="AZ51" s="4">
        <f t="shared" si="72"/>
        <v>59</v>
      </c>
      <c r="BA51" s="4">
        <f t="shared" si="72"/>
        <v>58</v>
      </c>
      <c r="BB51" s="4">
        <f t="shared" si="72"/>
        <v>55</v>
      </c>
      <c r="BC51" s="4">
        <f t="shared" si="72"/>
        <v>54</v>
      </c>
      <c r="BD51" s="4">
        <f t="shared" si="72"/>
        <v>53</v>
      </c>
      <c r="BE51" s="4">
        <f t="shared" si="72"/>
        <v>51</v>
      </c>
      <c r="BF51" s="4">
        <f t="shared" si="72"/>
        <v>49</v>
      </c>
      <c r="BG51" s="4">
        <f t="shared" si="72"/>
        <v>48</v>
      </c>
      <c r="BH51" s="4">
        <f t="shared" si="72"/>
        <v>49</v>
      </c>
      <c r="BI51" s="4">
        <f t="shared" si="72"/>
        <v>50</v>
      </c>
      <c r="BJ51" s="4">
        <f t="shared" si="72"/>
        <v>51</v>
      </c>
      <c r="BK51" s="4">
        <f t="shared" si="72"/>
        <v>46</v>
      </c>
      <c r="BL51" s="4">
        <f t="shared" si="72"/>
        <v>51</v>
      </c>
      <c r="BM51" s="4">
        <f t="shared" si="72"/>
        <v>50</v>
      </c>
      <c r="BN51" s="4">
        <f t="shared" si="72"/>
        <v>44</v>
      </c>
      <c r="BO51" s="103"/>
    </row>
    <row r="52" spans="1:67" ht="15.75">
      <c r="A52" s="90"/>
      <c r="B52" s="1" t="s">
        <v>21</v>
      </c>
      <c r="C52" s="93"/>
      <c r="D52" s="16">
        <f t="shared" ref="D52:AI52" si="73">COUNTIF($B$67:$B$1241," - LC Debt")-COUNTIFS($B$67:$B$1241," - LC Debt",D67:D1241,"=0")-COUNTIFS($B$67:$B$1241," - LC Debt",D67:D1241,"")</f>
        <v>1</v>
      </c>
      <c r="E52" s="16">
        <f t="shared" si="73"/>
        <v>2</v>
      </c>
      <c r="F52" s="16">
        <f t="shared" si="73"/>
        <v>1</v>
      </c>
      <c r="G52" s="16">
        <f t="shared" si="73"/>
        <v>1</v>
      </c>
      <c r="H52" s="16">
        <f t="shared" si="73"/>
        <v>2</v>
      </c>
      <c r="I52" s="16">
        <f t="shared" si="73"/>
        <v>1</v>
      </c>
      <c r="J52" s="16">
        <f t="shared" si="73"/>
        <v>0</v>
      </c>
      <c r="K52" s="16">
        <f t="shared" si="73"/>
        <v>1</v>
      </c>
      <c r="L52" s="16">
        <f t="shared" si="73"/>
        <v>0</v>
      </c>
      <c r="M52" s="16">
        <f t="shared" si="73"/>
        <v>0</v>
      </c>
      <c r="N52" s="16">
        <f t="shared" si="73"/>
        <v>1</v>
      </c>
      <c r="O52" s="16">
        <f t="shared" si="73"/>
        <v>0</v>
      </c>
      <c r="P52" s="16">
        <f t="shared" si="73"/>
        <v>0</v>
      </c>
      <c r="Q52" s="16">
        <f t="shared" si="73"/>
        <v>0</v>
      </c>
      <c r="R52" s="16">
        <f t="shared" si="73"/>
        <v>0</v>
      </c>
      <c r="S52" s="16">
        <f t="shared" si="73"/>
        <v>3</v>
      </c>
      <c r="T52" s="16">
        <f t="shared" si="73"/>
        <v>2</v>
      </c>
      <c r="U52" s="16">
        <f t="shared" si="73"/>
        <v>1</v>
      </c>
      <c r="V52" s="16">
        <f t="shared" si="73"/>
        <v>2</v>
      </c>
      <c r="W52" s="16">
        <f t="shared" si="73"/>
        <v>3</v>
      </c>
      <c r="X52" s="16">
        <f t="shared" si="73"/>
        <v>3</v>
      </c>
      <c r="Y52" s="16">
        <f t="shared" si="73"/>
        <v>2</v>
      </c>
      <c r="Z52" s="16">
        <f t="shared" si="73"/>
        <v>5</v>
      </c>
      <c r="AA52" s="16">
        <f t="shared" si="73"/>
        <v>3</v>
      </c>
      <c r="AB52" s="16">
        <f t="shared" si="73"/>
        <v>4</v>
      </c>
      <c r="AC52" s="16">
        <f t="shared" si="73"/>
        <v>4</v>
      </c>
      <c r="AD52" s="16">
        <f t="shared" si="73"/>
        <v>3</v>
      </c>
      <c r="AE52" s="16">
        <f t="shared" si="73"/>
        <v>4</v>
      </c>
      <c r="AF52" s="16">
        <f t="shared" si="73"/>
        <v>3</v>
      </c>
      <c r="AG52" s="16">
        <f t="shared" si="73"/>
        <v>5</v>
      </c>
      <c r="AH52" s="16">
        <f t="shared" si="73"/>
        <v>7</v>
      </c>
      <c r="AI52" s="16">
        <f t="shared" si="73"/>
        <v>4</v>
      </c>
      <c r="AJ52" s="16">
        <f t="shared" ref="AJ52:BN52" si="74">COUNTIF($B$67:$B$1241," - LC Debt")-COUNTIFS($B$67:$B$1241," - LC Debt",AJ67:AJ1241,"=0")-COUNTIFS($B$67:$B$1241," - LC Debt",AJ67:AJ1241,"")</f>
        <v>4</v>
      </c>
      <c r="AK52" s="16">
        <f t="shared" si="74"/>
        <v>5</v>
      </c>
      <c r="AL52" s="16">
        <f t="shared" si="74"/>
        <v>4</v>
      </c>
      <c r="AM52" s="16">
        <f t="shared" si="74"/>
        <v>4</v>
      </c>
      <c r="AN52" s="16">
        <f t="shared" si="74"/>
        <v>6</v>
      </c>
      <c r="AO52" s="16">
        <f t="shared" si="74"/>
        <v>6</v>
      </c>
      <c r="AP52" s="16">
        <f t="shared" si="74"/>
        <v>10</v>
      </c>
      <c r="AQ52" s="16">
        <f t="shared" si="74"/>
        <v>10</v>
      </c>
      <c r="AR52" s="16">
        <f t="shared" si="74"/>
        <v>8</v>
      </c>
      <c r="AS52" s="16">
        <f t="shared" si="74"/>
        <v>7</v>
      </c>
      <c r="AT52" s="16">
        <f t="shared" si="74"/>
        <v>9</v>
      </c>
      <c r="AU52" s="16">
        <f t="shared" si="74"/>
        <v>6</v>
      </c>
      <c r="AV52" s="16">
        <f t="shared" si="74"/>
        <v>3</v>
      </c>
      <c r="AW52" s="16">
        <f t="shared" si="74"/>
        <v>6</v>
      </c>
      <c r="AX52" s="16">
        <f t="shared" si="74"/>
        <v>5</v>
      </c>
      <c r="AY52" s="16">
        <f t="shared" si="74"/>
        <v>3</v>
      </c>
      <c r="AZ52" s="16">
        <f t="shared" si="74"/>
        <v>3</v>
      </c>
      <c r="BA52" s="16">
        <f t="shared" si="74"/>
        <v>3</v>
      </c>
      <c r="BB52" s="16">
        <f t="shared" si="74"/>
        <v>4</v>
      </c>
      <c r="BC52" s="16">
        <f t="shared" si="74"/>
        <v>2</v>
      </c>
      <c r="BD52" s="16">
        <f t="shared" si="74"/>
        <v>2</v>
      </c>
      <c r="BE52" s="16">
        <f t="shared" si="74"/>
        <v>3</v>
      </c>
      <c r="BF52" s="16">
        <f t="shared" si="74"/>
        <v>2</v>
      </c>
      <c r="BG52" s="16">
        <f t="shared" si="74"/>
        <v>2</v>
      </c>
      <c r="BH52" s="16">
        <f t="shared" si="74"/>
        <v>4</v>
      </c>
      <c r="BI52" s="16">
        <f t="shared" si="74"/>
        <v>2</v>
      </c>
      <c r="BJ52" s="16">
        <f t="shared" si="74"/>
        <v>4</v>
      </c>
      <c r="BK52" s="16">
        <f t="shared" si="74"/>
        <v>4</v>
      </c>
      <c r="BL52" s="16">
        <f t="shared" si="74"/>
        <v>4</v>
      </c>
      <c r="BM52" s="16">
        <f t="shared" si="74"/>
        <v>4</v>
      </c>
      <c r="BN52" s="16">
        <f t="shared" si="74"/>
        <v>4</v>
      </c>
      <c r="BO52" s="103"/>
    </row>
    <row r="53" spans="1:67" ht="15.75">
      <c r="A53" s="90"/>
      <c r="B53" s="1"/>
      <c r="C53" s="93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2"/>
      <c r="BO53" s="103"/>
    </row>
    <row r="54" spans="1:67" ht="15.75">
      <c r="A54" s="90"/>
      <c r="B54" s="1" t="s">
        <v>242</v>
      </c>
      <c r="C54" s="93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>
        <f t="shared" ref="W54:BN54" si="75">COUNTIF($B$67:$B$1242," - Domestic arrears")-COUNTIFS($B$67:$B$1242," - Domestic arrears",W67:W1242,"=0")-COUNTIFS($B$67:$B$1242," - Domestic arrears",W67:W1242,"")</f>
        <v>4</v>
      </c>
      <c r="X54" s="16">
        <f t="shared" si="75"/>
        <v>7</v>
      </c>
      <c r="Y54" s="16">
        <f t="shared" si="75"/>
        <v>7</v>
      </c>
      <c r="Z54" s="16">
        <f t="shared" si="75"/>
        <v>9</v>
      </c>
      <c r="AA54" s="16">
        <f t="shared" si="75"/>
        <v>12</v>
      </c>
      <c r="AB54" s="16">
        <f t="shared" si="75"/>
        <v>15</v>
      </c>
      <c r="AC54" s="16">
        <f t="shared" si="75"/>
        <v>16</v>
      </c>
      <c r="AD54" s="16">
        <f t="shared" si="75"/>
        <v>16</v>
      </c>
      <c r="AE54" s="16">
        <f t="shared" si="75"/>
        <v>19</v>
      </c>
      <c r="AF54" s="16">
        <f t="shared" si="75"/>
        <v>23</v>
      </c>
      <c r="AG54" s="16">
        <f t="shared" si="75"/>
        <v>27</v>
      </c>
      <c r="AH54" s="16">
        <f t="shared" si="75"/>
        <v>40</v>
      </c>
      <c r="AI54" s="16">
        <f t="shared" si="75"/>
        <v>46</v>
      </c>
      <c r="AJ54" s="16">
        <f t="shared" si="75"/>
        <v>49</v>
      </c>
      <c r="AK54" s="16">
        <f t="shared" si="75"/>
        <v>58</v>
      </c>
      <c r="AL54" s="16">
        <f t="shared" si="75"/>
        <v>59</v>
      </c>
      <c r="AM54" s="16">
        <f t="shared" si="75"/>
        <v>65</v>
      </c>
      <c r="AN54" s="16">
        <f t="shared" si="75"/>
        <v>66</v>
      </c>
      <c r="AO54" s="16">
        <f t="shared" si="75"/>
        <v>65</v>
      </c>
      <c r="AP54" s="16">
        <f t="shared" si="75"/>
        <v>69</v>
      </c>
      <c r="AQ54" s="16">
        <f t="shared" si="75"/>
        <v>66</v>
      </c>
      <c r="AR54" s="16">
        <f t="shared" si="75"/>
        <v>73</v>
      </c>
      <c r="AS54" s="16">
        <f t="shared" si="75"/>
        <v>69</v>
      </c>
      <c r="AT54" s="16">
        <f t="shared" si="75"/>
        <v>65</v>
      </c>
      <c r="AU54" s="16">
        <f t="shared" si="75"/>
        <v>69</v>
      </c>
      <c r="AV54" s="16">
        <f t="shared" si="75"/>
        <v>71</v>
      </c>
      <c r="AW54" s="16">
        <f t="shared" si="75"/>
        <v>62</v>
      </c>
      <c r="AX54" s="16">
        <f t="shared" si="75"/>
        <v>60</v>
      </c>
      <c r="AY54" s="16">
        <f t="shared" si="75"/>
        <v>60</v>
      </c>
      <c r="AZ54" s="16">
        <f t="shared" si="75"/>
        <v>63</v>
      </c>
      <c r="BA54" s="16">
        <f t="shared" si="75"/>
        <v>71</v>
      </c>
      <c r="BB54" s="16">
        <f t="shared" si="75"/>
        <v>73</v>
      </c>
      <c r="BC54" s="16">
        <f t="shared" si="75"/>
        <v>76</v>
      </c>
      <c r="BD54" s="16">
        <f t="shared" si="75"/>
        <v>76</v>
      </c>
      <c r="BE54" s="16">
        <f t="shared" si="75"/>
        <v>83</v>
      </c>
      <c r="BF54" s="16">
        <f t="shared" si="75"/>
        <v>83</v>
      </c>
      <c r="BG54" s="16">
        <f t="shared" si="75"/>
        <v>84</v>
      </c>
      <c r="BH54" s="16">
        <f t="shared" si="75"/>
        <v>81</v>
      </c>
      <c r="BI54" s="16">
        <f t="shared" si="75"/>
        <v>83</v>
      </c>
      <c r="BJ54" s="16">
        <f t="shared" si="75"/>
        <v>82</v>
      </c>
      <c r="BK54" s="16">
        <f t="shared" si="75"/>
        <v>81</v>
      </c>
      <c r="BL54" s="16">
        <f t="shared" si="75"/>
        <v>77</v>
      </c>
      <c r="BM54" s="16">
        <f t="shared" si="75"/>
        <v>75</v>
      </c>
      <c r="BN54" s="16">
        <f t="shared" si="75"/>
        <v>71</v>
      </c>
      <c r="BO54" s="103"/>
    </row>
    <row r="55" spans="1:67" ht="15.75">
      <c r="A55" s="90"/>
      <c r="B55" s="1" t="s">
        <v>5</v>
      </c>
      <c r="C55" s="93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0">
        <f t="shared" ref="W55:AB55" si="76">(W54/W39)*100</f>
        <v>2.197802197802198</v>
      </c>
      <c r="X55" s="10">
        <f t="shared" si="76"/>
        <v>3.8251366120218582</v>
      </c>
      <c r="Y55" s="10">
        <f t="shared" si="76"/>
        <v>3.7837837837837842</v>
      </c>
      <c r="Z55" s="10">
        <f t="shared" si="76"/>
        <v>4.8648648648648649</v>
      </c>
      <c r="AA55" s="10">
        <f t="shared" si="76"/>
        <v>6.4516129032258061</v>
      </c>
      <c r="AB55" s="10">
        <f t="shared" si="76"/>
        <v>8.0213903743315509</v>
      </c>
      <c r="AC55" s="10">
        <f t="shared" ref="AC55:AG55" si="77">(AC54/AC39)*100</f>
        <v>8.5561497326203195</v>
      </c>
      <c r="AD55" s="10">
        <f t="shared" si="77"/>
        <v>8.5106382978723403</v>
      </c>
      <c r="AE55" s="10">
        <f t="shared" si="77"/>
        <v>10.106382978723403</v>
      </c>
      <c r="AF55" s="10">
        <f t="shared" si="77"/>
        <v>12.169312169312169</v>
      </c>
      <c r="AG55" s="10">
        <f t="shared" si="77"/>
        <v>14.285714285714285</v>
      </c>
      <c r="AH55" s="10">
        <f t="shared" ref="AH55:AJ55" si="78">(AH54/AH39)*100</f>
        <v>21.276595744680851</v>
      </c>
      <c r="AI55" s="10">
        <f t="shared" si="78"/>
        <v>22.222222222222221</v>
      </c>
      <c r="AJ55" s="10">
        <f t="shared" si="78"/>
        <v>23.557692307692307</v>
      </c>
      <c r="AK55" s="10">
        <f t="shared" ref="AK55:AQ55" si="79">(AK54/AK39)*100</f>
        <v>27.61904761904762</v>
      </c>
      <c r="AL55" s="10">
        <f t="shared" si="79"/>
        <v>27.962085308056871</v>
      </c>
      <c r="AM55" s="10">
        <f t="shared" si="79"/>
        <v>30.805687203791472</v>
      </c>
      <c r="AN55" s="10">
        <f t="shared" si="79"/>
        <v>31.279620853080569</v>
      </c>
      <c r="AO55" s="10">
        <f t="shared" si="79"/>
        <v>30.805687203791472</v>
      </c>
      <c r="AP55" s="10">
        <f t="shared" si="79"/>
        <v>32.70142180094787</v>
      </c>
      <c r="AQ55" s="10">
        <f t="shared" si="79"/>
        <v>31.279620853080569</v>
      </c>
      <c r="AR55" s="10">
        <f t="shared" ref="AR55:BE55" si="80">(AR54/AR39)*100</f>
        <v>34.597156398104268</v>
      </c>
      <c r="AS55" s="10">
        <f t="shared" si="80"/>
        <v>32.70142180094787</v>
      </c>
      <c r="AT55" s="10">
        <f t="shared" si="80"/>
        <v>30.660377358490564</v>
      </c>
      <c r="AU55" s="10">
        <f t="shared" si="80"/>
        <v>32.547169811320757</v>
      </c>
      <c r="AV55" s="10">
        <f t="shared" si="80"/>
        <v>33.490566037735846</v>
      </c>
      <c r="AW55" s="10">
        <f t="shared" si="80"/>
        <v>29.245283018867923</v>
      </c>
      <c r="AX55" s="10">
        <f t="shared" si="80"/>
        <v>28.169014084507044</v>
      </c>
      <c r="AY55" s="10">
        <f t="shared" si="80"/>
        <v>28.169014084507044</v>
      </c>
      <c r="AZ55" s="10">
        <f t="shared" si="80"/>
        <v>29.439252336448597</v>
      </c>
      <c r="BA55" s="10">
        <f t="shared" si="80"/>
        <v>33.177570093457945</v>
      </c>
      <c r="BB55" s="10">
        <f t="shared" si="80"/>
        <v>33.95348837209302</v>
      </c>
      <c r="BC55" s="10">
        <f t="shared" si="80"/>
        <v>35.348837209302324</v>
      </c>
      <c r="BD55" s="10">
        <f t="shared" si="80"/>
        <v>35.348837209302324</v>
      </c>
      <c r="BE55" s="10">
        <f t="shared" si="80"/>
        <v>38.604651162790695</v>
      </c>
      <c r="BF55" s="10">
        <f>(BF54/BF39)*100</f>
        <v>38.604651162790695</v>
      </c>
      <c r="BG55" s="10">
        <f t="shared" ref="BG55:BN55" si="81">(BG54/BG39)*100</f>
        <v>39.069767441860463</v>
      </c>
      <c r="BH55" s="10">
        <f t="shared" si="81"/>
        <v>37.674418604651159</v>
      </c>
      <c r="BI55" s="10">
        <f t="shared" si="81"/>
        <v>38.604651162790695</v>
      </c>
      <c r="BJ55" s="10">
        <f t="shared" si="81"/>
        <v>38.139534883720934</v>
      </c>
      <c r="BK55" s="10">
        <f t="shared" si="81"/>
        <v>37.674418604651159</v>
      </c>
      <c r="BL55" s="10">
        <f t="shared" si="81"/>
        <v>35.813953488372093</v>
      </c>
      <c r="BM55" s="10">
        <f t="shared" si="81"/>
        <v>34.883720930232556</v>
      </c>
      <c r="BN55" s="10">
        <f t="shared" si="81"/>
        <v>33.02325581395349</v>
      </c>
      <c r="BO55" s="103"/>
    </row>
    <row r="56" spans="1:67" ht="15.75">
      <c r="A56" s="90"/>
      <c r="B56" s="1" t="s">
        <v>204</v>
      </c>
      <c r="C56" s="93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5">
        <f t="shared" ref="AC56:AG56" si="82">(AC20/1000/AC62)*100</f>
        <v>5.3414928972002076E-2</v>
      </c>
      <c r="AD56" s="15">
        <f t="shared" si="82"/>
        <v>6.317139943711228E-2</v>
      </c>
      <c r="AE56" s="15">
        <f t="shared" si="82"/>
        <v>7.4854064929090539E-2</v>
      </c>
      <c r="AF56" s="15">
        <f t="shared" si="82"/>
        <v>6.6239064873682627E-2</v>
      </c>
      <c r="AG56" s="15">
        <f t="shared" si="82"/>
        <v>6.5209668083917954E-2</v>
      </c>
      <c r="AH56" s="15">
        <f t="shared" ref="AH56:AJ56" si="83">(AH20/1000/AH62)*100</f>
        <v>0.31871590501521291</v>
      </c>
      <c r="AI56" s="15">
        <f t="shared" si="83"/>
        <v>0.25069007215843392</v>
      </c>
      <c r="AJ56" s="15">
        <f t="shared" si="83"/>
        <v>0.18488738532895257</v>
      </c>
      <c r="AK56" s="15">
        <f t="shared" ref="AK56:AQ56" si="84">(AK20/1000/AK62)*100</f>
        <v>0.11825889746017947</v>
      </c>
      <c r="AL56" s="15">
        <f t="shared" si="84"/>
        <v>8.1953604249504722E-2</v>
      </c>
      <c r="AM56" s="15">
        <f t="shared" si="84"/>
        <v>7.8892061247096218E-2</v>
      </c>
      <c r="AN56" s="15">
        <f t="shared" si="84"/>
        <v>0.12296034914166447</v>
      </c>
      <c r="AO56" s="15">
        <f t="shared" si="84"/>
        <v>7.9693210690634134E-2</v>
      </c>
      <c r="AP56" s="15">
        <f t="shared" si="84"/>
        <v>0.11705188282566974</v>
      </c>
      <c r="AQ56" s="15">
        <f t="shared" si="84"/>
        <v>0.13487276562926001</v>
      </c>
      <c r="AR56" s="15">
        <f t="shared" ref="AR56:BN56" si="85">(AR20/1000/AR62)*100</f>
        <v>0.13840138659728682</v>
      </c>
      <c r="AS56" s="15">
        <f t="shared" si="85"/>
        <v>0.1191474963268629</v>
      </c>
      <c r="AT56" s="15">
        <f t="shared" si="85"/>
        <v>0.12550628847719753</v>
      </c>
      <c r="AU56" s="15">
        <f t="shared" si="85"/>
        <v>0.11408156666630545</v>
      </c>
      <c r="AV56" s="15">
        <f t="shared" si="85"/>
        <v>0.10902105620646421</v>
      </c>
      <c r="AW56" s="15">
        <f t="shared" si="85"/>
        <v>0.10794620332135593</v>
      </c>
      <c r="AX56" s="15">
        <f t="shared" si="85"/>
        <v>6.8388465384366159E-2</v>
      </c>
      <c r="AY56" s="15">
        <f t="shared" si="85"/>
        <v>8.8900420584456463E-2</v>
      </c>
      <c r="AZ56" s="15">
        <f t="shared" si="85"/>
        <v>0.10377774801137854</v>
      </c>
      <c r="BA56" s="15">
        <f t="shared" si="85"/>
        <v>0.11358759383995756</v>
      </c>
      <c r="BB56" s="15">
        <f t="shared" si="85"/>
        <v>0.10359212705102218</v>
      </c>
      <c r="BC56" s="15">
        <f t="shared" si="85"/>
        <v>0.10842611556766031</v>
      </c>
      <c r="BD56" s="15">
        <f t="shared" si="85"/>
        <v>0.12156851252582714</v>
      </c>
      <c r="BE56" s="15">
        <f t="shared" si="85"/>
        <v>0.11052314210655295</v>
      </c>
      <c r="BF56" s="15">
        <f t="shared" si="85"/>
        <v>0.17059197288833036</v>
      </c>
      <c r="BG56" s="15">
        <f t="shared" si="85"/>
        <v>0.27455789027405425</v>
      </c>
      <c r="BH56" s="15">
        <f t="shared" si="85"/>
        <v>0.31217350712398784</v>
      </c>
      <c r="BI56" s="15">
        <f t="shared" si="85"/>
        <v>0.28164217415400411</v>
      </c>
      <c r="BJ56" s="15">
        <f t="shared" si="85"/>
        <v>0.21652901746125808</v>
      </c>
      <c r="BK56" s="15">
        <f t="shared" si="85"/>
        <v>0.24224124853161572</v>
      </c>
      <c r="BL56" s="15">
        <f t="shared" si="85"/>
        <v>0.23629795219801553</v>
      </c>
      <c r="BM56" s="15">
        <f t="shared" si="85"/>
        <v>0.15812224208303574</v>
      </c>
      <c r="BN56" s="15">
        <f t="shared" si="85"/>
        <v>0.13999608988640369</v>
      </c>
      <c r="BO56" s="103"/>
    </row>
    <row r="57" spans="1:67" ht="15.75">
      <c r="A57" s="90"/>
      <c r="B57" s="1"/>
      <c r="C57" s="93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2"/>
      <c r="BN57" s="2"/>
      <c r="BO57" s="103"/>
    </row>
    <row r="58" spans="1:67" ht="15.75">
      <c r="A58" s="90"/>
      <c r="B58" s="1" t="s">
        <v>221</v>
      </c>
      <c r="C58" s="93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4">
        <f>330163/1000</f>
        <v>330.16300000000001</v>
      </c>
      <c r="BA58" s="4">
        <f>342417/1000</f>
        <v>342.41699999999997</v>
      </c>
      <c r="BB58" s="4">
        <f>352850/1000</f>
        <v>352.85</v>
      </c>
      <c r="BC58" s="4">
        <f>414338/1000</f>
        <v>414.33800000000002</v>
      </c>
      <c r="BD58" s="4">
        <f>397887/1000</f>
        <v>397.887</v>
      </c>
      <c r="BE58" s="5">
        <f>373149/1000</f>
        <v>373.149</v>
      </c>
      <c r="BF58" s="16">
        <v>304</v>
      </c>
      <c r="BG58" s="16">
        <v>311</v>
      </c>
      <c r="BH58" s="4">
        <v>301</v>
      </c>
      <c r="BI58" s="4">
        <v>313</v>
      </c>
      <c r="BJ58" s="9">
        <v>315</v>
      </c>
      <c r="BK58" s="4">
        <v>317</v>
      </c>
      <c r="BL58" s="4">
        <v>350</v>
      </c>
      <c r="BM58" s="4">
        <v>334</v>
      </c>
      <c r="BN58" s="4">
        <v>324</v>
      </c>
      <c r="BO58" s="103"/>
    </row>
    <row r="59" spans="1:67" ht="15.75">
      <c r="A59" s="90"/>
      <c r="B59" s="1" t="s">
        <v>225</v>
      </c>
      <c r="C59" s="90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>
        <v>19.476997095800002</v>
      </c>
      <c r="Y59" s="4">
        <v>17.594025898699996</v>
      </c>
      <c r="Z59" s="4">
        <v>16.749591472599999</v>
      </c>
      <c r="AA59" s="4">
        <v>17.631446577799998</v>
      </c>
      <c r="AB59" s="4">
        <v>14.022545881299999</v>
      </c>
      <c r="AC59" s="4">
        <v>14.060091869200008</v>
      </c>
      <c r="AD59" s="4">
        <v>13.984555939</v>
      </c>
      <c r="AE59" s="4">
        <v>16.251336810600005</v>
      </c>
      <c r="AF59" s="4">
        <v>16.475489651300002</v>
      </c>
      <c r="AG59" s="4">
        <v>16.907776924300006</v>
      </c>
      <c r="AH59" s="4">
        <v>17.354015085299995</v>
      </c>
      <c r="AI59" s="4">
        <v>17.655559634199999</v>
      </c>
      <c r="AJ59" s="4">
        <v>17.395330424800008</v>
      </c>
      <c r="AK59" s="4">
        <v>19.210602371700006</v>
      </c>
      <c r="AL59" s="4">
        <v>18.163308977500002</v>
      </c>
      <c r="AM59" s="4">
        <v>18.75305114359999</v>
      </c>
      <c r="AN59" s="4">
        <v>19.264469189399993</v>
      </c>
      <c r="AO59" s="4">
        <v>22.971259171900005</v>
      </c>
      <c r="AP59" s="4">
        <v>24.780249027999993</v>
      </c>
      <c r="AQ59" s="4">
        <v>25.369759418299992</v>
      </c>
      <c r="AR59" s="4">
        <v>34.180075540999987</v>
      </c>
      <c r="AS59" s="4">
        <v>32.007745556499998</v>
      </c>
      <c r="AT59" s="4">
        <v>31.470096544699985</v>
      </c>
      <c r="AU59" s="4">
        <v>32.966582031400002</v>
      </c>
      <c r="AV59" s="4">
        <v>37.500968688499995</v>
      </c>
      <c r="AW59" s="4">
        <v>42.529774440499999</v>
      </c>
      <c r="AX59" s="4">
        <v>58.881182733299973</v>
      </c>
      <c r="AY59" s="4">
        <v>71.676663440799985</v>
      </c>
      <c r="AZ59" s="4">
        <v>99.581038382799974</v>
      </c>
      <c r="BA59" s="4">
        <v>144.8328541267</v>
      </c>
      <c r="BB59" s="4">
        <v>209.22293055110003</v>
      </c>
      <c r="BC59" s="4">
        <v>267.49468882229996</v>
      </c>
      <c r="BD59" s="4">
        <v>333.49793163230015</v>
      </c>
      <c r="BE59" s="4">
        <v>426.76161826549998</v>
      </c>
      <c r="BF59" s="4">
        <v>514.80277200149999</v>
      </c>
      <c r="BG59" s="4">
        <v>573.17707431529993</v>
      </c>
      <c r="BH59" s="4">
        <v>638.72750169749986</v>
      </c>
      <c r="BI59" s="4">
        <v>750.91833322319997</v>
      </c>
      <c r="BJ59" s="4">
        <v>850.57161588510007</v>
      </c>
      <c r="BK59" s="4">
        <v>868.80502750119979</v>
      </c>
      <c r="BL59" s="156">
        <v>901.39959586269981</v>
      </c>
      <c r="BM59" s="156">
        <v>925.20834577349979</v>
      </c>
      <c r="BN59" s="156">
        <v>952</v>
      </c>
      <c r="BO59" s="103"/>
    </row>
    <row r="60" spans="1:67" ht="15.75">
      <c r="A60" s="90"/>
      <c r="B60" s="1" t="s">
        <v>8</v>
      </c>
      <c r="C60" s="90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>
        <f>2242*0.9938</f>
        <v>2228.0996</v>
      </c>
      <c r="Y60" s="4">
        <f>2415*0.9938</f>
        <v>2400.027</v>
      </c>
      <c r="Z60" s="4">
        <f>2655*0.9938</f>
        <v>2638.5390000000002</v>
      </c>
      <c r="AA60" s="4">
        <f>2056*0.9938</f>
        <v>2043.2528</v>
      </c>
      <c r="AB60" s="4">
        <f>3309*0.9938</f>
        <v>3288.4841999999999</v>
      </c>
      <c r="AC60" s="4">
        <f>4088*0.9938</f>
        <v>4062.6543999999999</v>
      </c>
      <c r="AD60" s="4">
        <f>4901*0.9938</f>
        <v>4870.6138000000001</v>
      </c>
      <c r="AE60" s="4">
        <f>5930*0.9938</f>
        <v>5893.2340000000004</v>
      </c>
      <c r="AF60" s="4">
        <f>6317*0.9938</f>
        <v>6277.8346000000001</v>
      </c>
      <c r="AG60" s="4">
        <f>6426*0.9938</f>
        <v>6386.1588000000002</v>
      </c>
      <c r="AH60" s="4">
        <f>7398*0.9938</f>
        <v>7352.1324000000004</v>
      </c>
      <c r="AI60" s="4">
        <f>8839*0.9938</f>
        <v>8784.1982000000007</v>
      </c>
      <c r="AJ60" s="4">
        <f>9659*0.9938</f>
        <v>9599.1142</v>
      </c>
      <c r="AK60" s="4">
        <f>10947*0.9938</f>
        <v>10879.1286</v>
      </c>
      <c r="AL60" s="4">
        <f>12482*0.9938</f>
        <v>12404.6116</v>
      </c>
      <c r="AM60" s="4">
        <f>13619*0.9938</f>
        <v>13534.5622</v>
      </c>
      <c r="AN60" s="4">
        <f>14190*0.9938</f>
        <v>14102.022000000001</v>
      </c>
      <c r="AO60" s="4">
        <f>14185*0.9938</f>
        <v>14097.053</v>
      </c>
      <c r="AP60" s="4">
        <f>15830*0.9938</f>
        <v>15731.853999999999</v>
      </c>
      <c r="AQ60" s="4">
        <f>21117*0.9938</f>
        <v>20986.0746</v>
      </c>
      <c r="AR60" s="4">
        <f>21239*0.9938</f>
        <v>21107.318200000002</v>
      </c>
      <c r="AS60" s="4">
        <v>22149.15360863</v>
      </c>
      <c r="AT60" s="4">
        <v>26509.617466329997</v>
      </c>
      <c r="AU60" s="4">
        <v>30483.802218730005</v>
      </c>
      <c r="AV60" s="4">
        <v>32159.390168099999</v>
      </c>
      <c r="AW60" s="4">
        <v>32852.285812920003</v>
      </c>
      <c r="AX60" s="4">
        <v>34727.855746360001</v>
      </c>
      <c r="AY60" s="4">
        <v>40278.413077829995</v>
      </c>
      <c r="AZ60" s="4">
        <v>44522.369185049996</v>
      </c>
      <c r="BA60" s="4">
        <v>49667.56501179</v>
      </c>
      <c r="BB60" s="4">
        <v>55917.929792619994</v>
      </c>
      <c r="BC60" s="4">
        <v>59104.265526149997</v>
      </c>
      <c r="BD60" s="4">
        <v>59441.732915809996</v>
      </c>
      <c r="BE60" s="4">
        <v>61393.543233899996</v>
      </c>
      <c r="BF60" s="4">
        <v>59504.331723449999</v>
      </c>
      <c r="BG60" s="4">
        <v>62249.256389250004</v>
      </c>
      <c r="BH60" s="4">
        <v>64894.882542260006</v>
      </c>
      <c r="BI60" s="4">
        <v>69674.619440390001</v>
      </c>
      <c r="BJ60" s="4">
        <v>72279.416016570001</v>
      </c>
      <c r="BK60" s="4">
        <v>82133.500149730011</v>
      </c>
      <c r="BL60" s="4">
        <v>88423.709414889992</v>
      </c>
      <c r="BM60" s="4">
        <v>90278.140662450009</v>
      </c>
      <c r="BN60" s="4">
        <v>92311.065862560004</v>
      </c>
      <c r="BO60" s="103"/>
    </row>
    <row r="61" spans="1:67" ht="15.75">
      <c r="A61" s="90"/>
      <c r="B61" s="1" t="s">
        <v>224</v>
      </c>
      <c r="C61" s="9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>
        <v>5649.92</v>
      </c>
      <c r="AU61" s="4">
        <v>6366.6659999999993</v>
      </c>
      <c r="AV61" s="4">
        <v>7587.1900000000005</v>
      </c>
      <c r="AW61" s="4">
        <v>9115.2070000000003</v>
      </c>
      <c r="AX61" s="4">
        <v>10746.307000000001</v>
      </c>
      <c r="AY61" s="4">
        <v>13081.257</v>
      </c>
      <c r="AZ61" s="4">
        <v>15402.937000000002</v>
      </c>
      <c r="BA61" s="4">
        <v>14012.148999999999</v>
      </c>
      <c r="BB61" s="4">
        <v>16927.605000000003</v>
      </c>
      <c r="BC61" s="4">
        <v>19560.530999999999</v>
      </c>
      <c r="BD61" s="4">
        <v>20132.296999999999</v>
      </c>
      <c r="BE61" s="4">
        <v>20796.048999999999</v>
      </c>
      <c r="BF61" s="4">
        <v>20882.506999999998</v>
      </c>
      <c r="BG61" s="4">
        <v>18405.841999999997</v>
      </c>
      <c r="BH61" s="4">
        <v>18329.86</v>
      </c>
      <c r="BI61" s="4">
        <v>20097.698000000004</v>
      </c>
      <c r="BJ61" s="4">
        <v>20587.406999999999</v>
      </c>
      <c r="BK61" s="4">
        <v>20905.904999999999</v>
      </c>
      <c r="BL61" s="4">
        <v>19032.205000000002</v>
      </c>
      <c r="BM61" s="4">
        <v>21926.184000000001</v>
      </c>
      <c r="BN61" s="4">
        <v>24535.921999999999</v>
      </c>
      <c r="BO61" s="103"/>
    </row>
    <row r="62" spans="1:67" ht="15.75">
      <c r="A62" s="90"/>
      <c r="B62" s="1" t="s">
        <v>9</v>
      </c>
      <c r="C62" s="94"/>
      <c r="D62" s="9">
        <v>1365</v>
      </c>
      <c r="E62" s="9">
        <v>1420</v>
      </c>
      <c r="F62" s="9">
        <v>1525</v>
      </c>
      <c r="G62" s="9">
        <v>1638</v>
      </c>
      <c r="H62" s="9">
        <v>1800</v>
      </c>
      <c r="I62" s="9">
        <v>1960</v>
      </c>
      <c r="J62" s="9">
        <v>2125</v>
      </c>
      <c r="K62" s="9">
        <v>2263</v>
      </c>
      <c r="L62" s="9">
        <v>2441</v>
      </c>
      <c r="M62" s="9">
        <v>2687</v>
      </c>
      <c r="N62" s="9">
        <v>2951</v>
      </c>
      <c r="O62" s="9">
        <v>3260.7817176803528</v>
      </c>
      <c r="P62" s="9">
        <v>3759.5565097494864</v>
      </c>
      <c r="Q62" s="9">
        <v>4580.9852082374518</v>
      </c>
      <c r="R62" s="9">
        <v>5282.7347390738423</v>
      </c>
      <c r="S62" s="9">
        <v>5883.5945511435812</v>
      </c>
      <c r="T62" s="9">
        <v>6402.8509899168066</v>
      </c>
      <c r="U62" s="9">
        <v>7241.6933880055685</v>
      </c>
      <c r="V62" s="9">
        <v>8527.12516000094</v>
      </c>
      <c r="W62" s="9">
        <v>9907.1840257032509</v>
      </c>
      <c r="X62" s="4">
        <v>11245.343999999999</v>
      </c>
      <c r="Y62" s="9">
        <v>11497.911</v>
      </c>
      <c r="Z62" s="9">
        <v>11277.191000000001</v>
      </c>
      <c r="AA62" s="9">
        <v>11583.962</v>
      </c>
      <c r="AB62" s="9">
        <v>12001.866999999998</v>
      </c>
      <c r="AC62" s="9">
        <v>12516.951000000001</v>
      </c>
      <c r="AD62" s="9">
        <v>14767.22</v>
      </c>
      <c r="AE62" s="9">
        <v>17008.019</v>
      </c>
      <c r="AF62" s="9">
        <v>19111.656999999999</v>
      </c>
      <c r="AG62" s="9">
        <v>20102.493000000002</v>
      </c>
      <c r="AH62" s="9">
        <v>22612.402999999998</v>
      </c>
      <c r="AI62" s="9">
        <v>23638.644</v>
      </c>
      <c r="AJ62" s="9">
        <v>25317.144</v>
      </c>
      <c r="AK62" s="9">
        <v>26037.126</v>
      </c>
      <c r="AL62" s="9">
        <v>27989.360000000001</v>
      </c>
      <c r="AM62" s="9">
        <v>31209.775000000001</v>
      </c>
      <c r="AN62" s="9">
        <v>32078.116999999998</v>
      </c>
      <c r="AO62" s="9">
        <v>31993.03</v>
      </c>
      <c r="AP62" s="9">
        <v>31836.9</v>
      </c>
      <c r="AQ62" s="9">
        <v>32965.256999999998</v>
      </c>
      <c r="AR62" s="9">
        <v>34056.849000000002</v>
      </c>
      <c r="AS62" s="9">
        <v>33804.773000000001</v>
      </c>
      <c r="AT62" s="9">
        <v>34917.474999999999</v>
      </c>
      <c r="AU62" s="9">
        <v>39211.89</v>
      </c>
      <c r="AV62" s="9">
        <v>44137.063999999998</v>
      </c>
      <c r="AW62" s="9">
        <v>47810.120999999999</v>
      </c>
      <c r="AX62" s="9">
        <v>51778.044999999998</v>
      </c>
      <c r="AY62" s="9">
        <v>58452.14</v>
      </c>
      <c r="AZ62" s="9">
        <v>64160.756000000001</v>
      </c>
      <c r="BA62" s="9">
        <v>60776.593999999997</v>
      </c>
      <c r="BB62" s="9">
        <v>66487.951000000001</v>
      </c>
      <c r="BC62" s="9">
        <v>73781.256999999998</v>
      </c>
      <c r="BD62" s="9">
        <v>75227.495999999999</v>
      </c>
      <c r="BE62" s="8">
        <v>77387.377999999997</v>
      </c>
      <c r="BF62" s="9">
        <v>79449.960999999996</v>
      </c>
      <c r="BG62" s="9">
        <v>74968.476999999999</v>
      </c>
      <c r="BH62" s="4">
        <v>76227.947</v>
      </c>
      <c r="BI62" s="4">
        <v>81050.962</v>
      </c>
      <c r="BJ62" s="4">
        <v>85966.827000000005</v>
      </c>
      <c r="BK62" s="4">
        <v>87283.595000000001</v>
      </c>
      <c r="BL62" s="4">
        <v>84894.922999999995</v>
      </c>
      <c r="BM62" s="4">
        <v>96314.464000000007</v>
      </c>
      <c r="BN62" s="4">
        <v>100218.398</v>
      </c>
      <c r="BO62" s="103"/>
    </row>
    <row r="63" spans="1:67" ht="15.75">
      <c r="A63" s="90"/>
      <c r="B63" s="1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  <c r="BA63" s="190"/>
      <c r="BB63" s="190"/>
      <c r="BC63" s="190"/>
      <c r="BD63" s="190"/>
      <c r="BE63" s="190"/>
      <c r="BF63" s="190"/>
      <c r="BG63" s="190"/>
      <c r="BH63" s="190"/>
      <c r="BI63" s="190"/>
      <c r="BJ63" s="190"/>
      <c r="BK63" s="190"/>
      <c r="BL63" s="190"/>
      <c r="BM63" s="190"/>
      <c r="BN63" s="190"/>
      <c r="BO63" s="103"/>
    </row>
    <row r="64" spans="1:67" ht="15.75">
      <c r="A64" s="90"/>
      <c r="B64" s="17" t="s">
        <v>10</v>
      </c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4"/>
      <c r="BN64" s="94"/>
      <c r="BO64" s="103"/>
    </row>
    <row r="65" spans="1:130" ht="15.75">
      <c r="A65" s="101"/>
      <c r="B65" s="17" t="s">
        <v>12</v>
      </c>
      <c r="C65" s="95" t="s">
        <v>11</v>
      </c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103"/>
    </row>
    <row r="66" spans="1:130" ht="15.75">
      <c r="A66" s="101"/>
      <c r="B66" s="19"/>
      <c r="C66" s="95" t="s">
        <v>13</v>
      </c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103"/>
      <c r="BP66">
        <f>SUM(BP67:BP1242)</f>
        <v>16</v>
      </c>
      <c r="BQ66">
        <f t="shared" ref="BQ66:DZ66" si="86">SUM(BQ67:BQ1242)</f>
        <v>16</v>
      </c>
      <c r="BR66">
        <f t="shared" si="86"/>
        <v>16</v>
      </c>
      <c r="BS66">
        <f t="shared" si="86"/>
        <v>17</v>
      </c>
      <c r="BT66">
        <f t="shared" si="86"/>
        <v>19</v>
      </c>
      <c r="BU66">
        <f t="shared" si="86"/>
        <v>24</v>
      </c>
      <c r="BV66">
        <f t="shared" si="86"/>
        <v>17</v>
      </c>
      <c r="BW66">
        <f t="shared" si="86"/>
        <v>19</v>
      </c>
      <c r="BX66">
        <f t="shared" si="86"/>
        <v>19</v>
      </c>
      <c r="BY66">
        <f t="shared" si="86"/>
        <v>17</v>
      </c>
      <c r="BZ66">
        <f t="shared" si="86"/>
        <v>34</v>
      </c>
      <c r="CA66">
        <f t="shared" si="86"/>
        <v>39</v>
      </c>
      <c r="CB66">
        <f t="shared" si="86"/>
        <v>47</v>
      </c>
      <c r="CC66">
        <f t="shared" si="86"/>
        <v>50</v>
      </c>
      <c r="CD66">
        <f t="shared" si="86"/>
        <v>49</v>
      </c>
      <c r="CE66">
        <f t="shared" si="86"/>
        <v>55</v>
      </c>
      <c r="CF66">
        <f t="shared" si="86"/>
        <v>61</v>
      </c>
      <c r="CG66">
        <f t="shared" si="86"/>
        <v>57</v>
      </c>
      <c r="CH66">
        <f t="shared" si="86"/>
        <v>64</v>
      </c>
      <c r="CI66">
        <f t="shared" si="86"/>
        <v>66</v>
      </c>
      <c r="CJ66">
        <f t="shared" si="86"/>
        <v>72</v>
      </c>
      <c r="CK66">
        <f t="shared" si="86"/>
        <v>78</v>
      </c>
      <c r="CL66">
        <f t="shared" si="86"/>
        <v>83</v>
      </c>
      <c r="CM66">
        <f t="shared" si="86"/>
        <v>86</v>
      </c>
      <c r="CN66">
        <f t="shared" si="86"/>
        <v>88</v>
      </c>
      <c r="CO66">
        <f t="shared" si="86"/>
        <v>88</v>
      </c>
      <c r="CP66">
        <f t="shared" si="86"/>
        <v>94</v>
      </c>
      <c r="CQ66">
        <f t="shared" si="86"/>
        <v>92</v>
      </c>
      <c r="CR66">
        <f t="shared" si="86"/>
        <v>95</v>
      </c>
      <c r="CS66">
        <f t="shared" si="86"/>
        <v>99</v>
      </c>
      <c r="CT66">
        <f t="shared" si="86"/>
        <v>102</v>
      </c>
      <c r="CU66">
        <f t="shared" si="86"/>
        <v>103</v>
      </c>
      <c r="CV66">
        <f t="shared" si="86"/>
        <v>110</v>
      </c>
      <c r="CW66">
        <f t="shared" si="86"/>
        <v>115</v>
      </c>
      <c r="CX66">
        <f t="shared" si="86"/>
        <v>116</v>
      </c>
      <c r="CY66">
        <f t="shared" si="86"/>
        <v>114</v>
      </c>
      <c r="CZ66">
        <f t="shared" si="86"/>
        <v>115</v>
      </c>
      <c r="DA66">
        <f t="shared" si="86"/>
        <v>115</v>
      </c>
      <c r="DB66">
        <f t="shared" si="86"/>
        <v>114</v>
      </c>
      <c r="DC66">
        <f t="shared" si="86"/>
        <v>111</v>
      </c>
      <c r="DD66">
        <f t="shared" si="86"/>
        <v>112</v>
      </c>
      <c r="DE66">
        <f t="shared" si="86"/>
        <v>111</v>
      </c>
      <c r="DF66">
        <f t="shared" si="86"/>
        <v>113</v>
      </c>
      <c r="DG66">
        <f t="shared" si="86"/>
        <v>111</v>
      </c>
      <c r="DH66">
        <f t="shared" si="86"/>
        <v>109</v>
      </c>
      <c r="DI66">
        <f t="shared" si="86"/>
        <v>107</v>
      </c>
      <c r="DJ66">
        <f t="shared" si="86"/>
        <v>105</v>
      </c>
      <c r="DK66">
        <f t="shared" si="86"/>
        <v>106</v>
      </c>
      <c r="DL66">
        <f t="shared" si="86"/>
        <v>107</v>
      </c>
      <c r="DM66">
        <f t="shared" si="86"/>
        <v>104</v>
      </c>
      <c r="DN66">
        <f t="shared" si="86"/>
        <v>98</v>
      </c>
      <c r="DO66">
        <f t="shared" si="86"/>
        <v>100</v>
      </c>
      <c r="DP66">
        <f t="shared" si="86"/>
        <v>103</v>
      </c>
      <c r="DQ66">
        <f t="shared" si="86"/>
        <v>105</v>
      </c>
      <c r="DR66">
        <f t="shared" si="86"/>
        <v>98</v>
      </c>
      <c r="DS66">
        <f t="shared" si="86"/>
        <v>97</v>
      </c>
      <c r="DT66">
        <f t="shared" si="86"/>
        <v>97</v>
      </c>
      <c r="DU66">
        <f t="shared" si="86"/>
        <v>99</v>
      </c>
      <c r="DV66">
        <f t="shared" si="86"/>
        <v>100</v>
      </c>
      <c r="DW66">
        <f t="shared" si="86"/>
        <v>94</v>
      </c>
      <c r="DX66">
        <f t="shared" si="86"/>
        <v>107</v>
      </c>
      <c r="DY66">
        <f t="shared" si="86"/>
        <v>99</v>
      </c>
      <c r="DZ66">
        <f>83</f>
        <v>83</v>
      </c>
    </row>
    <row r="67" spans="1:130">
      <c r="A67" s="105">
        <f>IF(LEFT(B67,1)&lt;&gt;"",IF(LEFT(B67,1)&lt;&gt;" ",COUNT($A$66:A66)+1,""),"")</f>
        <v>1</v>
      </c>
      <c r="B67" s="21" t="s">
        <v>14</v>
      </c>
      <c r="C67" s="96">
        <v>4</v>
      </c>
      <c r="D67" s="22">
        <f t="shared" ref="D67:AI67" si="87">SUM(D68:D73)</f>
        <v>0</v>
      </c>
      <c r="E67" s="22">
        <f t="shared" si="87"/>
        <v>0</v>
      </c>
      <c r="F67" s="22">
        <f t="shared" si="87"/>
        <v>0</v>
      </c>
      <c r="G67" s="22">
        <f t="shared" si="87"/>
        <v>0</v>
      </c>
      <c r="H67" s="22">
        <f t="shared" si="87"/>
        <v>267</v>
      </c>
      <c r="I67" s="22">
        <f t="shared" si="87"/>
        <v>267</v>
      </c>
      <c r="J67" s="22">
        <f t="shared" si="87"/>
        <v>267</v>
      </c>
      <c r="K67" s="22">
        <f t="shared" si="87"/>
        <v>2.7</v>
      </c>
      <c r="L67" s="22">
        <f t="shared" si="87"/>
        <v>0</v>
      </c>
      <c r="M67" s="22">
        <f t="shared" si="87"/>
        <v>0</v>
      </c>
      <c r="N67" s="22">
        <f t="shared" si="87"/>
        <v>0</v>
      </c>
      <c r="O67" s="22">
        <f t="shared" si="87"/>
        <v>0</v>
      </c>
      <c r="P67" s="22">
        <f t="shared" si="87"/>
        <v>37</v>
      </c>
      <c r="Q67" s="22">
        <f t="shared" si="87"/>
        <v>0</v>
      </c>
      <c r="R67" s="22">
        <f t="shared" si="87"/>
        <v>0</v>
      </c>
      <c r="S67" s="22">
        <f t="shared" si="87"/>
        <v>0</v>
      </c>
      <c r="T67" s="22">
        <f t="shared" si="87"/>
        <v>437</v>
      </c>
      <c r="U67" s="22">
        <f t="shared" si="87"/>
        <v>0</v>
      </c>
      <c r="V67" s="22">
        <f t="shared" si="87"/>
        <v>0</v>
      </c>
      <c r="W67" s="22">
        <f t="shared" si="87"/>
        <v>0</v>
      </c>
      <c r="X67" s="22">
        <f t="shared" si="87"/>
        <v>15</v>
      </c>
      <c r="Y67" s="22">
        <f t="shared" si="87"/>
        <v>0</v>
      </c>
      <c r="Z67" s="22">
        <f t="shared" si="87"/>
        <v>3</v>
      </c>
      <c r="AA67" s="22">
        <f t="shared" si="87"/>
        <v>0</v>
      </c>
      <c r="AB67" s="22">
        <f t="shared" si="87"/>
        <v>0</v>
      </c>
      <c r="AC67" s="22">
        <f t="shared" si="87"/>
        <v>10</v>
      </c>
      <c r="AD67" s="22">
        <f t="shared" si="87"/>
        <v>10</v>
      </c>
      <c r="AE67" s="22">
        <f t="shared" si="87"/>
        <v>0</v>
      </c>
      <c r="AF67" s="22">
        <f t="shared" si="87"/>
        <v>0</v>
      </c>
      <c r="AG67" s="22">
        <f t="shared" si="87"/>
        <v>0.372</v>
      </c>
      <c r="AH67" s="22">
        <f t="shared" si="87"/>
        <v>0</v>
      </c>
      <c r="AI67" s="22">
        <f t="shared" si="87"/>
        <v>0</v>
      </c>
      <c r="AJ67" s="22">
        <f t="shared" ref="AJ67:BN67" si="88">SUM(AJ68:AJ73)</f>
        <v>5</v>
      </c>
      <c r="AK67" s="22">
        <f t="shared" si="88"/>
        <v>7</v>
      </c>
      <c r="AL67" s="22">
        <f t="shared" si="88"/>
        <v>22</v>
      </c>
      <c r="AM67" s="22">
        <f t="shared" si="88"/>
        <v>24.6</v>
      </c>
      <c r="AN67" s="22">
        <f t="shared" si="88"/>
        <v>27.5</v>
      </c>
      <c r="AO67" s="22">
        <f t="shared" si="88"/>
        <v>32.674327177500004</v>
      </c>
      <c r="AP67" s="22">
        <f t="shared" si="88"/>
        <v>37.687986676373569</v>
      </c>
      <c r="AQ67" s="22">
        <f t="shared" si="88"/>
        <v>42.192287665509625</v>
      </c>
      <c r="AR67" s="22">
        <f t="shared" si="88"/>
        <v>284.26501815615717</v>
      </c>
      <c r="AS67" s="22">
        <f t="shared" si="88"/>
        <v>288.79069941102472</v>
      </c>
      <c r="AT67" s="22">
        <f t="shared" si="88"/>
        <v>11394.048015634271</v>
      </c>
      <c r="AU67" s="22">
        <f t="shared" si="88"/>
        <v>11302</v>
      </c>
      <c r="AV67" s="22">
        <f t="shared" si="88"/>
        <v>11306</v>
      </c>
      <c r="AW67" s="22">
        <f t="shared" si="88"/>
        <v>11305</v>
      </c>
      <c r="AX67" s="22">
        <f t="shared" si="88"/>
        <v>11284.421</v>
      </c>
      <c r="AY67" s="22">
        <f t="shared" si="88"/>
        <v>11148.3123983</v>
      </c>
      <c r="AZ67" s="22">
        <f t="shared" si="88"/>
        <v>129.00032359999997</v>
      </c>
      <c r="BA67" s="22">
        <f>SUM(BA68:BA73)</f>
        <v>88.793927900000014</v>
      </c>
      <c r="BB67" s="22">
        <f t="shared" si="88"/>
        <v>1027</v>
      </c>
      <c r="BC67" s="22">
        <f t="shared" si="88"/>
        <v>144.105277</v>
      </c>
      <c r="BD67" s="22">
        <f t="shared" si="88"/>
        <v>172.65312169999999</v>
      </c>
      <c r="BE67" s="22">
        <f t="shared" si="88"/>
        <v>200.21884850000001</v>
      </c>
      <c r="BF67" s="22">
        <f t="shared" si="88"/>
        <v>316.5290516</v>
      </c>
      <c r="BG67" s="22">
        <f t="shared" si="88"/>
        <v>363.62715040000006</v>
      </c>
      <c r="BH67" s="22">
        <f t="shared" si="88"/>
        <v>441.30654429999998</v>
      </c>
      <c r="BI67" s="22">
        <f t="shared" si="88"/>
        <v>525.27000499999997</v>
      </c>
      <c r="BJ67" s="22">
        <f t="shared" si="88"/>
        <v>600.98100399999998</v>
      </c>
      <c r="BK67" s="22">
        <f t="shared" si="88"/>
        <v>674.75599999999997</v>
      </c>
      <c r="BL67" s="22">
        <f t="shared" si="88"/>
        <v>747.25599999999997</v>
      </c>
      <c r="BM67" s="22">
        <f t="shared" si="88"/>
        <v>796.5088050999999</v>
      </c>
      <c r="BN67" s="22">
        <f t="shared" si="88"/>
        <v>2427.6999999999998</v>
      </c>
      <c r="BO67" s="103"/>
      <c r="BP67">
        <f t="shared" ref="BP67:BY74" si="89">IF($C67&lt;&gt;"",IF(D67&gt;0,1,0),0)</f>
        <v>0</v>
      </c>
      <c r="BQ67">
        <f t="shared" si="89"/>
        <v>0</v>
      </c>
      <c r="BR67">
        <f t="shared" si="89"/>
        <v>0</v>
      </c>
      <c r="BS67">
        <f t="shared" si="89"/>
        <v>0</v>
      </c>
      <c r="BT67">
        <f t="shared" si="89"/>
        <v>1</v>
      </c>
      <c r="BU67">
        <f t="shared" si="89"/>
        <v>1</v>
      </c>
      <c r="BV67">
        <f t="shared" si="89"/>
        <v>1</v>
      </c>
      <c r="BW67">
        <f t="shared" si="89"/>
        <v>1</v>
      </c>
      <c r="BX67">
        <f t="shared" si="89"/>
        <v>0</v>
      </c>
      <c r="BY67">
        <f t="shared" si="89"/>
        <v>0</v>
      </c>
      <c r="BZ67">
        <f t="shared" ref="BZ67:CI74" si="90">IF($C67&lt;&gt;"",IF(N67&gt;0,1,0),0)</f>
        <v>0</v>
      </c>
      <c r="CA67">
        <f t="shared" si="90"/>
        <v>0</v>
      </c>
      <c r="CB67">
        <f t="shared" si="90"/>
        <v>1</v>
      </c>
      <c r="CC67">
        <f t="shared" si="90"/>
        <v>0</v>
      </c>
      <c r="CD67">
        <f t="shared" si="90"/>
        <v>0</v>
      </c>
      <c r="CE67">
        <f t="shared" si="90"/>
        <v>0</v>
      </c>
      <c r="CF67">
        <f t="shared" si="90"/>
        <v>1</v>
      </c>
      <c r="CG67">
        <f t="shared" si="90"/>
        <v>0</v>
      </c>
      <c r="CH67">
        <f t="shared" si="90"/>
        <v>0</v>
      </c>
      <c r="CI67">
        <f t="shared" si="90"/>
        <v>0</v>
      </c>
      <c r="CJ67">
        <f t="shared" ref="CJ67:CS74" si="91">IF($C67&lt;&gt;"",IF(X67&gt;0,1,0),0)</f>
        <v>1</v>
      </c>
      <c r="CK67">
        <f t="shared" si="91"/>
        <v>0</v>
      </c>
      <c r="CL67">
        <f t="shared" si="91"/>
        <v>1</v>
      </c>
      <c r="CM67">
        <f t="shared" si="91"/>
        <v>0</v>
      </c>
      <c r="CN67">
        <f t="shared" si="91"/>
        <v>0</v>
      </c>
      <c r="CO67">
        <f t="shared" si="91"/>
        <v>1</v>
      </c>
      <c r="CP67">
        <f t="shared" si="91"/>
        <v>1</v>
      </c>
      <c r="CQ67">
        <f t="shared" si="91"/>
        <v>0</v>
      </c>
      <c r="CR67">
        <f t="shared" si="91"/>
        <v>0</v>
      </c>
      <c r="CS67">
        <f t="shared" si="91"/>
        <v>1</v>
      </c>
      <c r="CT67">
        <f t="shared" ref="CT67:DC74" si="92">IF($C67&lt;&gt;"",IF(AH67&gt;0,1,0),0)</f>
        <v>0</v>
      </c>
      <c r="CU67">
        <f t="shared" si="92"/>
        <v>0</v>
      </c>
      <c r="CV67">
        <f t="shared" si="92"/>
        <v>1</v>
      </c>
      <c r="CW67">
        <f t="shared" si="92"/>
        <v>1</v>
      </c>
      <c r="CX67">
        <f t="shared" si="92"/>
        <v>1</v>
      </c>
      <c r="CY67">
        <f t="shared" si="92"/>
        <v>1</v>
      </c>
      <c r="CZ67">
        <f t="shared" si="92"/>
        <v>1</v>
      </c>
      <c r="DA67">
        <f t="shared" si="92"/>
        <v>1</v>
      </c>
      <c r="DB67">
        <f t="shared" si="92"/>
        <v>1</v>
      </c>
      <c r="DC67">
        <f t="shared" si="92"/>
        <v>1</v>
      </c>
      <c r="DD67">
        <f t="shared" ref="DD67:DM74" si="93">IF($C67&lt;&gt;"",IF(AR67&gt;0,1,0),0)</f>
        <v>1</v>
      </c>
      <c r="DE67">
        <f t="shared" si="93"/>
        <v>1</v>
      </c>
      <c r="DF67">
        <f t="shared" si="93"/>
        <v>1</v>
      </c>
      <c r="DG67">
        <f t="shared" si="93"/>
        <v>1</v>
      </c>
      <c r="DH67">
        <f t="shared" si="93"/>
        <v>1</v>
      </c>
      <c r="DI67">
        <f t="shared" si="93"/>
        <v>1</v>
      </c>
      <c r="DJ67">
        <f t="shared" si="93"/>
        <v>1</v>
      </c>
      <c r="DK67">
        <f t="shared" si="93"/>
        <v>1</v>
      </c>
      <c r="DL67">
        <f t="shared" si="93"/>
        <v>1</v>
      </c>
      <c r="DM67">
        <f t="shared" si="93"/>
        <v>1</v>
      </c>
      <c r="DN67">
        <f t="shared" ref="DN67:DW74" si="94">IF($C67&lt;&gt;"",IF(BB67&gt;0,1,0),0)</f>
        <v>1</v>
      </c>
      <c r="DO67">
        <f t="shared" si="94"/>
        <v>1</v>
      </c>
      <c r="DP67">
        <f t="shared" si="94"/>
        <v>1</v>
      </c>
      <c r="DQ67">
        <f t="shared" si="94"/>
        <v>1</v>
      </c>
      <c r="DR67">
        <f t="shared" si="94"/>
        <v>1</v>
      </c>
      <c r="DS67">
        <f t="shared" si="94"/>
        <v>1</v>
      </c>
      <c r="DT67">
        <f t="shared" si="94"/>
        <v>1</v>
      </c>
      <c r="DU67">
        <f t="shared" si="94"/>
        <v>1</v>
      </c>
      <c r="DV67">
        <f t="shared" si="94"/>
        <v>1</v>
      </c>
      <c r="DW67">
        <f t="shared" si="94"/>
        <v>1</v>
      </c>
      <c r="DX67">
        <f t="shared" ref="DX67:DZ74" si="95">IF($C67&lt;&gt;"",IF(BL67&gt;0,1,0),0)</f>
        <v>1</v>
      </c>
      <c r="DY67">
        <f t="shared" si="95"/>
        <v>1</v>
      </c>
      <c r="DZ67">
        <f t="shared" si="95"/>
        <v>1</v>
      </c>
    </row>
    <row r="68" spans="1:130">
      <c r="A68" s="106" t="str">
        <f>IF(LEFT(B68,1)&lt;&gt;"",IF(LEFT(B68,1)&lt;&gt;" ",COUNT($A$66:A67)+1,""),"")</f>
        <v/>
      </c>
      <c r="B68" s="24" t="s">
        <v>15</v>
      </c>
      <c r="C68" s="96"/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2.7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18">
        <v>0</v>
      </c>
      <c r="AM68" s="41">
        <v>0.3</v>
      </c>
      <c r="AN68" s="41">
        <v>0.3</v>
      </c>
      <c r="AO68" s="18">
        <v>2.9743271775000002</v>
      </c>
      <c r="AP68" s="18">
        <v>4.9879866763735743</v>
      </c>
      <c r="AQ68" s="18">
        <v>6.3922876655096283</v>
      </c>
      <c r="AR68" s="18">
        <v>7.9650181561571705</v>
      </c>
      <c r="AS68" s="18">
        <v>9.2906994110247059</v>
      </c>
      <c r="AT68" s="18">
        <v>11.048015634271053</v>
      </c>
      <c r="AU68" s="18">
        <v>0</v>
      </c>
      <c r="AV68" s="18">
        <v>0</v>
      </c>
      <c r="AW68" s="18">
        <v>0</v>
      </c>
      <c r="AX68" s="18">
        <v>0</v>
      </c>
      <c r="AY68" s="18">
        <v>0</v>
      </c>
      <c r="AZ68" s="18">
        <v>0</v>
      </c>
      <c r="BA68" s="18">
        <v>0</v>
      </c>
      <c r="BB68" s="18">
        <v>0</v>
      </c>
      <c r="BC68" s="18">
        <v>0</v>
      </c>
      <c r="BD68" s="18">
        <v>0</v>
      </c>
      <c r="BE68" s="25">
        <v>0</v>
      </c>
      <c r="BF68" s="18">
        <v>0</v>
      </c>
      <c r="BG68" s="18">
        <v>0</v>
      </c>
      <c r="BH68" s="118">
        <v>0</v>
      </c>
      <c r="BI68" s="118">
        <v>0</v>
      </c>
      <c r="BJ68" s="118">
        <v>0</v>
      </c>
      <c r="BK68" s="118">
        <v>0</v>
      </c>
      <c r="BL68" s="118">
        <v>0</v>
      </c>
      <c r="BM68" s="118">
        <v>0</v>
      </c>
      <c r="BN68" s="118">
        <v>0</v>
      </c>
      <c r="BO68" s="103"/>
      <c r="BP68">
        <f t="shared" si="89"/>
        <v>0</v>
      </c>
      <c r="BQ68">
        <f t="shared" si="89"/>
        <v>0</v>
      </c>
      <c r="BR68">
        <f t="shared" si="89"/>
        <v>0</v>
      </c>
      <c r="BS68">
        <f t="shared" si="89"/>
        <v>0</v>
      </c>
      <c r="BT68">
        <f t="shared" si="89"/>
        <v>0</v>
      </c>
      <c r="BU68">
        <f t="shared" si="89"/>
        <v>0</v>
      </c>
      <c r="BV68">
        <f t="shared" si="89"/>
        <v>0</v>
      </c>
      <c r="BW68">
        <f t="shared" si="89"/>
        <v>0</v>
      </c>
      <c r="BX68">
        <f t="shared" si="89"/>
        <v>0</v>
      </c>
      <c r="BY68">
        <f t="shared" si="89"/>
        <v>0</v>
      </c>
      <c r="BZ68">
        <f t="shared" si="90"/>
        <v>0</v>
      </c>
      <c r="CA68">
        <f t="shared" si="90"/>
        <v>0</v>
      </c>
      <c r="CB68">
        <f t="shared" si="90"/>
        <v>0</v>
      </c>
      <c r="CC68">
        <f t="shared" si="90"/>
        <v>0</v>
      </c>
      <c r="CD68">
        <f t="shared" si="90"/>
        <v>0</v>
      </c>
      <c r="CE68">
        <f t="shared" si="90"/>
        <v>0</v>
      </c>
      <c r="CF68">
        <f t="shared" si="90"/>
        <v>0</v>
      </c>
      <c r="CG68">
        <f t="shared" si="90"/>
        <v>0</v>
      </c>
      <c r="CH68">
        <f t="shared" si="90"/>
        <v>0</v>
      </c>
      <c r="CI68">
        <f t="shared" si="90"/>
        <v>0</v>
      </c>
      <c r="CJ68">
        <f t="shared" si="91"/>
        <v>0</v>
      </c>
      <c r="CK68">
        <f t="shared" si="91"/>
        <v>0</v>
      </c>
      <c r="CL68">
        <f t="shared" si="91"/>
        <v>0</v>
      </c>
      <c r="CM68">
        <f t="shared" si="91"/>
        <v>0</v>
      </c>
      <c r="CN68">
        <f t="shared" si="91"/>
        <v>0</v>
      </c>
      <c r="CO68">
        <f t="shared" si="91"/>
        <v>0</v>
      </c>
      <c r="CP68">
        <f t="shared" si="91"/>
        <v>0</v>
      </c>
      <c r="CQ68">
        <f t="shared" si="91"/>
        <v>0</v>
      </c>
      <c r="CR68">
        <f t="shared" si="91"/>
        <v>0</v>
      </c>
      <c r="CS68">
        <f t="shared" si="91"/>
        <v>0</v>
      </c>
      <c r="CT68">
        <f t="shared" si="92"/>
        <v>0</v>
      </c>
      <c r="CU68">
        <f t="shared" si="92"/>
        <v>0</v>
      </c>
      <c r="CV68">
        <f t="shared" si="92"/>
        <v>0</v>
      </c>
      <c r="CW68">
        <f t="shared" si="92"/>
        <v>0</v>
      </c>
      <c r="CX68">
        <f t="shared" si="92"/>
        <v>0</v>
      </c>
      <c r="CY68">
        <f t="shared" si="92"/>
        <v>0</v>
      </c>
      <c r="CZ68">
        <f t="shared" si="92"/>
        <v>0</v>
      </c>
      <c r="DA68">
        <f t="shared" si="92"/>
        <v>0</v>
      </c>
      <c r="DB68">
        <f t="shared" si="92"/>
        <v>0</v>
      </c>
      <c r="DC68">
        <f t="shared" si="92"/>
        <v>0</v>
      </c>
      <c r="DD68">
        <f t="shared" si="93"/>
        <v>0</v>
      </c>
      <c r="DE68">
        <f t="shared" si="93"/>
        <v>0</v>
      </c>
      <c r="DF68">
        <f t="shared" si="93"/>
        <v>0</v>
      </c>
      <c r="DG68">
        <f t="shared" si="93"/>
        <v>0</v>
      </c>
      <c r="DH68">
        <f t="shared" si="93"/>
        <v>0</v>
      </c>
      <c r="DI68">
        <f t="shared" si="93"/>
        <v>0</v>
      </c>
      <c r="DJ68">
        <f t="shared" si="93"/>
        <v>0</v>
      </c>
      <c r="DK68">
        <f t="shared" si="93"/>
        <v>0</v>
      </c>
      <c r="DL68">
        <f t="shared" si="93"/>
        <v>0</v>
      </c>
      <c r="DM68">
        <f t="shared" si="93"/>
        <v>0</v>
      </c>
      <c r="DN68">
        <f t="shared" si="94"/>
        <v>0</v>
      </c>
      <c r="DO68">
        <f t="shared" si="94"/>
        <v>0</v>
      </c>
      <c r="DP68">
        <f t="shared" si="94"/>
        <v>0</v>
      </c>
      <c r="DQ68">
        <f t="shared" si="94"/>
        <v>0</v>
      </c>
      <c r="DR68">
        <f t="shared" si="94"/>
        <v>0</v>
      </c>
      <c r="DS68">
        <f t="shared" si="94"/>
        <v>0</v>
      </c>
      <c r="DT68">
        <f t="shared" si="94"/>
        <v>0</v>
      </c>
      <c r="DU68">
        <f t="shared" si="94"/>
        <v>0</v>
      </c>
      <c r="DV68">
        <f t="shared" si="94"/>
        <v>0</v>
      </c>
      <c r="DW68">
        <f t="shared" si="94"/>
        <v>0</v>
      </c>
      <c r="DX68">
        <f t="shared" si="95"/>
        <v>0</v>
      </c>
      <c r="DY68">
        <f t="shared" si="95"/>
        <v>0</v>
      </c>
      <c r="DZ68">
        <f t="shared" si="95"/>
        <v>0</v>
      </c>
    </row>
    <row r="69" spans="1:130">
      <c r="A69" s="106"/>
      <c r="B69" s="19" t="s">
        <v>199</v>
      </c>
      <c r="C69" s="96"/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63">
        <v>0</v>
      </c>
      <c r="Y69" s="63">
        <v>0</v>
      </c>
      <c r="Z69" s="25">
        <v>0</v>
      </c>
      <c r="AA69" s="25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0.372</v>
      </c>
      <c r="AH69" s="18">
        <v>0</v>
      </c>
      <c r="AI69" s="18">
        <v>0</v>
      </c>
      <c r="AJ69" s="18">
        <v>1</v>
      </c>
      <c r="AK69" s="18">
        <v>1</v>
      </c>
      <c r="AL69" s="18">
        <v>3</v>
      </c>
      <c r="AM69" s="18">
        <v>5</v>
      </c>
      <c r="AN69" s="18">
        <v>8</v>
      </c>
      <c r="AO69" s="18">
        <v>11</v>
      </c>
      <c r="AP69" s="18">
        <v>14</v>
      </c>
      <c r="AQ69" s="18">
        <v>17</v>
      </c>
      <c r="AR69" s="18">
        <v>21</v>
      </c>
      <c r="AS69" s="18">
        <v>24</v>
      </c>
      <c r="AT69" s="18">
        <v>27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0</v>
      </c>
      <c r="BA69" s="18">
        <v>0</v>
      </c>
      <c r="BB69" s="18">
        <v>0</v>
      </c>
      <c r="BC69" s="18">
        <v>0</v>
      </c>
      <c r="BD69" s="18">
        <v>0</v>
      </c>
      <c r="BE69" s="25">
        <v>0</v>
      </c>
      <c r="BF69" s="25">
        <v>0</v>
      </c>
      <c r="BG69" s="25">
        <v>0</v>
      </c>
      <c r="BH69" s="130">
        <v>0</v>
      </c>
      <c r="BI69" s="130">
        <v>0</v>
      </c>
      <c r="BJ69" s="118">
        <v>0</v>
      </c>
      <c r="BK69" s="118">
        <v>0</v>
      </c>
      <c r="BL69" s="118">
        <v>0</v>
      </c>
      <c r="BM69" s="118">
        <v>0</v>
      </c>
      <c r="BN69" s="118">
        <v>55.7</v>
      </c>
      <c r="BO69" s="103"/>
      <c r="BP69">
        <f t="shared" si="89"/>
        <v>0</v>
      </c>
      <c r="BQ69">
        <f t="shared" si="89"/>
        <v>0</v>
      </c>
      <c r="BR69">
        <f t="shared" si="89"/>
        <v>0</v>
      </c>
      <c r="BS69">
        <f t="shared" si="89"/>
        <v>0</v>
      </c>
      <c r="BT69">
        <f t="shared" si="89"/>
        <v>0</v>
      </c>
      <c r="BU69">
        <f t="shared" si="89"/>
        <v>0</v>
      </c>
      <c r="BV69">
        <f t="shared" si="89"/>
        <v>0</v>
      </c>
      <c r="BW69">
        <f t="shared" si="89"/>
        <v>0</v>
      </c>
      <c r="BX69">
        <f t="shared" si="89"/>
        <v>0</v>
      </c>
      <c r="BY69">
        <f t="shared" si="89"/>
        <v>0</v>
      </c>
      <c r="BZ69">
        <f t="shared" si="90"/>
        <v>0</v>
      </c>
      <c r="CA69">
        <f t="shared" si="90"/>
        <v>0</v>
      </c>
      <c r="CB69">
        <f t="shared" si="90"/>
        <v>0</v>
      </c>
      <c r="CC69">
        <f t="shared" si="90"/>
        <v>0</v>
      </c>
      <c r="CD69">
        <f t="shared" si="90"/>
        <v>0</v>
      </c>
      <c r="CE69">
        <f t="shared" si="90"/>
        <v>0</v>
      </c>
      <c r="CF69">
        <f t="shared" si="90"/>
        <v>0</v>
      </c>
      <c r="CG69">
        <f t="shared" si="90"/>
        <v>0</v>
      </c>
      <c r="CH69">
        <f t="shared" si="90"/>
        <v>0</v>
      </c>
      <c r="CI69">
        <f t="shared" si="90"/>
        <v>0</v>
      </c>
      <c r="CJ69">
        <f t="shared" si="91"/>
        <v>0</v>
      </c>
      <c r="CK69">
        <f t="shared" si="91"/>
        <v>0</v>
      </c>
      <c r="CL69">
        <f t="shared" si="91"/>
        <v>0</v>
      </c>
      <c r="CM69">
        <f t="shared" si="91"/>
        <v>0</v>
      </c>
      <c r="CN69">
        <f t="shared" si="91"/>
        <v>0</v>
      </c>
      <c r="CO69">
        <f t="shared" si="91"/>
        <v>0</v>
      </c>
      <c r="CP69">
        <f t="shared" si="91"/>
        <v>0</v>
      </c>
      <c r="CQ69">
        <f t="shared" si="91"/>
        <v>0</v>
      </c>
      <c r="CR69">
        <f t="shared" si="91"/>
        <v>0</v>
      </c>
      <c r="CS69">
        <f t="shared" si="91"/>
        <v>0</v>
      </c>
      <c r="CT69">
        <f t="shared" si="92"/>
        <v>0</v>
      </c>
      <c r="CU69">
        <f t="shared" si="92"/>
        <v>0</v>
      </c>
      <c r="CV69">
        <f t="shared" si="92"/>
        <v>0</v>
      </c>
      <c r="CW69">
        <f t="shared" si="92"/>
        <v>0</v>
      </c>
      <c r="CX69">
        <f t="shared" si="92"/>
        <v>0</v>
      </c>
      <c r="CY69">
        <f t="shared" si="92"/>
        <v>0</v>
      </c>
      <c r="CZ69">
        <f t="shared" si="92"/>
        <v>0</v>
      </c>
      <c r="DA69">
        <f t="shared" si="92"/>
        <v>0</v>
      </c>
      <c r="DB69">
        <f t="shared" si="92"/>
        <v>0</v>
      </c>
      <c r="DC69">
        <f t="shared" si="92"/>
        <v>0</v>
      </c>
      <c r="DD69">
        <f t="shared" si="93"/>
        <v>0</v>
      </c>
      <c r="DE69">
        <f t="shared" si="93"/>
        <v>0</v>
      </c>
      <c r="DF69">
        <f t="shared" si="93"/>
        <v>0</v>
      </c>
      <c r="DG69">
        <f t="shared" si="93"/>
        <v>0</v>
      </c>
      <c r="DH69">
        <f t="shared" si="93"/>
        <v>0</v>
      </c>
      <c r="DI69">
        <f t="shared" si="93"/>
        <v>0</v>
      </c>
      <c r="DJ69">
        <f t="shared" si="93"/>
        <v>0</v>
      </c>
      <c r="DK69">
        <f t="shared" si="93"/>
        <v>0</v>
      </c>
      <c r="DL69">
        <f t="shared" si="93"/>
        <v>0</v>
      </c>
      <c r="DM69">
        <f t="shared" si="93"/>
        <v>0</v>
      </c>
      <c r="DN69">
        <f t="shared" si="94"/>
        <v>0</v>
      </c>
      <c r="DO69">
        <f t="shared" si="94"/>
        <v>0</v>
      </c>
      <c r="DP69">
        <f t="shared" si="94"/>
        <v>0</v>
      </c>
      <c r="DQ69">
        <f t="shared" si="94"/>
        <v>0</v>
      </c>
      <c r="DR69">
        <f t="shared" si="94"/>
        <v>0</v>
      </c>
      <c r="DS69">
        <f t="shared" si="94"/>
        <v>0</v>
      </c>
      <c r="DT69">
        <f t="shared" si="94"/>
        <v>0</v>
      </c>
      <c r="DU69">
        <f t="shared" si="94"/>
        <v>0</v>
      </c>
      <c r="DV69">
        <f t="shared" si="94"/>
        <v>0</v>
      </c>
      <c r="DW69">
        <f t="shared" si="94"/>
        <v>0</v>
      </c>
      <c r="DX69">
        <f t="shared" si="95"/>
        <v>0</v>
      </c>
      <c r="DY69">
        <f t="shared" si="95"/>
        <v>0</v>
      </c>
      <c r="DZ69">
        <f t="shared" si="95"/>
        <v>0</v>
      </c>
    </row>
    <row r="70" spans="1:130">
      <c r="A70" s="106"/>
      <c r="B70" s="19" t="s">
        <v>2</v>
      </c>
      <c r="C70" s="96"/>
      <c r="D70" s="18">
        <v>0</v>
      </c>
      <c r="E70" s="18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26">
        <v>0</v>
      </c>
      <c r="Y70" s="26">
        <v>0</v>
      </c>
      <c r="Z70" s="27">
        <v>0</v>
      </c>
      <c r="AA70" s="27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/>
      <c r="AK70" s="18"/>
      <c r="AL70" s="18"/>
      <c r="AM70" s="18"/>
      <c r="AN70" s="18"/>
      <c r="AO70" s="18"/>
      <c r="AP70" s="18"/>
      <c r="AQ70" s="18"/>
      <c r="AR70" s="110" t="s">
        <v>16</v>
      </c>
      <c r="AS70" s="110" t="s">
        <v>16</v>
      </c>
      <c r="AT70" s="110" t="s">
        <v>16</v>
      </c>
      <c r="AU70" s="110" t="s">
        <v>16</v>
      </c>
      <c r="AV70" s="18">
        <v>10122</v>
      </c>
      <c r="AW70" s="110" t="s">
        <v>16</v>
      </c>
      <c r="AX70" s="18">
        <v>11284</v>
      </c>
      <c r="AY70" s="18">
        <v>22</v>
      </c>
      <c r="AZ70" s="18">
        <v>0</v>
      </c>
      <c r="BA70" s="18">
        <v>0</v>
      </c>
      <c r="BB70" s="18">
        <v>1027</v>
      </c>
      <c r="BC70" s="18">
        <v>0</v>
      </c>
      <c r="BD70" s="18">
        <v>0</v>
      </c>
      <c r="BE70" s="25">
        <v>0</v>
      </c>
      <c r="BF70" s="25">
        <v>0</v>
      </c>
      <c r="BG70" s="25">
        <v>0</v>
      </c>
      <c r="BH70" s="25">
        <v>0</v>
      </c>
      <c r="BI70" s="25">
        <v>0</v>
      </c>
      <c r="BJ70" s="25">
        <v>0</v>
      </c>
      <c r="BK70" s="25">
        <v>0</v>
      </c>
      <c r="BL70" s="25">
        <v>0</v>
      </c>
      <c r="BM70" s="118">
        <v>0</v>
      </c>
      <c r="BN70" s="118">
        <v>1481</v>
      </c>
      <c r="BO70" s="103"/>
      <c r="BP70">
        <f t="shared" si="89"/>
        <v>0</v>
      </c>
      <c r="BQ70">
        <f t="shared" si="89"/>
        <v>0</v>
      </c>
      <c r="BR70">
        <f t="shared" si="89"/>
        <v>0</v>
      </c>
      <c r="BS70">
        <f t="shared" si="89"/>
        <v>0</v>
      </c>
      <c r="BT70">
        <f t="shared" si="89"/>
        <v>0</v>
      </c>
      <c r="BU70">
        <f t="shared" si="89"/>
        <v>0</v>
      </c>
      <c r="BV70">
        <f t="shared" si="89"/>
        <v>0</v>
      </c>
      <c r="BW70">
        <f t="shared" si="89"/>
        <v>0</v>
      </c>
      <c r="BX70">
        <f t="shared" si="89"/>
        <v>0</v>
      </c>
      <c r="BY70">
        <f t="shared" si="89"/>
        <v>0</v>
      </c>
      <c r="BZ70">
        <f t="shared" si="90"/>
        <v>0</v>
      </c>
      <c r="CA70">
        <f t="shared" si="90"/>
        <v>0</v>
      </c>
      <c r="CB70">
        <f t="shared" si="90"/>
        <v>0</v>
      </c>
      <c r="CC70">
        <f t="shared" si="90"/>
        <v>0</v>
      </c>
      <c r="CD70">
        <f t="shared" si="90"/>
        <v>0</v>
      </c>
      <c r="CE70">
        <f t="shared" si="90"/>
        <v>0</v>
      </c>
      <c r="CF70">
        <f t="shared" si="90"/>
        <v>0</v>
      </c>
      <c r="CG70">
        <f t="shared" si="90"/>
        <v>0</v>
      </c>
      <c r="CH70">
        <f t="shared" si="90"/>
        <v>0</v>
      </c>
      <c r="CI70">
        <f t="shared" si="90"/>
        <v>0</v>
      </c>
      <c r="CJ70">
        <f t="shared" si="91"/>
        <v>0</v>
      </c>
      <c r="CK70">
        <f t="shared" si="91"/>
        <v>0</v>
      </c>
      <c r="CL70">
        <f t="shared" si="91"/>
        <v>0</v>
      </c>
      <c r="CM70">
        <f t="shared" si="91"/>
        <v>0</v>
      </c>
      <c r="CN70">
        <f t="shared" si="91"/>
        <v>0</v>
      </c>
      <c r="CO70">
        <f t="shared" si="91"/>
        <v>0</v>
      </c>
      <c r="CP70">
        <f t="shared" si="91"/>
        <v>0</v>
      </c>
      <c r="CQ70">
        <f t="shared" si="91"/>
        <v>0</v>
      </c>
      <c r="CR70">
        <f t="shared" si="91"/>
        <v>0</v>
      </c>
      <c r="CS70">
        <f t="shared" si="91"/>
        <v>0</v>
      </c>
      <c r="CT70">
        <f t="shared" si="92"/>
        <v>0</v>
      </c>
      <c r="CU70">
        <f t="shared" si="92"/>
        <v>0</v>
      </c>
      <c r="CV70">
        <f t="shared" si="92"/>
        <v>0</v>
      </c>
      <c r="CW70">
        <f t="shared" si="92"/>
        <v>0</v>
      </c>
      <c r="CX70">
        <f t="shared" si="92"/>
        <v>0</v>
      </c>
      <c r="CY70">
        <f t="shared" si="92"/>
        <v>0</v>
      </c>
      <c r="CZ70">
        <f t="shared" si="92"/>
        <v>0</v>
      </c>
      <c r="DA70">
        <f t="shared" si="92"/>
        <v>0</v>
      </c>
      <c r="DB70">
        <f t="shared" si="92"/>
        <v>0</v>
      </c>
      <c r="DC70">
        <f t="shared" si="92"/>
        <v>0</v>
      </c>
      <c r="DD70">
        <f t="shared" si="93"/>
        <v>0</v>
      </c>
      <c r="DE70">
        <f t="shared" si="93"/>
        <v>0</v>
      </c>
      <c r="DF70">
        <f t="shared" si="93"/>
        <v>0</v>
      </c>
      <c r="DG70">
        <f t="shared" si="93"/>
        <v>0</v>
      </c>
      <c r="DH70">
        <f t="shared" si="93"/>
        <v>0</v>
      </c>
      <c r="DI70">
        <f t="shared" si="93"/>
        <v>0</v>
      </c>
      <c r="DJ70">
        <f t="shared" si="93"/>
        <v>0</v>
      </c>
      <c r="DK70">
        <f t="shared" si="93"/>
        <v>0</v>
      </c>
      <c r="DL70">
        <f t="shared" si="93"/>
        <v>0</v>
      </c>
      <c r="DM70">
        <f t="shared" si="93"/>
        <v>0</v>
      </c>
      <c r="DN70">
        <f t="shared" si="94"/>
        <v>0</v>
      </c>
      <c r="DO70">
        <f t="shared" si="94"/>
        <v>0</v>
      </c>
      <c r="DP70">
        <f t="shared" si="94"/>
        <v>0</v>
      </c>
      <c r="DQ70">
        <f t="shared" si="94"/>
        <v>0</v>
      </c>
      <c r="DR70">
        <f t="shared" si="94"/>
        <v>0</v>
      </c>
      <c r="DS70">
        <f t="shared" si="94"/>
        <v>0</v>
      </c>
      <c r="DT70">
        <f t="shared" si="94"/>
        <v>0</v>
      </c>
      <c r="DU70">
        <f t="shared" si="94"/>
        <v>0</v>
      </c>
      <c r="DV70">
        <f t="shared" si="94"/>
        <v>0</v>
      </c>
      <c r="DW70">
        <f t="shared" si="94"/>
        <v>0</v>
      </c>
      <c r="DX70">
        <f t="shared" si="95"/>
        <v>0</v>
      </c>
      <c r="DY70">
        <f t="shared" si="95"/>
        <v>0</v>
      </c>
      <c r="DZ70">
        <f t="shared" si="95"/>
        <v>0</v>
      </c>
    </row>
    <row r="71" spans="1:130" ht="15.75">
      <c r="A71" s="106"/>
      <c r="B71" s="19" t="s">
        <v>202</v>
      </c>
      <c r="C71" s="96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63"/>
      <c r="U71" s="63"/>
      <c r="V71" s="63"/>
      <c r="W71" s="63"/>
      <c r="X71" s="26"/>
      <c r="Y71" s="185"/>
      <c r="Z71" s="27"/>
      <c r="AA71" s="27"/>
      <c r="AB71" s="18"/>
      <c r="AC71" s="25"/>
      <c r="AD71" s="25"/>
      <c r="AE71" s="25"/>
      <c r="AF71" s="25"/>
      <c r="AG71" s="25"/>
      <c r="AH71" s="25"/>
      <c r="AI71" s="25"/>
      <c r="AJ71" s="25"/>
      <c r="AK71" s="25"/>
      <c r="AL71" s="18"/>
      <c r="AM71" s="18"/>
      <c r="AN71" s="18"/>
      <c r="AO71" s="18"/>
      <c r="AP71" s="18"/>
      <c r="AQ71" s="18"/>
      <c r="AR71" s="18"/>
      <c r="AS71" s="18"/>
      <c r="AT71" s="110" t="s">
        <v>16</v>
      </c>
      <c r="AU71" s="18"/>
      <c r="AV71" s="18">
        <v>18.8</v>
      </c>
      <c r="AW71" s="18"/>
      <c r="AX71" s="18"/>
      <c r="AY71" s="18"/>
      <c r="AZ71" s="18"/>
      <c r="BA71" s="18"/>
      <c r="BB71" s="18"/>
      <c r="BC71" s="18"/>
      <c r="BD71" s="18"/>
      <c r="BE71" s="25"/>
      <c r="BF71" s="25"/>
      <c r="BG71" s="25"/>
      <c r="BH71" s="25"/>
      <c r="BI71" s="25"/>
      <c r="BJ71" s="25"/>
      <c r="BK71" s="25"/>
      <c r="BL71" s="118"/>
      <c r="BM71" s="118"/>
      <c r="BN71" s="2"/>
      <c r="BO71" s="103"/>
      <c r="BP71">
        <f t="shared" si="89"/>
        <v>0</v>
      </c>
      <c r="BQ71">
        <f t="shared" si="89"/>
        <v>0</v>
      </c>
      <c r="BR71">
        <f t="shared" si="89"/>
        <v>0</v>
      </c>
      <c r="BS71">
        <f t="shared" si="89"/>
        <v>0</v>
      </c>
      <c r="BT71">
        <f t="shared" si="89"/>
        <v>0</v>
      </c>
      <c r="BU71">
        <f t="shared" si="89"/>
        <v>0</v>
      </c>
      <c r="BV71">
        <f t="shared" si="89"/>
        <v>0</v>
      </c>
      <c r="BW71">
        <f t="shared" si="89"/>
        <v>0</v>
      </c>
      <c r="BX71">
        <f t="shared" si="89"/>
        <v>0</v>
      </c>
      <c r="BY71">
        <f t="shared" si="89"/>
        <v>0</v>
      </c>
      <c r="BZ71">
        <f t="shared" si="90"/>
        <v>0</v>
      </c>
      <c r="CA71">
        <f t="shared" si="90"/>
        <v>0</v>
      </c>
      <c r="CB71">
        <f t="shared" si="90"/>
        <v>0</v>
      </c>
      <c r="CC71">
        <f t="shared" si="90"/>
        <v>0</v>
      </c>
      <c r="CD71">
        <f t="shared" si="90"/>
        <v>0</v>
      </c>
      <c r="CE71">
        <f t="shared" si="90"/>
        <v>0</v>
      </c>
      <c r="CF71">
        <f t="shared" si="90"/>
        <v>0</v>
      </c>
      <c r="CG71">
        <f t="shared" si="90"/>
        <v>0</v>
      </c>
      <c r="CH71">
        <f t="shared" si="90"/>
        <v>0</v>
      </c>
      <c r="CI71">
        <f t="shared" si="90"/>
        <v>0</v>
      </c>
      <c r="CJ71">
        <f t="shared" si="91"/>
        <v>0</v>
      </c>
      <c r="CK71">
        <f t="shared" si="91"/>
        <v>0</v>
      </c>
      <c r="CL71">
        <f t="shared" si="91"/>
        <v>0</v>
      </c>
      <c r="CM71">
        <f t="shared" si="91"/>
        <v>0</v>
      </c>
      <c r="CN71">
        <f t="shared" si="91"/>
        <v>0</v>
      </c>
      <c r="CO71">
        <f t="shared" si="91"/>
        <v>0</v>
      </c>
      <c r="CP71">
        <f t="shared" si="91"/>
        <v>0</v>
      </c>
      <c r="CQ71">
        <f t="shared" si="91"/>
        <v>0</v>
      </c>
      <c r="CR71">
        <f t="shared" si="91"/>
        <v>0</v>
      </c>
      <c r="CS71">
        <f t="shared" si="91"/>
        <v>0</v>
      </c>
      <c r="CT71">
        <f t="shared" si="92"/>
        <v>0</v>
      </c>
      <c r="CU71">
        <f t="shared" si="92"/>
        <v>0</v>
      </c>
      <c r="CV71">
        <f t="shared" si="92"/>
        <v>0</v>
      </c>
      <c r="CW71">
        <f t="shared" si="92"/>
        <v>0</v>
      </c>
      <c r="CX71">
        <f t="shared" si="92"/>
        <v>0</v>
      </c>
      <c r="CY71">
        <f t="shared" si="92"/>
        <v>0</v>
      </c>
      <c r="CZ71">
        <f t="shared" si="92"/>
        <v>0</v>
      </c>
      <c r="DA71">
        <f t="shared" si="92"/>
        <v>0</v>
      </c>
      <c r="DB71">
        <f t="shared" si="92"/>
        <v>0</v>
      </c>
      <c r="DC71">
        <f t="shared" si="92"/>
        <v>0</v>
      </c>
      <c r="DD71">
        <f t="shared" si="93"/>
        <v>0</v>
      </c>
      <c r="DE71">
        <f t="shared" si="93"/>
        <v>0</v>
      </c>
      <c r="DF71">
        <f t="shared" si="93"/>
        <v>0</v>
      </c>
      <c r="DG71">
        <f t="shared" si="93"/>
        <v>0</v>
      </c>
      <c r="DH71">
        <f t="shared" si="93"/>
        <v>0</v>
      </c>
      <c r="DI71">
        <f t="shared" si="93"/>
        <v>0</v>
      </c>
      <c r="DJ71">
        <f t="shared" si="93"/>
        <v>0</v>
      </c>
      <c r="DK71">
        <f t="shared" si="93"/>
        <v>0</v>
      </c>
      <c r="DL71">
        <f t="shared" si="93"/>
        <v>0</v>
      </c>
      <c r="DM71">
        <f t="shared" si="93"/>
        <v>0</v>
      </c>
      <c r="DN71">
        <f t="shared" si="94"/>
        <v>0</v>
      </c>
      <c r="DO71">
        <f t="shared" si="94"/>
        <v>0</v>
      </c>
      <c r="DP71">
        <f t="shared" si="94"/>
        <v>0</v>
      </c>
      <c r="DQ71">
        <f t="shared" si="94"/>
        <v>0</v>
      </c>
      <c r="DR71">
        <f t="shared" si="94"/>
        <v>0</v>
      </c>
      <c r="DS71">
        <f t="shared" si="94"/>
        <v>0</v>
      </c>
      <c r="DT71">
        <f t="shared" si="94"/>
        <v>0</v>
      </c>
      <c r="DU71">
        <f t="shared" si="94"/>
        <v>0</v>
      </c>
      <c r="DV71">
        <f t="shared" si="94"/>
        <v>0</v>
      </c>
      <c r="DW71">
        <f t="shared" si="94"/>
        <v>0</v>
      </c>
      <c r="DX71">
        <f t="shared" si="95"/>
        <v>0</v>
      </c>
      <c r="DY71">
        <f t="shared" si="95"/>
        <v>0</v>
      </c>
      <c r="DZ71">
        <f t="shared" si="95"/>
        <v>0</v>
      </c>
    </row>
    <row r="72" spans="1:130">
      <c r="A72" s="106" t="str">
        <f>IF(LEFT(B72,1)&lt;&gt;"",IF(LEFT(B72,1)&lt;&gt;" ",COUNT($A$66:A68)+1,""),"")</f>
        <v/>
      </c>
      <c r="B72" s="19" t="s">
        <v>3</v>
      </c>
      <c r="C72" s="96"/>
      <c r="D72" s="27">
        <v>0</v>
      </c>
      <c r="E72" s="27">
        <v>0</v>
      </c>
      <c r="F72" s="27">
        <v>0</v>
      </c>
      <c r="G72" s="27">
        <v>0</v>
      </c>
      <c r="H72" s="27">
        <v>267</v>
      </c>
      <c r="I72" s="27">
        <v>267</v>
      </c>
      <c r="J72" s="27">
        <v>267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37</v>
      </c>
      <c r="Q72" s="27">
        <v>0</v>
      </c>
      <c r="R72" s="27">
        <v>0</v>
      </c>
      <c r="S72" s="27">
        <v>0</v>
      </c>
      <c r="T72" s="123">
        <v>437</v>
      </c>
      <c r="U72" s="28">
        <v>0</v>
      </c>
      <c r="V72" s="29">
        <v>0</v>
      </c>
      <c r="W72" s="28">
        <v>0</v>
      </c>
      <c r="X72" s="123">
        <v>15</v>
      </c>
      <c r="Y72" s="110" t="s">
        <v>16</v>
      </c>
      <c r="Z72" s="27">
        <v>3</v>
      </c>
      <c r="AA72" s="110" t="s">
        <v>16</v>
      </c>
      <c r="AB72" s="110" t="s">
        <v>16</v>
      </c>
      <c r="AC72" s="27">
        <v>10</v>
      </c>
      <c r="AD72" s="27">
        <v>10</v>
      </c>
      <c r="AE72" s="27">
        <v>0</v>
      </c>
      <c r="AF72" s="27">
        <v>0</v>
      </c>
      <c r="AG72" s="27">
        <v>0</v>
      </c>
      <c r="AH72" s="27">
        <v>0</v>
      </c>
      <c r="AI72" s="27">
        <v>0</v>
      </c>
      <c r="AJ72" s="27">
        <v>4</v>
      </c>
      <c r="AK72" s="27">
        <v>6</v>
      </c>
      <c r="AL72" s="29">
        <v>19</v>
      </c>
      <c r="AM72" s="28">
        <v>19.3</v>
      </c>
      <c r="AN72" s="29">
        <v>19.2</v>
      </c>
      <c r="AO72" s="28">
        <v>18.7</v>
      </c>
      <c r="AP72" s="28">
        <v>18.7</v>
      </c>
      <c r="AQ72" s="28">
        <v>18.8</v>
      </c>
      <c r="AR72" s="28">
        <v>255.3</v>
      </c>
      <c r="AS72" s="28">
        <v>255.5</v>
      </c>
      <c r="AT72" s="30">
        <v>11356</v>
      </c>
      <c r="AU72" s="30">
        <v>11302</v>
      </c>
      <c r="AV72" s="30">
        <f>11306-AV71-AV70</f>
        <v>1165.2000000000007</v>
      </c>
      <c r="AW72" s="30">
        <v>11305</v>
      </c>
      <c r="AX72" s="110" t="s">
        <v>16</v>
      </c>
      <c r="AY72" s="18">
        <f>125.8793983+11000</f>
        <v>11125.8793983</v>
      </c>
      <c r="AZ72" s="18">
        <v>128.56732359999998</v>
      </c>
      <c r="BA72" s="18">
        <v>88.360927900000007</v>
      </c>
      <c r="BB72" s="41" t="s">
        <v>16</v>
      </c>
      <c r="BC72" s="18">
        <v>144.105277</v>
      </c>
      <c r="BD72" s="18">
        <v>172.65312169999999</v>
      </c>
      <c r="BE72" s="18">
        <v>200.21884850000001</v>
      </c>
      <c r="BF72" s="73">
        <v>316.5290516</v>
      </c>
      <c r="BG72" s="73">
        <v>363.62715040000006</v>
      </c>
      <c r="BH72" s="141">
        <v>441.30654429999998</v>
      </c>
      <c r="BI72" s="73">
        <v>525.27000499999997</v>
      </c>
      <c r="BJ72" s="73">
        <v>600.98100399999998</v>
      </c>
      <c r="BK72" s="73">
        <v>674.75599999999997</v>
      </c>
      <c r="BL72" s="118">
        <v>747.25599999999997</v>
      </c>
      <c r="BM72" s="118">
        <v>796.5088050999999</v>
      </c>
      <c r="BN72" s="18">
        <v>891</v>
      </c>
      <c r="BO72" s="103"/>
      <c r="BP72">
        <f t="shared" si="89"/>
        <v>0</v>
      </c>
      <c r="BQ72">
        <f t="shared" si="89"/>
        <v>0</v>
      </c>
      <c r="BR72">
        <f t="shared" si="89"/>
        <v>0</v>
      </c>
      <c r="BS72">
        <f t="shared" si="89"/>
        <v>0</v>
      </c>
      <c r="BT72">
        <f t="shared" si="89"/>
        <v>0</v>
      </c>
      <c r="BU72">
        <f t="shared" si="89"/>
        <v>0</v>
      </c>
      <c r="BV72">
        <f t="shared" si="89"/>
        <v>0</v>
      </c>
      <c r="BW72">
        <f t="shared" si="89"/>
        <v>0</v>
      </c>
      <c r="BX72">
        <f t="shared" si="89"/>
        <v>0</v>
      </c>
      <c r="BY72">
        <f t="shared" si="89"/>
        <v>0</v>
      </c>
      <c r="BZ72">
        <f t="shared" si="90"/>
        <v>0</v>
      </c>
      <c r="CA72">
        <f t="shared" si="90"/>
        <v>0</v>
      </c>
      <c r="CB72">
        <f t="shared" si="90"/>
        <v>0</v>
      </c>
      <c r="CC72">
        <f t="shared" si="90"/>
        <v>0</v>
      </c>
      <c r="CD72">
        <f t="shared" si="90"/>
        <v>0</v>
      </c>
      <c r="CE72">
        <f t="shared" si="90"/>
        <v>0</v>
      </c>
      <c r="CF72">
        <f t="shared" si="90"/>
        <v>0</v>
      </c>
      <c r="CG72">
        <f t="shared" si="90"/>
        <v>0</v>
      </c>
      <c r="CH72">
        <f t="shared" si="90"/>
        <v>0</v>
      </c>
      <c r="CI72">
        <f t="shared" si="90"/>
        <v>0</v>
      </c>
      <c r="CJ72">
        <f t="shared" si="91"/>
        <v>0</v>
      </c>
      <c r="CK72">
        <f t="shared" si="91"/>
        <v>0</v>
      </c>
      <c r="CL72">
        <f t="shared" si="91"/>
        <v>0</v>
      </c>
      <c r="CM72">
        <f t="shared" si="91"/>
        <v>0</v>
      </c>
      <c r="CN72">
        <f t="shared" si="91"/>
        <v>0</v>
      </c>
      <c r="CO72">
        <f t="shared" si="91"/>
        <v>0</v>
      </c>
      <c r="CP72">
        <f t="shared" si="91"/>
        <v>0</v>
      </c>
      <c r="CQ72">
        <f t="shared" si="91"/>
        <v>0</v>
      </c>
      <c r="CR72">
        <f t="shared" si="91"/>
        <v>0</v>
      </c>
      <c r="CS72">
        <f t="shared" si="91"/>
        <v>0</v>
      </c>
      <c r="CT72">
        <f t="shared" si="92"/>
        <v>0</v>
      </c>
      <c r="CU72">
        <f t="shared" si="92"/>
        <v>0</v>
      </c>
      <c r="CV72">
        <f t="shared" si="92"/>
        <v>0</v>
      </c>
      <c r="CW72">
        <f t="shared" si="92"/>
        <v>0</v>
      </c>
      <c r="CX72">
        <f t="shared" si="92"/>
        <v>0</v>
      </c>
      <c r="CY72">
        <f t="shared" si="92"/>
        <v>0</v>
      </c>
      <c r="CZ72">
        <f t="shared" si="92"/>
        <v>0</v>
      </c>
      <c r="DA72">
        <f t="shared" si="92"/>
        <v>0</v>
      </c>
      <c r="DB72">
        <f t="shared" si="92"/>
        <v>0</v>
      </c>
      <c r="DC72">
        <f t="shared" si="92"/>
        <v>0</v>
      </c>
      <c r="DD72">
        <f t="shared" si="93"/>
        <v>0</v>
      </c>
      <c r="DE72">
        <f t="shared" si="93"/>
        <v>0</v>
      </c>
      <c r="DF72">
        <f t="shared" si="93"/>
        <v>0</v>
      </c>
      <c r="DG72">
        <f t="shared" si="93"/>
        <v>0</v>
      </c>
      <c r="DH72">
        <f t="shared" si="93"/>
        <v>0</v>
      </c>
      <c r="DI72">
        <f t="shared" si="93"/>
        <v>0</v>
      </c>
      <c r="DJ72">
        <f t="shared" si="93"/>
        <v>0</v>
      </c>
      <c r="DK72">
        <f t="shared" si="93"/>
        <v>0</v>
      </c>
      <c r="DL72">
        <f t="shared" si="93"/>
        <v>0</v>
      </c>
      <c r="DM72">
        <f t="shared" si="93"/>
        <v>0</v>
      </c>
      <c r="DN72">
        <f t="shared" si="94"/>
        <v>0</v>
      </c>
      <c r="DO72">
        <f t="shared" si="94"/>
        <v>0</v>
      </c>
      <c r="DP72">
        <f t="shared" si="94"/>
        <v>0</v>
      </c>
      <c r="DQ72">
        <f t="shared" si="94"/>
        <v>0</v>
      </c>
      <c r="DR72">
        <f t="shared" si="94"/>
        <v>0</v>
      </c>
      <c r="DS72">
        <f t="shared" si="94"/>
        <v>0</v>
      </c>
      <c r="DT72">
        <f t="shared" si="94"/>
        <v>0</v>
      </c>
      <c r="DU72">
        <f t="shared" si="94"/>
        <v>0</v>
      </c>
      <c r="DV72">
        <f t="shared" si="94"/>
        <v>0</v>
      </c>
      <c r="DW72">
        <f t="shared" si="94"/>
        <v>0</v>
      </c>
      <c r="DX72">
        <f t="shared" si="95"/>
        <v>0</v>
      </c>
      <c r="DY72">
        <f t="shared" si="95"/>
        <v>0</v>
      </c>
      <c r="DZ72">
        <f t="shared" si="95"/>
        <v>0</v>
      </c>
    </row>
    <row r="73" spans="1:130">
      <c r="A73" s="106"/>
      <c r="B73" s="19" t="s">
        <v>205</v>
      </c>
      <c r="C73" s="96"/>
      <c r="D73" s="27">
        <v>0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18">
        <v>0.42099999999999999</v>
      </c>
      <c r="AY73" s="18">
        <v>0.433</v>
      </c>
      <c r="AZ73" s="18">
        <v>0.433</v>
      </c>
      <c r="BA73" s="18">
        <v>0.433</v>
      </c>
      <c r="BB73" s="18">
        <v>0</v>
      </c>
      <c r="BC73" s="18">
        <v>0</v>
      </c>
      <c r="BD73" s="18">
        <v>0</v>
      </c>
      <c r="BE73" s="18">
        <v>0</v>
      </c>
      <c r="BF73" s="18">
        <v>0</v>
      </c>
      <c r="BG73" s="18">
        <v>0</v>
      </c>
      <c r="BH73" s="18">
        <v>0</v>
      </c>
      <c r="BI73" s="18">
        <v>0</v>
      </c>
      <c r="BJ73" s="18">
        <v>0</v>
      </c>
      <c r="BK73" s="118">
        <v>0</v>
      </c>
      <c r="BL73" s="118">
        <v>0</v>
      </c>
      <c r="BM73" s="118">
        <v>0</v>
      </c>
      <c r="BN73" s="118">
        <v>0</v>
      </c>
      <c r="BO73" s="103"/>
      <c r="BP73">
        <f t="shared" si="89"/>
        <v>0</v>
      </c>
      <c r="BQ73">
        <f t="shared" si="89"/>
        <v>0</v>
      </c>
      <c r="BR73">
        <f t="shared" si="89"/>
        <v>0</v>
      </c>
      <c r="BS73">
        <f t="shared" si="89"/>
        <v>0</v>
      </c>
      <c r="BT73">
        <f t="shared" si="89"/>
        <v>0</v>
      </c>
      <c r="BU73">
        <f t="shared" si="89"/>
        <v>0</v>
      </c>
      <c r="BV73">
        <f t="shared" si="89"/>
        <v>0</v>
      </c>
      <c r="BW73">
        <f t="shared" si="89"/>
        <v>0</v>
      </c>
      <c r="BX73">
        <f t="shared" si="89"/>
        <v>0</v>
      </c>
      <c r="BY73">
        <f t="shared" si="89"/>
        <v>0</v>
      </c>
      <c r="BZ73">
        <f t="shared" si="90"/>
        <v>0</v>
      </c>
      <c r="CA73">
        <f t="shared" si="90"/>
        <v>0</v>
      </c>
      <c r="CB73">
        <f t="shared" si="90"/>
        <v>0</v>
      </c>
      <c r="CC73">
        <f t="shared" si="90"/>
        <v>0</v>
      </c>
      <c r="CD73">
        <f t="shared" si="90"/>
        <v>0</v>
      </c>
      <c r="CE73">
        <f t="shared" si="90"/>
        <v>0</v>
      </c>
      <c r="CF73">
        <f t="shared" si="90"/>
        <v>0</v>
      </c>
      <c r="CG73">
        <f t="shared" si="90"/>
        <v>0</v>
      </c>
      <c r="CH73">
        <f t="shared" si="90"/>
        <v>0</v>
      </c>
      <c r="CI73">
        <f t="shared" si="90"/>
        <v>0</v>
      </c>
      <c r="CJ73">
        <f t="shared" si="91"/>
        <v>0</v>
      </c>
      <c r="CK73">
        <f t="shared" si="91"/>
        <v>0</v>
      </c>
      <c r="CL73">
        <f t="shared" si="91"/>
        <v>0</v>
      </c>
      <c r="CM73">
        <f t="shared" si="91"/>
        <v>0</v>
      </c>
      <c r="CN73">
        <f t="shared" si="91"/>
        <v>0</v>
      </c>
      <c r="CO73">
        <f t="shared" si="91"/>
        <v>0</v>
      </c>
      <c r="CP73">
        <f t="shared" si="91"/>
        <v>0</v>
      </c>
      <c r="CQ73">
        <f t="shared" si="91"/>
        <v>0</v>
      </c>
      <c r="CR73">
        <f t="shared" si="91"/>
        <v>0</v>
      </c>
      <c r="CS73">
        <f t="shared" si="91"/>
        <v>0</v>
      </c>
      <c r="CT73">
        <f t="shared" si="92"/>
        <v>0</v>
      </c>
      <c r="CU73">
        <f t="shared" si="92"/>
        <v>0</v>
      </c>
      <c r="CV73">
        <f t="shared" si="92"/>
        <v>0</v>
      </c>
      <c r="CW73">
        <f t="shared" si="92"/>
        <v>0</v>
      </c>
      <c r="CX73">
        <f t="shared" si="92"/>
        <v>0</v>
      </c>
      <c r="CY73">
        <f t="shared" si="92"/>
        <v>0</v>
      </c>
      <c r="CZ73">
        <f t="shared" si="92"/>
        <v>0</v>
      </c>
      <c r="DA73">
        <f t="shared" si="92"/>
        <v>0</v>
      </c>
      <c r="DB73">
        <f t="shared" si="92"/>
        <v>0</v>
      </c>
      <c r="DC73">
        <f t="shared" si="92"/>
        <v>0</v>
      </c>
      <c r="DD73">
        <f t="shared" si="93"/>
        <v>0</v>
      </c>
      <c r="DE73">
        <f t="shared" si="93"/>
        <v>0</v>
      </c>
      <c r="DF73">
        <f t="shared" si="93"/>
        <v>0</v>
      </c>
      <c r="DG73">
        <f t="shared" si="93"/>
        <v>0</v>
      </c>
      <c r="DH73">
        <f t="shared" si="93"/>
        <v>0</v>
      </c>
      <c r="DI73">
        <f t="shared" si="93"/>
        <v>0</v>
      </c>
      <c r="DJ73">
        <f t="shared" si="93"/>
        <v>0</v>
      </c>
      <c r="DK73">
        <f t="shared" si="93"/>
        <v>0</v>
      </c>
      <c r="DL73">
        <f t="shared" si="93"/>
        <v>0</v>
      </c>
      <c r="DM73">
        <f t="shared" si="93"/>
        <v>0</v>
      </c>
      <c r="DN73">
        <f t="shared" si="94"/>
        <v>0</v>
      </c>
      <c r="DO73">
        <f t="shared" si="94"/>
        <v>0</v>
      </c>
      <c r="DP73">
        <f t="shared" si="94"/>
        <v>0</v>
      </c>
      <c r="DQ73">
        <f t="shared" si="94"/>
        <v>0</v>
      </c>
      <c r="DR73">
        <f t="shared" si="94"/>
        <v>0</v>
      </c>
      <c r="DS73">
        <f t="shared" si="94"/>
        <v>0</v>
      </c>
      <c r="DT73">
        <f t="shared" si="94"/>
        <v>0</v>
      </c>
      <c r="DU73">
        <f t="shared" si="94"/>
        <v>0</v>
      </c>
      <c r="DV73">
        <f t="shared" si="94"/>
        <v>0</v>
      </c>
      <c r="DW73">
        <f t="shared" si="94"/>
        <v>0</v>
      </c>
      <c r="DX73">
        <f t="shared" si="95"/>
        <v>0</v>
      </c>
      <c r="DY73">
        <f t="shared" si="95"/>
        <v>0</v>
      </c>
      <c r="DZ73">
        <f t="shared" si="95"/>
        <v>0</v>
      </c>
    </row>
    <row r="74" spans="1:130">
      <c r="A74" s="106"/>
      <c r="B74" s="19" t="s">
        <v>210</v>
      </c>
      <c r="C74" s="96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18">
        <v>13.831578947368421</v>
      </c>
      <c r="AT74" s="18">
        <v>0</v>
      </c>
      <c r="AU74" s="18">
        <v>33.470057424118131</v>
      </c>
      <c r="AV74" s="18">
        <v>41.567398119122252</v>
      </c>
      <c r="AW74" s="18">
        <v>0</v>
      </c>
      <c r="AX74" s="18">
        <v>24.734628479871819</v>
      </c>
      <c r="AY74" s="18">
        <v>203.9031224979984</v>
      </c>
      <c r="AZ74" s="18">
        <v>399.74129353233832</v>
      </c>
      <c r="BA74" s="18">
        <v>643.49294655275185</v>
      </c>
      <c r="BB74" s="18">
        <v>825.27906976744191</v>
      </c>
      <c r="BC74" s="18">
        <v>1042.6165205353022</v>
      </c>
      <c r="BD74" s="18">
        <v>1148.3143865150921</v>
      </c>
      <c r="BE74" s="18">
        <v>1200.1913709116216</v>
      </c>
      <c r="BF74" s="18">
        <v>1192.7860262008733</v>
      </c>
      <c r="BG74" s="18">
        <v>1334.5701813297514</v>
      </c>
      <c r="BH74" s="118">
        <v>1322.9782739891371</v>
      </c>
      <c r="BI74" s="118">
        <v>1603.9412449098311</v>
      </c>
      <c r="BJ74" s="118">
        <v>1699.0951430472387</v>
      </c>
      <c r="BK74" s="118">
        <v>1843.5233824471493</v>
      </c>
      <c r="BL74" s="118">
        <v>2088.4299674267099</v>
      </c>
      <c r="BM74" s="118">
        <v>1544.9349397590361</v>
      </c>
      <c r="BN74" s="118">
        <v>1800.9775280898875</v>
      </c>
      <c r="BO74" s="103"/>
      <c r="BP74">
        <f t="shared" si="89"/>
        <v>0</v>
      </c>
      <c r="BQ74">
        <f t="shared" si="89"/>
        <v>0</v>
      </c>
      <c r="BR74">
        <f t="shared" si="89"/>
        <v>0</v>
      </c>
      <c r="BS74">
        <f t="shared" si="89"/>
        <v>0</v>
      </c>
      <c r="BT74">
        <f t="shared" si="89"/>
        <v>0</v>
      </c>
      <c r="BU74">
        <f t="shared" si="89"/>
        <v>0</v>
      </c>
      <c r="BV74">
        <f t="shared" si="89"/>
        <v>0</v>
      </c>
      <c r="BW74">
        <f t="shared" si="89"/>
        <v>0</v>
      </c>
      <c r="BX74">
        <f t="shared" si="89"/>
        <v>0</v>
      </c>
      <c r="BY74">
        <f t="shared" si="89"/>
        <v>0</v>
      </c>
      <c r="BZ74">
        <f t="shared" si="90"/>
        <v>0</v>
      </c>
      <c r="CA74">
        <f t="shared" si="90"/>
        <v>0</v>
      </c>
      <c r="CB74">
        <f t="shared" si="90"/>
        <v>0</v>
      </c>
      <c r="CC74">
        <f t="shared" si="90"/>
        <v>0</v>
      </c>
      <c r="CD74">
        <f t="shared" si="90"/>
        <v>0</v>
      </c>
      <c r="CE74">
        <f t="shared" si="90"/>
        <v>0</v>
      </c>
      <c r="CF74">
        <f t="shared" si="90"/>
        <v>0</v>
      </c>
      <c r="CG74">
        <f t="shared" si="90"/>
        <v>0</v>
      </c>
      <c r="CH74">
        <f t="shared" si="90"/>
        <v>0</v>
      </c>
      <c r="CI74">
        <f t="shared" si="90"/>
        <v>0</v>
      </c>
      <c r="CJ74">
        <f t="shared" si="91"/>
        <v>0</v>
      </c>
      <c r="CK74">
        <f t="shared" si="91"/>
        <v>0</v>
      </c>
      <c r="CL74">
        <f t="shared" si="91"/>
        <v>0</v>
      </c>
      <c r="CM74">
        <f t="shared" si="91"/>
        <v>0</v>
      </c>
      <c r="CN74">
        <f t="shared" si="91"/>
        <v>0</v>
      </c>
      <c r="CO74">
        <f t="shared" si="91"/>
        <v>0</v>
      </c>
      <c r="CP74">
        <f t="shared" si="91"/>
        <v>0</v>
      </c>
      <c r="CQ74">
        <f t="shared" si="91"/>
        <v>0</v>
      </c>
      <c r="CR74">
        <f t="shared" si="91"/>
        <v>0</v>
      </c>
      <c r="CS74">
        <f t="shared" si="91"/>
        <v>0</v>
      </c>
      <c r="CT74">
        <f t="shared" si="92"/>
        <v>0</v>
      </c>
      <c r="CU74">
        <f t="shared" si="92"/>
        <v>0</v>
      </c>
      <c r="CV74">
        <f t="shared" si="92"/>
        <v>0</v>
      </c>
      <c r="CW74">
        <f t="shared" si="92"/>
        <v>0</v>
      </c>
      <c r="CX74">
        <f t="shared" si="92"/>
        <v>0</v>
      </c>
      <c r="CY74">
        <f t="shared" si="92"/>
        <v>0</v>
      </c>
      <c r="CZ74">
        <f t="shared" si="92"/>
        <v>0</v>
      </c>
      <c r="DA74">
        <f t="shared" si="92"/>
        <v>0</v>
      </c>
      <c r="DB74">
        <f t="shared" si="92"/>
        <v>0</v>
      </c>
      <c r="DC74">
        <f t="shared" si="92"/>
        <v>0</v>
      </c>
      <c r="DD74">
        <f t="shared" si="93"/>
        <v>0</v>
      </c>
      <c r="DE74">
        <f t="shared" si="93"/>
        <v>0</v>
      </c>
      <c r="DF74">
        <f t="shared" si="93"/>
        <v>0</v>
      </c>
      <c r="DG74">
        <f t="shared" si="93"/>
        <v>0</v>
      </c>
      <c r="DH74">
        <f t="shared" si="93"/>
        <v>0</v>
      </c>
      <c r="DI74">
        <f t="shared" si="93"/>
        <v>0</v>
      </c>
      <c r="DJ74">
        <f t="shared" si="93"/>
        <v>0</v>
      </c>
      <c r="DK74">
        <f t="shared" si="93"/>
        <v>0</v>
      </c>
      <c r="DL74">
        <f t="shared" si="93"/>
        <v>0</v>
      </c>
      <c r="DM74">
        <f t="shared" si="93"/>
        <v>0</v>
      </c>
      <c r="DN74">
        <f t="shared" si="94"/>
        <v>0</v>
      </c>
      <c r="DO74">
        <f t="shared" si="94"/>
        <v>0</v>
      </c>
      <c r="DP74">
        <f t="shared" si="94"/>
        <v>0</v>
      </c>
      <c r="DQ74">
        <f t="shared" si="94"/>
        <v>0</v>
      </c>
      <c r="DR74">
        <f t="shared" si="94"/>
        <v>0</v>
      </c>
      <c r="DS74">
        <f t="shared" si="94"/>
        <v>0</v>
      </c>
      <c r="DT74">
        <f t="shared" si="94"/>
        <v>0</v>
      </c>
      <c r="DU74">
        <f t="shared" si="94"/>
        <v>0</v>
      </c>
      <c r="DV74">
        <f t="shared" si="94"/>
        <v>0</v>
      </c>
      <c r="DW74">
        <f t="shared" si="94"/>
        <v>0</v>
      </c>
      <c r="DX74">
        <f t="shared" si="95"/>
        <v>0</v>
      </c>
      <c r="DY74">
        <f t="shared" si="95"/>
        <v>0</v>
      </c>
      <c r="DZ74">
        <f t="shared" si="95"/>
        <v>0</v>
      </c>
    </row>
    <row r="75" spans="1:130" ht="15.75">
      <c r="A75" s="106" t="str">
        <f>IF(LEFT(B75,1)&lt;&gt;"",IF(LEFT(B75,1)&lt;&gt;" ",COUNT($A$66:A72)+1,""),"")</f>
        <v/>
      </c>
      <c r="B75" s="19"/>
      <c r="C75" s="96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18"/>
      <c r="BI75" s="118"/>
      <c r="BJ75" s="118"/>
      <c r="BK75" s="118"/>
      <c r="BL75" s="118"/>
      <c r="BM75" s="118"/>
      <c r="BN75" s="2"/>
      <c r="BO75" s="103"/>
    </row>
    <row r="76" spans="1:130">
      <c r="A76" s="105">
        <f>IF(LEFT(B76,1)&lt;&gt;"",IF(LEFT(B76,1)&lt;&gt;" ",COUNT($A$66:A75)+1,""),"")</f>
        <v>2</v>
      </c>
      <c r="B76" s="32" t="s">
        <v>17</v>
      </c>
      <c r="C76" s="96">
        <v>3</v>
      </c>
      <c r="D76" s="22">
        <f>SUM(D77:D80)</f>
        <v>0</v>
      </c>
      <c r="E76" s="22">
        <f t="shared" ref="E76:BL76" si="96">SUM(E77:E80)</f>
        <v>0</v>
      </c>
      <c r="F76" s="22">
        <f t="shared" si="96"/>
        <v>0</v>
      </c>
      <c r="G76" s="22">
        <f t="shared" si="96"/>
        <v>0</v>
      </c>
      <c r="H76" s="22">
        <f t="shared" si="96"/>
        <v>0</v>
      </c>
      <c r="I76" s="22">
        <f t="shared" si="96"/>
        <v>0</v>
      </c>
      <c r="J76" s="22">
        <f t="shared" si="96"/>
        <v>0</v>
      </c>
      <c r="K76" s="22">
        <f t="shared" si="96"/>
        <v>0</v>
      </c>
      <c r="L76" s="22">
        <f t="shared" si="96"/>
        <v>0</v>
      </c>
      <c r="M76" s="22">
        <f t="shared" si="96"/>
        <v>0</v>
      </c>
      <c r="N76" s="22">
        <f t="shared" si="96"/>
        <v>0</v>
      </c>
      <c r="O76" s="22">
        <f t="shared" si="96"/>
        <v>0</v>
      </c>
      <c r="P76" s="22">
        <f t="shared" si="96"/>
        <v>0</v>
      </c>
      <c r="Q76" s="22">
        <f t="shared" si="96"/>
        <v>0</v>
      </c>
      <c r="R76" s="22">
        <f t="shared" si="96"/>
        <v>0</v>
      </c>
      <c r="S76" s="22">
        <f t="shared" si="96"/>
        <v>0</v>
      </c>
      <c r="T76" s="22">
        <f t="shared" si="96"/>
        <v>0</v>
      </c>
      <c r="U76" s="22">
        <f t="shared" si="96"/>
        <v>0</v>
      </c>
      <c r="V76" s="22">
        <f t="shared" si="96"/>
        <v>0</v>
      </c>
      <c r="W76" s="22">
        <f t="shared" si="96"/>
        <v>0</v>
      </c>
      <c r="X76" s="22">
        <f t="shared" si="96"/>
        <v>0</v>
      </c>
      <c r="Y76" s="22">
        <f t="shared" si="96"/>
        <v>0</v>
      </c>
      <c r="Z76" s="22">
        <f t="shared" si="96"/>
        <v>0</v>
      </c>
      <c r="AA76" s="22">
        <f t="shared" si="96"/>
        <v>0</v>
      </c>
      <c r="AB76" s="22">
        <f t="shared" si="96"/>
        <v>0</v>
      </c>
      <c r="AC76" s="22">
        <f t="shared" si="96"/>
        <v>0</v>
      </c>
      <c r="AD76" s="22">
        <f t="shared" si="96"/>
        <v>0</v>
      </c>
      <c r="AE76" s="22">
        <f t="shared" si="96"/>
        <v>0</v>
      </c>
      <c r="AF76" s="22">
        <f t="shared" si="96"/>
        <v>0</v>
      </c>
      <c r="AG76" s="22">
        <f>SUM(AG77:AG80)</f>
        <v>0</v>
      </c>
      <c r="AH76" s="22">
        <f t="shared" si="96"/>
        <v>0</v>
      </c>
      <c r="AI76" s="22">
        <f t="shared" si="96"/>
        <v>425</v>
      </c>
      <c r="AJ76" s="22">
        <f t="shared" si="96"/>
        <v>446.02300000000002</v>
      </c>
      <c r="AK76" s="22">
        <f t="shared" si="96"/>
        <v>571.79300000000001</v>
      </c>
      <c r="AL76" s="22">
        <f t="shared" si="96"/>
        <v>511.84800000000001</v>
      </c>
      <c r="AM76" s="22">
        <f t="shared" si="96"/>
        <v>745.26199999999994</v>
      </c>
      <c r="AN76" s="22">
        <f t="shared" si="96"/>
        <v>34.957999999999998</v>
      </c>
      <c r="AO76" s="22">
        <f t="shared" si="96"/>
        <v>34.402000000000001</v>
      </c>
      <c r="AP76" s="22">
        <f t="shared" si="96"/>
        <v>109.435</v>
      </c>
      <c r="AQ76" s="22">
        <f t="shared" si="96"/>
        <v>34.533999999999999</v>
      </c>
      <c r="AR76" s="22">
        <f t="shared" si="96"/>
        <v>383.26800000000003</v>
      </c>
      <c r="AS76" s="22">
        <f t="shared" si="96"/>
        <v>271.27300000000002</v>
      </c>
      <c r="AT76" s="22">
        <f t="shared" si="96"/>
        <v>91.072000000000003</v>
      </c>
      <c r="AU76" s="22">
        <f t="shared" si="96"/>
        <v>15.981999999999999</v>
      </c>
      <c r="AV76" s="22">
        <f t="shared" si="96"/>
        <v>19.619</v>
      </c>
      <c r="AW76" s="22">
        <f t="shared" si="96"/>
        <v>15.773999999999999</v>
      </c>
      <c r="AX76" s="22">
        <f t="shared" si="96"/>
        <v>17.651</v>
      </c>
      <c r="AY76" s="22">
        <f t="shared" si="96"/>
        <v>16.834</v>
      </c>
      <c r="AZ76" s="22">
        <f t="shared" si="96"/>
        <v>8.6999999999999993</v>
      </c>
      <c r="BA76" s="22">
        <f t="shared" si="96"/>
        <v>0.30499999999999999</v>
      </c>
      <c r="BB76" s="22">
        <f t="shared" si="96"/>
        <v>0</v>
      </c>
      <c r="BC76" s="22">
        <f t="shared" si="96"/>
        <v>0</v>
      </c>
      <c r="BD76" s="22">
        <f t="shared" si="96"/>
        <v>0</v>
      </c>
      <c r="BE76" s="22">
        <f t="shared" si="96"/>
        <v>1.232</v>
      </c>
      <c r="BF76" s="22">
        <f t="shared" si="96"/>
        <v>0</v>
      </c>
      <c r="BG76" s="22">
        <f t="shared" si="96"/>
        <v>0</v>
      </c>
      <c r="BH76" s="22">
        <f t="shared" si="96"/>
        <v>0</v>
      </c>
      <c r="BI76" s="22">
        <f t="shared" si="96"/>
        <v>0.6</v>
      </c>
      <c r="BJ76" s="22">
        <f t="shared" si="96"/>
        <v>0</v>
      </c>
      <c r="BK76" s="22">
        <f t="shared" si="96"/>
        <v>5.4861899999999998E-2</v>
      </c>
      <c r="BL76" s="22">
        <f t="shared" si="96"/>
        <v>0</v>
      </c>
      <c r="BM76" s="22">
        <f t="shared" ref="BM76:BN76" si="97">SUM(BM77:BM80)</f>
        <v>0</v>
      </c>
      <c r="BN76" s="22">
        <f t="shared" si="97"/>
        <v>0</v>
      </c>
      <c r="BO76" s="103"/>
      <c r="BP76">
        <f t="shared" ref="BP76:BY80" si="98">IF($C76&lt;&gt;"",IF(D76&gt;0,1,0),0)</f>
        <v>0</v>
      </c>
      <c r="BQ76">
        <f t="shared" si="98"/>
        <v>0</v>
      </c>
      <c r="BR76">
        <f t="shared" si="98"/>
        <v>0</v>
      </c>
      <c r="BS76">
        <f t="shared" si="98"/>
        <v>0</v>
      </c>
      <c r="BT76">
        <f t="shared" si="98"/>
        <v>0</v>
      </c>
      <c r="BU76">
        <f t="shared" si="98"/>
        <v>0</v>
      </c>
      <c r="BV76">
        <f t="shared" si="98"/>
        <v>0</v>
      </c>
      <c r="BW76">
        <f t="shared" si="98"/>
        <v>0</v>
      </c>
      <c r="BX76">
        <f t="shared" si="98"/>
        <v>0</v>
      </c>
      <c r="BY76">
        <f t="shared" si="98"/>
        <v>0</v>
      </c>
      <c r="BZ76">
        <f t="shared" ref="BZ76:CI80" si="99">IF($C76&lt;&gt;"",IF(N76&gt;0,1,0),0)</f>
        <v>0</v>
      </c>
      <c r="CA76">
        <f t="shared" si="99"/>
        <v>0</v>
      </c>
      <c r="CB76">
        <f t="shared" si="99"/>
        <v>0</v>
      </c>
      <c r="CC76">
        <f t="shared" si="99"/>
        <v>0</v>
      </c>
      <c r="CD76">
        <f t="shared" si="99"/>
        <v>0</v>
      </c>
      <c r="CE76">
        <f t="shared" si="99"/>
        <v>0</v>
      </c>
      <c r="CF76">
        <f t="shared" si="99"/>
        <v>0</v>
      </c>
      <c r="CG76">
        <f t="shared" si="99"/>
        <v>0</v>
      </c>
      <c r="CH76">
        <f t="shared" si="99"/>
        <v>0</v>
      </c>
      <c r="CI76">
        <f t="shared" si="99"/>
        <v>0</v>
      </c>
      <c r="CJ76">
        <f t="shared" ref="CJ76:CS80" si="100">IF($C76&lt;&gt;"",IF(X76&gt;0,1,0),0)</f>
        <v>0</v>
      </c>
      <c r="CK76">
        <f t="shared" si="100"/>
        <v>0</v>
      </c>
      <c r="CL76">
        <f t="shared" si="100"/>
        <v>0</v>
      </c>
      <c r="CM76">
        <f t="shared" si="100"/>
        <v>0</v>
      </c>
      <c r="CN76">
        <f t="shared" si="100"/>
        <v>0</v>
      </c>
      <c r="CO76">
        <f t="shared" si="100"/>
        <v>0</v>
      </c>
      <c r="CP76">
        <f t="shared" si="100"/>
        <v>0</v>
      </c>
      <c r="CQ76">
        <f t="shared" si="100"/>
        <v>0</v>
      </c>
      <c r="CR76">
        <f t="shared" si="100"/>
        <v>0</v>
      </c>
      <c r="CS76">
        <f t="shared" si="100"/>
        <v>0</v>
      </c>
      <c r="CT76">
        <f t="shared" ref="CT76:DC80" si="101">IF($C76&lt;&gt;"",IF(AH76&gt;0,1,0),0)</f>
        <v>0</v>
      </c>
      <c r="CU76">
        <f t="shared" si="101"/>
        <v>1</v>
      </c>
      <c r="CV76">
        <f t="shared" si="101"/>
        <v>1</v>
      </c>
      <c r="CW76">
        <f t="shared" si="101"/>
        <v>1</v>
      </c>
      <c r="CX76">
        <f t="shared" si="101"/>
        <v>1</v>
      </c>
      <c r="CY76">
        <f t="shared" si="101"/>
        <v>1</v>
      </c>
      <c r="CZ76">
        <f t="shared" si="101"/>
        <v>1</v>
      </c>
      <c r="DA76">
        <f t="shared" si="101"/>
        <v>1</v>
      </c>
      <c r="DB76">
        <f t="shared" si="101"/>
        <v>1</v>
      </c>
      <c r="DC76">
        <f t="shared" si="101"/>
        <v>1</v>
      </c>
      <c r="DD76">
        <f t="shared" ref="DD76:DM80" si="102">IF($C76&lt;&gt;"",IF(AR76&gt;0,1,0),0)</f>
        <v>1</v>
      </c>
      <c r="DE76">
        <f t="shared" si="102"/>
        <v>1</v>
      </c>
      <c r="DF76">
        <f t="shared" si="102"/>
        <v>1</v>
      </c>
      <c r="DG76">
        <f t="shared" si="102"/>
        <v>1</v>
      </c>
      <c r="DH76">
        <f t="shared" si="102"/>
        <v>1</v>
      </c>
      <c r="DI76">
        <f t="shared" si="102"/>
        <v>1</v>
      </c>
      <c r="DJ76">
        <f t="shared" si="102"/>
        <v>1</v>
      </c>
      <c r="DK76">
        <f t="shared" si="102"/>
        <v>1</v>
      </c>
      <c r="DL76">
        <f t="shared" si="102"/>
        <v>1</v>
      </c>
      <c r="DM76">
        <f t="shared" si="102"/>
        <v>1</v>
      </c>
      <c r="DN76">
        <f t="shared" ref="DN76:DW80" si="103">IF($C76&lt;&gt;"",IF(BB76&gt;0,1,0),0)</f>
        <v>0</v>
      </c>
      <c r="DO76">
        <f t="shared" si="103"/>
        <v>0</v>
      </c>
      <c r="DP76">
        <f t="shared" si="103"/>
        <v>0</v>
      </c>
      <c r="DQ76">
        <f t="shared" si="103"/>
        <v>1</v>
      </c>
      <c r="DR76">
        <f t="shared" si="103"/>
        <v>0</v>
      </c>
      <c r="DS76">
        <f t="shared" si="103"/>
        <v>0</v>
      </c>
      <c r="DT76">
        <f t="shared" si="103"/>
        <v>0</v>
      </c>
      <c r="DU76">
        <f t="shared" si="103"/>
        <v>1</v>
      </c>
      <c r="DV76">
        <f t="shared" si="103"/>
        <v>0</v>
      </c>
      <c r="DW76">
        <f t="shared" si="103"/>
        <v>1</v>
      </c>
      <c r="DX76">
        <f t="shared" ref="DX76:DZ80" si="104">IF($C76&lt;&gt;"",IF(BL76&gt;0,1,0),0)</f>
        <v>0</v>
      </c>
      <c r="DY76">
        <f t="shared" si="104"/>
        <v>0</v>
      </c>
      <c r="DZ76">
        <f t="shared" si="104"/>
        <v>0</v>
      </c>
    </row>
    <row r="77" spans="1:130">
      <c r="A77" s="106"/>
      <c r="B77" s="19" t="s">
        <v>2</v>
      </c>
      <c r="C77" s="96"/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G77" s="35">
        <v>0</v>
      </c>
      <c r="AH77" s="35">
        <v>0</v>
      </c>
      <c r="AI77" s="35">
        <v>0</v>
      </c>
      <c r="AJ77" s="35">
        <v>0</v>
      </c>
      <c r="AK77" s="34">
        <v>109</v>
      </c>
      <c r="AL77" s="35">
        <v>0</v>
      </c>
      <c r="AM77" s="35">
        <v>0</v>
      </c>
      <c r="AN77" s="35">
        <v>0</v>
      </c>
      <c r="AO77" s="35">
        <v>0</v>
      </c>
      <c r="AP77" s="34">
        <v>75</v>
      </c>
      <c r="AQ77" s="35">
        <v>0</v>
      </c>
      <c r="AR77" s="34">
        <v>89</v>
      </c>
      <c r="AS77" s="35">
        <v>0</v>
      </c>
      <c r="AT77" s="35">
        <v>0</v>
      </c>
      <c r="AU77" s="35">
        <v>0</v>
      </c>
      <c r="AV77" s="35">
        <v>0</v>
      </c>
      <c r="AW77" s="35">
        <v>0</v>
      </c>
      <c r="AX77" s="35">
        <v>0</v>
      </c>
      <c r="AY77" s="35">
        <v>0</v>
      </c>
      <c r="AZ77" s="35">
        <v>0</v>
      </c>
      <c r="BA77" s="35">
        <v>0</v>
      </c>
      <c r="BB77" s="35">
        <v>0</v>
      </c>
      <c r="BC77" s="35">
        <v>0</v>
      </c>
      <c r="BD77" s="35">
        <v>0</v>
      </c>
      <c r="BE77" s="35">
        <v>0</v>
      </c>
      <c r="BF77" s="35">
        <v>0</v>
      </c>
      <c r="BG77" s="35">
        <v>0</v>
      </c>
      <c r="BH77" s="35">
        <v>0</v>
      </c>
      <c r="BI77" s="35">
        <v>0</v>
      </c>
      <c r="BJ77" s="118">
        <v>0</v>
      </c>
      <c r="BK77" s="118">
        <v>0</v>
      </c>
      <c r="BL77" s="118">
        <v>0</v>
      </c>
      <c r="BM77" s="118">
        <v>0</v>
      </c>
      <c r="BN77" s="118">
        <v>0</v>
      </c>
      <c r="BO77" s="103"/>
      <c r="BP77">
        <f t="shared" si="98"/>
        <v>0</v>
      </c>
      <c r="BQ77">
        <f t="shared" si="98"/>
        <v>0</v>
      </c>
      <c r="BR77">
        <f t="shared" si="98"/>
        <v>0</v>
      </c>
      <c r="BS77">
        <f t="shared" si="98"/>
        <v>0</v>
      </c>
      <c r="BT77">
        <f t="shared" si="98"/>
        <v>0</v>
      </c>
      <c r="BU77">
        <f t="shared" si="98"/>
        <v>0</v>
      </c>
      <c r="BV77">
        <f t="shared" si="98"/>
        <v>0</v>
      </c>
      <c r="BW77">
        <f t="shared" si="98"/>
        <v>0</v>
      </c>
      <c r="BX77">
        <f t="shared" si="98"/>
        <v>0</v>
      </c>
      <c r="BY77">
        <f t="shared" si="98"/>
        <v>0</v>
      </c>
      <c r="BZ77">
        <f t="shared" si="99"/>
        <v>0</v>
      </c>
      <c r="CA77">
        <f t="shared" si="99"/>
        <v>0</v>
      </c>
      <c r="CB77">
        <f t="shared" si="99"/>
        <v>0</v>
      </c>
      <c r="CC77">
        <f t="shared" si="99"/>
        <v>0</v>
      </c>
      <c r="CD77">
        <f t="shared" si="99"/>
        <v>0</v>
      </c>
      <c r="CE77">
        <f t="shared" si="99"/>
        <v>0</v>
      </c>
      <c r="CF77">
        <f t="shared" si="99"/>
        <v>0</v>
      </c>
      <c r="CG77">
        <f t="shared" si="99"/>
        <v>0</v>
      </c>
      <c r="CH77">
        <f t="shared" si="99"/>
        <v>0</v>
      </c>
      <c r="CI77">
        <f t="shared" si="99"/>
        <v>0</v>
      </c>
      <c r="CJ77">
        <f t="shared" si="100"/>
        <v>0</v>
      </c>
      <c r="CK77">
        <f t="shared" si="100"/>
        <v>0</v>
      </c>
      <c r="CL77">
        <f t="shared" si="100"/>
        <v>0</v>
      </c>
      <c r="CM77">
        <f t="shared" si="100"/>
        <v>0</v>
      </c>
      <c r="CN77">
        <f t="shared" si="100"/>
        <v>0</v>
      </c>
      <c r="CO77">
        <f t="shared" si="100"/>
        <v>0</v>
      </c>
      <c r="CP77">
        <f t="shared" si="100"/>
        <v>0</v>
      </c>
      <c r="CQ77">
        <f t="shared" si="100"/>
        <v>0</v>
      </c>
      <c r="CR77">
        <f t="shared" si="100"/>
        <v>0</v>
      </c>
      <c r="CS77">
        <f t="shared" si="100"/>
        <v>0</v>
      </c>
      <c r="CT77">
        <f t="shared" si="101"/>
        <v>0</v>
      </c>
      <c r="CU77">
        <f t="shared" si="101"/>
        <v>0</v>
      </c>
      <c r="CV77">
        <f t="shared" si="101"/>
        <v>0</v>
      </c>
      <c r="CW77">
        <f t="shared" si="101"/>
        <v>0</v>
      </c>
      <c r="CX77">
        <f t="shared" si="101"/>
        <v>0</v>
      </c>
      <c r="CY77">
        <f t="shared" si="101"/>
        <v>0</v>
      </c>
      <c r="CZ77">
        <f t="shared" si="101"/>
        <v>0</v>
      </c>
      <c r="DA77">
        <f t="shared" si="101"/>
        <v>0</v>
      </c>
      <c r="DB77">
        <f t="shared" si="101"/>
        <v>0</v>
      </c>
      <c r="DC77">
        <f t="shared" si="101"/>
        <v>0</v>
      </c>
      <c r="DD77">
        <f t="shared" si="102"/>
        <v>0</v>
      </c>
      <c r="DE77">
        <f t="shared" si="102"/>
        <v>0</v>
      </c>
      <c r="DF77">
        <f t="shared" si="102"/>
        <v>0</v>
      </c>
      <c r="DG77">
        <f t="shared" si="102"/>
        <v>0</v>
      </c>
      <c r="DH77">
        <f t="shared" si="102"/>
        <v>0</v>
      </c>
      <c r="DI77">
        <f t="shared" si="102"/>
        <v>0</v>
      </c>
      <c r="DJ77">
        <f t="shared" si="102"/>
        <v>0</v>
      </c>
      <c r="DK77">
        <f t="shared" si="102"/>
        <v>0</v>
      </c>
      <c r="DL77">
        <f t="shared" si="102"/>
        <v>0</v>
      </c>
      <c r="DM77">
        <f t="shared" si="102"/>
        <v>0</v>
      </c>
      <c r="DN77">
        <f t="shared" si="103"/>
        <v>0</v>
      </c>
      <c r="DO77">
        <f t="shared" si="103"/>
        <v>0</v>
      </c>
      <c r="DP77">
        <f t="shared" si="103"/>
        <v>0</v>
      </c>
      <c r="DQ77">
        <f t="shared" si="103"/>
        <v>0</v>
      </c>
      <c r="DR77">
        <f t="shared" si="103"/>
        <v>0</v>
      </c>
      <c r="DS77">
        <f t="shared" si="103"/>
        <v>0</v>
      </c>
      <c r="DT77">
        <f t="shared" si="103"/>
        <v>0</v>
      </c>
      <c r="DU77">
        <f t="shared" si="103"/>
        <v>0</v>
      </c>
      <c r="DV77">
        <f t="shared" si="103"/>
        <v>0</v>
      </c>
      <c r="DW77">
        <f t="shared" si="103"/>
        <v>0</v>
      </c>
      <c r="DX77">
        <f t="shared" si="104"/>
        <v>0</v>
      </c>
      <c r="DY77">
        <f t="shared" si="104"/>
        <v>0</v>
      </c>
      <c r="DZ77">
        <f t="shared" si="104"/>
        <v>0</v>
      </c>
    </row>
    <row r="78" spans="1:130">
      <c r="A78" s="106" t="str">
        <f>IF(LEFT(B78,1)&lt;&gt;"",IF(LEFT(B78,1)&lt;&gt;" ",COUNT($A$66:A76)+1,""),"")</f>
        <v/>
      </c>
      <c r="B78" s="19" t="s">
        <v>3</v>
      </c>
      <c r="C78" s="96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0</v>
      </c>
      <c r="V78" s="34">
        <v>0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0</v>
      </c>
      <c r="AC78" s="34">
        <v>0</v>
      </c>
      <c r="AD78" s="34">
        <v>0</v>
      </c>
      <c r="AE78" s="34">
        <v>0</v>
      </c>
      <c r="AF78" s="34">
        <v>0</v>
      </c>
      <c r="AG78" s="34">
        <v>0</v>
      </c>
      <c r="AH78" s="34">
        <v>0</v>
      </c>
      <c r="AI78" s="34">
        <v>0</v>
      </c>
      <c r="AJ78" s="34">
        <v>4.0229999999999997</v>
      </c>
      <c r="AK78" s="34">
        <v>5.7930000000000001</v>
      </c>
      <c r="AL78" s="34">
        <v>27.347999999999999</v>
      </c>
      <c r="AM78" s="34">
        <v>244.262</v>
      </c>
      <c r="AN78" s="34">
        <v>19.183999999999997</v>
      </c>
      <c r="AO78" s="34">
        <v>18.628</v>
      </c>
      <c r="AP78" s="34">
        <v>18.660999999999998</v>
      </c>
      <c r="AQ78" s="34">
        <v>18.759999999999998</v>
      </c>
      <c r="AR78" s="34">
        <v>278.35500000000002</v>
      </c>
      <c r="AS78" s="34">
        <v>255.49900000000002</v>
      </c>
      <c r="AT78" s="34">
        <v>75.298000000000002</v>
      </c>
      <c r="AU78" s="34">
        <v>0.20799999999999999</v>
      </c>
      <c r="AV78" s="34">
        <v>3.8450000000000002</v>
      </c>
      <c r="AW78" s="34">
        <v>0</v>
      </c>
      <c r="AX78" s="34">
        <v>1.877</v>
      </c>
      <c r="AY78" s="34">
        <v>1.0599999999999998</v>
      </c>
      <c r="AZ78" s="34">
        <v>8.6999999999999993</v>
      </c>
      <c r="BA78" s="34">
        <v>0.30499999999999999</v>
      </c>
      <c r="BB78" s="34">
        <v>0</v>
      </c>
      <c r="BC78" s="34">
        <v>0</v>
      </c>
      <c r="BD78" s="18">
        <v>0</v>
      </c>
      <c r="BE78" s="25">
        <v>1.232</v>
      </c>
      <c r="BF78" s="18">
        <v>0</v>
      </c>
      <c r="BG78" s="18">
        <v>0</v>
      </c>
      <c r="BH78" s="18">
        <v>0</v>
      </c>
      <c r="BI78" s="18">
        <v>0.6</v>
      </c>
      <c r="BJ78" s="118">
        <v>0</v>
      </c>
      <c r="BK78" s="107">
        <v>5.4861899999999998E-2</v>
      </c>
      <c r="BL78" s="118">
        <v>0</v>
      </c>
      <c r="BM78" s="118">
        <v>0</v>
      </c>
      <c r="BN78" s="118">
        <v>0</v>
      </c>
      <c r="BO78" s="103"/>
      <c r="BP78">
        <f t="shared" si="98"/>
        <v>0</v>
      </c>
      <c r="BQ78">
        <f t="shared" si="98"/>
        <v>0</v>
      </c>
      <c r="BR78">
        <f t="shared" si="98"/>
        <v>0</v>
      </c>
      <c r="BS78">
        <f t="shared" si="98"/>
        <v>0</v>
      </c>
      <c r="BT78">
        <f t="shared" si="98"/>
        <v>0</v>
      </c>
      <c r="BU78">
        <f t="shared" si="98"/>
        <v>0</v>
      </c>
      <c r="BV78">
        <f t="shared" si="98"/>
        <v>0</v>
      </c>
      <c r="BW78">
        <f t="shared" si="98"/>
        <v>0</v>
      </c>
      <c r="BX78">
        <f t="shared" si="98"/>
        <v>0</v>
      </c>
      <c r="BY78">
        <f t="shared" si="98"/>
        <v>0</v>
      </c>
      <c r="BZ78">
        <f t="shared" si="99"/>
        <v>0</v>
      </c>
      <c r="CA78">
        <f t="shared" si="99"/>
        <v>0</v>
      </c>
      <c r="CB78">
        <f t="shared" si="99"/>
        <v>0</v>
      </c>
      <c r="CC78">
        <f t="shared" si="99"/>
        <v>0</v>
      </c>
      <c r="CD78">
        <f t="shared" si="99"/>
        <v>0</v>
      </c>
      <c r="CE78">
        <f t="shared" si="99"/>
        <v>0</v>
      </c>
      <c r="CF78">
        <f t="shared" si="99"/>
        <v>0</v>
      </c>
      <c r="CG78">
        <f t="shared" si="99"/>
        <v>0</v>
      </c>
      <c r="CH78">
        <f t="shared" si="99"/>
        <v>0</v>
      </c>
      <c r="CI78">
        <f t="shared" si="99"/>
        <v>0</v>
      </c>
      <c r="CJ78">
        <f t="shared" si="100"/>
        <v>0</v>
      </c>
      <c r="CK78">
        <f t="shared" si="100"/>
        <v>0</v>
      </c>
      <c r="CL78">
        <f t="shared" si="100"/>
        <v>0</v>
      </c>
      <c r="CM78">
        <f t="shared" si="100"/>
        <v>0</v>
      </c>
      <c r="CN78">
        <f t="shared" si="100"/>
        <v>0</v>
      </c>
      <c r="CO78">
        <f t="shared" si="100"/>
        <v>0</v>
      </c>
      <c r="CP78">
        <f t="shared" si="100"/>
        <v>0</v>
      </c>
      <c r="CQ78">
        <f t="shared" si="100"/>
        <v>0</v>
      </c>
      <c r="CR78">
        <f t="shared" si="100"/>
        <v>0</v>
      </c>
      <c r="CS78">
        <f t="shared" si="100"/>
        <v>0</v>
      </c>
      <c r="CT78">
        <f t="shared" si="101"/>
        <v>0</v>
      </c>
      <c r="CU78">
        <f t="shared" si="101"/>
        <v>0</v>
      </c>
      <c r="CV78">
        <f t="shared" si="101"/>
        <v>0</v>
      </c>
      <c r="CW78">
        <f t="shared" si="101"/>
        <v>0</v>
      </c>
      <c r="CX78">
        <f t="shared" si="101"/>
        <v>0</v>
      </c>
      <c r="CY78">
        <f t="shared" si="101"/>
        <v>0</v>
      </c>
      <c r="CZ78">
        <f t="shared" si="101"/>
        <v>0</v>
      </c>
      <c r="DA78">
        <f t="shared" si="101"/>
        <v>0</v>
      </c>
      <c r="DB78">
        <f t="shared" si="101"/>
        <v>0</v>
      </c>
      <c r="DC78">
        <f t="shared" si="101"/>
        <v>0</v>
      </c>
      <c r="DD78">
        <f t="shared" si="102"/>
        <v>0</v>
      </c>
      <c r="DE78">
        <f t="shared" si="102"/>
        <v>0</v>
      </c>
      <c r="DF78">
        <f t="shared" si="102"/>
        <v>0</v>
      </c>
      <c r="DG78">
        <f t="shared" si="102"/>
        <v>0</v>
      </c>
      <c r="DH78">
        <f t="shared" si="102"/>
        <v>0</v>
      </c>
      <c r="DI78">
        <f t="shared" si="102"/>
        <v>0</v>
      </c>
      <c r="DJ78">
        <f t="shared" si="102"/>
        <v>0</v>
      </c>
      <c r="DK78">
        <f t="shared" si="102"/>
        <v>0</v>
      </c>
      <c r="DL78">
        <f t="shared" si="102"/>
        <v>0</v>
      </c>
      <c r="DM78">
        <f t="shared" si="102"/>
        <v>0</v>
      </c>
      <c r="DN78">
        <f t="shared" si="103"/>
        <v>0</v>
      </c>
      <c r="DO78">
        <f t="shared" si="103"/>
        <v>0</v>
      </c>
      <c r="DP78">
        <f t="shared" si="103"/>
        <v>0</v>
      </c>
      <c r="DQ78">
        <f t="shared" si="103"/>
        <v>0</v>
      </c>
      <c r="DR78">
        <f t="shared" si="103"/>
        <v>0</v>
      </c>
      <c r="DS78">
        <f t="shared" si="103"/>
        <v>0</v>
      </c>
      <c r="DT78">
        <f t="shared" si="103"/>
        <v>0</v>
      </c>
      <c r="DU78">
        <f t="shared" si="103"/>
        <v>0</v>
      </c>
      <c r="DV78">
        <f t="shared" si="103"/>
        <v>0</v>
      </c>
      <c r="DW78">
        <f t="shared" si="103"/>
        <v>0</v>
      </c>
      <c r="DX78">
        <f t="shared" si="104"/>
        <v>0</v>
      </c>
      <c r="DY78">
        <f t="shared" si="104"/>
        <v>0</v>
      </c>
      <c r="DZ78">
        <f t="shared" si="104"/>
        <v>0</v>
      </c>
    </row>
    <row r="79" spans="1:130">
      <c r="A79" s="106" t="str">
        <f>IF(LEFT(B79,1)&lt;&gt;"",IF(LEFT(B79,1)&lt;&gt;" ",COUNT($A$66:A78)+1,""),"")</f>
        <v/>
      </c>
      <c r="B79" s="19" t="s">
        <v>18</v>
      </c>
      <c r="C79" s="96"/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31">
        <v>425</v>
      </c>
      <c r="AJ79" s="31">
        <v>442</v>
      </c>
      <c r="AK79" s="31">
        <v>457</v>
      </c>
      <c r="AL79" s="31">
        <v>484.5</v>
      </c>
      <c r="AM79" s="31">
        <v>501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  <c r="AS79" s="18">
        <v>0</v>
      </c>
      <c r="AT79" s="18">
        <v>0</v>
      </c>
      <c r="AU79" s="18">
        <v>0</v>
      </c>
      <c r="AV79" s="18">
        <v>0</v>
      </c>
      <c r="AW79" s="18">
        <v>0</v>
      </c>
      <c r="AX79" s="18">
        <v>0</v>
      </c>
      <c r="AY79" s="18">
        <v>0</v>
      </c>
      <c r="AZ79" s="18">
        <v>0</v>
      </c>
      <c r="BA79" s="18">
        <v>0</v>
      </c>
      <c r="BB79" s="18">
        <v>0</v>
      </c>
      <c r="BC79" s="18">
        <v>0</v>
      </c>
      <c r="BD79" s="18">
        <v>0</v>
      </c>
      <c r="BE79" s="25">
        <v>0</v>
      </c>
      <c r="BF79" s="18">
        <v>0</v>
      </c>
      <c r="BG79" s="18">
        <v>0</v>
      </c>
      <c r="BH79" s="18">
        <v>0</v>
      </c>
      <c r="BI79" s="18">
        <v>0</v>
      </c>
      <c r="BJ79" s="118">
        <v>0</v>
      </c>
      <c r="BK79" s="118">
        <v>0</v>
      </c>
      <c r="BL79" s="118">
        <v>0</v>
      </c>
      <c r="BM79" s="118">
        <v>0</v>
      </c>
      <c r="BN79" s="118">
        <v>0</v>
      </c>
      <c r="BO79" s="103"/>
      <c r="BP79">
        <f t="shared" si="98"/>
        <v>0</v>
      </c>
      <c r="BQ79">
        <f t="shared" si="98"/>
        <v>0</v>
      </c>
      <c r="BR79">
        <f t="shared" si="98"/>
        <v>0</v>
      </c>
      <c r="BS79">
        <f t="shared" si="98"/>
        <v>0</v>
      </c>
      <c r="BT79">
        <f t="shared" si="98"/>
        <v>0</v>
      </c>
      <c r="BU79">
        <f t="shared" si="98"/>
        <v>0</v>
      </c>
      <c r="BV79">
        <f t="shared" si="98"/>
        <v>0</v>
      </c>
      <c r="BW79">
        <f t="shared" si="98"/>
        <v>0</v>
      </c>
      <c r="BX79">
        <f t="shared" si="98"/>
        <v>0</v>
      </c>
      <c r="BY79">
        <f t="shared" si="98"/>
        <v>0</v>
      </c>
      <c r="BZ79">
        <f t="shared" si="99"/>
        <v>0</v>
      </c>
      <c r="CA79">
        <f t="shared" si="99"/>
        <v>0</v>
      </c>
      <c r="CB79">
        <f t="shared" si="99"/>
        <v>0</v>
      </c>
      <c r="CC79">
        <f t="shared" si="99"/>
        <v>0</v>
      </c>
      <c r="CD79">
        <f t="shared" si="99"/>
        <v>0</v>
      </c>
      <c r="CE79">
        <f t="shared" si="99"/>
        <v>0</v>
      </c>
      <c r="CF79">
        <f t="shared" si="99"/>
        <v>0</v>
      </c>
      <c r="CG79">
        <f t="shared" si="99"/>
        <v>0</v>
      </c>
      <c r="CH79">
        <f t="shared" si="99"/>
        <v>0</v>
      </c>
      <c r="CI79">
        <f t="shared" si="99"/>
        <v>0</v>
      </c>
      <c r="CJ79">
        <f t="shared" si="100"/>
        <v>0</v>
      </c>
      <c r="CK79">
        <f t="shared" si="100"/>
        <v>0</v>
      </c>
      <c r="CL79">
        <f t="shared" si="100"/>
        <v>0</v>
      </c>
      <c r="CM79">
        <f t="shared" si="100"/>
        <v>0</v>
      </c>
      <c r="CN79">
        <f t="shared" si="100"/>
        <v>0</v>
      </c>
      <c r="CO79">
        <f t="shared" si="100"/>
        <v>0</v>
      </c>
      <c r="CP79">
        <f t="shared" si="100"/>
        <v>0</v>
      </c>
      <c r="CQ79">
        <f t="shared" si="100"/>
        <v>0</v>
      </c>
      <c r="CR79">
        <f t="shared" si="100"/>
        <v>0</v>
      </c>
      <c r="CS79">
        <f t="shared" si="100"/>
        <v>0</v>
      </c>
      <c r="CT79">
        <f t="shared" si="101"/>
        <v>0</v>
      </c>
      <c r="CU79">
        <f t="shared" si="101"/>
        <v>0</v>
      </c>
      <c r="CV79">
        <f t="shared" si="101"/>
        <v>0</v>
      </c>
      <c r="CW79">
        <f t="shared" si="101"/>
        <v>0</v>
      </c>
      <c r="CX79">
        <f t="shared" si="101"/>
        <v>0</v>
      </c>
      <c r="CY79">
        <f t="shared" si="101"/>
        <v>0</v>
      </c>
      <c r="CZ79">
        <f t="shared" si="101"/>
        <v>0</v>
      </c>
      <c r="DA79">
        <f t="shared" si="101"/>
        <v>0</v>
      </c>
      <c r="DB79">
        <f t="shared" si="101"/>
        <v>0</v>
      </c>
      <c r="DC79">
        <f t="shared" si="101"/>
        <v>0</v>
      </c>
      <c r="DD79">
        <f t="shared" si="102"/>
        <v>0</v>
      </c>
      <c r="DE79">
        <f t="shared" si="102"/>
        <v>0</v>
      </c>
      <c r="DF79">
        <f t="shared" si="102"/>
        <v>0</v>
      </c>
      <c r="DG79">
        <f t="shared" si="102"/>
        <v>0</v>
      </c>
      <c r="DH79">
        <f t="shared" si="102"/>
        <v>0</v>
      </c>
      <c r="DI79">
        <f t="shared" si="102"/>
        <v>0</v>
      </c>
      <c r="DJ79">
        <f t="shared" si="102"/>
        <v>0</v>
      </c>
      <c r="DK79">
        <f t="shared" si="102"/>
        <v>0</v>
      </c>
      <c r="DL79">
        <f t="shared" si="102"/>
        <v>0</v>
      </c>
      <c r="DM79">
        <f t="shared" si="102"/>
        <v>0</v>
      </c>
      <c r="DN79">
        <f t="shared" si="103"/>
        <v>0</v>
      </c>
      <c r="DO79">
        <f t="shared" si="103"/>
        <v>0</v>
      </c>
      <c r="DP79">
        <f t="shared" si="103"/>
        <v>0</v>
      </c>
      <c r="DQ79">
        <f t="shared" si="103"/>
        <v>0</v>
      </c>
      <c r="DR79">
        <f t="shared" si="103"/>
        <v>0</v>
      </c>
      <c r="DS79">
        <f t="shared" si="103"/>
        <v>0</v>
      </c>
      <c r="DT79">
        <f t="shared" si="103"/>
        <v>0</v>
      </c>
      <c r="DU79">
        <f t="shared" si="103"/>
        <v>0</v>
      </c>
      <c r="DV79">
        <f t="shared" si="103"/>
        <v>0</v>
      </c>
      <c r="DW79">
        <f t="shared" si="103"/>
        <v>0</v>
      </c>
      <c r="DX79">
        <f t="shared" si="104"/>
        <v>0</v>
      </c>
      <c r="DY79">
        <f t="shared" si="104"/>
        <v>0</v>
      </c>
      <c r="DZ79">
        <f t="shared" si="104"/>
        <v>0</v>
      </c>
    </row>
    <row r="80" spans="1:130">
      <c r="A80" s="106"/>
      <c r="B80" s="19" t="s">
        <v>205</v>
      </c>
      <c r="C80" s="96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G80" s="35">
        <v>0</v>
      </c>
      <c r="AH80" s="35">
        <v>0</v>
      </c>
      <c r="AI80" s="110" t="s">
        <v>16</v>
      </c>
      <c r="AJ80" s="110" t="s">
        <v>16</v>
      </c>
      <c r="AK80" s="110" t="s">
        <v>16</v>
      </c>
      <c r="AL80" s="110" t="s">
        <v>16</v>
      </c>
      <c r="AM80" s="110" t="s">
        <v>16</v>
      </c>
      <c r="AN80" s="34">
        <v>15.773999999999999</v>
      </c>
      <c r="AO80" s="34">
        <v>15.773999999999999</v>
      </c>
      <c r="AP80" s="34">
        <v>15.773999999999999</v>
      </c>
      <c r="AQ80" s="34">
        <v>15.773999999999999</v>
      </c>
      <c r="AR80" s="34">
        <v>15.913</v>
      </c>
      <c r="AS80" s="34">
        <v>15.773999999999999</v>
      </c>
      <c r="AT80" s="34">
        <v>15.773999999999999</v>
      </c>
      <c r="AU80" s="34">
        <v>15.773999999999999</v>
      </c>
      <c r="AV80" s="34">
        <v>15.773999999999999</v>
      </c>
      <c r="AW80" s="34">
        <v>15.773999999999999</v>
      </c>
      <c r="AX80" s="34">
        <v>15.773999999999999</v>
      </c>
      <c r="AY80" s="34">
        <v>15.773999999999999</v>
      </c>
      <c r="AZ80" s="34">
        <v>0</v>
      </c>
      <c r="BA80" s="34">
        <v>0</v>
      </c>
      <c r="BB80" s="34">
        <v>0</v>
      </c>
      <c r="BC80" s="34">
        <v>0</v>
      </c>
      <c r="BD80" s="18">
        <v>0</v>
      </c>
      <c r="BE80" s="25">
        <v>0</v>
      </c>
      <c r="BF80" s="18">
        <v>0</v>
      </c>
      <c r="BG80" s="18">
        <v>0</v>
      </c>
      <c r="BH80" s="18">
        <v>0</v>
      </c>
      <c r="BI80" s="18">
        <v>0</v>
      </c>
      <c r="BJ80" s="118">
        <v>0</v>
      </c>
      <c r="BK80" s="118">
        <v>0</v>
      </c>
      <c r="BL80" s="118">
        <v>0</v>
      </c>
      <c r="BM80" s="118">
        <v>0</v>
      </c>
      <c r="BN80" s="118">
        <v>0</v>
      </c>
      <c r="BO80" s="103"/>
      <c r="BP80">
        <f t="shared" si="98"/>
        <v>0</v>
      </c>
      <c r="BQ80">
        <f t="shared" si="98"/>
        <v>0</v>
      </c>
      <c r="BR80">
        <f t="shared" si="98"/>
        <v>0</v>
      </c>
      <c r="BS80">
        <f t="shared" si="98"/>
        <v>0</v>
      </c>
      <c r="BT80">
        <f t="shared" si="98"/>
        <v>0</v>
      </c>
      <c r="BU80">
        <f t="shared" si="98"/>
        <v>0</v>
      </c>
      <c r="BV80">
        <f t="shared" si="98"/>
        <v>0</v>
      </c>
      <c r="BW80">
        <f t="shared" si="98"/>
        <v>0</v>
      </c>
      <c r="BX80">
        <f t="shared" si="98"/>
        <v>0</v>
      </c>
      <c r="BY80">
        <f t="shared" si="98"/>
        <v>0</v>
      </c>
      <c r="BZ80">
        <f t="shared" si="99"/>
        <v>0</v>
      </c>
      <c r="CA80">
        <f t="shared" si="99"/>
        <v>0</v>
      </c>
      <c r="CB80">
        <f t="shared" si="99"/>
        <v>0</v>
      </c>
      <c r="CC80">
        <f t="shared" si="99"/>
        <v>0</v>
      </c>
      <c r="CD80">
        <f t="shared" si="99"/>
        <v>0</v>
      </c>
      <c r="CE80">
        <f t="shared" si="99"/>
        <v>0</v>
      </c>
      <c r="CF80">
        <f t="shared" si="99"/>
        <v>0</v>
      </c>
      <c r="CG80">
        <f t="shared" si="99"/>
        <v>0</v>
      </c>
      <c r="CH80">
        <f t="shared" si="99"/>
        <v>0</v>
      </c>
      <c r="CI80">
        <f t="shared" si="99"/>
        <v>0</v>
      </c>
      <c r="CJ80">
        <f t="shared" si="100"/>
        <v>0</v>
      </c>
      <c r="CK80">
        <f t="shared" si="100"/>
        <v>0</v>
      </c>
      <c r="CL80">
        <f t="shared" si="100"/>
        <v>0</v>
      </c>
      <c r="CM80">
        <f t="shared" si="100"/>
        <v>0</v>
      </c>
      <c r="CN80">
        <f t="shared" si="100"/>
        <v>0</v>
      </c>
      <c r="CO80">
        <f t="shared" si="100"/>
        <v>0</v>
      </c>
      <c r="CP80">
        <f t="shared" si="100"/>
        <v>0</v>
      </c>
      <c r="CQ80">
        <f t="shared" si="100"/>
        <v>0</v>
      </c>
      <c r="CR80">
        <f t="shared" si="100"/>
        <v>0</v>
      </c>
      <c r="CS80">
        <f t="shared" si="100"/>
        <v>0</v>
      </c>
      <c r="CT80">
        <f t="shared" si="101"/>
        <v>0</v>
      </c>
      <c r="CU80">
        <f t="shared" si="101"/>
        <v>0</v>
      </c>
      <c r="CV80">
        <f t="shared" si="101"/>
        <v>0</v>
      </c>
      <c r="CW80">
        <f t="shared" si="101"/>
        <v>0</v>
      </c>
      <c r="CX80">
        <f t="shared" si="101"/>
        <v>0</v>
      </c>
      <c r="CY80">
        <f t="shared" si="101"/>
        <v>0</v>
      </c>
      <c r="CZ80">
        <f t="shared" si="101"/>
        <v>0</v>
      </c>
      <c r="DA80">
        <f t="shared" si="101"/>
        <v>0</v>
      </c>
      <c r="DB80">
        <f t="shared" si="101"/>
        <v>0</v>
      </c>
      <c r="DC80">
        <f t="shared" si="101"/>
        <v>0</v>
      </c>
      <c r="DD80">
        <f t="shared" si="102"/>
        <v>0</v>
      </c>
      <c r="DE80">
        <f t="shared" si="102"/>
        <v>0</v>
      </c>
      <c r="DF80">
        <f t="shared" si="102"/>
        <v>0</v>
      </c>
      <c r="DG80">
        <f t="shared" si="102"/>
        <v>0</v>
      </c>
      <c r="DH80">
        <f t="shared" si="102"/>
        <v>0</v>
      </c>
      <c r="DI80">
        <f t="shared" si="102"/>
        <v>0</v>
      </c>
      <c r="DJ80">
        <f t="shared" si="102"/>
        <v>0</v>
      </c>
      <c r="DK80">
        <f t="shared" si="102"/>
        <v>0</v>
      </c>
      <c r="DL80">
        <f t="shared" si="102"/>
        <v>0</v>
      </c>
      <c r="DM80">
        <f t="shared" si="102"/>
        <v>0</v>
      </c>
      <c r="DN80">
        <f t="shared" si="103"/>
        <v>0</v>
      </c>
      <c r="DO80">
        <f t="shared" si="103"/>
        <v>0</v>
      </c>
      <c r="DP80">
        <f t="shared" si="103"/>
        <v>0</v>
      </c>
      <c r="DQ80">
        <f t="shared" si="103"/>
        <v>0</v>
      </c>
      <c r="DR80">
        <f t="shared" si="103"/>
        <v>0</v>
      </c>
      <c r="DS80">
        <f t="shared" si="103"/>
        <v>0</v>
      </c>
      <c r="DT80">
        <f t="shared" si="103"/>
        <v>0</v>
      </c>
      <c r="DU80">
        <f t="shared" si="103"/>
        <v>0</v>
      </c>
      <c r="DV80">
        <f t="shared" si="103"/>
        <v>0</v>
      </c>
      <c r="DW80">
        <f t="shared" si="103"/>
        <v>0</v>
      </c>
      <c r="DX80">
        <f t="shared" si="104"/>
        <v>0</v>
      </c>
      <c r="DY80">
        <f t="shared" si="104"/>
        <v>0</v>
      </c>
      <c r="DZ80">
        <f t="shared" si="104"/>
        <v>0</v>
      </c>
    </row>
    <row r="81" spans="1:130">
      <c r="A81" s="106"/>
      <c r="B81" s="19" t="s">
        <v>210</v>
      </c>
      <c r="C81" s="96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>
        <v>44.165109563444879</v>
      </c>
      <c r="AG81" s="35">
        <v>33.973161202649905</v>
      </c>
      <c r="AH81" s="35">
        <v>0</v>
      </c>
      <c r="AI81" s="18">
        <v>19.806352981144897</v>
      </c>
      <c r="AJ81" s="18">
        <v>12.755825734549138</v>
      </c>
      <c r="AK81" s="18">
        <v>14.063429137760158</v>
      </c>
      <c r="AL81" s="18">
        <v>3.1361818564512736</v>
      </c>
      <c r="AM81" s="18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25.409836065573771</v>
      </c>
      <c r="AV81" s="141">
        <v>14.563106796116505</v>
      </c>
      <c r="AW81" s="141">
        <v>0</v>
      </c>
      <c r="AX81" s="34">
        <v>0</v>
      </c>
      <c r="AY81" s="34">
        <v>0</v>
      </c>
      <c r="AZ81" s="34">
        <v>0</v>
      </c>
      <c r="BA81" s="34">
        <v>58.51063829787234</v>
      </c>
      <c r="BB81" s="34">
        <v>92.307692307692307</v>
      </c>
      <c r="BC81" s="34">
        <v>0</v>
      </c>
      <c r="BD81" s="18">
        <v>0</v>
      </c>
      <c r="BE81" s="25">
        <v>652</v>
      </c>
      <c r="BF81" s="18">
        <v>235.39823008849558</v>
      </c>
      <c r="BG81" s="18">
        <v>113.70967741935483</v>
      </c>
      <c r="BH81" s="18">
        <v>102.5078125</v>
      </c>
      <c r="BI81" s="18">
        <v>244.60550458715596</v>
      </c>
      <c r="BJ81" s="118">
        <v>277.77777777777777</v>
      </c>
      <c r="BK81" s="34">
        <v>268.51851851851853</v>
      </c>
      <c r="BL81" s="118">
        <v>260</v>
      </c>
      <c r="BM81" s="118">
        <v>177.57009345794393</v>
      </c>
      <c r="BN81" s="118">
        <v>149.12280701754386</v>
      </c>
      <c r="BO81" s="103"/>
      <c r="DC81">
        <f>IF($C81&lt;&gt;"",IF(AQ81&gt;0,1,0),0)</f>
        <v>0</v>
      </c>
      <c r="DD81">
        <f>IF($C81&lt;&gt;"",IF(AR81&gt;0,1,0),0)</f>
        <v>0</v>
      </c>
      <c r="DE81">
        <f>IF($C81&lt;&gt;"",IF(AS81&gt;0,1,0),0)</f>
        <v>0</v>
      </c>
      <c r="DH81">
        <f t="shared" ref="DH81:DZ81" si="105">IF($C81&lt;&gt;"",IF(AV81&gt;0,1,0),0)</f>
        <v>0</v>
      </c>
      <c r="DI81">
        <f t="shared" si="105"/>
        <v>0</v>
      </c>
      <c r="DJ81">
        <f t="shared" si="105"/>
        <v>0</v>
      </c>
      <c r="DK81">
        <f t="shared" si="105"/>
        <v>0</v>
      </c>
      <c r="DL81">
        <f t="shared" si="105"/>
        <v>0</v>
      </c>
      <c r="DM81">
        <f t="shared" si="105"/>
        <v>0</v>
      </c>
      <c r="DN81">
        <f t="shared" si="105"/>
        <v>0</v>
      </c>
      <c r="DO81">
        <f t="shared" si="105"/>
        <v>0</v>
      </c>
      <c r="DP81">
        <f t="shared" si="105"/>
        <v>0</v>
      </c>
      <c r="DQ81">
        <f t="shared" si="105"/>
        <v>0</v>
      </c>
      <c r="DR81">
        <f t="shared" si="105"/>
        <v>0</v>
      </c>
      <c r="DS81">
        <f t="shared" si="105"/>
        <v>0</v>
      </c>
      <c r="DT81">
        <f t="shared" si="105"/>
        <v>0</v>
      </c>
      <c r="DU81">
        <f t="shared" si="105"/>
        <v>0</v>
      </c>
      <c r="DV81">
        <f t="shared" si="105"/>
        <v>0</v>
      </c>
      <c r="DW81">
        <f t="shared" si="105"/>
        <v>0</v>
      </c>
      <c r="DX81">
        <f t="shared" si="105"/>
        <v>0</v>
      </c>
      <c r="DY81">
        <f t="shared" si="105"/>
        <v>0</v>
      </c>
      <c r="DZ81">
        <f t="shared" si="105"/>
        <v>0</v>
      </c>
    </row>
    <row r="82" spans="1:130" ht="15.75">
      <c r="A82" s="106" t="str">
        <f>IF(LEFT(B82,1)&lt;&gt;"",IF(LEFT(B82,1)&lt;&gt;" ",COUNT($A$66:A79)+1,""),"")</f>
        <v/>
      </c>
      <c r="B82" s="19"/>
      <c r="C82" s="96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2"/>
      <c r="BJ82" s="2"/>
      <c r="BK82" s="2"/>
      <c r="BL82" s="2"/>
      <c r="BM82" s="2"/>
      <c r="BN82" s="2"/>
      <c r="BO82" s="103"/>
    </row>
    <row r="83" spans="1:130">
      <c r="A83" s="105">
        <f>IF(LEFT(B83,1)&lt;&gt;"",IF(LEFT(B83,1)&lt;&gt;" ",COUNT($A$66:A82)+1,""),"")</f>
        <v>3</v>
      </c>
      <c r="B83" s="32" t="s">
        <v>19</v>
      </c>
      <c r="C83" s="96">
        <v>3</v>
      </c>
      <c r="D83" s="22"/>
      <c r="E83" s="22"/>
      <c r="F83" s="22">
        <f>SUM(F84:F87)</f>
        <v>0</v>
      </c>
      <c r="G83" s="22">
        <f t="shared" ref="G83:BK83" si="106">SUM(G84:G87)</f>
        <v>0</v>
      </c>
      <c r="H83" s="22">
        <f t="shared" si="106"/>
        <v>0</v>
      </c>
      <c r="I83" s="22">
        <f t="shared" si="106"/>
        <v>0</v>
      </c>
      <c r="J83" s="22">
        <f t="shared" si="106"/>
        <v>0</v>
      </c>
      <c r="K83" s="22">
        <f t="shared" si="106"/>
        <v>0</v>
      </c>
      <c r="L83" s="22">
        <f t="shared" si="106"/>
        <v>0</v>
      </c>
      <c r="M83" s="22">
        <f t="shared" si="106"/>
        <v>0</v>
      </c>
      <c r="N83" s="22">
        <f t="shared" si="106"/>
        <v>0</v>
      </c>
      <c r="O83" s="22">
        <f t="shared" si="106"/>
        <v>0</v>
      </c>
      <c r="P83" s="22">
        <f t="shared" si="106"/>
        <v>0</v>
      </c>
      <c r="Q83" s="22">
        <f t="shared" si="106"/>
        <v>0</v>
      </c>
      <c r="R83" s="22">
        <f t="shared" si="106"/>
        <v>0</v>
      </c>
      <c r="S83" s="22">
        <f t="shared" si="106"/>
        <v>0</v>
      </c>
      <c r="T83" s="22">
        <f t="shared" si="106"/>
        <v>6.423</v>
      </c>
      <c r="U83" s="22">
        <f t="shared" si="106"/>
        <v>13.012</v>
      </c>
      <c r="V83" s="22">
        <f t="shared" si="106"/>
        <v>0.95899999999999996</v>
      </c>
      <c r="W83" s="22">
        <f t="shared" si="106"/>
        <v>3.4860000000000002</v>
      </c>
      <c r="X83" s="22">
        <f t="shared" si="106"/>
        <v>1.7</v>
      </c>
      <c r="Y83" s="22">
        <f t="shared" si="106"/>
        <v>1.7</v>
      </c>
      <c r="Z83" s="22">
        <f t="shared" si="106"/>
        <v>1.7</v>
      </c>
      <c r="AA83" s="22">
        <f t="shared" si="106"/>
        <v>1.7</v>
      </c>
      <c r="AB83" s="22">
        <f t="shared" si="106"/>
        <v>0</v>
      </c>
      <c r="AC83" s="22">
        <f t="shared" si="106"/>
        <v>0</v>
      </c>
      <c r="AD83" s="22">
        <f t="shared" si="106"/>
        <v>0</v>
      </c>
      <c r="AE83" s="22">
        <f t="shared" si="106"/>
        <v>1.6E-2</v>
      </c>
      <c r="AF83" s="22">
        <f t="shared" si="106"/>
        <v>1.6E-2</v>
      </c>
      <c r="AG83" s="22">
        <f t="shared" si="106"/>
        <v>0</v>
      </c>
      <c r="AH83" s="22">
        <f t="shared" si="106"/>
        <v>0.76400000000000001</v>
      </c>
      <c r="AI83" s="22">
        <f t="shared" si="106"/>
        <v>1260.3589999999999</v>
      </c>
      <c r="AJ83" s="22">
        <f t="shared" si="106"/>
        <v>1464.5939999999998</v>
      </c>
      <c r="AK83" s="22">
        <f t="shared" si="106"/>
        <v>910.67500000000007</v>
      </c>
      <c r="AL83" s="22">
        <f t="shared" si="106"/>
        <v>9540.0290000000005</v>
      </c>
      <c r="AM83" s="22">
        <f t="shared" si="106"/>
        <v>12108.181</v>
      </c>
      <c r="AN83" s="22">
        <f t="shared" si="106"/>
        <v>3537.518</v>
      </c>
      <c r="AO83" s="22">
        <f t="shared" si="106"/>
        <v>2212.9569999999999</v>
      </c>
      <c r="AP83" s="22">
        <f t="shared" si="106"/>
        <v>542.53200000000004</v>
      </c>
      <c r="AQ83" s="22">
        <f t="shared" si="106"/>
        <v>0</v>
      </c>
      <c r="AR83" s="22">
        <f t="shared" si="106"/>
        <v>0</v>
      </c>
      <c r="AS83" s="22">
        <f t="shared" si="106"/>
        <v>0</v>
      </c>
      <c r="AT83" s="22">
        <f t="shared" si="106"/>
        <v>3.4000000000000002E-2</v>
      </c>
      <c r="AU83" s="22">
        <f t="shared" si="106"/>
        <v>0.01</v>
      </c>
      <c r="AV83" s="22">
        <f t="shared" si="106"/>
        <v>1.0999999999999999E-2</v>
      </c>
      <c r="AW83" s="22">
        <f t="shared" si="106"/>
        <v>0</v>
      </c>
      <c r="AX83" s="22">
        <f t="shared" si="106"/>
        <v>4700</v>
      </c>
      <c r="AY83" s="22">
        <f t="shared" si="106"/>
        <v>0</v>
      </c>
      <c r="AZ83" s="22">
        <f t="shared" si="106"/>
        <v>0</v>
      </c>
      <c r="BA83" s="22">
        <f t="shared" si="106"/>
        <v>0</v>
      </c>
      <c r="BB83" s="22">
        <f t="shared" si="106"/>
        <v>0</v>
      </c>
      <c r="BC83" s="22">
        <f t="shared" si="106"/>
        <v>0</v>
      </c>
      <c r="BD83" s="22">
        <f t="shared" si="106"/>
        <v>76.7</v>
      </c>
      <c r="BE83" s="22">
        <f t="shared" si="106"/>
        <v>0</v>
      </c>
      <c r="BF83" s="22">
        <f t="shared" si="106"/>
        <v>0</v>
      </c>
      <c r="BG83" s="22">
        <f t="shared" si="106"/>
        <v>0</v>
      </c>
      <c r="BH83" s="22">
        <f t="shared" si="106"/>
        <v>0</v>
      </c>
      <c r="BI83" s="22">
        <f t="shared" si="106"/>
        <v>0</v>
      </c>
      <c r="BJ83" s="22">
        <f t="shared" si="106"/>
        <v>0.17128189999999999</v>
      </c>
      <c r="BK83" s="22">
        <f t="shared" si="106"/>
        <v>0</v>
      </c>
      <c r="BL83" s="22">
        <f>SUM(BL84:BL87)</f>
        <v>0</v>
      </c>
      <c r="BM83" s="22">
        <f>SUM(BM84:BM87)</f>
        <v>0</v>
      </c>
      <c r="BN83" s="22">
        <f>SUM(BN84:BN87)</f>
        <v>0</v>
      </c>
      <c r="BO83" s="103"/>
      <c r="BP83">
        <f t="shared" ref="BP83:BY87" si="107">IF($C83&lt;&gt;"",IF(D83&gt;0,1,0),0)</f>
        <v>0</v>
      </c>
      <c r="BQ83">
        <f t="shared" si="107"/>
        <v>0</v>
      </c>
      <c r="BR83">
        <f t="shared" si="107"/>
        <v>0</v>
      </c>
      <c r="BS83">
        <f t="shared" si="107"/>
        <v>0</v>
      </c>
      <c r="BT83">
        <f t="shared" si="107"/>
        <v>0</v>
      </c>
      <c r="BU83">
        <f t="shared" si="107"/>
        <v>0</v>
      </c>
      <c r="BV83">
        <f t="shared" si="107"/>
        <v>0</v>
      </c>
      <c r="BW83">
        <f t="shared" si="107"/>
        <v>0</v>
      </c>
      <c r="BX83">
        <f t="shared" si="107"/>
        <v>0</v>
      </c>
      <c r="BY83">
        <f t="shared" si="107"/>
        <v>0</v>
      </c>
      <c r="BZ83">
        <f t="shared" ref="BZ83:CI87" si="108">IF($C83&lt;&gt;"",IF(N83&gt;0,1,0),0)</f>
        <v>0</v>
      </c>
      <c r="CA83">
        <f t="shared" si="108"/>
        <v>0</v>
      </c>
      <c r="CB83">
        <f t="shared" si="108"/>
        <v>0</v>
      </c>
      <c r="CC83">
        <f t="shared" si="108"/>
        <v>0</v>
      </c>
      <c r="CD83">
        <f t="shared" si="108"/>
        <v>0</v>
      </c>
      <c r="CE83">
        <f t="shared" si="108"/>
        <v>0</v>
      </c>
      <c r="CF83">
        <f t="shared" si="108"/>
        <v>1</v>
      </c>
      <c r="CG83">
        <f t="shared" si="108"/>
        <v>1</v>
      </c>
      <c r="CH83">
        <f t="shared" si="108"/>
        <v>1</v>
      </c>
      <c r="CI83">
        <f t="shared" si="108"/>
        <v>1</v>
      </c>
      <c r="CJ83">
        <f t="shared" ref="CJ83:CS87" si="109">IF($C83&lt;&gt;"",IF(X83&gt;0,1,0),0)</f>
        <v>1</v>
      </c>
      <c r="CK83">
        <f t="shared" si="109"/>
        <v>1</v>
      </c>
      <c r="CL83">
        <f t="shared" si="109"/>
        <v>1</v>
      </c>
      <c r="CM83">
        <f t="shared" si="109"/>
        <v>1</v>
      </c>
      <c r="CN83">
        <f t="shared" si="109"/>
        <v>0</v>
      </c>
      <c r="CO83">
        <f t="shared" si="109"/>
        <v>0</v>
      </c>
      <c r="CP83">
        <f t="shared" si="109"/>
        <v>0</v>
      </c>
      <c r="CQ83">
        <f t="shared" si="109"/>
        <v>1</v>
      </c>
      <c r="CR83">
        <f t="shared" si="109"/>
        <v>1</v>
      </c>
      <c r="CS83">
        <f t="shared" si="109"/>
        <v>0</v>
      </c>
      <c r="CT83">
        <f t="shared" ref="CT83:DC87" si="110">IF($C83&lt;&gt;"",IF(AH83&gt;0,1,0),0)</f>
        <v>1</v>
      </c>
      <c r="CU83">
        <f t="shared" si="110"/>
        <v>1</v>
      </c>
      <c r="CV83">
        <f t="shared" si="110"/>
        <v>1</v>
      </c>
      <c r="CW83">
        <f t="shared" si="110"/>
        <v>1</v>
      </c>
      <c r="CX83">
        <f t="shared" si="110"/>
        <v>1</v>
      </c>
      <c r="CY83">
        <f t="shared" si="110"/>
        <v>1</v>
      </c>
      <c r="CZ83">
        <f t="shared" si="110"/>
        <v>1</v>
      </c>
      <c r="DA83">
        <f t="shared" si="110"/>
        <v>1</v>
      </c>
      <c r="DB83">
        <f t="shared" si="110"/>
        <v>1</v>
      </c>
      <c r="DC83">
        <f t="shared" si="110"/>
        <v>0</v>
      </c>
      <c r="DD83">
        <f t="shared" ref="DD83:DM87" si="111">IF($C83&lt;&gt;"",IF(AR83&gt;0,1,0),0)</f>
        <v>0</v>
      </c>
      <c r="DE83">
        <f t="shared" si="111"/>
        <v>0</v>
      </c>
      <c r="DF83">
        <f t="shared" si="111"/>
        <v>1</v>
      </c>
      <c r="DG83">
        <f t="shared" si="111"/>
        <v>1</v>
      </c>
      <c r="DH83">
        <f t="shared" si="111"/>
        <v>1</v>
      </c>
      <c r="DI83">
        <f t="shared" si="111"/>
        <v>0</v>
      </c>
      <c r="DJ83">
        <f t="shared" si="111"/>
        <v>1</v>
      </c>
      <c r="DK83">
        <f t="shared" si="111"/>
        <v>0</v>
      </c>
      <c r="DL83">
        <f t="shared" si="111"/>
        <v>0</v>
      </c>
      <c r="DM83">
        <f t="shared" si="111"/>
        <v>0</v>
      </c>
      <c r="DN83">
        <f t="shared" ref="DN83:DW87" si="112">IF($C83&lt;&gt;"",IF(BB83&gt;0,1,0),0)</f>
        <v>0</v>
      </c>
      <c r="DO83">
        <f t="shared" si="112"/>
        <v>0</v>
      </c>
      <c r="DP83">
        <f t="shared" si="112"/>
        <v>1</v>
      </c>
      <c r="DQ83">
        <f t="shared" si="112"/>
        <v>0</v>
      </c>
      <c r="DR83">
        <f t="shared" si="112"/>
        <v>0</v>
      </c>
      <c r="DS83">
        <f t="shared" si="112"/>
        <v>0</v>
      </c>
      <c r="DT83">
        <f t="shared" si="112"/>
        <v>0</v>
      </c>
      <c r="DU83">
        <f t="shared" si="112"/>
        <v>0</v>
      </c>
      <c r="DV83">
        <f t="shared" si="112"/>
        <v>1</v>
      </c>
      <c r="DW83">
        <f t="shared" si="112"/>
        <v>0</v>
      </c>
      <c r="DX83">
        <f t="shared" ref="DX83:DZ87" si="113">IF($C83&lt;&gt;"",IF(BL83&gt;0,1,0),0)</f>
        <v>0</v>
      </c>
      <c r="DY83">
        <f t="shared" si="113"/>
        <v>0</v>
      </c>
      <c r="DZ83">
        <f t="shared" si="113"/>
        <v>0</v>
      </c>
    </row>
    <row r="84" spans="1:130">
      <c r="A84" s="106"/>
      <c r="B84" s="19" t="s">
        <v>2</v>
      </c>
      <c r="C84" s="96"/>
      <c r="D84" s="18"/>
      <c r="E84" s="18"/>
      <c r="F84" s="18">
        <v>0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34">
        <v>0</v>
      </c>
      <c r="T84" s="34">
        <v>0</v>
      </c>
      <c r="U84" s="34">
        <v>0</v>
      </c>
      <c r="V84" s="34">
        <v>0</v>
      </c>
      <c r="W84" s="34">
        <v>0</v>
      </c>
      <c r="X84" s="34">
        <v>0</v>
      </c>
      <c r="Y84" s="34">
        <v>0</v>
      </c>
      <c r="Z84" s="34">
        <v>0</v>
      </c>
      <c r="AA84" s="34">
        <v>0</v>
      </c>
      <c r="AB84" s="34">
        <v>0</v>
      </c>
      <c r="AC84" s="34">
        <v>0</v>
      </c>
      <c r="AD84" s="34">
        <v>0</v>
      </c>
      <c r="AE84" s="34">
        <v>0</v>
      </c>
      <c r="AF84" s="34">
        <v>0</v>
      </c>
      <c r="AG84" s="34">
        <v>0</v>
      </c>
      <c r="AH84" s="34">
        <v>0</v>
      </c>
      <c r="AI84" s="34">
        <v>0</v>
      </c>
      <c r="AJ84" s="34">
        <v>0</v>
      </c>
      <c r="AK84" s="34">
        <v>0</v>
      </c>
      <c r="AL84" s="34">
        <v>5344</v>
      </c>
      <c r="AM84" s="34">
        <v>7320</v>
      </c>
      <c r="AN84" s="34">
        <v>0</v>
      </c>
      <c r="AO84" s="34">
        <v>0</v>
      </c>
      <c r="AP84" s="34">
        <v>0</v>
      </c>
      <c r="AQ84" s="34">
        <v>0</v>
      </c>
      <c r="AR84" s="34">
        <v>0</v>
      </c>
      <c r="AS84" s="34">
        <v>0</v>
      </c>
      <c r="AT84" s="34">
        <v>0</v>
      </c>
      <c r="AU84" s="34">
        <v>0</v>
      </c>
      <c r="AV84" s="34">
        <v>0</v>
      </c>
      <c r="AW84" s="34">
        <v>0</v>
      </c>
      <c r="AX84" s="34">
        <v>0</v>
      </c>
      <c r="AY84" s="34">
        <v>0</v>
      </c>
      <c r="AZ84" s="34">
        <v>0</v>
      </c>
      <c r="BA84" s="34">
        <v>0</v>
      </c>
      <c r="BB84" s="34">
        <v>0</v>
      </c>
      <c r="BC84" s="34">
        <v>0</v>
      </c>
      <c r="BD84" s="36">
        <v>0</v>
      </c>
      <c r="BE84" s="25">
        <v>0</v>
      </c>
      <c r="BF84" s="18">
        <v>0</v>
      </c>
      <c r="BG84" s="18">
        <v>0</v>
      </c>
      <c r="BH84" s="18">
        <v>0</v>
      </c>
      <c r="BI84" s="18">
        <v>0</v>
      </c>
      <c r="BJ84" s="62">
        <v>0</v>
      </c>
      <c r="BK84" s="18">
        <v>0</v>
      </c>
      <c r="BL84" s="18">
        <v>0</v>
      </c>
      <c r="BM84" s="18">
        <v>0</v>
      </c>
      <c r="BN84" s="18">
        <v>0</v>
      </c>
      <c r="BO84" s="103"/>
      <c r="BP84">
        <f t="shared" si="107"/>
        <v>0</v>
      </c>
      <c r="BQ84">
        <f t="shared" si="107"/>
        <v>0</v>
      </c>
      <c r="BR84">
        <f t="shared" si="107"/>
        <v>0</v>
      </c>
      <c r="BS84">
        <f t="shared" si="107"/>
        <v>0</v>
      </c>
      <c r="BT84">
        <f t="shared" si="107"/>
        <v>0</v>
      </c>
      <c r="BU84">
        <f t="shared" si="107"/>
        <v>0</v>
      </c>
      <c r="BV84">
        <f t="shared" si="107"/>
        <v>0</v>
      </c>
      <c r="BW84">
        <f t="shared" si="107"/>
        <v>0</v>
      </c>
      <c r="BX84">
        <f t="shared" si="107"/>
        <v>0</v>
      </c>
      <c r="BY84">
        <f t="shared" si="107"/>
        <v>0</v>
      </c>
      <c r="BZ84">
        <f t="shared" si="108"/>
        <v>0</v>
      </c>
      <c r="CA84">
        <f t="shared" si="108"/>
        <v>0</v>
      </c>
      <c r="CB84">
        <f t="shared" si="108"/>
        <v>0</v>
      </c>
      <c r="CC84">
        <f t="shared" si="108"/>
        <v>0</v>
      </c>
      <c r="CD84">
        <f t="shared" si="108"/>
        <v>0</v>
      </c>
      <c r="CE84">
        <f t="shared" si="108"/>
        <v>0</v>
      </c>
      <c r="CF84">
        <f t="shared" si="108"/>
        <v>0</v>
      </c>
      <c r="CG84">
        <f t="shared" si="108"/>
        <v>0</v>
      </c>
      <c r="CH84">
        <f t="shared" si="108"/>
        <v>0</v>
      </c>
      <c r="CI84">
        <f t="shared" si="108"/>
        <v>0</v>
      </c>
      <c r="CJ84">
        <f t="shared" si="109"/>
        <v>0</v>
      </c>
      <c r="CK84">
        <f t="shared" si="109"/>
        <v>0</v>
      </c>
      <c r="CL84">
        <f t="shared" si="109"/>
        <v>0</v>
      </c>
      <c r="CM84">
        <f t="shared" si="109"/>
        <v>0</v>
      </c>
      <c r="CN84">
        <f t="shared" si="109"/>
        <v>0</v>
      </c>
      <c r="CO84">
        <f t="shared" si="109"/>
        <v>0</v>
      </c>
      <c r="CP84">
        <f t="shared" si="109"/>
        <v>0</v>
      </c>
      <c r="CQ84">
        <f t="shared" si="109"/>
        <v>0</v>
      </c>
      <c r="CR84">
        <f t="shared" si="109"/>
        <v>0</v>
      </c>
      <c r="CS84">
        <f t="shared" si="109"/>
        <v>0</v>
      </c>
      <c r="CT84">
        <f t="shared" si="110"/>
        <v>0</v>
      </c>
      <c r="CU84">
        <f t="shared" si="110"/>
        <v>0</v>
      </c>
      <c r="CV84">
        <f t="shared" si="110"/>
        <v>0</v>
      </c>
      <c r="CW84">
        <f t="shared" si="110"/>
        <v>0</v>
      </c>
      <c r="CX84">
        <f t="shared" si="110"/>
        <v>0</v>
      </c>
      <c r="CY84">
        <f t="shared" si="110"/>
        <v>0</v>
      </c>
      <c r="CZ84">
        <f t="shared" si="110"/>
        <v>0</v>
      </c>
      <c r="DA84">
        <f t="shared" si="110"/>
        <v>0</v>
      </c>
      <c r="DB84">
        <f t="shared" si="110"/>
        <v>0</v>
      </c>
      <c r="DC84">
        <f t="shared" si="110"/>
        <v>0</v>
      </c>
      <c r="DD84">
        <f t="shared" si="111"/>
        <v>0</v>
      </c>
      <c r="DE84">
        <f t="shared" si="111"/>
        <v>0</v>
      </c>
      <c r="DF84">
        <f t="shared" si="111"/>
        <v>0</v>
      </c>
      <c r="DG84">
        <f t="shared" si="111"/>
        <v>0</v>
      </c>
      <c r="DH84">
        <f t="shared" si="111"/>
        <v>0</v>
      </c>
      <c r="DI84">
        <f t="shared" si="111"/>
        <v>0</v>
      </c>
      <c r="DJ84">
        <f t="shared" si="111"/>
        <v>0</v>
      </c>
      <c r="DK84">
        <f t="shared" si="111"/>
        <v>0</v>
      </c>
      <c r="DL84">
        <f t="shared" si="111"/>
        <v>0</v>
      </c>
      <c r="DM84">
        <f t="shared" si="111"/>
        <v>0</v>
      </c>
      <c r="DN84">
        <f t="shared" si="112"/>
        <v>0</v>
      </c>
      <c r="DO84">
        <f t="shared" si="112"/>
        <v>0</v>
      </c>
      <c r="DP84">
        <f t="shared" si="112"/>
        <v>0</v>
      </c>
      <c r="DQ84">
        <f t="shared" si="112"/>
        <v>0</v>
      </c>
      <c r="DR84">
        <f t="shared" si="112"/>
        <v>0</v>
      </c>
      <c r="DS84">
        <f t="shared" si="112"/>
        <v>0</v>
      </c>
      <c r="DT84">
        <f t="shared" si="112"/>
        <v>0</v>
      </c>
      <c r="DU84">
        <f t="shared" si="112"/>
        <v>0</v>
      </c>
      <c r="DV84">
        <f t="shared" si="112"/>
        <v>0</v>
      </c>
      <c r="DW84">
        <f t="shared" si="112"/>
        <v>0</v>
      </c>
      <c r="DX84">
        <f t="shared" si="113"/>
        <v>0</v>
      </c>
      <c r="DY84">
        <f t="shared" si="113"/>
        <v>0</v>
      </c>
      <c r="DZ84">
        <f t="shared" si="113"/>
        <v>0</v>
      </c>
    </row>
    <row r="85" spans="1:130">
      <c r="A85" s="106" t="str">
        <f>IF(LEFT(B85,1)&lt;&gt;"",IF(LEFT(B85,1)&lt;&gt;" ",COUNT($A$66:A83)+1,""),"")</f>
        <v/>
      </c>
      <c r="B85" s="19" t="s">
        <v>3</v>
      </c>
      <c r="C85" s="96"/>
      <c r="D85" s="18"/>
      <c r="E85" s="18"/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34">
        <v>0</v>
      </c>
      <c r="T85" s="34">
        <v>6.423</v>
      </c>
      <c r="U85" s="34">
        <v>13.012</v>
      </c>
      <c r="V85" s="34">
        <v>0.95899999999999996</v>
      </c>
      <c r="W85" s="34">
        <v>0</v>
      </c>
      <c r="X85" s="34">
        <v>0</v>
      </c>
      <c r="Y85" s="34">
        <v>0</v>
      </c>
      <c r="Z85" s="34">
        <v>0</v>
      </c>
      <c r="AA85" s="34">
        <v>0</v>
      </c>
      <c r="AB85" s="34">
        <v>0</v>
      </c>
      <c r="AC85" s="34">
        <v>0</v>
      </c>
      <c r="AD85" s="34">
        <v>0</v>
      </c>
      <c r="AE85" s="34">
        <v>0</v>
      </c>
      <c r="AF85" s="34">
        <v>0</v>
      </c>
      <c r="AG85" s="34">
        <v>0</v>
      </c>
      <c r="AH85" s="34">
        <v>0.44500000000000001</v>
      </c>
      <c r="AI85" s="34">
        <v>0.04</v>
      </c>
      <c r="AJ85" s="34">
        <v>1.014</v>
      </c>
      <c r="AK85" s="34">
        <v>3.2300000000000004</v>
      </c>
      <c r="AL85" s="18">
        <v>618.029</v>
      </c>
      <c r="AM85" s="18">
        <v>597.18100000000004</v>
      </c>
      <c r="AN85" s="34">
        <v>406.9</v>
      </c>
      <c r="AO85" s="34">
        <v>248.678</v>
      </c>
      <c r="AP85" s="34">
        <v>81.078000000000003</v>
      </c>
      <c r="AQ85" s="107">
        <v>0</v>
      </c>
      <c r="AR85" s="34">
        <v>0</v>
      </c>
      <c r="AS85" s="34">
        <v>0</v>
      </c>
      <c r="AT85" s="107">
        <v>3.4000000000000002E-2</v>
      </c>
      <c r="AU85" s="107">
        <v>0.01</v>
      </c>
      <c r="AV85" s="107">
        <v>1.0999999999999999E-2</v>
      </c>
      <c r="AW85" s="34">
        <v>0</v>
      </c>
      <c r="AX85" s="34">
        <v>4700</v>
      </c>
      <c r="AY85" s="34">
        <v>0</v>
      </c>
      <c r="AZ85" s="34">
        <v>0</v>
      </c>
      <c r="BA85" s="34">
        <v>0</v>
      </c>
      <c r="BB85" s="34">
        <v>0</v>
      </c>
      <c r="BC85" s="34">
        <v>0</v>
      </c>
      <c r="BD85" s="36">
        <v>76.7</v>
      </c>
      <c r="BE85" s="25">
        <v>0</v>
      </c>
      <c r="BF85" s="18">
        <v>0</v>
      </c>
      <c r="BG85" s="18">
        <v>0</v>
      </c>
      <c r="BH85" s="18">
        <v>0</v>
      </c>
      <c r="BI85" s="18">
        <v>0</v>
      </c>
      <c r="BJ85" s="62">
        <v>0.17128189999999999</v>
      </c>
      <c r="BK85" s="18">
        <v>0</v>
      </c>
      <c r="BL85" s="18">
        <v>0</v>
      </c>
      <c r="BM85" s="18">
        <v>0</v>
      </c>
      <c r="BN85" s="18">
        <v>0</v>
      </c>
      <c r="BO85" s="103"/>
      <c r="BP85">
        <f t="shared" si="107"/>
        <v>0</v>
      </c>
      <c r="BQ85">
        <f t="shared" si="107"/>
        <v>0</v>
      </c>
      <c r="BR85">
        <f t="shared" si="107"/>
        <v>0</v>
      </c>
      <c r="BS85">
        <f t="shared" si="107"/>
        <v>0</v>
      </c>
      <c r="BT85">
        <f t="shared" si="107"/>
        <v>0</v>
      </c>
      <c r="BU85">
        <f t="shared" si="107"/>
        <v>0</v>
      </c>
      <c r="BV85">
        <f t="shared" si="107"/>
        <v>0</v>
      </c>
      <c r="BW85">
        <f t="shared" si="107"/>
        <v>0</v>
      </c>
      <c r="BX85">
        <f t="shared" si="107"/>
        <v>0</v>
      </c>
      <c r="BY85">
        <f t="shared" si="107"/>
        <v>0</v>
      </c>
      <c r="BZ85">
        <f t="shared" si="108"/>
        <v>0</v>
      </c>
      <c r="CA85">
        <f t="shared" si="108"/>
        <v>0</v>
      </c>
      <c r="CB85">
        <f t="shared" si="108"/>
        <v>0</v>
      </c>
      <c r="CC85">
        <f t="shared" si="108"/>
        <v>0</v>
      </c>
      <c r="CD85">
        <f t="shared" si="108"/>
        <v>0</v>
      </c>
      <c r="CE85">
        <f t="shared" si="108"/>
        <v>0</v>
      </c>
      <c r="CF85">
        <f t="shared" si="108"/>
        <v>0</v>
      </c>
      <c r="CG85">
        <f t="shared" si="108"/>
        <v>0</v>
      </c>
      <c r="CH85">
        <f t="shared" si="108"/>
        <v>0</v>
      </c>
      <c r="CI85">
        <f t="shared" si="108"/>
        <v>0</v>
      </c>
      <c r="CJ85">
        <f t="shared" si="109"/>
        <v>0</v>
      </c>
      <c r="CK85">
        <f t="shared" si="109"/>
        <v>0</v>
      </c>
      <c r="CL85">
        <f t="shared" si="109"/>
        <v>0</v>
      </c>
      <c r="CM85">
        <f t="shared" si="109"/>
        <v>0</v>
      </c>
      <c r="CN85">
        <f t="shared" si="109"/>
        <v>0</v>
      </c>
      <c r="CO85">
        <f t="shared" si="109"/>
        <v>0</v>
      </c>
      <c r="CP85">
        <f t="shared" si="109"/>
        <v>0</v>
      </c>
      <c r="CQ85">
        <f t="shared" si="109"/>
        <v>0</v>
      </c>
      <c r="CR85">
        <f t="shared" si="109"/>
        <v>0</v>
      </c>
      <c r="CS85">
        <f t="shared" si="109"/>
        <v>0</v>
      </c>
      <c r="CT85">
        <f t="shared" si="110"/>
        <v>0</v>
      </c>
      <c r="CU85">
        <f t="shared" si="110"/>
        <v>0</v>
      </c>
      <c r="CV85">
        <f t="shared" si="110"/>
        <v>0</v>
      </c>
      <c r="CW85">
        <f t="shared" si="110"/>
        <v>0</v>
      </c>
      <c r="CX85">
        <f t="shared" si="110"/>
        <v>0</v>
      </c>
      <c r="CY85">
        <f t="shared" si="110"/>
        <v>0</v>
      </c>
      <c r="CZ85">
        <f t="shared" si="110"/>
        <v>0</v>
      </c>
      <c r="DA85">
        <f t="shared" si="110"/>
        <v>0</v>
      </c>
      <c r="DB85">
        <f t="shared" si="110"/>
        <v>0</v>
      </c>
      <c r="DC85">
        <f t="shared" si="110"/>
        <v>0</v>
      </c>
      <c r="DD85">
        <f t="shared" si="111"/>
        <v>0</v>
      </c>
      <c r="DE85">
        <f t="shared" si="111"/>
        <v>0</v>
      </c>
      <c r="DF85">
        <f t="shared" si="111"/>
        <v>0</v>
      </c>
      <c r="DG85">
        <f t="shared" si="111"/>
        <v>0</v>
      </c>
      <c r="DH85">
        <f t="shared" si="111"/>
        <v>0</v>
      </c>
      <c r="DI85">
        <f t="shared" si="111"/>
        <v>0</v>
      </c>
      <c r="DJ85">
        <f t="shared" si="111"/>
        <v>0</v>
      </c>
      <c r="DK85">
        <f t="shared" si="111"/>
        <v>0</v>
      </c>
      <c r="DL85">
        <f t="shared" si="111"/>
        <v>0</v>
      </c>
      <c r="DM85">
        <f t="shared" si="111"/>
        <v>0</v>
      </c>
      <c r="DN85">
        <f t="shared" si="112"/>
        <v>0</v>
      </c>
      <c r="DO85">
        <f t="shared" si="112"/>
        <v>0</v>
      </c>
      <c r="DP85">
        <f t="shared" si="112"/>
        <v>0</v>
      </c>
      <c r="DQ85">
        <f t="shared" si="112"/>
        <v>0</v>
      </c>
      <c r="DR85">
        <f t="shared" si="112"/>
        <v>0</v>
      </c>
      <c r="DS85">
        <f t="shared" si="112"/>
        <v>0</v>
      </c>
      <c r="DT85">
        <f t="shared" si="112"/>
        <v>0</v>
      </c>
      <c r="DU85">
        <f t="shared" si="112"/>
        <v>0</v>
      </c>
      <c r="DV85">
        <f t="shared" si="112"/>
        <v>0</v>
      </c>
      <c r="DW85">
        <f t="shared" si="112"/>
        <v>0</v>
      </c>
      <c r="DX85">
        <f t="shared" si="113"/>
        <v>0</v>
      </c>
      <c r="DY85">
        <f t="shared" si="113"/>
        <v>0</v>
      </c>
      <c r="DZ85">
        <f t="shared" si="113"/>
        <v>0</v>
      </c>
    </row>
    <row r="86" spans="1:130">
      <c r="A86" s="106" t="str">
        <f>IF(LEFT(B86,1)&lt;&gt;"",IF(LEFT(B86,1)&lt;&gt;" ",COUNT($A$66:A85)+1,""),"")</f>
        <v/>
      </c>
      <c r="B86" s="19" t="s">
        <v>18</v>
      </c>
      <c r="C86" s="96"/>
      <c r="D86" s="18"/>
      <c r="E86" s="18"/>
      <c r="F86" s="18">
        <v>0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1260</v>
      </c>
      <c r="AJ86" s="18">
        <v>1457</v>
      </c>
      <c r="AK86" s="18">
        <v>900</v>
      </c>
      <c r="AL86" s="18">
        <v>600</v>
      </c>
      <c r="AM86" s="18">
        <v>3200</v>
      </c>
      <c r="AN86" s="18">
        <v>0</v>
      </c>
      <c r="AO86" s="18">
        <v>0</v>
      </c>
      <c r="AP86" s="18">
        <v>0</v>
      </c>
      <c r="AQ86" s="18">
        <v>0</v>
      </c>
      <c r="AR86" s="18">
        <v>0</v>
      </c>
      <c r="AS86" s="18">
        <v>0</v>
      </c>
      <c r="AT86" s="18">
        <v>0</v>
      </c>
      <c r="AU86" s="18">
        <v>0</v>
      </c>
      <c r="AV86" s="18">
        <v>0</v>
      </c>
      <c r="AW86" s="18">
        <v>0</v>
      </c>
      <c r="AX86" s="18">
        <v>0</v>
      </c>
      <c r="AY86" s="18">
        <v>0</v>
      </c>
      <c r="AZ86" s="18">
        <v>0</v>
      </c>
      <c r="BA86" s="18">
        <v>0</v>
      </c>
      <c r="BB86" s="18">
        <v>0</v>
      </c>
      <c r="BC86" s="18">
        <v>0</v>
      </c>
      <c r="BD86" s="18">
        <v>0</v>
      </c>
      <c r="BE86" s="25">
        <v>0</v>
      </c>
      <c r="BF86" s="18">
        <v>0</v>
      </c>
      <c r="BG86" s="18">
        <v>0</v>
      </c>
      <c r="BH86" s="18">
        <v>0</v>
      </c>
      <c r="BI86" s="18">
        <v>0</v>
      </c>
      <c r="BJ86" s="62">
        <v>0</v>
      </c>
      <c r="BK86" s="18">
        <v>0</v>
      </c>
      <c r="BL86" s="18">
        <v>0</v>
      </c>
      <c r="BM86" s="18">
        <v>0</v>
      </c>
      <c r="BN86" s="18">
        <v>0</v>
      </c>
      <c r="BO86" s="103"/>
      <c r="BP86">
        <f t="shared" si="107"/>
        <v>0</v>
      </c>
      <c r="BQ86">
        <f t="shared" si="107"/>
        <v>0</v>
      </c>
      <c r="BR86">
        <f t="shared" si="107"/>
        <v>0</v>
      </c>
      <c r="BS86">
        <f t="shared" si="107"/>
        <v>0</v>
      </c>
      <c r="BT86">
        <f t="shared" si="107"/>
        <v>0</v>
      </c>
      <c r="BU86">
        <f t="shared" si="107"/>
        <v>0</v>
      </c>
      <c r="BV86">
        <f t="shared" si="107"/>
        <v>0</v>
      </c>
      <c r="BW86">
        <f t="shared" si="107"/>
        <v>0</v>
      </c>
      <c r="BX86">
        <f t="shared" si="107"/>
        <v>0</v>
      </c>
      <c r="BY86">
        <f t="shared" si="107"/>
        <v>0</v>
      </c>
      <c r="BZ86">
        <f t="shared" si="108"/>
        <v>0</v>
      </c>
      <c r="CA86">
        <f t="shared" si="108"/>
        <v>0</v>
      </c>
      <c r="CB86">
        <f t="shared" si="108"/>
        <v>0</v>
      </c>
      <c r="CC86">
        <f t="shared" si="108"/>
        <v>0</v>
      </c>
      <c r="CD86">
        <f t="shared" si="108"/>
        <v>0</v>
      </c>
      <c r="CE86">
        <f t="shared" si="108"/>
        <v>0</v>
      </c>
      <c r="CF86">
        <f t="shared" si="108"/>
        <v>0</v>
      </c>
      <c r="CG86">
        <f t="shared" si="108"/>
        <v>0</v>
      </c>
      <c r="CH86">
        <f t="shared" si="108"/>
        <v>0</v>
      </c>
      <c r="CI86">
        <f t="shared" si="108"/>
        <v>0</v>
      </c>
      <c r="CJ86">
        <f t="shared" si="109"/>
        <v>0</v>
      </c>
      <c r="CK86">
        <f t="shared" si="109"/>
        <v>0</v>
      </c>
      <c r="CL86">
        <f t="shared" si="109"/>
        <v>0</v>
      </c>
      <c r="CM86">
        <f t="shared" si="109"/>
        <v>0</v>
      </c>
      <c r="CN86">
        <f t="shared" si="109"/>
        <v>0</v>
      </c>
      <c r="CO86">
        <f t="shared" si="109"/>
        <v>0</v>
      </c>
      <c r="CP86">
        <f t="shared" si="109"/>
        <v>0</v>
      </c>
      <c r="CQ86">
        <f t="shared" si="109"/>
        <v>0</v>
      </c>
      <c r="CR86">
        <f t="shared" si="109"/>
        <v>0</v>
      </c>
      <c r="CS86">
        <f t="shared" si="109"/>
        <v>0</v>
      </c>
      <c r="CT86">
        <f t="shared" si="110"/>
        <v>0</v>
      </c>
      <c r="CU86">
        <f t="shared" si="110"/>
        <v>0</v>
      </c>
      <c r="CV86">
        <f t="shared" si="110"/>
        <v>0</v>
      </c>
      <c r="CW86">
        <f t="shared" si="110"/>
        <v>0</v>
      </c>
      <c r="CX86">
        <f t="shared" si="110"/>
        <v>0</v>
      </c>
      <c r="CY86">
        <f t="shared" si="110"/>
        <v>0</v>
      </c>
      <c r="CZ86">
        <f t="shared" si="110"/>
        <v>0</v>
      </c>
      <c r="DA86">
        <f t="shared" si="110"/>
        <v>0</v>
      </c>
      <c r="DB86">
        <f t="shared" si="110"/>
        <v>0</v>
      </c>
      <c r="DC86">
        <f t="shared" si="110"/>
        <v>0</v>
      </c>
      <c r="DD86">
        <f t="shared" si="111"/>
        <v>0</v>
      </c>
      <c r="DE86">
        <f t="shared" si="111"/>
        <v>0</v>
      </c>
      <c r="DF86">
        <f t="shared" si="111"/>
        <v>0</v>
      </c>
      <c r="DG86">
        <f t="shared" si="111"/>
        <v>0</v>
      </c>
      <c r="DH86">
        <f t="shared" si="111"/>
        <v>0</v>
      </c>
      <c r="DI86">
        <f t="shared" si="111"/>
        <v>0</v>
      </c>
      <c r="DJ86">
        <f t="shared" si="111"/>
        <v>0</v>
      </c>
      <c r="DK86">
        <f t="shared" si="111"/>
        <v>0</v>
      </c>
      <c r="DL86">
        <f t="shared" si="111"/>
        <v>0</v>
      </c>
      <c r="DM86">
        <f t="shared" si="111"/>
        <v>0</v>
      </c>
      <c r="DN86">
        <f t="shared" si="112"/>
        <v>0</v>
      </c>
      <c r="DO86">
        <f t="shared" si="112"/>
        <v>0</v>
      </c>
      <c r="DP86">
        <f t="shared" si="112"/>
        <v>0</v>
      </c>
      <c r="DQ86">
        <f t="shared" si="112"/>
        <v>0</v>
      </c>
      <c r="DR86">
        <f t="shared" si="112"/>
        <v>0</v>
      </c>
      <c r="DS86">
        <f t="shared" si="112"/>
        <v>0</v>
      </c>
      <c r="DT86">
        <f t="shared" si="112"/>
        <v>0</v>
      </c>
      <c r="DU86">
        <f t="shared" si="112"/>
        <v>0</v>
      </c>
      <c r="DV86">
        <f t="shared" si="112"/>
        <v>0</v>
      </c>
      <c r="DW86">
        <f t="shared" si="112"/>
        <v>0</v>
      </c>
      <c r="DX86">
        <f t="shared" si="113"/>
        <v>0</v>
      </c>
      <c r="DY86">
        <f t="shared" si="113"/>
        <v>0</v>
      </c>
      <c r="DZ86">
        <f t="shared" si="113"/>
        <v>0</v>
      </c>
    </row>
    <row r="87" spans="1:130">
      <c r="A87" s="106"/>
      <c r="B87" s="19" t="s">
        <v>205</v>
      </c>
      <c r="C87" s="96"/>
      <c r="D87" s="18"/>
      <c r="E87" s="18"/>
      <c r="F87" s="18">
        <v>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34">
        <v>0</v>
      </c>
      <c r="T87" s="34">
        <v>0</v>
      </c>
      <c r="U87" s="34">
        <v>0</v>
      </c>
      <c r="V87" s="34">
        <v>0</v>
      </c>
      <c r="W87" s="34">
        <v>3.4860000000000002</v>
      </c>
      <c r="X87" s="34">
        <v>1.7</v>
      </c>
      <c r="Y87" s="34">
        <v>1.7</v>
      </c>
      <c r="Z87" s="34">
        <v>1.7</v>
      </c>
      <c r="AA87" s="34">
        <v>1.7</v>
      </c>
      <c r="AB87" s="34">
        <v>0</v>
      </c>
      <c r="AC87" s="34">
        <v>0</v>
      </c>
      <c r="AD87" s="34">
        <v>0</v>
      </c>
      <c r="AE87" s="34">
        <v>1.6E-2</v>
      </c>
      <c r="AF87" s="34">
        <v>1.6E-2</v>
      </c>
      <c r="AG87" s="34">
        <v>0</v>
      </c>
      <c r="AH87" s="34">
        <v>0.31900000000000001</v>
      </c>
      <c r="AI87" s="34">
        <v>0.31900000000000001</v>
      </c>
      <c r="AJ87" s="34">
        <v>6.58</v>
      </c>
      <c r="AK87" s="34">
        <v>7.4450000000000003</v>
      </c>
      <c r="AL87" s="34">
        <v>2978</v>
      </c>
      <c r="AM87" s="34">
        <v>991</v>
      </c>
      <c r="AN87" s="31">
        <v>3130.6179999999999</v>
      </c>
      <c r="AO87" s="34">
        <v>1964.279</v>
      </c>
      <c r="AP87" s="34">
        <v>461.45400000000001</v>
      </c>
      <c r="AQ87" s="34">
        <v>0</v>
      </c>
      <c r="AR87" s="34">
        <v>0</v>
      </c>
      <c r="AS87" s="34">
        <v>0</v>
      </c>
      <c r="AT87" s="34">
        <v>0</v>
      </c>
      <c r="AU87" s="34">
        <v>0</v>
      </c>
      <c r="AV87" s="34">
        <v>0</v>
      </c>
      <c r="AW87" s="34">
        <v>0</v>
      </c>
      <c r="AX87" s="34">
        <v>0</v>
      </c>
      <c r="AY87" s="34">
        <v>0</v>
      </c>
      <c r="AZ87" s="34">
        <v>0</v>
      </c>
      <c r="BA87" s="34">
        <v>0</v>
      </c>
      <c r="BB87" s="34">
        <v>0</v>
      </c>
      <c r="BC87" s="34">
        <v>0</v>
      </c>
      <c r="BD87" s="36">
        <v>0</v>
      </c>
      <c r="BE87" s="25">
        <v>0</v>
      </c>
      <c r="BF87" s="18">
        <v>0</v>
      </c>
      <c r="BG87" s="18">
        <v>0</v>
      </c>
      <c r="BH87" s="18">
        <v>0</v>
      </c>
      <c r="BI87" s="18">
        <v>0</v>
      </c>
      <c r="BJ87" s="62">
        <v>0</v>
      </c>
      <c r="BK87" s="18">
        <v>0</v>
      </c>
      <c r="BL87" s="18">
        <v>0</v>
      </c>
      <c r="BM87" s="18">
        <v>0</v>
      </c>
      <c r="BN87" s="18">
        <v>0</v>
      </c>
      <c r="BO87" s="103"/>
      <c r="BP87">
        <f t="shared" si="107"/>
        <v>0</v>
      </c>
      <c r="BQ87">
        <f t="shared" si="107"/>
        <v>0</v>
      </c>
      <c r="BR87">
        <f t="shared" si="107"/>
        <v>0</v>
      </c>
      <c r="BS87">
        <f t="shared" si="107"/>
        <v>0</v>
      </c>
      <c r="BT87">
        <f t="shared" si="107"/>
        <v>0</v>
      </c>
      <c r="BU87">
        <f t="shared" si="107"/>
        <v>0</v>
      </c>
      <c r="BV87">
        <f t="shared" si="107"/>
        <v>0</v>
      </c>
      <c r="BW87">
        <f t="shared" si="107"/>
        <v>0</v>
      </c>
      <c r="BX87">
        <f t="shared" si="107"/>
        <v>0</v>
      </c>
      <c r="BY87">
        <f t="shared" si="107"/>
        <v>0</v>
      </c>
      <c r="BZ87">
        <f t="shared" si="108"/>
        <v>0</v>
      </c>
      <c r="CA87">
        <f t="shared" si="108"/>
        <v>0</v>
      </c>
      <c r="CB87">
        <f t="shared" si="108"/>
        <v>0</v>
      </c>
      <c r="CC87">
        <f t="shared" si="108"/>
        <v>0</v>
      </c>
      <c r="CD87">
        <f t="shared" si="108"/>
        <v>0</v>
      </c>
      <c r="CE87">
        <f t="shared" si="108"/>
        <v>0</v>
      </c>
      <c r="CF87">
        <f t="shared" si="108"/>
        <v>0</v>
      </c>
      <c r="CG87">
        <f t="shared" si="108"/>
        <v>0</v>
      </c>
      <c r="CH87">
        <f t="shared" si="108"/>
        <v>0</v>
      </c>
      <c r="CI87">
        <f t="shared" si="108"/>
        <v>0</v>
      </c>
      <c r="CJ87">
        <f t="shared" si="109"/>
        <v>0</v>
      </c>
      <c r="CK87">
        <f t="shared" si="109"/>
        <v>0</v>
      </c>
      <c r="CL87">
        <f t="shared" si="109"/>
        <v>0</v>
      </c>
      <c r="CM87">
        <f t="shared" si="109"/>
        <v>0</v>
      </c>
      <c r="CN87">
        <f t="shared" si="109"/>
        <v>0</v>
      </c>
      <c r="CO87">
        <f t="shared" si="109"/>
        <v>0</v>
      </c>
      <c r="CP87">
        <f t="shared" si="109"/>
        <v>0</v>
      </c>
      <c r="CQ87">
        <f t="shared" si="109"/>
        <v>0</v>
      </c>
      <c r="CR87">
        <f t="shared" si="109"/>
        <v>0</v>
      </c>
      <c r="CS87">
        <f t="shared" si="109"/>
        <v>0</v>
      </c>
      <c r="CT87">
        <f t="shared" si="110"/>
        <v>0</v>
      </c>
      <c r="CU87">
        <f t="shared" si="110"/>
        <v>0</v>
      </c>
      <c r="CV87">
        <f t="shared" si="110"/>
        <v>0</v>
      </c>
      <c r="CW87">
        <f t="shared" si="110"/>
        <v>0</v>
      </c>
      <c r="CX87">
        <f t="shared" si="110"/>
        <v>0</v>
      </c>
      <c r="CY87">
        <f t="shared" si="110"/>
        <v>0</v>
      </c>
      <c r="CZ87">
        <f t="shared" si="110"/>
        <v>0</v>
      </c>
      <c r="DA87">
        <f t="shared" si="110"/>
        <v>0</v>
      </c>
      <c r="DB87">
        <f t="shared" si="110"/>
        <v>0</v>
      </c>
      <c r="DC87">
        <f t="shared" si="110"/>
        <v>0</v>
      </c>
      <c r="DD87">
        <f t="shared" si="111"/>
        <v>0</v>
      </c>
      <c r="DE87">
        <f t="shared" si="111"/>
        <v>0</v>
      </c>
      <c r="DF87">
        <f t="shared" si="111"/>
        <v>0</v>
      </c>
      <c r="DG87">
        <f t="shared" si="111"/>
        <v>0</v>
      </c>
      <c r="DH87">
        <f t="shared" si="111"/>
        <v>0</v>
      </c>
      <c r="DI87">
        <f t="shared" si="111"/>
        <v>0</v>
      </c>
      <c r="DJ87">
        <f t="shared" si="111"/>
        <v>0</v>
      </c>
      <c r="DK87">
        <f t="shared" si="111"/>
        <v>0</v>
      </c>
      <c r="DL87">
        <f t="shared" si="111"/>
        <v>0</v>
      </c>
      <c r="DM87">
        <f t="shared" si="111"/>
        <v>0</v>
      </c>
      <c r="DN87">
        <f t="shared" si="112"/>
        <v>0</v>
      </c>
      <c r="DO87">
        <f t="shared" si="112"/>
        <v>0</v>
      </c>
      <c r="DP87">
        <f t="shared" si="112"/>
        <v>0</v>
      </c>
      <c r="DQ87">
        <f t="shared" si="112"/>
        <v>0</v>
      </c>
      <c r="DR87">
        <f t="shared" si="112"/>
        <v>0</v>
      </c>
      <c r="DS87">
        <f t="shared" si="112"/>
        <v>0</v>
      </c>
      <c r="DT87">
        <f t="shared" si="112"/>
        <v>0</v>
      </c>
      <c r="DU87">
        <f t="shared" si="112"/>
        <v>0</v>
      </c>
      <c r="DV87">
        <f t="shared" si="112"/>
        <v>0</v>
      </c>
      <c r="DW87">
        <f t="shared" si="112"/>
        <v>0</v>
      </c>
      <c r="DX87">
        <f t="shared" si="113"/>
        <v>0</v>
      </c>
      <c r="DY87">
        <f t="shared" si="113"/>
        <v>0</v>
      </c>
      <c r="DZ87">
        <f t="shared" si="113"/>
        <v>0</v>
      </c>
    </row>
    <row r="88" spans="1:130" ht="15.75">
      <c r="A88" s="106"/>
      <c r="B88" s="37"/>
      <c r="C88" s="96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38"/>
      <c r="U88" s="18"/>
      <c r="V88" s="18"/>
      <c r="W88" s="18"/>
      <c r="X88" s="18"/>
      <c r="Y88" s="18"/>
      <c r="Z88" s="18"/>
      <c r="AA88" s="18"/>
      <c r="AB88" s="18"/>
      <c r="AC88" s="20"/>
      <c r="AD88" s="20"/>
      <c r="AE88" s="20"/>
      <c r="AF88" s="20"/>
      <c r="AG88" s="20"/>
      <c r="AH88" s="39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18"/>
      <c r="AW88" s="18"/>
      <c r="AX88" s="18"/>
      <c r="AY88" s="18"/>
      <c r="AZ88" s="18"/>
      <c r="BA88" s="18"/>
      <c r="BB88" s="18"/>
      <c r="BC88" s="18"/>
      <c r="BD88" s="18"/>
      <c r="BE88" s="25"/>
      <c r="BF88" s="18"/>
      <c r="BG88" s="18"/>
      <c r="BH88" s="18"/>
      <c r="BI88" s="2"/>
      <c r="BJ88" s="2"/>
      <c r="BK88" s="2"/>
      <c r="BL88" s="18"/>
      <c r="BM88" s="2"/>
      <c r="BN88" s="2"/>
      <c r="BO88" s="103"/>
    </row>
    <row r="89" spans="1:130">
      <c r="A89" s="105">
        <f>IF(LEFT(B89,1)&lt;&gt;"",IF(LEFT(B89,1)&lt;&gt;" ",COUNT($A$66:A88)+1,""),"")</f>
        <v>4</v>
      </c>
      <c r="B89" s="32" t="s">
        <v>20</v>
      </c>
      <c r="C89" s="96">
        <v>3</v>
      </c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>
        <f>SUM(AG90:AG94)</f>
        <v>1082.1946</v>
      </c>
      <c r="AH89" s="40">
        <f t="shared" ref="AH89:BN89" si="114">SUM(AH90:AH94)</f>
        <v>1767.1668999999999</v>
      </c>
      <c r="AI89" s="40">
        <f t="shared" si="114"/>
        <v>1538.2281</v>
      </c>
      <c r="AJ89" s="40">
        <f t="shared" si="114"/>
        <v>2620.9280181818181</v>
      </c>
      <c r="AK89" s="40">
        <f t="shared" si="114"/>
        <v>4093.5160000000001</v>
      </c>
      <c r="AL89" s="40">
        <f t="shared" si="114"/>
        <v>7890.9757272727275</v>
      </c>
      <c r="AM89" s="40">
        <f t="shared" si="114"/>
        <v>5865.9769999999999</v>
      </c>
      <c r="AN89" s="40">
        <f t="shared" si="114"/>
        <v>7330.0060000000003</v>
      </c>
      <c r="AO89" s="40">
        <f t="shared" si="114"/>
        <v>3236.4769999999999</v>
      </c>
      <c r="AP89" s="40">
        <f t="shared" si="114"/>
        <v>5123.8680000000004</v>
      </c>
      <c r="AQ89" s="40">
        <f t="shared" si="114"/>
        <v>4613.2960000000003</v>
      </c>
      <c r="AR89" s="40">
        <f t="shared" si="114"/>
        <v>3738.7837</v>
      </c>
      <c r="AS89" s="40">
        <f t="shared" si="114"/>
        <v>4370.4449999999997</v>
      </c>
      <c r="AT89" s="40">
        <f t="shared" si="114"/>
        <v>4385.53</v>
      </c>
      <c r="AU89" s="40">
        <f t="shared" si="114"/>
        <v>6091.5569999999998</v>
      </c>
      <c r="AV89" s="40">
        <f t="shared" si="114"/>
        <v>3760.011</v>
      </c>
      <c r="AW89" s="40">
        <f t="shared" si="114"/>
        <v>3259.4340000000002</v>
      </c>
      <c r="AX89" s="40">
        <f t="shared" si="114"/>
        <v>2831.5019600000001</v>
      </c>
      <c r="AY89" s="40">
        <f t="shared" si="114"/>
        <v>738.08420000000001</v>
      </c>
      <c r="AZ89" s="40">
        <f t="shared" si="114"/>
        <v>346.7705315</v>
      </c>
      <c r="BA89" s="40">
        <f t="shared" si="114"/>
        <v>408.47113200000001</v>
      </c>
      <c r="BB89" s="40">
        <f>SUM(BB90:BB94)</f>
        <v>2155.1077519</v>
      </c>
      <c r="BC89" s="40">
        <f t="shared" si="114"/>
        <v>322.40492370000004</v>
      </c>
      <c r="BD89" s="40">
        <f t="shared" si="114"/>
        <v>310.9544358</v>
      </c>
      <c r="BE89" s="40">
        <f t="shared" si="114"/>
        <v>323.15293430000003</v>
      </c>
      <c r="BF89" s="40">
        <f t="shared" si="114"/>
        <v>316.07433659999998</v>
      </c>
      <c r="BG89" s="40">
        <f t="shared" si="114"/>
        <v>283.65566150000001</v>
      </c>
      <c r="BH89" s="40">
        <f t="shared" si="114"/>
        <v>7776.4310676000005</v>
      </c>
      <c r="BI89" s="40">
        <f t="shared" si="114"/>
        <v>164.6345244</v>
      </c>
      <c r="BJ89" s="40">
        <f t="shared" si="114"/>
        <v>137.48391999999998</v>
      </c>
      <c r="BK89" s="40">
        <f t="shared" si="114"/>
        <v>127.69763620000001</v>
      </c>
      <c r="BL89" s="40">
        <f t="shared" si="114"/>
        <v>1352.5905895999999</v>
      </c>
      <c r="BM89" s="40">
        <f t="shared" si="114"/>
        <v>3556</v>
      </c>
      <c r="BN89" s="40">
        <f t="shared" si="114"/>
        <v>114</v>
      </c>
      <c r="BO89" s="103"/>
      <c r="BP89">
        <f t="shared" ref="BP89:CU89" si="115">IF($C89&lt;&gt;"",IF(D89&gt;0,1,0),0)</f>
        <v>0</v>
      </c>
      <c r="BQ89">
        <f t="shared" si="115"/>
        <v>0</v>
      </c>
      <c r="BR89">
        <f t="shared" si="115"/>
        <v>0</v>
      </c>
      <c r="BS89">
        <f t="shared" si="115"/>
        <v>0</v>
      </c>
      <c r="BT89">
        <f t="shared" si="115"/>
        <v>0</v>
      </c>
      <c r="BU89">
        <f t="shared" si="115"/>
        <v>0</v>
      </c>
      <c r="BV89">
        <f t="shared" si="115"/>
        <v>0</v>
      </c>
      <c r="BW89">
        <f t="shared" si="115"/>
        <v>0</v>
      </c>
      <c r="BX89">
        <f t="shared" si="115"/>
        <v>0</v>
      </c>
      <c r="BY89">
        <f t="shared" si="115"/>
        <v>0</v>
      </c>
      <c r="BZ89">
        <f t="shared" si="115"/>
        <v>0</v>
      </c>
      <c r="CA89">
        <f t="shared" si="115"/>
        <v>0</v>
      </c>
      <c r="CB89">
        <f t="shared" si="115"/>
        <v>0</v>
      </c>
      <c r="CC89">
        <f t="shared" si="115"/>
        <v>0</v>
      </c>
      <c r="CD89">
        <f t="shared" si="115"/>
        <v>0</v>
      </c>
      <c r="CE89">
        <f t="shared" si="115"/>
        <v>0</v>
      </c>
      <c r="CF89">
        <f t="shared" si="115"/>
        <v>0</v>
      </c>
      <c r="CG89">
        <f t="shared" si="115"/>
        <v>0</v>
      </c>
      <c r="CH89">
        <f t="shared" si="115"/>
        <v>0</v>
      </c>
      <c r="CI89">
        <f t="shared" si="115"/>
        <v>0</v>
      </c>
      <c r="CJ89">
        <f t="shared" si="115"/>
        <v>0</v>
      </c>
      <c r="CK89">
        <f t="shared" si="115"/>
        <v>0</v>
      </c>
      <c r="CL89">
        <f t="shared" si="115"/>
        <v>0</v>
      </c>
      <c r="CM89">
        <f t="shared" si="115"/>
        <v>0</v>
      </c>
      <c r="CN89">
        <f t="shared" si="115"/>
        <v>0</v>
      </c>
      <c r="CO89">
        <f t="shared" si="115"/>
        <v>0</v>
      </c>
      <c r="CP89">
        <f t="shared" si="115"/>
        <v>0</v>
      </c>
      <c r="CQ89">
        <f t="shared" si="115"/>
        <v>0</v>
      </c>
      <c r="CR89">
        <f t="shared" si="115"/>
        <v>0</v>
      </c>
      <c r="CS89">
        <f t="shared" si="115"/>
        <v>1</v>
      </c>
      <c r="CT89">
        <f t="shared" si="115"/>
        <v>1</v>
      </c>
      <c r="CU89">
        <f t="shared" si="115"/>
        <v>1</v>
      </c>
      <c r="CV89">
        <f t="shared" ref="CV89:DZ89" si="116">IF($C89&lt;&gt;"",IF(AJ89&gt;0,1,0),0)</f>
        <v>1</v>
      </c>
      <c r="CW89">
        <f t="shared" si="116"/>
        <v>1</v>
      </c>
      <c r="CX89">
        <f t="shared" si="116"/>
        <v>1</v>
      </c>
      <c r="CY89">
        <f t="shared" si="116"/>
        <v>1</v>
      </c>
      <c r="CZ89">
        <f t="shared" si="116"/>
        <v>1</v>
      </c>
      <c r="DA89">
        <f t="shared" si="116"/>
        <v>1</v>
      </c>
      <c r="DB89">
        <f t="shared" si="116"/>
        <v>1</v>
      </c>
      <c r="DC89">
        <f t="shared" si="116"/>
        <v>1</v>
      </c>
      <c r="DD89">
        <f t="shared" si="116"/>
        <v>1</v>
      </c>
      <c r="DE89">
        <f t="shared" si="116"/>
        <v>1</v>
      </c>
      <c r="DF89">
        <f t="shared" si="116"/>
        <v>1</v>
      </c>
      <c r="DG89">
        <f t="shared" si="116"/>
        <v>1</v>
      </c>
      <c r="DH89">
        <f t="shared" si="116"/>
        <v>1</v>
      </c>
      <c r="DI89">
        <f t="shared" si="116"/>
        <v>1</v>
      </c>
      <c r="DJ89">
        <f t="shared" si="116"/>
        <v>1</v>
      </c>
      <c r="DK89">
        <f t="shared" si="116"/>
        <v>1</v>
      </c>
      <c r="DL89">
        <f t="shared" si="116"/>
        <v>1</v>
      </c>
      <c r="DM89">
        <f t="shared" si="116"/>
        <v>1</v>
      </c>
      <c r="DN89">
        <f t="shared" si="116"/>
        <v>1</v>
      </c>
      <c r="DO89">
        <f t="shared" si="116"/>
        <v>1</v>
      </c>
      <c r="DP89">
        <f t="shared" si="116"/>
        <v>1</v>
      </c>
      <c r="DQ89">
        <f t="shared" si="116"/>
        <v>1</v>
      </c>
      <c r="DR89">
        <f t="shared" si="116"/>
        <v>1</v>
      </c>
      <c r="DS89">
        <f t="shared" si="116"/>
        <v>1</v>
      </c>
      <c r="DT89">
        <f t="shared" si="116"/>
        <v>1</v>
      </c>
      <c r="DU89">
        <f t="shared" si="116"/>
        <v>1</v>
      </c>
      <c r="DV89">
        <f t="shared" si="116"/>
        <v>1</v>
      </c>
      <c r="DW89">
        <f t="shared" si="116"/>
        <v>1</v>
      </c>
      <c r="DX89">
        <f t="shared" si="116"/>
        <v>1</v>
      </c>
      <c r="DY89">
        <f t="shared" si="116"/>
        <v>1</v>
      </c>
      <c r="DZ89">
        <f t="shared" si="116"/>
        <v>1</v>
      </c>
    </row>
    <row r="90" spans="1:130">
      <c r="A90" s="106"/>
      <c r="B90" s="19" t="s">
        <v>2</v>
      </c>
      <c r="C90" s="96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2">
        <v>446</v>
      </c>
      <c r="AH90" s="110" t="s">
        <v>16</v>
      </c>
      <c r="AI90" s="110" t="s">
        <v>16</v>
      </c>
      <c r="AJ90" s="18">
        <v>610</v>
      </c>
      <c r="AK90" s="18">
        <f>312+75+158+28</f>
        <v>573</v>
      </c>
      <c r="AL90" s="18">
        <f>399+77+203+23</f>
        <v>702</v>
      </c>
      <c r="AM90" s="18">
        <f>427+106+258+28</f>
        <v>819</v>
      </c>
      <c r="AN90" s="18">
        <f>431+58+280+17</f>
        <v>786</v>
      </c>
      <c r="AO90" s="18">
        <f>1008+535</f>
        <v>1543</v>
      </c>
      <c r="AP90" s="18">
        <f>1895+843</f>
        <v>2738</v>
      </c>
      <c r="AQ90" s="18">
        <f>960+1042</f>
        <v>2002</v>
      </c>
      <c r="AR90" s="144" t="s">
        <v>208</v>
      </c>
      <c r="AS90" s="144" t="s">
        <v>208</v>
      </c>
      <c r="AT90" s="144" t="s">
        <v>208</v>
      </c>
      <c r="AU90" s="18">
        <v>2100</v>
      </c>
      <c r="AV90" s="18">
        <v>2200</v>
      </c>
      <c r="AW90" s="18">
        <v>2100</v>
      </c>
      <c r="AX90" s="18">
        <v>2300</v>
      </c>
      <c r="AY90" s="18">
        <v>349</v>
      </c>
      <c r="AZ90" s="18">
        <v>0</v>
      </c>
      <c r="BA90" s="18">
        <v>0</v>
      </c>
      <c r="BB90" s="18">
        <v>0</v>
      </c>
      <c r="BC90" s="18">
        <v>0</v>
      </c>
      <c r="BD90" s="18">
        <v>0</v>
      </c>
      <c r="BE90" s="18">
        <v>0</v>
      </c>
      <c r="BF90" s="18">
        <v>0</v>
      </c>
      <c r="BG90" s="18">
        <v>0</v>
      </c>
      <c r="BH90" s="18">
        <v>0</v>
      </c>
      <c r="BI90" s="18">
        <v>0</v>
      </c>
      <c r="BJ90" s="18">
        <v>0</v>
      </c>
      <c r="BK90" s="18">
        <v>0</v>
      </c>
      <c r="BL90" s="18">
        <v>108</v>
      </c>
      <c r="BM90" s="118">
        <v>187</v>
      </c>
      <c r="BN90" s="18">
        <v>0</v>
      </c>
      <c r="BO90" s="103"/>
      <c r="BP90">
        <f t="shared" ref="BP90:BY94" si="117">IF($C90&lt;&gt;"",IF(D90&gt;0,1,0),0)</f>
        <v>0</v>
      </c>
      <c r="BQ90">
        <f t="shared" si="117"/>
        <v>0</v>
      </c>
      <c r="BR90">
        <f t="shared" si="117"/>
        <v>0</v>
      </c>
      <c r="BS90">
        <f t="shared" si="117"/>
        <v>0</v>
      </c>
      <c r="BT90">
        <f t="shared" si="117"/>
        <v>0</v>
      </c>
      <c r="BU90">
        <f t="shared" si="117"/>
        <v>0</v>
      </c>
      <c r="BV90">
        <f t="shared" si="117"/>
        <v>0</v>
      </c>
      <c r="BW90">
        <f t="shared" si="117"/>
        <v>0</v>
      </c>
      <c r="BX90">
        <f t="shared" si="117"/>
        <v>0</v>
      </c>
      <c r="BY90">
        <f t="shared" si="117"/>
        <v>0</v>
      </c>
      <c r="BZ90">
        <f t="shared" ref="BZ90:CI94" si="118">IF($C90&lt;&gt;"",IF(N90&gt;0,1,0),0)</f>
        <v>0</v>
      </c>
      <c r="CA90">
        <f t="shared" si="118"/>
        <v>0</v>
      </c>
      <c r="CB90">
        <f t="shared" si="118"/>
        <v>0</v>
      </c>
      <c r="CC90">
        <f t="shared" si="118"/>
        <v>0</v>
      </c>
      <c r="CD90">
        <f t="shared" si="118"/>
        <v>0</v>
      </c>
      <c r="CE90">
        <f t="shared" si="118"/>
        <v>0</v>
      </c>
      <c r="CF90">
        <f t="shared" si="118"/>
        <v>0</v>
      </c>
      <c r="CG90">
        <f t="shared" si="118"/>
        <v>0</v>
      </c>
      <c r="CH90">
        <f t="shared" si="118"/>
        <v>0</v>
      </c>
      <c r="CI90">
        <f t="shared" si="118"/>
        <v>0</v>
      </c>
      <c r="CJ90">
        <f t="shared" ref="CJ90:CS94" si="119">IF($C90&lt;&gt;"",IF(X90&gt;0,1,0),0)</f>
        <v>0</v>
      </c>
      <c r="CK90">
        <f t="shared" si="119"/>
        <v>0</v>
      </c>
      <c r="CL90">
        <f t="shared" si="119"/>
        <v>0</v>
      </c>
      <c r="CM90">
        <f t="shared" si="119"/>
        <v>0</v>
      </c>
      <c r="CN90">
        <f t="shared" si="119"/>
        <v>0</v>
      </c>
      <c r="CO90">
        <f t="shared" si="119"/>
        <v>0</v>
      </c>
      <c r="CP90">
        <f t="shared" si="119"/>
        <v>0</v>
      </c>
      <c r="CQ90">
        <f t="shared" si="119"/>
        <v>0</v>
      </c>
      <c r="CR90">
        <f t="shared" si="119"/>
        <v>0</v>
      </c>
      <c r="CS90">
        <f t="shared" si="119"/>
        <v>0</v>
      </c>
      <c r="CT90">
        <f t="shared" ref="CT90:DC94" si="120">IF($C90&lt;&gt;"",IF(AH90&gt;0,1,0),0)</f>
        <v>0</v>
      </c>
      <c r="CU90">
        <f t="shared" si="120"/>
        <v>0</v>
      </c>
      <c r="CV90">
        <f t="shared" si="120"/>
        <v>0</v>
      </c>
      <c r="CW90">
        <f t="shared" si="120"/>
        <v>0</v>
      </c>
      <c r="CX90">
        <f t="shared" si="120"/>
        <v>0</v>
      </c>
      <c r="CY90">
        <f t="shared" si="120"/>
        <v>0</v>
      </c>
      <c r="CZ90">
        <f t="shared" si="120"/>
        <v>0</v>
      </c>
      <c r="DA90">
        <f t="shared" si="120"/>
        <v>0</v>
      </c>
      <c r="DB90">
        <f t="shared" si="120"/>
        <v>0</v>
      </c>
      <c r="DC90">
        <f t="shared" si="120"/>
        <v>0</v>
      </c>
      <c r="DD90">
        <f t="shared" ref="DD90:DM94" si="121">IF($C90&lt;&gt;"",IF(AR90&gt;0,1,0),0)</f>
        <v>0</v>
      </c>
      <c r="DE90">
        <f t="shared" si="121"/>
        <v>0</v>
      </c>
      <c r="DF90">
        <f t="shared" si="121"/>
        <v>0</v>
      </c>
      <c r="DG90">
        <f t="shared" si="121"/>
        <v>0</v>
      </c>
      <c r="DH90">
        <f t="shared" si="121"/>
        <v>0</v>
      </c>
      <c r="DI90">
        <f t="shared" si="121"/>
        <v>0</v>
      </c>
      <c r="DJ90">
        <f t="shared" si="121"/>
        <v>0</v>
      </c>
      <c r="DK90">
        <f t="shared" si="121"/>
        <v>0</v>
      </c>
      <c r="DL90">
        <f t="shared" si="121"/>
        <v>0</v>
      </c>
      <c r="DM90">
        <f t="shared" si="121"/>
        <v>0</v>
      </c>
      <c r="DN90">
        <f t="shared" ref="DN90:DW94" si="122">IF($C90&lt;&gt;"",IF(BB90&gt;0,1,0),0)</f>
        <v>0</v>
      </c>
      <c r="DO90">
        <f t="shared" si="122"/>
        <v>0</v>
      </c>
      <c r="DP90">
        <f t="shared" si="122"/>
        <v>0</v>
      </c>
      <c r="DQ90">
        <f t="shared" si="122"/>
        <v>0</v>
      </c>
      <c r="DR90">
        <f t="shared" si="122"/>
        <v>0</v>
      </c>
      <c r="DS90">
        <f t="shared" si="122"/>
        <v>0</v>
      </c>
      <c r="DT90">
        <f t="shared" si="122"/>
        <v>0</v>
      </c>
      <c r="DU90">
        <f t="shared" si="122"/>
        <v>0</v>
      </c>
      <c r="DV90">
        <f t="shared" si="122"/>
        <v>0</v>
      </c>
      <c r="DW90">
        <f t="shared" si="122"/>
        <v>0</v>
      </c>
      <c r="DX90">
        <f>IF($C90&lt;&gt;"",IF(#REF!&gt;0,1,0),0)</f>
        <v>0</v>
      </c>
      <c r="DY90">
        <f>IF($C90&lt;&gt;"",IF(#REF!&gt;0,1,0),0)</f>
        <v>0</v>
      </c>
      <c r="DZ90">
        <f>IF($C90&lt;&gt;"",IF(#REF!&gt;0,1,0),0)</f>
        <v>0</v>
      </c>
    </row>
    <row r="91" spans="1:130">
      <c r="A91" s="106"/>
      <c r="B91" s="19" t="s">
        <v>202</v>
      </c>
      <c r="C91" s="96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2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>
        <v>6</v>
      </c>
      <c r="AT91" s="25"/>
      <c r="AU91" s="25"/>
      <c r="AV91" s="25"/>
      <c r="AW91" s="25"/>
      <c r="AX91" s="25"/>
      <c r="AY91" s="25">
        <v>6.6</v>
      </c>
      <c r="AZ91" s="25"/>
      <c r="BA91" s="25">
        <v>3</v>
      </c>
      <c r="BB91" s="142"/>
      <c r="BC91" s="25"/>
      <c r="BD91" s="25"/>
      <c r="BE91" s="25"/>
      <c r="BF91" s="18"/>
      <c r="BG91" s="18"/>
      <c r="BH91" s="18">
        <v>7500</v>
      </c>
      <c r="BI91" s="18">
        <v>7</v>
      </c>
      <c r="BJ91" s="18">
        <v>0</v>
      </c>
      <c r="BK91" s="18">
        <v>0</v>
      </c>
      <c r="BL91" s="118">
        <v>475</v>
      </c>
      <c r="BM91" s="118">
        <v>2649</v>
      </c>
      <c r="BN91" s="18">
        <v>0</v>
      </c>
      <c r="BO91" s="103"/>
      <c r="BP91">
        <f t="shared" si="117"/>
        <v>0</v>
      </c>
      <c r="BQ91">
        <f t="shared" si="117"/>
        <v>0</v>
      </c>
      <c r="BR91">
        <f t="shared" si="117"/>
        <v>0</v>
      </c>
      <c r="BS91">
        <f t="shared" si="117"/>
        <v>0</v>
      </c>
      <c r="BT91">
        <f t="shared" si="117"/>
        <v>0</v>
      </c>
      <c r="BU91">
        <f t="shared" si="117"/>
        <v>0</v>
      </c>
      <c r="BV91">
        <f t="shared" si="117"/>
        <v>0</v>
      </c>
      <c r="BW91">
        <f t="shared" si="117"/>
        <v>0</v>
      </c>
      <c r="BX91">
        <f t="shared" si="117"/>
        <v>0</v>
      </c>
      <c r="BY91">
        <f t="shared" si="117"/>
        <v>0</v>
      </c>
      <c r="BZ91">
        <f t="shared" si="118"/>
        <v>0</v>
      </c>
      <c r="CA91">
        <f t="shared" si="118"/>
        <v>0</v>
      </c>
      <c r="CB91">
        <f t="shared" si="118"/>
        <v>0</v>
      </c>
      <c r="CC91">
        <f t="shared" si="118"/>
        <v>0</v>
      </c>
      <c r="CD91">
        <f t="shared" si="118"/>
        <v>0</v>
      </c>
      <c r="CE91">
        <f t="shared" si="118"/>
        <v>0</v>
      </c>
      <c r="CF91">
        <f t="shared" si="118"/>
        <v>0</v>
      </c>
      <c r="CG91">
        <f t="shared" si="118"/>
        <v>0</v>
      </c>
      <c r="CH91">
        <f t="shared" si="118"/>
        <v>0</v>
      </c>
      <c r="CI91">
        <f t="shared" si="118"/>
        <v>0</v>
      </c>
      <c r="CJ91">
        <f t="shared" si="119"/>
        <v>0</v>
      </c>
      <c r="CK91">
        <f t="shared" si="119"/>
        <v>0</v>
      </c>
      <c r="CL91">
        <f t="shared" si="119"/>
        <v>0</v>
      </c>
      <c r="CM91">
        <f t="shared" si="119"/>
        <v>0</v>
      </c>
      <c r="CN91">
        <f t="shared" si="119"/>
        <v>0</v>
      </c>
      <c r="CO91">
        <f t="shared" si="119"/>
        <v>0</v>
      </c>
      <c r="CP91">
        <f t="shared" si="119"/>
        <v>0</v>
      </c>
      <c r="CQ91">
        <f t="shared" si="119"/>
        <v>0</v>
      </c>
      <c r="CR91">
        <f t="shared" si="119"/>
        <v>0</v>
      </c>
      <c r="CS91">
        <f t="shared" si="119"/>
        <v>0</v>
      </c>
      <c r="CT91">
        <f t="shared" si="120"/>
        <v>0</v>
      </c>
      <c r="CU91">
        <f t="shared" si="120"/>
        <v>0</v>
      </c>
      <c r="CV91">
        <f t="shared" si="120"/>
        <v>0</v>
      </c>
      <c r="CW91">
        <f t="shared" si="120"/>
        <v>0</v>
      </c>
      <c r="CX91">
        <f t="shared" si="120"/>
        <v>0</v>
      </c>
      <c r="CY91">
        <f t="shared" si="120"/>
        <v>0</v>
      </c>
      <c r="CZ91">
        <f t="shared" si="120"/>
        <v>0</v>
      </c>
      <c r="DA91">
        <f t="shared" si="120"/>
        <v>0</v>
      </c>
      <c r="DB91">
        <f t="shared" si="120"/>
        <v>0</v>
      </c>
      <c r="DC91">
        <f t="shared" si="120"/>
        <v>0</v>
      </c>
      <c r="DD91">
        <f t="shared" si="121"/>
        <v>0</v>
      </c>
      <c r="DE91">
        <f t="shared" si="121"/>
        <v>0</v>
      </c>
      <c r="DF91">
        <f t="shared" si="121"/>
        <v>0</v>
      </c>
      <c r="DG91">
        <f t="shared" si="121"/>
        <v>0</v>
      </c>
      <c r="DH91">
        <f t="shared" si="121"/>
        <v>0</v>
      </c>
      <c r="DI91">
        <f t="shared" si="121"/>
        <v>0</v>
      </c>
      <c r="DJ91">
        <f t="shared" si="121"/>
        <v>0</v>
      </c>
      <c r="DK91">
        <f t="shared" si="121"/>
        <v>0</v>
      </c>
      <c r="DL91">
        <f t="shared" si="121"/>
        <v>0</v>
      </c>
      <c r="DM91">
        <f t="shared" si="121"/>
        <v>0</v>
      </c>
      <c r="DN91">
        <f t="shared" si="122"/>
        <v>0</v>
      </c>
      <c r="DO91">
        <f t="shared" si="122"/>
        <v>0</v>
      </c>
      <c r="DP91">
        <f t="shared" si="122"/>
        <v>0</v>
      </c>
      <c r="DQ91">
        <f t="shared" si="122"/>
        <v>0</v>
      </c>
      <c r="DR91">
        <f t="shared" si="122"/>
        <v>0</v>
      </c>
      <c r="DS91">
        <f t="shared" si="122"/>
        <v>0</v>
      </c>
      <c r="DT91">
        <f t="shared" si="122"/>
        <v>0</v>
      </c>
      <c r="DU91">
        <f t="shared" si="122"/>
        <v>0</v>
      </c>
      <c r="DV91">
        <f t="shared" si="122"/>
        <v>0</v>
      </c>
      <c r="DW91">
        <f t="shared" si="122"/>
        <v>0</v>
      </c>
      <c r="DX91">
        <f t="shared" ref="DX91:DZ94" si="123">IF($C91&lt;&gt;"",IF(BL90&gt;0,1,0),0)</f>
        <v>0</v>
      </c>
      <c r="DY91">
        <f t="shared" si="123"/>
        <v>0</v>
      </c>
      <c r="DZ91">
        <f t="shared" si="123"/>
        <v>0</v>
      </c>
    </row>
    <row r="92" spans="1:130">
      <c r="A92" s="106" t="str">
        <f>IF(LEFT(B92,1)&lt;&gt;"",IF(LEFT(B92,1)&lt;&gt;" ",COUNT($A$66:A89)+1,""),"")</f>
        <v/>
      </c>
      <c r="B92" s="19" t="s">
        <v>3</v>
      </c>
      <c r="C92" s="96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10" t="s">
        <v>16</v>
      </c>
      <c r="AH92" s="43">
        <v>161.12299999999999</v>
      </c>
      <c r="AI92" s="43">
        <v>431.4341</v>
      </c>
      <c r="AJ92" s="43">
        <f>705.5622+11.3-AJ90</f>
        <v>106.86219999999992</v>
      </c>
      <c r="AK92" s="43">
        <f>1016.801+11.3-AK90</f>
        <v>455.10100000000011</v>
      </c>
      <c r="AL92" s="43">
        <f>1168.769+11.3-AL90</f>
        <v>478.06899999999996</v>
      </c>
      <c r="AM92" s="43">
        <f>1373.575+11.3-AM90</f>
        <v>565.875</v>
      </c>
      <c r="AN92" s="43">
        <f>4605.8+11.3-AN90</f>
        <v>3831.1000000000004</v>
      </c>
      <c r="AO92" s="41" t="s">
        <v>16</v>
      </c>
      <c r="AP92" s="41" t="s">
        <v>16</v>
      </c>
      <c r="AQ92" s="41" t="s">
        <v>16</v>
      </c>
      <c r="AR92" s="43">
        <f>987.6537+11.3</f>
        <v>998.95369999999991</v>
      </c>
      <c r="AS92" s="43">
        <f>1131.636-AS91+11.3</f>
        <v>1136.9359999999999</v>
      </c>
      <c r="AT92" s="43">
        <f>1228.297+11.3</f>
        <v>1239.597</v>
      </c>
      <c r="AU92" s="43">
        <v>900</v>
      </c>
      <c r="AV92" s="43">
        <v>100</v>
      </c>
      <c r="AW92" s="18">
        <v>0</v>
      </c>
      <c r="AX92" s="41" t="s">
        <v>16</v>
      </c>
      <c r="AY92" s="41" t="s">
        <v>16</v>
      </c>
      <c r="AZ92" s="43">
        <f>44+11.3</f>
        <v>55.3</v>
      </c>
      <c r="BA92" s="43">
        <f>47.165932-BA91</f>
        <v>44.165931999999998</v>
      </c>
      <c r="BB92" s="43">
        <v>32.600628</v>
      </c>
      <c r="BC92" s="43">
        <v>12.309510899999999</v>
      </c>
      <c r="BD92" s="43">
        <v>11.419983</v>
      </c>
      <c r="BE92" s="43">
        <v>11.349669199999999</v>
      </c>
      <c r="BF92" s="18">
        <v>11.683935199999999</v>
      </c>
      <c r="BG92" s="18">
        <v>12.074821100000001</v>
      </c>
      <c r="BH92" s="18">
        <v>11.7349438</v>
      </c>
      <c r="BI92" s="18">
        <v>10.8858491</v>
      </c>
      <c r="BJ92" s="18">
        <v>9.6050000000000004</v>
      </c>
      <c r="BK92" s="118">
        <v>8.6039999999999992</v>
      </c>
      <c r="BL92" s="118">
        <f>580.0904293+571-505</f>
        <v>646.09042929999987</v>
      </c>
      <c r="BM92" s="118">
        <v>600</v>
      </c>
      <c r="BN92" s="118">
        <v>9</v>
      </c>
      <c r="BO92" s="103"/>
      <c r="BP92">
        <f t="shared" si="117"/>
        <v>0</v>
      </c>
      <c r="BQ92">
        <f t="shared" si="117"/>
        <v>0</v>
      </c>
      <c r="BR92">
        <f t="shared" si="117"/>
        <v>0</v>
      </c>
      <c r="BS92">
        <f t="shared" si="117"/>
        <v>0</v>
      </c>
      <c r="BT92">
        <f t="shared" si="117"/>
        <v>0</v>
      </c>
      <c r="BU92">
        <f t="shared" si="117"/>
        <v>0</v>
      </c>
      <c r="BV92">
        <f t="shared" si="117"/>
        <v>0</v>
      </c>
      <c r="BW92">
        <f t="shared" si="117"/>
        <v>0</v>
      </c>
      <c r="BX92">
        <f t="shared" si="117"/>
        <v>0</v>
      </c>
      <c r="BY92">
        <f t="shared" si="117"/>
        <v>0</v>
      </c>
      <c r="BZ92">
        <f t="shared" si="118"/>
        <v>0</v>
      </c>
      <c r="CA92">
        <f t="shared" si="118"/>
        <v>0</v>
      </c>
      <c r="CB92">
        <f t="shared" si="118"/>
        <v>0</v>
      </c>
      <c r="CC92">
        <f t="shared" si="118"/>
        <v>0</v>
      </c>
      <c r="CD92">
        <f t="shared" si="118"/>
        <v>0</v>
      </c>
      <c r="CE92">
        <f t="shared" si="118"/>
        <v>0</v>
      </c>
      <c r="CF92">
        <f t="shared" si="118"/>
        <v>0</v>
      </c>
      <c r="CG92">
        <f t="shared" si="118"/>
        <v>0</v>
      </c>
      <c r="CH92">
        <f t="shared" si="118"/>
        <v>0</v>
      </c>
      <c r="CI92">
        <f t="shared" si="118"/>
        <v>0</v>
      </c>
      <c r="CJ92">
        <f t="shared" si="119"/>
        <v>0</v>
      </c>
      <c r="CK92">
        <f t="shared" si="119"/>
        <v>0</v>
      </c>
      <c r="CL92">
        <f t="shared" si="119"/>
        <v>0</v>
      </c>
      <c r="CM92">
        <f t="shared" si="119"/>
        <v>0</v>
      </c>
      <c r="CN92">
        <f t="shared" si="119"/>
        <v>0</v>
      </c>
      <c r="CO92">
        <f t="shared" si="119"/>
        <v>0</v>
      </c>
      <c r="CP92">
        <f t="shared" si="119"/>
        <v>0</v>
      </c>
      <c r="CQ92">
        <f t="shared" si="119"/>
        <v>0</v>
      </c>
      <c r="CR92">
        <f t="shared" si="119"/>
        <v>0</v>
      </c>
      <c r="CS92">
        <f t="shared" si="119"/>
        <v>0</v>
      </c>
      <c r="CT92">
        <f t="shared" si="120"/>
        <v>0</v>
      </c>
      <c r="CU92">
        <f t="shared" si="120"/>
        <v>0</v>
      </c>
      <c r="CV92">
        <f t="shared" si="120"/>
        <v>0</v>
      </c>
      <c r="CW92">
        <f t="shared" si="120"/>
        <v>0</v>
      </c>
      <c r="CX92">
        <f t="shared" si="120"/>
        <v>0</v>
      </c>
      <c r="CY92">
        <f t="shared" si="120"/>
        <v>0</v>
      </c>
      <c r="CZ92">
        <f t="shared" si="120"/>
        <v>0</v>
      </c>
      <c r="DA92">
        <f t="shared" si="120"/>
        <v>0</v>
      </c>
      <c r="DB92">
        <f t="shared" si="120"/>
        <v>0</v>
      </c>
      <c r="DC92">
        <f t="shared" si="120"/>
        <v>0</v>
      </c>
      <c r="DD92">
        <f t="shared" si="121"/>
        <v>0</v>
      </c>
      <c r="DE92">
        <f t="shared" si="121"/>
        <v>0</v>
      </c>
      <c r="DF92">
        <f t="shared" si="121"/>
        <v>0</v>
      </c>
      <c r="DG92">
        <f t="shared" si="121"/>
        <v>0</v>
      </c>
      <c r="DH92">
        <f t="shared" si="121"/>
        <v>0</v>
      </c>
      <c r="DI92">
        <f t="shared" si="121"/>
        <v>0</v>
      </c>
      <c r="DJ92">
        <f t="shared" si="121"/>
        <v>0</v>
      </c>
      <c r="DK92">
        <f t="shared" si="121"/>
        <v>0</v>
      </c>
      <c r="DL92">
        <f t="shared" si="121"/>
        <v>0</v>
      </c>
      <c r="DM92">
        <f t="shared" si="121"/>
        <v>0</v>
      </c>
      <c r="DN92">
        <f t="shared" si="122"/>
        <v>0</v>
      </c>
      <c r="DO92">
        <f t="shared" si="122"/>
        <v>0</v>
      </c>
      <c r="DP92">
        <f t="shared" si="122"/>
        <v>0</v>
      </c>
      <c r="DQ92">
        <f t="shared" si="122"/>
        <v>0</v>
      </c>
      <c r="DR92">
        <f t="shared" si="122"/>
        <v>0</v>
      </c>
      <c r="DS92">
        <f t="shared" si="122"/>
        <v>0</v>
      </c>
      <c r="DT92">
        <f t="shared" si="122"/>
        <v>0</v>
      </c>
      <c r="DU92">
        <f t="shared" si="122"/>
        <v>0</v>
      </c>
      <c r="DV92">
        <f t="shared" si="122"/>
        <v>0</v>
      </c>
      <c r="DW92">
        <f t="shared" si="122"/>
        <v>0</v>
      </c>
      <c r="DX92">
        <f t="shared" si="123"/>
        <v>0</v>
      </c>
      <c r="DY92">
        <f t="shared" si="123"/>
        <v>0</v>
      </c>
      <c r="DZ92">
        <f t="shared" si="123"/>
        <v>0</v>
      </c>
    </row>
    <row r="93" spans="1:130">
      <c r="A93" s="106" t="str">
        <f>IF(LEFT(B93,1)&lt;&gt;"",IF(LEFT(B93,1)&lt;&gt;" ",COUNT($A$66:A92)+1,""),"")</f>
        <v/>
      </c>
      <c r="B93" s="19" t="s">
        <v>205</v>
      </c>
      <c r="C93" s="96"/>
      <c r="D93" s="18" t="s">
        <v>169</v>
      </c>
      <c r="E93" s="18" t="s">
        <v>169</v>
      </c>
      <c r="F93" s="18" t="s">
        <v>169</v>
      </c>
      <c r="G93" s="18" t="s">
        <v>169</v>
      </c>
      <c r="H93" s="18" t="s">
        <v>169</v>
      </c>
      <c r="I93" s="18" t="s">
        <v>169</v>
      </c>
      <c r="J93" s="18" t="s">
        <v>169</v>
      </c>
      <c r="K93" s="18" t="s">
        <v>169</v>
      </c>
      <c r="L93" s="18" t="s">
        <v>169</v>
      </c>
      <c r="M93" s="18" t="s">
        <v>169</v>
      </c>
      <c r="N93" s="18" t="s">
        <v>169</v>
      </c>
      <c r="O93" s="18" t="s">
        <v>169</v>
      </c>
      <c r="P93" s="18" t="s">
        <v>169</v>
      </c>
      <c r="Q93" s="18" t="s">
        <v>169</v>
      </c>
      <c r="R93" s="18" t="s">
        <v>169</v>
      </c>
      <c r="S93" s="18" t="s">
        <v>169</v>
      </c>
      <c r="T93" s="18" t="s">
        <v>169</v>
      </c>
      <c r="U93" s="18" t="s">
        <v>169</v>
      </c>
      <c r="V93" s="18" t="s">
        <v>169</v>
      </c>
      <c r="W93" s="18" t="s">
        <v>169</v>
      </c>
      <c r="X93" s="18" t="s">
        <v>169</v>
      </c>
      <c r="Y93" s="18" t="s">
        <v>169</v>
      </c>
      <c r="Z93" s="18" t="s">
        <v>169</v>
      </c>
      <c r="AA93" s="18" t="s">
        <v>169</v>
      </c>
      <c r="AB93" s="18" t="s">
        <v>169</v>
      </c>
      <c r="AC93" s="18" t="s">
        <v>169</v>
      </c>
      <c r="AD93" s="18" t="s">
        <v>169</v>
      </c>
      <c r="AE93" s="18"/>
      <c r="AF93" s="18"/>
      <c r="AG93" s="18">
        <v>636.19460000000004</v>
      </c>
      <c r="AH93" s="18">
        <v>739.04390000000001</v>
      </c>
      <c r="AI93" s="18">
        <v>1106.7940000000001</v>
      </c>
      <c r="AJ93" s="18">
        <v>1855.884</v>
      </c>
      <c r="AK93" s="18">
        <v>3035.415</v>
      </c>
      <c r="AL93" s="18">
        <v>3983.634</v>
      </c>
      <c r="AM93" s="18">
        <v>4481.1019999999999</v>
      </c>
      <c r="AN93" s="18">
        <v>2712.9059999999999</v>
      </c>
      <c r="AO93" s="18">
        <v>1693.4770000000001</v>
      </c>
      <c r="AP93" s="18">
        <v>2385.8679999999999</v>
      </c>
      <c r="AQ93" s="18">
        <v>2611.2959999999998</v>
      </c>
      <c r="AR93" s="18">
        <v>2739.83</v>
      </c>
      <c r="AS93" s="18">
        <v>3227.509</v>
      </c>
      <c r="AT93" s="18">
        <v>3145.933</v>
      </c>
      <c r="AU93" s="18">
        <v>3091.5569999999998</v>
      </c>
      <c r="AV93" s="18">
        <v>1460.011</v>
      </c>
      <c r="AW93" s="18">
        <v>1159.434</v>
      </c>
      <c r="AX93" s="18">
        <v>531.50196000000005</v>
      </c>
      <c r="AY93" s="18">
        <v>382.48419999999999</v>
      </c>
      <c r="AZ93" s="18">
        <v>291.47053149999999</v>
      </c>
      <c r="BA93" s="18">
        <v>361.30520000000001</v>
      </c>
      <c r="BB93" s="18">
        <v>322.50712389999995</v>
      </c>
      <c r="BC93" s="18">
        <v>310.09541280000002</v>
      </c>
      <c r="BD93" s="18">
        <v>299.5344528</v>
      </c>
      <c r="BE93" s="18">
        <v>311.80326510000003</v>
      </c>
      <c r="BF93" s="18">
        <v>304.39040139999997</v>
      </c>
      <c r="BG93" s="18">
        <v>271.5808404</v>
      </c>
      <c r="BH93" s="18">
        <v>264.69612380000001</v>
      </c>
      <c r="BI93" s="18">
        <v>146.7486753</v>
      </c>
      <c r="BJ93" s="73">
        <v>127.87891999999999</v>
      </c>
      <c r="BK93" s="118">
        <v>119.09363620000001</v>
      </c>
      <c r="BL93" s="118">
        <v>123.50016029999999</v>
      </c>
      <c r="BM93" s="118">
        <v>120</v>
      </c>
      <c r="BN93" s="118">
        <v>105</v>
      </c>
      <c r="BO93" s="103"/>
      <c r="BP93">
        <f t="shared" si="117"/>
        <v>0</v>
      </c>
      <c r="BQ93">
        <f t="shared" si="117"/>
        <v>0</v>
      </c>
      <c r="BR93">
        <f t="shared" si="117"/>
        <v>0</v>
      </c>
      <c r="BS93">
        <f t="shared" si="117"/>
        <v>0</v>
      </c>
      <c r="BT93">
        <f t="shared" si="117"/>
        <v>0</v>
      </c>
      <c r="BU93">
        <f t="shared" si="117"/>
        <v>0</v>
      </c>
      <c r="BV93">
        <f t="shared" si="117"/>
        <v>0</v>
      </c>
      <c r="BW93">
        <f t="shared" si="117"/>
        <v>0</v>
      </c>
      <c r="BX93">
        <f t="shared" si="117"/>
        <v>0</v>
      </c>
      <c r="BY93">
        <f t="shared" si="117"/>
        <v>0</v>
      </c>
      <c r="BZ93">
        <f t="shared" si="118"/>
        <v>0</v>
      </c>
      <c r="CA93">
        <f t="shared" si="118"/>
        <v>0</v>
      </c>
      <c r="CB93">
        <f t="shared" si="118"/>
        <v>0</v>
      </c>
      <c r="CC93">
        <f t="shared" si="118"/>
        <v>0</v>
      </c>
      <c r="CD93">
        <f t="shared" si="118"/>
        <v>0</v>
      </c>
      <c r="CE93">
        <f t="shared" si="118"/>
        <v>0</v>
      </c>
      <c r="CF93">
        <f t="shared" si="118"/>
        <v>0</v>
      </c>
      <c r="CG93">
        <f t="shared" si="118"/>
        <v>0</v>
      </c>
      <c r="CH93">
        <f t="shared" si="118"/>
        <v>0</v>
      </c>
      <c r="CI93">
        <f t="shared" si="118"/>
        <v>0</v>
      </c>
      <c r="CJ93">
        <f t="shared" si="119"/>
        <v>0</v>
      </c>
      <c r="CK93">
        <f t="shared" si="119"/>
        <v>0</v>
      </c>
      <c r="CL93">
        <f t="shared" si="119"/>
        <v>0</v>
      </c>
      <c r="CM93">
        <f t="shared" si="119"/>
        <v>0</v>
      </c>
      <c r="CN93">
        <f t="shared" si="119"/>
        <v>0</v>
      </c>
      <c r="CO93">
        <f t="shared" si="119"/>
        <v>0</v>
      </c>
      <c r="CP93">
        <f t="shared" si="119"/>
        <v>0</v>
      </c>
      <c r="CQ93">
        <f t="shared" si="119"/>
        <v>0</v>
      </c>
      <c r="CR93">
        <f t="shared" si="119"/>
        <v>0</v>
      </c>
      <c r="CS93">
        <f t="shared" si="119"/>
        <v>0</v>
      </c>
      <c r="CT93">
        <f t="shared" si="120"/>
        <v>0</v>
      </c>
      <c r="CU93">
        <f t="shared" si="120"/>
        <v>0</v>
      </c>
      <c r="CV93">
        <f t="shared" si="120"/>
        <v>0</v>
      </c>
      <c r="CW93">
        <f t="shared" si="120"/>
        <v>0</v>
      </c>
      <c r="CX93">
        <f t="shared" si="120"/>
        <v>0</v>
      </c>
      <c r="CY93">
        <f t="shared" si="120"/>
        <v>0</v>
      </c>
      <c r="CZ93">
        <f t="shared" si="120"/>
        <v>0</v>
      </c>
      <c r="DA93">
        <f t="shared" si="120"/>
        <v>0</v>
      </c>
      <c r="DB93">
        <f t="shared" si="120"/>
        <v>0</v>
      </c>
      <c r="DC93">
        <f t="shared" si="120"/>
        <v>0</v>
      </c>
      <c r="DD93">
        <f t="shared" si="121"/>
        <v>0</v>
      </c>
      <c r="DE93">
        <f t="shared" si="121"/>
        <v>0</v>
      </c>
      <c r="DF93">
        <f t="shared" si="121"/>
        <v>0</v>
      </c>
      <c r="DG93">
        <f t="shared" si="121"/>
        <v>0</v>
      </c>
      <c r="DH93">
        <f t="shared" si="121"/>
        <v>0</v>
      </c>
      <c r="DI93">
        <f t="shared" si="121"/>
        <v>0</v>
      </c>
      <c r="DJ93">
        <f t="shared" si="121"/>
        <v>0</v>
      </c>
      <c r="DK93">
        <f t="shared" si="121"/>
        <v>0</v>
      </c>
      <c r="DL93">
        <f t="shared" si="121"/>
        <v>0</v>
      </c>
      <c r="DM93">
        <f t="shared" si="121"/>
        <v>0</v>
      </c>
      <c r="DN93">
        <f t="shared" si="122"/>
        <v>0</v>
      </c>
      <c r="DO93">
        <f t="shared" si="122"/>
        <v>0</v>
      </c>
      <c r="DP93">
        <f t="shared" si="122"/>
        <v>0</v>
      </c>
      <c r="DQ93">
        <f t="shared" si="122"/>
        <v>0</v>
      </c>
      <c r="DR93">
        <f t="shared" si="122"/>
        <v>0</v>
      </c>
      <c r="DS93">
        <f t="shared" si="122"/>
        <v>0</v>
      </c>
      <c r="DT93">
        <f t="shared" si="122"/>
        <v>0</v>
      </c>
      <c r="DU93">
        <f t="shared" si="122"/>
        <v>0</v>
      </c>
      <c r="DV93">
        <f t="shared" si="122"/>
        <v>0</v>
      </c>
      <c r="DW93">
        <f t="shared" si="122"/>
        <v>0</v>
      </c>
      <c r="DX93">
        <f t="shared" si="123"/>
        <v>0</v>
      </c>
      <c r="DY93">
        <f t="shared" si="123"/>
        <v>0</v>
      </c>
      <c r="DZ93">
        <f t="shared" si="123"/>
        <v>0</v>
      </c>
    </row>
    <row r="94" spans="1:130">
      <c r="A94" s="106" t="str">
        <f>IF(LEFT(B94,1)&lt;&gt;"",IF(LEFT(B94,1)&lt;&gt;" ",COUNT($A$66:A93)+1,""),"")</f>
        <v/>
      </c>
      <c r="B94" s="19" t="s">
        <v>21</v>
      </c>
      <c r="C94" s="96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>
        <v>0</v>
      </c>
      <c r="AH94" s="18">
        <v>867</v>
      </c>
      <c r="AI94" s="18">
        <v>0</v>
      </c>
      <c r="AJ94" s="18">
        <f>26500/550</f>
        <v>48.18181818181818</v>
      </c>
      <c r="AK94" s="18">
        <v>30</v>
      </c>
      <c r="AL94" s="18">
        <f>300000000/110000</f>
        <v>2727.2727272727275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  <c r="AS94" s="18">
        <v>0</v>
      </c>
      <c r="AT94" s="18">
        <v>0</v>
      </c>
      <c r="AU94" s="18">
        <v>0</v>
      </c>
      <c r="AV94" s="18">
        <v>0</v>
      </c>
      <c r="AW94" s="18">
        <v>0</v>
      </c>
      <c r="AX94" s="18">
        <v>0</v>
      </c>
      <c r="AY94" s="18">
        <v>0</v>
      </c>
      <c r="AZ94" s="18">
        <v>0</v>
      </c>
      <c r="BA94" s="18">
        <v>0</v>
      </c>
      <c r="BB94" s="18">
        <v>1800</v>
      </c>
      <c r="BC94" s="44">
        <v>0</v>
      </c>
      <c r="BD94" s="18">
        <v>0</v>
      </c>
      <c r="BE94" s="25">
        <v>0</v>
      </c>
      <c r="BF94" s="18">
        <v>0</v>
      </c>
      <c r="BG94" s="18">
        <v>0</v>
      </c>
      <c r="BH94" s="18">
        <v>0</v>
      </c>
      <c r="BI94" s="18">
        <v>0</v>
      </c>
      <c r="BJ94" s="118">
        <v>0</v>
      </c>
      <c r="BK94" s="118">
        <v>0</v>
      </c>
      <c r="BL94" s="118">
        <v>0</v>
      </c>
      <c r="BM94" s="118">
        <v>0</v>
      </c>
      <c r="BN94" s="18">
        <v>0</v>
      </c>
      <c r="BO94" s="103"/>
      <c r="BP94">
        <f t="shared" si="117"/>
        <v>0</v>
      </c>
      <c r="BQ94">
        <f t="shared" si="117"/>
        <v>0</v>
      </c>
      <c r="BR94">
        <f t="shared" si="117"/>
        <v>0</v>
      </c>
      <c r="BS94">
        <f t="shared" si="117"/>
        <v>0</v>
      </c>
      <c r="BT94">
        <f t="shared" si="117"/>
        <v>0</v>
      </c>
      <c r="BU94">
        <f t="shared" si="117"/>
        <v>0</v>
      </c>
      <c r="BV94">
        <f t="shared" si="117"/>
        <v>0</v>
      </c>
      <c r="BW94">
        <f t="shared" si="117"/>
        <v>0</v>
      </c>
      <c r="BX94">
        <f t="shared" si="117"/>
        <v>0</v>
      </c>
      <c r="BY94">
        <f t="shared" si="117"/>
        <v>0</v>
      </c>
      <c r="BZ94">
        <f t="shared" si="118"/>
        <v>0</v>
      </c>
      <c r="CA94">
        <f t="shared" si="118"/>
        <v>0</v>
      </c>
      <c r="CB94">
        <f t="shared" si="118"/>
        <v>0</v>
      </c>
      <c r="CC94">
        <f t="shared" si="118"/>
        <v>0</v>
      </c>
      <c r="CD94">
        <f t="shared" si="118"/>
        <v>0</v>
      </c>
      <c r="CE94">
        <f t="shared" si="118"/>
        <v>0</v>
      </c>
      <c r="CF94">
        <f t="shared" si="118"/>
        <v>0</v>
      </c>
      <c r="CG94">
        <f t="shared" si="118"/>
        <v>0</v>
      </c>
      <c r="CH94">
        <f t="shared" si="118"/>
        <v>0</v>
      </c>
      <c r="CI94">
        <f t="shared" si="118"/>
        <v>0</v>
      </c>
      <c r="CJ94">
        <f t="shared" si="119"/>
        <v>0</v>
      </c>
      <c r="CK94">
        <f t="shared" si="119"/>
        <v>0</v>
      </c>
      <c r="CL94">
        <f t="shared" si="119"/>
        <v>0</v>
      </c>
      <c r="CM94">
        <f t="shared" si="119"/>
        <v>0</v>
      </c>
      <c r="CN94">
        <f t="shared" si="119"/>
        <v>0</v>
      </c>
      <c r="CO94">
        <f t="shared" si="119"/>
        <v>0</v>
      </c>
      <c r="CP94">
        <f t="shared" si="119"/>
        <v>0</v>
      </c>
      <c r="CQ94">
        <f t="shared" si="119"/>
        <v>0</v>
      </c>
      <c r="CR94">
        <f t="shared" si="119"/>
        <v>0</v>
      </c>
      <c r="CS94">
        <f t="shared" si="119"/>
        <v>0</v>
      </c>
      <c r="CT94">
        <f t="shared" si="120"/>
        <v>0</v>
      </c>
      <c r="CU94">
        <f t="shared" si="120"/>
        <v>0</v>
      </c>
      <c r="CV94">
        <f t="shared" si="120"/>
        <v>0</v>
      </c>
      <c r="CW94">
        <f t="shared" si="120"/>
        <v>0</v>
      </c>
      <c r="CX94">
        <f t="shared" si="120"/>
        <v>0</v>
      </c>
      <c r="CY94">
        <f t="shared" si="120"/>
        <v>0</v>
      </c>
      <c r="CZ94">
        <f t="shared" si="120"/>
        <v>0</v>
      </c>
      <c r="DA94">
        <f t="shared" si="120"/>
        <v>0</v>
      </c>
      <c r="DB94">
        <f t="shared" si="120"/>
        <v>0</v>
      </c>
      <c r="DC94">
        <f t="shared" si="120"/>
        <v>0</v>
      </c>
      <c r="DD94">
        <f t="shared" si="121"/>
        <v>0</v>
      </c>
      <c r="DE94">
        <f t="shared" si="121"/>
        <v>0</v>
      </c>
      <c r="DF94">
        <f t="shared" si="121"/>
        <v>0</v>
      </c>
      <c r="DG94">
        <f t="shared" si="121"/>
        <v>0</v>
      </c>
      <c r="DH94">
        <f t="shared" si="121"/>
        <v>0</v>
      </c>
      <c r="DI94">
        <f t="shared" si="121"/>
        <v>0</v>
      </c>
      <c r="DJ94">
        <f t="shared" si="121"/>
        <v>0</v>
      </c>
      <c r="DK94">
        <f t="shared" si="121"/>
        <v>0</v>
      </c>
      <c r="DL94">
        <f t="shared" si="121"/>
        <v>0</v>
      </c>
      <c r="DM94">
        <f t="shared" si="121"/>
        <v>0</v>
      </c>
      <c r="DN94">
        <f t="shared" si="122"/>
        <v>0</v>
      </c>
      <c r="DO94">
        <f t="shared" si="122"/>
        <v>0</v>
      </c>
      <c r="DP94">
        <f t="shared" si="122"/>
        <v>0</v>
      </c>
      <c r="DQ94">
        <f t="shared" si="122"/>
        <v>0</v>
      </c>
      <c r="DR94">
        <f t="shared" si="122"/>
        <v>0</v>
      </c>
      <c r="DS94">
        <f t="shared" si="122"/>
        <v>0</v>
      </c>
      <c r="DT94">
        <f t="shared" si="122"/>
        <v>0</v>
      </c>
      <c r="DU94">
        <f t="shared" si="122"/>
        <v>0</v>
      </c>
      <c r="DV94">
        <f t="shared" si="122"/>
        <v>0</v>
      </c>
      <c r="DW94">
        <f t="shared" si="122"/>
        <v>0</v>
      </c>
      <c r="DX94">
        <f t="shared" si="123"/>
        <v>0</v>
      </c>
      <c r="DY94">
        <f t="shared" si="123"/>
        <v>0</v>
      </c>
      <c r="DZ94">
        <f t="shared" si="123"/>
        <v>0</v>
      </c>
    </row>
    <row r="95" spans="1:130">
      <c r="A95" s="106"/>
      <c r="B95" s="19" t="s">
        <v>210</v>
      </c>
      <c r="C95" s="96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>
        <v>0</v>
      </c>
      <c r="AF95" s="18">
        <v>0</v>
      </c>
      <c r="AG95" s="18">
        <v>0</v>
      </c>
      <c r="AH95" s="18">
        <v>2920</v>
      </c>
      <c r="AI95" s="18">
        <v>2907</v>
      </c>
      <c r="AJ95" s="18">
        <v>2966</v>
      </c>
      <c r="AK95" s="18">
        <v>3004</v>
      </c>
      <c r="AL95" s="18">
        <v>3043</v>
      </c>
      <c r="AM95" s="18">
        <v>3098</v>
      </c>
      <c r="AN95" s="18">
        <v>3627</v>
      </c>
      <c r="AO95" s="18">
        <v>4065</v>
      </c>
      <c r="AP95" s="18">
        <v>4414</v>
      </c>
      <c r="AQ95" s="18">
        <v>4514</v>
      </c>
      <c r="AR95" s="159">
        <v>6531</v>
      </c>
      <c r="AS95" s="159">
        <v>6272</v>
      </c>
      <c r="AT95" s="159">
        <v>7000</v>
      </c>
      <c r="AU95" s="159">
        <v>6193.3501896333755</v>
      </c>
      <c r="AV95" s="159">
        <v>5295.9112149532712</v>
      </c>
      <c r="AW95" s="159">
        <v>5147.8960396039602</v>
      </c>
      <c r="AX95" s="159">
        <v>1466.875</v>
      </c>
      <c r="AY95" s="159">
        <v>3061.5894039735099</v>
      </c>
      <c r="AZ95" s="159">
        <v>7500.0000000000009</v>
      </c>
      <c r="BA95" s="159">
        <v>4440.7158836689032</v>
      </c>
      <c r="BB95" s="159">
        <v>4276.4578833693304</v>
      </c>
      <c r="BC95" s="203">
        <v>6236.5591397849466</v>
      </c>
      <c r="BD95" s="159">
        <v>8748.4303055671826</v>
      </c>
      <c r="BE95" s="161">
        <v>2844.8187326692</v>
      </c>
      <c r="BF95" s="159">
        <v>7485.4368932038833</v>
      </c>
      <c r="BG95" s="159">
        <v>9303.7037037037044</v>
      </c>
      <c r="BH95" s="159">
        <v>7506.0240963855422</v>
      </c>
      <c r="BI95" s="159">
        <v>7457.8313253012047</v>
      </c>
      <c r="BJ95" s="155">
        <v>8839.3939393939399</v>
      </c>
      <c r="BK95" s="155">
        <v>6809.0614886731391</v>
      </c>
      <c r="BL95" s="155">
        <v>3019.8170731707319</v>
      </c>
      <c r="BM95" s="155">
        <v>3939.9928135105997</v>
      </c>
      <c r="BN95" s="188">
        <v>2343.75</v>
      </c>
      <c r="BO95" s="103"/>
      <c r="CY95">
        <f t="shared" ref="CY95:DZ95" si="124">IF($C95&lt;&gt;"",IF(AM95&gt;0,1,0),0)</f>
        <v>0</v>
      </c>
      <c r="CZ95">
        <f t="shared" si="124"/>
        <v>0</v>
      </c>
      <c r="DA95">
        <f t="shared" si="124"/>
        <v>0</v>
      </c>
      <c r="DB95">
        <f t="shared" si="124"/>
        <v>0</v>
      </c>
      <c r="DC95">
        <f t="shared" si="124"/>
        <v>0</v>
      </c>
      <c r="DD95">
        <f t="shared" si="124"/>
        <v>0</v>
      </c>
      <c r="DE95">
        <f t="shared" si="124"/>
        <v>0</v>
      </c>
      <c r="DF95">
        <f t="shared" si="124"/>
        <v>0</v>
      </c>
      <c r="DG95">
        <f t="shared" si="124"/>
        <v>0</v>
      </c>
      <c r="DH95">
        <f t="shared" si="124"/>
        <v>0</v>
      </c>
      <c r="DI95">
        <f t="shared" si="124"/>
        <v>0</v>
      </c>
      <c r="DJ95">
        <f t="shared" si="124"/>
        <v>0</v>
      </c>
      <c r="DK95">
        <f t="shared" si="124"/>
        <v>0</v>
      </c>
      <c r="DL95">
        <f t="shared" si="124"/>
        <v>0</v>
      </c>
      <c r="DM95">
        <f t="shared" si="124"/>
        <v>0</v>
      </c>
      <c r="DN95">
        <f t="shared" si="124"/>
        <v>0</v>
      </c>
      <c r="DO95">
        <f t="shared" si="124"/>
        <v>0</v>
      </c>
      <c r="DP95">
        <f t="shared" si="124"/>
        <v>0</v>
      </c>
      <c r="DQ95">
        <f t="shared" si="124"/>
        <v>0</v>
      </c>
      <c r="DR95">
        <f t="shared" si="124"/>
        <v>0</v>
      </c>
      <c r="DS95">
        <f t="shared" si="124"/>
        <v>0</v>
      </c>
      <c r="DT95">
        <f t="shared" si="124"/>
        <v>0</v>
      </c>
      <c r="DU95">
        <f t="shared" si="124"/>
        <v>0</v>
      </c>
      <c r="DV95">
        <f t="shared" si="124"/>
        <v>0</v>
      </c>
      <c r="DW95">
        <f t="shared" si="124"/>
        <v>0</v>
      </c>
      <c r="DX95">
        <f t="shared" si="124"/>
        <v>0</v>
      </c>
      <c r="DY95">
        <f t="shared" si="124"/>
        <v>0</v>
      </c>
      <c r="DZ95">
        <f t="shared" si="124"/>
        <v>0</v>
      </c>
    </row>
    <row r="96" spans="1:130" ht="15.75">
      <c r="A96" s="106"/>
      <c r="B96" s="19"/>
      <c r="C96" s="96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44"/>
      <c r="BD96" s="18"/>
      <c r="BE96" s="25"/>
      <c r="BF96" s="18"/>
      <c r="BG96" s="18"/>
      <c r="BH96" s="18"/>
      <c r="BI96" s="18"/>
      <c r="BJ96" s="118"/>
      <c r="BK96" s="118"/>
      <c r="BL96" s="118"/>
      <c r="BM96" s="118"/>
      <c r="BN96" s="2"/>
      <c r="BO96" s="103"/>
    </row>
    <row r="97" spans="1:130" ht="15.75">
      <c r="A97" s="105">
        <v>5</v>
      </c>
      <c r="B97" s="32" t="s">
        <v>235</v>
      </c>
      <c r="C97" s="96">
        <v>3</v>
      </c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44"/>
      <c r="BD97" s="18"/>
      <c r="BE97" s="25"/>
      <c r="BF97" s="18"/>
      <c r="BG97" s="18"/>
      <c r="BH97" s="18"/>
      <c r="BI97" s="18"/>
      <c r="BJ97" s="118"/>
      <c r="BK97" s="118"/>
      <c r="BL97" s="118"/>
      <c r="BM97" s="118"/>
      <c r="BN97" s="2"/>
      <c r="BO97" s="103"/>
    </row>
    <row r="98" spans="1:130">
      <c r="A98" s="106"/>
      <c r="B98" s="19" t="s">
        <v>210</v>
      </c>
      <c r="C98" s="96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>
        <v>0</v>
      </c>
      <c r="AR98" s="63">
        <v>2</v>
      </c>
      <c r="AS98" s="18">
        <v>0</v>
      </c>
      <c r="AT98" s="25">
        <v>0</v>
      </c>
      <c r="AU98" s="18">
        <v>0</v>
      </c>
      <c r="AV98" s="18">
        <v>0</v>
      </c>
      <c r="AW98" s="62">
        <v>0</v>
      </c>
      <c r="AX98" s="18">
        <v>0</v>
      </c>
      <c r="AY98" s="18">
        <v>8</v>
      </c>
      <c r="AZ98" s="18">
        <v>8</v>
      </c>
      <c r="BA98" s="18">
        <v>3</v>
      </c>
      <c r="BB98" s="18">
        <v>3</v>
      </c>
      <c r="BC98" s="18">
        <v>2</v>
      </c>
      <c r="BD98" s="18">
        <v>2</v>
      </c>
      <c r="BE98" s="18">
        <v>1.9</v>
      </c>
      <c r="BF98" s="18">
        <v>2</v>
      </c>
      <c r="BG98" s="118">
        <v>2</v>
      </c>
      <c r="BH98" s="118">
        <v>2</v>
      </c>
      <c r="BI98" s="118">
        <v>2</v>
      </c>
      <c r="BJ98" s="118">
        <v>2</v>
      </c>
      <c r="BK98" s="118">
        <v>2</v>
      </c>
      <c r="BL98" s="118">
        <v>0</v>
      </c>
      <c r="BM98" s="118">
        <v>0</v>
      </c>
      <c r="BN98" s="118">
        <v>0</v>
      </c>
      <c r="BO98" s="103"/>
      <c r="DC98">
        <f t="shared" ref="DC98:DZ98" si="125">IF($C98&lt;&gt;"",IF(AQ98&gt;0,1,0),0)</f>
        <v>0</v>
      </c>
      <c r="DD98">
        <f t="shared" si="125"/>
        <v>0</v>
      </c>
      <c r="DE98">
        <f t="shared" si="125"/>
        <v>0</v>
      </c>
      <c r="DF98">
        <f t="shared" si="125"/>
        <v>0</v>
      </c>
      <c r="DG98">
        <f t="shared" si="125"/>
        <v>0</v>
      </c>
      <c r="DH98">
        <f t="shared" si="125"/>
        <v>0</v>
      </c>
      <c r="DI98">
        <f t="shared" si="125"/>
        <v>0</v>
      </c>
      <c r="DJ98">
        <f t="shared" si="125"/>
        <v>0</v>
      </c>
      <c r="DK98">
        <f t="shared" si="125"/>
        <v>0</v>
      </c>
      <c r="DL98">
        <f t="shared" si="125"/>
        <v>0</v>
      </c>
      <c r="DM98">
        <f t="shared" si="125"/>
        <v>0</v>
      </c>
      <c r="DN98">
        <f t="shared" si="125"/>
        <v>0</v>
      </c>
      <c r="DO98">
        <f t="shared" si="125"/>
        <v>0</v>
      </c>
      <c r="DP98">
        <f t="shared" si="125"/>
        <v>0</v>
      </c>
      <c r="DQ98">
        <f t="shared" si="125"/>
        <v>0</v>
      </c>
      <c r="DR98">
        <f t="shared" si="125"/>
        <v>0</v>
      </c>
      <c r="DS98">
        <f t="shared" si="125"/>
        <v>0</v>
      </c>
      <c r="DT98">
        <f t="shared" si="125"/>
        <v>0</v>
      </c>
      <c r="DU98">
        <f t="shared" si="125"/>
        <v>0</v>
      </c>
      <c r="DV98">
        <f t="shared" si="125"/>
        <v>0</v>
      </c>
      <c r="DW98">
        <f t="shared" si="125"/>
        <v>0</v>
      </c>
      <c r="DX98">
        <f t="shared" si="125"/>
        <v>0</v>
      </c>
      <c r="DY98">
        <f t="shared" si="125"/>
        <v>0</v>
      </c>
      <c r="DZ98">
        <f t="shared" si="125"/>
        <v>0</v>
      </c>
    </row>
    <row r="99" spans="1:130" ht="15.75">
      <c r="A99" s="106" t="str">
        <f>IF(LEFT(B99,1)&lt;&gt;"",IF(LEFT(B99,1)&lt;&gt;" ",COUNT($A$66:A94)+1,""),"")</f>
        <v/>
      </c>
      <c r="B99" s="45"/>
      <c r="C99" s="96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2"/>
      <c r="BI99" s="2"/>
      <c r="BJ99" s="4"/>
      <c r="BK99" s="4"/>
      <c r="BL99" s="4"/>
      <c r="BM99" s="4"/>
      <c r="BN99" s="2"/>
      <c r="BO99" s="103"/>
    </row>
    <row r="100" spans="1:130">
      <c r="A100" s="105">
        <f>IF(LEFT(B100,1)&lt;&gt;"",IF(LEFT(B100,1)&lt;&gt;" ",COUNT($A$66:A99)+1,""),"")</f>
        <v>6</v>
      </c>
      <c r="B100" s="32" t="s">
        <v>23</v>
      </c>
      <c r="C100" s="96">
        <v>3</v>
      </c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33"/>
      <c r="U100" s="33"/>
      <c r="V100" s="33"/>
      <c r="W100" s="33"/>
      <c r="X100" s="33"/>
      <c r="Y100" s="33">
        <f>SUM(Y101:Y104)</f>
        <v>0</v>
      </c>
      <c r="Z100" s="33">
        <f t="shared" ref="Z100:BK100" si="126">SUM(Z101:Z104)</f>
        <v>0</v>
      </c>
      <c r="AA100" s="33">
        <f t="shared" si="126"/>
        <v>0</v>
      </c>
      <c r="AB100" s="33">
        <f t="shared" si="126"/>
        <v>0</v>
      </c>
      <c r="AC100" s="33">
        <f t="shared" si="126"/>
        <v>24</v>
      </c>
      <c r="AD100" s="33">
        <f t="shared" si="126"/>
        <v>32</v>
      </c>
      <c r="AE100" s="33">
        <f t="shared" si="126"/>
        <v>0</v>
      </c>
      <c r="AF100" s="33">
        <f t="shared" si="126"/>
        <v>0</v>
      </c>
      <c r="AG100" s="33">
        <f t="shared" si="126"/>
        <v>0</v>
      </c>
      <c r="AH100" s="33">
        <f t="shared" si="126"/>
        <v>0</v>
      </c>
      <c r="AI100" s="33">
        <f t="shared" si="126"/>
        <v>0</v>
      </c>
      <c r="AJ100" s="33">
        <f t="shared" si="126"/>
        <v>0</v>
      </c>
      <c r="AK100" s="33">
        <f t="shared" si="126"/>
        <v>0</v>
      </c>
      <c r="AL100" s="33">
        <f t="shared" si="126"/>
        <v>0</v>
      </c>
      <c r="AM100" s="33">
        <f t="shared" si="126"/>
        <v>0</v>
      </c>
      <c r="AN100" s="33">
        <f t="shared" si="126"/>
        <v>161</v>
      </c>
      <c r="AO100" s="33">
        <f t="shared" si="126"/>
        <v>175</v>
      </c>
      <c r="AP100" s="33">
        <f t="shared" si="126"/>
        <v>403.59259259259261</v>
      </c>
      <c r="AQ100" s="33">
        <f t="shared" si="126"/>
        <v>714.70659259259264</v>
      </c>
      <c r="AR100" s="33">
        <f t="shared" si="126"/>
        <v>754.79029888888886</v>
      </c>
      <c r="AS100" s="33">
        <f t="shared" si="126"/>
        <v>615.33333333333337</v>
      </c>
      <c r="AT100" s="33">
        <f t="shared" si="126"/>
        <v>664.77777777777783</v>
      </c>
      <c r="AU100" s="33">
        <f t="shared" si="126"/>
        <v>813</v>
      </c>
      <c r="AV100" s="33">
        <f t="shared" si="126"/>
        <v>838</v>
      </c>
      <c r="AW100" s="33">
        <f t="shared" si="126"/>
        <v>764</v>
      </c>
      <c r="AX100" s="33">
        <f t="shared" si="126"/>
        <v>762</v>
      </c>
      <c r="AY100" s="33">
        <f t="shared" si="126"/>
        <v>612</v>
      </c>
      <c r="AZ100" s="33">
        <f t="shared" si="126"/>
        <v>631</v>
      </c>
      <c r="BA100" s="33">
        <f t="shared" si="126"/>
        <v>707</v>
      </c>
      <c r="BB100" s="33">
        <f t="shared" si="126"/>
        <v>684</v>
      </c>
      <c r="BC100" s="33">
        <f t="shared" si="126"/>
        <v>515</v>
      </c>
      <c r="BD100" s="33">
        <f t="shared" si="126"/>
        <v>0.4</v>
      </c>
      <c r="BE100" s="33">
        <f t="shared" si="126"/>
        <v>2.9</v>
      </c>
      <c r="BF100" s="33">
        <f t="shared" si="126"/>
        <v>12</v>
      </c>
      <c r="BG100" s="33">
        <f t="shared" si="126"/>
        <v>20</v>
      </c>
      <c r="BH100" s="33">
        <f t="shared" si="126"/>
        <v>8</v>
      </c>
      <c r="BI100" s="33">
        <f t="shared" si="126"/>
        <v>14</v>
      </c>
      <c r="BJ100" s="33">
        <f t="shared" si="126"/>
        <v>153</v>
      </c>
      <c r="BK100" s="33">
        <f t="shared" si="126"/>
        <v>148</v>
      </c>
      <c r="BL100" s="33">
        <f>SUM(BL101:BL104)</f>
        <v>171.9</v>
      </c>
      <c r="BM100" s="33">
        <f>SUM(BM101:BM104)</f>
        <v>222</v>
      </c>
      <c r="BN100" s="33">
        <f>SUM(BN101:BN104)</f>
        <v>202</v>
      </c>
      <c r="BO100" s="103"/>
      <c r="BP100">
        <f t="shared" ref="BP100:BY104" si="127">IF($C100&lt;&gt;"",IF(D100&gt;0,1,0),0)</f>
        <v>0</v>
      </c>
      <c r="BQ100">
        <f t="shared" si="127"/>
        <v>0</v>
      </c>
      <c r="BR100">
        <f t="shared" si="127"/>
        <v>0</v>
      </c>
      <c r="BS100">
        <f t="shared" si="127"/>
        <v>0</v>
      </c>
      <c r="BT100">
        <f t="shared" si="127"/>
        <v>0</v>
      </c>
      <c r="BU100">
        <f t="shared" si="127"/>
        <v>0</v>
      </c>
      <c r="BV100">
        <f t="shared" si="127"/>
        <v>0</v>
      </c>
      <c r="BW100">
        <f t="shared" si="127"/>
        <v>0</v>
      </c>
      <c r="BX100">
        <f t="shared" si="127"/>
        <v>0</v>
      </c>
      <c r="BY100">
        <f t="shared" si="127"/>
        <v>0</v>
      </c>
      <c r="BZ100">
        <f t="shared" ref="BZ100:CI104" si="128">IF($C100&lt;&gt;"",IF(N100&gt;0,1,0),0)</f>
        <v>0</v>
      </c>
      <c r="CA100">
        <f t="shared" si="128"/>
        <v>0</v>
      </c>
      <c r="CB100">
        <f t="shared" si="128"/>
        <v>0</v>
      </c>
      <c r="CC100">
        <f t="shared" si="128"/>
        <v>0</v>
      </c>
      <c r="CD100">
        <f t="shared" si="128"/>
        <v>0</v>
      </c>
      <c r="CE100">
        <f t="shared" si="128"/>
        <v>0</v>
      </c>
      <c r="CF100">
        <f t="shared" si="128"/>
        <v>0</v>
      </c>
      <c r="CG100">
        <f t="shared" si="128"/>
        <v>0</v>
      </c>
      <c r="CH100">
        <f t="shared" si="128"/>
        <v>0</v>
      </c>
      <c r="CI100">
        <f t="shared" si="128"/>
        <v>0</v>
      </c>
      <c r="CJ100">
        <f t="shared" ref="CJ100:CS104" si="129">IF($C100&lt;&gt;"",IF(X100&gt;0,1,0),0)</f>
        <v>0</v>
      </c>
      <c r="CK100">
        <f t="shared" si="129"/>
        <v>0</v>
      </c>
      <c r="CL100">
        <f t="shared" si="129"/>
        <v>0</v>
      </c>
      <c r="CM100">
        <f t="shared" si="129"/>
        <v>0</v>
      </c>
      <c r="CN100">
        <f t="shared" si="129"/>
        <v>0</v>
      </c>
      <c r="CO100">
        <f t="shared" si="129"/>
        <v>1</v>
      </c>
      <c r="CP100">
        <f t="shared" si="129"/>
        <v>1</v>
      </c>
      <c r="CQ100">
        <f t="shared" si="129"/>
        <v>0</v>
      </c>
      <c r="CR100">
        <f t="shared" si="129"/>
        <v>0</v>
      </c>
      <c r="CS100">
        <f t="shared" si="129"/>
        <v>0</v>
      </c>
      <c r="CT100">
        <f t="shared" ref="CT100:DC104" si="130">IF($C100&lt;&gt;"",IF(AH100&gt;0,1,0),0)</f>
        <v>0</v>
      </c>
      <c r="CU100">
        <f t="shared" si="130"/>
        <v>0</v>
      </c>
      <c r="CV100">
        <f t="shared" si="130"/>
        <v>0</v>
      </c>
      <c r="CW100">
        <f t="shared" si="130"/>
        <v>0</v>
      </c>
      <c r="CX100">
        <f t="shared" si="130"/>
        <v>0</v>
      </c>
      <c r="CY100">
        <f t="shared" si="130"/>
        <v>0</v>
      </c>
      <c r="CZ100">
        <f t="shared" si="130"/>
        <v>1</v>
      </c>
      <c r="DA100">
        <f t="shared" si="130"/>
        <v>1</v>
      </c>
      <c r="DB100">
        <f t="shared" si="130"/>
        <v>1</v>
      </c>
      <c r="DC100">
        <f t="shared" si="130"/>
        <v>1</v>
      </c>
      <c r="DD100">
        <f t="shared" ref="DD100:DM104" si="131">IF($C100&lt;&gt;"",IF(AR100&gt;0,1,0),0)</f>
        <v>1</v>
      </c>
      <c r="DE100">
        <f t="shared" si="131"/>
        <v>1</v>
      </c>
      <c r="DF100">
        <f t="shared" si="131"/>
        <v>1</v>
      </c>
      <c r="DG100">
        <f t="shared" si="131"/>
        <v>1</v>
      </c>
      <c r="DH100">
        <f t="shared" si="131"/>
        <v>1</v>
      </c>
      <c r="DI100">
        <f t="shared" si="131"/>
        <v>1</v>
      </c>
      <c r="DJ100">
        <f t="shared" si="131"/>
        <v>1</v>
      </c>
      <c r="DK100">
        <f t="shared" si="131"/>
        <v>1</v>
      </c>
      <c r="DL100">
        <f t="shared" si="131"/>
        <v>1</v>
      </c>
      <c r="DM100">
        <f t="shared" si="131"/>
        <v>1</v>
      </c>
      <c r="DN100">
        <f t="shared" ref="DN100:DW104" si="132">IF($C100&lt;&gt;"",IF(BB100&gt;0,1,0),0)</f>
        <v>1</v>
      </c>
      <c r="DO100">
        <f t="shared" si="132"/>
        <v>1</v>
      </c>
      <c r="DP100">
        <f t="shared" si="132"/>
        <v>1</v>
      </c>
      <c r="DQ100">
        <f t="shared" si="132"/>
        <v>1</v>
      </c>
      <c r="DR100">
        <f t="shared" si="132"/>
        <v>1</v>
      </c>
      <c r="DS100">
        <f t="shared" si="132"/>
        <v>1</v>
      </c>
      <c r="DT100">
        <f t="shared" si="132"/>
        <v>1</v>
      </c>
      <c r="DU100">
        <f t="shared" si="132"/>
        <v>1</v>
      </c>
      <c r="DV100">
        <f t="shared" si="132"/>
        <v>1</v>
      </c>
      <c r="DW100">
        <f t="shared" si="132"/>
        <v>1</v>
      </c>
      <c r="DX100">
        <f t="shared" ref="DX100:DZ104" si="133">IF($C100&lt;&gt;"",IF(BL100&gt;0,1,0),0)</f>
        <v>1</v>
      </c>
      <c r="DY100">
        <f t="shared" si="133"/>
        <v>1</v>
      </c>
      <c r="DZ100">
        <f t="shared" si="133"/>
        <v>1</v>
      </c>
    </row>
    <row r="101" spans="1:130">
      <c r="A101" s="106" t="str">
        <f>IF(LEFT(B101,1)&lt;&gt;"",IF(LEFT(B101,1)&lt;&gt;" ",COUNT($A$66:A100)+1,""),"")</f>
        <v/>
      </c>
      <c r="B101" s="19" t="s">
        <v>2</v>
      </c>
      <c r="C101" s="9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7"/>
      <c r="U101" s="47"/>
      <c r="V101" s="47"/>
      <c r="W101" s="47"/>
      <c r="X101" s="47"/>
      <c r="Y101" s="47">
        <v>0</v>
      </c>
      <c r="Z101" s="47">
        <v>0</v>
      </c>
      <c r="AA101" s="47">
        <v>0</v>
      </c>
      <c r="AB101" s="47">
        <v>0</v>
      </c>
      <c r="AC101" s="47">
        <v>0</v>
      </c>
      <c r="AD101" s="47">
        <v>0</v>
      </c>
      <c r="AE101" s="47">
        <v>0</v>
      </c>
      <c r="AF101" s="47">
        <v>0</v>
      </c>
      <c r="AG101" s="47">
        <v>0</v>
      </c>
      <c r="AH101" s="47">
        <v>0</v>
      </c>
      <c r="AI101" s="47">
        <v>0</v>
      </c>
      <c r="AJ101" s="47">
        <v>0</v>
      </c>
      <c r="AK101" s="47">
        <v>0</v>
      </c>
      <c r="AL101" s="47">
        <v>0</v>
      </c>
      <c r="AM101" s="47">
        <v>0</v>
      </c>
      <c r="AN101" s="47">
        <v>0</v>
      </c>
      <c r="AO101" s="47">
        <v>0</v>
      </c>
      <c r="AP101" s="47">
        <v>0</v>
      </c>
      <c r="AQ101" s="47">
        <v>0</v>
      </c>
      <c r="AR101" s="47">
        <v>0</v>
      </c>
      <c r="AS101" s="47">
        <v>0</v>
      </c>
      <c r="AT101" s="47">
        <v>0</v>
      </c>
      <c r="AU101" s="47">
        <v>0</v>
      </c>
      <c r="AV101" s="47">
        <v>0</v>
      </c>
      <c r="AW101" s="47">
        <v>0</v>
      </c>
      <c r="AX101" s="47">
        <v>0</v>
      </c>
      <c r="AY101" s="47">
        <v>0</v>
      </c>
      <c r="AZ101" s="48">
        <v>0</v>
      </c>
      <c r="BA101" s="47">
        <v>0</v>
      </c>
      <c r="BB101" s="49">
        <v>110</v>
      </c>
      <c r="BC101" s="47">
        <v>0</v>
      </c>
      <c r="BD101" s="47">
        <v>0</v>
      </c>
      <c r="BE101" s="47">
        <v>2.5</v>
      </c>
      <c r="BF101" s="50">
        <v>7</v>
      </c>
      <c r="BG101" s="50">
        <v>0</v>
      </c>
      <c r="BH101" s="50">
        <v>0</v>
      </c>
      <c r="BI101" s="50">
        <v>0</v>
      </c>
      <c r="BJ101" s="18">
        <v>125</v>
      </c>
      <c r="BK101" s="18">
        <v>127</v>
      </c>
      <c r="BL101" s="18">
        <v>129</v>
      </c>
      <c r="BM101" s="18">
        <v>152</v>
      </c>
      <c r="BN101" s="118">
        <v>137</v>
      </c>
      <c r="BO101" s="103"/>
      <c r="BP101">
        <f t="shared" si="127"/>
        <v>0</v>
      </c>
      <c r="BQ101">
        <f t="shared" si="127"/>
        <v>0</v>
      </c>
      <c r="BR101">
        <f t="shared" si="127"/>
        <v>0</v>
      </c>
      <c r="BS101">
        <f t="shared" si="127"/>
        <v>0</v>
      </c>
      <c r="BT101">
        <f t="shared" si="127"/>
        <v>0</v>
      </c>
      <c r="BU101">
        <f t="shared" si="127"/>
        <v>0</v>
      </c>
      <c r="BV101">
        <f t="shared" si="127"/>
        <v>0</v>
      </c>
      <c r="BW101">
        <f t="shared" si="127"/>
        <v>0</v>
      </c>
      <c r="BX101">
        <f t="shared" si="127"/>
        <v>0</v>
      </c>
      <c r="BY101">
        <f t="shared" si="127"/>
        <v>0</v>
      </c>
      <c r="BZ101">
        <f t="shared" si="128"/>
        <v>0</v>
      </c>
      <c r="CA101">
        <f t="shared" si="128"/>
        <v>0</v>
      </c>
      <c r="CB101">
        <f t="shared" si="128"/>
        <v>0</v>
      </c>
      <c r="CC101">
        <f t="shared" si="128"/>
        <v>0</v>
      </c>
      <c r="CD101">
        <f t="shared" si="128"/>
        <v>0</v>
      </c>
      <c r="CE101">
        <f t="shared" si="128"/>
        <v>0</v>
      </c>
      <c r="CF101">
        <f t="shared" si="128"/>
        <v>0</v>
      </c>
      <c r="CG101">
        <f t="shared" si="128"/>
        <v>0</v>
      </c>
      <c r="CH101">
        <f t="shared" si="128"/>
        <v>0</v>
      </c>
      <c r="CI101">
        <f t="shared" si="128"/>
        <v>0</v>
      </c>
      <c r="CJ101">
        <f t="shared" si="129"/>
        <v>0</v>
      </c>
      <c r="CK101">
        <f t="shared" si="129"/>
        <v>0</v>
      </c>
      <c r="CL101">
        <f t="shared" si="129"/>
        <v>0</v>
      </c>
      <c r="CM101">
        <f t="shared" si="129"/>
        <v>0</v>
      </c>
      <c r="CN101">
        <f t="shared" si="129"/>
        <v>0</v>
      </c>
      <c r="CO101">
        <f t="shared" si="129"/>
        <v>0</v>
      </c>
      <c r="CP101">
        <f t="shared" si="129"/>
        <v>0</v>
      </c>
      <c r="CQ101">
        <f t="shared" si="129"/>
        <v>0</v>
      </c>
      <c r="CR101">
        <f t="shared" si="129"/>
        <v>0</v>
      </c>
      <c r="CS101">
        <f t="shared" si="129"/>
        <v>0</v>
      </c>
      <c r="CT101">
        <f t="shared" si="130"/>
        <v>0</v>
      </c>
      <c r="CU101">
        <f t="shared" si="130"/>
        <v>0</v>
      </c>
      <c r="CV101">
        <f t="shared" si="130"/>
        <v>0</v>
      </c>
      <c r="CW101">
        <f t="shared" si="130"/>
        <v>0</v>
      </c>
      <c r="CX101">
        <f t="shared" si="130"/>
        <v>0</v>
      </c>
      <c r="CY101">
        <f t="shared" si="130"/>
        <v>0</v>
      </c>
      <c r="CZ101">
        <f t="shared" si="130"/>
        <v>0</v>
      </c>
      <c r="DA101">
        <f t="shared" si="130"/>
        <v>0</v>
      </c>
      <c r="DB101">
        <f t="shared" si="130"/>
        <v>0</v>
      </c>
      <c r="DC101">
        <f t="shared" si="130"/>
        <v>0</v>
      </c>
      <c r="DD101">
        <f t="shared" si="131"/>
        <v>0</v>
      </c>
      <c r="DE101">
        <f t="shared" si="131"/>
        <v>0</v>
      </c>
      <c r="DF101">
        <f t="shared" si="131"/>
        <v>0</v>
      </c>
      <c r="DG101">
        <f t="shared" si="131"/>
        <v>0</v>
      </c>
      <c r="DH101">
        <f t="shared" si="131"/>
        <v>0</v>
      </c>
      <c r="DI101">
        <f t="shared" si="131"/>
        <v>0</v>
      </c>
      <c r="DJ101">
        <f t="shared" si="131"/>
        <v>0</v>
      </c>
      <c r="DK101">
        <f t="shared" si="131"/>
        <v>0</v>
      </c>
      <c r="DL101">
        <f t="shared" si="131"/>
        <v>0</v>
      </c>
      <c r="DM101">
        <f t="shared" si="131"/>
        <v>0</v>
      </c>
      <c r="DN101">
        <f t="shared" si="132"/>
        <v>0</v>
      </c>
      <c r="DO101">
        <f t="shared" si="132"/>
        <v>0</v>
      </c>
      <c r="DP101">
        <f t="shared" si="132"/>
        <v>0</v>
      </c>
      <c r="DQ101">
        <f t="shared" si="132"/>
        <v>0</v>
      </c>
      <c r="DR101">
        <f t="shared" si="132"/>
        <v>0</v>
      </c>
      <c r="DS101">
        <f t="shared" si="132"/>
        <v>0</v>
      </c>
      <c r="DT101">
        <f t="shared" si="132"/>
        <v>0</v>
      </c>
      <c r="DU101">
        <f t="shared" si="132"/>
        <v>0</v>
      </c>
      <c r="DV101">
        <f t="shared" si="132"/>
        <v>0</v>
      </c>
      <c r="DW101">
        <f t="shared" si="132"/>
        <v>0</v>
      </c>
      <c r="DX101">
        <f t="shared" si="133"/>
        <v>0</v>
      </c>
      <c r="DY101">
        <f t="shared" si="133"/>
        <v>0</v>
      </c>
      <c r="DZ101">
        <f t="shared" si="133"/>
        <v>0</v>
      </c>
    </row>
    <row r="102" spans="1:130">
      <c r="A102" s="106" t="str">
        <f>IF(LEFT(B103,1)&lt;&gt;"",IF(LEFT(B103,1)&lt;&gt;" ",COUNT($A$66:A101)+1,""),"")</f>
        <v/>
      </c>
      <c r="B102" s="19" t="s">
        <v>3</v>
      </c>
      <c r="C102" s="97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>
        <v>0</v>
      </c>
      <c r="Z102" s="18">
        <v>0</v>
      </c>
      <c r="AA102" s="18">
        <v>0</v>
      </c>
      <c r="AB102" s="18">
        <v>0</v>
      </c>
      <c r="AC102" s="18">
        <v>24</v>
      </c>
      <c r="AD102" s="18">
        <v>32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18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290</v>
      </c>
      <c r="AR102" s="18">
        <v>301</v>
      </c>
      <c r="AS102" s="18">
        <v>318</v>
      </c>
      <c r="AT102" s="18">
        <v>346</v>
      </c>
      <c r="AU102" s="18">
        <v>348</v>
      </c>
      <c r="AV102" s="18">
        <v>357</v>
      </c>
      <c r="AW102" s="18">
        <v>323</v>
      </c>
      <c r="AX102" s="18">
        <v>332</v>
      </c>
      <c r="AY102" s="18">
        <v>270</v>
      </c>
      <c r="AZ102" s="18">
        <v>297</v>
      </c>
      <c r="BA102" s="18">
        <v>316</v>
      </c>
      <c r="BB102" s="18">
        <v>287</v>
      </c>
      <c r="BC102" s="44">
        <v>278</v>
      </c>
      <c r="BD102" s="41">
        <v>0.4</v>
      </c>
      <c r="BE102" s="25">
        <v>0.4</v>
      </c>
      <c r="BF102" s="18">
        <f>12-BF101</f>
        <v>5</v>
      </c>
      <c r="BG102" s="73">
        <v>20</v>
      </c>
      <c r="BH102" s="18">
        <v>8</v>
      </c>
      <c r="BI102" s="118">
        <v>14</v>
      </c>
      <c r="BJ102" s="18">
        <v>28</v>
      </c>
      <c r="BK102" s="34">
        <v>21</v>
      </c>
      <c r="BL102" s="34">
        <v>42.9</v>
      </c>
      <c r="BM102" s="118">
        <v>70</v>
      </c>
      <c r="BN102" s="118">
        <v>65</v>
      </c>
      <c r="BO102" s="103"/>
      <c r="BP102">
        <f t="shared" si="127"/>
        <v>0</v>
      </c>
      <c r="BQ102">
        <f t="shared" si="127"/>
        <v>0</v>
      </c>
      <c r="BR102">
        <f t="shared" si="127"/>
        <v>0</v>
      </c>
      <c r="BS102">
        <f t="shared" si="127"/>
        <v>0</v>
      </c>
      <c r="BT102">
        <f t="shared" si="127"/>
        <v>0</v>
      </c>
      <c r="BU102">
        <f t="shared" si="127"/>
        <v>0</v>
      </c>
      <c r="BV102">
        <f t="shared" si="127"/>
        <v>0</v>
      </c>
      <c r="BW102">
        <f t="shared" si="127"/>
        <v>0</v>
      </c>
      <c r="BX102">
        <f t="shared" si="127"/>
        <v>0</v>
      </c>
      <c r="BY102">
        <f t="shared" si="127"/>
        <v>0</v>
      </c>
      <c r="BZ102">
        <f t="shared" si="128"/>
        <v>0</v>
      </c>
      <c r="CA102">
        <f t="shared" si="128"/>
        <v>0</v>
      </c>
      <c r="CB102">
        <f t="shared" si="128"/>
        <v>0</v>
      </c>
      <c r="CC102">
        <f t="shared" si="128"/>
        <v>0</v>
      </c>
      <c r="CD102">
        <f t="shared" si="128"/>
        <v>0</v>
      </c>
      <c r="CE102">
        <f t="shared" si="128"/>
        <v>0</v>
      </c>
      <c r="CF102">
        <f t="shared" si="128"/>
        <v>0</v>
      </c>
      <c r="CG102">
        <f t="shared" si="128"/>
        <v>0</v>
      </c>
      <c r="CH102">
        <f t="shared" si="128"/>
        <v>0</v>
      </c>
      <c r="CI102">
        <f t="shared" si="128"/>
        <v>0</v>
      </c>
      <c r="CJ102">
        <f t="shared" si="129"/>
        <v>0</v>
      </c>
      <c r="CK102">
        <f t="shared" si="129"/>
        <v>0</v>
      </c>
      <c r="CL102">
        <f t="shared" si="129"/>
        <v>0</v>
      </c>
      <c r="CM102">
        <f t="shared" si="129"/>
        <v>0</v>
      </c>
      <c r="CN102">
        <f t="shared" si="129"/>
        <v>0</v>
      </c>
      <c r="CO102">
        <f t="shared" si="129"/>
        <v>0</v>
      </c>
      <c r="CP102">
        <f t="shared" si="129"/>
        <v>0</v>
      </c>
      <c r="CQ102">
        <f t="shared" si="129"/>
        <v>0</v>
      </c>
      <c r="CR102">
        <f t="shared" si="129"/>
        <v>0</v>
      </c>
      <c r="CS102">
        <f t="shared" si="129"/>
        <v>0</v>
      </c>
      <c r="CT102">
        <f t="shared" si="130"/>
        <v>0</v>
      </c>
      <c r="CU102">
        <f t="shared" si="130"/>
        <v>0</v>
      </c>
      <c r="CV102">
        <f t="shared" si="130"/>
        <v>0</v>
      </c>
      <c r="CW102">
        <f t="shared" si="130"/>
        <v>0</v>
      </c>
      <c r="CX102">
        <f t="shared" si="130"/>
        <v>0</v>
      </c>
      <c r="CY102">
        <f t="shared" si="130"/>
        <v>0</v>
      </c>
      <c r="CZ102">
        <f t="shared" si="130"/>
        <v>0</v>
      </c>
      <c r="DA102">
        <f t="shared" si="130"/>
        <v>0</v>
      </c>
      <c r="DB102">
        <f t="shared" si="130"/>
        <v>0</v>
      </c>
      <c r="DC102">
        <f t="shared" si="130"/>
        <v>0</v>
      </c>
      <c r="DD102">
        <f t="shared" si="131"/>
        <v>0</v>
      </c>
      <c r="DE102">
        <f t="shared" si="131"/>
        <v>0</v>
      </c>
      <c r="DF102">
        <f t="shared" si="131"/>
        <v>0</v>
      </c>
      <c r="DG102">
        <f t="shared" si="131"/>
        <v>0</v>
      </c>
      <c r="DH102">
        <f t="shared" si="131"/>
        <v>0</v>
      </c>
      <c r="DI102">
        <f t="shared" si="131"/>
        <v>0</v>
      </c>
      <c r="DJ102">
        <f t="shared" si="131"/>
        <v>0</v>
      </c>
      <c r="DK102">
        <f t="shared" si="131"/>
        <v>0</v>
      </c>
      <c r="DL102">
        <f t="shared" si="131"/>
        <v>0</v>
      </c>
      <c r="DM102">
        <f t="shared" si="131"/>
        <v>0</v>
      </c>
      <c r="DN102">
        <f t="shared" si="132"/>
        <v>0</v>
      </c>
      <c r="DO102">
        <f t="shared" si="132"/>
        <v>0</v>
      </c>
      <c r="DP102">
        <f t="shared" si="132"/>
        <v>0</v>
      </c>
      <c r="DQ102">
        <f t="shared" si="132"/>
        <v>0</v>
      </c>
      <c r="DR102">
        <f t="shared" si="132"/>
        <v>0</v>
      </c>
      <c r="DS102">
        <f t="shared" si="132"/>
        <v>0</v>
      </c>
      <c r="DT102">
        <f t="shared" si="132"/>
        <v>0</v>
      </c>
      <c r="DU102">
        <f t="shared" si="132"/>
        <v>0</v>
      </c>
      <c r="DV102">
        <f t="shared" si="132"/>
        <v>0</v>
      </c>
      <c r="DW102">
        <f t="shared" si="132"/>
        <v>0</v>
      </c>
      <c r="DX102">
        <f t="shared" si="133"/>
        <v>0</v>
      </c>
      <c r="DY102">
        <f t="shared" si="133"/>
        <v>0</v>
      </c>
      <c r="DZ102">
        <f t="shared" si="133"/>
        <v>0</v>
      </c>
    </row>
    <row r="103" spans="1:130">
      <c r="A103" s="106" t="str">
        <f>IF(LEFT(B104,1)&lt;&gt;"",IF(LEFT(B104,1)&lt;&gt;" ",COUNT($A$66:A102)+1,""),"")</f>
        <v/>
      </c>
      <c r="B103" s="19" t="s">
        <v>18</v>
      </c>
      <c r="C103" s="97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18">
        <v>0</v>
      </c>
      <c r="AM103" s="18">
        <v>0</v>
      </c>
      <c r="AN103" s="18">
        <v>161</v>
      </c>
      <c r="AO103" s="18">
        <v>175</v>
      </c>
      <c r="AP103" s="18">
        <v>391</v>
      </c>
      <c r="AQ103" s="18">
        <v>412.11400000000003</v>
      </c>
      <c r="AR103" s="18">
        <v>438.90141</v>
      </c>
      <c r="AS103" s="18">
        <v>280</v>
      </c>
      <c r="AT103" s="18">
        <v>303</v>
      </c>
      <c r="AU103" s="18">
        <v>446</v>
      </c>
      <c r="AV103" s="18">
        <v>481</v>
      </c>
      <c r="AW103" s="18">
        <v>356</v>
      </c>
      <c r="AX103" s="18">
        <v>325</v>
      </c>
      <c r="AY103" s="18">
        <v>295</v>
      </c>
      <c r="AZ103" s="18">
        <v>291</v>
      </c>
      <c r="BA103" s="18">
        <v>358</v>
      </c>
      <c r="BB103" s="18">
        <v>244</v>
      </c>
      <c r="BC103" s="18">
        <v>193</v>
      </c>
      <c r="BD103" s="18">
        <v>0</v>
      </c>
      <c r="BE103" s="25">
        <v>0</v>
      </c>
      <c r="BF103" s="18">
        <v>0</v>
      </c>
      <c r="BG103" s="18">
        <v>0</v>
      </c>
      <c r="BH103" s="118">
        <v>0</v>
      </c>
      <c r="BI103" s="118">
        <v>0</v>
      </c>
      <c r="BJ103" s="118">
        <v>0</v>
      </c>
      <c r="BK103" s="118">
        <v>0</v>
      </c>
      <c r="BL103" s="118">
        <v>0</v>
      </c>
      <c r="BM103" s="118">
        <v>0</v>
      </c>
      <c r="BN103" s="118">
        <v>0</v>
      </c>
      <c r="BO103" s="103"/>
      <c r="BP103">
        <f t="shared" si="127"/>
        <v>0</v>
      </c>
      <c r="BQ103">
        <f t="shared" si="127"/>
        <v>0</v>
      </c>
      <c r="BR103">
        <f t="shared" si="127"/>
        <v>0</v>
      </c>
      <c r="BS103">
        <f t="shared" si="127"/>
        <v>0</v>
      </c>
      <c r="BT103">
        <f t="shared" si="127"/>
        <v>0</v>
      </c>
      <c r="BU103">
        <f t="shared" si="127"/>
        <v>0</v>
      </c>
      <c r="BV103">
        <f t="shared" si="127"/>
        <v>0</v>
      </c>
      <c r="BW103">
        <f t="shared" si="127"/>
        <v>0</v>
      </c>
      <c r="BX103">
        <f t="shared" si="127"/>
        <v>0</v>
      </c>
      <c r="BY103">
        <f t="shared" si="127"/>
        <v>0</v>
      </c>
      <c r="BZ103">
        <f t="shared" si="128"/>
        <v>0</v>
      </c>
      <c r="CA103">
        <f t="shared" si="128"/>
        <v>0</v>
      </c>
      <c r="CB103">
        <f t="shared" si="128"/>
        <v>0</v>
      </c>
      <c r="CC103">
        <f t="shared" si="128"/>
        <v>0</v>
      </c>
      <c r="CD103">
        <f t="shared" si="128"/>
        <v>0</v>
      </c>
      <c r="CE103">
        <f t="shared" si="128"/>
        <v>0</v>
      </c>
      <c r="CF103">
        <f t="shared" si="128"/>
        <v>0</v>
      </c>
      <c r="CG103">
        <f t="shared" si="128"/>
        <v>0</v>
      </c>
      <c r="CH103">
        <f t="shared" si="128"/>
        <v>0</v>
      </c>
      <c r="CI103">
        <f t="shared" si="128"/>
        <v>0</v>
      </c>
      <c r="CJ103">
        <f t="shared" si="129"/>
        <v>0</v>
      </c>
      <c r="CK103">
        <f t="shared" si="129"/>
        <v>0</v>
      </c>
      <c r="CL103">
        <f t="shared" si="129"/>
        <v>0</v>
      </c>
      <c r="CM103">
        <f t="shared" si="129"/>
        <v>0</v>
      </c>
      <c r="CN103">
        <f t="shared" si="129"/>
        <v>0</v>
      </c>
      <c r="CO103">
        <f t="shared" si="129"/>
        <v>0</v>
      </c>
      <c r="CP103">
        <f t="shared" si="129"/>
        <v>0</v>
      </c>
      <c r="CQ103">
        <f t="shared" si="129"/>
        <v>0</v>
      </c>
      <c r="CR103">
        <f t="shared" si="129"/>
        <v>0</v>
      </c>
      <c r="CS103">
        <f t="shared" si="129"/>
        <v>0</v>
      </c>
      <c r="CT103">
        <f t="shared" si="130"/>
        <v>0</v>
      </c>
      <c r="CU103">
        <f t="shared" si="130"/>
        <v>0</v>
      </c>
      <c r="CV103">
        <f t="shared" si="130"/>
        <v>0</v>
      </c>
      <c r="CW103">
        <f t="shared" si="130"/>
        <v>0</v>
      </c>
      <c r="CX103">
        <f t="shared" si="130"/>
        <v>0</v>
      </c>
      <c r="CY103">
        <f t="shared" si="130"/>
        <v>0</v>
      </c>
      <c r="CZ103">
        <f t="shared" si="130"/>
        <v>0</v>
      </c>
      <c r="DA103">
        <f t="shared" si="130"/>
        <v>0</v>
      </c>
      <c r="DB103">
        <f t="shared" si="130"/>
        <v>0</v>
      </c>
      <c r="DC103">
        <f t="shared" si="130"/>
        <v>0</v>
      </c>
      <c r="DD103">
        <f t="shared" si="131"/>
        <v>0</v>
      </c>
      <c r="DE103">
        <f t="shared" si="131"/>
        <v>0</v>
      </c>
      <c r="DF103">
        <f t="shared" si="131"/>
        <v>0</v>
      </c>
      <c r="DG103">
        <f t="shared" si="131"/>
        <v>0</v>
      </c>
      <c r="DH103">
        <f t="shared" si="131"/>
        <v>0</v>
      </c>
      <c r="DI103">
        <f t="shared" si="131"/>
        <v>0</v>
      </c>
      <c r="DJ103">
        <f t="shared" si="131"/>
        <v>0</v>
      </c>
      <c r="DK103">
        <f t="shared" si="131"/>
        <v>0</v>
      </c>
      <c r="DL103">
        <f t="shared" si="131"/>
        <v>0</v>
      </c>
      <c r="DM103">
        <f t="shared" si="131"/>
        <v>0</v>
      </c>
      <c r="DN103">
        <f t="shared" si="132"/>
        <v>0</v>
      </c>
      <c r="DO103">
        <f t="shared" si="132"/>
        <v>0</v>
      </c>
      <c r="DP103">
        <f t="shared" si="132"/>
        <v>0</v>
      </c>
      <c r="DQ103">
        <f t="shared" si="132"/>
        <v>0</v>
      </c>
      <c r="DR103">
        <f t="shared" si="132"/>
        <v>0</v>
      </c>
      <c r="DS103">
        <f t="shared" si="132"/>
        <v>0</v>
      </c>
      <c r="DT103">
        <f t="shared" si="132"/>
        <v>0</v>
      </c>
      <c r="DU103">
        <f t="shared" si="132"/>
        <v>0</v>
      </c>
      <c r="DV103">
        <f t="shared" si="132"/>
        <v>0</v>
      </c>
      <c r="DW103">
        <f t="shared" si="132"/>
        <v>0</v>
      </c>
      <c r="DX103">
        <f t="shared" si="133"/>
        <v>0</v>
      </c>
      <c r="DY103">
        <f t="shared" si="133"/>
        <v>0</v>
      </c>
      <c r="DZ103">
        <f t="shared" si="133"/>
        <v>0</v>
      </c>
    </row>
    <row r="104" spans="1:130">
      <c r="A104" s="106" t="str">
        <f>IF(LEFT(B106,1)&lt;&gt;"",IF(LEFT(B106,1)&lt;&gt;" ",COUNT($A$66:A103)+1,""),"")</f>
        <v/>
      </c>
      <c r="B104" s="19" t="s">
        <v>25</v>
      </c>
      <c r="C104" s="97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>
        <v>0</v>
      </c>
      <c r="Z104" s="34">
        <v>0</v>
      </c>
      <c r="AA104" s="34">
        <v>0</v>
      </c>
      <c r="AB104" s="34">
        <v>0</v>
      </c>
      <c r="AC104" s="34">
        <v>0</v>
      </c>
      <c r="AD104" s="34">
        <v>0</v>
      </c>
      <c r="AE104" s="34">
        <v>0</v>
      </c>
      <c r="AF104" s="34">
        <v>0</v>
      </c>
      <c r="AG104" s="34">
        <v>0</v>
      </c>
      <c r="AH104" s="34">
        <v>0</v>
      </c>
      <c r="AI104" s="34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0</v>
      </c>
      <c r="AO104" s="34">
        <v>0</v>
      </c>
      <c r="AP104" s="34">
        <v>12.592592592592592</v>
      </c>
      <c r="AQ104" s="34">
        <f>34/2.7</f>
        <v>12.592592592592592</v>
      </c>
      <c r="AR104" s="34">
        <f>40.2/2.7</f>
        <v>14.888888888888889</v>
      </c>
      <c r="AS104" s="34">
        <f>46.8/2.7</f>
        <v>17.333333333333332</v>
      </c>
      <c r="AT104" s="34">
        <f>42.6/2.7</f>
        <v>15.777777777777777</v>
      </c>
      <c r="AU104" s="34">
        <f>51.3/2.7</f>
        <v>18.999999999999996</v>
      </c>
      <c r="AV104" s="34">
        <v>0</v>
      </c>
      <c r="AW104" s="34">
        <v>85</v>
      </c>
      <c r="AX104" s="34">
        <v>105</v>
      </c>
      <c r="AY104" s="34">
        <v>47</v>
      </c>
      <c r="AZ104" s="34">
        <v>43</v>
      </c>
      <c r="BA104" s="34">
        <v>33</v>
      </c>
      <c r="BB104" s="34">
        <v>43</v>
      </c>
      <c r="BC104" s="34">
        <v>44</v>
      </c>
      <c r="BD104" s="18">
        <v>0</v>
      </c>
      <c r="BE104" s="25">
        <v>0</v>
      </c>
      <c r="BF104" s="18">
        <v>0</v>
      </c>
      <c r="BG104" s="18">
        <v>0</v>
      </c>
      <c r="BH104" s="118">
        <v>0</v>
      </c>
      <c r="BI104" s="118">
        <v>0</v>
      </c>
      <c r="BJ104" s="118">
        <v>0</v>
      </c>
      <c r="BK104" s="118">
        <v>0</v>
      </c>
      <c r="BL104" s="118">
        <v>0</v>
      </c>
      <c r="BM104" s="118">
        <v>0</v>
      </c>
      <c r="BN104" s="118">
        <v>0</v>
      </c>
      <c r="BO104" s="103"/>
      <c r="BP104">
        <f t="shared" si="127"/>
        <v>0</v>
      </c>
      <c r="BQ104">
        <f t="shared" si="127"/>
        <v>0</v>
      </c>
      <c r="BR104">
        <f t="shared" si="127"/>
        <v>0</v>
      </c>
      <c r="BS104">
        <f t="shared" si="127"/>
        <v>0</v>
      </c>
      <c r="BT104">
        <f t="shared" si="127"/>
        <v>0</v>
      </c>
      <c r="BU104">
        <f t="shared" si="127"/>
        <v>0</v>
      </c>
      <c r="BV104">
        <f t="shared" si="127"/>
        <v>0</v>
      </c>
      <c r="BW104">
        <f t="shared" si="127"/>
        <v>0</v>
      </c>
      <c r="BX104">
        <f t="shared" si="127"/>
        <v>0</v>
      </c>
      <c r="BY104">
        <f t="shared" si="127"/>
        <v>0</v>
      </c>
      <c r="BZ104">
        <f t="shared" si="128"/>
        <v>0</v>
      </c>
      <c r="CA104">
        <f t="shared" si="128"/>
        <v>0</v>
      </c>
      <c r="CB104">
        <f t="shared" si="128"/>
        <v>0</v>
      </c>
      <c r="CC104">
        <f t="shared" si="128"/>
        <v>0</v>
      </c>
      <c r="CD104">
        <f t="shared" si="128"/>
        <v>0</v>
      </c>
      <c r="CE104">
        <f t="shared" si="128"/>
        <v>0</v>
      </c>
      <c r="CF104">
        <f t="shared" si="128"/>
        <v>0</v>
      </c>
      <c r="CG104">
        <f t="shared" si="128"/>
        <v>0</v>
      </c>
      <c r="CH104">
        <f t="shared" si="128"/>
        <v>0</v>
      </c>
      <c r="CI104">
        <f t="shared" si="128"/>
        <v>0</v>
      </c>
      <c r="CJ104">
        <f t="shared" si="129"/>
        <v>0</v>
      </c>
      <c r="CK104">
        <f t="shared" si="129"/>
        <v>0</v>
      </c>
      <c r="CL104">
        <f t="shared" si="129"/>
        <v>0</v>
      </c>
      <c r="CM104">
        <f t="shared" si="129"/>
        <v>0</v>
      </c>
      <c r="CN104">
        <f t="shared" si="129"/>
        <v>0</v>
      </c>
      <c r="CO104">
        <f t="shared" si="129"/>
        <v>0</v>
      </c>
      <c r="CP104">
        <f t="shared" si="129"/>
        <v>0</v>
      </c>
      <c r="CQ104">
        <f t="shared" si="129"/>
        <v>0</v>
      </c>
      <c r="CR104">
        <f t="shared" si="129"/>
        <v>0</v>
      </c>
      <c r="CS104">
        <f t="shared" si="129"/>
        <v>0</v>
      </c>
      <c r="CT104">
        <f t="shared" si="130"/>
        <v>0</v>
      </c>
      <c r="CU104">
        <f t="shared" si="130"/>
        <v>0</v>
      </c>
      <c r="CV104">
        <f t="shared" si="130"/>
        <v>0</v>
      </c>
      <c r="CW104">
        <f t="shared" si="130"/>
        <v>0</v>
      </c>
      <c r="CX104">
        <f t="shared" si="130"/>
        <v>0</v>
      </c>
      <c r="CY104">
        <f t="shared" si="130"/>
        <v>0</v>
      </c>
      <c r="CZ104">
        <f t="shared" si="130"/>
        <v>0</v>
      </c>
      <c r="DA104">
        <f t="shared" si="130"/>
        <v>0</v>
      </c>
      <c r="DB104">
        <f t="shared" si="130"/>
        <v>0</v>
      </c>
      <c r="DC104">
        <f t="shared" si="130"/>
        <v>0</v>
      </c>
      <c r="DD104">
        <f t="shared" si="131"/>
        <v>0</v>
      </c>
      <c r="DE104">
        <f t="shared" si="131"/>
        <v>0</v>
      </c>
      <c r="DF104">
        <f t="shared" si="131"/>
        <v>0</v>
      </c>
      <c r="DG104">
        <f t="shared" si="131"/>
        <v>0</v>
      </c>
      <c r="DH104">
        <f t="shared" si="131"/>
        <v>0</v>
      </c>
      <c r="DI104">
        <f t="shared" si="131"/>
        <v>0</v>
      </c>
      <c r="DJ104">
        <f t="shared" si="131"/>
        <v>0</v>
      </c>
      <c r="DK104">
        <f t="shared" si="131"/>
        <v>0</v>
      </c>
      <c r="DL104">
        <f t="shared" si="131"/>
        <v>0</v>
      </c>
      <c r="DM104">
        <f t="shared" si="131"/>
        <v>0</v>
      </c>
      <c r="DN104">
        <f t="shared" si="132"/>
        <v>0</v>
      </c>
      <c r="DO104">
        <f t="shared" si="132"/>
        <v>0</v>
      </c>
      <c r="DP104">
        <f t="shared" si="132"/>
        <v>0</v>
      </c>
      <c r="DQ104">
        <f t="shared" si="132"/>
        <v>0</v>
      </c>
      <c r="DR104">
        <f t="shared" si="132"/>
        <v>0</v>
      </c>
      <c r="DS104">
        <f t="shared" si="132"/>
        <v>0</v>
      </c>
      <c r="DT104">
        <f t="shared" si="132"/>
        <v>0</v>
      </c>
      <c r="DU104">
        <f t="shared" si="132"/>
        <v>0</v>
      </c>
      <c r="DV104">
        <f t="shared" si="132"/>
        <v>0</v>
      </c>
      <c r="DW104">
        <f t="shared" si="132"/>
        <v>0</v>
      </c>
      <c r="DX104">
        <f t="shared" si="133"/>
        <v>0</v>
      </c>
      <c r="DY104">
        <f t="shared" si="133"/>
        <v>0</v>
      </c>
      <c r="DZ104">
        <f t="shared" si="133"/>
        <v>0</v>
      </c>
    </row>
    <row r="105" spans="1:130">
      <c r="A105" s="106"/>
      <c r="B105" s="19" t="s">
        <v>210</v>
      </c>
      <c r="C105" s="97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>
        <v>86</v>
      </c>
      <c r="AI105" s="43">
        <v>88</v>
      </c>
      <c r="AJ105" s="43">
        <v>92</v>
      </c>
      <c r="AK105" s="43">
        <v>96</v>
      </c>
      <c r="AL105" s="43">
        <v>101</v>
      </c>
      <c r="AM105" s="43">
        <v>104</v>
      </c>
      <c r="AN105" s="43">
        <v>106</v>
      </c>
      <c r="AO105" s="43">
        <v>109</v>
      </c>
      <c r="AP105" s="43">
        <v>112</v>
      </c>
      <c r="AQ105" s="43">
        <v>141</v>
      </c>
      <c r="AR105" s="49">
        <v>182</v>
      </c>
      <c r="AS105" s="74">
        <v>225</v>
      </c>
      <c r="AT105" s="74">
        <v>274</v>
      </c>
      <c r="AU105" s="74">
        <v>321</v>
      </c>
      <c r="AV105" s="74">
        <v>364</v>
      </c>
      <c r="AW105" s="74">
        <v>413</v>
      </c>
      <c r="AX105" s="74">
        <v>435</v>
      </c>
      <c r="AY105" s="74">
        <v>446</v>
      </c>
      <c r="AZ105" s="43">
        <v>446</v>
      </c>
      <c r="BA105" s="43">
        <v>540.37037037037032</v>
      </c>
      <c r="BB105" s="43">
        <v>118</v>
      </c>
      <c r="BC105" s="43">
        <v>114.07407407407406</v>
      </c>
      <c r="BD105" s="43">
        <v>47</v>
      </c>
      <c r="BE105" s="43">
        <v>31.407407407407405</v>
      </c>
      <c r="BF105" s="25">
        <v>31.074074074074073</v>
      </c>
      <c r="BG105" s="62">
        <v>34</v>
      </c>
      <c r="BH105" s="118">
        <v>35</v>
      </c>
      <c r="BI105" s="118">
        <v>46</v>
      </c>
      <c r="BJ105" s="118">
        <v>51</v>
      </c>
      <c r="BK105" s="118">
        <v>65</v>
      </c>
      <c r="BL105" s="118">
        <v>74</v>
      </c>
      <c r="BM105" s="118">
        <v>69</v>
      </c>
      <c r="BN105" s="118">
        <v>88</v>
      </c>
      <c r="BO105" s="103"/>
      <c r="DC105">
        <f t="shared" ref="DC105:DZ105" si="134">IF($C105&lt;&gt;"",IF(AQ105&gt;0,1,0),0)</f>
        <v>0</v>
      </c>
      <c r="DD105">
        <f t="shared" si="134"/>
        <v>0</v>
      </c>
      <c r="DE105">
        <f t="shared" si="134"/>
        <v>0</v>
      </c>
      <c r="DF105">
        <f t="shared" si="134"/>
        <v>0</v>
      </c>
      <c r="DG105">
        <f t="shared" si="134"/>
        <v>0</v>
      </c>
      <c r="DH105">
        <f t="shared" si="134"/>
        <v>0</v>
      </c>
      <c r="DI105">
        <f t="shared" si="134"/>
        <v>0</v>
      </c>
      <c r="DJ105">
        <f t="shared" si="134"/>
        <v>0</v>
      </c>
      <c r="DK105">
        <f t="shared" si="134"/>
        <v>0</v>
      </c>
      <c r="DL105">
        <f t="shared" si="134"/>
        <v>0</v>
      </c>
      <c r="DM105">
        <f t="shared" si="134"/>
        <v>0</v>
      </c>
      <c r="DN105">
        <f t="shared" si="134"/>
        <v>0</v>
      </c>
      <c r="DO105">
        <f t="shared" si="134"/>
        <v>0</v>
      </c>
      <c r="DP105">
        <f t="shared" si="134"/>
        <v>0</v>
      </c>
      <c r="DQ105">
        <f t="shared" si="134"/>
        <v>0</v>
      </c>
      <c r="DR105">
        <f t="shared" si="134"/>
        <v>0</v>
      </c>
      <c r="DS105">
        <f t="shared" si="134"/>
        <v>0</v>
      </c>
      <c r="DT105">
        <f t="shared" si="134"/>
        <v>0</v>
      </c>
      <c r="DU105">
        <f t="shared" si="134"/>
        <v>0</v>
      </c>
      <c r="DV105">
        <f t="shared" si="134"/>
        <v>0</v>
      </c>
      <c r="DW105">
        <f t="shared" si="134"/>
        <v>0</v>
      </c>
      <c r="DX105">
        <f t="shared" si="134"/>
        <v>0</v>
      </c>
      <c r="DY105">
        <f t="shared" si="134"/>
        <v>0</v>
      </c>
      <c r="DZ105">
        <f t="shared" si="134"/>
        <v>0</v>
      </c>
    </row>
    <row r="106" spans="1:130" ht="15.75">
      <c r="A106" s="106"/>
      <c r="B106" s="45"/>
      <c r="C106" s="90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3"/>
      <c r="BG106" s="53"/>
      <c r="BH106" s="2"/>
      <c r="BI106" s="2"/>
      <c r="BJ106" s="2"/>
      <c r="BK106" s="2"/>
      <c r="BL106" s="2"/>
      <c r="BM106" s="2"/>
      <c r="BN106" s="2"/>
      <c r="BO106" s="103"/>
    </row>
    <row r="107" spans="1:130">
      <c r="A107" s="105">
        <f>IF(LEFT(B107,1)&lt;&gt;"",IF(LEFT(B107,1)&lt;&gt;" ",COUNT($A$66:A106)+1,""),"")</f>
        <v>7</v>
      </c>
      <c r="B107" s="32" t="s">
        <v>26</v>
      </c>
      <c r="C107" s="97">
        <v>3</v>
      </c>
      <c r="D107" s="22">
        <f>SUM(D108:D115)</f>
        <v>100</v>
      </c>
      <c r="E107" s="22">
        <f t="shared" ref="E107:BN107" si="135">SUM(E108:E115)</f>
        <v>462</v>
      </c>
      <c r="F107" s="22">
        <f t="shared" si="135"/>
        <v>362</v>
      </c>
      <c r="G107" s="22">
        <f t="shared" si="135"/>
        <v>15</v>
      </c>
      <c r="H107" s="22">
        <f t="shared" si="135"/>
        <v>0</v>
      </c>
      <c r="I107" s="22">
        <f t="shared" si="135"/>
        <v>472</v>
      </c>
      <c r="J107" s="22">
        <f t="shared" si="135"/>
        <v>0</v>
      </c>
      <c r="K107" s="22">
        <f t="shared" si="135"/>
        <v>0</v>
      </c>
      <c r="L107" s="22">
        <f t="shared" si="135"/>
        <v>0</v>
      </c>
      <c r="M107" s="22">
        <f t="shared" si="135"/>
        <v>0</v>
      </c>
      <c r="N107" s="22">
        <f t="shared" si="135"/>
        <v>0</v>
      </c>
      <c r="O107" s="22">
        <f t="shared" si="135"/>
        <v>0</v>
      </c>
      <c r="P107" s="22">
        <f t="shared" si="135"/>
        <v>0</v>
      </c>
      <c r="Q107" s="22">
        <f t="shared" si="135"/>
        <v>0</v>
      </c>
      <c r="R107" s="22">
        <f t="shared" si="135"/>
        <v>0</v>
      </c>
      <c r="S107" s="22">
        <f t="shared" si="135"/>
        <v>0</v>
      </c>
      <c r="T107" s="22">
        <f t="shared" si="135"/>
        <v>970</v>
      </c>
      <c r="U107" s="22">
        <f t="shared" si="135"/>
        <v>0</v>
      </c>
      <c r="V107" s="22">
        <f t="shared" si="135"/>
        <v>0</v>
      </c>
      <c r="W107" s="22">
        <f t="shared" si="135"/>
        <v>0</v>
      </c>
      <c r="X107" s="22">
        <f t="shared" si="135"/>
        <v>0</v>
      </c>
      <c r="Y107" s="22">
        <f t="shared" si="135"/>
        <v>0</v>
      </c>
      <c r="Z107" s="22">
        <f t="shared" si="135"/>
        <v>3870</v>
      </c>
      <c r="AA107" s="22">
        <f t="shared" si="135"/>
        <v>3507.1</v>
      </c>
      <c r="AB107" s="22">
        <f t="shared" si="135"/>
        <v>4469.5229999999992</v>
      </c>
      <c r="AC107" s="22">
        <f t="shared" si="135"/>
        <v>11649.7</v>
      </c>
      <c r="AD107" s="22">
        <f t="shared" si="135"/>
        <v>4655.5230000000001</v>
      </c>
      <c r="AE107" s="22">
        <f t="shared" si="135"/>
        <v>31736.400000000001</v>
      </c>
      <c r="AF107" s="22">
        <f t="shared" si="135"/>
        <v>23529.3</v>
      </c>
      <c r="AG107" s="22">
        <f t="shared" si="135"/>
        <v>35530.300000000003</v>
      </c>
      <c r="AH107" s="22">
        <f t="shared" si="135"/>
        <v>31834.9</v>
      </c>
      <c r="AI107" s="22">
        <f t="shared" si="135"/>
        <v>34415.300000000003</v>
      </c>
      <c r="AJ107" s="22">
        <f t="shared" si="135"/>
        <v>32232.3</v>
      </c>
      <c r="AK107" s="22">
        <f t="shared" si="135"/>
        <v>28476</v>
      </c>
      <c r="AL107" s="22">
        <f t="shared" si="135"/>
        <v>10.551</v>
      </c>
      <c r="AM107" s="22">
        <f t="shared" si="135"/>
        <v>69.224999999999994</v>
      </c>
      <c r="AN107" s="22">
        <f t="shared" si="135"/>
        <v>0.17299999999999999</v>
      </c>
      <c r="AO107" s="22">
        <f t="shared" si="135"/>
        <v>0</v>
      </c>
      <c r="AP107" s="22">
        <f t="shared" si="135"/>
        <v>0</v>
      </c>
      <c r="AQ107" s="22">
        <f t="shared" si="135"/>
        <v>0</v>
      </c>
      <c r="AR107" s="22">
        <f t="shared" si="135"/>
        <v>10.316000000000001</v>
      </c>
      <c r="AS107" s="22">
        <f t="shared" si="135"/>
        <v>41000</v>
      </c>
      <c r="AT107" s="22">
        <f t="shared" si="135"/>
        <v>103289</v>
      </c>
      <c r="AU107" s="22">
        <f t="shared" si="135"/>
        <v>116644</v>
      </c>
      <c r="AV107" s="22">
        <f t="shared" si="135"/>
        <v>115873</v>
      </c>
      <c r="AW107" s="22">
        <f t="shared" si="135"/>
        <v>109529.7</v>
      </c>
      <c r="AX107" s="22">
        <f t="shared" si="135"/>
        <v>34249</v>
      </c>
      <c r="AY107" s="22">
        <f t="shared" si="135"/>
        <v>35984</v>
      </c>
      <c r="AZ107" s="22">
        <f t="shared" si="135"/>
        <v>36220</v>
      </c>
      <c r="BA107" s="22">
        <f t="shared" si="135"/>
        <v>36733</v>
      </c>
      <c r="BB107" s="22">
        <f t="shared" si="135"/>
        <v>18068</v>
      </c>
      <c r="BC107" s="22">
        <f t="shared" si="135"/>
        <v>17696</v>
      </c>
      <c r="BD107" s="22">
        <f t="shared" si="135"/>
        <v>17750</v>
      </c>
      <c r="BE107" s="22">
        <f t="shared" si="135"/>
        <v>17909</v>
      </c>
      <c r="BF107" s="22">
        <f t="shared" si="135"/>
        <v>55944</v>
      </c>
      <c r="BG107" s="22">
        <f t="shared" si="135"/>
        <v>44599</v>
      </c>
      <c r="BH107" s="22">
        <f t="shared" si="135"/>
        <v>47358</v>
      </c>
      <c r="BI107" s="22">
        <f t="shared" si="135"/>
        <v>3935</v>
      </c>
      <c r="BJ107" s="22">
        <f t="shared" si="135"/>
        <v>1415</v>
      </c>
      <c r="BK107" s="22">
        <f t="shared" si="135"/>
        <v>13520</v>
      </c>
      <c r="BL107" s="22">
        <f t="shared" si="135"/>
        <v>70806</v>
      </c>
      <c r="BM107" s="22">
        <f t="shared" si="135"/>
        <v>4372.5651204000005</v>
      </c>
      <c r="BN107" s="22">
        <f t="shared" si="135"/>
        <v>4786</v>
      </c>
      <c r="BO107" s="103"/>
      <c r="BP107">
        <f t="shared" ref="BP107:CU107" si="136">IF($C107&lt;&gt;"",IF(D107&gt;0,1,0),0)</f>
        <v>1</v>
      </c>
      <c r="BQ107">
        <f t="shared" si="136"/>
        <v>1</v>
      </c>
      <c r="BR107">
        <f t="shared" si="136"/>
        <v>1</v>
      </c>
      <c r="BS107">
        <f t="shared" si="136"/>
        <v>1</v>
      </c>
      <c r="BT107">
        <f t="shared" si="136"/>
        <v>0</v>
      </c>
      <c r="BU107">
        <f t="shared" si="136"/>
        <v>1</v>
      </c>
      <c r="BV107">
        <f t="shared" si="136"/>
        <v>0</v>
      </c>
      <c r="BW107">
        <f t="shared" si="136"/>
        <v>0</v>
      </c>
      <c r="BX107">
        <f t="shared" si="136"/>
        <v>0</v>
      </c>
      <c r="BY107">
        <f t="shared" si="136"/>
        <v>0</v>
      </c>
      <c r="BZ107">
        <f t="shared" si="136"/>
        <v>0</v>
      </c>
      <c r="CA107">
        <f t="shared" si="136"/>
        <v>0</v>
      </c>
      <c r="CB107">
        <f t="shared" si="136"/>
        <v>0</v>
      </c>
      <c r="CC107">
        <f t="shared" si="136"/>
        <v>0</v>
      </c>
      <c r="CD107">
        <f t="shared" si="136"/>
        <v>0</v>
      </c>
      <c r="CE107">
        <f t="shared" si="136"/>
        <v>0</v>
      </c>
      <c r="CF107">
        <f t="shared" si="136"/>
        <v>1</v>
      </c>
      <c r="CG107">
        <f t="shared" si="136"/>
        <v>0</v>
      </c>
      <c r="CH107">
        <f t="shared" si="136"/>
        <v>0</v>
      </c>
      <c r="CI107">
        <f t="shared" si="136"/>
        <v>0</v>
      </c>
      <c r="CJ107">
        <f t="shared" si="136"/>
        <v>0</v>
      </c>
      <c r="CK107">
        <f t="shared" si="136"/>
        <v>0</v>
      </c>
      <c r="CL107">
        <f t="shared" si="136"/>
        <v>1</v>
      </c>
      <c r="CM107">
        <f t="shared" si="136"/>
        <v>1</v>
      </c>
      <c r="CN107">
        <f t="shared" si="136"/>
        <v>1</v>
      </c>
      <c r="CO107">
        <f t="shared" si="136"/>
        <v>1</v>
      </c>
      <c r="CP107">
        <f t="shared" si="136"/>
        <v>1</v>
      </c>
      <c r="CQ107">
        <f t="shared" si="136"/>
        <v>1</v>
      </c>
      <c r="CR107">
        <f t="shared" si="136"/>
        <v>1</v>
      </c>
      <c r="CS107">
        <f t="shared" si="136"/>
        <v>1</v>
      </c>
      <c r="CT107">
        <f t="shared" si="136"/>
        <v>1</v>
      </c>
      <c r="CU107">
        <f t="shared" si="136"/>
        <v>1</v>
      </c>
      <c r="CV107">
        <f t="shared" ref="CV107:DZ107" si="137">IF($C107&lt;&gt;"",IF(AJ107&gt;0,1,0),0)</f>
        <v>1</v>
      </c>
      <c r="CW107">
        <f t="shared" si="137"/>
        <v>1</v>
      </c>
      <c r="CX107">
        <f t="shared" si="137"/>
        <v>1</v>
      </c>
      <c r="CY107">
        <f t="shared" si="137"/>
        <v>1</v>
      </c>
      <c r="CZ107">
        <f t="shared" si="137"/>
        <v>1</v>
      </c>
      <c r="DA107">
        <f t="shared" si="137"/>
        <v>0</v>
      </c>
      <c r="DB107">
        <f t="shared" si="137"/>
        <v>0</v>
      </c>
      <c r="DC107">
        <f t="shared" si="137"/>
        <v>0</v>
      </c>
      <c r="DD107">
        <f t="shared" si="137"/>
        <v>1</v>
      </c>
      <c r="DE107">
        <f t="shared" si="137"/>
        <v>1</v>
      </c>
      <c r="DF107">
        <f t="shared" si="137"/>
        <v>1</v>
      </c>
      <c r="DG107">
        <f t="shared" si="137"/>
        <v>1</v>
      </c>
      <c r="DH107">
        <f t="shared" si="137"/>
        <v>1</v>
      </c>
      <c r="DI107">
        <f t="shared" si="137"/>
        <v>1</v>
      </c>
      <c r="DJ107">
        <f t="shared" si="137"/>
        <v>1</v>
      </c>
      <c r="DK107">
        <f t="shared" si="137"/>
        <v>1</v>
      </c>
      <c r="DL107">
        <f t="shared" si="137"/>
        <v>1</v>
      </c>
      <c r="DM107">
        <f t="shared" si="137"/>
        <v>1</v>
      </c>
      <c r="DN107">
        <f t="shared" si="137"/>
        <v>1</v>
      </c>
      <c r="DO107">
        <f t="shared" si="137"/>
        <v>1</v>
      </c>
      <c r="DP107">
        <f t="shared" si="137"/>
        <v>1</v>
      </c>
      <c r="DQ107">
        <f t="shared" si="137"/>
        <v>1</v>
      </c>
      <c r="DR107">
        <f t="shared" si="137"/>
        <v>1</v>
      </c>
      <c r="DS107">
        <f t="shared" si="137"/>
        <v>1</v>
      </c>
      <c r="DT107">
        <f t="shared" si="137"/>
        <v>1</v>
      </c>
      <c r="DU107">
        <f t="shared" si="137"/>
        <v>1</v>
      </c>
      <c r="DV107">
        <f t="shared" si="137"/>
        <v>1</v>
      </c>
      <c r="DW107">
        <f t="shared" si="137"/>
        <v>1</v>
      </c>
      <c r="DX107">
        <f t="shared" si="137"/>
        <v>1</v>
      </c>
      <c r="DY107">
        <f t="shared" si="137"/>
        <v>1</v>
      </c>
      <c r="DZ107">
        <f t="shared" si="137"/>
        <v>1</v>
      </c>
    </row>
    <row r="108" spans="1:130">
      <c r="A108" s="105"/>
      <c r="B108" s="55" t="s">
        <v>15</v>
      </c>
      <c r="C108" s="97"/>
      <c r="D108" s="18">
        <v>100</v>
      </c>
      <c r="E108" s="18">
        <v>28</v>
      </c>
      <c r="F108" s="18">
        <v>0</v>
      </c>
      <c r="G108" s="18">
        <v>0</v>
      </c>
      <c r="H108" s="18">
        <v>0</v>
      </c>
      <c r="I108" s="18">
        <v>170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18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  <c r="AS108" s="18">
        <v>0</v>
      </c>
      <c r="AT108" s="18">
        <v>0</v>
      </c>
      <c r="AU108" s="63">
        <v>2980</v>
      </c>
      <c r="AV108" s="18">
        <v>0</v>
      </c>
      <c r="AW108" s="18">
        <v>0</v>
      </c>
      <c r="AX108" s="18">
        <v>0</v>
      </c>
      <c r="AY108" s="18">
        <v>0</v>
      </c>
      <c r="AZ108" s="18">
        <v>0</v>
      </c>
      <c r="BA108" s="18">
        <v>0</v>
      </c>
      <c r="BB108" s="18">
        <v>0</v>
      </c>
      <c r="BC108" s="18">
        <v>0</v>
      </c>
      <c r="BD108" s="18">
        <v>0</v>
      </c>
      <c r="BE108" s="18">
        <v>0</v>
      </c>
      <c r="BF108" s="18">
        <v>0</v>
      </c>
      <c r="BG108" s="18">
        <v>0</v>
      </c>
      <c r="BH108" s="18">
        <v>0</v>
      </c>
      <c r="BI108" s="118">
        <f>BH108</f>
        <v>0</v>
      </c>
      <c r="BJ108" s="118">
        <v>0</v>
      </c>
      <c r="BK108" s="118">
        <v>0</v>
      </c>
      <c r="BL108" s="118">
        <v>0</v>
      </c>
      <c r="BM108" s="118">
        <v>0</v>
      </c>
      <c r="BN108" s="118">
        <v>0</v>
      </c>
      <c r="BO108" s="103"/>
      <c r="BP108">
        <f t="shared" ref="BP108:BY115" si="138">IF($C108&lt;&gt;"",IF(D108&gt;0,1,0),0)</f>
        <v>0</v>
      </c>
      <c r="BQ108">
        <f t="shared" si="138"/>
        <v>0</v>
      </c>
      <c r="BR108">
        <f t="shared" si="138"/>
        <v>0</v>
      </c>
      <c r="BS108">
        <f t="shared" si="138"/>
        <v>0</v>
      </c>
      <c r="BT108">
        <f t="shared" si="138"/>
        <v>0</v>
      </c>
      <c r="BU108">
        <f t="shared" si="138"/>
        <v>0</v>
      </c>
      <c r="BV108">
        <f t="shared" si="138"/>
        <v>0</v>
      </c>
      <c r="BW108">
        <f t="shared" si="138"/>
        <v>0</v>
      </c>
      <c r="BX108">
        <f t="shared" si="138"/>
        <v>0</v>
      </c>
      <c r="BY108">
        <f t="shared" si="138"/>
        <v>0</v>
      </c>
      <c r="BZ108">
        <f t="shared" ref="BZ108:CI115" si="139">IF($C108&lt;&gt;"",IF(N108&gt;0,1,0),0)</f>
        <v>0</v>
      </c>
      <c r="CA108">
        <f t="shared" si="139"/>
        <v>0</v>
      </c>
      <c r="CB108">
        <f t="shared" si="139"/>
        <v>0</v>
      </c>
      <c r="CC108">
        <f t="shared" si="139"/>
        <v>0</v>
      </c>
      <c r="CD108">
        <f t="shared" si="139"/>
        <v>0</v>
      </c>
      <c r="CE108">
        <f t="shared" si="139"/>
        <v>0</v>
      </c>
      <c r="CF108">
        <f t="shared" si="139"/>
        <v>0</v>
      </c>
      <c r="CG108">
        <f t="shared" si="139"/>
        <v>0</v>
      </c>
      <c r="CH108">
        <f t="shared" si="139"/>
        <v>0</v>
      </c>
      <c r="CI108">
        <f t="shared" si="139"/>
        <v>0</v>
      </c>
      <c r="CJ108">
        <f t="shared" ref="CJ108:CS115" si="140">IF($C108&lt;&gt;"",IF(X108&gt;0,1,0),0)</f>
        <v>0</v>
      </c>
      <c r="CK108">
        <f t="shared" si="140"/>
        <v>0</v>
      </c>
      <c r="CL108">
        <f t="shared" si="140"/>
        <v>0</v>
      </c>
      <c r="CM108">
        <f t="shared" si="140"/>
        <v>0</v>
      </c>
      <c r="CN108">
        <f t="shared" si="140"/>
        <v>0</v>
      </c>
      <c r="CO108">
        <f t="shared" si="140"/>
        <v>0</v>
      </c>
      <c r="CP108">
        <f t="shared" si="140"/>
        <v>0</v>
      </c>
      <c r="CQ108">
        <f t="shared" si="140"/>
        <v>0</v>
      </c>
      <c r="CR108">
        <f t="shared" si="140"/>
        <v>0</v>
      </c>
      <c r="CS108">
        <f t="shared" si="140"/>
        <v>0</v>
      </c>
      <c r="CT108">
        <f t="shared" ref="CT108:DC115" si="141">IF($C108&lt;&gt;"",IF(AH108&gt;0,1,0),0)</f>
        <v>0</v>
      </c>
      <c r="CU108">
        <f t="shared" si="141"/>
        <v>0</v>
      </c>
      <c r="CV108">
        <f t="shared" si="141"/>
        <v>0</v>
      </c>
      <c r="CW108">
        <f t="shared" si="141"/>
        <v>0</v>
      </c>
      <c r="CX108">
        <f t="shared" si="141"/>
        <v>0</v>
      </c>
      <c r="CY108">
        <f t="shared" si="141"/>
        <v>0</v>
      </c>
      <c r="CZ108">
        <f t="shared" si="141"/>
        <v>0</v>
      </c>
      <c r="DA108">
        <f t="shared" si="141"/>
        <v>0</v>
      </c>
      <c r="DB108">
        <f t="shared" si="141"/>
        <v>0</v>
      </c>
      <c r="DC108">
        <f t="shared" si="141"/>
        <v>0</v>
      </c>
      <c r="DD108">
        <f t="shared" ref="DD108:DM115" si="142">IF($C108&lt;&gt;"",IF(AR108&gt;0,1,0),0)</f>
        <v>0</v>
      </c>
      <c r="DE108">
        <f t="shared" si="142"/>
        <v>0</v>
      </c>
      <c r="DF108">
        <f t="shared" si="142"/>
        <v>0</v>
      </c>
      <c r="DG108">
        <f t="shared" si="142"/>
        <v>0</v>
      </c>
      <c r="DH108">
        <f t="shared" si="142"/>
        <v>0</v>
      </c>
      <c r="DI108">
        <f t="shared" si="142"/>
        <v>0</v>
      </c>
      <c r="DJ108">
        <f t="shared" si="142"/>
        <v>0</v>
      </c>
      <c r="DK108">
        <f t="shared" si="142"/>
        <v>0</v>
      </c>
      <c r="DL108">
        <f t="shared" si="142"/>
        <v>0</v>
      </c>
      <c r="DM108">
        <f t="shared" si="142"/>
        <v>0</v>
      </c>
      <c r="DN108">
        <f t="shared" ref="DN108:DW115" si="143">IF($C108&lt;&gt;"",IF(BB108&gt;0,1,0),0)</f>
        <v>0</v>
      </c>
      <c r="DO108">
        <f t="shared" si="143"/>
        <v>0</v>
      </c>
      <c r="DP108">
        <f t="shared" si="143"/>
        <v>0</v>
      </c>
      <c r="DQ108">
        <f t="shared" si="143"/>
        <v>0</v>
      </c>
      <c r="DR108">
        <f t="shared" si="143"/>
        <v>0</v>
      </c>
      <c r="DS108">
        <f t="shared" si="143"/>
        <v>0</v>
      </c>
      <c r="DT108">
        <f t="shared" si="143"/>
        <v>0</v>
      </c>
      <c r="DU108">
        <f t="shared" si="143"/>
        <v>0</v>
      </c>
      <c r="DV108">
        <f t="shared" si="143"/>
        <v>0</v>
      </c>
      <c r="DW108">
        <f t="shared" si="143"/>
        <v>0</v>
      </c>
      <c r="DX108">
        <f>IF($C108&lt;&gt;"",IF(#REF!&gt;0,1,0),0)</f>
        <v>0</v>
      </c>
      <c r="DY108">
        <f>IF($C108&lt;&gt;"",IF(#REF!&gt;0,1,0),0)</f>
        <v>0</v>
      </c>
      <c r="DZ108">
        <f>IF($C108&lt;&gt;"",IF(#REF!&gt;0,1,0),0)</f>
        <v>0</v>
      </c>
    </row>
    <row r="109" spans="1:130">
      <c r="A109" s="105"/>
      <c r="B109" s="19" t="s">
        <v>181</v>
      </c>
      <c r="C109" s="97"/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0</v>
      </c>
      <c r="AG109" s="18">
        <v>0</v>
      </c>
      <c r="AH109" s="18">
        <v>0</v>
      </c>
      <c r="AI109" s="18">
        <v>0</v>
      </c>
      <c r="AJ109" s="18">
        <v>0</v>
      </c>
      <c r="AK109" s="18">
        <v>0</v>
      </c>
      <c r="AL109" s="18">
        <v>0</v>
      </c>
      <c r="AM109" s="18">
        <v>0</v>
      </c>
      <c r="AN109" s="18">
        <v>0</v>
      </c>
      <c r="AO109" s="18">
        <v>0</v>
      </c>
      <c r="AP109" s="18">
        <v>0</v>
      </c>
      <c r="AQ109" s="18">
        <v>0</v>
      </c>
      <c r="AR109" s="18">
        <v>0</v>
      </c>
      <c r="AS109" s="18">
        <v>0</v>
      </c>
      <c r="AT109" s="18">
        <v>774</v>
      </c>
      <c r="AU109" s="18">
        <v>797</v>
      </c>
      <c r="AV109" s="18">
        <v>0</v>
      </c>
      <c r="AW109" s="18">
        <v>0</v>
      </c>
      <c r="AX109" s="18">
        <v>0</v>
      </c>
      <c r="AY109" s="18">
        <v>0</v>
      </c>
      <c r="AZ109" s="18">
        <v>0</v>
      </c>
      <c r="BA109" s="18">
        <v>0</v>
      </c>
      <c r="BB109" s="18">
        <v>0</v>
      </c>
      <c r="BC109" s="18">
        <v>0</v>
      </c>
      <c r="BD109" s="18">
        <v>0</v>
      </c>
      <c r="BE109" s="18">
        <v>0</v>
      </c>
      <c r="BF109" s="18">
        <v>0</v>
      </c>
      <c r="BG109" s="18">
        <v>0</v>
      </c>
      <c r="BH109" s="18">
        <v>0</v>
      </c>
      <c r="BI109" s="118">
        <f>BH109</f>
        <v>0</v>
      </c>
      <c r="BJ109" s="118">
        <v>0</v>
      </c>
      <c r="BK109" s="118">
        <v>0</v>
      </c>
      <c r="BL109" s="118">
        <v>0</v>
      </c>
      <c r="BM109" s="118">
        <v>0</v>
      </c>
      <c r="BN109" s="118">
        <v>0</v>
      </c>
      <c r="BO109" s="103"/>
      <c r="BP109">
        <f t="shared" si="138"/>
        <v>0</v>
      </c>
      <c r="BQ109">
        <f t="shared" si="138"/>
        <v>0</v>
      </c>
      <c r="BR109">
        <f t="shared" si="138"/>
        <v>0</v>
      </c>
      <c r="BS109">
        <f t="shared" si="138"/>
        <v>0</v>
      </c>
      <c r="BT109">
        <f t="shared" si="138"/>
        <v>0</v>
      </c>
      <c r="BU109">
        <f t="shared" si="138"/>
        <v>0</v>
      </c>
      <c r="BV109">
        <f t="shared" si="138"/>
        <v>0</v>
      </c>
      <c r="BW109">
        <f t="shared" si="138"/>
        <v>0</v>
      </c>
      <c r="BX109">
        <f t="shared" si="138"/>
        <v>0</v>
      </c>
      <c r="BY109">
        <f t="shared" si="138"/>
        <v>0</v>
      </c>
      <c r="BZ109">
        <f t="shared" si="139"/>
        <v>0</v>
      </c>
      <c r="CA109">
        <f t="shared" si="139"/>
        <v>0</v>
      </c>
      <c r="CB109">
        <f t="shared" si="139"/>
        <v>0</v>
      </c>
      <c r="CC109">
        <f t="shared" si="139"/>
        <v>0</v>
      </c>
      <c r="CD109">
        <f t="shared" si="139"/>
        <v>0</v>
      </c>
      <c r="CE109">
        <f t="shared" si="139"/>
        <v>0</v>
      </c>
      <c r="CF109">
        <f t="shared" si="139"/>
        <v>0</v>
      </c>
      <c r="CG109">
        <f t="shared" si="139"/>
        <v>0</v>
      </c>
      <c r="CH109">
        <f t="shared" si="139"/>
        <v>0</v>
      </c>
      <c r="CI109">
        <f t="shared" si="139"/>
        <v>0</v>
      </c>
      <c r="CJ109">
        <f t="shared" si="140"/>
        <v>0</v>
      </c>
      <c r="CK109">
        <f t="shared" si="140"/>
        <v>0</v>
      </c>
      <c r="CL109">
        <f t="shared" si="140"/>
        <v>0</v>
      </c>
      <c r="CM109">
        <f t="shared" si="140"/>
        <v>0</v>
      </c>
      <c r="CN109">
        <f t="shared" si="140"/>
        <v>0</v>
      </c>
      <c r="CO109">
        <f t="shared" si="140"/>
        <v>0</v>
      </c>
      <c r="CP109">
        <f t="shared" si="140"/>
        <v>0</v>
      </c>
      <c r="CQ109">
        <f t="shared" si="140"/>
        <v>0</v>
      </c>
      <c r="CR109">
        <f t="shared" si="140"/>
        <v>0</v>
      </c>
      <c r="CS109">
        <f t="shared" si="140"/>
        <v>0</v>
      </c>
      <c r="CT109">
        <f t="shared" si="141"/>
        <v>0</v>
      </c>
      <c r="CU109">
        <f t="shared" si="141"/>
        <v>0</v>
      </c>
      <c r="CV109">
        <f t="shared" si="141"/>
        <v>0</v>
      </c>
      <c r="CW109">
        <f t="shared" si="141"/>
        <v>0</v>
      </c>
      <c r="CX109">
        <f t="shared" si="141"/>
        <v>0</v>
      </c>
      <c r="CY109">
        <f t="shared" si="141"/>
        <v>0</v>
      </c>
      <c r="CZ109">
        <f t="shared" si="141"/>
        <v>0</v>
      </c>
      <c r="DA109">
        <f t="shared" si="141"/>
        <v>0</v>
      </c>
      <c r="DB109">
        <f t="shared" si="141"/>
        <v>0</v>
      </c>
      <c r="DC109">
        <f t="shared" si="141"/>
        <v>0</v>
      </c>
      <c r="DD109">
        <f t="shared" si="142"/>
        <v>0</v>
      </c>
      <c r="DE109">
        <f t="shared" si="142"/>
        <v>0</v>
      </c>
      <c r="DF109">
        <f t="shared" si="142"/>
        <v>0</v>
      </c>
      <c r="DG109">
        <f t="shared" si="142"/>
        <v>0</v>
      </c>
      <c r="DH109">
        <f t="shared" si="142"/>
        <v>0</v>
      </c>
      <c r="DI109">
        <f t="shared" si="142"/>
        <v>0</v>
      </c>
      <c r="DJ109">
        <f t="shared" si="142"/>
        <v>0</v>
      </c>
      <c r="DK109">
        <f t="shared" si="142"/>
        <v>0</v>
      </c>
      <c r="DL109">
        <f t="shared" si="142"/>
        <v>0</v>
      </c>
      <c r="DM109">
        <f t="shared" si="142"/>
        <v>0</v>
      </c>
      <c r="DN109">
        <f t="shared" si="143"/>
        <v>0</v>
      </c>
      <c r="DO109">
        <f t="shared" si="143"/>
        <v>0</v>
      </c>
      <c r="DP109">
        <f t="shared" si="143"/>
        <v>0</v>
      </c>
      <c r="DQ109">
        <f t="shared" si="143"/>
        <v>0</v>
      </c>
      <c r="DR109">
        <f t="shared" si="143"/>
        <v>0</v>
      </c>
      <c r="DS109">
        <f t="shared" si="143"/>
        <v>0</v>
      </c>
      <c r="DT109">
        <f t="shared" si="143"/>
        <v>0</v>
      </c>
      <c r="DU109">
        <f t="shared" si="143"/>
        <v>0</v>
      </c>
      <c r="DV109">
        <f t="shared" si="143"/>
        <v>0</v>
      </c>
      <c r="DW109">
        <f t="shared" si="143"/>
        <v>0</v>
      </c>
      <c r="DX109">
        <f t="shared" ref="DX109:DZ112" si="144">IF($C109&lt;&gt;"",IF(BL108&gt;0,1,0),0)</f>
        <v>0</v>
      </c>
      <c r="DY109">
        <f t="shared" si="144"/>
        <v>0</v>
      </c>
      <c r="DZ109">
        <f t="shared" si="144"/>
        <v>0</v>
      </c>
    </row>
    <row r="110" spans="1:130">
      <c r="A110" s="106"/>
      <c r="B110" s="19" t="s">
        <v>2</v>
      </c>
      <c r="C110" s="97"/>
      <c r="D110" s="18">
        <v>0</v>
      </c>
      <c r="E110" s="18">
        <v>0</v>
      </c>
      <c r="F110" s="18">
        <v>270</v>
      </c>
      <c r="G110" s="18">
        <v>0</v>
      </c>
      <c r="H110" s="18">
        <v>0</v>
      </c>
      <c r="I110" s="18">
        <v>91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44">
        <v>0</v>
      </c>
      <c r="Z110" s="18">
        <v>0</v>
      </c>
      <c r="AA110" s="18">
        <v>0</v>
      </c>
      <c r="AB110" s="18">
        <v>0</v>
      </c>
      <c r="AC110" s="18">
        <v>1726</v>
      </c>
      <c r="AD110" s="18">
        <v>0</v>
      </c>
      <c r="AE110" s="18">
        <v>2156</v>
      </c>
      <c r="AF110" s="44">
        <v>0</v>
      </c>
      <c r="AG110" s="18">
        <v>2402</v>
      </c>
      <c r="AH110" s="18">
        <v>145</v>
      </c>
      <c r="AI110" s="18">
        <v>1732</v>
      </c>
      <c r="AJ110" s="18">
        <v>2700</v>
      </c>
      <c r="AK110" s="18">
        <v>0</v>
      </c>
      <c r="AL110" s="18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  <c r="AS110" s="111">
        <v>0</v>
      </c>
      <c r="AT110" s="49">
        <v>1796</v>
      </c>
      <c r="AU110" s="49">
        <v>1811</v>
      </c>
      <c r="AV110" s="49">
        <v>1635</v>
      </c>
      <c r="AW110" s="49">
        <v>1175</v>
      </c>
      <c r="AX110" s="18">
        <v>2807</v>
      </c>
      <c r="AY110" s="18">
        <v>3073</v>
      </c>
      <c r="AZ110" s="18">
        <v>3133</v>
      </c>
      <c r="BA110" s="18">
        <v>3156</v>
      </c>
      <c r="BB110" s="73">
        <v>3165</v>
      </c>
      <c r="BC110" s="18">
        <v>3150</v>
      </c>
      <c r="BD110" s="18">
        <v>3113</v>
      </c>
      <c r="BE110" s="25">
        <v>3074</v>
      </c>
      <c r="BF110" s="18">
        <v>9690</v>
      </c>
      <c r="BG110" s="18">
        <v>15</v>
      </c>
      <c r="BH110" s="18">
        <v>15</v>
      </c>
      <c r="BI110" s="118">
        <f>BH110</f>
        <v>15</v>
      </c>
      <c r="BJ110" s="118">
        <v>15</v>
      </c>
      <c r="BK110" s="118">
        <v>15</v>
      </c>
      <c r="BL110" s="118">
        <v>0</v>
      </c>
      <c r="BM110" s="118">
        <v>1490</v>
      </c>
      <c r="BN110" s="118">
        <v>1972</v>
      </c>
      <c r="BO110" s="103"/>
      <c r="BP110">
        <f t="shared" si="138"/>
        <v>0</v>
      </c>
      <c r="BQ110">
        <f t="shared" si="138"/>
        <v>0</v>
      </c>
      <c r="BR110">
        <f t="shared" si="138"/>
        <v>0</v>
      </c>
      <c r="BS110">
        <f t="shared" si="138"/>
        <v>0</v>
      </c>
      <c r="BT110">
        <f t="shared" si="138"/>
        <v>0</v>
      </c>
      <c r="BU110">
        <f t="shared" si="138"/>
        <v>0</v>
      </c>
      <c r="BV110">
        <f t="shared" si="138"/>
        <v>0</v>
      </c>
      <c r="BW110">
        <f t="shared" si="138"/>
        <v>0</v>
      </c>
      <c r="BX110">
        <f t="shared" si="138"/>
        <v>0</v>
      </c>
      <c r="BY110">
        <f t="shared" si="138"/>
        <v>0</v>
      </c>
      <c r="BZ110">
        <f t="shared" si="139"/>
        <v>0</v>
      </c>
      <c r="CA110">
        <f t="shared" si="139"/>
        <v>0</v>
      </c>
      <c r="CB110">
        <f t="shared" si="139"/>
        <v>0</v>
      </c>
      <c r="CC110">
        <f t="shared" si="139"/>
        <v>0</v>
      </c>
      <c r="CD110">
        <f t="shared" si="139"/>
        <v>0</v>
      </c>
      <c r="CE110">
        <f t="shared" si="139"/>
        <v>0</v>
      </c>
      <c r="CF110">
        <f t="shared" si="139"/>
        <v>0</v>
      </c>
      <c r="CG110">
        <f t="shared" si="139"/>
        <v>0</v>
      </c>
      <c r="CH110">
        <f t="shared" si="139"/>
        <v>0</v>
      </c>
      <c r="CI110">
        <f t="shared" si="139"/>
        <v>0</v>
      </c>
      <c r="CJ110">
        <f t="shared" si="140"/>
        <v>0</v>
      </c>
      <c r="CK110">
        <f t="shared" si="140"/>
        <v>0</v>
      </c>
      <c r="CL110">
        <f t="shared" si="140"/>
        <v>0</v>
      </c>
      <c r="CM110">
        <f t="shared" si="140"/>
        <v>0</v>
      </c>
      <c r="CN110">
        <f t="shared" si="140"/>
        <v>0</v>
      </c>
      <c r="CO110">
        <f t="shared" si="140"/>
        <v>0</v>
      </c>
      <c r="CP110">
        <f t="shared" si="140"/>
        <v>0</v>
      </c>
      <c r="CQ110">
        <f t="shared" si="140"/>
        <v>0</v>
      </c>
      <c r="CR110">
        <f t="shared" si="140"/>
        <v>0</v>
      </c>
      <c r="CS110">
        <f t="shared" si="140"/>
        <v>0</v>
      </c>
      <c r="CT110">
        <f t="shared" si="141"/>
        <v>0</v>
      </c>
      <c r="CU110">
        <f t="shared" si="141"/>
        <v>0</v>
      </c>
      <c r="CV110">
        <f t="shared" si="141"/>
        <v>0</v>
      </c>
      <c r="CW110">
        <f t="shared" si="141"/>
        <v>0</v>
      </c>
      <c r="CX110">
        <f t="shared" si="141"/>
        <v>0</v>
      </c>
      <c r="CY110">
        <f t="shared" si="141"/>
        <v>0</v>
      </c>
      <c r="CZ110">
        <f t="shared" si="141"/>
        <v>0</v>
      </c>
      <c r="DA110">
        <f t="shared" si="141"/>
        <v>0</v>
      </c>
      <c r="DB110">
        <f t="shared" si="141"/>
        <v>0</v>
      </c>
      <c r="DC110">
        <f t="shared" si="141"/>
        <v>0</v>
      </c>
      <c r="DD110">
        <f t="shared" si="142"/>
        <v>0</v>
      </c>
      <c r="DE110">
        <f t="shared" si="142"/>
        <v>0</v>
      </c>
      <c r="DF110">
        <f t="shared" si="142"/>
        <v>0</v>
      </c>
      <c r="DG110">
        <f t="shared" si="142"/>
        <v>0</v>
      </c>
      <c r="DH110">
        <f t="shared" si="142"/>
        <v>0</v>
      </c>
      <c r="DI110">
        <f t="shared" si="142"/>
        <v>0</v>
      </c>
      <c r="DJ110">
        <f t="shared" si="142"/>
        <v>0</v>
      </c>
      <c r="DK110">
        <f t="shared" si="142"/>
        <v>0</v>
      </c>
      <c r="DL110">
        <f t="shared" si="142"/>
        <v>0</v>
      </c>
      <c r="DM110">
        <f t="shared" si="142"/>
        <v>0</v>
      </c>
      <c r="DN110">
        <f t="shared" si="143"/>
        <v>0</v>
      </c>
      <c r="DO110">
        <f t="shared" si="143"/>
        <v>0</v>
      </c>
      <c r="DP110">
        <f t="shared" si="143"/>
        <v>0</v>
      </c>
      <c r="DQ110">
        <f t="shared" si="143"/>
        <v>0</v>
      </c>
      <c r="DR110">
        <f t="shared" si="143"/>
        <v>0</v>
      </c>
      <c r="DS110">
        <f t="shared" si="143"/>
        <v>0</v>
      </c>
      <c r="DT110">
        <f t="shared" si="143"/>
        <v>0</v>
      </c>
      <c r="DU110">
        <f t="shared" si="143"/>
        <v>0</v>
      </c>
      <c r="DV110">
        <f t="shared" si="143"/>
        <v>0</v>
      </c>
      <c r="DW110">
        <f t="shared" si="143"/>
        <v>0</v>
      </c>
      <c r="DX110">
        <f t="shared" si="144"/>
        <v>0</v>
      </c>
      <c r="DY110">
        <f t="shared" si="144"/>
        <v>0</v>
      </c>
      <c r="DZ110">
        <f t="shared" si="144"/>
        <v>0</v>
      </c>
    </row>
    <row r="111" spans="1:130">
      <c r="A111" s="106" t="str">
        <f>IF(LEFT(B113,1)&lt;&gt;"",IF(LEFT(B113,1)&lt;&gt;" ",COUNT($A$66:A107)+1,""),"")</f>
        <v/>
      </c>
      <c r="B111" s="19" t="s">
        <v>3</v>
      </c>
      <c r="C111" s="98"/>
      <c r="D111" s="18">
        <v>0</v>
      </c>
      <c r="E111" s="18">
        <v>284</v>
      </c>
      <c r="F111" s="18">
        <v>92</v>
      </c>
      <c r="G111" s="18">
        <v>15</v>
      </c>
      <c r="H111" s="18">
        <v>0</v>
      </c>
      <c r="I111" s="18">
        <f>183+28</f>
        <v>211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44">
        <v>0</v>
      </c>
      <c r="Z111" s="18">
        <v>0</v>
      </c>
      <c r="AA111" s="18">
        <v>157.1</v>
      </c>
      <c r="AB111" s="18">
        <v>326.89999999999998</v>
      </c>
      <c r="AC111" s="18">
        <v>23.700000000000003</v>
      </c>
      <c r="AD111" s="18">
        <v>914</v>
      </c>
      <c r="AE111" s="18">
        <v>65.400000000000006</v>
      </c>
      <c r="AF111" s="44">
        <v>453.29999999999995</v>
      </c>
      <c r="AG111" s="18">
        <v>486.29999999999995</v>
      </c>
      <c r="AH111" s="18">
        <f>356.9-AH110</f>
        <v>211.89999999999998</v>
      </c>
      <c r="AI111" s="18">
        <v>589.29999999999995</v>
      </c>
      <c r="AJ111" s="18">
        <v>1056.3</v>
      </c>
      <c r="AK111" s="18">
        <v>0</v>
      </c>
      <c r="AL111" s="18"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v>0</v>
      </c>
      <c r="AR111" s="18">
        <v>0</v>
      </c>
      <c r="AS111" s="111">
        <v>0</v>
      </c>
      <c r="AT111" s="49">
        <v>648</v>
      </c>
      <c r="AU111" s="49">
        <v>1540</v>
      </c>
      <c r="AV111" s="49">
        <v>2910</v>
      </c>
      <c r="AW111" s="29">
        <v>3488.7</v>
      </c>
      <c r="AX111" s="18">
        <v>3127</v>
      </c>
      <c r="AY111" s="18">
        <v>2288</v>
      </c>
      <c r="AZ111" s="29">
        <v>2463</v>
      </c>
      <c r="BA111" s="29">
        <v>2411</v>
      </c>
      <c r="BB111" s="29">
        <v>2521</v>
      </c>
      <c r="BC111" s="18">
        <v>2369</v>
      </c>
      <c r="BD111" s="18">
        <v>2266</v>
      </c>
      <c r="BE111" s="18">
        <v>2182</v>
      </c>
      <c r="BF111" s="18">
        <v>30</v>
      </c>
      <c r="BG111" s="18">
        <v>0</v>
      </c>
      <c r="BH111" s="18">
        <v>0</v>
      </c>
      <c r="BI111" s="118">
        <f>BH111</f>
        <v>0</v>
      </c>
      <c r="BJ111" s="118">
        <v>120</v>
      </c>
      <c r="BK111" s="118">
        <v>120</v>
      </c>
      <c r="BL111" s="118">
        <f>120+93</f>
        <v>213</v>
      </c>
      <c r="BM111" s="118">
        <f>118.5651204</f>
        <v>118.5651204</v>
      </c>
      <c r="BN111" s="118">
        <v>76</v>
      </c>
      <c r="BO111" s="103"/>
      <c r="BP111">
        <f t="shared" si="138"/>
        <v>0</v>
      </c>
      <c r="BQ111">
        <f t="shared" si="138"/>
        <v>0</v>
      </c>
      <c r="BR111">
        <f t="shared" si="138"/>
        <v>0</v>
      </c>
      <c r="BS111">
        <f t="shared" si="138"/>
        <v>0</v>
      </c>
      <c r="BT111">
        <f t="shared" si="138"/>
        <v>0</v>
      </c>
      <c r="BU111">
        <f t="shared" si="138"/>
        <v>0</v>
      </c>
      <c r="BV111">
        <f t="shared" si="138"/>
        <v>0</v>
      </c>
      <c r="BW111">
        <f t="shared" si="138"/>
        <v>0</v>
      </c>
      <c r="BX111">
        <f t="shared" si="138"/>
        <v>0</v>
      </c>
      <c r="BY111">
        <f t="shared" si="138"/>
        <v>0</v>
      </c>
      <c r="BZ111">
        <f t="shared" si="139"/>
        <v>0</v>
      </c>
      <c r="CA111">
        <f t="shared" si="139"/>
        <v>0</v>
      </c>
      <c r="CB111">
        <f t="shared" si="139"/>
        <v>0</v>
      </c>
      <c r="CC111">
        <f t="shared" si="139"/>
        <v>0</v>
      </c>
      <c r="CD111">
        <f t="shared" si="139"/>
        <v>0</v>
      </c>
      <c r="CE111">
        <f t="shared" si="139"/>
        <v>0</v>
      </c>
      <c r="CF111">
        <f t="shared" si="139"/>
        <v>0</v>
      </c>
      <c r="CG111">
        <f t="shared" si="139"/>
        <v>0</v>
      </c>
      <c r="CH111">
        <f t="shared" si="139"/>
        <v>0</v>
      </c>
      <c r="CI111">
        <f t="shared" si="139"/>
        <v>0</v>
      </c>
      <c r="CJ111">
        <f t="shared" si="140"/>
        <v>0</v>
      </c>
      <c r="CK111">
        <f t="shared" si="140"/>
        <v>0</v>
      </c>
      <c r="CL111">
        <f t="shared" si="140"/>
        <v>0</v>
      </c>
      <c r="CM111">
        <f t="shared" si="140"/>
        <v>0</v>
      </c>
      <c r="CN111">
        <f t="shared" si="140"/>
        <v>0</v>
      </c>
      <c r="CO111">
        <f t="shared" si="140"/>
        <v>0</v>
      </c>
      <c r="CP111">
        <f t="shared" si="140"/>
        <v>0</v>
      </c>
      <c r="CQ111">
        <f t="shared" si="140"/>
        <v>0</v>
      </c>
      <c r="CR111">
        <f t="shared" si="140"/>
        <v>0</v>
      </c>
      <c r="CS111">
        <f t="shared" si="140"/>
        <v>0</v>
      </c>
      <c r="CT111">
        <f t="shared" si="141"/>
        <v>0</v>
      </c>
      <c r="CU111">
        <f t="shared" si="141"/>
        <v>0</v>
      </c>
      <c r="CV111">
        <f t="shared" si="141"/>
        <v>0</v>
      </c>
      <c r="CW111">
        <f t="shared" si="141"/>
        <v>0</v>
      </c>
      <c r="CX111">
        <f t="shared" si="141"/>
        <v>0</v>
      </c>
      <c r="CY111">
        <f t="shared" si="141"/>
        <v>0</v>
      </c>
      <c r="CZ111">
        <f t="shared" si="141"/>
        <v>0</v>
      </c>
      <c r="DA111">
        <f t="shared" si="141"/>
        <v>0</v>
      </c>
      <c r="DB111">
        <f t="shared" si="141"/>
        <v>0</v>
      </c>
      <c r="DC111">
        <f t="shared" si="141"/>
        <v>0</v>
      </c>
      <c r="DD111">
        <f t="shared" si="142"/>
        <v>0</v>
      </c>
      <c r="DE111">
        <f t="shared" si="142"/>
        <v>0</v>
      </c>
      <c r="DF111">
        <f t="shared" si="142"/>
        <v>0</v>
      </c>
      <c r="DG111">
        <f t="shared" si="142"/>
        <v>0</v>
      </c>
      <c r="DH111">
        <f t="shared" si="142"/>
        <v>0</v>
      </c>
      <c r="DI111">
        <f t="shared" si="142"/>
        <v>0</v>
      </c>
      <c r="DJ111">
        <f t="shared" si="142"/>
        <v>0</v>
      </c>
      <c r="DK111">
        <f t="shared" si="142"/>
        <v>0</v>
      </c>
      <c r="DL111">
        <f t="shared" si="142"/>
        <v>0</v>
      </c>
      <c r="DM111">
        <f t="shared" si="142"/>
        <v>0</v>
      </c>
      <c r="DN111">
        <f t="shared" si="143"/>
        <v>0</v>
      </c>
      <c r="DO111">
        <f t="shared" si="143"/>
        <v>0</v>
      </c>
      <c r="DP111">
        <f t="shared" si="143"/>
        <v>0</v>
      </c>
      <c r="DQ111">
        <f t="shared" si="143"/>
        <v>0</v>
      </c>
      <c r="DR111">
        <f t="shared" si="143"/>
        <v>0</v>
      </c>
      <c r="DS111">
        <f t="shared" si="143"/>
        <v>0</v>
      </c>
      <c r="DT111">
        <f t="shared" si="143"/>
        <v>0</v>
      </c>
      <c r="DU111">
        <f t="shared" si="143"/>
        <v>0</v>
      </c>
      <c r="DV111">
        <f t="shared" si="143"/>
        <v>0</v>
      </c>
      <c r="DW111">
        <f t="shared" si="143"/>
        <v>0</v>
      </c>
      <c r="DX111">
        <f t="shared" si="144"/>
        <v>0</v>
      </c>
      <c r="DY111">
        <f t="shared" si="144"/>
        <v>0</v>
      </c>
      <c r="DZ111">
        <f t="shared" si="144"/>
        <v>0</v>
      </c>
    </row>
    <row r="112" spans="1:130">
      <c r="A112" s="106" t="str">
        <f>IF(LEFT(B115,1)&lt;&gt;"",IF(LEFT(B115,1)&lt;&gt;" ",COUNT($A$66:A111)+1,""),"")</f>
        <v/>
      </c>
      <c r="B112" s="55" t="s">
        <v>18</v>
      </c>
      <c r="C112" s="96"/>
      <c r="D112" s="18">
        <v>0</v>
      </c>
      <c r="E112" s="18">
        <v>150</v>
      </c>
      <c r="F112" s="18">
        <v>0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970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3610</v>
      </c>
      <c r="AA112" s="18">
        <v>3350</v>
      </c>
      <c r="AB112" s="18">
        <v>2766.6666666666665</v>
      </c>
      <c r="AC112" s="18">
        <v>9900</v>
      </c>
      <c r="AD112" s="18">
        <v>2600</v>
      </c>
      <c r="AE112" s="18">
        <v>29515</v>
      </c>
      <c r="AF112" s="18">
        <v>23076</v>
      </c>
      <c r="AG112" s="18">
        <v>28342</v>
      </c>
      <c r="AH112" s="18">
        <v>30218</v>
      </c>
      <c r="AI112" s="18">
        <v>32094</v>
      </c>
      <c r="AJ112" s="18">
        <v>28476</v>
      </c>
      <c r="AK112" s="18">
        <v>28476</v>
      </c>
      <c r="AL112" s="18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  <c r="AS112" s="111">
        <v>0</v>
      </c>
      <c r="AT112" s="49">
        <v>1233</v>
      </c>
      <c r="AU112" s="49">
        <v>1286</v>
      </c>
      <c r="AV112" s="49">
        <v>1055</v>
      </c>
      <c r="AW112" s="49">
        <v>825</v>
      </c>
      <c r="AX112" s="49">
        <v>1404</v>
      </c>
      <c r="AY112" s="49">
        <v>1046</v>
      </c>
      <c r="AZ112" s="49">
        <v>1005</v>
      </c>
      <c r="BA112" s="49">
        <v>894</v>
      </c>
      <c r="BB112" s="49">
        <v>851</v>
      </c>
      <c r="BC112" s="18">
        <v>701</v>
      </c>
      <c r="BD112" s="18">
        <f>648+60</f>
        <v>708</v>
      </c>
      <c r="BE112" s="25">
        <f>667+60</f>
        <v>727</v>
      </c>
      <c r="BF112" s="18">
        <f>38+60</f>
        <v>98</v>
      </c>
      <c r="BG112" s="18">
        <f>34+60</f>
        <v>94</v>
      </c>
      <c r="BH112" s="18">
        <f>32+60</f>
        <v>92</v>
      </c>
      <c r="BI112" s="18">
        <v>96</v>
      </c>
      <c r="BJ112" s="118">
        <v>94</v>
      </c>
      <c r="BK112" s="118">
        <v>93</v>
      </c>
      <c r="BL112" s="118">
        <v>10</v>
      </c>
      <c r="BM112" s="118">
        <v>10</v>
      </c>
      <c r="BN112" s="118">
        <v>10</v>
      </c>
      <c r="BO112" s="103"/>
      <c r="BP112">
        <f t="shared" si="138"/>
        <v>0</v>
      </c>
      <c r="BQ112">
        <f t="shared" si="138"/>
        <v>0</v>
      </c>
      <c r="BR112">
        <f t="shared" si="138"/>
        <v>0</v>
      </c>
      <c r="BS112">
        <f t="shared" si="138"/>
        <v>0</v>
      </c>
      <c r="BT112">
        <f t="shared" si="138"/>
        <v>0</v>
      </c>
      <c r="BU112">
        <f t="shared" si="138"/>
        <v>0</v>
      </c>
      <c r="BV112">
        <f t="shared" si="138"/>
        <v>0</v>
      </c>
      <c r="BW112">
        <f t="shared" si="138"/>
        <v>0</v>
      </c>
      <c r="BX112">
        <f t="shared" si="138"/>
        <v>0</v>
      </c>
      <c r="BY112">
        <f t="shared" si="138"/>
        <v>0</v>
      </c>
      <c r="BZ112">
        <f t="shared" si="139"/>
        <v>0</v>
      </c>
      <c r="CA112">
        <f t="shared" si="139"/>
        <v>0</v>
      </c>
      <c r="CB112">
        <f t="shared" si="139"/>
        <v>0</v>
      </c>
      <c r="CC112">
        <f t="shared" si="139"/>
        <v>0</v>
      </c>
      <c r="CD112">
        <f t="shared" si="139"/>
        <v>0</v>
      </c>
      <c r="CE112">
        <f t="shared" si="139"/>
        <v>0</v>
      </c>
      <c r="CF112">
        <f t="shared" si="139"/>
        <v>0</v>
      </c>
      <c r="CG112">
        <f t="shared" si="139"/>
        <v>0</v>
      </c>
      <c r="CH112">
        <f t="shared" si="139"/>
        <v>0</v>
      </c>
      <c r="CI112">
        <f t="shared" si="139"/>
        <v>0</v>
      </c>
      <c r="CJ112">
        <f t="shared" si="140"/>
        <v>0</v>
      </c>
      <c r="CK112">
        <f t="shared" si="140"/>
        <v>0</v>
      </c>
      <c r="CL112">
        <f t="shared" si="140"/>
        <v>0</v>
      </c>
      <c r="CM112">
        <f t="shared" si="140"/>
        <v>0</v>
      </c>
      <c r="CN112">
        <f t="shared" si="140"/>
        <v>0</v>
      </c>
      <c r="CO112">
        <f t="shared" si="140"/>
        <v>0</v>
      </c>
      <c r="CP112">
        <f t="shared" si="140"/>
        <v>0</v>
      </c>
      <c r="CQ112">
        <f t="shared" si="140"/>
        <v>0</v>
      </c>
      <c r="CR112">
        <f t="shared" si="140"/>
        <v>0</v>
      </c>
      <c r="CS112">
        <f t="shared" si="140"/>
        <v>0</v>
      </c>
      <c r="CT112">
        <f t="shared" si="141"/>
        <v>0</v>
      </c>
      <c r="CU112">
        <f t="shared" si="141"/>
        <v>0</v>
      </c>
      <c r="CV112">
        <f t="shared" si="141"/>
        <v>0</v>
      </c>
      <c r="CW112">
        <f t="shared" si="141"/>
        <v>0</v>
      </c>
      <c r="CX112">
        <f t="shared" si="141"/>
        <v>0</v>
      </c>
      <c r="CY112">
        <f t="shared" si="141"/>
        <v>0</v>
      </c>
      <c r="CZ112">
        <f t="shared" si="141"/>
        <v>0</v>
      </c>
      <c r="DA112">
        <f t="shared" si="141"/>
        <v>0</v>
      </c>
      <c r="DB112">
        <f t="shared" si="141"/>
        <v>0</v>
      </c>
      <c r="DC112">
        <f t="shared" si="141"/>
        <v>0</v>
      </c>
      <c r="DD112">
        <f t="shared" si="142"/>
        <v>0</v>
      </c>
      <c r="DE112">
        <f t="shared" si="142"/>
        <v>0</v>
      </c>
      <c r="DF112">
        <f t="shared" si="142"/>
        <v>0</v>
      </c>
      <c r="DG112">
        <f t="shared" si="142"/>
        <v>0</v>
      </c>
      <c r="DH112">
        <f t="shared" si="142"/>
        <v>0</v>
      </c>
      <c r="DI112">
        <f t="shared" si="142"/>
        <v>0</v>
      </c>
      <c r="DJ112">
        <f t="shared" si="142"/>
        <v>0</v>
      </c>
      <c r="DK112">
        <f t="shared" si="142"/>
        <v>0</v>
      </c>
      <c r="DL112">
        <f t="shared" si="142"/>
        <v>0</v>
      </c>
      <c r="DM112">
        <f t="shared" si="142"/>
        <v>0</v>
      </c>
      <c r="DN112">
        <f t="shared" si="143"/>
        <v>0</v>
      </c>
      <c r="DO112">
        <f t="shared" si="143"/>
        <v>0</v>
      </c>
      <c r="DP112">
        <f t="shared" si="143"/>
        <v>0</v>
      </c>
      <c r="DQ112">
        <f t="shared" si="143"/>
        <v>0</v>
      </c>
      <c r="DR112">
        <f t="shared" si="143"/>
        <v>0</v>
      </c>
      <c r="DS112">
        <f t="shared" si="143"/>
        <v>0</v>
      </c>
      <c r="DT112">
        <f t="shared" si="143"/>
        <v>0</v>
      </c>
      <c r="DU112">
        <f t="shared" si="143"/>
        <v>0</v>
      </c>
      <c r="DV112">
        <f t="shared" si="143"/>
        <v>0</v>
      </c>
      <c r="DW112">
        <f t="shared" si="143"/>
        <v>0</v>
      </c>
      <c r="DX112">
        <f t="shared" si="144"/>
        <v>0</v>
      </c>
      <c r="DY112">
        <f t="shared" si="144"/>
        <v>0</v>
      </c>
      <c r="DZ112">
        <f t="shared" si="144"/>
        <v>0</v>
      </c>
    </row>
    <row r="113" spans="1:130">
      <c r="A113" s="106" t="str">
        <f>IF(LEFT(B117,1)&lt;&gt;"",IF(LEFT(B117,1)&lt;&gt;" ",COUNT($A$66:A112)+1,""),"")</f>
        <v/>
      </c>
      <c r="B113" s="55" t="s">
        <v>25</v>
      </c>
      <c r="C113" s="98"/>
      <c r="D113" s="18">
        <v>0</v>
      </c>
      <c r="E113" s="18">
        <v>0</v>
      </c>
      <c r="F113" s="18">
        <v>0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0</v>
      </c>
      <c r="AG113" s="18">
        <v>1200</v>
      </c>
      <c r="AH113" s="18">
        <v>0</v>
      </c>
      <c r="AI113" s="18">
        <v>0</v>
      </c>
      <c r="AJ113" s="18">
        <v>0</v>
      </c>
      <c r="AK113" s="18">
        <v>0</v>
      </c>
      <c r="AL113" s="18">
        <v>0</v>
      </c>
      <c r="AM113" s="18">
        <v>0</v>
      </c>
      <c r="AN113" s="18">
        <v>0</v>
      </c>
      <c r="AO113" s="18">
        <v>0</v>
      </c>
      <c r="AP113" s="18">
        <v>0</v>
      </c>
      <c r="AQ113" s="18">
        <v>0</v>
      </c>
      <c r="AR113" s="18">
        <v>0</v>
      </c>
      <c r="AS113" s="154">
        <v>41000</v>
      </c>
      <c r="AT113" s="49">
        <v>95000</v>
      </c>
      <c r="AU113" s="49">
        <v>97281</v>
      </c>
      <c r="AV113" s="49">
        <v>99405</v>
      </c>
      <c r="AW113" s="49">
        <v>102600</v>
      </c>
      <c r="AX113" s="49">
        <v>26076</v>
      </c>
      <c r="AY113" s="49">
        <v>28857</v>
      </c>
      <c r="AZ113" s="49">
        <v>28984</v>
      </c>
      <c r="BA113" s="49">
        <v>29808</v>
      </c>
      <c r="BB113" s="49">
        <v>11218</v>
      </c>
      <c r="BC113" s="18">
        <f>11177</f>
        <v>11177</v>
      </c>
      <c r="BD113" s="18">
        <f>11482</f>
        <v>11482</v>
      </c>
      <c r="BE113" s="25">
        <f>11838</f>
        <v>11838</v>
      </c>
      <c r="BF113" s="18">
        <f>11633+14970+4733+12790+1915</f>
        <v>46041</v>
      </c>
      <c r="BG113" s="115">
        <f>11521+14585+4404+12167+1737</f>
        <v>44414</v>
      </c>
      <c r="BH113" s="73">
        <v>47180</v>
      </c>
      <c r="BI113" s="118">
        <v>3290</v>
      </c>
      <c r="BJ113" s="18">
        <v>1120</v>
      </c>
      <c r="BK113" s="118">
        <v>9100</v>
      </c>
      <c r="BL113" s="118">
        <f>4500+65500+503</f>
        <v>70503</v>
      </c>
      <c r="BM113" s="118">
        <v>2500</v>
      </c>
      <c r="BN113" s="118">
        <v>2500</v>
      </c>
      <c r="BO113" s="103"/>
      <c r="BP113">
        <f t="shared" si="138"/>
        <v>0</v>
      </c>
      <c r="BQ113">
        <f t="shared" si="138"/>
        <v>0</v>
      </c>
      <c r="BR113">
        <f t="shared" si="138"/>
        <v>0</v>
      </c>
      <c r="BS113">
        <f t="shared" si="138"/>
        <v>0</v>
      </c>
      <c r="BT113">
        <f t="shared" si="138"/>
        <v>0</v>
      </c>
      <c r="BU113">
        <f t="shared" si="138"/>
        <v>0</v>
      </c>
      <c r="BV113">
        <f t="shared" si="138"/>
        <v>0</v>
      </c>
      <c r="BW113">
        <f t="shared" si="138"/>
        <v>0</v>
      </c>
      <c r="BX113">
        <f t="shared" si="138"/>
        <v>0</v>
      </c>
      <c r="BY113">
        <f t="shared" si="138"/>
        <v>0</v>
      </c>
      <c r="BZ113">
        <f t="shared" si="139"/>
        <v>0</v>
      </c>
      <c r="CA113">
        <f t="shared" si="139"/>
        <v>0</v>
      </c>
      <c r="CB113">
        <f t="shared" si="139"/>
        <v>0</v>
      </c>
      <c r="CC113">
        <f t="shared" si="139"/>
        <v>0</v>
      </c>
      <c r="CD113">
        <f t="shared" si="139"/>
        <v>0</v>
      </c>
      <c r="CE113">
        <f t="shared" si="139"/>
        <v>0</v>
      </c>
      <c r="CF113">
        <f t="shared" si="139"/>
        <v>0</v>
      </c>
      <c r="CG113">
        <f t="shared" si="139"/>
        <v>0</v>
      </c>
      <c r="CH113">
        <f t="shared" si="139"/>
        <v>0</v>
      </c>
      <c r="CI113">
        <f t="shared" si="139"/>
        <v>0</v>
      </c>
      <c r="CJ113">
        <f t="shared" si="140"/>
        <v>0</v>
      </c>
      <c r="CK113">
        <f t="shared" si="140"/>
        <v>0</v>
      </c>
      <c r="CL113">
        <f t="shared" si="140"/>
        <v>0</v>
      </c>
      <c r="CM113">
        <f t="shared" si="140"/>
        <v>0</v>
      </c>
      <c r="CN113">
        <f t="shared" si="140"/>
        <v>0</v>
      </c>
      <c r="CO113">
        <f t="shared" si="140"/>
        <v>0</v>
      </c>
      <c r="CP113">
        <f t="shared" si="140"/>
        <v>0</v>
      </c>
      <c r="CQ113">
        <f t="shared" si="140"/>
        <v>0</v>
      </c>
      <c r="CR113">
        <f t="shared" si="140"/>
        <v>0</v>
      </c>
      <c r="CS113">
        <f t="shared" si="140"/>
        <v>0</v>
      </c>
      <c r="CT113">
        <f t="shared" si="141"/>
        <v>0</v>
      </c>
      <c r="CU113">
        <f t="shared" si="141"/>
        <v>0</v>
      </c>
      <c r="CV113">
        <f t="shared" si="141"/>
        <v>0</v>
      </c>
      <c r="CW113">
        <f t="shared" si="141"/>
        <v>0</v>
      </c>
      <c r="CX113">
        <f t="shared" si="141"/>
        <v>0</v>
      </c>
      <c r="CY113">
        <f t="shared" si="141"/>
        <v>0</v>
      </c>
      <c r="CZ113">
        <f t="shared" si="141"/>
        <v>0</v>
      </c>
      <c r="DA113">
        <f t="shared" si="141"/>
        <v>0</v>
      </c>
      <c r="DB113">
        <f t="shared" si="141"/>
        <v>0</v>
      </c>
      <c r="DC113">
        <f t="shared" si="141"/>
        <v>0</v>
      </c>
      <c r="DD113">
        <f t="shared" si="142"/>
        <v>0</v>
      </c>
      <c r="DE113">
        <f t="shared" si="142"/>
        <v>0</v>
      </c>
      <c r="DF113">
        <f t="shared" si="142"/>
        <v>0</v>
      </c>
      <c r="DG113">
        <f t="shared" si="142"/>
        <v>0</v>
      </c>
      <c r="DH113">
        <f t="shared" si="142"/>
        <v>0</v>
      </c>
      <c r="DI113">
        <f t="shared" si="142"/>
        <v>0</v>
      </c>
      <c r="DJ113">
        <f t="shared" si="142"/>
        <v>0</v>
      </c>
      <c r="DK113">
        <f t="shared" si="142"/>
        <v>0</v>
      </c>
      <c r="DL113">
        <f t="shared" si="142"/>
        <v>0</v>
      </c>
      <c r="DM113">
        <f t="shared" si="142"/>
        <v>0</v>
      </c>
      <c r="DN113">
        <f t="shared" si="143"/>
        <v>0</v>
      </c>
      <c r="DO113">
        <f t="shared" si="143"/>
        <v>0</v>
      </c>
      <c r="DP113">
        <f t="shared" si="143"/>
        <v>0</v>
      </c>
      <c r="DQ113">
        <f t="shared" si="143"/>
        <v>0</v>
      </c>
      <c r="DR113">
        <f t="shared" si="143"/>
        <v>0</v>
      </c>
      <c r="DS113">
        <f t="shared" si="143"/>
        <v>0</v>
      </c>
      <c r="DT113">
        <f t="shared" si="143"/>
        <v>0</v>
      </c>
      <c r="DU113">
        <f t="shared" si="143"/>
        <v>0</v>
      </c>
      <c r="DV113">
        <f t="shared" si="143"/>
        <v>0</v>
      </c>
      <c r="DW113">
        <f t="shared" si="143"/>
        <v>0</v>
      </c>
      <c r="DX113">
        <f>IF($C113&lt;&gt;"",IF(BL113&gt;0,1,0),0)</f>
        <v>0</v>
      </c>
      <c r="DY113">
        <f>IF($C113&lt;&gt;"",IF(BM113&gt;0,1,0),0)</f>
        <v>0</v>
      </c>
      <c r="DZ113">
        <f>IF($C113&lt;&gt;"",IF(BN113&gt;0,1,0),0)</f>
        <v>0</v>
      </c>
    </row>
    <row r="114" spans="1:130">
      <c r="A114" s="106"/>
      <c r="B114" s="19" t="s">
        <v>205</v>
      </c>
      <c r="C114" s="98"/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44">
        <v>0</v>
      </c>
      <c r="Z114" s="18">
        <v>0</v>
      </c>
      <c r="AA114" s="41" t="s">
        <v>16</v>
      </c>
      <c r="AB114" s="18">
        <f>4142.623-AB112</f>
        <v>1375.9563333333331</v>
      </c>
      <c r="AC114" s="41" t="s">
        <v>16</v>
      </c>
      <c r="AD114" s="18">
        <f>3741.523-AD112</f>
        <v>1141.5230000000001</v>
      </c>
      <c r="AE114" s="41" t="s">
        <v>16</v>
      </c>
      <c r="AF114" s="41" t="s">
        <v>16</v>
      </c>
      <c r="AG114" s="41" t="s">
        <v>16</v>
      </c>
      <c r="AH114" s="41" t="s">
        <v>16</v>
      </c>
      <c r="AI114" s="41" t="s">
        <v>16</v>
      </c>
      <c r="AJ114" s="41" t="s">
        <v>16</v>
      </c>
      <c r="AK114" s="41" t="s">
        <v>16</v>
      </c>
      <c r="AL114" s="18">
        <v>10.551</v>
      </c>
      <c r="AM114" s="18">
        <v>69.224999999999994</v>
      </c>
      <c r="AN114" s="18">
        <v>0.17299999999999999</v>
      </c>
      <c r="AO114" s="18">
        <v>0</v>
      </c>
      <c r="AP114" s="18">
        <v>0</v>
      </c>
      <c r="AQ114" s="18">
        <v>0</v>
      </c>
      <c r="AR114" s="18">
        <v>10.316000000000001</v>
      </c>
      <c r="AS114" s="111">
        <v>0</v>
      </c>
      <c r="AT114" s="49">
        <v>258</v>
      </c>
      <c r="AU114" s="49">
        <v>494</v>
      </c>
      <c r="AV114" s="49">
        <v>409</v>
      </c>
      <c r="AW114" s="49">
        <v>260</v>
      </c>
      <c r="AX114" s="49">
        <v>373</v>
      </c>
      <c r="AY114" s="49">
        <v>345</v>
      </c>
      <c r="AZ114" s="49">
        <v>301</v>
      </c>
      <c r="BA114" s="49">
        <v>260</v>
      </c>
      <c r="BB114" s="49">
        <v>169</v>
      </c>
      <c r="BC114" s="18">
        <v>187</v>
      </c>
      <c r="BD114" s="18">
        <v>82</v>
      </c>
      <c r="BE114" s="25">
        <v>13</v>
      </c>
      <c r="BF114" s="18">
        <v>11</v>
      </c>
      <c r="BG114" s="18">
        <v>10</v>
      </c>
      <c r="BH114" s="18">
        <v>11</v>
      </c>
      <c r="BI114" s="18">
        <v>11</v>
      </c>
      <c r="BJ114" s="118">
        <v>10</v>
      </c>
      <c r="BK114" s="118">
        <v>10</v>
      </c>
      <c r="BL114" s="118">
        <v>12</v>
      </c>
      <c r="BM114" s="118">
        <v>206</v>
      </c>
      <c r="BN114" s="118">
        <v>196</v>
      </c>
      <c r="BO114" s="103"/>
      <c r="BP114">
        <f t="shared" si="138"/>
        <v>0</v>
      </c>
      <c r="BQ114">
        <f t="shared" si="138"/>
        <v>0</v>
      </c>
      <c r="BR114">
        <f t="shared" si="138"/>
        <v>0</v>
      </c>
      <c r="BS114">
        <f t="shared" si="138"/>
        <v>0</v>
      </c>
      <c r="BT114">
        <f t="shared" si="138"/>
        <v>0</v>
      </c>
      <c r="BU114">
        <f t="shared" si="138"/>
        <v>0</v>
      </c>
      <c r="BV114">
        <f t="shared" si="138"/>
        <v>0</v>
      </c>
      <c r="BW114">
        <f t="shared" si="138"/>
        <v>0</v>
      </c>
      <c r="BX114">
        <f t="shared" si="138"/>
        <v>0</v>
      </c>
      <c r="BY114">
        <f t="shared" si="138"/>
        <v>0</v>
      </c>
      <c r="BZ114">
        <f t="shared" si="139"/>
        <v>0</v>
      </c>
      <c r="CA114">
        <f t="shared" si="139"/>
        <v>0</v>
      </c>
      <c r="CB114">
        <f t="shared" si="139"/>
        <v>0</v>
      </c>
      <c r="CC114">
        <f t="shared" si="139"/>
        <v>0</v>
      </c>
      <c r="CD114">
        <f t="shared" si="139"/>
        <v>0</v>
      </c>
      <c r="CE114">
        <f t="shared" si="139"/>
        <v>0</v>
      </c>
      <c r="CF114">
        <f t="shared" si="139"/>
        <v>0</v>
      </c>
      <c r="CG114">
        <f t="shared" si="139"/>
        <v>0</v>
      </c>
      <c r="CH114">
        <f t="shared" si="139"/>
        <v>0</v>
      </c>
      <c r="CI114">
        <f t="shared" si="139"/>
        <v>0</v>
      </c>
      <c r="CJ114">
        <f t="shared" si="140"/>
        <v>0</v>
      </c>
      <c r="CK114">
        <f t="shared" si="140"/>
        <v>0</v>
      </c>
      <c r="CL114">
        <f t="shared" si="140"/>
        <v>0</v>
      </c>
      <c r="CM114">
        <f t="shared" si="140"/>
        <v>0</v>
      </c>
      <c r="CN114">
        <f t="shared" si="140"/>
        <v>0</v>
      </c>
      <c r="CO114">
        <f t="shared" si="140"/>
        <v>0</v>
      </c>
      <c r="CP114">
        <f t="shared" si="140"/>
        <v>0</v>
      </c>
      <c r="CQ114">
        <f t="shared" si="140"/>
        <v>0</v>
      </c>
      <c r="CR114">
        <f t="shared" si="140"/>
        <v>0</v>
      </c>
      <c r="CS114">
        <f t="shared" si="140"/>
        <v>0</v>
      </c>
      <c r="CT114">
        <f t="shared" si="141"/>
        <v>0</v>
      </c>
      <c r="CU114">
        <f t="shared" si="141"/>
        <v>0</v>
      </c>
      <c r="CV114">
        <f t="shared" si="141"/>
        <v>0</v>
      </c>
      <c r="CW114">
        <f t="shared" si="141"/>
        <v>0</v>
      </c>
      <c r="CX114">
        <f t="shared" si="141"/>
        <v>0</v>
      </c>
      <c r="CY114">
        <f t="shared" si="141"/>
        <v>0</v>
      </c>
      <c r="CZ114">
        <f t="shared" si="141"/>
        <v>0</v>
      </c>
      <c r="DA114">
        <f t="shared" si="141"/>
        <v>0</v>
      </c>
      <c r="DB114">
        <f t="shared" si="141"/>
        <v>0</v>
      </c>
      <c r="DC114">
        <f t="shared" si="141"/>
        <v>0</v>
      </c>
      <c r="DD114">
        <f t="shared" si="142"/>
        <v>0</v>
      </c>
      <c r="DE114">
        <f t="shared" si="142"/>
        <v>0</v>
      </c>
      <c r="DF114">
        <f t="shared" si="142"/>
        <v>0</v>
      </c>
      <c r="DG114">
        <f t="shared" si="142"/>
        <v>0</v>
      </c>
      <c r="DH114">
        <f t="shared" si="142"/>
        <v>0</v>
      </c>
      <c r="DI114">
        <f t="shared" si="142"/>
        <v>0</v>
      </c>
      <c r="DJ114">
        <f t="shared" si="142"/>
        <v>0</v>
      </c>
      <c r="DK114">
        <f t="shared" si="142"/>
        <v>0</v>
      </c>
      <c r="DL114">
        <f t="shared" si="142"/>
        <v>0</v>
      </c>
      <c r="DM114">
        <f t="shared" si="142"/>
        <v>0</v>
      </c>
      <c r="DN114">
        <f t="shared" si="143"/>
        <v>0</v>
      </c>
      <c r="DO114">
        <f t="shared" si="143"/>
        <v>0</v>
      </c>
      <c r="DP114">
        <f t="shared" si="143"/>
        <v>0</v>
      </c>
      <c r="DQ114">
        <f t="shared" si="143"/>
        <v>0</v>
      </c>
      <c r="DR114">
        <f t="shared" si="143"/>
        <v>0</v>
      </c>
      <c r="DS114">
        <f t="shared" si="143"/>
        <v>0</v>
      </c>
      <c r="DT114">
        <f t="shared" si="143"/>
        <v>0</v>
      </c>
      <c r="DU114">
        <f t="shared" si="143"/>
        <v>0</v>
      </c>
      <c r="DV114">
        <f t="shared" si="143"/>
        <v>0</v>
      </c>
      <c r="DW114">
        <f t="shared" si="143"/>
        <v>0</v>
      </c>
      <c r="DX114">
        <f>IF($C114&lt;&gt;"",IF(#REF!&gt;0,1,0),0)</f>
        <v>0</v>
      </c>
      <c r="DY114">
        <f>IF($C114&lt;&gt;"",IF(#REF!&gt;0,1,0),0)</f>
        <v>0</v>
      </c>
      <c r="DZ114">
        <f>IF($C114&lt;&gt;"",IF(#REF!&gt;0,1,0),0)</f>
        <v>0</v>
      </c>
    </row>
    <row r="115" spans="1:130">
      <c r="A115" s="106"/>
      <c r="B115" s="55" t="s">
        <v>21</v>
      </c>
      <c r="C115" s="98"/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260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3100</v>
      </c>
      <c r="AH115" s="18">
        <v>1260</v>
      </c>
      <c r="AI115" s="18">
        <v>0</v>
      </c>
      <c r="AJ115" s="18">
        <v>0</v>
      </c>
      <c r="AK115" s="18">
        <v>0</v>
      </c>
      <c r="AL115" s="18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  <c r="AS115" s="111">
        <v>0</v>
      </c>
      <c r="AT115" s="49">
        <v>3580</v>
      </c>
      <c r="AU115" s="49">
        <v>10455</v>
      </c>
      <c r="AV115" s="49">
        <v>10459</v>
      </c>
      <c r="AW115" s="49">
        <v>1181</v>
      </c>
      <c r="AX115" s="18">
        <v>462</v>
      </c>
      <c r="AY115" s="18">
        <v>375</v>
      </c>
      <c r="AZ115" s="18">
        <v>334</v>
      </c>
      <c r="BA115" s="18">
        <v>204</v>
      </c>
      <c r="BB115" s="18">
        <v>144</v>
      </c>
      <c r="BC115" s="18">
        <v>112</v>
      </c>
      <c r="BD115" s="18">
        <v>99</v>
      </c>
      <c r="BE115" s="25">
        <v>75</v>
      </c>
      <c r="BF115" s="18">
        <v>74</v>
      </c>
      <c r="BG115" s="18">
        <v>66</v>
      </c>
      <c r="BH115" s="18">
        <v>60</v>
      </c>
      <c r="BI115" s="18">
        <v>523</v>
      </c>
      <c r="BJ115" s="118">
        <v>56</v>
      </c>
      <c r="BK115" s="118">
        <f>4179+3</f>
        <v>4182</v>
      </c>
      <c r="BL115" s="118">
        <v>68</v>
      </c>
      <c r="BM115" s="118">
        <v>48</v>
      </c>
      <c r="BN115" s="118">
        <v>32</v>
      </c>
      <c r="BO115" s="103"/>
      <c r="BP115">
        <f t="shared" si="138"/>
        <v>0</v>
      </c>
      <c r="BQ115">
        <f t="shared" si="138"/>
        <v>0</v>
      </c>
      <c r="BR115">
        <f t="shared" si="138"/>
        <v>0</v>
      </c>
      <c r="BS115">
        <f t="shared" si="138"/>
        <v>0</v>
      </c>
      <c r="BT115">
        <f t="shared" si="138"/>
        <v>0</v>
      </c>
      <c r="BU115">
        <f t="shared" si="138"/>
        <v>0</v>
      </c>
      <c r="BV115">
        <f t="shared" si="138"/>
        <v>0</v>
      </c>
      <c r="BW115">
        <f t="shared" si="138"/>
        <v>0</v>
      </c>
      <c r="BX115">
        <f t="shared" si="138"/>
        <v>0</v>
      </c>
      <c r="BY115">
        <f t="shared" si="138"/>
        <v>0</v>
      </c>
      <c r="BZ115">
        <f t="shared" si="139"/>
        <v>0</v>
      </c>
      <c r="CA115">
        <f t="shared" si="139"/>
        <v>0</v>
      </c>
      <c r="CB115">
        <f t="shared" si="139"/>
        <v>0</v>
      </c>
      <c r="CC115">
        <f t="shared" si="139"/>
        <v>0</v>
      </c>
      <c r="CD115">
        <f t="shared" si="139"/>
        <v>0</v>
      </c>
      <c r="CE115">
        <f t="shared" si="139"/>
        <v>0</v>
      </c>
      <c r="CF115">
        <f t="shared" si="139"/>
        <v>0</v>
      </c>
      <c r="CG115">
        <f t="shared" si="139"/>
        <v>0</v>
      </c>
      <c r="CH115">
        <f t="shared" si="139"/>
        <v>0</v>
      </c>
      <c r="CI115">
        <f t="shared" si="139"/>
        <v>0</v>
      </c>
      <c r="CJ115">
        <f t="shared" si="140"/>
        <v>0</v>
      </c>
      <c r="CK115">
        <f t="shared" si="140"/>
        <v>0</v>
      </c>
      <c r="CL115">
        <f t="shared" si="140"/>
        <v>0</v>
      </c>
      <c r="CM115">
        <f t="shared" si="140"/>
        <v>0</v>
      </c>
      <c r="CN115">
        <f t="shared" si="140"/>
        <v>0</v>
      </c>
      <c r="CO115">
        <f t="shared" si="140"/>
        <v>0</v>
      </c>
      <c r="CP115">
        <f t="shared" si="140"/>
        <v>0</v>
      </c>
      <c r="CQ115">
        <f t="shared" si="140"/>
        <v>0</v>
      </c>
      <c r="CR115">
        <f t="shared" si="140"/>
        <v>0</v>
      </c>
      <c r="CS115">
        <f t="shared" si="140"/>
        <v>0</v>
      </c>
      <c r="CT115">
        <f t="shared" si="141"/>
        <v>0</v>
      </c>
      <c r="CU115">
        <f t="shared" si="141"/>
        <v>0</v>
      </c>
      <c r="CV115">
        <f t="shared" si="141"/>
        <v>0</v>
      </c>
      <c r="CW115">
        <f t="shared" si="141"/>
        <v>0</v>
      </c>
      <c r="CX115">
        <f t="shared" si="141"/>
        <v>0</v>
      </c>
      <c r="CY115">
        <f t="shared" si="141"/>
        <v>0</v>
      </c>
      <c r="CZ115">
        <f t="shared" si="141"/>
        <v>0</v>
      </c>
      <c r="DA115">
        <f t="shared" si="141"/>
        <v>0</v>
      </c>
      <c r="DB115">
        <f t="shared" si="141"/>
        <v>0</v>
      </c>
      <c r="DC115">
        <f t="shared" si="141"/>
        <v>0</v>
      </c>
      <c r="DD115">
        <f t="shared" si="142"/>
        <v>0</v>
      </c>
      <c r="DE115">
        <f t="shared" si="142"/>
        <v>0</v>
      </c>
      <c r="DF115">
        <f t="shared" si="142"/>
        <v>0</v>
      </c>
      <c r="DG115">
        <f t="shared" si="142"/>
        <v>0</v>
      </c>
      <c r="DH115">
        <f t="shared" si="142"/>
        <v>0</v>
      </c>
      <c r="DI115">
        <f t="shared" si="142"/>
        <v>0</v>
      </c>
      <c r="DJ115">
        <f t="shared" si="142"/>
        <v>0</v>
      </c>
      <c r="DK115">
        <f t="shared" si="142"/>
        <v>0</v>
      </c>
      <c r="DL115">
        <f t="shared" si="142"/>
        <v>0</v>
      </c>
      <c r="DM115">
        <f t="shared" si="142"/>
        <v>0</v>
      </c>
      <c r="DN115">
        <f t="shared" si="143"/>
        <v>0</v>
      </c>
      <c r="DO115">
        <f t="shared" si="143"/>
        <v>0</v>
      </c>
      <c r="DP115">
        <f t="shared" si="143"/>
        <v>0</v>
      </c>
      <c r="DQ115">
        <f t="shared" si="143"/>
        <v>0</v>
      </c>
      <c r="DR115">
        <f t="shared" si="143"/>
        <v>0</v>
      </c>
      <c r="DS115">
        <f t="shared" si="143"/>
        <v>0</v>
      </c>
      <c r="DT115">
        <f t="shared" si="143"/>
        <v>0</v>
      </c>
      <c r="DU115">
        <f t="shared" si="143"/>
        <v>0</v>
      </c>
      <c r="DV115">
        <f t="shared" si="143"/>
        <v>0</v>
      </c>
      <c r="DW115">
        <f t="shared" si="143"/>
        <v>0</v>
      </c>
      <c r="DX115">
        <f>IF($C115&lt;&gt;"",IF(BL114&gt;0,1,0),0)</f>
        <v>0</v>
      </c>
      <c r="DY115">
        <f>IF($C115&lt;&gt;"",IF(BM114&gt;0,1,0),0)</f>
        <v>0</v>
      </c>
      <c r="DZ115">
        <f>IF($C115&lt;&gt;"",IF(BN114&gt;0,1,0),0)</f>
        <v>0</v>
      </c>
    </row>
    <row r="116" spans="1:130">
      <c r="A116" s="106"/>
      <c r="B116" s="55" t="s">
        <v>210</v>
      </c>
      <c r="C116" s="98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111">
        <v>7500</v>
      </c>
      <c r="AI116" s="29">
        <v>21220</v>
      </c>
      <c r="AJ116" s="29">
        <v>16918</v>
      </c>
      <c r="AK116" s="29">
        <v>4621</v>
      </c>
      <c r="AL116" s="29">
        <v>0</v>
      </c>
      <c r="AM116" s="29">
        <v>1162</v>
      </c>
      <c r="AN116" s="29">
        <v>0</v>
      </c>
      <c r="AO116" s="29">
        <v>0</v>
      </c>
      <c r="AP116" s="208">
        <v>0</v>
      </c>
      <c r="AQ116" s="208">
        <v>0</v>
      </c>
      <c r="AR116" s="29">
        <v>0</v>
      </c>
      <c r="AS116" s="29">
        <v>0</v>
      </c>
      <c r="AT116" s="29">
        <v>0</v>
      </c>
      <c r="AU116" s="29">
        <v>1706.4846416382252</v>
      </c>
      <c r="AV116" s="29">
        <v>1574.3243243243244</v>
      </c>
      <c r="AW116" s="49">
        <v>0</v>
      </c>
      <c r="AX116" s="49">
        <v>0</v>
      </c>
      <c r="AY116" s="49">
        <v>0</v>
      </c>
      <c r="AZ116" s="49">
        <v>0</v>
      </c>
      <c r="BA116" s="49">
        <v>0</v>
      </c>
      <c r="BB116" s="49">
        <v>0</v>
      </c>
      <c r="BC116" s="49">
        <v>0</v>
      </c>
      <c r="BD116" s="49">
        <v>0</v>
      </c>
      <c r="BE116" s="49">
        <v>0</v>
      </c>
      <c r="BF116" s="49">
        <v>0</v>
      </c>
      <c r="BG116" s="29">
        <v>4405.4115853658541</v>
      </c>
      <c r="BH116" s="18">
        <v>1602</v>
      </c>
      <c r="BI116" s="18">
        <v>2387</v>
      </c>
      <c r="BJ116" s="118">
        <v>1525</v>
      </c>
      <c r="BK116" s="118">
        <v>961</v>
      </c>
      <c r="BL116" s="18">
        <v>4400</v>
      </c>
      <c r="BM116" s="118">
        <v>5218.6191449995131</v>
      </c>
      <c r="BN116" s="118">
        <v>5649.7175141242942</v>
      </c>
      <c r="BO116" s="103"/>
      <c r="CT116">
        <f t="shared" ref="CT116:DZ116" si="145">IF($C116&lt;&gt;"",IF(AH116&gt;0,1,0),0)</f>
        <v>0</v>
      </c>
      <c r="CU116">
        <f t="shared" si="145"/>
        <v>0</v>
      </c>
      <c r="CV116">
        <f t="shared" si="145"/>
        <v>0</v>
      </c>
      <c r="CW116">
        <f t="shared" si="145"/>
        <v>0</v>
      </c>
      <c r="CX116">
        <f t="shared" si="145"/>
        <v>0</v>
      </c>
      <c r="CY116">
        <f t="shared" si="145"/>
        <v>0</v>
      </c>
      <c r="CZ116">
        <f t="shared" si="145"/>
        <v>0</v>
      </c>
      <c r="DA116">
        <f t="shared" si="145"/>
        <v>0</v>
      </c>
      <c r="DB116">
        <f t="shared" si="145"/>
        <v>0</v>
      </c>
      <c r="DC116">
        <f t="shared" si="145"/>
        <v>0</v>
      </c>
      <c r="DD116">
        <f t="shared" si="145"/>
        <v>0</v>
      </c>
      <c r="DE116">
        <f t="shared" si="145"/>
        <v>0</v>
      </c>
      <c r="DF116">
        <f t="shared" si="145"/>
        <v>0</v>
      </c>
      <c r="DG116">
        <f t="shared" si="145"/>
        <v>0</v>
      </c>
      <c r="DH116">
        <f t="shared" si="145"/>
        <v>0</v>
      </c>
      <c r="DI116">
        <f t="shared" si="145"/>
        <v>0</v>
      </c>
      <c r="DJ116">
        <f t="shared" si="145"/>
        <v>0</v>
      </c>
      <c r="DK116">
        <f t="shared" si="145"/>
        <v>0</v>
      </c>
      <c r="DL116">
        <f t="shared" si="145"/>
        <v>0</v>
      </c>
      <c r="DM116">
        <f t="shared" si="145"/>
        <v>0</v>
      </c>
      <c r="DN116">
        <f t="shared" si="145"/>
        <v>0</v>
      </c>
      <c r="DO116">
        <f t="shared" si="145"/>
        <v>0</v>
      </c>
      <c r="DP116">
        <f t="shared" si="145"/>
        <v>0</v>
      </c>
      <c r="DQ116">
        <f t="shared" si="145"/>
        <v>0</v>
      </c>
      <c r="DR116">
        <f t="shared" si="145"/>
        <v>0</v>
      </c>
      <c r="DS116">
        <f t="shared" si="145"/>
        <v>0</v>
      </c>
      <c r="DT116">
        <f t="shared" si="145"/>
        <v>0</v>
      </c>
      <c r="DU116">
        <f t="shared" si="145"/>
        <v>0</v>
      </c>
      <c r="DV116">
        <f t="shared" si="145"/>
        <v>0</v>
      </c>
      <c r="DW116">
        <f t="shared" si="145"/>
        <v>0</v>
      </c>
      <c r="DX116">
        <f t="shared" si="145"/>
        <v>0</v>
      </c>
      <c r="DY116">
        <f t="shared" si="145"/>
        <v>0</v>
      </c>
      <c r="DZ116">
        <f t="shared" si="145"/>
        <v>0</v>
      </c>
    </row>
    <row r="117" spans="1:130" ht="15.75">
      <c r="A117" s="106"/>
      <c r="B117" s="55" t="s">
        <v>24</v>
      </c>
      <c r="C117" s="96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73"/>
      <c r="BB117" s="114"/>
      <c r="BC117" s="52"/>
      <c r="BD117" s="52"/>
      <c r="BE117" s="52"/>
      <c r="BF117" s="53"/>
      <c r="BG117" s="189"/>
      <c r="BH117" s="118"/>
      <c r="BI117" s="2"/>
      <c r="BJ117" s="2"/>
      <c r="BK117" s="2"/>
      <c r="BL117" s="2"/>
      <c r="BM117" s="2"/>
      <c r="BN117" s="2"/>
      <c r="BO117" s="103"/>
    </row>
    <row r="118" spans="1:130">
      <c r="A118" s="105">
        <f>IF(LEFT(B118,1)&lt;&gt;"",IF(LEFT(B118,1)&lt;&gt;" ",COUNT($A$66:A117)+1,""),"")</f>
        <v>8</v>
      </c>
      <c r="B118" s="32" t="s">
        <v>27</v>
      </c>
      <c r="C118" s="96">
        <v>4</v>
      </c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>
        <f>AI119+AI120</f>
        <v>0</v>
      </c>
      <c r="AJ118" s="22">
        <f t="shared" ref="AJ118:BI118" si="146">AJ119+AJ120</f>
        <v>0</v>
      </c>
      <c r="AK118" s="22">
        <f t="shared" si="146"/>
        <v>30.8</v>
      </c>
      <c r="AL118" s="22">
        <f t="shared" si="146"/>
        <v>32.228999999999999</v>
      </c>
      <c r="AM118" s="22">
        <f t="shared" si="146"/>
        <v>76.576999999999998</v>
      </c>
      <c r="AN118" s="22">
        <f t="shared" si="146"/>
        <v>64.034000000000006</v>
      </c>
      <c r="AO118" s="22">
        <f t="shared" si="146"/>
        <v>126.88500000000001</v>
      </c>
      <c r="AP118" s="22">
        <f t="shared" si="146"/>
        <v>31.314</v>
      </c>
      <c r="AQ118" s="22">
        <f t="shared" si="146"/>
        <v>0</v>
      </c>
      <c r="AR118" s="22">
        <f t="shared" si="146"/>
        <v>24.914999999999999</v>
      </c>
      <c r="AS118" s="22">
        <f t="shared" si="146"/>
        <v>17.547999999999998</v>
      </c>
      <c r="AT118" s="22">
        <f t="shared" si="146"/>
        <v>14.141999999999999</v>
      </c>
      <c r="AU118" s="22">
        <f t="shared" si="146"/>
        <v>46.06</v>
      </c>
      <c r="AV118" s="22">
        <f t="shared" si="146"/>
        <v>0</v>
      </c>
      <c r="AW118" s="22">
        <f t="shared" si="146"/>
        <v>0</v>
      </c>
      <c r="AX118" s="22">
        <f t="shared" si="146"/>
        <v>0</v>
      </c>
      <c r="AY118" s="22">
        <f t="shared" si="146"/>
        <v>0</v>
      </c>
      <c r="AZ118" s="22">
        <f t="shared" si="146"/>
        <v>0</v>
      </c>
      <c r="BA118" s="22">
        <f t="shared" si="146"/>
        <v>0</v>
      </c>
      <c r="BB118" s="22">
        <f t="shared" si="146"/>
        <v>0</v>
      </c>
      <c r="BC118" s="22">
        <f t="shared" si="146"/>
        <v>0</v>
      </c>
      <c r="BD118" s="22">
        <f t="shared" si="146"/>
        <v>0</v>
      </c>
      <c r="BE118" s="22">
        <f t="shared" si="146"/>
        <v>0</v>
      </c>
      <c r="BF118" s="22">
        <f t="shared" si="146"/>
        <v>0</v>
      </c>
      <c r="BG118" s="22">
        <f t="shared" si="146"/>
        <v>0</v>
      </c>
      <c r="BH118" s="22">
        <f t="shared" si="146"/>
        <v>0</v>
      </c>
      <c r="BI118" s="22">
        <f t="shared" si="146"/>
        <v>0</v>
      </c>
      <c r="BJ118" s="4">
        <v>0</v>
      </c>
      <c r="BK118" s="4">
        <v>0</v>
      </c>
      <c r="BL118" s="9">
        <v>0</v>
      </c>
      <c r="BM118" s="9">
        <v>0</v>
      </c>
      <c r="BN118" s="9">
        <v>0</v>
      </c>
      <c r="BO118" s="103"/>
      <c r="BP118">
        <f t="shared" ref="BP118:BY119" si="147">IF($C118&lt;&gt;"",IF(D118&gt;0,1,0),0)</f>
        <v>0</v>
      </c>
      <c r="BQ118">
        <f t="shared" si="147"/>
        <v>0</v>
      </c>
      <c r="BR118">
        <f t="shared" si="147"/>
        <v>0</v>
      </c>
      <c r="BS118">
        <f t="shared" si="147"/>
        <v>0</v>
      </c>
      <c r="BT118">
        <f t="shared" si="147"/>
        <v>0</v>
      </c>
      <c r="BU118">
        <f t="shared" si="147"/>
        <v>0</v>
      </c>
      <c r="BV118">
        <f t="shared" si="147"/>
        <v>0</v>
      </c>
      <c r="BW118">
        <f t="shared" si="147"/>
        <v>0</v>
      </c>
      <c r="BX118">
        <f t="shared" si="147"/>
        <v>0</v>
      </c>
      <c r="BY118">
        <f t="shared" si="147"/>
        <v>0</v>
      </c>
      <c r="BZ118">
        <f t="shared" ref="BZ118:CI119" si="148">IF($C118&lt;&gt;"",IF(N118&gt;0,1,0),0)</f>
        <v>0</v>
      </c>
      <c r="CA118">
        <f t="shared" si="148"/>
        <v>0</v>
      </c>
      <c r="CB118">
        <f t="shared" si="148"/>
        <v>0</v>
      </c>
      <c r="CC118">
        <f t="shared" si="148"/>
        <v>0</v>
      </c>
      <c r="CD118">
        <f t="shared" si="148"/>
        <v>0</v>
      </c>
      <c r="CE118">
        <f t="shared" si="148"/>
        <v>0</v>
      </c>
      <c r="CF118">
        <f t="shared" si="148"/>
        <v>0</v>
      </c>
      <c r="CG118">
        <f t="shared" si="148"/>
        <v>0</v>
      </c>
      <c r="CH118">
        <f t="shared" si="148"/>
        <v>0</v>
      </c>
      <c r="CI118">
        <f t="shared" si="148"/>
        <v>0</v>
      </c>
      <c r="CJ118">
        <f t="shared" ref="CJ118:CS119" si="149">IF($C118&lt;&gt;"",IF(X118&gt;0,1,0),0)</f>
        <v>0</v>
      </c>
      <c r="CK118">
        <f t="shared" si="149"/>
        <v>0</v>
      </c>
      <c r="CL118">
        <f t="shared" si="149"/>
        <v>0</v>
      </c>
      <c r="CM118">
        <f t="shared" si="149"/>
        <v>0</v>
      </c>
      <c r="CN118">
        <f t="shared" si="149"/>
        <v>0</v>
      </c>
      <c r="CO118">
        <f t="shared" si="149"/>
        <v>0</v>
      </c>
      <c r="CP118">
        <f t="shared" si="149"/>
        <v>0</v>
      </c>
      <c r="CQ118">
        <f t="shared" si="149"/>
        <v>0</v>
      </c>
      <c r="CR118">
        <f t="shared" si="149"/>
        <v>0</v>
      </c>
      <c r="CS118">
        <f t="shared" si="149"/>
        <v>0</v>
      </c>
      <c r="CT118">
        <f t="shared" ref="CT118:DC119" si="150">IF($C118&lt;&gt;"",IF(AH118&gt;0,1,0),0)</f>
        <v>0</v>
      </c>
      <c r="CU118">
        <f t="shared" si="150"/>
        <v>0</v>
      </c>
      <c r="CV118">
        <f t="shared" si="150"/>
        <v>0</v>
      </c>
      <c r="CW118">
        <f t="shared" si="150"/>
        <v>1</v>
      </c>
      <c r="CX118">
        <f t="shared" si="150"/>
        <v>1</v>
      </c>
      <c r="CY118">
        <f t="shared" si="150"/>
        <v>1</v>
      </c>
      <c r="CZ118">
        <f t="shared" si="150"/>
        <v>1</v>
      </c>
      <c r="DA118">
        <f t="shared" si="150"/>
        <v>1</v>
      </c>
      <c r="DB118">
        <f t="shared" si="150"/>
        <v>1</v>
      </c>
      <c r="DC118">
        <f t="shared" si="150"/>
        <v>0</v>
      </c>
      <c r="DD118">
        <f t="shared" ref="DD118:DM119" si="151">IF($C118&lt;&gt;"",IF(AR118&gt;0,1,0),0)</f>
        <v>1</v>
      </c>
      <c r="DE118">
        <f t="shared" si="151"/>
        <v>1</v>
      </c>
      <c r="DF118">
        <f t="shared" si="151"/>
        <v>1</v>
      </c>
      <c r="DG118">
        <f t="shared" si="151"/>
        <v>1</v>
      </c>
      <c r="DH118">
        <f t="shared" si="151"/>
        <v>0</v>
      </c>
      <c r="DI118">
        <f t="shared" si="151"/>
        <v>0</v>
      </c>
      <c r="DJ118">
        <f t="shared" si="151"/>
        <v>0</v>
      </c>
      <c r="DK118">
        <f t="shared" si="151"/>
        <v>0</v>
      </c>
      <c r="DL118">
        <f t="shared" si="151"/>
        <v>0</v>
      </c>
      <c r="DM118">
        <f t="shared" si="151"/>
        <v>0</v>
      </c>
      <c r="DN118">
        <f t="shared" ref="DN118:DW119" si="152">IF($C118&lt;&gt;"",IF(BB118&gt;0,1,0),0)</f>
        <v>0</v>
      </c>
      <c r="DO118">
        <f t="shared" si="152"/>
        <v>0</v>
      </c>
      <c r="DP118">
        <f t="shared" si="152"/>
        <v>0</v>
      </c>
      <c r="DQ118">
        <f t="shared" si="152"/>
        <v>0</v>
      </c>
      <c r="DR118">
        <f t="shared" si="152"/>
        <v>0</v>
      </c>
      <c r="DS118">
        <f t="shared" si="152"/>
        <v>0</v>
      </c>
      <c r="DT118">
        <f t="shared" si="152"/>
        <v>0</v>
      </c>
      <c r="DU118">
        <f t="shared" si="152"/>
        <v>0</v>
      </c>
      <c r="DV118">
        <f t="shared" si="152"/>
        <v>0</v>
      </c>
      <c r="DW118">
        <f t="shared" si="152"/>
        <v>0</v>
      </c>
      <c r="DX118">
        <f t="shared" ref="DX118:DZ119" si="153">IF($C118&lt;&gt;"",IF(BL118&gt;0,1,0),0)</f>
        <v>0</v>
      </c>
      <c r="DY118">
        <f t="shared" si="153"/>
        <v>0</v>
      </c>
      <c r="DZ118">
        <f t="shared" si="153"/>
        <v>0</v>
      </c>
    </row>
    <row r="119" spans="1:130">
      <c r="A119" s="106"/>
      <c r="B119" s="55" t="s">
        <v>3</v>
      </c>
      <c r="C119" s="96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>
        <v>0</v>
      </c>
      <c r="AJ119" s="18">
        <v>0</v>
      </c>
      <c r="AK119" s="18">
        <v>0</v>
      </c>
      <c r="AL119" s="18">
        <v>32.228999999999999</v>
      </c>
      <c r="AM119" s="18">
        <v>76.576999999999998</v>
      </c>
      <c r="AN119" s="18">
        <v>64.034000000000006</v>
      </c>
      <c r="AO119" s="18">
        <v>126.88500000000001</v>
      </c>
      <c r="AP119" s="18">
        <v>31.314</v>
      </c>
      <c r="AQ119" s="18">
        <v>0</v>
      </c>
      <c r="AR119" s="18">
        <v>24.914999999999999</v>
      </c>
      <c r="AS119" s="18">
        <v>17.547999999999998</v>
      </c>
      <c r="AT119" s="18">
        <v>14.141999999999999</v>
      </c>
      <c r="AU119" s="18">
        <v>46.06</v>
      </c>
      <c r="AV119" s="18">
        <v>0</v>
      </c>
      <c r="AW119" s="18">
        <v>0</v>
      </c>
      <c r="AX119" s="18">
        <v>0</v>
      </c>
      <c r="AY119" s="18">
        <v>0</v>
      </c>
      <c r="AZ119" s="18">
        <v>0</v>
      </c>
      <c r="BA119" s="18">
        <v>0</v>
      </c>
      <c r="BB119" s="18">
        <v>0</v>
      </c>
      <c r="BC119" s="18">
        <v>0</v>
      </c>
      <c r="BD119" s="18">
        <v>0</v>
      </c>
      <c r="BE119" s="25">
        <v>0</v>
      </c>
      <c r="BF119" s="18">
        <v>0</v>
      </c>
      <c r="BG119" s="18">
        <v>0</v>
      </c>
      <c r="BH119" s="18">
        <v>0</v>
      </c>
      <c r="BI119" s="18">
        <v>0</v>
      </c>
      <c r="BJ119" s="118">
        <v>0</v>
      </c>
      <c r="BK119" s="118">
        <v>0</v>
      </c>
      <c r="BL119" s="34">
        <v>0</v>
      </c>
      <c r="BM119" s="34">
        <v>0</v>
      </c>
      <c r="BN119" s="34">
        <v>0</v>
      </c>
      <c r="BO119" s="103"/>
      <c r="BP119">
        <f t="shared" si="147"/>
        <v>0</v>
      </c>
      <c r="BQ119">
        <f t="shared" si="147"/>
        <v>0</v>
      </c>
      <c r="BR119">
        <f t="shared" si="147"/>
        <v>0</v>
      </c>
      <c r="BS119">
        <f t="shared" si="147"/>
        <v>0</v>
      </c>
      <c r="BT119">
        <f t="shared" si="147"/>
        <v>0</v>
      </c>
      <c r="BU119">
        <f t="shared" si="147"/>
        <v>0</v>
      </c>
      <c r="BV119">
        <f t="shared" si="147"/>
        <v>0</v>
      </c>
      <c r="BW119">
        <f t="shared" si="147"/>
        <v>0</v>
      </c>
      <c r="BX119">
        <f t="shared" si="147"/>
        <v>0</v>
      </c>
      <c r="BY119">
        <f t="shared" si="147"/>
        <v>0</v>
      </c>
      <c r="BZ119">
        <f t="shared" si="148"/>
        <v>0</v>
      </c>
      <c r="CA119">
        <f t="shared" si="148"/>
        <v>0</v>
      </c>
      <c r="CB119">
        <f t="shared" si="148"/>
        <v>0</v>
      </c>
      <c r="CC119">
        <f t="shared" si="148"/>
        <v>0</v>
      </c>
      <c r="CD119">
        <f t="shared" si="148"/>
        <v>0</v>
      </c>
      <c r="CE119">
        <f t="shared" si="148"/>
        <v>0</v>
      </c>
      <c r="CF119">
        <f t="shared" si="148"/>
        <v>0</v>
      </c>
      <c r="CG119">
        <f t="shared" si="148"/>
        <v>0</v>
      </c>
      <c r="CH119">
        <f t="shared" si="148"/>
        <v>0</v>
      </c>
      <c r="CI119">
        <f t="shared" si="148"/>
        <v>0</v>
      </c>
      <c r="CJ119">
        <f t="shared" si="149"/>
        <v>0</v>
      </c>
      <c r="CK119">
        <f t="shared" si="149"/>
        <v>0</v>
      </c>
      <c r="CL119">
        <f t="shared" si="149"/>
        <v>0</v>
      </c>
      <c r="CM119">
        <f t="shared" si="149"/>
        <v>0</v>
      </c>
      <c r="CN119">
        <f t="shared" si="149"/>
        <v>0</v>
      </c>
      <c r="CO119">
        <f t="shared" si="149"/>
        <v>0</v>
      </c>
      <c r="CP119">
        <f t="shared" si="149"/>
        <v>0</v>
      </c>
      <c r="CQ119">
        <f t="shared" si="149"/>
        <v>0</v>
      </c>
      <c r="CR119">
        <f t="shared" si="149"/>
        <v>0</v>
      </c>
      <c r="CS119">
        <f t="shared" si="149"/>
        <v>0</v>
      </c>
      <c r="CT119">
        <f t="shared" si="150"/>
        <v>0</v>
      </c>
      <c r="CU119">
        <f t="shared" si="150"/>
        <v>0</v>
      </c>
      <c r="CV119">
        <f t="shared" si="150"/>
        <v>0</v>
      </c>
      <c r="CW119">
        <f t="shared" si="150"/>
        <v>0</v>
      </c>
      <c r="CX119">
        <f t="shared" si="150"/>
        <v>0</v>
      </c>
      <c r="CY119">
        <f t="shared" si="150"/>
        <v>0</v>
      </c>
      <c r="CZ119">
        <f t="shared" si="150"/>
        <v>0</v>
      </c>
      <c r="DA119">
        <f t="shared" si="150"/>
        <v>0</v>
      </c>
      <c r="DB119">
        <f t="shared" si="150"/>
        <v>0</v>
      </c>
      <c r="DC119">
        <f t="shared" si="150"/>
        <v>0</v>
      </c>
      <c r="DD119">
        <f t="shared" si="151"/>
        <v>0</v>
      </c>
      <c r="DE119">
        <f t="shared" si="151"/>
        <v>0</v>
      </c>
      <c r="DF119">
        <f t="shared" si="151"/>
        <v>0</v>
      </c>
      <c r="DG119">
        <f t="shared" si="151"/>
        <v>0</v>
      </c>
      <c r="DH119">
        <f t="shared" si="151"/>
        <v>0</v>
      </c>
      <c r="DI119">
        <f t="shared" si="151"/>
        <v>0</v>
      </c>
      <c r="DJ119">
        <f t="shared" si="151"/>
        <v>0</v>
      </c>
      <c r="DK119">
        <f t="shared" si="151"/>
        <v>0</v>
      </c>
      <c r="DL119">
        <f t="shared" si="151"/>
        <v>0</v>
      </c>
      <c r="DM119">
        <f t="shared" si="151"/>
        <v>0</v>
      </c>
      <c r="DN119">
        <f t="shared" si="152"/>
        <v>0</v>
      </c>
      <c r="DO119">
        <f t="shared" si="152"/>
        <v>0</v>
      </c>
      <c r="DP119">
        <f t="shared" si="152"/>
        <v>0</v>
      </c>
      <c r="DQ119">
        <f t="shared" si="152"/>
        <v>0</v>
      </c>
      <c r="DR119">
        <f t="shared" si="152"/>
        <v>0</v>
      </c>
      <c r="DS119">
        <f t="shared" si="152"/>
        <v>0</v>
      </c>
      <c r="DT119">
        <f t="shared" si="152"/>
        <v>0</v>
      </c>
      <c r="DU119">
        <f t="shared" si="152"/>
        <v>0</v>
      </c>
      <c r="DV119">
        <f t="shared" si="152"/>
        <v>0</v>
      </c>
      <c r="DW119">
        <f t="shared" si="152"/>
        <v>0</v>
      </c>
      <c r="DX119">
        <f t="shared" si="153"/>
        <v>0</v>
      </c>
      <c r="DY119">
        <f t="shared" si="153"/>
        <v>0</v>
      </c>
      <c r="DZ119">
        <f t="shared" si="153"/>
        <v>0</v>
      </c>
    </row>
    <row r="120" spans="1:130">
      <c r="A120" s="106" t="str">
        <f>IF(LEFT(B127,1)&lt;&gt;"",IF(LEFT(B127,1)&lt;&gt;" ",COUNT($A$66:A119)+1,""),"")</f>
        <v/>
      </c>
      <c r="B120" s="19" t="s">
        <v>205</v>
      </c>
      <c r="C120" s="98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18">
        <v>0</v>
      </c>
      <c r="AJ120" s="18">
        <v>0</v>
      </c>
      <c r="AK120" s="18">
        <v>30.8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18">
        <v>0</v>
      </c>
      <c r="BK120" s="118">
        <v>0</v>
      </c>
      <c r="BL120" s="118">
        <v>0</v>
      </c>
      <c r="BM120" s="118">
        <v>0</v>
      </c>
      <c r="BN120" s="118">
        <v>0</v>
      </c>
      <c r="BO120" s="103"/>
      <c r="CU120">
        <f t="shared" ref="CU120:DD121" si="154">IF($C120&lt;&gt;"",IF(AI120&gt;0,1,0),0)</f>
        <v>0</v>
      </c>
      <c r="CV120">
        <f t="shared" si="154"/>
        <v>0</v>
      </c>
      <c r="CW120">
        <f t="shared" si="154"/>
        <v>0</v>
      </c>
      <c r="CX120">
        <f t="shared" si="154"/>
        <v>0</v>
      </c>
      <c r="CY120">
        <f t="shared" si="154"/>
        <v>0</v>
      </c>
      <c r="CZ120">
        <f t="shared" si="154"/>
        <v>0</v>
      </c>
      <c r="DA120">
        <f t="shared" si="154"/>
        <v>0</v>
      </c>
      <c r="DB120">
        <f t="shared" si="154"/>
        <v>0</v>
      </c>
      <c r="DC120">
        <f t="shared" si="154"/>
        <v>0</v>
      </c>
      <c r="DD120">
        <f t="shared" si="154"/>
        <v>0</v>
      </c>
      <c r="DE120">
        <f t="shared" ref="DE120:DN121" si="155">IF($C120&lt;&gt;"",IF(AS120&gt;0,1,0),0)</f>
        <v>0</v>
      </c>
      <c r="DF120">
        <f t="shared" si="155"/>
        <v>0</v>
      </c>
      <c r="DG120">
        <f t="shared" si="155"/>
        <v>0</v>
      </c>
      <c r="DH120">
        <f t="shared" si="155"/>
        <v>0</v>
      </c>
      <c r="DI120">
        <f t="shared" si="155"/>
        <v>0</v>
      </c>
      <c r="DJ120">
        <f t="shared" si="155"/>
        <v>0</v>
      </c>
      <c r="DK120">
        <f t="shared" si="155"/>
        <v>0</v>
      </c>
      <c r="DL120">
        <f t="shared" si="155"/>
        <v>0</v>
      </c>
      <c r="DM120">
        <f t="shared" si="155"/>
        <v>0</v>
      </c>
      <c r="DN120">
        <f t="shared" si="155"/>
        <v>0</v>
      </c>
      <c r="DO120">
        <f t="shared" ref="DO120:DX121" si="156">IF($C120&lt;&gt;"",IF(BC120&gt;0,1,0),0)</f>
        <v>0</v>
      </c>
      <c r="DP120">
        <f t="shared" si="156"/>
        <v>0</v>
      </c>
      <c r="DQ120">
        <f t="shared" si="156"/>
        <v>0</v>
      </c>
      <c r="DR120">
        <f t="shared" si="156"/>
        <v>0</v>
      </c>
      <c r="DS120">
        <f t="shared" si="156"/>
        <v>0</v>
      </c>
      <c r="DT120">
        <f t="shared" si="156"/>
        <v>0</v>
      </c>
      <c r="DU120">
        <f t="shared" si="156"/>
        <v>0</v>
      </c>
      <c r="DV120">
        <f t="shared" si="156"/>
        <v>0</v>
      </c>
      <c r="DW120">
        <f t="shared" si="156"/>
        <v>0</v>
      </c>
      <c r="DX120">
        <f t="shared" si="156"/>
        <v>0</v>
      </c>
      <c r="DY120">
        <f t="shared" ref="DY120:DZ121" si="157">IF($C120&lt;&gt;"",IF(BM120&gt;0,1,0),0)</f>
        <v>0</v>
      </c>
      <c r="DZ120">
        <f t="shared" si="157"/>
        <v>0</v>
      </c>
    </row>
    <row r="121" spans="1:130">
      <c r="A121" s="106"/>
      <c r="B121" s="55" t="s">
        <v>210</v>
      </c>
      <c r="C121" s="98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18"/>
      <c r="AJ121" s="18"/>
      <c r="AK121" s="18"/>
      <c r="AL121" s="18"/>
      <c r="AM121" s="18"/>
      <c r="AN121" s="18"/>
      <c r="AO121" s="160">
        <f>6022/500</f>
        <v>12.044</v>
      </c>
      <c r="AP121" s="180">
        <f>11092/522</f>
        <v>21.249042145593869</v>
      </c>
      <c r="AQ121" s="180">
        <f>30512/524</f>
        <v>58.229007633587784</v>
      </c>
      <c r="AR121" s="180">
        <f>30955/552</f>
        <v>56.07789855072464</v>
      </c>
      <c r="AS121" s="180">
        <f>2120*0.036</f>
        <v>76.319999999999993</v>
      </c>
      <c r="AT121" s="160">
        <f>2373*0.013</f>
        <v>30.849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18">
        <v>0</v>
      </c>
      <c r="BK121" s="118">
        <v>0</v>
      </c>
      <c r="BL121" s="118">
        <v>0</v>
      </c>
      <c r="BM121" s="118">
        <v>0</v>
      </c>
      <c r="BN121" s="118">
        <v>0</v>
      </c>
      <c r="BO121" s="103"/>
      <c r="CU121">
        <f t="shared" si="154"/>
        <v>0</v>
      </c>
      <c r="CV121">
        <f t="shared" si="154"/>
        <v>0</v>
      </c>
      <c r="CW121">
        <f t="shared" si="154"/>
        <v>0</v>
      </c>
      <c r="CX121">
        <f t="shared" si="154"/>
        <v>0</v>
      </c>
      <c r="CY121">
        <f t="shared" si="154"/>
        <v>0</v>
      </c>
      <c r="CZ121">
        <f t="shared" si="154"/>
        <v>0</v>
      </c>
      <c r="DA121">
        <f t="shared" si="154"/>
        <v>0</v>
      </c>
      <c r="DB121">
        <f t="shared" si="154"/>
        <v>0</v>
      </c>
      <c r="DC121">
        <f t="shared" si="154"/>
        <v>0</v>
      </c>
      <c r="DD121">
        <f t="shared" si="154"/>
        <v>0</v>
      </c>
      <c r="DE121">
        <f t="shared" si="155"/>
        <v>0</v>
      </c>
      <c r="DF121">
        <f t="shared" si="155"/>
        <v>0</v>
      </c>
      <c r="DG121">
        <f t="shared" si="155"/>
        <v>0</v>
      </c>
      <c r="DH121">
        <f t="shared" si="155"/>
        <v>0</v>
      </c>
      <c r="DI121">
        <f t="shared" si="155"/>
        <v>0</v>
      </c>
      <c r="DJ121">
        <f t="shared" si="155"/>
        <v>0</v>
      </c>
      <c r="DK121">
        <f t="shared" si="155"/>
        <v>0</v>
      </c>
      <c r="DL121">
        <f t="shared" si="155"/>
        <v>0</v>
      </c>
      <c r="DM121">
        <f t="shared" si="155"/>
        <v>0</v>
      </c>
      <c r="DN121">
        <f t="shared" si="155"/>
        <v>0</v>
      </c>
      <c r="DO121">
        <f t="shared" si="156"/>
        <v>0</v>
      </c>
      <c r="DP121">
        <f t="shared" si="156"/>
        <v>0</v>
      </c>
      <c r="DQ121">
        <f t="shared" si="156"/>
        <v>0</v>
      </c>
      <c r="DR121">
        <f t="shared" si="156"/>
        <v>0</v>
      </c>
      <c r="DS121">
        <f t="shared" si="156"/>
        <v>0</v>
      </c>
      <c r="DT121">
        <f t="shared" si="156"/>
        <v>0</v>
      </c>
      <c r="DU121">
        <f t="shared" si="156"/>
        <v>0</v>
      </c>
      <c r="DV121">
        <f t="shared" si="156"/>
        <v>0</v>
      </c>
      <c r="DW121">
        <f t="shared" si="156"/>
        <v>0</v>
      </c>
      <c r="DX121">
        <f t="shared" si="156"/>
        <v>0</v>
      </c>
      <c r="DY121">
        <f t="shared" si="157"/>
        <v>0</v>
      </c>
      <c r="DZ121">
        <f t="shared" si="157"/>
        <v>0</v>
      </c>
    </row>
    <row r="122" spans="1:130">
      <c r="A122" s="106"/>
      <c r="B122" s="55"/>
      <c r="C122" s="98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18"/>
      <c r="AJ122" s="18"/>
      <c r="AK122" s="18"/>
      <c r="AL122" s="18"/>
      <c r="AM122" s="18"/>
      <c r="AN122" s="18"/>
      <c r="AO122" s="160"/>
      <c r="AP122" s="160"/>
      <c r="AQ122" s="160"/>
      <c r="AR122" s="160"/>
      <c r="AS122" s="160"/>
      <c r="AT122" s="160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18"/>
      <c r="BK122" s="118"/>
      <c r="BL122" s="118"/>
      <c r="BM122" s="118"/>
      <c r="BN122" s="118"/>
      <c r="BO122" s="103"/>
    </row>
    <row r="123" spans="1:130">
      <c r="A123" s="105">
        <f>IF(LEFT(B123,1)&lt;&gt;"",IF(LEFT(B123,1)&lt;&gt;" ",COUNT($A$66:A122)+1,""),"")</f>
        <v>9</v>
      </c>
      <c r="B123" s="54" t="s">
        <v>236</v>
      </c>
      <c r="C123" s="96">
        <v>2</v>
      </c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18"/>
      <c r="AJ123" s="18"/>
      <c r="AK123" s="18"/>
      <c r="AL123" s="18"/>
      <c r="AM123" s="18"/>
      <c r="AN123" s="18"/>
      <c r="AO123" s="160"/>
      <c r="AP123" s="160"/>
      <c r="AQ123" s="160"/>
      <c r="AR123" s="160"/>
      <c r="AS123" s="160"/>
      <c r="AT123" s="160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18"/>
      <c r="BK123" s="118"/>
      <c r="BL123" s="118"/>
      <c r="BM123" s="118"/>
      <c r="BN123" s="118"/>
      <c r="BO123" s="103"/>
    </row>
    <row r="124" spans="1:130">
      <c r="A124" s="106"/>
      <c r="B124" s="55" t="s">
        <v>210</v>
      </c>
      <c r="C124" s="98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18"/>
      <c r="AJ124" s="18"/>
      <c r="AK124" s="18"/>
      <c r="AL124" s="18"/>
      <c r="AM124" s="18"/>
      <c r="AN124" s="18">
        <v>20</v>
      </c>
      <c r="AO124" s="160">
        <v>20</v>
      </c>
      <c r="AP124" s="160">
        <v>14</v>
      </c>
      <c r="AQ124" s="160">
        <v>1</v>
      </c>
      <c r="AR124" s="160">
        <v>82</v>
      </c>
      <c r="AS124" s="160">
        <v>144</v>
      </c>
      <c r="AT124" s="160">
        <v>149</v>
      </c>
      <c r="AU124" s="18">
        <f>0.079*2044</f>
        <v>161.476</v>
      </c>
      <c r="AV124" s="18">
        <f>0.039*2255</f>
        <v>87.944999999999993</v>
      </c>
      <c r="AW124" s="18">
        <f>0.044*2360</f>
        <v>103.83999999999999</v>
      </c>
      <c r="AX124" s="18">
        <f>0.03*2470</f>
        <v>74.099999999999994</v>
      </c>
      <c r="AY124" s="18">
        <f>0.042*2678</f>
        <v>112.47600000000001</v>
      </c>
      <c r="AZ124" s="18">
        <f>0.013*2843</f>
        <v>36.958999999999996</v>
      </c>
      <c r="BA124" s="18">
        <f>0.014*2554</f>
        <v>35.756</v>
      </c>
      <c r="BB124" s="18">
        <f>0.014*2454</f>
        <v>34.356000000000002</v>
      </c>
      <c r="BC124" s="18">
        <v>22</v>
      </c>
      <c r="BD124" s="18">
        <f>0.015*2615</f>
        <v>39.225000000000001</v>
      </c>
      <c r="BE124" s="18">
        <f>0.015*2728</f>
        <v>40.92</v>
      </c>
      <c r="BF124" s="18">
        <v>0</v>
      </c>
      <c r="BG124" s="18">
        <v>0</v>
      </c>
      <c r="BH124" s="18">
        <v>0</v>
      </c>
      <c r="BI124" s="18">
        <v>0</v>
      </c>
      <c r="BJ124" s="118">
        <v>0</v>
      </c>
      <c r="BK124" s="118">
        <v>0</v>
      </c>
      <c r="BL124" s="118">
        <v>0</v>
      </c>
      <c r="BM124" s="118">
        <v>0</v>
      </c>
      <c r="BN124" s="118">
        <v>0</v>
      </c>
      <c r="BO124" s="103"/>
      <c r="BP124">
        <f>IF($C124&lt;&gt;"",IF(D124&gt;0,1,0),0)</f>
        <v>0</v>
      </c>
      <c r="BQ124">
        <f t="shared" ref="BQ124:DZ124" si="158">IF($C124&lt;&gt;"",IF(E124&gt;0,1,0),0)</f>
        <v>0</v>
      </c>
      <c r="BR124">
        <f t="shared" si="158"/>
        <v>0</v>
      </c>
      <c r="BS124">
        <f t="shared" si="158"/>
        <v>0</v>
      </c>
      <c r="BT124">
        <f t="shared" si="158"/>
        <v>0</v>
      </c>
      <c r="BU124">
        <f t="shared" si="158"/>
        <v>0</v>
      </c>
      <c r="BV124">
        <f t="shared" si="158"/>
        <v>0</v>
      </c>
      <c r="BW124">
        <f t="shared" si="158"/>
        <v>0</v>
      </c>
      <c r="BX124">
        <f t="shared" si="158"/>
        <v>0</v>
      </c>
      <c r="BY124">
        <f t="shared" si="158"/>
        <v>0</v>
      </c>
      <c r="BZ124">
        <f t="shared" si="158"/>
        <v>0</v>
      </c>
      <c r="CA124">
        <f t="shared" si="158"/>
        <v>0</v>
      </c>
      <c r="CB124">
        <f t="shared" si="158"/>
        <v>0</v>
      </c>
      <c r="CC124">
        <f t="shared" si="158"/>
        <v>0</v>
      </c>
      <c r="CD124">
        <f t="shared" si="158"/>
        <v>0</v>
      </c>
      <c r="CE124">
        <f t="shared" si="158"/>
        <v>0</v>
      </c>
      <c r="CF124">
        <f t="shared" si="158"/>
        <v>0</v>
      </c>
      <c r="CG124">
        <f t="shared" si="158"/>
        <v>0</v>
      </c>
      <c r="CH124">
        <f t="shared" si="158"/>
        <v>0</v>
      </c>
      <c r="CI124">
        <f t="shared" si="158"/>
        <v>0</v>
      </c>
      <c r="CJ124">
        <f t="shared" si="158"/>
        <v>0</v>
      </c>
      <c r="CK124">
        <f t="shared" si="158"/>
        <v>0</v>
      </c>
      <c r="CL124">
        <f t="shared" si="158"/>
        <v>0</v>
      </c>
      <c r="CM124">
        <f t="shared" si="158"/>
        <v>0</v>
      </c>
      <c r="CN124">
        <f t="shared" si="158"/>
        <v>0</v>
      </c>
      <c r="CO124">
        <f t="shared" si="158"/>
        <v>0</v>
      </c>
      <c r="CP124">
        <f t="shared" si="158"/>
        <v>0</v>
      </c>
      <c r="CQ124">
        <f t="shared" si="158"/>
        <v>0</v>
      </c>
      <c r="CR124">
        <f t="shared" si="158"/>
        <v>0</v>
      </c>
      <c r="CS124">
        <f t="shared" si="158"/>
        <v>0</v>
      </c>
      <c r="CT124">
        <f t="shared" si="158"/>
        <v>0</v>
      </c>
      <c r="CU124">
        <f t="shared" si="158"/>
        <v>0</v>
      </c>
      <c r="CV124">
        <f t="shared" si="158"/>
        <v>0</v>
      </c>
      <c r="CW124">
        <f t="shared" si="158"/>
        <v>0</v>
      </c>
      <c r="CX124">
        <f t="shared" si="158"/>
        <v>0</v>
      </c>
      <c r="CY124">
        <f t="shared" si="158"/>
        <v>0</v>
      </c>
      <c r="CZ124">
        <f t="shared" si="158"/>
        <v>0</v>
      </c>
      <c r="DA124">
        <f t="shared" si="158"/>
        <v>0</v>
      </c>
      <c r="DB124">
        <f t="shared" si="158"/>
        <v>0</v>
      </c>
      <c r="DC124">
        <f t="shared" si="158"/>
        <v>0</v>
      </c>
      <c r="DD124">
        <f t="shared" si="158"/>
        <v>0</v>
      </c>
      <c r="DE124">
        <f t="shared" si="158"/>
        <v>0</v>
      </c>
      <c r="DF124">
        <f t="shared" si="158"/>
        <v>0</v>
      </c>
      <c r="DG124">
        <f t="shared" si="158"/>
        <v>0</v>
      </c>
      <c r="DH124">
        <f t="shared" si="158"/>
        <v>0</v>
      </c>
      <c r="DI124">
        <f t="shared" si="158"/>
        <v>0</v>
      </c>
      <c r="DJ124">
        <f t="shared" si="158"/>
        <v>0</v>
      </c>
      <c r="DK124">
        <f t="shared" si="158"/>
        <v>0</v>
      </c>
      <c r="DL124">
        <f t="shared" si="158"/>
        <v>0</v>
      </c>
      <c r="DM124">
        <f t="shared" si="158"/>
        <v>0</v>
      </c>
      <c r="DN124">
        <f t="shared" si="158"/>
        <v>0</v>
      </c>
      <c r="DO124">
        <f t="shared" si="158"/>
        <v>0</v>
      </c>
      <c r="DP124">
        <f t="shared" si="158"/>
        <v>0</v>
      </c>
      <c r="DQ124">
        <f t="shared" si="158"/>
        <v>0</v>
      </c>
      <c r="DR124">
        <f t="shared" si="158"/>
        <v>0</v>
      </c>
      <c r="DS124">
        <f t="shared" si="158"/>
        <v>0</v>
      </c>
      <c r="DT124">
        <f t="shared" si="158"/>
        <v>0</v>
      </c>
      <c r="DU124">
        <f t="shared" si="158"/>
        <v>0</v>
      </c>
      <c r="DV124">
        <f t="shared" si="158"/>
        <v>0</v>
      </c>
      <c r="DW124">
        <f t="shared" si="158"/>
        <v>0</v>
      </c>
      <c r="DX124">
        <f t="shared" si="158"/>
        <v>0</v>
      </c>
      <c r="DY124">
        <f t="shared" si="158"/>
        <v>0</v>
      </c>
      <c r="DZ124">
        <f t="shared" si="158"/>
        <v>0</v>
      </c>
    </row>
    <row r="125" spans="1:130" ht="15.75">
      <c r="A125" s="106"/>
      <c r="B125" s="55"/>
      <c r="C125" s="98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2"/>
      <c r="BI125" s="2"/>
      <c r="BJ125" s="2"/>
      <c r="BK125" s="2"/>
      <c r="BL125" s="2"/>
      <c r="BM125" s="2"/>
      <c r="BN125" s="2"/>
      <c r="BO125" s="103"/>
    </row>
    <row r="126" spans="1:130">
      <c r="A126" s="105">
        <f>IF(LEFT(B126,1)&lt;&gt;"",IF(LEFT(B126,1)&lt;&gt;" ",COUNT($A$66:A125)+1,""),"")</f>
        <v>10</v>
      </c>
      <c r="B126" s="54" t="s">
        <v>28</v>
      </c>
      <c r="C126" s="96">
        <v>4</v>
      </c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>
        <f>AI127</f>
        <v>0</v>
      </c>
      <c r="AJ126" s="22">
        <f t="shared" ref="AJ126:BF126" si="159">AJ127</f>
        <v>0</v>
      </c>
      <c r="AK126" s="22">
        <f t="shared" si="159"/>
        <v>0</v>
      </c>
      <c r="AL126" s="22">
        <f t="shared" si="159"/>
        <v>23.899000000000001</v>
      </c>
      <c r="AM126" s="22">
        <f t="shared" si="159"/>
        <v>41.531999999999996</v>
      </c>
      <c r="AN126" s="22">
        <f t="shared" si="159"/>
        <v>37.981000000000002</v>
      </c>
      <c r="AO126" s="22">
        <f t="shared" si="159"/>
        <v>37.981000000000002</v>
      </c>
      <c r="AP126" s="22">
        <f t="shared" si="159"/>
        <v>0</v>
      </c>
      <c r="AQ126" s="22">
        <f t="shared" si="159"/>
        <v>0</v>
      </c>
      <c r="AR126" s="22">
        <f t="shared" si="159"/>
        <v>0</v>
      </c>
      <c r="AS126" s="22">
        <f t="shared" si="159"/>
        <v>0</v>
      </c>
      <c r="AT126" s="22">
        <f t="shared" si="159"/>
        <v>0</v>
      </c>
      <c r="AU126" s="22">
        <f t="shared" si="159"/>
        <v>0</v>
      </c>
      <c r="AV126" s="22">
        <f t="shared" si="159"/>
        <v>74.816999999999993</v>
      </c>
      <c r="AW126" s="22">
        <f t="shared" si="159"/>
        <v>0</v>
      </c>
      <c r="AX126" s="22">
        <f t="shared" si="159"/>
        <v>0</v>
      </c>
      <c r="AY126" s="22">
        <f t="shared" si="159"/>
        <v>0</v>
      </c>
      <c r="AZ126" s="22">
        <f t="shared" si="159"/>
        <v>0</v>
      </c>
      <c r="BA126" s="22">
        <f t="shared" si="159"/>
        <v>0</v>
      </c>
      <c r="BB126" s="22">
        <f t="shared" si="159"/>
        <v>0</v>
      </c>
      <c r="BC126" s="22">
        <f t="shared" si="159"/>
        <v>0</v>
      </c>
      <c r="BD126" s="22">
        <f t="shared" si="159"/>
        <v>0</v>
      </c>
      <c r="BE126" s="22">
        <f t="shared" si="159"/>
        <v>0</v>
      </c>
      <c r="BF126" s="22">
        <f t="shared" si="159"/>
        <v>0</v>
      </c>
      <c r="BG126" s="22">
        <v>0</v>
      </c>
      <c r="BH126" s="22">
        <v>0</v>
      </c>
      <c r="BI126" s="22">
        <v>0</v>
      </c>
      <c r="BJ126" s="4">
        <v>0</v>
      </c>
      <c r="BK126" s="4">
        <v>0</v>
      </c>
      <c r="BL126" s="113">
        <f>BL127</f>
        <v>0.36498359999999996</v>
      </c>
      <c r="BM126" s="4">
        <v>0</v>
      </c>
      <c r="BN126" s="4">
        <v>0</v>
      </c>
      <c r="BO126" s="103"/>
      <c r="BP126">
        <f t="shared" ref="BP126:BY127" si="160">IF($C126&lt;&gt;"",IF(D126&gt;0,1,0),0)</f>
        <v>0</v>
      </c>
      <c r="BQ126">
        <f t="shared" si="160"/>
        <v>0</v>
      </c>
      <c r="BR126">
        <f t="shared" si="160"/>
        <v>0</v>
      </c>
      <c r="BS126">
        <f t="shared" si="160"/>
        <v>0</v>
      </c>
      <c r="BT126">
        <f t="shared" si="160"/>
        <v>0</v>
      </c>
      <c r="BU126">
        <f t="shared" si="160"/>
        <v>0</v>
      </c>
      <c r="BV126">
        <f t="shared" si="160"/>
        <v>0</v>
      </c>
      <c r="BW126">
        <f t="shared" si="160"/>
        <v>0</v>
      </c>
      <c r="BX126">
        <f t="shared" si="160"/>
        <v>0</v>
      </c>
      <c r="BY126">
        <f t="shared" si="160"/>
        <v>0</v>
      </c>
      <c r="BZ126">
        <f t="shared" ref="BZ126:CI127" si="161">IF($C126&lt;&gt;"",IF(N126&gt;0,1,0),0)</f>
        <v>0</v>
      </c>
      <c r="CA126">
        <f t="shared" si="161"/>
        <v>0</v>
      </c>
      <c r="CB126">
        <f t="shared" si="161"/>
        <v>0</v>
      </c>
      <c r="CC126">
        <f t="shared" si="161"/>
        <v>0</v>
      </c>
      <c r="CD126">
        <f t="shared" si="161"/>
        <v>0</v>
      </c>
      <c r="CE126">
        <f t="shared" si="161"/>
        <v>0</v>
      </c>
      <c r="CF126">
        <f t="shared" si="161"/>
        <v>0</v>
      </c>
      <c r="CG126">
        <f t="shared" si="161"/>
        <v>0</v>
      </c>
      <c r="CH126">
        <f t="shared" si="161"/>
        <v>0</v>
      </c>
      <c r="CI126">
        <f t="shared" si="161"/>
        <v>0</v>
      </c>
      <c r="CJ126">
        <f t="shared" ref="CJ126:CS127" si="162">IF($C126&lt;&gt;"",IF(X126&gt;0,1,0),0)</f>
        <v>0</v>
      </c>
      <c r="CK126">
        <f t="shared" si="162"/>
        <v>0</v>
      </c>
      <c r="CL126">
        <f t="shared" si="162"/>
        <v>0</v>
      </c>
      <c r="CM126">
        <f t="shared" si="162"/>
        <v>0</v>
      </c>
      <c r="CN126">
        <f t="shared" si="162"/>
        <v>0</v>
      </c>
      <c r="CO126">
        <f t="shared" si="162"/>
        <v>0</v>
      </c>
      <c r="CP126">
        <f t="shared" si="162"/>
        <v>0</v>
      </c>
      <c r="CQ126">
        <f t="shared" si="162"/>
        <v>0</v>
      </c>
      <c r="CR126">
        <f t="shared" si="162"/>
        <v>0</v>
      </c>
      <c r="CS126">
        <f t="shared" si="162"/>
        <v>0</v>
      </c>
      <c r="CT126">
        <f t="shared" ref="CT126:DC127" si="163">IF($C126&lt;&gt;"",IF(AH126&gt;0,1,0),0)</f>
        <v>0</v>
      </c>
      <c r="CU126">
        <f t="shared" si="163"/>
        <v>0</v>
      </c>
      <c r="CV126">
        <f t="shared" si="163"/>
        <v>0</v>
      </c>
      <c r="CW126">
        <f t="shared" si="163"/>
        <v>0</v>
      </c>
      <c r="CX126">
        <f t="shared" si="163"/>
        <v>1</v>
      </c>
      <c r="CY126">
        <f t="shared" si="163"/>
        <v>1</v>
      </c>
      <c r="CZ126">
        <f t="shared" si="163"/>
        <v>1</v>
      </c>
      <c r="DA126">
        <f t="shared" si="163"/>
        <v>1</v>
      </c>
      <c r="DB126">
        <f t="shared" si="163"/>
        <v>0</v>
      </c>
      <c r="DC126">
        <f t="shared" si="163"/>
        <v>0</v>
      </c>
      <c r="DD126">
        <f t="shared" ref="DD126:DM127" si="164">IF($C126&lt;&gt;"",IF(AR126&gt;0,1,0),0)</f>
        <v>0</v>
      </c>
      <c r="DE126">
        <f t="shared" si="164"/>
        <v>0</v>
      </c>
      <c r="DF126">
        <f t="shared" si="164"/>
        <v>0</v>
      </c>
      <c r="DG126">
        <f t="shared" si="164"/>
        <v>0</v>
      </c>
      <c r="DH126">
        <f t="shared" si="164"/>
        <v>1</v>
      </c>
      <c r="DI126">
        <f t="shared" si="164"/>
        <v>0</v>
      </c>
      <c r="DJ126">
        <f t="shared" si="164"/>
        <v>0</v>
      </c>
      <c r="DK126">
        <f t="shared" si="164"/>
        <v>0</v>
      </c>
      <c r="DL126">
        <f t="shared" si="164"/>
        <v>0</v>
      </c>
      <c r="DM126">
        <f t="shared" si="164"/>
        <v>0</v>
      </c>
      <c r="DN126">
        <f t="shared" ref="DN126:DW127" si="165">IF($C126&lt;&gt;"",IF(BB126&gt;0,1,0),0)</f>
        <v>0</v>
      </c>
      <c r="DO126">
        <f t="shared" si="165"/>
        <v>0</v>
      </c>
      <c r="DP126">
        <f t="shared" si="165"/>
        <v>0</v>
      </c>
      <c r="DQ126">
        <f t="shared" si="165"/>
        <v>0</v>
      </c>
      <c r="DR126">
        <f t="shared" si="165"/>
        <v>0</v>
      </c>
      <c r="DS126">
        <f t="shared" si="165"/>
        <v>0</v>
      </c>
      <c r="DT126">
        <f t="shared" si="165"/>
        <v>0</v>
      </c>
      <c r="DU126">
        <f t="shared" si="165"/>
        <v>0</v>
      </c>
      <c r="DV126">
        <f t="shared" si="165"/>
        <v>0</v>
      </c>
      <c r="DW126">
        <f t="shared" si="165"/>
        <v>0</v>
      </c>
      <c r="DX126">
        <f t="shared" ref="DX126:DZ127" si="166">IF($C126&lt;&gt;"",IF(BL126&gt;0,1,0),0)</f>
        <v>1</v>
      </c>
      <c r="DY126">
        <f t="shared" si="166"/>
        <v>0</v>
      </c>
      <c r="DZ126">
        <f t="shared" si="166"/>
        <v>0</v>
      </c>
    </row>
    <row r="127" spans="1:130">
      <c r="A127" s="106"/>
      <c r="B127" s="55" t="s">
        <v>3</v>
      </c>
      <c r="C127" s="96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>
        <v>0</v>
      </c>
      <c r="AJ127" s="18">
        <v>0</v>
      </c>
      <c r="AK127" s="18">
        <v>0</v>
      </c>
      <c r="AL127" s="18">
        <v>23.899000000000001</v>
      </c>
      <c r="AM127" s="18">
        <v>41.531999999999996</v>
      </c>
      <c r="AN127" s="18">
        <v>37.981000000000002</v>
      </c>
      <c r="AO127" s="18">
        <v>37.981000000000002</v>
      </c>
      <c r="AP127" s="18">
        <v>0</v>
      </c>
      <c r="AQ127" s="18">
        <v>0</v>
      </c>
      <c r="AR127" s="18">
        <v>0</v>
      </c>
      <c r="AS127" s="18">
        <v>0</v>
      </c>
      <c r="AT127" s="18">
        <v>0</v>
      </c>
      <c r="AU127" s="18">
        <v>0</v>
      </c>
      <c r="AV127" s="18">
        <v>74.816999999999993</v>
      </c>
      <c r="AW127" s="18">
        <v>0</v>
      </c>
      <c r="AX127" s="18">
        <v>0</v>
      </c>
      <c r="AY127" s="18">
        <v>0</v>
      </c>
      <c r="AZ127" s="18">
        <v>0</v>
      </c>
      <c r="BA127" s="18">
        <v>0</v>
      </c>
      <c r="BB127" s="18">
        <v>0</v>
      </c>
      <c r="BC127" s="18">
        <v>0</v>
      </c>
      <c r="BD127" s="18">
        <v>0</v>
      </c>
      <c r="BE127" s="25">
        <v>0</v>
      </c>
      <c r="BF127" s="18">
        <v>0</v>
      </c>
      <c r="BG127" s="18">
        <v>0</v>
      </c>
      <c r="BH127" s="18">
        <v>0</v>
      </c>
      <c r="BI127" s="18">
        <v>0</v>
      </c>
      <c r="BJ127" s="118">
        <v>0</v>
      </c>
      <c r="BK127" s="118">
        <v>0</v>
      </c>
      <c r="BL127" s="107">
        <v>0.36498359999999996</v>
      </c>
      <c r="BM127" s="118">
        <v>0</v>
      </c>
      <c r="BN127" s="118">
        <v>0</v>
      </c>
      <c r="BO127" s="103"/>
      <c r="BP127">
        <f t="shared" si="160"/>
        <v>0</v>
      </c>
      <c r="BQ127">
        <f t="shared" si="160"/>
        <v>0</v>
      </c>
      <c r="BR127">
        <f t="shared" si="160"/>
        <v>0</v>
      </c>
      <c r="BS127">
        <f t="shared" si="160"/>
        <v>0</v>
      </c>
      <c r="BT127">
        <f t="shared" si="160"/>
        <v>0</v>
      </c>
      <c r="BU127">
        <f t="shared" si="160"/>
        <v>0</v>
      </c>
      <c r="BV127">
        <f t="shared" si="160"/>
        <v>0</v>
      </c>
      <c r="BW127">
        <f t="shared" si="160"/>
        <v>0</v>
      </c>
      <c r="BX127">
        <f t="shared" si="160"/>
        <v>0</v>
      </c>
      <c r="BY127">
        <f t="shared" si="160"/>
        <v>0</v>
      </c>
      <c r="BZ127">
        <f t="shared" si="161"/>
        <v>0</v>
      </c>
      <c r="CA127">
        <f t="shared" si="161"/>
        <v>0</v>
      </c>
      <c r="CB127">
        <f t="shared" si="161"/>
        <v>0</v>
      </c>
      <c r="CC127">
        <f t="shared" si="161"/>
        <v>0</v>
      </c>
      <c r="CD127">
        <f t="shared" si="161"/>
        <v>0</v>
      </c>
      <c r="CE127">
        <f t="shared" si="161"/>
        <v>0</v>
      </c>
      <c r="CF127">
        <f t="shared" si="161"/>
        <v>0</v>
      </c>
      <c r="CG127">
        <f t="shared" si="161"/>
        <v>0</v>
      </c>
      <c r="CH127">
        <f t="shared" si="161"/>
        <v>0</v>
      </c>
      <c r="CI127">
        <f t="shared" si="161"/>
        <v>0</v>
      </c>
      <c r="CJ127">
        <f t="shared" si="162"/>
        <v>0</v>
      </c>
      <c r="CK127">
        <f t="shared" si="162"/>
        <v>0</v>
      </c>
      <c r="CL127">
        <f t="shared" si="162"/>
        <v>0</v>
      </c>
      <c r="CM127">
        <f t="shared" si="162"/>
        <v>0</v>
      </c>
      <c r="CN127">
        <f t="shared" si="162"/>
        <v>0</v>
      </c>
      <c r="CO127">
        <f t="shared" si="162"/>
        <v>0</v>
      </c>
      <c r="CP127">
        <f t="shared" si="162"/>
        <v>0</v>
      </c>
      <c r="CQ127">
        <f t="shared" si="162"/>
        <v>0</v>
      </c>
      <c r="CR127">
        <f t="shared" si="162"/>
        <v>0</v>
      </c>
      <c r="CS127">
        <f t="shared" si="162"/>
        <v>0</v>
      </c>
      <c r="CT127">
        <f t="shared" si="163"/>
        <v>0</v>
      </c>
      <c r="CU127">
        <f t="shared" si="163"/>
        <v>0</v>
      </c>
      <c r="CV127">
        <f t="shared" si="163"/>
        <v>0</v>
      </c>
      <c r="CW127">
        <f t="shared" si="163"/>
        <v>0</v>
      </c>
      <c r="CX127">
        <f t="shared" si="163"/>
        <v>0</v>
      </c>
      <c r="CY127">
        <f t="shared" si="163"/>
        <v>0</v>
      </c>
      <c r="CZ127">
        <f t="shared" si="163"/>
        <v>0</v>
      </c>
      <c r="DA127">
        <f t="shared" si="163"/>
        <v>0</v>
      </c>
      <c r="DB127">
        <f t="shared" si="163"/>
        <v>0</v>
      </c>
      <c r="DC127">
        <f t="shared" si="163"/>
        <v>0</v>
      </c>
      <c r="DD127">
        <f t="shared" si="164"/>
        <v>0</v>
      </c>
      <c r="DE127">
        <f t="shared" si="164"/>
        <v>0</v>
      </c>
      <c r="DF127">
        <f t="shared" si="164"/>
        <v>0</v>
      </c>
      <c r="DG127">
        <f t="shared" si="164"/>
        <v>0</v>
      </c>
      <c r="DH127">
        <f t="shared" si="164"/>
        <v>0</v>
      </c>
      <c r="DI127">
        <f t="shared" si="164"/>
        <v>0</v>
      </c>
      <c r="DJ127">
        <f t="shared" si="164"/>
        <v>0</v>
      </c>
      <c r="DK127">
        <f t="shared" si="164"/>
        <v>0</v>
      </c>
      <c r="DL127">
        <f t="shared" si="164"/>
        <v>0</v>
      </c>
      <c r="DM127">
        <f t="shared" si="164"/>
        <v>0</v>
      </c>
      <c r="DN127">
        <f t="shared" si="165"/>
        <v>0</v>
      </c>
      <c r="DO127">
        <f t="shared" si="165"/>
        <v>0</v>
      </c>
      <c r="DP127">
        <f t="shared" si="165"/>
        <v>0</v>
      </c>
      <c r="DQ127">
        <f t="shared" si="165"/>
        <v>0</v>
      </c>
      <c r="DR127">
        <f t="shared" si="165"/>
        <v>0</v>
      </c>
      <c r="DS127">
        <f t="shared" si="165"/>
        <v>0</v>
      </c>
      <c r="DT127">
        <f t="shared" si="165"/>
        <v>0</v>
      </c>
      <c r="DU127">
        <f t="shared" si="165"/>
        <v>0</v>
      </c>
      <c r="DV127">
        <f t="shared" si="165"/>
        <v>0</v>
      </c>
      <c r="DW127">
        <f t="shared" si="165"/>
        <v>0</v>
      </c>
      <c r="DX127">
        <f t="shared" si="166"/>
        <v>0</v>
      </c>
      <c r="DY127">
        <f t="shared" si="166"/>
        <v>0</v>
      </c>
      <c r="DZ127">
        <f t="shared" si="166"/>
        <v>0</v>
      </c>
    </row>
    <row r="128" spans="1:130">
      <c r="A128" s="106"/>
      <c r="B128" s="55" t="s">
        <v>210</v>
      </c>
      <c r="C128" s="96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>
        <v>11.428571428571429</v>
      </c>
      <c r="AI128" s="18">
        <v>13.061224489795919</v>
      </c>
      <c r="AJ128" s="18">
        <v>0</v>
      </c>
      <c r="AK128" s="18">
        <v>114.28571428571429</v>
      </c>
      <c r="AL128" s="18">
        <v>545.64172958133145</v>
      </c>
      <c r="AM128" s="18">
        <v>184.66898954703834</v>
      </c>
      <c r="AN128" s="18">
        <v>160.59802266698819</v>
      </c>
      <c r="AO128" s="18">
        <v>153.29218106995884</v>
      </c>
      <c r="AP128" s="18">
        <v>135.2185089974293</v>
      </c>
      <c r="AQ128" s="18">
        <v>0</v>
      </c>
      <c r="AR128" s="18">
        <v>68</v>
      </c>
      <c r="AS128" s="18">
        <v>0</v>
      </c>
      <c r="AT128" s="18">
        <v>0</v>
      </c>
      <c r="AU128" s="18">
        <v>0</v>
      </c>
      <c r="AV128" s="18">
        <v>8.5980000000000008</v>
      </c>
      <c r="AW128" s="18">
        <v>0</v>
      </c>
      <c r="AX128" s="18">
        <v>0</v>
      </c>
      <c r="AY128" s="18">
        <v>0</v>
      </c>
      <c r="AZ128" s="18">
        <v>0</v>
      </c>
      <c r="BA128" s="18">
        <v>0</v>
      </c>
      <c r="BB128" s="18">
        <v>0</v>
      </c>
      <c r="BC128" s="18">
        <v>0</v>
      </c>
      <c r="BD128" s="18">
        <v>0</v>
      </c>
      <c r="BE128" s="25">
        <v>0</v>
      </c>
      <c r="BF128" s="18">
        <v>0</v>
      </c>
      <c r="BG128" s="18">
        <v>0</v>
      </c>
      <c r="BH128" s="18">
        <v>0</v>
      </c>
      <c r="BI128" s="18">
        <v>0</v>
      </c>
      <c r="BJ128" s="118">
        <v>0</v>
      </c>
      <c r="BK128" s="118">
        <v>0</v>
      </c>
      <c r="BL128" s="34">
        <v>0</v>
      </c>
      <c r="BM128" s="118">
        <v>0</v>
      </c>
      <c r="BN128" s="118">
        <v>0</v>
      </c>
      <c r="BO128" s="103"/>
      <c r="CY128">
        <f t="shared" ref="CY128:DZ128" si="167">IF($C128&lt;&gt;"",IF(AM128&gt;0,1,0),0)</f>
        <v>0</v>
      </c>
      <c r="CZ128">
        <f t="shared" si="167"/>
        <v>0</v>
      </c>
      <c r="DA128">
        <f t="shared" si="167"/>
        <v>0</v>
      </c>
      <c r="DB128">
        <f t="shared" si="167"/>
        <v>0</v>
      </c>
      <c r="DC128">
        <f t="shared" si="167"/>
        <v>0</v>
      </c>
      <c r="DD128">
        <f t="shared" si="167"/>
        <v>0</v>
      </c>
      <c r="DE128">
        <f t="shared" si="167"/>
        <v>0</v>
      </c>
      <c r="DF128">
        <f t="shared" si="167"/>
        <v>0</v>
      </c>
      <c r="DG128">
        <f t="shared" si="167"/>
        <v>0</v>
      </c>
      <c r="DH128">
        <f t="shared" si="167"/>
        <v>0</v>
      </c>
      <c r="DI128">
        <f t="shared" si="167"/>
        <v>0</v>
      </c>
      <c r="DJ128">
        <f t="shared" si="167"/>
        <v>0</v>
      </c>
      <c r="DK128">
        <f t="shared" si="167"/>
        <v>0</v>
      </c>
      <c r="DL128">
        <f t="shared" si="167"/>
        <v>0</v>
      </c>
      <c r="DM128">
        <f t="shared" si="167"/>
        <v>0</v>
      </c>
      <c r="DN128">
        <f t="shared" si="167"/>
        <v>0</v>
      </c>
      <c r="DO128">
        <f t="shared" si="167"/>
        <v>0</v>
      </c>
      <c r="DP128">
        <f t="shared" si="167"/>
        <v>0</v>
      </c>
      <c r="DQ128">
        <f t="shared" si="167"/>
        <v>0</v>
      </c>
      <c r="DR128">
        <f t="shared" si="167"/>
        <v>0</v>
      </c>
      <c r="DS128">
        <f t="shared" si="167"/>
        <v>0</v>
      </c>
      <c r="DT128">
        <f t="shared" si="167"/>
        <v>0</v>
      </c>
      <c r="DU128">
        <f t="shared" si="167"/>
        <v>0</v>
      </c>
      <c r="DV128">
        <f t="shared" si="167"/>
        <v>0</v>
      </c>
      <c r="DW128">
        <f t="shared" si="167"/>
        <v>0</v>
      </c>
      <c r="DX128">
        <f t="shared" si="167"/>
        <v>0</v>
      </c>
      <c r="DY128">
        <f t="shared" si="167"/>
        <v>0</v>
      </c>
      <c r="DZ128">
        <f t="shared" si="167"/>
        <v>0</v>
      </c>
    </row>
    <row r="129" spans="1:130" ht="15.75">
      <c r="A129" s="106" t="str">
        <f>IF(LEFT(B135,1)&lt;&gt;"",IF(LEFT(B135,1)&lt;&gt;" ",COUNT($A$66:A127)+1,""),"")</f>
        <v/>
      </c>
      <c r="B129" s="56"/>
      <c r="C129" s="96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31"/>
      <c r="BH129" s="2"/>
      <c r="BI129" s="2"/>
      <c r="BJ129" s="2"/>
      <c r="BK129" s="2"/>
      <c r="BL129" s="4"/>
      <c r="BM129" s="2"/>
      <c r="BN129" s="2"/>
      <c r="BO129" s="103"/>
    </row>
    <row r="130" spans="1:130" ht="15.75">
      <c r="A130" s="105">
        <f>IF(LEFT(B130,1)&lt;&gt;"",IF(LEFT(B130,1)&lt;&gt;" ",COUNT($A$66:A127)+1,""),"")</f>
        <v>11</v>
      </c>
      <c r="B130" s="56" t="s">
        <v>215</v>
      </c>
      <c r="C130" s="96">
        <v>3</v>
      </c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4"/>
      <c r="BK130" s="4"/>
      <c r="BL130" s="2"/>
      <c r="BM130" s="2"/>
      <c r="BN130" s="2"/>
      <c r="BO130" s="103"/>
    </row>
    <row r="131" spans="1:130">
      <c r="A131" s="106"/>
      <c r="B131" s="200" t="s">
        <v>210</v>
      </c>
      <c r="C131" s="96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>
        <v>0</v>
      </c>
      <c r="AI131" s="18">
        <v>0</v>
      </c>
      <c r="AJ131" s="18">
        <v>0</v>
      </c>
      <c r="AK131" s="18">
        <v>0</v>
      </c>
      <c r="AL131" s="18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0</v>
      </c>
      <c r="AR131" s="18">
        <v>0</v>
      </c>
      <c r="AS131" s="18">
        <v>0</v>
      </c>
      <c r="AT131" s="18">
        <v>0</v>
      </c>
      <c r="AU131" s="18">
        <v>0</v>
      </c>
      <c r="AV131" s="18">
        <v>0</v>
      </c>
      <c r="AW131" s="18">
        <v>0</v>
      </c>
      <c r="AX131" s="18">
        <v>0</v>
      </c>
      <c r="AY131" s="18">
        <v>0</v>
      </c>
      <c r="AZ131" s="18">
        <v>0</v>
      </c>
      <c r="BA131" s="18">
        <v>0</v>
      </c>
      <c r="BB131" s="18">
        <v>0</v>
      </c>
      <c r="BC131" s="18">
        <v>0</v>
      </c>
      <c r="BD131" s="18">
        <v>0</v>
      </c>
      <c r="BE131" s="18">
        <v>0</v>
      </c>
      <c r="BF131" s="18">
        <v>0</v>
      </c>
      <c r="BG131" s="18">
        <v>0</v>
      </c>
      <c r="BH131" s="18">
        <v>0</v>
      </c>
      <c r="BI131" s="167">
        <v>362</v>
      </c>
      <c r="BJ131" s="167">
        <v>190</v>
      </c>
      <c r="BK131" s="167">
        <v>360</v>
      </c>
      <c r="BL131" s="167">
        <v>120</v>
      </c>
      <c r="BM131" s="167">
        <v>938</v>
      </c>
      <c r="BN131" s="18">
        <f>938-70</f>
        <v>868</v>
      </c>
      <c r="BO131" s="103"/>
      <c r="BP131">
        <f>IF($C131&lt;&gt;"",IF(D131&gt;0,1,0),0)</f>
        <v>0</v>
      </c>
      <c r="BQ131">
        <f t="shared" ref="BQ131:DZ131" si="168">IF($C131&lt;&gt;"",IF(E131&gt;0,1,0),0)</f>
        <v>0</v>
      </c>
      <c r="BR131">
        <f t="shared" si="168"/>
        <v>0</v>
      </c>
      <c r="BS131">
        <f t="shared" si="168"/>
        <v>0</v>
      </c>
      <c r="BT131">
        <f t="shared" si="168"/>
        <v>0</v>
      </c>
      <c r="BU131">
        <f t="shared" si="168"/>
        <v>0</v>
      </c>
      <c r="BV131">
        <f t="shared" si="168"/>
        <v>0</v>
      </c>
      <c r="BW131">
        <f t="shared" si="168"/>
        <v>0</v>
      </c>
      <c r="BX131">
        <f t="shared" si="168"/>
        <v>0</v>
      </c>
      <c r="BY131">
        <f t="shared" si="168"/>
        <v>0</v>
      </c>
      <c r="BZ131">
        <f t="shared" si="168"/>
        <v>0</v>
      </c>
      <c r="CA131">
        <f t="shared" si="168"/>
        <v>0</v>
      </c>
      <c r="CB131">
        <f t="shared" si="168"/>
        <v>0</v>
      </c>
      <c r="CC131">
        <f t="shared" si="168"/>
        <v>0</v>
      </c>
      <c r="CD131">
        <f t="shared" si="168"/>
        <v>0</v>
      </c>
      <c r="CE131">
        <f t="shared" si="168"/>
        <v>0</v>
      </c>
      <c r="CF131">
        <f t="shared" si="168"/>
        <v>0</v>
      </c>
      <c r="CG131">
        <f t="shared" si="168"/>
        <v>0</v>
      </c>
      <c r="CH131">
        <f t="shared" si="168"/>
        <v>0</v>
      </c>
      <c r="CI131">
        <f t="shared" si="168"/>
        <v>0</v>
      </c>
      <c r="CJ131">
        <f t="shared" si="168"/>
        <v>0</v>
      </c>
      <c r="CK131">
        <f t="shared" si="168"/>
        <v>0</v>
      </c>
      <c r="CL131">
        <f t="shared" si="168"/>
        <v>0</v>
      </c>
      <c r="CM131">
        <f t="shared" si="168"/>
        <v>0</v>
      </c>
      <c r="CN131">
        <f t="shared" si="168"/>
        <v>0</v>
      </c>
      <c r="CO131">
        <f t="shared" si="168"/>
        <v>0</v>
      </c>
      <c r="CP131">
        <f t="shared" si="168"/>
        <v>0</v>
      </c>
      <c r="CQ131">
        <f t="shared" si="168"/>
        <v>0</v>
      </c>
      <c r="CR131">
        <f t="shared" si="168"/>
        <v>0</v>
      </c>
      <c r="CS131">
        <f t="shared" si="168"/>
        <v>0</v>
      </c>
      <c r="CT131">
        <f t="shared" si="168"/>
        <v>0</v>
      </c>
      <c r="CU131">
        <f t="shared" si="168"/>
        <v>0</v>
      </c>
      <c r="CV131">
        <f t="shared" si="168"/>
        <v>0</v>
      </c>
      <c r="CW131">
        <f t="shared" si="168"/>
        <v>0</v>
      </c>
      <c r="CX131">
        <f t="shared" si="168"/>
        <v>0</v>
      </c>
      <c r="CY131">
        <f t="shared" si="168"/>
        <v>0</v>
      </c>
      <c r="CZ131">
        <f t="shared" si="168"/>
        <v>0</v>
      </c>
      <c r="DA131">
        <f t="shared" si="168"/>
        <v>0</v>
      </c>
      <c r="DB131">
        <f t="shared" si="168"/>
        <v>0</v>
      </c>
      <c r="DC131">
        <f t="shared" si="168"/>
        <v>0</v>
      </c>
      <c r="DD131">
        <f t="shared" si="168"/>
        <v>0</v>
      </c>
      <c r="DE131">
        <f t="shared" si="168"/>
        <v>0</v>
      </c>
      <c r="DF131">
        <f t="shared" si="168"/>
        <v>0</v>
      </c>
      <c r="DG131">
        <f t="shared" si="168"/>
        <v>0</v>
      </c>
      <c r="DH131">
        <f t="shared" si="168"/>
        <v>0</v>
      </c>
      <c r="DI131">
        <f t="shared" si="168"/>
        <v>0</v>
      </c>
      <c r="DJ131">
        <f t="shared" si="168"/>
        <v>0</v>
      </c>
      <c r="DK131">
        <f t="shared" si="168"/>
        <v>0</v>
      </c>
      <c r="DL131">
        <f t="shared" si="168"/>
        <v>0</v>
      </c>
      <c r="DM131">
        <f t="shared" si="168"/>
        <v>0</v>
      </c>
      <c r="DN131">
        <f t="shared" si="168"/>
        <v>0</v>
      </c>
      <c r="DO131">
        <f t="shared" si="168"/>
        <v>0</v>
      </c>
      <c r="DP131">
        <f t="shared" si="168"/>
        <v>0</v>
      </c>
      <c r="DQ131">
        <f t="shared" si="168"/>
        <v>0</v>
      </c>
      <c r="DR131">
        <f t="shared" si="168"/>
        <v>0</v>
      </c>
      <c r="DS131">
        <f t="shared" si="168"/>
        <v>0</v>
      </c>
      <c r="DT131">
        <f t="shared" si="168"/>
        <v>0</v>
      </c>
      <c r="DU131">
        <f t="shared" si="168"/>
        <v>0</v>
      </c>
      <c r="DV131">
        <f t="shared" si="168"/>
        <v>0</v>
      </c>
      <c r="DW131">
        <f t="shared" si="168"/>
        <v>0</v>
      </c>
      <c r="DX131">
        <f t="shared" si="168"/>
        <v>0</v>
      </c>
      <c r="DY131">
        <f t="shared" si="168"/>
        <v>0</v>
      </c>
      <c r="DZ131">
        <f t="shared" si="168"/>
        <v>0</v>
      </c>
    </row>
    <row r="132" spans="1:130" ht="15.75">
      <c r="A132" s="106"/>
      <c r="B132" s="56"/>
      <c r="C132" s="96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31"/>
      <c r="BH132" s="2"/>
      <c r="BI132" s="2"/>
      <c r="BJ132" s="2"/>
      <c r="BK132" s="2"/>
      <c r="BL132" s="2"/>
      <c r="BM132" s="2"/>
      <c r="BN132" s="2"/>
      <c r="BO132" s="103"/>
    </row>
    <row r="133" spans="1:130">
      <c r="A133" s="105">
        <f>IF(LEFT(B133,1)&lt;&gt;"",IF(LEFT(B133,1)&lt;&gt;" ",COUNT($A$66:A130)+1,""),"")</f>
        <v>12</v>
      </c>
      <c r="B133" s="56" t="s">
        <v>29</v>
      </c>
      <c r="C133" s="96">
        <v>4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>
        <f>SUM(O134:O136)</f>
        <v>0</v>
      </c>
      <c r="P133" s="22">
        <f t="shared" ref="P133:BK133" si="169">SUM(P134:P136)</f>
        <v>0</v>
      </c>
      <c r="Q133" s="22">
        <f t="shared" si="169"/>
        <v>0.53</v>
      </c>
      <c r="R133" s="22">
        <f t="shared" si="169"/>
        <v>1.0329999999999999</v>
      </c>
      <c r="S133" s="22">
        <f t="shared" si="169"/>
        <v>2.0270000000000001</v>
      </c>
      <c r="T133" s="22">
        <f t="shared" si="169"/>
        <v>3.2249999999999996</v>
      </c>
      <c r="U133" s="22">
        <f t="shared" si="169"/>
        <v>4.0460000000000003</v>
      </c>
      <c r="V133" s="22">
        <f t="shared" si="169"/>
        <v>5.4590000000000005</v>
      </c>
      <c r="W133" s="22">
        <f t="shared" si="169"/>
        <v>1.2749999999999999</v>
      </c>
      <c r="X133" s="22">
        <f t="shared" si="169"/>
        <v>0.24299999999999999</v>
      </c>
      <c r="Y133" s="22">
        <f t="shared" si="169"/>
        <v>0.25800000000000001</v>
      </c>
      <c r="Z133" s="22">
        <f t="shared" si="169"/>
        <v>0.27</v>
      </c>
      <c r="AA133" s="22">
        <f t="shared" si="169"/>
        <v>0.28899999999999998</v>
      </c>
      <c r="AB133" s="22">
        <f t="shared" si="169"/>
        <v>0.26700000000000002</v>
      </c>
      <c r="AC133" s="22">
        <f t="shared" si="169"/>
        <v>1.1989999999999998</v>
      </c>
      <c r="AD133" s="22">
        <f t="shared" si="169"/>
        <v>2.5669999999999997</v>
      </c>
      <c r="AE133" s="22">
        <f t="shared" si="169"/>
        <v>8.1890000000000001</v>
      </c>
      <c r="AF133" s="22">
        <f t="shared" si="169"/>
        <v>8.897000000000002</v>
      </c>
      <c r="AG133" s="22">
        <f t="shared" si="169"/>
        <v>10.410000000000002</v>
      </c>
      <c r="AH133" s="22">
        <f t="shared" si="169"/>
        <v>12.52</v>
      </c>
      <c r="AI133" s="22">
        <f t="shared" si="169"/>
        <v>309.21999999999997</v>
      </c>
      <c r="AJ133" s="22">
        <f t="shared" si="169"/>
        <v>14.076000000000001</v>
      </c>
      <c r="AK133" s="22">
        <f t="shared" si="169"/>
        <v>17.5</v>
      </c>
      <c r="AL133" s="22">
        <f t="shared" si="169"/>
        <v>27.657</v>
      </c>
      <c r="AM133" s="22">
        <f t="shared" si="169"/>
        <v>28.227</v>
      </c>
      <c r="AN133" s="22">
        <f t="shared" si="169"/>
        <v>3.3940000000000001</v>
      </c>
      <c r="AO133" s="22">
        <f t="shared" si="169"/>
        <v>3.214</v>
      </c>
      <c r="AP133" s="22">
        <f t="shared" si="169"/>
        <v>3.532</v>
      </c>
      <c r="AQ133" s="22">
        <f t="shared" si="169"/>
        <v>4.4009999999999998</v>
      </c>
      <c r="AR133" s="22">
        <f t="shared" si="169"/>
        <v>4.4009999999999998</v>
      </c>
      <c r="AS133" s="22">
        <f t="shared" si="169"/>
        <v>78.253</v>
      </c>
      <c r="AT133" s="22">
        <f t="shared" si="169"/>
        <v>102.08000000000001</v>
      </c>
      <c r="AU133" s="22">
        <f t="shared" si="169"/>
        <v>117.80499999999999</v>
      </c>
      <c r="AV133" s="22">
        <f t="shared" si="169"/>
        <v>161.54300000000001</v>
      </c>
      <c r="AW133" s="22">
        <f t="shared" si="169"/>
        <v>17.245000000000001</v>
      </c>
      <c r="AX133" s="22">
        <f t="shared" si="169"/>
        <v>86.393000000000001</v>
      </c>
      <c r="AY133" s="22">
        <f t="shared" si="169"/>
        <v>211.43099999999998</v>
      </c>
      <c r="AZ133" s="22">
        <f t="shared" si="169"/>
        <v>536.70500000000004</v>
      </c>
      <c r="BA133" s="22">
        <f t="shared" si="169"/>
        <v>8.1950000000000003</v>
      </c>
      <c r="BB133" s="22">
        <f t="shared" si="169"/>
        <v>256.30630539999999</v>
      </c>
      <c r="BC133" s="22">
        <f t="shared" si="169"/>
        <v>119.45910689999999</v>
      </c>
      <c r="BD133" s="22">
        <f t="shared" si="169"/>
        <v>58.667197100000003</v>
      </c>
      <c r="BE133" s="22">
        <f t="shared" si="169"/>
        <v>26.883064300000001</v>
      </c>
      <c r="BF133" s="22">
        <f t="shared" si="169"/>
        <v>8.8727516000000008</v>
      </c>
      <c r="BG133" s="22">
        <f t="shared" si="169"/>
        <v>0</v>
      </c>
      <c r="BH133" s="22">
        <f t="shared" si="169"/>
        <v>0</v>
      </c>
      <c r="BI133" s="22">
        <f t="shared" si="169"/>
        <v>0</v>
      </c>
      <c r="BJ133" s="22">
        <f t="shared" si="169"/>
        <v>0</v>
      </c>
      <c r="BK133" s="22">
        <f t="shared" si="169"/>
        <v>0</v>
      </c>
      <c r="BL133" s="22">
        <f>SUM(BL134:BL136)</f>
        <v>0</v>
      </c>
      <c r="BM133" s="22">
        <f>SUM(BM134:BM136)</f>
        <v>0</v>
      </c>
      <c r="BN133" s="22">
        <f>SUM(BN134:BN136)</f>
        <v>0</v>
      </c>
      <c r="BO133" s="103"/>
      <c r="BP133">
        <f t="shared" ref="BP133:BY136" si="170">IF($C133&lt;&gt;"",IF(D133&gt;0,1,0),0)</f>
        <v>0</v>
      </c>
      <c r="BQ133">
        <f t="shared" si="170"/>
        <v>0</v>
      </c>
      <c r="BR133">
        <f t="shared" si="170"/>
        <v>0</v>
      </c>
      <c r="BS133">
        <f t="shared" si="170"/>
        <v>0</v>
      </c>
      <c r="BT133">
        <f t="shared" si="170"/>
        <v>0</v>
      </c>
      <c r="BU133">
        <f t="shared" si="170"/>
        <v>0</v>
      </c>
      <c r="BV133">
        <f t="shared" si="170"/>
        <v>0</v>
      </c>
      <c r="BW133">
        <f t="shared" si="170"/>
        <v>0</v>
      </c>
      <c r="BX133">
        <f t="shared" si="170"/>
        <v>0</v>
      </c>
      <c r="BY133">
        <f t="shared" si="170"/>
        <v>0</v>
      </c>
      <c r="BZ133">
        <f t="shared" ref="BZ133:CI136" si="171">IF($C133&lt;&gt;"",IF(N133&gt;0,1,0),0)</f>
        <v>0</v>
      </c>
      <c r="CA133">
        <f t="shared" si="171"/>
        <v>0</v>
      </c>
      <c r="CB133">
        <f t="shared" si="171"/>
        <v>0</v>
      </c>
      <c r="CC133">
        <f t="shared" si="171"/>
        <v>1</v>
      </c>
      <c r="CD133">
        <f t="shared" si="171"/>
        <v>1</v>
      </c>
      <c r="CE133">
        <f t="shared" si="171"/>
        <v>1</v>
      </c>
      <c r="CF133">
        <f t="shared" si="171"/>
        <v>1</v>
      </c>
      <c r="CG133">
        <f t="shared" si="171"/>
        <v>1</v>
      </c>
      <c r="CH133">
        <f t="shared" si="171"/>
        <v>1</v>
      </c>
      <c r="CI133">
        <f t="shared" si="171"/>
        <v>1</v>
      </c>
      <c r="CJ133">
        <f t="shared" ref="CJ133:CS136" si="172">IF($C133&lt;&gt;"",IF(X133&gt;0,1,0),0)</f>
        <v>1</v>
      </c>
      <c r="CK133">
        <f t="shared" si="172"/>
        <v>1</v>
      </c>
      <c r="CL133">
        <f t="shared" si="172"/>
        <v>1</v>
      </c>
      <c r="CM133">
        <f t="shared" si="172"/>
        <v>1</v>
      </c>
      <c r="CN133">
        <f t="shared" si="172"/>
        <v>1</v>
      </c>
      <c r="CO133">
        <f t="shared" si="172"/>
        <v>1</v>
      </c>
      <c r="CP133">
        <f t="shared" si="172"/>
        <v>1</v>
      </c>
      <c r="CQ133">
        <f t="shared" si="172"/>
        <v>1</v>
      </c>
      <c r="CR133">
        <f t="shared" si="172"/>
        <v>1</v>
      </c>
      <c r="CS133">
        <f t="shared" si="172"/>
        <v>1</v>
      </c>
      <c r="CT133">
        <f t="shared" ref="CT133:DC136" si="173">IF($C133&lt;&gt;"",IF(AH133&gt;0,1,0),0)</f>
        <v>1</v>
      </c>
      <c r="CU133">
        <f t="shared" si="173"/>
        <v>1</v>
      </c>
      <c r="CV133">
        <f t="shared" si="173"/>
        <v>1</v>
      </c>
      <c r="CW133">
        <f t="shared" si="173"/>
        <v>1</v>
      </c>
      <c r="CX133">
        <f t="shared" si="173"/>
        <v>1</v>
      </c>
      <c r="CY133">
        <f t="shared" si="173"/>
        <v>1</v>
      </c>
      <c r="CZ133">
        <f t="shared" si="173"/>
        <v>1</v>
      </c>
      <c r="DA133">
        <f t="shared" si="173"/>
        <v>1</v>
      </c>
      <c r="DB133">
        <f t="shared" si="173"/>
        <v>1</v>
      </c>
      <c r="DC133">
        <f t="shared" si="173"/>
        <v>1</v>
      </c>
      <c r="DD133">
        <f t="shared" ref="DD133:DM136" si="174">IF($C133&lt;&gt;"",IF(AR133&gt;0,1,0),0)</f>
        <v>1</v>
      </c>
      <c r="DE133">
        <f t="shared" si="174"/>
        <v>1</v>
      </c>
      <c r="DF133">
        <f t="shared" si="174"/>
        <v>1</v>
      </c>
      <c r="DG133">
        <f t="shared" si="174"/>
        <v>1</v>
      </c>
      <c r="DH133">
        <f t="shared" si="174"/>
        <v>1</v>
      </c>
      <c r="DI133">
        <f t="shared" si="174"/>
        <v>1</v>
      </c>
      <c r="DJ133">
        <f t="shared" si="174"/>
        <v>1</v>
      </c>
      <c r="DK133">
        <f t="shared" si="174"/>
        <v>1</v>
      </c>
      <c r="DL133">
        <f t="shared" si="174"/>
        <v>1</v>
      </c>
      <c r="DM133">
        <f t="shared" si="174"/>
        <v>1</v>
      </c>
      <c r="DN133">
        <f t="shared" ref="DN133:DW136" si="175">IF($C133&lt;&gt;"",IF(BB133&gt;0,1,0),0)</f>
        <v>1</v>
      </c>
      <c r="DO133">
        <f t="shared" si="175"/>
        <v>1</v>
      </c>
      <c r="DP133">
        <f t="shared" si="175"/>
        <v>1</v>
      </c>
      <c r="DQ133">
        <f t="shared" si="175"/>
        <v>1</v>
      </c>
      <c r="DR133">
        <f t="shared" si="175"/>
        <v>1</v>
      </c>
      <c r="DS133">
        <f t="shared" si="175"/>
        <v>0</v>
      </c>
      <c r="DT133">
        <f t="shared" si="175"/>
        <v>0</v>
      </c>
      <c r="DU133">
        <f t="shared" si="175"/>
        <v>0</v>
      </c>
      <c r="DV133">
        <f t="shared" si="175"/>
        <v>0</v>
      </c>
      <c r="DW133">
        <f t="shared" si="175"/>
        <v>0</v>
      </c>
      <c r="DX133">
        <f t="shared" ref="DX133:DZ136" si="176">IF($C133&lt;&gt;"",IF(BL133&gt;0,1,0),0)</f>
        <v>0</v>
      </c>
      <c r="DY133">
        <f t="shared" si="176"/>
        <v>0</v>
      </c>
      <c r="DZ133">
        <f t="shared" si="176"/>
        <v>0</v>
      </c>
    </row>
    <row r="134" spans="1:130">
      <c r="A134" s="105"/>
      <c r="B134" s="59" t="s">
        <v>202</v>
      </c>
      <c r="C134" s="96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41" t="s">
        <v>16</v>
      </c>
      <c r="BB134" s="22"/>
      <c r="BC134" s="18">
        <v>103</v>
      </c>
      <c r="BD134" s="22"/>
      <c r="BE134" s="23"/>
      <c r="BF134" s="22"/>
      <c r="BG134" s="22"/>
      <c r="BH134" s="22"/>
      <c r="BI134" s="22"/>
      <c r="BJ134" s="22"/>
      <c r="BK134" s="22"/>
      <c r="BL134" s="22"/>
      <c r="BM134" s="22"/>
      <c r="BN134" s="22"/>
      <c r="BO134" s="103"/>
      <c r="BP134">
        <f t="shared" si="170"/>
        <v>0</v>
      </c>
      <c r="BQ134">
        <f t="shared" si="170"/>
        <v>0</v>
      </c>
      <c r="BR134">
        <f t="shared" si="170"/>
        <v>0</v>
      </c>
      <c r="BS134">
        <f t="shared" si="170"/>
        <v>0</v>
      </c>
      <c r="BT134">
        <f t="shared" si="170"/>
        <v>0</v>
      </c>
      <c r="BU134">
        <f t="shared" si="170"/>
        <v>0</v>
      </c>
      <c r="BV134">
        <f t="shared" si="170"/>
        <v>0</v>
      </c>
      <c r="BW134">
        <f t="shared" si="170"/>
        <v>0</v>
      </c>
      <c r="BX134">
        <f t="shared" si="170"/>
        <v>0</v>
      </c>
      <c r="BY134">
        <f t="shared" si="170"/>
        <v>0</v>
      </c>
      <c r="BZ134">
        <f t="shared" si="171"/>
        <v>0</v>
      </c>
      <c r="CA134">
        <f t="shared" si="171"/>
        <v>0</v>
      </c>
      <c r="CB134">
        <f t="shared" si="171"/>
        <v>0</v>
      </c>
      <c r="CC134">
        <f t="shared" si="171"/>
        <v>0</v>
      </c>
      <c r="CD134">
        <f t="shared" si="171"/>
        <v>0</v>
      </c>
      <c r="CE134">
        <f t="shared" si="171"/>
        <v>0</v>
      </c>
      <c r="CF134">
        <f t="shared" si="171"/>
        <v>0</v>
      </c>
      <c r="CG134">
        <f t="shared" si="171"/>
        <v>0</v>
      </c>
      <c r="CH134">
        <f t="shared" si="171"/>
        <v>0</v>
      </c>
      <c r="CI134">
        <f t="shared" si="171"/>
        <v>0</v>
      </c>
      <c r="CJ134">
        <f t="shared" si="172"/>
        <v>0</v>
      </c>
      <c r="CK134">
        <f t="shared" si="172"/>
        <v>0</v>
      </c>
      <c r="CL134">
        <f t="shared" si="172"/>
        <v>0</v>
      </c>
      <c r="CM134">
        <f t="shared" si="172"/>
        <v>0</v>
      </c>
      <c r="CN134">
        <f t="shared" si="172"/>
        <v>0</v>
      </c>
      <c r="CO134">
        <f t="shared" si="172"/>
        <v>0</v>
      </c>
      <c r="CP134">
        <f t="shared" si="172"/>
        <v>0</v>
      </c>
      <c r="CQ134">
        <f t="shared" si="172"/>
        <v>0</v>
      </c>
      <c r="CR134">
        <f t="shared" si="172"/>
        <v>0</v>
      </c>
      <c r="CS134">
        <f t="shared" si="172"/>
        <v>0</v>
      </c>
      <c r="CT134">
        <f t="shared" si="173"/>
        <v>0</v>
      </c>
      <c r="CU134">
        <f t="shared" si="173"/>
        <v>0</v>
      </c>
      <c r="CV134">
        <f t="shared" si="173"/>
        <v>0</v>
      </c>
      <c r="CW134">
        <f t="shared" si="173"/>
        <v>0</v>
      </c>
      <c r="CX134">
        <f t="shared" si="173"/>
        <v>0</v>
      </c>
      <c r="CY134">
        <f t="shared" si="173"/>
        <v>0</v>
      </c>
      <c r="CZ134">
        <f t="shared" si="173"/>
        <v>0</v>
      </c>
      <c r="DA134">
        <f t="shared" si="173"/>
        <v>0</v>
      </c>
      <c r="DB134">
        <f t="shared" si="173"/>
        <v>0</v>
      </c>
      <c r="DC134">
        <f t="shared" si="173"/>
        <v>0</v>
      </c>
      <c r="DD134">
        <f t="shared" si="174"/>
        <v>0</v>
      </c>
      <c r="DE134">
        <f t="shared" si="174"/>
        <v>0</v>
      </c>
      <c r="DF134">
        <f t="shared" si="174"/>
        <v>0</v>
      </c>
      <c r="DG134">
        <f t="shared" si="174"/>
        <v>0</v>
      </c>
      <c r="DH134">
        <f t="shared" si="174"/>
        <v>0</v>
      </c>
      <c r="DI134">
        <f t="shared" si="174"/>
        <v>0</v>
      </c>
      <c r="DJ134">
        <f t="shared" si="174"/>
        <v>0</v>
      </c>
      <c r="DK134">
        <f t="shared" si="174"/>
        <v>0</v>
      </c>
      <c r="DL134">
        <f t="shared" si="174"/>
        <v>0</v>
      </c>
      <c r="DM134">
        <f t="shared" si="174"/>
        <v>0</v>
      </c>
      <c r="DN134">
        <f t="shared" si="175"/>
        <v>0</v>
      </c>
      <c r="DO134">
        <f t="shared" si="175"/>
        <v>0</v>
      </c>
      <c r="DP134">
        <f t="shared" si="175"/>
        <v>0</v>
      </c>
      <c r="DQ134">
        <f t="shared" si="175"/>
        <v>0</v>
      </c>
      <c r="DR134">
        <f t="shared" si="175"/>
        <v>0</v>
      </c>
      <c r="DS134">
        <f t="shared" si="175"/>
        <v>0</v>
      </c>
      <c r="DT134">
        <f t="shared" si="175"/>
        <v>0</v>
      </c>
      <c r="DU134">
        <f t="shared" si="175"/>
        <v>0</v>
      </c>
      <c r="DV134">
        <f t="shared" si="175"/>
        <v>0</v>
      </c>
      <c r="DW134">
        <f t="shared" si="175"/>
        <v>0</v>
      </c>
      <c r="DX134">
        <f t="shared" si="176"/>
        <v>0</v>
      </c>
      <c r="DY134">
        <f t="shared" si="176"/>
        <v>0</v>
      </c>
      <c r="DZ134">
        <f t="shared" si="176"/>
        <v>0</v>
      </c>
    </row>
    <row r="135" spans="1:130">
      <c r="A135" s="106" t="str">
        <f>IF(LEFT(B137,1)&lt;&gt;"",IF(LEFT(B137,1)&lt;&gt;" ",COUNT($A$66:A133)+1,""),"")</f>
        <v/>
      </c>
      <c r="B135" s="55" t="s">
        <v>3</v>
      </c>
      <c r="C135" s="96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>
        <v>0</v>
      </c>
      <c r="P135" s="18">
        <v>0</v>
      </c>
      <c r="Q135" s="18">
        <v>0.53</v>
      </c>
      <c r="R135" s="18">
        <v>1.0329999999999999</v>
      </c>
      <c r="S135" s="18">
        <v>2.0230000000000001</v>
      </c>
      <c r="T135" s="18">
        <v>3.2109999999999999</v>
      </c>
      <c r="U135" s="18">
        <v>4.0460000000000003</v>
      </c>
      <c r="V135" s="18">
        <v>5.2950000000000008</v>
      </c>
      <c r="W135" s="18">
        <v>1.2749999999999999</v>
      </c>
      <c r="X135" s="18">
        <v>0.24299999999999999</v>
      </c>
      <c r="Y135" s="18">
        <v>0.25800000000000001</v>
      </c>
      <c r="Z135" s="18">
        <v>0.27</v>
      </c>
      <c r="AA135" s="18">
        <v>0.28899999999999998</v>
      </c>
      <c r="AB135" s="18">
        <v>0.26700000000000002</v>
      </c>
      <c r="AC135" s="18">
        <v>1.1989999999999998</v>
      </c>
      <c r="AD135" s="18">
        <v>2.5669999999999997</v>
      </c>
      <c r="AE135" s="18">
        <v>8.1359999999999992</v>
      </c>
      <c r="AF135" s="18">
        <v>8.8210000000000015</v>
      </c>
      <c r="AG135" s="18">
        <v>10.405000000000001</v>
      </c>
      <c r="AH135" s="18">
        <v>12.036</v>
      </c>
      <c r="AI135" s="18">
        <v>307.46899999999999</v>
      </c>
      <c r="AJ135" s="18">
        <v>13.775</v>
      </c>
      <c r="AK135" s="18">
        <v>17.488</v>
      </c>
      <c r="AL135" s="18">
        <v>23.722000000000001</v>
      </c>
      <c r="AM135" s="18">
        <v>28.222999999999999</v>
      </c>
      <c r="AN135" s="18">
        <v>3.3940000000000001</v>
      </c>
      <c r="AO135" s="18">
        <v>3.214</v>
      </c>
      <c r="AP135" s="18">
        <v>3.532</v>
      </c>
      <c r="AQ135" s="18">
        <v>4.4009999999999998</v>
      </c>
      <c r="AR135" s="18">
        <v>4.4009999999999998</v>
      </c>
      <c r="AS135" s="18">
        <v>78.253</v>
      </c>
      <c r="AT135" s="18">
        <v>102.08000000000001</v>
      </c>
      <c r="AU135" s="18">
        <v>117.80499999999999</v>
      </c>
      <c r="AV135" s="18">
        <v>161.54300000000001</v>
      </c>
      <c r="AW135" s="18">
        <v>17.245000000000001</v>
      </c>
      <c r="AX135" s="18">
        <v>86.393000000000001</v>
      </c>
      <c r="AY135" s="18">
        <v>163.22</v>
      </c>
      <c r="AZ135" s="18">
        <v>536.70500000000004</v>
      </c>
      <c r="BA135" s="18">
        <v>8.1950000000000003</v>
      </c>
      <c r="BB135" s="18">
        <v>256.30630539999999</v>
      </c>
      <c r="BC135" s="18">
        <v>16.459106900000002</v>
      </c>
      <c r="BD135" s="18">
        <v>58.667197100000003</v>
      </c>
      <c r="BE135" s="25">
        <v>26.883064300000001</v>
      </c>
      <c r="BF135" s="18">
        <v>8.8727516000000008</v>
      </c>
      <c r="BG135" s="18">
        <v>0</v>
      </c>
      <c r="BH135" s="18">
        <v>0</v>
      </c>
      <c r="BI135" s="18">
        <v>0</v>
      </c>
      <c r="BJ135" s="18">
        <v>0</v>
      </c>
      <c r="BK135" s="18">
        <v>0</v>
      </c>
      <c r="BL135" s="18">
        <v>0</v>
      </c>
      <c r="BM135" s="18">
        <v>0</v>
      </c>
      <c r="BN135" s="18">
        <v>0</v>
      </c>
      <c r="BO135" s="103"/>
      <c r="BP135">
        <f t="shared" si="170"/>
        <v>0</v>
      </c>
      <c r="BQ135">
        <f t="shared" si="170"/>
        <v>0</v>
      </c>
      <c r="BR135">
        <f t="shared" si="170"/>
        <v>0</v>
      </c>
      <c r="BS135">
        <f t="shared" si="170"/>
        <v>0</v>
      </c>
      <c r="BT135">
        <f t="shared" si="170"/>
        <v>0</v>
      </c>
      <c r="BU135">
        <f t="shared" si="170"/>
        <v>0</v>
      </c>
      <c r="BV135">
        <f t="shared" si="170"/>
        <v>0</v>
      </c>
      <c r="BW135">
        <f t="shared" si="170"/>
        <v>0</v>
      </c>
      <c r="BX135">
        <f t="shared" si="170"/>
        <v>0</v>
      </c>
      <c r="BY135">
        <f t="shared" si="170"/>
        <v>0</v>
      </c>
      <c r="BZ135">
        <f t="shared" si="171"/>
        <v>0</v>
      </c>
      <c r="CA135">
        <f t="shared" si="171"/>
        <v>0</v>
      </c>
      <c r="CB135">
        <f t="shared" si="171"/>
        <v>0</v>
      </c>
      <c r="CC135">
        <f t="shared" si="171"/>
        <v>0</v>
      </c>
      <c r="CD135">
        <f t="shared" si="171"/>
        <v>0</v>
      </c>
      <c r="CE135">
        <f t="shared" si="171"/>
        <v>0</v>
      </c>
      <c r="CF135">
        <f t="shared" si="171"/>
        <v>0</v>
      </c>
      <c r="CG135">
        <f t="shared" si="171"/>
        <v>0</v>
      </c>
      <c r="CH135">
        <f t="shared" si="171"/>
        <v>0</v>
      </c>
      <c r="CI135">
        <f t="shared" si="171"/>
        <v>0</v>
      </c>
      <c r="CJ135">
        <f t="shared" si="172"/>
        <v>0</v>
      </c>
      <c r="CK135">
        <f t="shared" si="172"/>
        <v>0</v>
      </c>
      <c r="CL135">
        <f t="shared" si="172"/>
        <v>0</v>
      </c>
      <c r="CM135">
        <f t="shared" si="172"/>
        <v>0</v>
      </c>
      <c r="CN135">
        <f t="shared" si="172"/>
        <v>0</v>
      </c>
      <c r="CO135">
        <f t="shared" si="172"/>
        <v>0</v>
      </c>
      <c r="CP135">
        <f t="shared" si="172"/>
        <v>0</v>
      </c>
      <c r="CQ135">
        <f t="shared" si="172"/>
        <v>0</v>
      </c>
      <c r="CR135">
        <f t="shared" si="172"/>
        <v>0</v>
      </c>
      <c r="CS135">
        <f t="shared" si="172"/>
        <v>0</v>
      </c>
      <c r="CT135">
        <f t="shared" si="173"/>
        <v>0</v>
      </c>
      <c r="CU135">
        <f t="shared" si="173"/>
        <v>0</v>
      </c>
      <c r="CV135">
        <f t="shared" si="173"/>
        <v>0</v>
      </c>
      <c r="CW135">
        <f t="shared" si="173"/>
        <v>0</v>
      </c>
      <c r="CX135">
        <f t="shared" si="173"/>
        <v>0</v>
      </c>
      <c r="CY135">
        <f t="shared" si="173"/>
        <v>0</v>
      </c>
      <c r="CZ135">
        <f t="shared" si="173"/>
        <v>0</v>
      </c>
      <c r="DA135">
        <f t="shared" si="173"/>
        <v>0</v>
      </c>
      <c r="DB135">
        <f t="shared" si="173"/>
        <v>0</v>
      </c>
      <c r="DC135">
        <f t="shared" si="173"/>
        <v>0</v>
      </c>
      <c r="DD135">
        <f t="shared" si="174"/>
        <v>0</v>
      </c>
      <c r="DE135">
        <f t="shared" si="174"/>
        <v>0</v>
      </c>
      <c r="DF135">
        <f t="shared" si="174"/>
        <v>0</v>
      </c>
      <c r="DG135">
        <f t="shared" si="174"/>
        <v>0</v>
      </c>
      <c r="DH135">
        <f t="shared" si="174"/>
        <v>0</v>
      </c>
      <c r="DI135">
        <f t="shared" si="174"/>
        <v>0</v>
      </c>
      <c r="DJ135">
        <f t="shared" si="174"/>
        <v>0</v>
      </c>
      <c r="DK135">
        <f t="shared" si="174"/>
        <v>0</v>
      </c>
      <c r="DL135">
        <f t="shared" si="174"/>
        <v>0</v>
      </c>
      <c r="DM135">
        <f t="shared" si="174"/>
        <v>0</v>
      </c>
      <c r="DN135">
        <f t="shared" si="175"/>
        <v>0</v>
      </c>
      <c r="DO135">
        <f t="shared" si="175"/>
        <v>0</v>
      </c>
      <c r="DP135">
        <f t="shared" si="175"/>
        <v>0</v>
      </c>
      <c r="DQ135">
        <f t="shared" si="175"/>
        <v>0</v>
      </c>
      <c r="DR135">
        <f t="shared" si="175"/>
        <v>0</v>
      </c>
      <c r="DS135">
        <f t="shared" si="175"/>
        <v>0</v>
      </c>
      <c r="DT135">
        <f t="shared" si="175"/>
        <v>0</v>
      </c>
      <c r="DU135">
        <f t="shared" si="175"/>
        <v>0</v>
      </c>
      <c r="DV135">
        <f t="shared" si="175"/>
        <v>0</v>
      </c>
      <c r="DW135">
        <f t="shared" si="175"/>
        <v>0</v>
      </c>
      <c r="DX135">
        <f t="shared" si="176"/>
        <v>0</v>
      </c>
      <c r="DY135">
        <f t="shared" si="176"/>
        <v>0</v>
      </c>
      <c r="DZ135">
        <f t="shared" si="176"/>
        <v>0</v>
      </c>
    </row>
    <row r="136" spans="1:130">
      <c r="A136" s="106"/>
      <c r="B136" s="19" t="s">
        <v>205</v>
      </c>
      <c r="C136" s="96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>
        <v>0</v>
      </c>
      <c r="P136" s="18">
        <v>0</v>
      </c>
      <c r="Q136" s="18">
        <v>0</v>
      </c>
      <c r="R136" s="18">
        <v>0</v>
      </c>
      <c r="S136" s="18">
        <v>4.0000000000000001E-3</v>
      </c>
      <c r="T136" s="18">
        <v>1.3999999999999999E-2</v>
      </c>
      <c r="U136" s="18">
        <v>0</v>
      </c>
      <c r="V136" s="18">
        <v>0.16400000000000001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5.2999999999999999E-2</v>
      </c>
      <c r="AF136" s="18">
        <v>7.5999999999999998E-2</v>
      </c>
      <c r="AG136" s="18">
        <v>5.0000000000000001E-3</v>
      </c>
      <c r="AH136" s="18">
        <v>0.48399999999999999</v>
      </c>
      <c r="AI136" s="18">
        <v>1.7509999999999999</v>
      </c>
      <c r="AJ136" s="18">
        <v>0.30100000000000005</v>
      </c>
      <c r="AK136" s="18">
        <v>1.2E-2</v>
      </c>
      <c r="AL136" s="18">
        <v>3.9350000000000001</v>
      </c>
      <c r="AM136" s="18">
        <v>4.0000000000000001E-3</v>
      </c>
      <c r="AN136" s="18">
        <v>0</v>
      </c>
      <c r="AO136" s="18">
        <v>0</v>
      </c>
      <c r="AP136" s="18">
        <v>0</v>
      </c>
      <c r="AQ136" s="18">
        <v>0</v>
      </c>
      <c r="AR136" s="18">
        <v>0</v>
      </c>
      <c r="AS136" s="18">
        <v>0</v>
      </c>
      <c r="AT136" s="18">
        <v>0</v>
      </c>
      <c r="AU136" s="18">
        <v>0</v>
      </c>
      <c r="AV136" s="18">
        <v>0</v>
      </c>
      <c r="AW136" s="18">
        <v>0</v>
      </c>
      <c r="AX136" s="18">
        <v>0</v>
      </c>
      <c r="AY136" s="18">
        <v>48.210999999999999</v>
      </c>
      <c r="AZ136" s="18">
        <v>0</v>
      </c>
      <c r="BA136" s="18">
        <v>0</v>
      </c>
      <c r="BB136" s="18">
        <v>0</v>
      </c>
      <c r="BC136" s="18">
        <v>0</v>
      </c>
      <c r="BD136" s="18">
        <v>0</v>
      </c>
      <c r="BE136" s="25">
        <v>0</v>
      </c>
      <c r="BF136" s="18">
        <v>0</v>
      </c>
      <c r="BG136" s="18">
        <v>0</v>
      </c>
      <c r="BH136" s="18">
        <v>0</v>
      </c>
      <c r="BI136" s="18">
        <v>0</v>
      </c>
      <c r="BJ136" s="18">
        <v>0</v>
      </c>
      <c r="BK136" s="18">
        <v>0</v>
      </c>
      <c r="BL136" s="18">
        <v>0</v>
      </c>
      <c r="BM136" s="18">
        <v>0</v>
      </c>
      <c r="BN136" s="18">
        <v>0</v>
      </c>
      <c r="BO136" s="103"/>
      <c r="BP136">
        <f t="shared" si="170"/>
        <v>0</v>
      </c>
      <c r="BQ136">
        <f t="shared" si="170"/>
        <v>0</v>
      </c>
      <c r="BR136">
        <f t="shared" si="170"/>
        <v>0</v>
      </c>
      <c r="BS136">
        <f t="shared" si="170"/>
        <v>0</v>
      </c>
      <c r="BT136">
        <f t="shared" si="170"/>
        <v>0</v>
      </c>
      <c r="BU136">
        <f t="shared" si="170"/>
        <v>0</v>
      </c>
      <c r="BV136">
        <f t="shared" si="170"/>
        <v>0</v>
      </c>
      <c r="BW136">
        <f t="shared" si="170"/>
        <v>0</v>
      </c>
      <c r="BX136">
        <f t="shared" si="170"/>
        <v>0</v>
      </c>
      <c r="BY136">
        <f t="shared" si="170"/>
        <v>0</v>
      </c>
      <c r="BZ136">
        <f t="shared" si="171"/>
        <v>0</v>
      </c>
      <c r="CA136">
        <f t="shared" si="171"/>
        <v>0</v>
      </c>
      <c r="CB136">
        <f t="shared" si="171"/>
        <v>0</v>
      </c>
      <c r="CC136">
        <f t="shared" si="171"/>
        <v>0</v>
      </c>
      <c r="CD136">
        <f t="shared" si="171"/>
        <v>0</v>
      </c>
      <c r="CE136">
        <f t="shared" si="171"/>
        <v>0</v>
      </c>
      <c r="CF136">
        <f t="shared" si="171"/>
        <v>0</v>
      </c>
      <c r="CG136">
        <f t="shared" si="171"/>
        <v>0</v>
      </c>
      <c r="CH136">
        <f t="shared" si="171"/>
        <v>0</v>
      </c>
      <c r="CI136">
        <f t="shared" si="171"/>
        <v>0</v>
      </c>
      <c r="CJ136">
        <f t="shared" si="172"/>
        <v>0</v>
      </c>
      <c r="CK136">
        <f t="shared" si="172"/>
        <v>0</v>
      </c>
      <c r="CL136">
        <f t="shared" si="172"/>
        <v>0</v>
      </c>
      <c r="CM136">
        <f t="shared" si="172"/>
        <v>0</v>
      </c>
      <c r="CN136">
        <f t="shared" si="172"/>
        <v>0</v>
      </c>
      <c r="CO136">
        <f t="shared" si="172"/>
        <v>0</v>
      </c>
      <c r="CP136">
        <f t="shared" si="172"/>
        <v>0</v>
      </c>
      <c r="CQ136">
        <f t="shared" si="172"/>
        <v>0</v>
      </c>
      <c r="CR136">
        <f t="shared" si="172"/>
        <v>0</v>
      </c>
      <c r="CS136">
        <f t="shared" si="172"/>
        <v>0</v>
      </c>
      <c r="CT136">
        <f t="shared" si="173"/>
        <v>0</v>
      </c>
      <c r="CU136">
        <f t="shared" si="173"/>
        <v>0</v>
      </c>
      <c r="CV136">
        <f t="shared" si="173"/>
        <v>0</v>
      </c>
      <c r="CW136">
        <f t="shared" si="173"/>
        <v>0</v>
      </c>
      <c r="CX136">
        <f t="shared" si="173"/>
        <v>0</v>
      </c>
      <c r="CY136">
        <f t="shared" si="173"/>
        <v>0</v>
      </c>
      <c r="CZ136">
        <f t="shared" si="173"/>
        <v>0</v>
      </c>
      <c r="DA136">
        <f t="shared" si="173"/>
        <v>0</v>
      </c>
      <c r="DB136">
        <f t="shared" si="173"/>
        <v>0</v>
      </c>
      <c r="DC136">
        <f t="shared" si="173"/>
        <v>0</v>
      </c>
      <c r="DD136">
        <f t="shared" si="174"/>
        <v>0</v>
      </c>
      <c r="DE136">
        <f t="shared" si="174"/>
        <v>0</v>
      </c>
      <c r="DF136">
        <f t="shared" si="174"/>
        <v>0</v>
      </c>
      <c r="DG136">
        <f t="shared" si="174"/>
        <v>0</v>
      </c>
      <c r="DH136">
        <f t="shared" si="174"/>
        <v>0</v>
      </c>
      <c r="DI136">
        <f t="shared" si="174"/>
        <v>0</v>
      </c>
      <c r="DJ136">
        <f t="shared" si="174"/>
        <v>0</v>
      </c>
      <c r="DK136">
        <f t="shared" si="174"/>
        <v>0</v>
      </c>
      <c r="DL136">
        <f t="shared" si="174"/>
        <v>0</v>
      </c>
      <c r="DM136">
        <f t="shared" si="174"/>
        <v>0</v>
      </c>
      <c r="DN136">
        <f t="shared" si="175"/>
        <v>0</v>
      </c>
      <c r="DO136">
        <f t="shared" si="175"/>
        <v>0</v>
      </c>
      <c r="DP136">
        <f t="shared" si="175"/>
        <v>0</v>
      </c>
      <c r="DQ136">
        <f t="shared" si="175"/>
        <v>0</v>
      </c>
      <c r="DR136">
        <f t="shared" si="175"/>
        <v>0</v>
      </c>
      <c r="DS136">
        <f t="shared" si="175"/>
        <v>0</v>
      </c>
      <c r="DT136">
        <f t="shared" si="175"/>
        <v>0</v>
      </c>
      <c r="DU136">
        <f t="shared" si="175"/>
        <v>0</v>
      </c>
      <c r="DV136">
        <f t="shared" si="175"/>
        <v>0</v>
      </c>
      <c r="DW136">
        <f t="shared" si="175"/>
        <v>0</v>
      </c>
      <c r="DX136">
        <f t="shared" si="176"/>
        <v>0</v>
      </c>
      <c r="DY136">
        <f t="shared" si="176"/>
        <v>0</v>
      </c>
      <c r="DZ136">
        <f t="shared" si="176"/>
        <v>0</v>
      </c>
    </row>
    <row r="137" spans="1:130" ht="15.75">
      <c r="A137" s="106" t="str">
        <f>IF(LEFT(B148,1)&lt;&gt;"",IF(LEFT(B148,1)&lt;&gt;" ",COUNT($A$66:A136)+1,""),"")</f>
        <v/>
      </c>
      <c r="B137" s="19"/>
      <c r="C137" s="96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31"/>
      <c r="BH137" s="2"/>
      <c r="BI137" s="2"/>
      <c r="BJ137" s="2"/>
      <c r="BK137" s="2"/>
      <c r="BL137" s="2"/>
      <c r="BM137" s="2"/>
      <c r="BN137" s="2"/>
      <c r="BO137" s="103"/>
    </row>
    <row r="138" spans="1:130">
      <c r="A138" s="105">
        <f>IF(LEFT(B138,1)&lt;&gt;"",IF(LEFT(B138,1)&lt;&gt;" ",COUNT($A$66:A135)+1,""),"")</f>
        <v>13</v>
      </c>
      <c r="B138" s="32" t="s">
        <v>198</v>
      </c>
      <c r="C138" s="96">
        <v>2</v>
      </c>
      <c r="D138" s="18"/>
      <c r="E138" s="18"/>
      <c r="F138" s="18"/>
      <c r="G138" s="18"/>
      <c r="H138" s="18"/>
      <c r="I138" s="18"/>
      <c r="J138" s="22">
        <f>J139+J140+J141+J142</f>
        <v>0</v>
      </c>
      <c r="K138" s="22">
        <f t="shared" ref="K138:BK138" si="177">K139+K140+K141+K142</f>
        <v>0</v>
      </c>
      <c r="L138" s="22">
        <f t="shared" si="177"/>
        <v>0</v>
      </c>
      <c r="M138" s="22">
        <f t="shared" si="177"/>
        <v>0</v>
      </c>
      <c r="N138" s="22">
        <f t="shared" si="177"/>
        <v>0</v>
      </c>
      <c r="O138" s="22">
        <f t="shared" si="177"/>
        <v>0</v>
      </c>
      <c r="P138" s="22">
        <f t="shared" si="177"/>
        <v>0</v>
      </c>
      <c r="Q138" s="22">
        <f t="shared" si="177"/>
        <v>0</v>
      </c>
      <c r="R138" s="22">
        <f t="shared" si="177"/>
        <v>0</v>
      </c>
      <c r="S138" s="22">
        <f t="shared" si="177"/>
        <v>0</v>
      </c>
      <c r="T138" s="22">
        <f t="shared" si="177"/>
        <v>0</v>
      </c>
      <c r="U138" s="22">
        <f t="shared" si="177"/>
        <v>0</v>
      </c>
      <c r="V138" s="22">
        <f t="shared" si="177"/>
        <v>0</v>
      </c>
      <c r="W138" s="22">
        <f t="shared" si="177"/>
        <v>0</v>
      </c>
      <c r="X138" s="22">
        <f t="shared" si="177"/>
        <v>0</v>
      </c>
      <c r="Y138" s="22">
        <f t="shared" si="177"/>
        <v>0</v>
      </c>
      <c r="Z138" s="22">
        <f t="shared" si="177"/>
        <v>0</v>
      </c>
      <c r="AA138" s="22">
        <f t="shared" si="177"/>
        <v>0</v>
      </c>
      <c r="AB138" s="22">
        <f t="shared" si="177"/>
        <v>0</v>
      </c>
      <c r="AC138" s="22">
        <f t="shared" si="177"/>
        <v>0</v>
      </c>
      <c r="AD138" s="22">
        <f t="shared" si="177"/>
        <v>0</v>
      </c>
      <c r="AE138" s="22">
        <f t="shared" si="177"/>
        <v>0</v>
      </c>
      <c r="AF138" s="22">
        <f t="shared" si="177"/>
        <v>0</v>
      </c>
      <c r="AG138" s="22">
        <f t="shared" si="177"/>
        <v>0</v>
      </c>
      <c r="AH138" s="22">
        <f t="shared" si="177"/>
        <v>0</v>
      </c>
      <c r="AI138" s="22">
        <f t="shared" si="177"/>
        <v>0</v>
      </c>
      <c r="AJ138" s="22">
        <f t="shared" si="177"/>
        <v>0</v>
      </c>
      <c r="AK138" s="22">
        <f t="shared" si="177"/>
        <v>0</v>
      </c>
      <c r="AL138" s="22">
        <f t="shared" si="177"/>
        <v>0</v>
      </c>
      <c r="AM138" s="22">
        <f t="shared" si="177"/>
        <v>0</v>
      </c>
      <c r="AN138" s="22">
        <f t="shared" si="177"/>
        <v>0</v>
      </c>
      <c r="AO138" s="22">
        <f t="shared" si="177"/>
        <v>0</v>
      </c>
      <c r="AP138" s="22">
        <f t="shared" si="177"/>
        <v>0</v>
      </c>
      <c r="AQ138" s="22">
        <f t="shared" si="177"/>
        <v>0</v>
      </c>
      <c r="AR138" s="22">
        <f t="shared" si="177"/>
        <v>0</v>
      </c>
      <c r="AS138" s="22">
        <f t="shared" si="177"/>
        <v>0</v>
      </c>
      <c r="AT138" s="22">
        <f t="shared" si="177"/>
        <v>0</v>
      </c>
      <c r="AU138" s="22">
        <f t="shared" si="177"/>
        <v>0</v>
      </c>
      <c r="AV138" s="22">
        <f t="shared" si="177"/>
        <v>0</v>
      </c>
      <c r="AW138" s="22">
        <f t="shared" si="177"/>
        <v>0</v>
      </c>
      <c r="AX138" s="22">
        <f t="shared" si="177"/>
        <v>0</v>
      </c>
      <c r="AY138" s="22">
        <f t="shared" si="177"/>
        <v>0</v>
      </c>
      <c r="AZ138" s="22">
        <f t="shared" si="177"/>
        <v>0</v>
      </c>
      <c r="BA138" s="22">
        <f t="shared" si="177"/>
        <v>0</v>
      </c>
      <c r="BB138" s="22">
        <f t="shared" si="177"/>
        <v>0</v>
      </c>
      <c r="BC138" s="22">
        <f t="shared" si="177"/>
        <v>0</v>
      </c>
      <c r="BD138" s="22">
        <f t="shared" si="177"/>
        <v>0</v>
      </c>
      <c r="BE138" s="22">
        <f t="shared" si="177"/>
        <v>0</v>
      </c>
      <c r="BF138" s="22">
        <f t="shared" si="177"/>
        <v>0</v>
      </c>
      <c r="BG138" s="22">
        <f t="shared" si="177"/>
        <v>0</v>
      </c>
      <c r="BH138" s="22">
        <f t="shared" si="177"/>
        <v>0</v>
      </c>
      <c r="BI138" s="22">
        <f t="shared" si="177"/>
        <v>0</v>
      </c>
      <c r="BJ138" s="22">
        <f t="shared" si="177"/>
        <v>6960.4</v>
      </c>
      <c r="BK138" s="22">
        <f t="shared" si="177"/>
        <v>1101.4000000000001</v>
      </c>
      <c r="BL138" s="22">
        <f>BL139+BL140+BL141+BL142</f>
        <v>25</v>
      </c>
      <c r="BM138" s="22">
        <f>BM139+BM140+BM141+BM142</f>
        <v>0</v>
      </c>
      <c r="BN138" s="22">
        <f>BN139+BN140+BN141+BN142</f>
        <v>150.5</v>
      </c>
      <c r="BO138" s="103"/>
      <c r="BP138">
        <f t="shared" ref="BP138:BY142" si="178">IF($C138&lt;&gt;"",IF(D138&gt;0,1,0),0)</f>
        <v>0</v>
      </c>
      <c r="BQ138">
        <f t="shared" si="178"/>
        <v>0</v>
      </c>
      <c r="BR138">
        <f t="shared" si="178"/>
        <v>0</v>
      </c>
      <c r="BS138">
        <f t="shared" si="178"/>
        <v>0</v>
      </c>
      <c r="BT138">
        <f t="shared" si="178"/>
        <v>0</v>
      </c>
      <c r="BU138">
        <f t="shared" si="178"/>
        <v>0</v>
      </c>
      <c r="BV138">
        <f t="shared" si="178"/>
        <v>0</v>
      </c>
      <c r="BW138">
        <f t="shared" si="178"/>
        <v>0</v>
      </c>
      <c r="BX138">
        <f t="shared" si="178"/>
        <v>0</v>
      </c>
      <c r="BY138">
        <f t="shared" si="178"/>
        <v>0</v>
      </c>
      <c r="BZ138">
        <f t="shared" ref="BZ138:CI142" si="179">IF($C138&lt;&gt;"",IF(N138&gt;0,1,0),0)</f>
        <v>0</v>
      </c>
      <c r="CA138">
        <f t="shared" si="179"/>
        <v>0</v>
      </c>
      <c r="CB138">
        <f t="shared" si="179"/>
        <v>0</v>
      </c>
      <c r="CC138">
        <f t="shared" si="179"/>
        <v>0</v>
      </c>
      <c r="CD138">
        <f t="shared" si="179"/>
        <v>0</v>
      </c>
      <c r="CE138">
        <f t="shared" si="179"/>
        <v>0</v>
      </c>
      <c r="CF138">
        <f t="shared" si="179"/>
        <v>0</v>
      </c>
      <c r="CG138">
        <f t="shared" si="179"/>
        <v>0</v>
      </c>
      <c r="CH138">
        <f t="shared" si="179"/>
        <v>0</v>
      </c>
      <c r="CI138">
        <f t="shared" si="179"/>
        <v>0</v>
      </c>
      <c r="CJ138">
        <f t="shared" ref="CJ138:CS142" si="180">IF($C138&lt;&gt;"",IF(X138&gt;0,1,0),0)</f>
        <v>0</v>
      </c>
      <c r="CK138">
        <f t="shared" si="180"/>
        <v>0</v>
      </c>
      <c r="CL138">
        <f t="shared" si="180"/>
        <v>0</v>
      </c>
      <c r="CM138">
        <f t="shared" si="180"/>
        <v>0</v>
      </c>
      <c r="CN138">
        <f t="shared" si="180"/>
        <v>0</v>
      </c>
      <c r="CO138">
        <f t="shared" si="180"/>
        <v>0</v>
      </c>
      <c r="CP138">
        <f t="shared" si="180"/>
        <v>0</v>
      </c>
      <c r="CQ138">
        <f t="shared" si="180"/>
        <v>0</v>
      </c>
      <c r="CR138">
        <f t="shared" si="180"/>
        <v>0</v>
      </c>
      <c r="CS138">
        <f t="shared" si="180"/>
        <v>0</v>
      </c>
      <c r="CT138">
        <f t="shared" ref="CT138:DC142" si="181">IF($C138&lt;&gt;"",IF(AH138&gt;0,1,0),0)</f>
        <v>0</v>
      </c>
      <c r="CU138">
        <f t="shared" si="181"/>
        <v>0</v>
      </c>
      <c r="CV138">
        <f t="shared" si="181"/>
        <v>0</v>
      </c>
      <c r="CW138">
        <f t="shared" si="181"/>
        <v>0</v>
      </c>
      <c r="CX138">
        <f t="shared" si="181"/>
        <v>0</v>
      </c>
      <c r="CY138">
        <f t="shared" si="181"/>
        <v>0</v>
      </c>
      <c r="CZ138">
        <f t="shared" si="181"/>
        <v>0</v>
      </c>
      <c r="DA138">
        <f t="shared" si="181"/>
        <v>0</v>
      </c>
      <c r="DB138">
        <f t="shared" si="181"/>
        <v>0</v>
      </c>
      <c r="DC138">
        <f t="shared" si="181"/>
        <v>0</v>
      </c>
      <c r="DD138">
        <f t="shared" ref="DD138:DM142" si="182">IF($C138&lt;&gt;"",IF(AR138&gt;0,1,0),0)</f>
        <v>0</v>
      </c>
      <c r="DE138">
        <f t="shared" si="182"/>
        <v>0</v>
      </c>
      <c r="DF138">
        <f t="shared" si="182"/>
        <v>0</v>
      </c>
      <c r="DG138">
        <f t="shared" si="182"/>
        <v>0</v>
      </c>
      <c r="DH138">
        <f t="shared" si="182"/>
        <v>0</v>
      </c>
      <c r="DI138">
        <f t="shared" si="182"/>
        <v>0</v>
      </c>
      <c r="DJ138">
        <f t="shared" si="182"/>
        <v>0</v>
      </c>
      <c r="DK138">
        <f t="shared" si="182"/>
        <v>0</v>
      </c>
      <c r="DL138">
        <f t="shared" si="182"/>
        <v>0</v>
      </c>
      <c r="DM138">
        <f t="shared" si="182"/>
        <v>0</v>
      </c>
      <c r="DN138">
        <f t="shared" ref="DN138:DW142" si="183">IF($C138&lt;&gt;"",IF(BB138&gt;0,1,0),0)</f>
        <v>0</v>
      </c>
      <c r="DO138">
        <f t="shared" si="183"/>
        <v>0</v>
      </c>
      <c r="DP138">
        <f t="shared" si="183"/>
        <v>0</v>
      </c>
      <c r="DQ138">
        <f t="shared" si="183"/>
        <v>0</v>
      </c>
      <c r="DR138">
        <f t="shared" si="183"/>
        <v>0</v>
      </c>
      <c r="DS138">
        <f t="shared" si="183"/>
        <v>0</v>
      </c>
      <c r="DT138">
        <f t="shared" si="183"/>
        <v>0</v>
      </c>
      <c r="DU138">
        <f t="shared" si="183"/>
        <v>0</v>
      </c>
      <c r="DV138">
        <f t="shared" si="183"/>
        <v>1</v>
      </c>
      <c r="DW138">
        <f t="shared" si="183"/>
        <v>1</v>
      </c>
      <c r="DX138">
        <f t="shared" ref="DX138:DZ142" si="184">IF($C138&lt;&gt;"",IF(BL138&gt;0,1,0),0)</f>
        <v>1</v>
      </c>
      <c r="DY138">
        <f t="shared" si="184"/>
        <v>0</v>
      </c>
      <c r="DZ138">
        <f t="shared" si="184"/>
        <v>1</v>
      </c>
    </row>
    <row r="139" spans="1:130">
      <c r="A139" s="106"/>
      <c r="B139" s="55" t="s">
        <v>3</v>
      </c>
      <c r="C139" s="96"/>
      <c r="D139" s="18"/>
      <c r="E139" s="18"/>
      <c r="F139" s="18"/>
      <c r="G139" s="18"/>
      <c r="H139" s="18"/>
      <c r="I139" s="18"/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8">
        <v>0</v>
      </c>
      <c r="AW139" s="18">
        <v>0</v>
      </c>
      <c r="AX139" s="18">
        <v>0</v>
      </c>
      <c r="AY139" s="18">
        <v>0</v>
      </c>
      <c r="AZ139" s="18">
        <v>0</v>
      </c>
      <c r="BA139" s="18">
        <v>0</v>
      </c>
      <c r="BB139" s="18">
        <v>0</v>
      </c>
      <c r="BC139" s="18">
        <v>0</v>
      </c>
      <c r="BD139" s="18">
        <v>0</v>
      </c>
      <c r="BE139" s="18">
        <v>0</v>
      </c>
      <c r="BF139" s="18">
        <v>0</v>
      </c>
      <c r="BG139" s="18">
        <v>0</v>
      </c>
      <c r="BH139" s="18">
        <v>0</v>
      </c>
      <c r="BI139" s="18">
        <v>0</v>
      </c>
      <c r="BJ139" s="18">
        <v>69</v>
      </c>
      <c r="BK139" s="18">
        <v>82</v>
      </c>
      <c r="BL139" s="18">
        <v>25</v>
      </c>
      <c r="BM139" s="118">
        <v>0</v>
      </c>
      <c r="BN139" s="118">
        <v>0</v>
      </c>
      <c r="BO139" s="103"/>
      <c r="BP139">
        <f t="shared" si="178"/>
        <v>0</v>
      </c>
      <c r="BQ139">
        <f t="shared" si="178"/>
        <v>0</v>
      </c>
      <c r="BR139">
        <f t="shared" si="178"/>
        <v>0</v>
      </c>
      <c r="BS139">
        <f t="shared" si="178"/>
        <v>0</v>
      </c>
      <c r="BT139">
        <f t="shared" si="178"/>
        <v>0</v>
      </c>
      <c r="BU139">
        <f t="shared" si="178"/>
        <v>0</v>
      </c>
      <c r="BV139">
        <f t="shared" si="178"/>
        <v>0</v>
      </c>
      <c r="BW139">
        <f t="shared" si="178"/>
        <v>0</v>
      </c>
      <c r="BX139">
        <f t="shared" si="178"/>
        <v>0</v>
      </c>
      <c r="BY139">
        <f t="shared" si="178"/>
        <v>0</v>
      </c>
      <c r="BZ139">
        <f t="shared" si="179"/>
        <v>0</v>
      </c>
      <c r="CA139">
        <f t="shared" si="179"/>
        <v>0</v>
      </c>
      <c r="CB139">
        <f t="shared" si="179"/>
        <v>0</v>
      </c>
      <c r="CC139">
        <f t="shared" si="179"/>
        <v>0</v>
      </c>
      <c r="CD139">
        <f t="shared" si="179"/>
        <v>0</v>
      </c>
      <c r="CE139">
        <f t="shared" si="179"/>
        <v>0</v>
      </c>
      <c r="CF139">
        <f t="shared" si="179"/>
        <v>0</v>
      </c>
      <c r="CG139">
        <f t="shared" si="179"/>
        <v>0</v>
      </c>
      <c r="CH139">
        <f t="shared" si="179"/>
        <v>0</v>
      </c>
      <c r="CI139">
        <f t="shared" si="179"/>
        <v>0</v>
      </c>
      <c r="CJ139">
        <f t="shared" si="180"/>
        <v>0</v>
      </c>
      <c r="CK139">
        <f t="shared" si="180"/>
        <v>0</v>
      </c>
      <c r="CL139">
        <f t="shared" si="180"/>
        <v>0</v>
      </c>
      <c r="CM139">
        <f t="shared" si="180"/>
        <v>0</v>
      </c>
      <c r="CN139">
        <f t="shared" si="180"/>
        <v>0</v>
      </c>
      <c r="CO139">
        <f t="shared" si="180"/>
        <v>0</v>
      </c>
      <c r="CP139">
        <f t="shared" si="180"/>
        <v>0</v>
      </c>
      <c r="CQ139">
        <f t="shared" si="180"/>
        <v>0</v>
      </c>
      <c r="CR139">
        <f t="shared" si="180"/>
        <v>0</v>
      </c>
      <c r="CS139">
        <f t="shared" si="180"/>
        <v>0</v>
      </c>
      <c r="CT139">
        <f t="shared" si="181"/>
        <v>0</v>
      </c>
      <c r="CU139">
        <f t="shared" si="181"/>
        <v>0</v>
      </c>
      <c r="CV139">
        <f t="shared" si="181"/>
        <v>0</v>
      </c>
      <c r="CW139">
        <f t="shared" si="181"/>
        <v>0</v>
      </c>
      <c r="CX139">
        <f t="shared" si="181"/>
        <v>0</v>
      </c>
      <c r="CY139">
        <f t="shared" si="181"/>
        <v>0</v>
      </c>
      <c r="CZ139">
        <f t="shared" si="181"/>
        <v>0</v>
      </c>
      <c r="DA139">
        <f t="shared" si="181"/>
        <v>0</v>
      </c>
      <c r="DB139">
        <f t="shared" si="181"/>
        <v>0</v>
      </c>
      <c r="DC139">
        <f t="shared" si="181"/>
        <v>0</v>
      </c>
      <c r="DD139">
        <f t="shared" si="182"/>
        <v>0</v>
      </c>
      <c r="DE139">
        <f t="shared" si="182"/>
        <v>0</v>
      </c>
      <c r="DF139">
        <f t="shared" si="182"/>
        <v>0</v>
      </c>
      <c r="DG139">
        <f t="shared" si="182"/>
        <v>0</v>
      </c>
      <c r="DH139">
        <f t="shared" si="182"/>
        <v>0</v>
      </c>
      <c r="DI139">
        <f t="shared" si="182"/>
        <v>0</v>
      </c>
      <c r="DJ139">
        <f t="shared" si="182"/>
        <v>0</v>
      </c>
      <c r="DK139">
        <f t="shared" si="182"/>
        <v>0</v>
      </c>
      <c r="DL139">
        <f t="shared" si="182"/>
        <v>0</v>
      </c>
      <c r="DM139">
        <f t="shared" si="182"/>
        <v>0</v>
      </c>
      <c r="DN139">
        <f t="shared" si="183"/>
        <v>0</v>
      </c>
      <c r="DO139">
        <f t="shared" si="183"/>
        <v>0</v>
      </c>
      <c r="DP139">
        <f t="shared" si="183"/>
        <v>0</v>
      </c>
      <c r="DQ139">
        <f t="shared" si="183"/>
        <v>0</v>
      </c>
      <c r="DR139">
        <f t="shared" si="183"/>
        <v>0</v>
      </c>
      <c r="DS139">
        <f t="shared" si="183"/>
        <v>0</v>
      </c>
      <c r="DT139">
        <f t="shared" si="183"/>
        <v>0</v>
      </c>
      <c r="DU139">
        <f t="shared" si="183"/>
        <v>0</v>
      </c>
      <c r="DV139">
        <f t="shared" si="183"/>
        <v>0</v>
      </c>
      <c r="DW139">
        <f t="shared" si="183"/>
        <v>0</v>
      </c>
      <c r="DX139">
        <f t="shared" si="184"/>
        <v>0</v>
      </c>
      <c r="DY139">
        <f t="shared" si="184"/>
        <v>0</v>
      </c>
      <c r="DZ139">
        <f t="shared" si="184"/>
        <v>0</v>
      </c>
    </row>
    <row r="140" spans="1:130">
      <c r="A140" s="106"/>
      <c r="B140" s="55" t="s">
        <v>25</v>
      </c>
      <c r="C140" s="96"/>
      <c r="D140" s="18"/>
      <c r="E140" s="18"/>
      <c r="F140" s="18"/>
      <c r="G140" s="18"/>
      <c r="H140" s="18"/>
      <c r="I140" s="18"/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  <c r="AS140" s="18">
        <v>0</v>
      </c>
      <c r="AT140" s="18">
        <v>0</v>
      </c>
      <c r="AU140" s="18">
        <v>0</v>
      </c>
      <c r="AV140" s="18">
        <v>0</v>
      </c>
      <c r="AW140" s="18">
        <v>0</v>
      </c>
      <c r="AX140" s="18">
        <v>0</v>
      </c>
      <c r="AY140" s="18">
        <v>0</v>
      </c>
      <c r="AZ140" s="18">
        <v>0</v>
      </c>
      <c r="BA140" s="18">
        <v>0</v>
      </c>
      <c r="BB140" s="18">
        <v>0</v>
      </c>
      <c r="BC140" s="18">
        <v>0</v>
      </c>
      <c r="BD140" s="18">
        <v>0</v>
      </c>
      <c r="BE140" s="18">
        <v>0</v>
      </c>
      <c r="BF140" s="18">
        <v>0</v>
      </c>
      <c r="BG140" s="18">
        <v>0</v>
      </c>
      <c r="BH140" s="18">
        <v>0</v>
      </c>
      <c r="BI140" s="18">
        <v>0</v>
      </c>
      <c r="BJ140" s="118">
        <f>611+31+66+3.3</f>
        <v>711.3</v>
      </c>
      <c r="BK140" s="118">
        <v>774</v>
      </c>
      <c r="BL140" s="18">
        <v>0</v>
      </c>
      <c r="BM140" s="118">
        <v>0</v>
      </c>
      <c r="BN140" s="118">
        <v>77.599999999999994</v>
      </c>
      <c r="BO140" s="103"/>
      <c r="BP140">
        <f t="shared" si="178"/>
        <v>0</v>
      </c>
      <c r="BQ140">
        <f t="shared" si="178"/>
        <v>0</v>
      </c>
      <c r="BR140">
        <f t="shared" si="178"/>
        <v>0</v>
      </c>
      <c r="BS140">
        <f t="shared" si="178"/>
        <v>0</v>
      </c>
      <c r="BT140">
        <f t="shared" si="178"/>
        <v>0</v>
      </c>
      <c r="BU140">
        <f t="shared" si="178"/>
        <v>0</v>
      </c>
      <c r="BV140">
        <f t="shared" si="178"/>
        <v>0</v>
      </c>
      <c r="BW140">
        <f t="shared" si="178"/>
        <v>0</v>
      </c>
      <c r="BX140">
        <f t="shared" si="178"/>
        <v>0</v>
      </c>
      <c r="BY140">
        <f t="shared" si="178"/>
        <v>0</v>
      </c>
      <c r="BZ140">
        <f t="shared" si="179"/>
        <v>0</v>
      </c>
      <c r="CA140">
        <f t="shared" si="179"/>
        <v>0</v>
      </c>
      <c r="CB140">
        <f t="shared" si="179"/>
        <v>0</v>
      </c>
      <c r="CC140">
        <f t="shared" si="179"/>
        <v>0</v>
      </c>
      <c r="CD140">
        <f t="shared" si="179"/>
        <v>0</v>
      </c>
      <c r="CE140">
        <f t="shared" si="179"/>
        <v>0</v>
      </c>
      <c r="CF140">
        <f t="shared" si="179"/>
        <v>0</v>
      </c>
      <c r="CG140">
        <f t="shared" si="179"/>
        <v>0</v>
      </c>
      <c r="CH140">
        <f t="shared" si="179"/>
        <v>0</v>
      </c>
      <c r="CI140">
        <f t="shared" si="179"/>
        <v>0</v>
      </c>
      <c r="CJ140">
        <f t="shared" si="180"/>
        <v>0</v>
      </c>
      <c r="CK140">
        <f t="shared" si="180"/>
        <v>0</v>
      </c>
      <c r="CL140">
        <f t="shared" si="180"/>
        <v>0</v>
      </c>
      <c r="CM140">
        <f t="shared" si="180"/>
        <v>0</v>
      </c>
      <c r="CN140">
        <f t="shared" si="180"/>
        <v>0</v>
      </c>
      <c r="CO140">
        <f t="shared" si="180"/>
        <v>0</v>
      </c>
      <c r="CP140">
        <f t="shared" si="180"/>
        <v>0</v>
      </c>
      <c r="CQ140">
        <f t="shared" si="180"/>
        <v>0</v>
      </c>
      <c r="CR140">
        <f t="shared" si="180"/>
        <v>0</v>
      </c>
      <c r="CS140">
        <f t="shared" si="180"/>
        <v>0</v>
      </c>
      <c r="CT140">
        <f t="shared" si="181"/>
        <v>0</v>
      </c>
      <c r="CU140">
        <f t="shared" si="181"/>
        <v>0</v>
      </c>
      <c r="CV140">
        <f t="shared" si="181"/>
        <v>0</v>
      </c>
      <c r="CW140">
        <f t="shared" si="181"/>
        <v>0</v>
      </c>
      <c r="CX140">
        <f t="shared" si="181"/>
        <v>0</v>
      </c>
      <c r="CY140">
        <f t="shared" si="181"/>
        <v>0</v>
      </c>
      <c r="CZ140">
        <f t="shared" si="181"/>
        <v>0</v>
      </c>
      <c r="DA140">
        <f t="shared" si="181"/>
        <v>0</v>
      </c>
      <c r="DB140">
        <f t="shared" si="181"/>
        <v>0</v>
      </c>
      <c r="DC140">
        <f t="shared" si="181"/>
        <v>0</v>
      </c>
      <c r="DD140">
        <f t="shared" si="182"/>
        <v>0</v>
      </c>
      <c r="DE140">
        <f t="shared" si="182"/>
        <v>0</v>
      </c>
      <c r="DF140">
        <f t="shared" si="182"/>
        <v>0</v>
      </c>
      <c r="DG140">
        <f t="shared" si="182"/>
        <v>0</v>
      </c>
      <c r="DH140">
        <f t="shared" si="182"/>
        <v>0</v>
      </c>
      <c r="DI140">
        <f t="shared" si="182"/>
        <v>0</v>
      </c>
      <c r="DJ140">
        <f t="shared" si="182"/>
        <v>0</v>
      </c>
      <c r="DK140">
        <f t="shared" si="182"/>
        <v>0</v>
      </c>
      <c r="DL140">
        <f t="shared" si="182"/>
        <v>0</v>
      </c>
      <c r="DM140">
        <f t="shared" si="182"/>
        <v>0</v>
      </c>
      <c r="DN140">
        <f t="shared" si="183"/>
        <v>0</v>
      </c>
      <c r="DO140">
        <f t="shared" si="183"/>
        <v>0</v>
      </c>
      <c r="DP140">
        <f t="shared" si="183"/>
        <v>0</v>
      </c>
      <c r="DQ140">
        <f t="shared" si="183"/>
        <v>0</v>
      </c>
      <c r="DR140">
        <f t="shared" si="183"/>
        <v>0</v>
      </c>
      <c r="DS140">
        <f t="shared" si="183"/>
        <v>0</v>
      </c>
      <c r="DT140">
        <f t="shared" si="183"/>
        <v>0</v>
      </c>
      <c r="DU140">
        <f t="shared" si="183"/>
        <v>0</v>
      </c>
      <c r="DV140">
        <f t="shared" si="183"/>
        <v>0</v>
      </c>
      <c r="DW140">
        <f t="shared" si="183"/>
        <v>0</v>
      </c>
      <c r="DX140">
        <f t="shared" si="184"/>
        <v>0</v>
      </c>
      <c r="DY140">
        <f t="shared" si="184"/>
        <v>0</v>
      </c>
      <c r="DZ140">
        <f t="shared" si="184"/>
        <v>0</v>
      </c>
    </row>
    <row r="141" spans="1:130">
      <c r="A141" s="106"/>
      <c r="B141" s="55" t="s">
        <v>18</v>
      </c>
      <c r="C141" s="96"/>
      <c r="D141" s="18"/>
      <c r="E141" s="18"/>
      <c r="F141" s="18"/>
      <c r="G141" s="18"/>
      <c r="H141" s="18"/>
      <c r="I141" s="18"/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18">
        <v>0</v>
      </c>
      <c r="AM141" s="18">
        <v>0</v>
      </c>
      <c r="AN141" s="18">
        <v>0</v>
      </c>
      <c r="AO141" s="18">
        <v>0</v>
      </c>
      <c r="AP141" s="18">
        <v>0</v>
      </c>
      <c r="AQ141" s="18">
        <v>0</v>
      </c>
      <c r="AR141" s="18">
        <v>0</v>
      </c>
      <c r="AS141" s="18">
        <v>0</v>
      </c>
      <c r="AT141" s="18">
        <v>0</v>
      </c>
      <c r="AU141" s="18">
        <v>0</v>
      </c>
      <c r="AV141" s="18">
        <v>0</v>
      </c>
      <c r="AW141" s="18">
        <v>0</v>
      </c>
      <c r="AX141" s="18">
        <v>0</v>
      </c>
      <c r="AY141" s="18">
        <v>0</v>
      </c>
      <c r="AZ141" s="18">
        <v>0</v>
      </c>
      <c r="BA141" s="18">
        <v>0</v>
      </c>
      <c r="BB141" s="18">
        <v>0</v>
      </c>
      <c r="BC141" s="18">
        <v>0</v>
      </c>
      <c r="BD141" s="18">
        <v>0</v>
      </c>
      <c r="BE141" s="18">
        <v>0</v>
      </c>
      <c r="BF141" s="18">
        <v>0</v>
      </c>
      <c r="BG141" s="18">
        <v>0</v>
      </c>
      <c r="BH141" s="18">
        <v>0</v>
      </c>
      <c r="BI141" s="18">
        <v>0</v>
      </c>
      <c r="BJ141" s="118">
        <f>225+5.1</f>
        <v>230.1</v>
      </c>
      <c r="BK141" s="118">
        <f>230+10.3+5.1</f>
        <v>245.4</v>
      </c>
      <c r="BL141" s="18">
        <v>0</v>
      </c>
      <c r="BM141" s="118">
        <v>0</v>
      </c>
      <c r="BN141" s="118">
        <v>0</v>
      </c>
      <c r="BO141" s="103"/>
      <c r="BP141">
        <f t="shared" si="178"/>
        <v>0</v>
      </c>
      <c r="BQ141">
        <f t="shared" si="178"/>
        <v>0</v>
      </c>
      <c r="BR141">
        <f t="shared" si="178"/>
        <v>0</v>
      </c>
      <c r="BS141">
        <f t="shared" si="178"/>
        <v>0</v>
      </c>
      <c r="BT141">
        <f t="shared" si="178"/>
        <v>0</v>
      </c>
      <c r="BU141">
        <f t="shared" si="178"/>
        <v>0</v>
      </c>
      <c r="BV141">
        <f t="shared" si="178"/>
        <v>0</v>
      </c>
      <c r="BW141">
        <f t="shared" si="178"/>
        <v>0</v>
      </c>
      <c r="BX141">
        <f t="shared" si="178"/>
        <v>0</v>
      </c>
      <c r="BY141">
        <f t="shared" si="178"/>
        <v>0</v>
      </c>
      <c r="BZ141">
        <f t="shared" si="179"/>
        <v>0</v>
      </c>
      <c r="CA141">
        <f t="shared" si="179"/>
        <v>0</v>
      </c>
      <c r="CB141">
        <f t="shared" si="179"/>
        <v>0</v>
      </c>
      <c r="CC141">
        <f t="shared" si="179"/>
        <v>0</v>
      </c>
      <c r="CD141">
        <f t="shared" si="179"/>
        <v>0</v>
      </c>
      <c r="CE141">
        <f t="shared" si="179"/>
        <v>0</v>
      </c>
      <c r="CF141">
        <f t="shared" si="179"/>
        <v>0</v>
      </c>
      <c r="CG141">
        <f t="shared" si="179"/>
        <v>0</v>
      </c>
      <c r="CH141">
        <f t="shared" si="179"/>
        <v>0</v>
      </c>
      <c r="CI141">
        <f t="shared" si="179"/>
        <v>0</v>
      </c>
      <c r="CJ141">
        <f t="shared" si="180"/>
        <v>0</v>
      </c>
      <c r="CK141">
        <f t="shared" si="180"/>
        <v>0</v>
      </c>
      <c r="CL141">
        <f t="shared" si="180"/>
        <v>0</v>
      </c>
      <c r="CM141">
        <f t="shared" si="180"/>
        <v>0</v>
      </c>
      <c r="CN141">
        <f t="shared" si="180"/>
        <v>0</v>
      </c>
      <c r="CO141">
        <f t="shared" si="180"/>
        <v>0</v>
      </c>
      <c r="CP141">
        <f t="shared" si="180"/>
        <v>0</v>
      </c>
      <c r="CQ141">
        <f t="shared" si="180"/>
        <v>0</v>
      </c>
      <c r="CR141">
        <f t="shared" si="180"/>
        <v>0</v>
      </c>
      <c r="CS141">
        <f t="shared" si="180"/>
        <v>0</v>
      </c>
      <c r="CT141">
        <f t="shared" si="181"/>
        <v>0</v>
      </c>
      <c r="CU141">
        <f t="shared" si="181"/>
        <v>0</v>
      </c>
      <c r="CV141">
        <f t="shared" si="181"/>
        <v>0</v>
      </c>
      <c r="CW141">
        <f t="shared" si="181"/>
        <v>0</v>
      </c>
      <c r="CX141">
        <f t="shared" si="181"/>
        <v>0</v>
      </c>
      <c r="CY141">
        <f t="shared" si="181"/>
        <v>0</v>
      </c>
      <c r="CZ141">
        <f t="shared" si="181"/>
        <v>0</v>
      </c>
      <c r="DA141">
        <f t="shared" si="181"/>
        <v>0</v>
      </c>
      <c r="DB141">
        <f t="shared" si="181"/>
        <v>0</v>
      </c>
      <c r="DC141">
        <f t="shared" si="181"/>
        <v>0</v>
      </c>
      <c r="DD141">
        <f t="shared" si="182"/>
        <v>0</v>
      </c>
      <c r="DE141">
        <f t="shared" si="182"/>
        <v>0</v>
      </c>
      <c r="DF141">
        <f t="shared" si="182"/>
        <v>0</v>
      </c>
      <c r="DG141">
        <f t="shared" si="182"/>
        <v>0</v>
      </c>
      <c r="DH141">
        <f t="shared" si="182"/>
        <v>0</v>
      </c>
      <c r="DI141">
        <f t="shared" si="182"/>
        <v>0</v>
      </c>
      <c r="DJ141">
        <f t="shared" si="182"/>
        <v>0</v>
      </c>
      <c r="DK141">
        <f t="shared" si="182"/>
        <v>0</v>
      </c>
      <c r="DL141">
        <f t="shared" si="182"/>
        <v>0</v>
      </c>
      <c r="DM141">
        <f t="shared" si="182"/>
        <v>0</v>
      </c>
      <c r="DN141">
        <f t="shared" si="183"/>
        <v>0</v>
      </c>
      <c r="DO141">
        <f t="shared" si="183"/>
        <v>0</v>
      </c>
      <c r="DP141">
        <f t="shared" si="183"/>
        <v>0</v>
      </c>
      <c r="DQ141">
        <f t="shared" si="183"/>
        <v>0</v>
      </c>
      <c r="DR141">
        <f t="shared" si="183"/>
        <v>0</v>
      </c>
      <c r="DS141">
        <f t="shared" si="183"/>
        <v>0</v>
      </c>
      <c r="DT141">
        <f t="shared" si="183"/>
        <v>0</v>
      </c>
      <c r="DU141">
        <f t="shared" si="183"/>
        <v>0</v>
      </c>
      <c r="DV141">
        <f t="shared" si="183"/>
        <v>0</v>
      </c>
      <c r="DW141">
        <f t="shared" si="183"/>
        <v>0</v>
      </c>
      <c r="DX141">
        <f t="shared" si="184"/>
        <v>0</v>
      </c>
      <c r="DY141">
        <f t="shared" si="184"/>
        <v>0</v>
      </c>
      <c r="DZ141">
        <f t="shared" si="184"/>
        <v>0</v>
      </c>
    </row>
    <row r="142" spans="1:130">
      <c r="A142" s="106"/>
      <c r="B142" s="59" t="s">
        <v>21</v>
      </c>
      <c r="C142" s="96"/>
      <c r="D142" s="18"/>
      <c r="E142" s="18"/>
      <c r="F142" s="18"/>
      <c r="G142" s="18"/>
      <c r="H142" s="18"/>
      <c r="I142" s="18"/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18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0</v>
      </c>
      <c r="AS142" s="18">
        <v>0</v>
      </c>
      <c r="AT142" s="18">
        <v>0</v>
      </c>
      <c r="AU142" s="18">
        <v>0</v>
      </c>
      <c r="AV142" s="18">
        <v>0</v>
      </c>
      <c r="AW142" s="18">
        <v>0</v>
      </c>
      <c r="AX142" s="18">
        <v>0</v>
      </c>
      <c r="AY142" s="18">
        <v>0</v>
      </c>
      <c r="AZ142" s="18">
        <v>0</v>
      </c>
      <c r="BA142" s="18">
        <v>0</v>
      </c>
      <c r="BB142" s="18">
        <v>0</v>
      </c>
      <c r="BC142" s="18">
        <v>0</v>
      </c>
      <c r="BD142" s="18">
        <v>0</v>
      </c>
      <c r="BE142" s="18">
        <v>0</v>
      </c>
      <c r="BF142" s="18">
        <v>0</v>
      </c>
      <c r="BG142" s="18">
        <v>0</v>
      </c>
      <c r="BH142" s="18">
        <v>0</v>
      </c>
      <c r="BI142" s="18">
        <v>0</v>
      </c>
      <c r="BJ142" s="118">
        <v>5950</v>
      </c>
      <c r="BK142" s="18">
        <v>0</v>
      </c>
      <c r="BL142" s="18">
        <v>0</v>
      </c>
      <c r="BM142" s="18">
        <v>0</v>
      </c>
      <c r="BN142" s="18">
        <v>72.900000000000006</v>
      </c>
      <c r="BO142" s="103"/>
      <c r="BP142">
        <f t="shared" si="178"/>
        <v>0</v>
      </c>
      <c r="BQ142">
        <f t="shared" si="178"/>
        <v>0</v>
      </c>
      <c r="BR142">
        <f t="shared" si="178"/>
        <v>0</v>
      </c>
      <c r="BS142">
        <f t="shared" si="178"/>
        <v>0</v>
      </c>
      <c r="BT142">
        <f t="shared" si="178"/>
        <v>0</v>
      </c>
      <c r="BU142">
        <f t="shared" si="178"/>
        <v>0</v>
      </c>
      <c r="BV142">
        <f t="shared" si="178"/>
        <v>0</v>
      </c>
      <c r="BW142">
        <f t="shared" si="178"/>
        <v>0</v>
      </c>
      <c r="BX142">
        <f t="shared" si="178"/>
        <v>0</v>
      </c>
      <c r="BY142">
        <f t="shared" si="178"/>
        <v>0</v>
      </c>
      <c r="BZ142">
        <f t="shared" si="179"/>
        <v>0</v>
      </c>
      <c r="CA142">
        <f t="shared" si="179"/>
        <v>0</v>
      </c>
      <c r="CB142">
        <f t="shared" si="179"/>
        <v>0</v>
      </c>
      <c r="CC142">
        <f t="shared" si="179"/>
        <v>0</v>
      </c>
      <c r="CD142">
        <f t="shared" si="179"/>
        <v>0</v>
      </c>
      <c r="CE142">
        <f t="shared" si="179"/>
        <v>0</v>
      </c>
      <c r="CF142">
        <f t="shared" si="179"/>
        <v>0</v>
      </c>
      <c r="CG142">
        <f t="shared" si="179"/>
        <v>0</v>
      </c>
      <c r="CH142">
        <f t="shared" si="179"/>
        <v>0</v>
      </c>
      <c r="CI142">
        <f t="shared" si="179"/>
        <v>0</v>
      </c>
      <c r="CJ142">
        <f t="shared" si="180"/>
        <v>0</v>
      </c>
      <c r="CK142">
        <f t="shared" si="180"/>
        <v>0</v>
      </c>
      <c r="CL142">
        <f t="shared" si="180"/>
        <v>0</v>
      </c>
      <c r="CM142">
        <f t="shared" si="180"/>
        <v>0</v>
      </c>
      <c r="CN142">
        <f t="shared" si="180"/>
        <v>0</v>
      </c>
      <c r="CO142">
        <f t="shared" si="180"/>
        <v>0</v>
      </c>
      <c r="CP142">
        <f t="shared" si="180"/>
        <v>0</v>
      </c>
      <c r="CQ142">
        <f t="shared" si="180"/>
        <v>0</v>
      </c>
      <c r="CR142">
        <f t="shared" si="180"/>
        <v>0</v>
      </c>
      <c r="CS142">
        <f t="shared" si="180"/>
        <v>0</v>
      </c>
      <c r="CT142">
        <f t="shared" si="181"/>
        <v>0</v>
      </c>
      <c r="CU142">
        <f t="shared" si="181"/>
        <v>0</v>
      </c>
      <c r="CV142">
        <f t="shared" si="181"/>
        <v>0</v>
      </c>
      <c r="CW142">
        <f t="shared" si="181"/>
        <v>0</v>
      </c>
      <c r="CX142">
        <f t="shared" si="181"/>
        <v>0</v>
      </c>
      <c r="CY142">
        <f t="shared" si="181"/>
        <v>0</v>
      </c>
      <c r="CZ142">
        <f t="shared" si="181"/>
        <v>0</v>
      </c>
      <c r="DA142">
        <f t="shared" si="181"/>
        <v>0</v>
      </c>
      <c r="DB142">
        <f t="shared" si="181"/>
        <v>0</v>
      </c>
      <c r="DC142">
        <f t="shared" si="181"/>
        <v>0</v>
      </c>
      <c r="DD142">
        <f t="shared" si="182"/>
        <v>0</v>
      </c>
      <c r="DE142">
        <f t="shared" si="182"/>
        <v>0</v>
      </c>
      <c r="DF142">
        <f t="shared" si="182"/>
        <v>0</v>
      </c>
      <c r="DG142">
        <f t="shared" si="182"/>
        <v>0</v>
      </c>
      <c r="DH142">
        <f t="shared" si="182"/>
        <v>0</v>
      </c>
      <c r="DI142">
        <f t="shared" si="182"/>
        <v>0</v>
      </c>
      <c r="DJ142">
        <f t="shared" si="182"/>
        <v>0</v>
      </c>
      <c r="DK142">
        <f t="shared" si="182"/>
        <v>0</v>
      </c>
      <c r="DL142">
        <f t="shared" si="182"/>
        <v>0</v>
      </c>
      <c r="DM142">
        <f t="shared" si="182"/>
        <v>0</v>
      </c>
      <c r="DN142">
        <f t="shared" si="183"/>
        <v>0</v>
      </c>
      <c r="DO142">
        <f t="shared" si="183"/>
        <v>0</v>
      </c>
      <c r="DP142">
        <f t="shared" si="183"/>
        <v>0</v>
      </c>
      <c r="DQ142">
        <f t="shared" si="183"/>
        <v>0</v>
      </c>
      <c r="DR142">
        <f t="shared" si="183"/>
        <v>0</v>
      </c>
      <c r="DS142">
        <f t="shared" si="183"/>
        <v>0</v>
      </c>
      <c r="DT142">
        <f t="shared" si="183"/>
        <v>0</v>
      </c>
      <c r="DU142">
        <f t="shared" si="183"/>
        <v>0</v>
      </c>
      <c r="DV142">
        <f t="shared" si="183"/>
        <v>0</v>
      </c>
      <c r="DW142">
        <f t="shared" si="183"/>
        <v>0</v>
      </c>
      <c r="DX142">
        <f t="shared" si="184"/>
        <v>0</v>
      </c>
      <c r="DY142">
        <f t="shared" si="184"/>
        <v>0</v>
      </c>
      <c r="DZ142">
        <f t="shared" si="184"/>
        <v>0</v>
      </c>
    </row>
    <row r="143" spans="1:130">
      <c r="A143" s="106"/>
      <c r="B143" s="59" t="s">
        <v>210</v>
      </c>
      <c r="C143" s="96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>
        <v>0</v>
      </c>
      <c r="AQ143" s="18">
        <v>0</v>
      </c>
      <c r="AR143" s="18">
        <v>0</v>
      </c>
      <c r="AS143" s="18">
        <v>0</v>
      </c>
      <c r="AT143" s="18">
        <v>0</v>
      </c>
      <c r="AU143" s="18">
        <v>0</v>
      </c>
      <c r="AV143" s="18">
        <v>0</v>
      </c>
      <c r="AW143" s="18">
        <v>0</v>
      </c>
      <c r="AX143" s="18">
        <v>0</v>
      </c>
      <c r="AY143" s="18">
        <v>0</v>
      </c>
      <c r="AZ143" s="18">
        <v>0</v>
      </c>
      <c r="BA143" s="18">
        <v>0</v>
      </c>
      <c r="BB143" s="18">
        <v>0</v>
      </c>
      <c r="BC143" s="18">
        <v>0</v>
      </c>
      <c r="BD143" s="18">
        <v>0</v>
      </c>
      <c r="BE143" s="18">
        <v>85.68</v>
      </c>
      <c r="BF143" s="18">
        <v>200.87449999999998</v>
      </c>
      <c r="BG143" s="18">
        <v>126.57050000000001</v>
      </c>
      <c r="BH143" s="18">
        <v>257.98500000000001</v>
      </c>
      <c r="BI143" s="18">
        <v>592</v>
      </c>
      <c r="BJ143" s="118">
        <v>146.5</v>
      </c>
      <c r="BK143" s="18">
        <v>76.5</v>
      </c>
      <c r="BL143" s="18">
        <v>39.5</v>
      </c>
      <c r="BM143" s="118">
        <v>11.5</v>
      </c>
      <c r="BN143" s="118">
        <v>131</v>
      </c>
      <c r="BO143" s="103"/>
      <c r="BP143">
        <f>IF($C143&lt;&gt;"",IF(D143&gt;0,1,0),0)</f>
        <v>0</v>
      </c>
      <c r="BQ143">
        <f t="shared" ref="BQ143:DZ143" si="185">IF($C143&lt;&gt;"",IF(E143&gt;0,1,0),0)</f>
        <v>0</v>
      </c>
      <c r="BR143">
        <f t="shared" si="185"/>
        <v>0</v>
      </c>
      <c r="BS143">
        <f t="shared" si="185"/>
        <v>0</v>
      </c>
      <c r="BT143">
        <f t="shared" si="185"/>
        <v>0</v>
      </c>
      <c r="BU143">
        <f t="shared" si="185"/>
        <v>0</v>
      </c>
      <c r="BV143">
        <f t="shared" si="185"/>
        <v>0</v>
      </c>
      <c r="BW143">
        <f t="shared" si="185"/>
        <v>0</v>
      </c>
      <c r="BX143">
        <f t="shared" si="185"/>
        <v>0</v>
      </c>
      <c r="BY143">
        <f t="shared" si="185"/>
        <v>0</v>
      </c>
      <c r="BZ143">
        <f t="shared" si="185"/>
        <v>0</v>
      </c>
      <c r="CA143">
        <f t="shared" si="185"/>
        <v>0</v>
      </c>
      <c r="CB143">
        <f t="shared" si="185"/>
        <v>0</v>
      </c>
      <c r="CC143">
        <f t="shared" si="185"/>
        <v>0</v>
      </c>
      <c r="CD143">
        <f t="shared" si="185"/>
        <v>0</v>
      </c>
      <c r="CE143">
        <f t="shared" si="185"/>
        <v>0</v>
      </c>
      <c r="CF143">
        <f t="shared" si="185"/>
        <v>0</v>
      </c>
      <c r="CG143">
        <f t="shared" si="185"/>
        <v>0</v>
      </c>
      <c r="CH143">
        <f t="shared" si="185"/>
        <v>0</v>
      </c>
      <c r="CI143">
        <f t="shared" si="185"/>
        <v>0</v>
      </c>
      <c r="CJ143">
        <f t="shared" si="185"/>
        <v>0</v>
      </c>
      <c r="CK143">
        <f t="shared" si="185"/>
        <v>0</v>
      </c>
      <c r="CL143">
        <f t="shared" si="185"/>
        <v>0</v>
      </c>
      <c r="CM143">
        <f t="shared" si="185"/>
        <v>0</v>
      </c>
      <c r="CN143">
        <f t="shared" si="185"/>
        <v>0</v>
      </c>
      <c r="CO143">
        <f t="shared" si="185"/>
        <v>0</v>
      </c>
      <c r="CP143">
        <f t="shared" si="185"/>
        <v>0</v>
      </c>
      <c r="CQ143">
        <f t="shared" si="185"/>
        <v>0</v>
      </c>
      <c r="CR143">
        <f t="shared" si="185"/>
        <v>0</v>
      </c>
      <c r="CS143">
        <f t="shared" si="185"/>
        <v>0</v>
      </c>
      <c r="CT143">
        <f t="shared" si="185"/>
        <v>0</v>
      </c>
      <c r="CU143">
        <f t="shared" si="185"/>
        <v>0</v>
      </c>
      <c r="CV143">
        <f t="shared" si="185"/>
        <v>0</v>
      </c>
      <c r="CW143">
        <f t="shared" si="185"/>
        <v>0</v>
      </c>
      <c r="CX143">
        <f t="shared" si="185"/>
        <v>0</v>
      </c>
      <c r="CY143">
        <f t="shared" si="185"/>
        <v>0</v>
      </c>
      <c r="CZ143">
        <f t="shared" si="185"/>
        <v>0</v>
      </c>
      <c r="DA143">
        <f t="shared" si="185"/>
        <v>0</v>
      </c>
      <c r="DB143">
        <f t="shared" si="185"/>
        <v>0</v>
      </c>
      <c r="DC143">
        <f t="shared" si="185"/>
        <v>0</v>
      </c>
      <c r="DD143">
        <f t="shared" si="185"/>
        <v>0</v>
      </c>
      <c r="DE143">
        <f t="shared" si="185"/>
        <v>0</v>
      </c>
      <c r="DF143">
        <f t="shared" si="185"/>
        <v>0</v>
      </c>
      <c r="DG143">
        <f t="shared" si="185"/>
        <v>0</v>
      </c>
      <c r="DH143">
        <f t="shared" si="185"/>
        <v>0</v>
      </c>
      <c r="DI143">
        <f t="shared" si="185"/>
        <v>0</v>
      </c>
      <c r="DJ143">
        <f t="shared" si="185"/>
        <v>0</v>
      </c>
      <c r="DK143">
        <f t="shared" si="185"/>
        <v>0</v>
      </c>
      <c r="DL143">
        <f t="shared" si="185"/>
        <v>0</v>
      </c>
      <c r="DM143">
        <f t="shared" si="185"/>
        <v>0</v>
      </c>
      <c r="DN143">
        <f t="shared" si="185"/>
        <v>0</v>
      </c>
      <c r="DO143">
        <f t="shared" si="185"/>
        <v>0</v>
      </c>
      <c r="DP143">
        <f t="shared" si="185"/>
        <v>0</v>
      </c>
      <c r="DQ143">
        <f t="shared" si="185"/>
        <v>0</v>
      </c>
      <c r="DR143">
        <f t="shared" si="185"/>
        <v>0</v>
      </c>
      <c r="DS143">
        <f t="shared" si="185"/>
        <v>0</v>
      </c>
      <c r="DT143">
        <f t="shared" si="185"/>
        <v>0</v>
      </c>
      <c r="DU143">
        <f t="shared" si="185"/>
        <v>0</v>
      </c>
      <c r="DV143">
        <f t="shared" si="185"/>
        <v>0</v>
      </c>
      <c r="DW143">
        <f t="shared" si="185"/>
        <v>0</v>
      </c>
      <c r="DX143">
        <f t="shared" si="185"/>
        <v>0</v>
      </c>
      <c r="DY143">
        <f t="shared" si="185"/>
        <v>0</v>
      </c>
      <c r="DZ143">
        <f t="shared" si="185"/>
        <v>0</v>
      </c>
    </row>
    <row r="144" spans="1:130" ht="15.75">
      <c r="A144" s="106"/>
      <c r="B144" s="19"/>
      <c r="C144" s="96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2"/>
      <c r="BI144" s="2"/>
      <c r="BJ144" s="2"/>
      <c r="BK144" s="2"/>
      <c r="BL144" s="2"/>
      <c r="BM144" s="2"/>
      <c r="BN144" s="2"/>
      <c r="BO144" s="103"/>
    </row>
    <row r="145" spans="1:130">
      <c r="A145" s="105">
        <f>IF(LEFT(B145,1)&lt;&gt;"",IF(LEFT(B145,1)&lt;&gt;" ",COUNT($A$66:A142)+1,""),"")</f>
        <v>14</v>
      </c>
      <c r="B145" s="32" t="s">
        <v>30</v>
      </c>
      <c r="C145" s="96">
        <v>4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18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>
        <f>SUM(AI148:AI150)</f>
        <v>0</v>
      </c>
      <c r="AJ145" s="22">
        <f t="shared" ref="AJ145:BK145" si="186">SUM(AJ148:AJ150)</f>
        <v>0</v>
      </c>
      <c r="AK145" s="22">
        <f t="shared" si="186"/>
        <v>6.9329999999999998</v>
      </c>
      <c r="AL145" s="22">
        <f t="shared" si="186"/>
        <v>149.75800000000001</v>
      </c>
      <c r="AM145" s="22">
        <f t="shared" si="186"/>
        <v>158.50299999999999</v>
      </c>
      <c r="AN145" s="22">
        <f t="shared" si="186"/>
        <v>588.88400000000001</v>
      </c>
      <c r="AO145" s="22">
        <f t="shared" si="186"/>
        <v>4.1359999999999992</v>
      </c>
      <c r="AP145" s="22">
        <f t="shared" si="186"/>
        <v>15.751000000000001</v>
      </c>
      <c r="AQ145" s="22">
        <f t="shared" si="186"/>
        <v>32.846000000000004</v>
      </c>
      <c r="AR145" s="22">
        <f t="shared" si="186"/>
        <v>42.433920000000001</v>
      </c>
      <c r="AS145" s="22">
        <f t="shared" si="186"/>
        <v>35.504100000000001</v>
      </c>
      <c r="AT145" s="22">
        <f t="shared" si="186"/>
        <v>4.5574029999999999</v>
      </c>
      <c r="AU145" s="22">
        <f t="shared" si="186"/>
        <v>20.93</v>
      </c>
      <c r="AV145" s="22">
        <f t="shared" si="186"/>
        <v>0.51100000000000001</v>
      </c>
      <c r="AW145" s="22">
        <f t="shared" si="186"/>
        <v>37.637</v>
      </c>
      <c r="AX145" s="22">
        <f t="shared" si="186"/>
        <v>26.318000000000001</v>
      </c>
      <c r="AY145" s="22">
        <f t="shared" si="186"/>
        <v>11.896000000000001</v>
      </c>
      <c r="AZ145" s="22">
        <f t="shared" si="186"/>
        <v>5.4770000000000003</v>
      </c>
      <c r="BA145" s="22">
        <f t="shared" si="186"/>
        <v>37.103000000000002</v>
      </c>
      <c r="BB145" s="22">
        <f t="shared" si="186"/>
        <v>10.641999999999999</v>
      </c>
      <c r="BC145" s="22">
        <f t="shared" si="186"/>
        <v>16.100000000000001</v>
      </c>
      <c r="BD145" s="22">
        <f t="shared" si="186"/>
        <v>12.227</v>
      </c>
      <c r="BE145" s="22">
        <f t="shared" si="186"/>
        <v>12.462</v>
      </c>
      <c r="BF145" s="22">
        <f t="shared" si="186"/>
        <v>15.215999999999999</v>
      </c>
      <c r="BG145" s="22">
        <f t="shared" si="186"/>
        <v>14.519</v>
      </c>
      <c r="BH145" s="22">
        <f t="shared" si="186"/>
        <v>11.487</v>
      </c>
      <c r="BI145" s="22">
        <f t="shared" si="186"/>
        <v>11.612</v>
      </c>
      <c r="BJ145" s="22">
        <f t="shared" si="186"/>
        <v>12.161</v>
      </c>
      <c r="BK145" s="22">
        <f t="shared" si="186"/>
        <v>14.629</v>
      </c>
      <c r="BL145" s="22">
        <f>SUM(BL148:BL150)</f>
        <v>0</v>
      </c>
      <c r="BM145" s="22">
        <f>SUM(BM148:BM150)</f>
        <v>0</v>
      </c>
      <c r="BN145" s="22">
        <f>SUM(BN146:BN150)</f>
        <v>11861</v>
      </c>
      <c r="BO145" s="103"/>
      <c r="BP145">
        <f t="shared" ref="BP145:CU145" si="187">IF($C145&lt;&gt;"",IF(D145&gt;0,1,0),0)</f>
        <v>0</v>
      </c>
      <c r="BQ145">
        <f t="shared" si="187"/>
        <v>0</v>
      </c>
      <c r="BR145">
        <f t="shared" si="187"/>
        <v>0</v>
      </c>
      <c r="BS145">
        <f t="shared" si="187"/>
        <v>0</v>
      </c>
      <c r="BT145">
        <f t="shared" si="187"/>
        <v>0</v>
      </c>
      <c r="BU145">
        <f t="shared" si="187"/>
        <v>0</v>
      </c>
      <c r="BV145">
        <f t="shared" si="187"/>
        <v>0</v>
      </c>
      <c r="BW145">
        <f t="shared" si="187"/>
        <v>0</v>
      </c>
      <c r="BX145">
        <f t="shared" si="187"/>
        <v>0</v>
      </c>
      <c r="BY145">
        <f t="shared" si="187"/>
        <v>0</v>
      </c>
      <c r="BZ145">
        <f t="shared" si="187"/>
        <v>0</v>
      </c>
      <c r="CA145">
        <f t="shared" si="187"/>
        <v>0</v>
      </c>
      <c r="CB145">
        <f t="shared" si="187"/>
        <v>0</v>
      </c>
      <c r="CC145">
        <f t="shared" si="187"/>
        <v>0</v>
      </c>
      <c r="CD145">
        <f t="shared" si="187"/>
        <v>0</v>
      </c>
      <c r="CE145">
        <f t="shared" si="187"/>
        <v>0</v>
      </c>
      <c r="CF145">
        <f t="shared" si="187"/>
        <v>0</v>
      </c>
      <c r="CG145">
        <f t="shared" si="187"/>
        <v>0</v>
      </c>
      <c r="CH145">
        <f t="shared" si="187"/>
        <v>0</v>
      </c>
      <c r="CI145">
        <f t="shared" si="187"/>
        <v>0</v>
      </c>
      <c r="CJ145">
        <f t="shared" si="187"/>
        <v>0</v>
      </c>
      <c r="CK145">
        <f t="shared" si="187"/>
        <v>0</v>
      </c>
      <c r="CL145">
        <f t="shared" si="187"/>
        <v>0</v>
      </c>
      <c r="CM145">
        <f t="shared" si="187"/>
        <v>0</v>
      </c>
      <c r="CN145">
        <f t="shared" si="187"/>
        <v>0</v>
      </c>
      <c r="CO145">
        <f t="shared" si="187"/>
        <v>0</v>
      </c>
      <c r="CP145">
        <f t="shared" si="187"/>
        <v>0</v>
      </c>
      <c r="CQ145">
        <f t="shared" si="187"/>
        <v>0</v>
      </c>
      <c r="CR145">
        <f t="shared" si="187"/>
        <v>0</v>
      </c>
      <c r="CS145">
        <f t="shared" si="187"/>
        <v>0</v>
      </c>
      <c r="CT145">
        <f t="shared" si="187"/>
        <v>0</v>
      </c>
      <c r="CU145">
        <f t="shared" si="187"/>
        <v>0</v>
      </c>
      <c r="CV145">
        <f t="shared" ref="CV145:DW145" si="188">IF($C145&lt;&gt;"",IF(AJ145&gt;0,1,0),0)</f>
        <v>0</v>
      </c>
      <c r="CW145">
        <f t="shared" si="188"/>
        <v>1</v>
      </c>
      <c r="CX145">
        <f t="shared" si="188"/>
        <v>1</v>
      </c>
      <c r="CY145">
        <f t="shared" si="188"/>
        <v>1</v>
      </c>
      <c r="CZ145">
        <f t="shared" si="188"/>
        <v>1</v>
      </c>
      <c r="DA145">
        <f t="shared" si="188"/>
        <v>1</v>
      </c>
      <c r="DB145">
        <f t="shared" si="188"/>
        <v>1</v>
      </c>
      <c r="DC145">
        <f t="shared" si="188"/>
        <v>1</v>
      </c>
      <c r="DD145">
        <f t="shared" si="188"/>
        <v>1</v>
      </c>
      <c r="DE145">
        <f t="shared" si="188"/>
        <v>1</v>
      </c>
      <c r="DF145">
        <f t="shared" si="188"/>
        <v>1</v>
      </c>
      <c r="DG145">
        <f t="shared" si="188"/>
        <v>1</v>
      </c>
      <c r="DH145">
        <f t="shared" si="188"/>
        <v>1</v>
      </c>
      <c r="DI145">
        <f t="shared" si="188"/>
        <v>1</v>
      </c>
      <c r="DJ145">
        <f t="shared" si="188"/>
        <v>1</v>
      </c>
      <c r="DK145">
        <f t="shared" si="188"/>
        <v>1</v>
      </c>
      <c r="DL145">
        <f t="shared" si="188"/>
        <v>1</v>
      </c>
      <c r="DM145">
        <f t="shared" si="188"/>
        <v>1</v>
      </c>
      <c r="DN145">
        <f t="shared" si="188"/>
        <v>1</v>
      </c>
      <c r="DO145">
        <f t="shared" si="188"/>
        <v>1</v>
      </c>
      <c r="DP145">
        <f t="shared" si="188"/>
        <v>1</v>
      </c>
      <c r="DQ145">
        <f t="shared" si="188"/>
        <v>1</v>
      </c>
      <c r="DR145">
        <f t="shared" si="188"/>
        <v>1</v>
      </c>
      <c r="DS145">
        <f t="shared" si="188"/>
        <v>1</v>
      </c>
      <c r="DT145">
        <f t="shared" si="188"/>
        <v>1</v>
      </c>
      <c r="DU145">
        <f t="shared" si="188"/>
        <v>1</v>
      </c>
      <c r="DV145">
        <f t="shared" si="188"/>
        <v>1</v>
      </c>
      <c r="DW145">
        <f t="shared" si="188"/>
        <v>1</v>
      </c>
      <c r="DX145">
        <f t="shared" ref="DX145:DZ145" si="189">IF($C145&lt;&gt;"",IF(BL145&gt;0,1,0),0)</f>
        <v>0</v>
      </c>
      <c r="DY145">
        <f t="shared" si="189"/>
        <v>0</v>
      </c>
      <c r="DZ145">
        <f t="shared" si="189"/>
        <v>1</v>
      </c>
    </row>
    <row r="146" spans="1:130">
      <c r="A146" s="105"/>
      <c r="B146" s="19" t="s">
        <v>181</v>
      </c>
      <c r="C146" s="96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18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18">
        <v>0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0</v>
      </c>
      <c r="AX146" s="18">
        <v>0</v>
      </c>
      <c r="AY146" s="18">
        <v>0</v>
      </c>
      <c r="AZ146" s="18">
        <v>0</v>
      </c>
      <c r="BA146" s="18">
        <v>0</v>
      </c>
      <c r="BB146" s="18">
        <v>0</v>
      </c>
      <c r="BC146" s="18">
        <v>0</v>
      </c>
      <c r="BD146" s="18">
        <v>0</v>
      </c>
      <c r="BE146" s="18">
        <v>0</v>
      </c>
      <c r="BF146" s="18">
        <v>0</v>
      </c>
      <c r="BG146" s="18">
        <v>0</v>
      </c>
      <c r="BH146" s="18">
        <v>0</v>
      </c>
      <c r="BI146" s="18">
        <v>0</v>
      </c>
      <c r="BJ146" s="18">
        <v>0</v>
      </c>
      <c r="BK146" s="18">
        <v>0</v>
      </c>
      <c r="BL146" s="18">
        <v>0</v>
      </c>
      <c r="BM146" s="18">
        <v>0</v>
      </c>
      <c r="BN146" s="18">
        <v>116</v>
      </c>
      <c r="BO146" s="103"/>
      <c r="BP146">
        <f t="shared" ref="BP146:BP147" si="190">IF($C146&lt;&gt;"",IF(D146&gt;0,1,0),0)</f>
        <v>0</v>
      </c>
      <c r="BQ146">
        <f t="shared" ref="BQ146:BQ147" si="191">IF($C146&lt;&gt;"",IF(E146&gt;0,1,0),0)</f>
        <v>0</v>
      </c>
      <c r="BR146">
        <f t="shared" ref="BR146:BR147" si="192">IF($C146&lt;&gt;"",IF(F146&gt;0,1,0),0)</f>
        <v>0</v>
      </c>
      <c r="BS146">
        <f t="shared" ref="BS146:BS147" si="193">IF($C146&lt;&gt;"",IF(G146&gt;0,1,0),0)</f>
        <v>0</v>
      </c>
      <c r="BT146">
        <f t="shared" ref="BT146:BT147" si="194">IF($C146&lt;&gt;"",IF(H146&gt;0,1,0),0)</f>
        <v>0</v>
      </c>
      <c r="BU146">
        <f t="shared" ref="BU146:BU147" si="195">IF($C146&lt;&gt;"",IF(I146&gt;0,1,0),0)</f>
        <v>0</v>
      </c>
      <c r="BV146">
        <f t="shared" ref="BV146:BV147" si="196">IF($C146&lt;&gt;"",IF(J146&gt;0,1,0),0)</f>
        <v>0</v>
      </c>
      <c r="BW146">
        <f t="shared" ref="BW146:BW147" si="197">IF($C146&lt;&gt;"",IF(K146&gt;0,1,0),0)</f>
        <v>0</v>
      </c>
      <c r="BX146">
        <f t="shared" ref="BX146:BX147" si="198">IF($C146&lt;&gt;"",IF(L146&gt;0,1,0),0)</f>
        <v>0</v>
      </c>
      <c r="BY146">
        <f t="shared" ref="BY146:BY147" si="199">IF($C146&lt;&gt;"",IF(M146&gt;0,1,0),0)</f>
        <v>0</v>
      </c>
      <c r="BZ146">
        <f t="shared" ref="BZ146:BZ147" si="200">IF($C146&lt;&gt;"",IF(N146&gt;0,1,0),0)</f>
        <v>0</v>
      </c>
      <c r="CA146">
        <f t="shared" ref="CA146:CA147" si="201">IF($C146&lt;&gt;"",IF(O146&gt;0,1,0),0)</f>
        <v>0</v>
      </c>
      <c r="CB146">
        <f t="shared" ref="CB146:CB147" si="202">IF($C146&lt;&gt;"",IF(P146&gt;0,1,0),0)</f>
        <v>0</v>
      </c>
      <c r="CC146">
        <f t="shared" ref="CC146:CC147" si="203">IF($C146&lt;&gt;"",IF(Q146&gt;0,1,0),0)</f>
        <v>0</v>
      </c>
      <c r="CD146">
        <f t="shared" ref="CD146:CD147" si="204">IF($C146&lt;&gt;"",IF(R146&gt;0,1,0),0)</f>
        <v>0</v>
      </c>
      <c r="CE146">
        <f t="shared" ref="CE146:CE147" si="205">IF($C146&lt;&gt;"",IF(S146&gt;0,1,0),0)</f>
        <v>0</v>
      </c>
      <c r="CF146">
        <f t="shared" ref="CF146:CF147" si="206">IF($C146&lt;&gt;"",IF(T146&gt;0,1,0),0)</f>
        <v>0</v>
      </c>
      <c r="CG146">
        <f t="shared" ref="CG146:CG147" si="207">IF($C146&lt;&gt;"",IF(U146&gt;0,1,0),0)</f>
        <v>0</v>
      </c>
      <c r="CH146">
        <f t="shared" ref="CH146:CH147" si="208">IF($C146&lt;&gt;"",IF(V146&gt;0,1,0),0)</f>
        <v>0</v>
      </c>
      <c r="CI146">
        <f t="shared" ref="CI146:CI147" si="209">IF($C146&lt;&gt;"",IF(W146&gt;0,1,0),0)</f>
        <v>0</v>
      </c>
      <c r="CJ146">
        <f t="shared" ref="CJ146:CJ147" si="210">IF($C146&lt;&gt;"",IF(X146&gt;0,1,0),0)</f>
        <v>0</v>
      </c>
      <c r="CK146">
        <f t="shared" ref="CK146:CK147" si="211">IF($C146&lt;&gt;"",IF(Y146&gt;0,1,0),0)</f>
        <v>0</v>
      </c>
      <c r="CL146">
        <f t="shared" ref="CL146:CL147" si="212">IF($C146&lt;&gt;"",IF(Z146&gt;0,1,0),0)</f>
        <v>0</v>
      </c>
      <c r="CM146">
        <f t="shared" ref="CM146:CM147" si="213">IF($C146&lt;&gt;"",IF(AA146&gt;0,1,0),0)</f>
        <v>0</v>
      </c>
      <c r="CN146">
        <f t="shared" ref="CN146:CN147" si="214">IF($C146&lt;&gt;"",IF(AB146&gt;0,1,0),0)</f>
        <v>0</v>
      </c>
      <c r="CO146">
        <f t="shared" ref="CO146:CO147" si="215">IF($C146&lt;&gt;"",IF(AC146&gt;0,1,0),0)</f>
        <v>0</v>
      </c>
      <c r="CP146">
        <f t="shared" ref="CP146:CP147" si="216">IF($C146&lt;&gt;"",IF(AD146&gt;0,1,0),0)</f>
        <v>0</v>
      </c>
      <c r="CQ146">
        <f t="shared" ref="CQ146:CQ147" si="217">IF($C146&lt;&gt;"",IF(AE146&gt;0,1,0),0)</f>
        <v>0</v>
      </c>
      <c r="CR146">
        <f t="shared" ref="CR146:CR147" si="218">IF($C146&lt;&gt;"",IF(AF146&gt;0,1,0),0)</f>
        <v>0</v>
      </c>
      <c r="CS146">
        <f t="shared" ref="CS146:CS147" si="219">IF($C146&lt;&gt;"",IF(AG146&gt;0,1,0),0)</f>
        <v>0</v>
      </c>
      <c r="CT146">
        <f t="shared" ref="CT146:CT147" si="220">IF($C146&lt;&gt;"",IF(AH146&gt;0,1,0),0)</f>
        <v>0</v>
      </c>
      <c r="CU146">
        <f t="shared" ref="CU146:CU147" si="221">IF($C146&lt;&gt;"",IF(AI146&gt;0,1,0),0)</f>
        <v>0</v>
      </c>
      <c r="CV146">
        <f t="shared" ref="CV146:CV147" si="222">IF($C146&lt;&gt;"",IF(AJ146&gt;0,1,0),0)</f>
        <v>0</v>
      </c>
      <c r="CW146">
        <f t="shared" ref="CW146:CW147" si="223">IF($C146&lt;&gt;"",IF(AK146&gt;0,1,0),0)</f>
        <v>0</v>
      </c>
      <c r="CX146">
        <f t="shared" ref="CX146:CX147" si="224">IF($C146&lt;&gt;"",IF(AL146&gt;0,1,0),0)</f>
        <v>0</v>
      </c>
      <c r="CY146">
        <f t="shared" ref="CY146:CY147" si="225">IF($C146&lt;&gt;"",IF(AM146&gt;0,1,0),0)</f>
        <v>0</v>
      </c>
      <c r="CZ146">
        <f t="shared" ref="CZ146:CZ147" si="226">IF($C146&lt;&gt;"",IF(AN146&gt;0,1,0),0)</f>
        <v>0</v>
      </c>
      <c r="DA146">
        <f t="shared" ref="DA146:DA147" si="227">IF($C146&lt;&gt;"",IF(AO146&gt;0,1,0),0)</f>
        <v>0</v>
      </c>
      <c r="DB146">
        <f t="shared" ref="DB146:DB147" si="228">IF($C146&lt;&gt;"",IF(AP146&gt;0,1,0),0)</f>
        <v>0</v>
      </c>
      <c r="DC146">
        <f t="shared" ref="DC146:DC147" si="229">IF($C146&lt;&gt;"",IF(AQ146&gt;0,1,0),0)</f>
        <v>0</v>
      </c>
      <c r="DD146">
        <f t="shared" ref="DD146:DD147" si="230">IF($C146&lt;&gt;"",IF(AR146&gt;0,1,0),0)</f>
        <v>0</v>
      </c>
      <c r="DE146">
        <f t="shared" ref="DE146:DE147" si="231">IF($C146&lt;&gt;"",IF(AS146&gt;0,1,0),0)</f>
        <v>0</v>
      </c>
      <c r="DF146">
        <f t="shared" ref="DF146:DF147" si="232">IF($C146&lt;&gt;"",IF(AT146&gt;0,1,0),0)</f>
        <v>0</v>
      </c>
      <c r="DG146">
        <f t="shared" ref="DG146:DG147" si="233">IF($C146&lt;&gt;"",IF(AU146&gt;0,1,0),0)</f>
        <v>0</v>
      </c>
      <c r="DH146">
        <f t="shared" ref="DH146:DH147" si="234">IF($C146&lt;&gt;"",IF(AV146&gt;0,1,0),0)</f>
        <v>0</v>
      </c>
      <c r="DI146">
        <f t="shared" ref="DI146:DI147" si="235">IF($C146&lt;&gt;"",IF(AW146&gt;0,1,0),0)</f>
        <v>0</v>
      </c>
      <c r="DJ146">
        <f t="shared" ref="DJ146:DJ147" si="236">IF($C146&lt;&gt;"",IF(AX146&gt;0,1,0),0)</f>
        <v>0</v>
      </c>
      <c r="DK146">
        <f t="shared" ref="DK146:DK147" si="237">IF($C146&lt;&gt;"",IF(AY146&gt;0,1,0),0)</f>
        <v>0</v>
      </c>
      <c r="DL146">
        <f t="shared" ref="DL146:DL147" si="238">IF($C146&lt;&gt;"",IF(AZ146&gt;0,1,0),0)</f>
        <v>0</v>
      </c>
      <c r="DM146">
        <f t="shared" ref="DM146:DM147" si="239">IF($C146&lt;&gt;"",IF(BA146&gt;0,1,0),0)</f>
        <v>0</v>
      </c>
      <c r="DN146">
        <f t="shared" ref="DN146:DN147" si="240">IF($C146&lt;&gt;"",IF(BB146&gt;0,1,0),0)</f>
        <v>0</v>
      </c>
      <c r="DO146">
        <f t="shared" ref="DO146:DO147" si="241">IF($C146&lt;&gt;"",IF(BC146&gt;0,1,0),0)</f>
        <v>0</v>
      </c>
      <c r="DP146">
        <f t="shared" ref="DP146:DP147" si="242">IF($C146&lt;&gt;"",IF(BD146&gt;0,1,0),0)</f>
        <v>0</v>
      </c>
      <c r="DQ146">
        <f t="shared" ref="DQ146:DQ147" si="243">IF($C146&lt;&gt;"",IF(BE146&gt;0,1,0),0)</f>
        <v>0</v>
      </c>
      <c r="DR146">
        <f t="shared" ref="DR146:DR147" si="244">IF($C146&lt;&gt;"",IF(BF146&gt;0,1,0),0)</f>
        <v>0</v>
      </c>
      <c r="DS146">
        <f t="shared" ref="DS146:DS147" si="245">IF($C146&lt;&gt;"",IF(BG146&gt;0,1,0),0)</f>
        <v>0</v>
      </c>
      <c r="DT146">
        <f t="shared" ref="DT146:DT148" si="246">IF($C146&lt;&gt;"",IF(BH146&gt;0,1,0),0)</f>
        <v>0</v>
      </c>
      <c r="DU146">
        <f t="shared" ref="DU146:DU148" si="247">IF($C146&lt;&gt;"",IF(BI146&gt;0,1,0),0)</f>
        <v>0</v>
      </c>
      <c r="DV146">
        <f t="shared" ref="DV146:DV148" si="248">IF($C146&lt;&gt;"",IF(BJ146&gt;0,1,0),0)</f>
        <v>0</v>
      </c>
      <c r="DW146">
        <f t="shared" ref="DW146:DW148" si="249">IF($C146&lt;&gt;"",IF(BK146&gt;0,1,0),0)</f>
        <v>0</v>
      </c>
      <c r="DX146">
        <f t="shared" ref="DX146:DX148" si="250">IF($C146&lt;&gt;"",IF(BL146&gt;0,1,0),0)</f>
        <v>0</v>
      </c>
      <c r="DY146">
        <f t="shared" ref="DY146:DY148" si="251">IF($C146&lt;&gt;"",IF(BM146&gt;0,1,0),0)</f>
        <v>0</v>
      </c>
      <c r="DZ146">
        <f t="shared" ref="DZ146:DZ148" si="252">IF($C146&lt;&gt;"",IF(BN146&gt;0,1,0),0)</f>
        <v>0</v>
      </c>
    </row>
    <row r="147" spans="1:130">
      <c r="A147" s="105"/>
      <c r="B147" s="19" t="s">
        <v>2</v>
      </c>
      <c r="C147" s="96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18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18">
        <v>8275</v>
      </c>
      <c r="BO147" s="103"/>
      <c r="BP147">
        <f t="shared" si="190"/>
        <v>0</v>
      </c>
      <c r="BQ147">
        <f t="shared" si="191"/>
        <v>0</v>
      </c>
      <c r="BR147">
        <f t="shared" si="192"/>
        <v>0</v>
      </c>
      <c r="BS147">
        <f t="shared" si="193"/>
        <v>0</v>
      </c>
      <c r="BT147">
        <f t="shared" si="194"/>
        <v>0</v>
      </c>
      <c r="BU147">
        <f t="shared" si="195"/>
        <v>0</v>
      </c>
      <c r="BV147">
        <f t="shared" si="196"/>
        <v>0</v>
      </c>
      <c r="BW147">
        <f t="shared" si="197"/>
        <v>0</v>
      </c>
      <c r="BX147">
        <f t="shared" si="198"/>
        <v>0</v>
      </c>
      <c r="BY147">
        <f t="shared" si="199"/>
        <v>0</v>
      </c>
      <c r="BZ147">
        <f t="shared" si="200"/>
        <v>0</v>
      </c>
      <c r="CA147">
        <f t="shared" si="201"/>
        <v>0</v>
      </c>
      <c r="CB147">
        <f t="shared" si="202"/>
        <v>0</v>
      </c>
      <c r="CC147">
        <f t="shared" si="203"/>
        <v>0</v>
      </c>
      <c r="CD147">
        <f t="shared" si="204"/>
        <v>0</v>
      </c>
      <c r="CE147">
        <f t="shared" si="205"/>
        <v>0</v>
      </c>
      <c r="CF147">
        <f t="shared" si="206"/>
        <v>0</v>
      </c>
      <c r="CG147">
        <f t="shared" si="207"/>
        <v>0</v>
      </c>
      <c r="CH147">
        <f t="shared" si="208"/>
        <v>0</v>
      </c>
      <c r="CI147">
        <f t="shared" si="209"/>
        <v>0</v>
      </c>
      <c r="CJ147">
        <f t="shared" si="210"/>
        <v>0</v>
      </c>
      <c r="CK147">
        <f t="shared" si="211"/>
        <v>0</v>
      </c>
      <c r="CL147">
        <f t="shared" si="212"/>
        <v>0</v>
      </c>
      <c r="CM147">
        <f t="shared" si="213"/>
        <v>0</v>
      </c>
      <c r="CN147">
        <f t="shared" si="214"/>
        <v>0</v>
      </c>
      <c r="CO147">
        <f t="shared" si="215"/>
        <v>0</v>
      </c>
      <c r="CP147">
        <f t="shared" si="216"/>
        <v>0</v>
      </c>
      <c r="CQ147">
        <f t="shared" si="217"/>
        <v>0</v>
      </c>
      <c r="CR147">
        <f t="shared" si="218"/>
        <v>0</v>
      </c>
      <c r="CS147">
        <f t="shared" si="219"/>
        <v>0</v>
      </c>
      <c r="CT147">
        <f t="shared" si="220"/>
        <v>0</v>
      </c>
      <c r="CU147">
        <f t="shared" si="221"/>
        <v>0</v>
      </c>
      <c r="CV147">
        <f t="shared" si="222"/>
        <v>0</v>
      </c>
      <c r="CW147">
        <f t="shared" si="223"/>
        <v>0</v>
      </c>
      <c r="CX147">
        <f t="shared" si="224"/>
        <v>0</v>
      </c>
      <c r="CY147">
        <f t="shared" si="225"/>
        <v>0</v>
      </c>
      <c r="CZ147">
        <f t="shared" si="226"/>
        <v>0</v>
      </c>
      <c r="DA147">
        <f t="shared" si="227"/>
        <v>0</v>
      </c>
      <c r="DB147">
        <f t="shared" si="228"/>
        <v>0</v>
      </c>
      <c r="DC147">
        <f t="shared" si="229"/>
        <v>0</v>
      </c>
      <c r="DD147">
        <f t="shared" si="230"/>
        <v>0</v>
      </c>
      <c r="DE147">
        <f t="shared" si="231"/>
        <v>0</v>
      </c>
      <c r="DF147">
        <f t="shared" si="232"/>
        <v>0</v>
      </c>
      <c r="DG147">
        <f t="shared" si="233"/>
        <v>0</v>
      </c>
      <c r="DH147">
        <f t="shared" si="234"/>
        <v>0</v>
      </c>
      <c r="DI147">
        <f t="shared" si="235"/>
        <v>0</v>
      </c>
      <c r="DJ147">
        <f t="shared" si="236"/>
        <v>0</v>
      </c>
      <c r="DK147">
        <f t="shared" si="237"/>
        <v>0</v>
      </c>
      <c r="DL147">
        <f t="shared" si="238"/>
        <v>0</v>
      </c>
      <c r="DM147">
        <f t="shared" si="239"/>
        <v>0</v>
      </c>
      <c r="DN147">
        <f t="shared" si="240"/>
        <v>0</v>
      </c>
      <c r="DO147">
        <f t="shared" si="241"/>
        <v>0</v>
      </c>
      <c r="DP147">
        <f t="shared" si="242"/>
        <v>0</v>
      </c>
      <c r="DQ147">
        <f t="shared" si="243"/>
        <v>0</v>
      </c>
      <c r="DR147">
        <f t="shared" si="244"/>
        <v>0</v>
      </c>
      <c r="DS147">
        <f t="shared" si="245"/>
        <v>0</v>
      </c>
      <c r="DT147">
        <f t="shared" si="246"/>
        <v>0</v>
      </c>
      <c r="DU147">
        <f t="shared" si="247"/>
        <v>0</v>
      </c>
      <c r="DV147">
        <f t="shared" si="248"/>
        <v>0</v>
      </c>
      <c r="DW147">
        <f t="shared" si="249"/>
        <v>0</v>
      </c>
      <c r="DX147">
        <f t="shared" si="250"/>
        <v>0</v>
      </c>
      <c r="DY147">
        <f t="shared" si="251"/>
        <v>0</v>
      </c>
      <c r="DZ147">
        <f t="shared" si="252"/>
        <v>0</v>
      </c>
    </row>
    <row r="148" spans="1:130">
      <c r="A148" s="106"/>
      <c r="B148" s="55" t="s">
        <v>3</v>
      </c>
      <c r="C148" s="96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>
        <v>0</v>
      </c>
      <c r="AJ148" s="18">
        <v>0</v>
      </c>
      <c r="AK148" s="18">
        <v>0.23400000000000001</v>
      </c>
      <c r="AL148" s="18">
        <v>0</v>
      </c>
      <c r="AM148" s="18">
        <v>0</v>
      </c>
      <c r="AN148" s="18">
        <v>570.13599999999997</v>
      </c>
      <c r="AO148" s="18">
        <v>2.0339999999999998</v>
      </c>
      <c r="AP148" s="18">
        <v>9.6780000000000008</v>
      </c>
      <c r="AQ148" s="18">
        <v>17.882000000000001</v>
      </c>
      <c r="AR148" s="18">
        <v>40.025919999999999</v>
      </c>
      <c r="AS148" s="18">
        <v>31.553100000000001</v>
      </c>
      <c r="AT148" s="18">
        <v>2.6524030000000001</v>
      </c>
      <c r="AU148" s="18">
        <v>20.398</v>
      </c>
      <c r="AV148" s="18">
        <v>0</v>
      </c>
      <c r="AW148" s="18">
        <v>0</v>
      </c>
      <c r="AX148" s="18">
        <v>0</v>
      </c>
      <c r="AY148" s="18">
        <v>0</v>
      </c>
      <c r="AZ148" s="18">
        <v>0</v>
      </c>
      <c r="BA148" s="18">
        <v>15.342000000000001</v>
      </c>
      <c r="BB148" s="18">
        <v>0</v>
      </c>
      <c r="BC148" s="18">
        <v>0</v>
      </c>
      <c r="BD148" s="18">
        <v>0</v>
      </c>
      <c r="BE148" s="18">
        <v>0</v>
      </c>
      <c r="BF148" s="18">
        <v>0</v>
      </c>
      <c r="BG148" s="18">
        <v>0</v>
      </c>
      <c r="BH148" s="18">
        <v>0</v>
      </c>
      <c r="BI148" s="18">
        <v>0</v>
      </c>
      <c r="BJ148" s="18">
        <v>0</v>
      </c>
      <c r="BK148" s="18">
        <v>0</v>
      </c>
      <c r="BL148" s="18">
        <v>0</v>
      </c>
      <c r="BM148" s="18">
        <v>0</v>
      </c>
      <c r="BN148" s="18">
        <v>0</v>
      </c>
      <c r="BO148" s="103"/>
      <c r="BP148">
        <f t="shared" ref="BP148:CU148" si="253">IF($C148&lt;&gt;"",IF(D148&gt;0,1,0),0)</f>
        <v>0</v>
      </c>
      <c r="BQ148">
        <f t="shared" si="253"/>
        <v>0</v>
      </c>
      <c r="BR148">
        <f t="shared" si="253"/>
        <v>0</v>
      </c>
      <c r="BS148">
        <f t="shared" si="253"/>
        <v>0</v>
      </c>
      <c r="BT148">
        <f t="shared" si="253"/>
        <v>0</v>
      </c>
      <c r="BU148">
        <f t="shared" si="253"/>
        <v>0</v>
      </c>
      <c r="BV148">
        <f t="shared" si="253"/>
        <v>0</v>
      </c>
      <c r="BW148">
        <f t="shared" si="253"/>
        <v>0</v>
      </c>
      <c r="BX148">
        <f t="shared" si="253"/>
        <v>0</v>
      </c>
      <c r="BY148">
        <f t="shared" si="253"/>
        <v>0</v>
      </c>
      <c r="BZ148">
        <f t="shared" si="253"/>
        <v>0</v>
      </c>
      <c r="CA148">
        <f t="shared" si="253"/>
        <v>0</v>
      </c>
      <c r="CB148">
        <f t="shared" si="253"/>
        <v>0</v>
      </c>
      <c r="CC148">
        <f t="shared" si="253"/>
        <v>0</v>
      </c>
      <c r="CD148">
        <f t="shared" si="253"/>
        <v>0</v>
      </c>
      <c r="CE148">
        <f t="shared" si="253"/>
        <v>0</v>
      </c>
      <c r="CF148">
        <f t="shared" si="253"/>
        <v>0</v>
      </c>
      <c r="CG148">
        <f t="shared" si="253"/>
        <v>0</v>
      </c>
      <c r="CH148">
        <f t="shared" si="253"/>
        <v>0</v>
      </c>
      <c r="CI148">
        <f t="shared" si="253"/>
        <v>0</v>
      </c>
      <c r="CJ148">
        <f t="shared" si="253"/>
        <v>0</v>
      </c>
      <c r="CK148">
        <f t="shared" si="253"/>
        <v>0</v>
      </c>
      <c r="CL148">
        <f t="shared" si="253"/>
        <v>0</v>
      </c>
      <c r="CM148">
        <f t="shared" si="253"/>
        <v>0</v>
      </c>
      <c r="CN148">
        <f t="shared" si="253"/>
        <v>0</v>
      </c>
      <c r="CO148">
        <f t="shared" si="253"/>
        <v>0</v>
      </c>
      <c r="CP148">
        <f t="shared" si="253"/>
        <v>0</v>
      </c>
      <c r="CQ148">
        <f t="shared" si="253"/>
        <v>0</v>
      </c>
      <c r="CR148">
        <f t="shared" si="253"/>
        <v>0</v>
      </c>
      <c r="CS148">
        <f t="shared" si="253"/>
        <v>0</v>
      </c>
      <c r="CT148">
        <f t="shared" si="253"/>
        <v>0</v>
      </c>
      <c r="CU148">
        <f t="shared" si="253"/>
        <v>0</v>
      </c>
      <c r="CV148">
        <f t="shared" ref="CV148:DS148" si="254">IF($C148&lt;&gt;"",IF(AJ148&gt;0,1,0),0)</f>
        <v>0</v>
      </c>
      <c r="CW148">
        <f t="shared" si="254"/>
        <v>0</v>
      </c>
      <c r="CX148">
        <f t="shared" si="254"/>
        <v>0</v>
      </c>
      <c r="CY148">
        <f t="shared" si="254"/>
        <v>0</v>
      </c>
      <c r="CZ148">
        <f t="shared" si="254"/>
        <v>0</v>
      </c>
      <c r="DA148">
        <f t="shared" si="254"/>
        <v>0</v>
      </c>
      <c r="DB148">
        <f t="shared" si="254"/>
        <v>0</v>
      </c>
      <c r="DC148">
        <f t="shared" si="254"/>
        <v>0</v>
      </c>
      <c r="DD148">
        <f t="shared" si="254"/>
        <v>0</v>
      </c>
      <c r="DE148">
        <f t="shared" si="254"/>
        <v>0</v>
      </c>
      <c r="DF148">
        <f t="shared" si="254"/>
        <v>0</v>
      </c>
      <c r="DG148">
        <f t="shared" si="254"/>
        <v>0</v>
      </c>
      <c r="DH148">
        <f t="shared" si="254"/>
        <v>0</v>
      </c>
      <c r="DI148">
        <f t="shared" si="254"/>
        <v>0</v>
      </c>
      <c r="DJ148">
        <f t="shared" si="254"/>
        <v>0</v>
      </c>
      <c r="DK148">
        <f t="shared" si="254"/>
        <v>0</v>
      </c>
      <c r="DL148">
        <f t="shared" si="254"/>
        <v>0</v>
      </c>
      <c r="DM148">
        <f t="shared" si="254"/>
        <v>0</v>
      </c>
      <c r="DN148">
        <f t="shared" si="254"/>
        <v>0</v>
      </c>
      <c r="DO148">
        <f t="shared" si="254"/>
        <v>0</v>
      </c>
      <c r="DP148">
        <f t="shared" si="254"/>
        <v>0</v>
      </c>
      <c r="DQ148">
        <f t="shared" si="254"/>
        <v>0</v>
      </c>
      <c r="DR148">
        <f t="shared" si="254"/>
        <v>0</v>
      </c>
      <c r="DS148">
        <f t="shared" si="254"/>
        <v>0</v>
      </c>
      <c r="DT148">
        <f t="shared" si="246"/>
        <v>0</v>
      </c>
      <c r="DU148">
        <f t="shared" si="247"/>
        <v>0</v>
      </c>
      <c r="DV148">
        <f t="shared" si="248"/>
        <v>0</v>
      </c>
      <c r="DW148">
        <f t="shared" si="249"/>
        <v>0</v>
      </c>
      <c r="DX148">
        <f t="shared" si="250"/>
        <v>0</v>
      </c>
      <c r="DY148">
        <f t="shared" si="251"/>
        <v>0</v>
      </c>
      <c r="DZ148">
        <f t="shared" si="252"/>
        <v>0</v>
      </c>
    </row>
    <row r="149" spans="1:130">
      <c r="A149" s="106"/>
      <c r="B149" s="55" t="s">
        <v>25</v>
      </c>
      <c r="C149" s="96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>
        <v>0</v>
      </c>
      <c r="AJ149" s="18">
        <v>0</v>
      </c>
      <c r="AK149" s="18">
        <v>0</v>
      </c>
      <c r="AL149" s="18">
        <v>0</v>
      </c>
      <c r="AM149" s="18">
        <v>0</v>
      </c>
      <c r="AN149" s="18">
        <v>0</v>
      </c>
      <c r="AO149" s="18">
        <v>0</v>
      </c>
      <c r="AP149" s="18">
        <v>0</v>
      </c>
      <c r="AQ149" s="18">
        <v>0</v>
      </c>
      <c r="AR149" s="18">
        <v>0</v>
      </c>
      <c r="AS149" s="18">
        <v>0</v>
      </c>
      <c r="AT149" s="18">
        <v>0</v>
      </c>
      <c r="AU149" s="18">
        <v>0</v>
      </c>
      <c r="AV149" s="18">
        <v>0</v>
      </c>
      <c r="AW149" s="18">
        <v>0</v>
      </c>
      <c r="AX149" s="18">
        <v>0</v>
      </c>
      <c r="AY149" s="18">
        <v>0</v>
      </c>
      <c r="AZ149" s="18">
        <v>0</v>
      </c>
      <c r="BA149" s="18">
        <v>0</v>
      </c>
      <c r="BB149" s="18">
        <v>0</v>
      </c>
      <c r="BC149" s="18">
        <v>0</v>
      </c>
      <c r="BD149" s="18">
        <v>0</v>
      </c>
      <c r="BE149" s="18">
        <v>0</v>
      </c>
      <c r="BF149" s="18">
        <v>0</v>
      </c>
      <c r="BG149" s="18">
        <v>0</v>
      </c>
      <c r="BH149" s="18">
        <v>0</v>
      </c>
      <c r="BI149" s="18">
        <v>0</v>
      </c>
      <c r="BJ149" s="18">
        <v>0</v>
      </c>
      <c r="BK149" s="18">
        <v>0</v>
      </c>
      <c r="BL149" s="18">
        <v>0</v>
      </c>
      <c r="BM149" s="18">
        <v>0</v>
      </c>
      <c r="BN149" s="118">
        <f>3250*1.06</f>
        <v>3445</v>
      </c>
      <c r="BO149" s="103"/>
      <c r="BP149">
        <f t="shared" ref="BP149:DZ150" si="255">IF($C149&lt;&gt;"",IF(D149&gt;0,1,0),0)</f>
        <v>0</v>
      </c>
      <c r="BQ149">
        <f t="shared" si="255"/>
        <v>0</v>
      </c>
      <c r="BR149">
        <f t="shared" si="255"/>
        <v>0</v>
      </c>
      <c r="BS149">
        <f t="shared" si="255"/>
        <v>0</v>
      </c>
      <c r="BT149">
        <f t="shared" si="255"/>
        <v>0</v>
      </c>
      <c r="BU149">
        <f t="shared" si="255"/>
        <v>0</v>
      </c>
      <c r="BV149">
        <f t="shared" si="255"/>
        <v>0</v>
      </c>
      <c r="BW149">
        <f t="shared" si="255"/>
        <v>0</v>
      </c>
      <c r="BX149">
        <f t="shared" si="255"/>
        <v>0</v>
      </c>
      <c r="BY149">
        <f t="shared" si="255"/>
        <v>0</v>
      </c>
      <c r="BZ149">
        <f t="shared" si="255"/>
        <v>0</v>
      </c>
      <c r="CA149">
        <f t="shared" si="255"/>
        <v>0</v>
      </c>
      <c r="CB149">
        <f t="shared" si="255"/>
        <v>0</v>
      </c>
      <c r="CC149">
        <f t="shared" si="255"/>
        <v>0</v>
      </c>
      <c r="CD149">
        <f t="shared" si="255"/>
        <v>0</v>
      </c>
      <c r="CE149">
        <f t="shared" si="255"/>
        <v>0</v>
      </c>
      <c r="CF149">
        <f t="shared" si="255"/>
        <v>0</v>
      </c>
      <c r="CG149">
        <f t="shared" si="255"/>
        <v>0</v>
      </c>
      <c r="CH149">
        <f t="shared" si="255"/>
        <v>0</v>
      </c>
      <c r="CI149">
        <f t="shared" si="255"/>
        <v>0</v>
      </c>
      <c r="CJ149">
        <f t="shared" si="255"/>
        <v>0</v>
      </c>
      <c r="CK149">
        <f t="shared" si="255"/>
        <v>0</v>
      </c>
      <c r="CL149">
        <f t="shared" si="255"/>
        <v>0</v>
      </c>
      <c r="CM149">
        <f t="shared" si="255"/>
        <v>0</v>
      </c>
      <c r="CN149">
        <f t="shared" si="255"/>
        <v>0</v>
      </c>
      <c r="CO149">
        <f t="shared" si="255"/>
        <v>0</v>
      </c>
      <c r="CP149">
        <f t="shared" si="255"/>
        <v>0</v>
      </c>
      <c r="CQ149">
        <f t="shared" si="255"/>
        <v>0</v>
      </c>
      <c r="CR149">
        <f t="shared" si="255"/>
        <v>0</v>
      </c>
      <c r="CS149">
        <f t="shared" si="255"/>
        <v>0</v>
      </c>
      <c r="CT149">
        <f t="shared" si="255"/>
        <v>0</v>
      </c>
      <c r="CU149">
        <f t="shared" si="255"/>
        <v>0</v>
      </c>
      <c r="CV149">
        <f t="shared" si="255"/>
        <v>0</v>
      </c>
      <c r="CW149">
        <f t="shared" si="255"/>
        <v>0</v>
      </c>
      <c r="CX149">
        <f t="shared" si="255"/>
        <v>0</v>
      </c>
      <c r="CY149">
        <f t="shared" si="255"/>
        <v>0</v>
      </c>
      <c r="CZ149">
        <f t="shared" si="255"/>
        <v>0</v>
      </c>
      <c r="DA149">
        <f t="shared" si="255"/>
        <v>0</v>
      </c>
      <c r="DB149">
        <f t="shared" si="255"/>
        <v>0</v>
      </c>
      <c r="DC149">
        <f t="shared" si="255"/>
        <v>0</v>
      </c>
      <c r="DD149">
        <f t="shared" si="255"/>
        <v>0</v>
      </c>
      <c r="DE149">
        <f t="shared" si="255"/>
        <v>0</v>
      </c>
      <c r="DF149">
        <f t="shared" si="255"/>
        <v>0</v>
      </c>
      <c r="DG149">
        <f t="shared" si="255"/>
        <v>0</v>
      </c>
      <c r="DH149">
        <f t="shared" si="255"/>
        <v>0</v>
      </c>
      <c r="DI149">
        <f t="shared" si="255"/>
        <v>0</v>
      </c>
      <c r="DJ149">
        <f t="shared" si="255"/>
        <v>0</v>
      </c>
      <c r="DK149">
        <f t="shared" si="255"/>
        <v>0</v>
      </c>
      <c r="DL149">
        <f t="shared" si="255"/>
        <v>0</v>
      </c>
      <c r="DM149">
        <f t="shared" si="255"/>
        <v>0</v>
      </c>
      <c r="DN149">
        <f t="shared" si="255"/>
        <v>0</v>
      </c>
      <c r="DO149">
        <f t="shared" si="255"/>
        <v>0</v>
      </c>
      <c r="DP149">
        <f t="shared" si="255"/>
        <v>0</v>
      </c>
      <c r="DQ149">
        <f t="shared" si="255"/>
        <v>0</v>
      </c>
      <c r="DR149">
        <f t="shared" si="255"/>
        <v>0</v>
      </c>
      <c r="DS149">
        <f t="shared" si="255"/>
        <v>0</v>
      </c>
      <c r="DT149">
        <f t="shared" si="255"/>
        <v>0</v>
      </c>
      <c r="DU149">
        <f t="shared" si="255"/>
        <v>0</v>
      </c>
      <c r="DV149">
        <f t="shared" si="255"/>
        <v>0</v>
      </c>
      <c r="DW149">
        <f t="shared" si="255"/>
        <v>0</v>
      </c>
      <c r="DX149">
        <f t="shared" si="255"/>
        <v>0</v>
      </c>
      <c r="DY149">
        <f t="shared" si="255"/>
        <v>0</v>
      </c>
      <c r="DZ149">
        <f t="shared" si="255"/>
        <v>0</v>
      </c>
    </row>
    <row r="150" spans="1:130">
      <c r="A150" s="106"/>
      <c r="B150" s="19" t="s">
        <v>205</v>
      </c>
      <c r="C150" s="96"/>
      <c r="D150" s="18" t="s">
        <v>169</v>
      </c>
      <c r="E150" s="18" t="s">
        <v>169</v>
      </c>
      <c r="F150" s="18" t="s">
        <v>169</v>
      </c>
      <c r="G150" s="18" t="s">
        <v>169</v>
      </c>
      <c r="H150" s="18" t="s">
        <v>169</v>
      </c>
      <c r="I150" s="18" t="s">
        <v>169</v>
      </c>
      <c r="J150" s="18" t="s">
        <v>169</v>
      </c>
      <c r="K150" s="18" t="s">
        <v>169</v>
      </c>
      <c r="L150" s="18" t="s">
        <v>169</v>
      </c>
      <c r="M150" s="18" t="s">
        <v>169</v>
      </c>
      <c r="N150" s="18" t="s">
        <v>169</v>
      </c>
      <c r="O150" s="18" t="s">
        <v>169</v>
      </c>
      <c r="P150" s="18" t="s">
        <v>169</v>
      </c>
      <c r="Q150" s="18" t="s">
        <v>169</v>
      </c>
      <c r="R150" s="18" t="s">
        <v>169</v>
      </c>
      <c r="S150" s="18" t="s">
        <v>169</v>
      </c>
      <c r="T150" s="18" t="s">
        <v>169</v>
      </c>
      <c r="U150" s="18" t="s">
        <v>169</v>
      </c>
      <c r="V150" s="18" t="s">
        <v>169</v>
      </c>
      <c r="W150" s="18" t="s">
        <v>169</v>
      </c>
      <c r="X150" s="18" t="s">
        <v>169</v>
      </c>
      <c r="Y150" s="18" t="s">
        <v>169</v>
      </c>
      <c r="Z150" s="18" t="s">
        <v>169</v>
      </c>
      <c r="AA150" s="18" t="s">
        <v>169</v>
      </c>
      <c r="AB150" s="18" t="s">
        <v>169</v>
      </c>
      <c r="AC150" s="18" t="s">
        <v>169</v>
      </c>
      <c r="AD150" s="18" t="s">
        <v>169</v>
      </c>
      <c r="AE150" s="18" t="s">
        <v>169</v>
      </c>
      <c r="AF150" s="18" t="s">
        <v>169</v>
      </c>
      <c r="AG150" s="18" t="s">
        <v>169</v>
      </c>
      <c r="AH150" s="18" t="s">
        <v>169</v>
      </c>
      <c r="AI150" s="18">
        <v>0</v>
      </c>
      <c r="AJ150" s="18">
        <v>0</v>
      </c>
      <c r="AK150" s="18">
        <v>6.6989999999999998</v>
      </c>
      <c r="AL150" s="18">
        <v>149.75800000000001</v>
      </c>
      <c r="AM150" s="18">
        <v>158.50299999999999</v>
      </c>
      <c r="AN150" s="18">
        <v>18.748000000000001</v>
      </c>
      <c r="AO150" s="18">
        <v>2.1019999999999999</v>
      </c>
      <c r="AP150" s="18">
        <v>6.0730000000000004</v>
      </c>
      <c r="AQ150" s="18">
        <v>14.964</v>
      </c>
      <c r="AR150" s="18">
        <v>2.4079999999999999</v>
      </c>
      <c r="AS150" s="18">
        <v>3.9510000000000001</v>
      </c>
      <c r="AT150" s="18">
        <v>1.905</v>
      </c>
      <c r="AU150" s="18">
        <v>0.53200000000000003</v>
      </c>
      <c r="AV150" s="18">
        <v>0.51100000000000001</v>
      </c>
      <c r="AW150" s="18">
        <v>37.637</v>
      </c>
      <c r="AX150" s="18">
        <v>26.318000000000001</v>
      </c>
      <c r="AY150" s="18">
        <v>11.896000000000001</v>
      </c>
      <c r="AZ150" s="18">
        <v>5.4770000000000003</v>
      </c>
      <c r="BA150" s="18">
        <v>21.760999999999999</v>
      </c>
      <c r="BB150" s="18">
        <v>10.641999999999999</v>
      </c>
      <c r="BC150" s="18">
        <v>16.100000000000001</v>
      </c>
      <c r="BD150" s="18">
        <v>12.227</v>
      </c>
      <c r="BE150" s="18">
        <v>12.462</v>
      </c>
      <c r="BF150" s="18">
        <v>15.215999999999999</v>
      </c>
      <c r="BG150" s="18">
        <v>14.519</v>
      </c>
      <c r="BH150" s="18">
        <v>11.487</v>
      </c>
      <c r="BI150" s="18">
        <v>11.612</v>
      </c>
      <c r="BJ150" s="18">
        <v>12.161</v>
      </c>
      <c r="BK150" s="118">
        <v>14.629</v>
      </c>
      <c r="BL150" s="18">
        <v>0</v>
      </c>
      <c r="BM150" s="18">
        <v>0</v>
      </c>
      <c r="BN150" s="118">
        <v>25</v>
      </c>
      <c r="BO150" s="103"/>
      <c r="BP150">
        <f t="shared" ref="BP150:CU150" si="256">IF($C150&lt;&gt;"",IF(D150&gt;0,1,0),0)</f>
        <v>0</v>
      </c>
      <c r="BQ150">
        <f t="shared" si="256"/>
        <v>0</v>
      </c>
      <c r="BR150">
        <f t="shared" si="256"/>
        <v>0</v>
      </c>
      <c r="BS150">
        <f t="shared" si="256"/>
        <v>0</v>
      </c>
      <c r="BT150">
        <f t="shared" si="256"/>
        <v>0</v>
      </c>
      <c r="BU150">
        <f t="shared" si="256"/>
        <v>0</v>
      </c>
      <c r="BV150">
        <f t="shared" si="256"/>
        <v>0</v>
      </c>
      <c r="BW150">
        <f t="shared" si="256"/>
        <v>0</v>
      </c>
      <c r="BX150">
        <f t="shared" si="256"/>
        <v>0</v>
      </c>
      <c r="BY150">
        <f t="shared" si="256"/>
        <v>0</v>
      </c>
      <c r="BZ150">
        <f t="shared" si="256"/>
        <v>0</v>
      </c>
      <c r="CA150">
        <f t="shared" si="256"/>
        <v>0</v>
      </c>
      <c r="CB150">
        <f t="shared" si="256"/>
        <v>0</v>
      </c>
      <c r="CC150">
        <f t="shared" si="256"/>
        <v>0</v>
      </c>
      <c r="CD150">
        <f t="shared" si="256"/>
        <v>0</v>
      </c>
      <c r="CE150">
        <f t="shared" si="256"/>
        <v>0</v>
      </c>
      <c r="CF150">
        <f t="shared" si="256"/>
        <v>0</v>
      </c>
      <c r="CG150">
        <f t="shared" si="256"/>
        <v>0</v>
      </c>
      <c r="CH150">
        <f t="shared" si="256"/>
        <v>0</v>
      </c>
      <c r="CI150">
        <f t="shared" si="256"/>
        <v>0</v>
      </c>
      <c r="CJ150">
        <f t="shared" si="256"/>
        <v>0</v>
      </c>
      <c r="CK150">
        <f t="shared" si="256"/>
        <v>0</v>
      </c>
      <c r="CL150">
        <f t="shared" si="256"/>
        <v>0</v>
      </c>
      <c r="CM150">
        <f t="shared" si="256"/>
        <v>0</v>
      </c>
      <c r="CN150">
        <f t="shared" si="256"/>
        <v>0</v>
      </c>
      <c r="CO150">
        <f t="shared" si="256"/>
        <v>0</v>
      </c>
      <c r="CP150">
        <f t="shared" si="256"/>
        <v>0</v>
      </c>
      <c r="CQ150">
        <f t="shared" si="256"/>
        <v>0</v>
      </c>
      <c r="CR150">
        <f t="shared" si="256"/>
        <v>0</v>
      </c>
      <c r="CS150">
        <f t="shared" si="256"/>
        <v>0</v>
      </c>
      <c r="CT150">
        <f t="shared" si="256"/>
        <v>0</v>
      </c>
      <c r="CU150">
        <f t="shared" si="256"/>
        <v>0</v>
      </c>
      <c r="CV150">
        <f t="shared" si="255"/>
        <v>0</v>
      </c>
      <c r="CW150">
        <f t="shared" si="255"/>
        <v>0</v>
      </c>
      <c r="CX150">
        <f t="shared" si="255"/>
        <v>0</v>
      </c>
      <c r="CY150">
        <f t="shared" si="255"/>
        <v>0</v>
      </c>
      <c r="CZ150">
        <f t="shared" si="255"/>
        <v>0</v>
      </c>
      <c r="DA150">
        <f t="shared" si="255"/>
        <v>0</v>
      </c>
      <c r="DB150">
        <f t="shared" si="255"/>
        <v>0</v>
      </c>
      <c r="DC150">
        <f t="shared" si="255"/>
        <v>0</v>
      </c>
      <c r="DD150">
        <f t="shared" si="255"/>
        <v>0</v>
      </c>
      <c r="DE150">
        <f t="shared" si="255"/>
        <v>0</v>
      </c>
      <c r="DF150">
        <f t="shared" si="255"/>
        <v>0</v>
      </c>
      <c r="DG150">
        <f t="shared" si="255"/>
        <v>0</v>
      </c>
      <c r="DH150">
        <f t="shared" si="255"/>
        <v>0</v>
      </c>
      <c r="DI150">
        <f t="shared" si="255"/>
        <v>0</v>
      </c>
      <c r="DJ150">
        <f t="shared" si="255"/>
        <v>0</v>
      </c>
      <c r="DK150">
        <f t="shared" si="255"/>
        <v>0</v>
      </c>
      <c r="DL150">
        <f t="shared" si="255"/>
        <v>0</v>
      </c>
      <c r="DM150">
        <f t="shared" si="255"/>
        <v>0</v>
      </c>
      <c r="DN150">
        <f t="shared" si="255"/>
        <v>0</v>
      </c>
      <c r="DO150">
        <f t="shared" si="255"/>
        <v>0</v>
      </c>
      <c r="DP150">
        <f t="shared" si="255"/>
        <v>0</v>
      </c>
      <c r="DQ150">
        <f t="shared" si="255"/>
        <v>0</v>
      </c>
      <c r="DR150">
        <f t="shared" si="255"/>
        <v>0</v>
      </c>
      <c r="DS150">
        <f t="shared" si="255"/>
        <v>0</v>
      </c>
      <c r="DT150">
        <f t="shared" si="255"/>
        <v>0</v>
      </c>
      <c r="DU150">
        <f t="shared" si="255"/>
        <v>0</v>
      </c>
      <c r="DV150">
        <f t="shared" si="255"/>
        <v>0</v>
      </c>
      <c r="DW150">
        <f t="shared" si="255"/>
        <v>0</v>
      </c>
      <c r="DX150">
        <f t="shared" si="255"/>
        <v>0</v>
      </c>
      <c r="DY150">
        <f t="shared" si="255"/>
        <v>0</v>
      </c>
      <c r="DZ150">
        <f t="shared" si="255"/>
        <v>0</v>
      </c>
    </row>
    <row r="151" spans="1:130">
      <c r="A151" s="106"/>
      <c r="B151" s="19" t="s">
        <v>210</v>
      </c>
      <c r="C151" s="96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41" t="s">
        <v>16</v>
      </c>
      <c r="AN151" s="41" t="s">
        <v>16</v>
      </c>
      <c r="AO151" s="41" t="s">
        <v>16</v>
      </c>
      <c r="AP151" s="41" t="s">
        <v>16</v>
      </c>
      <c r="AQ151" s="160">
        <v>9.4043887147335425</v>
      </c>
      <c r="AR151" s="160">
        <v>84.745762711864401</v>
      </c>
      <c r="AS151" s="160">
        <v>198.1012658227848</v>
      </c>
      <c r="AT151" s="160">
        <v>172.91666666666666</v>
      </c>
      <c r="AU151" s="160">
        <v>105.28756957328386</v>
      </c>
      <c r="AV151" s="160">
        <v>101.38248847926268</v>
      </c>
      <c r="AW151" s="18">
        <v>81.784386617100367</v>
      </c>
      <c r="AX151" s="18">
        <v>0</v>
      </c>
      <c r="AY151" s="18">
        <v>0</v>
      </c>
      <c r="AZ151" s="18">
        <v>0</v>
      </c>
      <c r="BA151" s="18">
        <v>0</v>
      </c>
      <c r="BB151" s="18">
        <v>0</v>
      </c>
      <c r="BC151" s="18">
        <v>0</v>
      </c>
      <c r="BD151" s="18">
        <v>0</v>
      </c>
      <c r="BE151" s="25">
        <v>0</v>
      </c>
      <c r="BF151" s="18">
        <v>0</v>
      </c>
      <c r="BG151" s="18">
        <v>0</v>
      </c>
      <c r="BH151" s="18">
        <v>0</v>
      </c>
      <c r="BI151" s="18">
        <v>0</v>
      </c>
      <c r="BJ151" s="18">
        <v>0</v>
      </c>
      <c r="BK151" s="118">
        <v>0</v>
      </c>
      <c r="BL151" s="18">
        <v>0</v>
      </c>
      <c r="BM151" s="18">
        <v>0</v>
      </c>
      <c r="BN151" s="18">
        <v>0</v>
      </c>
      <c r="BO151" s="103"/>
      <c r="BP151">
        <f>IF($C151&lt;&gt;"",IF(D151&gt;0,1,0),0)</f>
        <v>0</v>
      </c>
      <c r="BQ151">
        <f t="shared" ref="BQ151:DZ151" si="257">IF($C151&lt;&gt;"",IF(E151&gt;0,1,0),0)</f>
        <v>0</v>
      </c>
      <c r="BR151">
        <f t="shared" si="257"/>
        <v>0</v>
      </c>
      <c r="BS151">
        <f t="shared" si="257"/>
        <v>0</v>
      </c>
      <c r="BT151">
        <f t="shared" si="257"/>
        <v>0</v>
      </c>
      <c r="BU151">
        <f t="shared" si="257"/>
        <v>0</v>
      </c>
      <c r="BV151">
        <f t="shared" si="257"/>
        <v>0</v>
      </c>
      <c r="BW151">
        <f t="shared" si="257"/>
        <v>0</v>
      </c>
      <c r="BX151">
        <f t="shared" si="257"/>
        <v>0</v>
      </c>
      <c r="BY151">
        <f t="shared" si="257"/>
        <v>0</v>
      </c>
      <c r="BZ151">
        <f t="shared" si="257"/>
        <v>0</v>
      </c>
      <c r="CA151">
        <f t="shared" si="257"/>
        <v>0</v>
      </c>
      <c r="CB151">
        <f t="shared" si="257"/>
        <v>0</v>
      </c>
      <c r="CC151">
        <f t="shared" si="257"/>
        <v>0</v>
      </c>
      <c r="CD151">
        <f t="shared" si="257"/>
        <v>0</v>
      </c>
      <c r="CE151">
        <f t="shared" si="257"/>
        <v>0</v>
      </c>
      <c r="CF151">
        <f t="shared" si="257"/>
        <v>0</v>
      </c>
      <c r="CG151">
        <f t="shared" si="257"/>
        <v>0</v>
      </c>
      <c r="CH151">
        <f t="shared" si="257"/>
        <v>0</v>
      </c>
      <c r="CI151">
        <f t="shared" si="257"/>
        <v>0</v>
      </c>
      <c r="CJ151">
        <f t="shared" si="257"/>
        <v>0</v>
      </c>
      <c r="CK151">
        <f t="shared" si="257"/>
        <v>0</v>
      </c>
      <c r="CL151">
        <f t="shared" si="257"/>
        <v>0</v>
      </c>
      <c r="CM151">
        <f t="shared" si="257"/>
        <v>0</v>
      </c>
      <c r="CN151">
        <f t="shared" si="257"/>
        <v>0</v>
      </c>
      <c r="CO151">
        <f t="shared" si="257"/>
        <v>0</v>
      </c>
      <c r="CP151">
        <f t="shared" si="257"/>
        <v>0</v>
      </c>
      <c r="CQ151">
        <f t="shared" si="257"/>
        <v>0</v>
      </c>
      <c r="CR151">
        <f t="shared" si="257"/>
        <v>0</v>
      </c>
      <c r="CS151">
        <f t="shared" si="257"/>
        <v>0</v>
      </c>
      <c r="CT151">
        <f t="shared" si="257"/>
        <v>0</v>
      </c>
      <c r="CU151">
        <f t="shared" si="257"/>
        <v>0</v>
      </c>
      <c r="CV151">
        <f t="shared" si="257"/>
        <v>0</v>
      </c>
      <c r="CW151">
        <f t="shared" si="257"/>
        <v>0</v>
      </c>
      <c r="CX151">
        <f t="shared" si="257"/>
        <v>0</v>
      </c>
      <c r="CY151">
        <f t="shared" si="257"/>
        <v>0</v>
      </c>
      <c r="CZ151">
        <f t="shared" si="257"/>
        <v>0</v>
      </c>
      <c r="DA151">
        <f t="shared" si="257"/>
        <v>0</v>
      </c>
      <c r="DB151">
        <f t="shared" si="257"/>
        <v>0</v>
      </c>
      <c r="DC151">
        <f t="shared" si="257"/>
        <v>0</v>
      </c>
      <c r="DD151">
        <f t="shared" si="257"/>
        <v>0</v>
      </c>
      <c r="DE151">
        <f t="shared" si="257"/>
        <v>0</v>
      </c>
      <c r="DF151">
        <f t="shared" si="257"/>
        <v>0</v>
      </c>
      <c r="DG151">
        <f t="shared" si="257"/>
        <v>0</v>
      </c>
      <c r="DH151">
        <f t="shared" si="257"/>
        <v>0</v>
      </c>
      <c r="DI151">
        <f t="shared" si="257"/>
        <v>0</v>
      </c>
      <c r="DJ151">
        <f t="shared" si="257"/>
        <v>0</v>
      </c>
      <c r="DK151">
        <f t="shared" si="257"/>
        <v>0</v>
      </c>
      <c r="DL151">
        <f t="shared" si="257"/>
        <v>0</v>
      </c>
      <c r="DM151">
        <f t="shared" si="257"/>
        <v>0</v>
      </c>
      <c r="DN151">
        <f t="shared" si="257"/>
        <v>0</v>
      </c>
      <c r="DO151">
        <f t="shared" si="257"/>
        <v>0</v>
      </c>
      <c r="DP151">
        <f t="shared" si="257"/>
        <v>0</v>
      </c>
      <c r="DQ151">
        <f t="shared" si="257"/>
        <v>0</v>
      </c>
      <c r="DR151">
        <f t="shared" si="257"/>
        <v>0</v>
      </c>
      <c r="DS151">
        <f t="shared" si="257"/>
        <v>0</v>
      </c>
      <c r="DT151">
        <f t="shared" si="257"/>
        <v>0</v>
      </c>
      <c r="DU151">
        <f t="shared" si="257"/>
        <v>0</v>
      </c>
      <c r="DV151">
        <f t="shared" si="257"/>
        <v>0</v>
      </c>
      <c r="DW151">
        <f t="shared" si="257"/>
        <v>0</v>
      </c>
      <c r="DX151">
        <f t="shared" si="257"/>
        <v>0</v>
      </c>
      <c r="DY151">
        <f t="shared" si="257"/>
        <v>0</v>
      </c>
      <c r="DZ151">
        <f t="shared" si="257"/>
        <v>0</v>
      </c>
    </row>
    <row r="152" spans="1:130" ht="15.75">
      <c r="A152" s="106"/>
      <c r="B152" s="55"/>
      <c r="C152" s="96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18"/>
      <c r="AR152" s="18"/>
      <c r="AS152" s="18"/>
      <c r="AT152" s="18"/>
      <c r="AU152" s="34"/>
      <c r="AV152" s="34"/>
      <c r="AW152" s="34"/>
      <c r="AX152" s="34"/>
      <c r="AY152" s="34"/>
      <c r="AZ152" s="34"/>
      <c r="BA152" s="34"/>
      <c r="BB152" s="34"/>
      <c r="BC152" s="34"/>
      <c r="BD152" s="20"/>
      <c r="BE152" s="58"/>
      <c r="BF152" s="20"/>
      <c r="BG152" s="20"/>
      <c r="BH152" s="2"/>
      <c r="BI152" s="2"/>
      <c r="BJ152" s="2"/>
      <c r="BK152" s="2"/>
      <c r="BL152" s="22"/>
      <c r="BM152" s="2"/>
      <c r="BN152" s="2"/>
      <c r="BO152" s="103"/>
    </row>
    <row r="153" spans="1:130">
      <c r="A153" s="105">
        <f>IF(LEFT(B153,1)&lt;&gt;"",IF(LEFT(B153,1)&lt;&gt;" ",COUNT($A$66:A148)+1,""),"")</f>
        <v>15</v>
      </c>
      <c r="B153" s="32" t="s">
        <v>31</v>
      </c>
      <c r="C153" s="96">
        <v>3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>
        <f>SUM(Y154:Y156)</f>
        <v>0.197632</v>
      </c>
      <c r="Z153" s="22">
        <f t="shared" ref="Z153:BK153" si="258">SUM(Z154:Z156)</f>
        <v>0.47282099999999999</v>
      </c>
      <c r="AA153" s="22">
        <f t="shared" si="258"/>
        <v>3.2305950000000001</v>
      </c>
      <c r="AB153" s="22">
        <f t="shared" si="258"/>
        <v>6.1449930000000004</v>
      </c>
      <c r="AC153" s="22">
        <f t="shared" si="258"/>
        <v>0.48805500000000002</v>
      </c>
      <c r="AD153" s="22">
        <f t="shared" si="258"/>
        <v>2.702375</v>
      </c>
      <c r="AE153" s="22">
        <f t="shared" si="258"/>
        <v>2.4605189999999997</v>
      </c>
      <c r="AF153" s="22">
        <f t="shared" si="258"/>
        <v>3.5638519999999998</v>
      </c>
      <c r="AG153" s="22">
        <f t="shared" si="258"/>
        <v>2.6428219999999998</v>
      </c>
      <c r="AH153" s="22">
        <f t="shared" si="258"/>
        <v>12.011950000000001</v>
      </c>
      <c r="AI153" s="22">
        <f t="shared" si="258"/>
        <v>1.7640690000000001</v>
      </c>
      <c r="AJ153" s="22">
        <f t="shared" si="258"/>
        <v>3.0483570000000002</v>
      </c>
      <c r="AK153" s="22">
        <f t="shared" si="258"/>
        <v>4.7230850000000002</v>
      </c>
      <c r="AL153" s="22">
        <f t="shared" si="258"/>
        <v>8.2685370000000002</v>
      </c>
      <c r="AM153" s="22">
        <f t="shared" si="258"/>
        <v>1.5458530000000001</v>
      </c>
      <c r="AN153" s="22">
        <f t="shared" si="258"/>
        <v>1.179583</v>
      </c>
      <c r="AO153" s="22">
        <f t="shared" si="258"/>
        <v>1.4E-2</v>
      </c>
      <c r="AP153" s="22">
        <f t="shared" si="258"/>
        <v>0</v>
      </c>
      <c r="AQ153" s="22">
        <f t="shared" si="258"/>
        <v>8.6399999999999999E-5</v>
      </c>
      <c r="AR153" s="22">
        <f t="shared" si="258"/>
        <v>0</v>
      </c>
      <c r="AS153" s="22">
        <f t="shared" si="258"/>
        <v>1.2E-2</v>
      </c>
      <c r="AT153" s="22">
        <f t="shared" si="258"/>
        <v>1.899912</v>
      </c>
      <c r="AU153" s="22">
        <f t="shared" si="258"/>
        <v>0.98312900000000003</v>
      </c>
      <c r="AV153" s="22">
        <f t="shared" si="258"/>
        <v>1.307858</v>
      </c>
      <c r="AW153" s="22">
        <f t="shared" si="258"/>
        <v>8.7249440000000007</v>
      </c>
      <c r="AX153" s="22">
        <f t="shared" si="258"/>
        <v>555.14936190000003</v>
      </c>
      <c r="AY153" s="22">
        <f t="shared" si="258"/>
        <v>558.26717500000007</v>
      </c>
      <c r="AZ153" s="22">
        <f t="shared" si="258"/>
        <v>8.1835709999999988</v>
      </c>
      <c r="BA153" s="22">
        <f t="shared" si="258"/>
        <v>10.761639000000001</v>
      </c>
      <c r="BB153" s="22">
        <f t="shared" si="258"/>
        <v>7.8089341999999995</v>
      </c>
      <c r="BC153" s="22">
        <f t="shared" si="258"/>
        <v>8.2695553000000004</v>
      </c>
      <c r="BD153" s="22">
        <f t="shared" si="258"/>
        <v>550.20033650000005</v>
      </c>
      <c r="BE153" s="22">
        <f t="shared" si="258"/>
        <v>568.562724</v>
      </c>
      <c r="BF153" s="22">
        <f t="shared" si="258"/>
        <v>6.0339147999999998</v>
      </c>
      <c r="BG153" s="22">
        <f t="shared" si="258"/>
        <v>7.2783801000000006</v>
      </c>
      <c r="BH153" s="22">
        <f t="shared" si="258"/>
        <v>530.10312920000001</v>
      </c>
      <c r="BI153" s="22">
        <f t="shared" si="258"/>
        <v>532.92936980000002</v>
      </c>
      <c r="BJ153" s="22">
        <f t="shared" si="258"/>
        <v>13.5237911</v>
      </c>
      <c r="BK153" s="22">
        <f t="shared" si="258"/>
        <v>22.731000000000002</v>
      </c>
      <c r="BL153" s="22">
        <f t="shared" ref="BL153:BN153" si="259">SUM(BL154:BL156)</f>
        <v>608.91979909999998</v>
      </c>
      <c r="BM153" s="22">
        <f t="shared" si="259"/>
        <v>593</v>
      </c>
      <c r="BN153" s="22">
        <f t="shared" si="259"/>
        <v>25</v>
      </c>
      <c r="BO153" s="103"/>
      <c r="BP153">
        <f t="shared" ref="BP153:CU153" si="260">IF($C153&lt;&gt;"",IF(D153&gt;0,1,0),0)</f>
        <v>0</v>
      </c>
      <c r="BQ153">
        <f t="shared" si="260"/>
        <v>0</v>
      </c>
      <c r="BR153">
        <f t="shared" si="260"/>
        <v>0</v>
      </c>
      <c r="BS153">
        <f t="shared" si="260"/>
        <v>0</v>
      </c>
      <c r="BT153">
        <f t="shared" si="260"/>
        <v>0</v>
      </c>
      <c r="BU153">
        <f t="shared" si="260"/>
        <v>0</v>
      </c>
      <c r="BV153">
        <f t="shared" si="260"/>
        <v>0</v>
      </c>
      <c r="BW153">
        <f t="shared" si="260"/>
        <v>0</v>
      </c>
      <c r="BX153">
        <f t="shared" si="260"/>
        <v>0</v>
      </c>
      <c r="BY153">
        <f t="shared" si="260"/>
        <v>0</v>
      </c>
      <c r="BZ153">
        <f t="shared" si="260"/>
        <v>0</v>
      </c>
      <c r="CA153">
        <f t="shared" si="260"/>
        <v>0</v>
      </c>
      <c r="CB153">
        <f t="shared" si="260"/>
        <v>0</v>
      </c>
      <c r="CC153">
        <f t="shared" si="260"/>
        <v>0</v>
      </c>
      <c r="CD153">
        <f t="shared" si="260"/>
        <v>0</v>
      </c>
      <c r="CE153">
        <f t="shared" si="260"/>
        <v>0</v>
      </c>
      <c r="CF153">
        <f t="shared" si="260"/>
        <v>0</v>
      </c>
      <c r="CG153">
        <f t="shared" si="260"/>
        <v>0</v>
      </c>
      <c r="CH153">
        <f t="shared" si="260"/>
        <v>0</v>
      </c>
      <c r="CI153">
        <f t="shared" si="260"/>
        <v>0</v>
      </c>
      <c r="CJ153">
        <f t="shared" si="260"/>
        <v>0</v>
      </c>
      <c r="CK153">
        <f t="shared" si="260"/>
        <v>1</v>
      </c>
      <c r="CL153">
        <f t="shared" si="260"/>
        <v>1</v>
      </c>
      <c r="CM153">
        <f t="shared" si="260"/>
        <v>1</v>
      </c>
      <c r="CN153">
        <f t="shared" si="260"/>
        <v>1</v>
      </c>
      <c r="CO153">
        <f t="shared" si="260"/>
        <v>1</v>
      </c>
      <c r="CP153">
        <f t="shared" si="260"/>
        <v>1</v>
      </c>
      <c r="CQ153">
        <f t="shared" si="260"/>
        <v>1</v>
      </c>
      <c r="CR153">
        <f t="shared" si="260"/>
        <v>1</v>
      </c>
      <c r="CS153">
        <f t="shared" si="260"/>
        <v>1</v>
      </c>
      <c r="CT153">
        <f t="shared" si="260"/>
        <v>1</v>
      </c>
      <c r="CU153">
        <f t="shared" si="260"/>
        <v>1</v>
      </c>
      <c r="CV153">
        <f t="shared" ref="CV153:DZ153" si="261">IF($C153&lt;&gt;"",IF(AJ153&gt;0,1,0),0)</f>
        <v>1</v>
      </c>
      <c r="CW153">
        <f t="shared" si="261"/>
        <v>1</v>
      </c>
      <c r="CX153">
        <f t="shared" si="261"/>
        <v>1</v>
      </c>
      <c r="CY153">
        <f t="shared" si="261"/>
        <v>1</v>
      </c>
      <c r="CZ153">
        <f t="shared" si="261"/>
        <v>1</v>
      </c>
      <c r="DA153">
        <f t="shared" si="261"/>
        <v>1</v>
      </c>
      <c r="DB153">
        <f t="shared" si="261"/>
        <v>0</v>
      </c>
      <c r="DC153">
        <f t="shared" si="261"/>
        <v>1</v>
      </c>
      <c r="DD153">
        <f t="shared" si="261"/>
        <v>0</v>
      </c>
      <c r="DE153">
        <f t="shared" si="261"/>
        <v>1</v>
      </c>
      <c r="DF153">
        <f t="shared" si="261"/>
        <v>1</v>
      </c>
      <c r="DG153">
        <f t="shared" si="261"/>
        <v>1</v>
      </c>
      <c r="DH153">
        <f t="shared" si="261"/>
        <v>1</v>
      </c>
      <c r="DI153">
        <f t="shared" si="261"/>
        <v>1</v>
      </c>
      <c r="DJ153">
        <f t="shared" si="261"/>
        <v>1</v>
      </c>
      <c r="DK153">
        <f t="shared" si="261"/>
        <v>1</v>
      </c>
      <c r="DL153">
        <f t="shared" si="261"/>
        <v>1</v>
      </c>
      <c r="DM153">
        <f t="shared" si="261"/>
        <v>1</v>
      </c>
      <c r="DN153">
        <f t="shared" si="261"/>
        <v>1</v>
      </c>
      <c r="DO153">
        <f t="shared" si="261"/>
        <v>1</v>
      </c>
      <c r="DP153">
        <f t="shared" si="261"/>
        <v>1</v>
      </c>
      <c r="DQ153">
        <f t="shared" si="261"/>
        <v>1</v>
      </c>
      <c r="DR153">
        <f t="shared" si="261"/>
        <v>1</v>
      </c>
      <c r="DS153">
        <f t="shared" si="261"/>
        <v>1</v>
      </c>
      <c r="DT153">
        <f t="shared" si="261"/>
        <v>1</v>
      </c>
      <c r="DU153">
        <f t="shared" si="261"/>
        <v>1</v>
      </c>
      <c r="DV153">
        <f t="shared" si="261"/>
        <v>1</v>
      </c>
      <c r="DW153">
        <f t="shared" si="261"/>
        <v>1</v>
      </c>
      <c r="DX153">
        <f t="shared" si="261"/>
        <v>1</v>
      </c>
      <c r="DY153">
        <f t="shared" si="261"/>
        <v>1</v>
      </c>
      <c r="DZ153">
        <f t="shared" si="261"/>
        <v>1</v>
      </c>
    </row>
    <row r="154" spans="1:130">
      <c r="A154" s="106" t="str">
        <f>IF(LEFT(B155,1)&lt;&gt;"",IF(LEFT(B155,1)&lt;&gt;" ",COUNT($A$66:A150)+1,""),"")</f>
        <v/>
      </c>
      <c r="B154" s="59" t="s">
        <v>3</v>
      </c>
      <c r="C154" s="96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>
        <v>0.197632</v>
      </c>
      <c r="Z154" s="18">
        <v>0.47282099999999999</v>
      </c>
      <c r="AA154" s="18">
        <v>3.2044839999999999</v>
      </c>
      <c r="AB154" s="18">
        <v>4.7703290000000003</v>
      </c>
      <c r="AC154" s="18">
        <v>0.472165</v>
      </c>
      <c r="AD154" s="18">
        <v>1.912415</v>
      </c>
      <c r="AE154" s="18">
        <v>1.166804</v>
      </c>
      <c r="AF154" s="18">
        <v>1.900852</v>
      </c>
      <c r="AG154" s="18">
        <v>1.356358</v>
      </c>
      <c r="AH154" s="18">
        <v>10.33295</v>
      </c>
      <c r="AI154" s="18">
        <v>1.7631270000000001</v>
      </c>
      <c r="AJ154" s="18">
        <v>2.9765630000000001</v>
      </c>
      <c r="AK154" s="18">
        <v>3.30966</v>
      </c>
      <c r="AL154" s="18">
        <v>5.1108960000000003</v>
      </c>
      <c r="AM154" s="18">
        <v>1.2466630000000001</v>
      </c>
      <c r="AN154" s="18">
        <v>1.179583</v>
      </c>
      <c r="AO154" s="41">
        <v>1.4E-2</v>
      </c>
      <c r="AP154" s="18">
        <v>0</v>
      </c>
      <c r="AQ154" s="18">
        <v>0</v>
      </c>
      <c r="AR154" s="18">
        <v>0</v>
      </c>
      <c r="AS154" s="60">
        <v>1.2E-2</v>
      </c>
      <c r="AT154" s="18">
        <v>0.844912</v>
      </c>
      <c r="AU154" s="18">
        <v>0.88412900000000005</v>
      </c>
      <c r="AV154" s="18">
        <v>1.252858</v>
      </c>
      <c r="AW154" s="18">
        <v>5.7409439999999998</v>
      </c>
      <c r="AX154" s="18">
        <v>6.7273619</v>
      </c>
      <c r="AY154" s="18">
        <v>7.0131750000000004</v>
      </c>
      <c r="AZ154" s="18">
        <v>7.0555709999999996</v>
      </c>
      <c r="BA154" s="18">
        <v>9.713317</v>
      </c>
      <c r="BB154" s="18">
        <v>6.7264101999999992</v>
      </c>
      <c r="BC154" s="18">
        <v>7.4145553000000008</v>
      </c>
      <c r="BD154" s="18">
        <v>5.3093634999999999</v>
      </c>
      <c r="BE154" s="18">
        <v>9.182855</v>
      </c>
      <c r="BF154" s="18">
        <v>6.0339147999999998</v>
      </c>
      <c r="BG154" s="18">
        <v>7.2783801000000006</v>
      </c>
      <c r="BH154" s="18">
        <v>4.1031291999999997</v>
      </c>
      <c r="BI154" s="18">
        <v>6.7723697999999999</v>
      </c>
      <c r="BJ154" s="18">
        <v>12.954791100000001</v>
      </c>
      <c r="BK154" s="34">
        <v>22.731000000000002</v>
      </c>
      <c r="BL154" s="118">
        <v>35.919799099999999</v>
      </c>
      <c r="BM154" s="118">
        <v>40</v>
      </c>
      <c r="BN154" s="34">
        <v>25</v>
      </c>
      <c r="BO154" s="103"/>
      <c r="BP154">
        <f t="shared" ref="BP154:BY155" si="262">IF($C154&lt;&gt;"",IF(D154&gt;0,1,0),0)</f>
        <v>0</v>
      </c>
      <c r="BQ154">
        <f t="shared" si="262"/>
        <v>0</v>
      </c>
      <c r="BR154">
        <f t="shared" si="262"/>
        <v>0</v>
      </c>
      <c r="BS154">
        <f t="shared" si="262"/>
        <v>0</v>
      </c>
      <c r="BT154">
        <f t="shared" si="262"/>
        <v>0</v>
      </c>
      <c r="BU154">
        <f t="shared" si="262"/>
        <v>0</v>
      </c>
      <c r="BV154">
        <f t="shared" si="262"/>
        <v>0</v>
      </c>
      <c r="BW154">
        <f t="shared" si="262"/>
        <v>0</v>
      </c>
      <c r="BX154">
        <f t="shared" si="262"/>
        <v>0</v>
      </c>
      <c r="BY154">
        <f t="shared" si="262"/>
        <v>0</v>
      </c>
      <c r="BZ154">
        <f t="shared" ref="BZ154:CI155" si="263">IF($C154&lt;&gt;"",IF(N154&gt;0,1,0),0)</f>
        <v>0</v>
      </c>
      <c r="CA154">
        <f t="shared" si="263"/>
        <v>0</v>
      </c>
      <c r="CB154">
        <f t="shared" si="263"/>
        <v>0</v>
      </c>
      <c r="CC154">
        <f t="shared" si="263"/>
        <v>0</v>
      </c>
      <c r="CD154">
        <f t="shared" si="263"/>
        <v>0</v>
      </c>
      <c r="CE154">
        <f t="shared" si="263"/>
        <v>0</v>
      </c>
      <c r="CF154">
        <f t="shared" si="263"/>
        <v>0</v>
      </c>
      <c r="CG154">
        <f t="shared" si="263"/>
        <v>0</v>
      </c>
      <c r="CH154">
        <f t="shared" si="263"/>
        <v>0</v>
      </c>
      <c r="CI154">
        <f t="shared" si="263"/>
        <v>0</v>
      </c>
      <c r="CJ154">
        <f t="shared" ref="CJ154:CS155" si="264">IF($C154&lt;&gt;"",IF(X154&gt;0,1,0),0)</f>
        <v>0</v>
      </c>
      <c r="CK154">
        <f t="shared" si="264"/>
        <v>0</v>
      </c>
      <c r="CL154">
        <f t="shared" si="264"/>
        <v>0</v>
      </c>
      <c r="CM154">
        <f t="shared" si="264"/>
        <v>0</v>
      </c>
      <c r="CN154">
        <f t="shared" si="264"/>
        <v>0</v>
      </c>
      <c r="CO154">
        <f t="shared" si="264"/>
        <v>0</v>
      </c>
      <c r="CP154">
        <f t="shared" si="264"/>
        <v>0</v>
      </c>
      <c r="CQ154">
        <f t="shared" si="264"/>
        <v>0</v>
      </c>
      <c r="CR154">
        <f t="shared" si="264"/>
        <v>0</v>
      </c>
      <c r="CS154">
        <f t="shared" si="264"/>
        <v>0</v>
      </c>
      <c r="CT154">
        <f t="shared" ref="CT154:DC155" si="265">IF($C154&lt;&gt;"",IF(AH154&gt;0,1,0),0)</f>
        <v>0</v>
      </c>
      <c r="CU154">
        <f t="shared" si="265"/>
        <v>0</v>
      </c>
      <c r="CV154">
        <f t="shared" si="265"/>
        <v>0</v>
      </c>
      <c r="CW154">
        <f t="shared" si="265"/>
        <v>0</v>
      </c>
      <c r="CX154">
        <f t="shared" si="265"/>
        <v>0</v>
      </c>
      <c r="CY154">
        <f t="shared" si="265"/>
        <v>0</v>
      </c>
      <c r="CZ154">
        <f t="shared" si="265"/>
        <v>0</v>
      </c>
      <c r="DA154">
        <f t="shared" si="265"/>
        <v>0</v>
      </c>
      <c r="DB154">
        <f t="shared" si="265"/>
        <v>0</v>
      </c>
      <c r="DC154">
        <f t="shared" si="265"/>
        <v>0</v>
      </c>
      <c r="DD154">
        <f t="shared" ref="DD154:DM155" si="266">IF($C154&lt;&gt;"",IF(AR154&gt;0,1,0),0)</f>
        <v>0</v>
      </c>
      <c r="DE154">
        <f t="shared" si="266"/>
        <v>0</v>
      </c>
      <c r="DF154">
        <f t="shared" si="266"/>
        <v>0</v>
      </c>
      <c r="DG154">
        <f t="shared" si="266"/>
        <v>0</v>
      </c>
      <c r="DH154">
        <f t="shared" si="266"/>
        <v>0</v>
      </c>
      <c r="DI154">
        <f t="shared" si="266"/>
        <v>0</v>
      </c>
      <c r="DJ154">
        <f t="shared" si="266"/>
        <v>0</v>
      </c>
      <c r="DK154">
        <f t="shared" si="266"/>
        <v>0</v>
      </c>
      <c r="DL154">
        <f t="shared" si="266"/>
        <v>0</v>
      </c>
      <c r="DM154">
        <f t="shared" si="266"/>
        <v>0</v>
      </c>
      <c r="DN154">
        <f t="shared" ref="DN154:DW155" si="267">IF($C154&lt;&gt;"",IF(BB154&gt;0,1,0),0)</f>
        <v>0</v>
      </c>
      <c r="DO154">
        <f t="shared" si="267"/>
        <v>0</v>
      </c>
      <c r="DP154">
        <f t="shared" si="267"/>
        <v>0</v>
      </c>
      <c r="DQ154">
        <f t="shared" si="267"/>
        <v>0</v>
      </c>
      <c r="DR154">
        <f t="shared" si="267"/>
        <v>0</v>
      </c>
      <c r="DS154">
        <f t="shared" si="267"/>
        <v>0</v>
      </c>
      <c r="DT154">
        <f t="shared" si="267"/>
        <v>0</v>
      </c>
      <c r="DU154">
        <f t="shared" si="267"/>
        <v>0</v>
      </c>
      <c r="DV154">
        <f t="shared" si="267"/>
        <v>0</v>
      </c>
      <c r="DW154">
        <f t="shared" si="267"/>
        <v>0</v>
      </c>
      <c r="DX154">
        <f t="shared" ref="DX154:DZ155" si="268">IF($C154&lt;&gt;"",IF(BL153&gt;0,1,0),0)</f>
        <v>0</v>
      </c>
      <c r="DY154">
        <f t="shared" si="268"/>
        <v>0</v>
      </c>
      <c r="DZ154">
        <f t="shared" si="268"/>
        <v>0</v>
      </c>
    </row>
    <row r="155" spans="1:130">
      <c r="A155" s="106"/>
      <c r="B155" s="55" t="s">
        <v>25</v>
      </c>
      <c r="C155" s="96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18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  <c r="AS155" s="18">
        <v>0</v>
      </c>
      <c r="AT155" s="18">
        <v>0</v>
      </c>
      <c r="AU155" s="18">
        <v>0</v>
      </c>
      <c r="AV155" s="18">
        <v>0</v>
      </c>
      <c r="AW155" s="18">
        <v>0</v>
      </c>
      <c r="AX155" s="18">
        <v>547</v>
      </c>
      <c r="AY155" s="18">
        <v>550</v>
      </c>
      <c r="AZ155" s="18">
        <v>0</v>
      </c>
      <c r="BA155" s="18">
        <v>0</v>
      </c>
      <c r="BB155" s="18">
        <v>0</v>
      </c>
      <c r="BC155" s="18">
        <v>0</v>
      </c>
      <c r="BD155" s="18">
        <v>544</v>
      </c>
      <c r="BE155" s="25">
        <v>555</v>
      </c>
      <c r="BF155" s="18">
        <v>0</v>
      </c>
      <c r="BG155" s="18">
        <v>0</v>
      </c>
      <c r="BH155" s="18">
        <v>526</v>
      </c>
      <c r="BI155" s="122">
        <v>526</v>
      </c>
      <c r="BJ155" s="18">
        <v>0</v>
      </c>
      <c r="BK155" s="18">
        <v>0</v>
      </c>
      <c r="BL155" s="118">
        <f>553+20</f>
        <v>573</v>
      </c>
      <c r="BM155" s="118">
        <v>553</v>
      </c>
      <c r="BN155" s="34">
        <v>0</v>
      </c>
      <c r="BO155" s="103"/>
      <c r="BP155">
        <f t="shared" si="262"/>
        <v>0</v>
      </c>
      <c r="BQ155">
        <f t="shared" si="262"/>
        <v>0</v>
      </c>
      <c r="BR155">
        <f t="shared" si="262"/>
        <v>0</v>
      </c>
      <c r="BS155">
        <f t="shared" si="262"/>
        <v>0</v>
      </c>
      <c r="BT155">
        <f t="shared" si="262"/>
        <v>0</v>
      </c>
      <c r="BU155">
        <f t="shared" si="262"/>
        <v>0</v>
      </c>
      <c r="BV155">
        <f t="shared" si="262"/>
        <v>0</v>
      </c>
      <c r="BW155">
        <f t="shared" si="262"/>
        <v>0</v>
      </c>
      <c r="BX155">
        <f t="shared" si="262"/>
        <v>0</v>
      </c>
      <c r="BY155">
        <f t="shared" si="262"/>
        <v>0</v>
      </c>
      <c r="BZ155">
        <f t="shared" si="263"/>
        <v>0</v>
      </c>
      <c r="CA155">
        <f t="shared" si="263"/>
        <v>0</v>
      </c>
      <c r="CB155">
        <f t="shared" si="263"/>
        <v>0</v>
      </c>
      <c r="CC155">
        <f t="shared" si="263"/>
        <v>0</v>
      </c>
      <c r="CD155">
        <f t="shared" si="263"/>
        <v>0</v>
      </c>
      <c r="CE155">
        <f t="shared" si="263"/>
        <v>0</v>
      </c>
      <c r="CF155">
        <f t="shared" si="263"/>
        <v>0</v>
      </c>
      <c r="CG155">
        <f t="shared" si="263"/>
        <v>0</v>
      </c>
      <c r="CH155">
        <f t="shared" si="263"/>
        <v>0</v>
      </c>
      <c r="CI155">
        <f t="shared" si="263"/>
        <v>0</v>
      </c>
      <c r="CJ155">
        <f t="shared" si="264"/>
        <v>0</v>
      </c>
      <c r="CK155">
        <f t="shared" si="264"/>
        <v>0</v>
      </c>
      <c r="CL155">
        <f t="shared" si="264"/>
        <v>0</v>
      </c>
      <c r="CM155">
        <f t="shared" si="264"/>
        <v>0</v>
      </c>
      <c r="CN155">
        <f t="shared" si="264"/>
        <v>0</v>
      </c>
      <c r="CO155">
        <f t="shared" si="264"/>
        <v>0</v>
      </c>
      <c r="CP155">
        <f t="shared" si="264"/>
        <v>0</v>
      </c>
      <c r="CQ155">
        <f t="shared" si="264"/>
        <v>0</v>
      </c>
      <c r="CR155">
        <f t="shared" si="264"/>
        <v>0</v>
      </c>
      <c r="CS155">
        <f t="shared" si="264"/>
        <v>0</v>
      </c>
      <c r="CT155">
        <f t="shared" si="265"/>
        <v>0</v>
      </c>
      <c r="CU155">
        <f t="shared" si="265"/>
        <v>0</v>
      </c>
      <c r="CV155">
        <f t="shared" si="265"/>
        <v>0</v>
      </c>
      <c r="CW155">
        <f t="shared" si="265"/>
        <v>0</v>
      </c>
      <c r="CX155">
        <f t="shared" si="265"/>
        <v>0</v>
      </c>
      <c r="CY155">
        <f t="shared" si="265"/>
        <v>0</v>
      </c>
      <c r="CZ155">
        <f t="shared" si="265"/>
        <v>0</v>
      </c>
      <c r="DA155">
        <f t="shared" si="265"/>
        <v>0</v>
      </c>
      <c r="DB155">
        <f t="shared" si="265"/>
        <v>0</v>
      </c>
      <c r="DC155">
        <f t="shared" si="265"/>
        <v>0</v>
      </c>
      <c r="DD155">
        <f t="shared" si="266"/>
        <v>0</v>
      </c>
      <c r="DE155">
        <f t="shared" si="266"/>
        <v>0</v>
      </c>
      <c r="DF155">
        <f t="shared" si="266"/>
        <v>0</v>
      </c>
      <c r="DG155">
        <f t="shared" si="266"/>
        <v>0</v>
      </c>
      <c r="DH155">
        <f t="shared" si="266"/>
        <v>0</v>
      </c>
      <c r="DI155">
        <f t="shared" si="266"/>
        <v>0</v>
      </c>
      <c r="DJ155">
        <f t="shared" si="266"/>
        <v>0</v>
      </c>
      <c r="DK155">
        <f t="shared" si="266"/>
        <v>0</v>
      </c>
      <c r="DL155">
        <f t="shared" si="266"/>
        <v>0</v>
      </c>
      <c r="DM155">
        <f t="shared" si="266"/>
        <v>0</v>
      </c>
      <c r="DN155">
        <f t="shared" si="267"/>
        <v>0</v>
      </c>
      <c r="DO155">
        <f t="shared" si="267"/>
        <v>0</v>
      </c>
      <c r="DP155">
        <f t="shared" si="267"/>
        <v>0</v>
      </c>
      <c r="DQ155">
        <f t="shared" si="267"/>
        <v>0</v>
      </c>
      <c r="DR155">
        <f t="shared" si="267"/>
        <v>0</v>
      </c>
      <c r="DS155">
        <f t="shared" si="267"/>
        <v>0</v>
      </c>
      <c r="DT155">
        <f t="shared" si="267"/>
        <v>0</v>
      </c>
      <c r="DU155">
        <f t="shared" si="267"/>
        <v>0</v>
      </c>
      <c r="DV155">
        <f t="shared" si="267"/>
        <v>0</v>
      </c>
      <c r="DW155">
        <f t="shared" si="267"/>
        <v>0</v>
      </c>
      <c r="DX155">
        <f t="shared" si="268"/>
        <v>0</v>
      </c>
      <c r="DY155">
        <f t="shared" si="268"/>
        <v>0</v>
      </c>
      <c r="DZ155">
        <f t="shared" si="268"/>
        <v>0</v>
      </c>
    </row>
    <row r="156" spans="1:130">
      <c r="A156" s="106"/>
      <c r="B156" s="19" t="s">
        <v>205</v>
      </c>
      <c r="C156" s="96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>
        <v>0</v>
      </c>
      <c r="Z156" s="18">
        <v>0</v>
      </c>
      <c r="AA156" s="18">
        <v>2.6110999999999999E-2</v>
      </c>
      <c r="AB156" s="18">
        <v>1.3746640000000001</v>
      </c>
      <c r="AC156" s="18">
        <v>1.5890000000000001E-2</v>
      </c>
      <c r="AD156" s="18">
        <v>0.78996</v>
      </c>
      <c r="AE156" s="18">
        <v>1.2937149999999999</v>
      </c>
      <c r="AF156" s="18">
        <v>1.663</v>
      </c>
      <c r="AG156" s="18">
        <v>1.2864640000000001</v>
      </c>
      <c r="AH156" s="18">
        <v>1.679</v>
      </c>
      <c r="AI156" s="18">
        <v>9.4200000000000002E-4</v>
      </c>
      <c r="AJ156" s="18">
        <v>7.1793999999999997E-2</v>
      </c>
      <c r="AK156" s="18">
        <v>1.4134249999999999</v>
      </c>
      <c r="AL156" s="18">
        <v>3.1576409999999999</v>
      </c>
      <c r="AM156" s="18">
        <v>0.29919000000000001</v>
      </c>
      <c r="AN156" s="18">
        <v>0</v>
      </c>
      <c r="AO156" s="18">
        <v>0</v>
      </c>
      <c r="AP156" s="18">
        <v>0</v>
      </c>
      <c r="AQ156" s="18">
        <v>8.6399999999999999E-5</v>
      </c>
      <c r="AR156" s="18">
        <v>0</v>
      </c>
      <c r="AS156" s="18">
        <v>0</v>
      </c>
      <c r="AT156" s="18">
        <v>1.0549999999999999</v>
      </c>
      <c r="AU156" s="18">
        <v>9.9000000000000005E-2</v>
      </c>
      <c r="AV156" s="18">
        <v>5.5E-2</v>
      </c>
      <c r="AW156" s="18">
        <v>2.984</v>
      </c>
      <c r="AX156" s="18">
        <v>1.4219999999999999</v>
      </c>
      <c r="AY156" s="18">
        <v>1.254</v>
      </c>
      <c r="AZ156" s="18">
        <v>1.1279999999999999</v>
      </c>
      <c r="BA156" s="18">
        <v>1.048322</v>
      </c>
      <c r="BB156" s="18">
        <v>1.082524</v>
      </c>
      <c r="BC156" s="18">
        <v>0.85499999999999998</v>
      </c>
      <c r="BD156" s="18">
        <v>0.89097300000000001</v>
      </c>
      <c r="BE156" s="25">
        <v>4.3798690000000002</v>
      </c>
      <c r="BF156" s="18">
        <v>0</v>
      </c>
      <c r="BG156" s="18">
        <v>0</v>
      </c>
      <c r="BH156" s="18">
        <v>0</v>
      </c>
      <c r="BI156" s="18">
        <v>0.157</v>
      </c>
      <c r="BJ156" s="18">
        <v>0.56899999999999995</v>
      </c>
      <c r="BK156" s="34">
        <v>0</v>
      </c>
      <c r="BL156" s="18">
        <v>0</v>
      </c>
      <c r="BM156" s="34">
        <v>0</v>
      </c>
      <c r="BN156" s="34">
        <v>0</v>
      </c>
      <c r="BO156" s="103"/>
      <c r="CK156">
        <f t="shared" ref="CK156:DZ156" si="269">IF($C156&lt;&gt;"",IF(Y156&gt;0,1,0),0)</f>
        <v>0</v>
      </c>
      <c r="CL156">
        <f t="shared" si="269"/>
        <v>0</v>
      </c>
      <c r="CM156">
        <f t="shared" si="269"/>
        <v>0</v>
      </c>
      <c r="CN156">
        <f t="shared" si="269"/>
        <v>0</v>
      </c>
      <c r="CO156">
        <f t="shared" si="269"/>
        <v>0</v>
      </c>
      <c r="CP156">
        <f t="shared" si="269"/>
        <v>0</v>
      </c>
      <c r="CQ156">
        <f t="shared" si="269"/>
        <v>0</v>
      </c>
      <c r="CR156">
        <f t="shared" si="269"/>
        <v>0</v>
      </c>
      <c r="CS156">
        <f t="shared" si="269"/>
        <v>0</v>
      </c>
      <c r="CT156">
        <f t="shared" si="269"/>
        <v>0</v>
      </c>
      <c r="CU156">
        <f t="shared" si="269"/>
        <v>0</v>
      </c>
      <c r="CV156">
        <f t="shared" si="269"/>
        <v>0</v>
      </c>
      <c r="CW156">
        <f t="shared" si="269"/>
        <v>0</v>
      </c>
      <c r="CX156">
        <f t="shared" si="269"/>
        <v>0</v>
      </c>
      <c r="CY156">
        <f t="shared" si="269"/>
        <v>0</v>
      </c>
      <c r="CZ156">
        <f t="shared" si="269"/>
        <v>0</v>
      </c>
      <c r="DA156">
        <f t="shared" si="269"/>
        <v>0</v>
      </c>
      <c r="DB156">
        <f t="shared" si="269"/>
        <v>0</v>
      </c>
      <c r="DC156">
        <f t="shared" si="269"/>
        <v>0</v>
      </c>
      <c r="DD156">
        <f t="shared" si="269"/>
        <v>0</v>
      </c>
      <c r="DE156">
        <f t="shared" si="269"/>
        <v>0</v>
      </c>
      <c r="DF156">
        <f t="shared" si="269"/>
        <v>0</v>
      </c>
      <c r="DG156">
        <f t="shared" si="269"/>
        <v>0</v>
      </c>
      <c r="DH156">
        <f t="shared" si="269"/>
        <v>0</v>
      </c>
      <c r="DI156">
        <f t="shared" si="269"/>
        <v>0</v>
      </c>
      <c r="DJ156">
        <f t="shared" si="269"/>
        <v>0</v>
      </c>
      <c r="DK156">
        <f t="shared" si="269"/>
        <v>0</v>
      </c>
      <c r="DL156">
        <f t="shared" si="269"/>
        <v>0</v>
      </c>
      <c r="DM156">
        <f t="shared" si="269"/>
        <v>0</v>
      </c>
      <c r="DN156">
        <f t="shared" si="269"/>
        <v>0</v>
      </c>
      <c r="DO156">
        <f t="shared" si="269"/>
        <v>0</v>
      </c>
      <c r="DP156">
        <f t="shared" si="269"/>
        <v>0</v>
      </c>
      <c r="DQ156">
        <f t="shared" si="269"/>
        <v>0</v>
      </c>
      <c r="DR156">
        <f t="shared" si="269"/>
        <v>0</v>
      </c>
      <c r="DS156">
        <f t="shared" si="269"/>
        <v>0</v>
      </c>
      <c r="DT156">
        <f t="shared" si="269"/>
        <v>0</v>
      </c>
      <c r="DU156">
        <f t="shared" si="269"/>
        <v>0</v>
      </c>
      <c r="DV156">
        <f t="shared" si="269"/>
        <v>0</v>
      </c>
      <c r="DW156">
        <f t="shared" si="269"/>
        <v>0</v>
      </c>
      <c r="DX156">
        <f t="shared" si="269"/>
        <v>0</v>
      </c>
      <c r="DY156">
        <f t="shared" si="269"/>
        <v>0</v>
      </c>
      <c r="DZ156">
        <f t="shared" si="269"/>
        <v>0</v>
      </c>
    </row>
    <row r="157" spans="1:130" ht="15.75">
      <c r="A157" s="106" t="str">
        <f>IF(LEFT(B162,1)&lt;&gt;"",IF(LEFT(B162,1)&lt;&gt;" ",COUNT($A$66:A155)+1,""),"")</f>
        <v/>
      </c>
      <c r="B157" s="55"/>
      <c r="C157" s="97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18"/>
      <c r="BE157" s="25"/>
      <c r="BF157" s="18"/>
      <c r="BG157" s="18"/>
      <c r="BH157" s="2"/>
      <c r="BI157" s="2"/>
      <c r="BJ157" s="2"/>
      <c r="BK157" s="2"/>
      <c r="BL157" s="2"/>
      <c r="BM157" s="2"/>
      <c r="BN157" s="2"/>
      <c r="BO157" s="103"/>
    </row>
    <row r="158" spans="1:130">
      <c r="A158" s="105">
        <f>IF(LEFT(B158,1)&lt;&gt;"",IF(LEFT(B158,1)&lt;&gt;" ",COUNT($A$66:A155)+1,""),"")</f>
        <v>16</v>
      </c>
      <c r="B158" s="54" t="s">
        <v>32</v>
      </c>
      <c r="C158" s="96">
        <v>4</v>
      </c>
      <c r="D158" s="40">
        <f>SUM(D159:D162)</f>
        <v>0.8</v>
      </c>
      <c r="E158" s="40">
        <f t="shared" ref="E158:BK158" si="270">SUM(E159:E162)</f>
        <v>0.8</v>
      </c>
      <c r="F158" s="40">
        <f t="shared" si="270"/>
        <v>0.8</v>
      </c>
      <c r="G158" s="40">
        <f t="shared" si="270"/>
        <v>0.8</v>
      </c>
      <c r="H158" s="40">
        <f t="shared" si="270"/>
        <v>0.8</v>
      </c>
      <c r="I158" s="40">
        <f t="shared" si="270"/>
        <v>4.3</v>
      </c>
      <c r="J158" s="40">
        <f t="shared" si="270"/>
        <v>4.3</v>
      </c>
      <c r="K158" s="40">
        <f t="shared" si="270"/>
        <v>14</v>
      </c>
      <c r="L158" s="40">
        <f t="shared" si="270"/>
        <v>14</v>
      </c>
      <c r="M158" s="40">
        <f t="shared" si="270"/>
        <v>14</v>
      </c>
      <c r="N158" s="40">
        <f t="shared" si="270"/>
        <v>4.3404889999999998</v>
      </c>
      <c r="O158" s="40">
        <f t="shared" si="270"/>
        <v>5.9993829999999999</v>
      </c>
      <c r="P158" s="40">
        <f t="shared" si="270"/>
        <v>9.3161070000000006</v>
      </c>
      <c r="Q158" s="40">
        <f t="shared" si="270"/>
        <v>12.619379</v>
      </c>
      <c r="R158" s="40">
        <f t="shared" si="270"/>
        <v>14.759542</v>
      </c>
      <c r="S158" s="40">
        <f t="shared" si="270"/>
        <v>16.719825</v>
      </c>
      <c r="T158" s="40">
        <f t="shared" si="270"/>
        <v>15.442523000000001</v>
      </c>
      <c r="U158" s="40">
        <f t="shared" si="270"/>
        <v>16.832511</v>
      </c>
      <c r="V158" s="40">
        <f t="shared" si="270"/>
        <v>19.098178999999998</v>
      </c>
      <c r="W158" s="40">
        <f t="shared" si="270"/>
        <v>20.004135999999999</v>
      </c>
      <c r="X158" s="40">
        <f t="shared" si="270"/>
        <v>18.905969000000002</v>
      </c>
      <c r="Y158" s="40">
        <f t="shared" si="270"/>
        <v>15.504892000000002</v>
      </c>
      <c r="Z158" s="40">
        <f t="shared" si="270"/>
        <v>4.9966860000000004</v>
      </c>
      <c r="AA158" s="40">
        <f t="shared" si="270"/>
        <v>44.907586999999999</v>
      </c>
      <c r="AB158" s="40">
        <f t="shared" si="270"/>
        <v>87.566640000000007</v>
      </c>
      <c r="AC158" s="40">
        <f t="shared" si="270"/>
        <v>166.74584000000002</v>
      </c>
      <c r="AD158" s="40">
        <f t="shared" si="270"/>
        <v>265.92719</v>
      </c>
      <c r="AE158" s="40">
        <f t="shared" si="270"/>
        <v>394.35030999999998</v>
      </c>
      <c r="AF158" s="40">
        <f t="shared" si="270"/>
        <v>440.11550999999997</v>
      </c>
      <c r="AG158" s="40">
        <f t="shared" si="270"/>
        <v>360.262</v>
      </c>
      <c r="AH158" s="40">
        <f t="shared" si="270"/>
        <v>221.91914779999999</v>
      </c>
      <c r="AI158" s="40">
        <f t="shared" si="270"/>
        <v>211.76950500000001</v>
      </c>
      <c r="AJ158" s="40">
        <f t="shared" si="270"/>
        <v>93.548949499999992</v>
      </c>
      <c r="AK158" s="40">
        <f t="shared" si="270"/>
        <v>114.629216</v>
      </c>
      <c r="AL158" s="40">
        <f t="shared" si="270"/>
        <v>90.974522599999986</v>
      </c>
      <c r="AM158" s="40">
        <f t="shared" si="270"/>
        <v>219.6226326</v>
      </c>
      <c r="AN158" s="40">
        <f t="shared" si="270"/>
        <v>215.6763905</v>
      </c>
      <c r="AO158" s="40">
        <f t="shared" si="270"/>
        <v>80.567072800000005</v>
      </c>
      <c r="AP158" s="40">
        <f t="shared" si="270"/>
        <v>81.297352700000005</v>
      </c>
      <c r="AQ158" s="40">
        <f t="shared" si="270"/>
        <v>81.337387899999996</v>
      </c>
      <c r="AR158" s="40">
        <f t="shared" si="270"/>
        <v>56.508285299999997</v>
      </c>
      <c r="AS158" s="40">
        <f t="shared" si="270"/>
        <v>20.867973899999999</v>
      </c>
      <c r="AT158" s="40">
        <f t="shared" si="270"/>
        <v>30.357651899999997</v>
      </c>
      <c r="AU158" s="40">
        <f t="shared" si="270"/>
        <v>300.08030830000001</v>
      </c>
      <c r="AV158" s="40">
        <f t="shared" si="270"/>
        <v>39.842078100000002</v>
      </c>
      <c r="AW158" s="40">
        <f t="shared" si="270"/>
        <v>22.1998107</v>
      </c>
      <c r="AX158" s="40">
        <f t="shared" si="270"/>
        <v>1085.2449847999999</v>
      </c>
      <c r="AY158" s="40">
        <f t="shared" si="270"/>
        <v>14.124237599999999</v>
      </c>
      <c r="AZ158" s="40">
        <f t="shared" si="270"/>
        <v>22.886575499999999</v>
      </c>
      <c r="BA158" s="40">
        <f t="shared" si="270"/>
        <v>67.077882600000009</v>
      </c>
      <c r="BB158" s="40">
        <f t="shared" si="270"/>
        <v>60.848645599999998</v>
      </c>
      <c r="BC158" s="40">
        <f t="shared" si="270"/>
        <v>62.905303700000005</v>
      </c>
      <c r="BD158" s="40">
        <f t="shared" si="270"/>
        <v>75.906325199999998</v>
      </c>
      <c r="BE158" s="40">
        <f t="shared" si="270"/>
        <v>83.229421300000013</v>
      </c>
      <c r="BF158" s="40">
        <f t="shared" si="270"/>
        <v>54.274934599999995</v>
      </c>
      <c r="BG158" s="40">
        <f t="shared" si="270"/>
        <v>82.481923399999999</v>
      </c>
      <c r="BH158" s="40">
        <f t="shared" si="270"/>
        <v>74.338750300000001</v>
      </c>
      <c r="BI158" s="40">
        <f t="shared" si="270"/>
        <v>80.703715500000001</v>
      </c>
      <c r="BJ158" s="40">
        <f t="shared" si="270"/>
        <v>84.510812099999995</v>
      </c>
      <c r="BK158" s="40">
        <f t="shared" si="270"/>
        <v>0</v>
      </c>
      <c r="BL158" s="40">
        <f>SUM(BL159:BL162)</f>
        <v>0</v>
      </c>
      <c r="BM158" s="40">
        <f>SUM(BM159:BM162)</f>
        <v>0</v>
      </c>
      <c r="BN158" s="40">
        <f>SUM(BN159:BN162)</f>
        <v>0</v>
      </c>
      <c r="BO158" s="103"/>
      <c r="BP158">
        <f t="shared" ref="BP158:BY162" si="271">IF($C158&lt;&gt;"",IF(D158&gt;0,1,0),0)</f>
        <v>1</v>
      </c>
      <c r="BQ158">
        <f t="shared" si="271"/>
        <v>1</v>
      </c>
      <c r="BR158">
        <f t="shared" si="271"/>
        <v>1</v>
      </c>
      <c r="BS158">
        <f t="shared" si="271"/>
        <v>1</v>
      </c>
      <c r="BT158">
        <f t="shared" si="271"/>
        <v>1</v>
      </c>
      <c r="BU158">
        <f t="shared" si="271"/>
        <v>1</v>
      </c>
      <c r="BV158">
        <f t="shared" si="271"/>
        <v>1</v>
      </c>
      <c r="BW158">
        <f t="shared" si="271"/>
        <v>1</v>
      </c>
      <c r="BX158">
        <f t="shared" si="271"/>
        <v>1</v>
      </c>
      <c r="BY158">
        <f t="shared" si="271"/>
        <v>1</v>
      </c>
      <c r="BZ158">
        <f t="shared" ref="BZ158:CI162" si="272">IF($C158&lt;&gt;"",IF(N158&gt;0,1,0),0)</f>
        <v>1</v>
      </c>
      <c r="CA158">
        <f t="shared" si="272"/>
        <v>1</v>
      </c>
      <c r="CB158">
        <f t="shared" si="272"/>
        <v>1</v>
      </c>
      <c r="CC158">
        <f t="shared" si="272"/>
        <v>1</v>
      </c>
      <c r="CD158">
        <f t="shared" si="272"/>
        <v>1</v>
      </c>
      <c r="CE158">
        <f t="shared" si="272"/>
        <v>1</v>
      </c>
      <c r="CF158">
        <f t="shared" si="272"/>
        <v>1</v>
      </c>
      <c r="CG158">
        <f t="shared" si="272"/>
        <v>1</v>
      </c>
      <c r="CH158">
        <f t="shared" si="272"/>
        <v>1</v>
      </c>
      <c r="CI158">
        <f t="shared" si="272"/>
        <v>1</v>
      </c>
      <c r="CJ158">
        <f t="shared" ref="CJ158:CS162" si="273">IF($C158&lt;&gt;"",IF(X158&gt;0,1,0),0)</f>
        <v>1</v>
      </c>
      <c r="CK158">
        <f t="shared" si="273"/>
        <v>1</v>
      </c>
      <c r="CL158">
        <f t="shared" si="273"/>
        <v>1</v>
      </c>
      <c r="CM158">
        <f t="shared" si="273"/>
        <v>1</v>
      </c>
      <c r="CN158">
        <f t="shared" si="273"/>
        <v>1</v>
      </c>
      <c r="CO158">
        <f t="shared" si="273"/>
        <v>1</v>
      </c>
      <c r="CP158">
        <f t="shared" si="273"/>
        <v>1</v>
      </c>
      <c r="CQ158">
        <f t="shared" si="273"/>
        <v>1</v>
      </c>
      <c r="CR158">
        <f t="shared" si="273"/>
        <v>1</v>
      </c>
      <c r="CS158">
        <f t="shared" si="273"/>
        <v>1</v>
      </c>
      <c r="CT158">
        <f t="shared" ref="CT158:DC162" si="274">IF($C158&lt;&gt;"",IF(AH158&gt;0,1,0),0)</f>
        <v>1</v>
      </c>
      <c r="CU158">
        <f t="shared" si="274"/>
        <v>1</v>
      </c>
      <c r="CV158">
        <f t="shared" si="274"/>
        <v>1</v>
      </c>
      <c r="CW158">
        <f t="shared" si="274"/>
        <v>1</v>
      </c>
      <c r="CX158">
        <f t="shared" si="274"/>
        <v>1</v>
      </c>
      <c r="CY158">
        <f t="shared" si="274"/>
        <v>1</v>
      </c>
      <c r="CZ158">
        <f t="shared" si="274"/>
        <v>1</v>
      </c>
      <c r="DA158">
        <f t="shared" si="274"/>
        <v>1</v>
      </c>
      <c r="DB158">
        <f t="shared" si="274"/>
        <v>1</v>
      </c>
      <c r="DC158">
        <f t="shared" si="274"/>
        <v>1</v>
      </c>
      <c r="DD158">
        <f t="shared" ref="DD158:DM162" si="275">IF($C158&lt;&gt;"",IF(AR158&gt;0,1,0),0)</f>
        <v>1</v>
      </c>
      <c r="DE158">
        <f t="shared" si="275"/>
        <v>1</v>
      </c>
      <c r="DF158">
        <f t="shared" si="275"/>
        <v>1</v>
      </c>
      <c r="DG158">
        <f t="shared" si="275"/>
        <v>1</v>
      </c>
      <c r="DH158">
        <f t="shared" si="275"/>
        <v>1</v>
      </c>
      <c r="DI158">
        <f t="shared" si="275"/>
        <v>1</v>
      </c>
      <c r="DJ158">
        <f t="shared" si="275"/>
        <v>1</v>
      </c>
      <c r="DK158">
        <f t="shared" si="275"/>
        <v>1</v>
      </c>
      <c r="DL158">
        <f t="shared" si="275"/>
        <v>1</v>
      </c>
      <c r="DM158">
        <f t="shared" si="275"/>
        <v>1</v>
      </c>
      <c r="DN158">
        <f t="shared" ref="DN158:DW162" si="276">IF($C158&lt;&gt;"",IF(BB158&gt;0,1,0),0)</f>
        <v>1</v>
      </c>
      <c r="DO158">
        <f t="shared" si="276"/>
        <v>1</v>
      </c>
      <c r="DP158">
        <f t="shared" si="276"/>
        <v>1</v>
      </c>
      <c r="DQ158">
        <f t="shared" si="276"/>
        <v>1</v>
      </c>
      <c r="DR158">
        <f t="shared" si="276"/>
        <v>1</v>
      </c>
      <c r="DS158">
        <f t="shared" si="276"/>
        <v>1</v>
      </c>
      <c r="DT158">
        <f t="shared" si="276"/>
        <v>1</v>
      </c>
      <c r="DU158">
        <f t="shared" si="276"/>
        <v>1</v>
      </c>
      <c r="DV158">
        <f t="shared" si="276"/>
        <v>1</v>
      </c>
      <c r="DW158">
        <f t="shared" si="276"/>
        <v>0</v>
      </c>
      <c r="DX158">
        <f t="shared" ref="DX158:DZ162" si="277">IF($C158&lt;&gt;"",IF(BL158&gt;0,1,0),0)</f>
        <v>0</v>
      </c>
      <c r="DY158">
        <f t="shared" si="277"/>
        <v>0</v>
      </c>
      <c r="DZ158">
        <f t="shared" si="277"/>
        <v>0</v>
      </c>
    </row>
    <row r="159" spans="1:130">
      <c r="A159" s="106"/>
      <c r="B159" s="19" t="s">
        <v>2</v>
      </c>
      <c r="C159" s="97"/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60">
        <v>0</v>
      </c>
      <c r="Y159" s="60">
        <v>0</v>
      </c>
      <c r="Z159" s="60">
        <v>0</v>
      </c>
      <c r="AA159" s="60">
        <v>0</v>
      </c>
      <c r="AB159" s="60">
        <v>0</v>
      </c>
      <c r="AC159" s="60">
        <v>0</v>
      </c>
      <c r="AD159" s="60">
        <v>0</v>
      </c>
      <c r="AE159" s="60">
        <v>0</v>
      </c>
      <c r="AF159" s="60">
        <v>0</v>
      </c>
      <c r="AG159" s="60">
        <v>193</v>
      </c>
      <c r="AH159" s="60">
        <v>0</v>
      </c>
      <c r="AI159" s="60">
        <v>152</v>
      </c>
      <c r="AJ159" s="60">
        <v>0</v>
      </c>
      <c r="AK159" s="60">
        <v>24</v>
      </c>
      <c r="AL159" s="60">
        <v>0</v>
      </c>
      <c r="AM159" s="60">
        <v>0</v>
      </c>
      <c r="AN159" s="60">
        <v>208</v>
      </c>
      <c r="AO159" s="60">
        <v>0</v>
      </c>
      <c r="AP159" s="60">
        <v>0</v>
      </c>
      <c r="AQ159" s="60">
        <v>0</v>
      </c>
      <c r="AR159" s="60">
        <v>5</v>
      </c>
      <c r="AS159" s="60">
        <v>0</v>
      </c>
      <c r="AT159" s="60">
        <v>0</v>
      </c>
      <c r="AU159" s="60">
        <v>65</v>
      </c>
      <c r="AV159" s="60">
        <v>0</v>
      </c>
      <c r="AW159" s="60">
        <v>0</v>
      </c>
      <c r="AX159" s="60">
        <v>0</v>
      </c>
      <c r="AY159" s="60">
        <v>0</v>
      </c>
      <c r="AZ159" s="60">
        <v>0</v>
      </c>
      <c r="BA159" s="60">
        <v>0</v>
      </c>
      <c r="BB159" s="60">
        <v>0</v>
      </c>
      <c r="BC159" s="60">
        <v>0</v>
      </c>
      <c r="BD159" s="60">
        <v>0</v>
      </c>
      <c r="BE159" s="42">
        <v>0</v>
      </c>
      <c r="BF159" s="60">
        <v>0</v>
      </c>
      <c r="BG159" s="60">
        <v>0</v>
      </c>
      <c r="BH159" s="60">
        <v>0</v>
      </c>
      <c r="BI159" s="60">
        <v>0</v>
      </c>
      <c r="BJ159" s="118">
        <v>0</v>
      </c>
      <c r="BK159" s="118">
        <v>0</v>
      </c>
      <c r="BL159" s="118">
        <v>0</v>
      </c>
      <c r="BM159" s="118">
        <v>0</v>
      </c>
      <c r="BN159" s="118">
        <v>0</v>
      </c>
      <c r="BO159" s="103"/>
      <c r="BP159">
        <f t="shared" si="271"/>
        <v>0</v>
      </c>
      <c r="BQ159">
        <f t="shared" si="271"/>
        <v>0</v>
      </c>
      <c r="BR159">
        <f t="shared" si="271"/>
        <v>0</v>
      </c>
      <c r="BS159">
        <f t="shared" si="271"/>
        <v>0</v>
      </c>
      <c r="BT159">
        <f t="shared" si="271"/>
        <v>0</v>
      </c>
      <c r="BU159">
        <f t="shared" si="271"/>
        <v>0</v>
      </c>
      <c r="BV159">
        <f t="shared" si="271"/>
        <v>0</v>
      </c>
      <c r="BW159">
        <f t="shared" si="271"/>
        <v>0</v>
      </c>
      <c r="BX159">
        <f t="shared" si="271"/>
        <v>0</v>
      </c>
      <c r="BY159">
        <f t="shared" si="271"/>
        <v>0</v>
      </c>
      <c r="BZ159">
        <f t="shared" si="272"/>
        <v>0</v>
      </c>
      <c r="CA159">
        <f t="shared" si="272"/>
        <v>0</v>
      </c>
      <c r="CB159">
        <f t="shared" si="272"/>
        <v>0</v>
      </c>
      <c r="CC159">
        <f t="shared" si="272"/>
        <v>0</v>
      </c>
      <c r="CD159">
        <f t="shared" si="272"/>
        <v>0</v>
      </c>
      <c r="CE159">
        <f t="shared" si="272"/>
        <v>0</v>
      </c>
      <c r="CF159">
        <f t="shared" si="272"/>
        <v>0</v>
      </c>
      <c r="CG159">
        <f t="shared" si="272"/>
        <v>0</v>
      </c>
      <c r="CH159">
        <f t="shared" si="272"/>
        <v>0</v>
      </c>
      <c r="CI159">
        <f t="shared" si="272"/>
        <v>0</v>
      </c>
      <c r="CJ159">
        <f t="shared" si="273"/>
        <v>0</v>
      </c>
      <c r="CK159">
        <f t="shared" si="273"/>
        <v>0</v>
      </c>
      <c r="CL159">
        <f t="shared" si="273"/>
        <v>0</v>
      </c>
      <c r="CM159">
        <f t="shared" si="273"/>
        <v>0</v>
      </c>
      <c r="CN159">
        <f t="shared" si="273"/>
        <v>0</v>
      </c>
      <c r="CO159">
        <f t="shared" si="273"/>
        <v>0</v>
      </c>
      <c r="CP159">
        <f t="shared" si="273"/>
        <v>0</v>
      </c>
      <c r="CQ159">
        <f t="shared" si="273"/>
        <v>0</v>
      </c>
      <c r="CR159">
        <f t="shared" si="273"/>
        <v>0</v>
      </c>
      <c r="CS159">
        <f t="shared" si="273"/>
        <v>0</v>
      </c>
      <c r="CT159">
        <f t="shared" si="274"/>
        <v>0</v>
      </c>
      <c r="CU159">
        <f t="shared" si="274"/>
        <v>0</v>
      </c>
      <c r="CV159">
        <f t="shared" si="274"/>
        <v>0</v>
      </c>
      <c r="CW159">
        <f t="shared" si="274"/>
        <v>0</v>
      </c>
      <c r="CX159">
        <f t="shared" si="274"/>
        <v>0</v>
      </c>
      <c r="CY159">
        <f t="shared" si="274"/>
        <v>0</v>
      </c>
      <c r="CZ159">
        <f t="shared" si="274"/>
        <v>0</v>
      </c>
      <c r="DA159">
        <f t="shared" si="274"/>
        <v>0</v>
      </c>
      <c r="DB159">
        <f t="shared" si="274"/>
        <v>0</v>
      </c>
      <c r="DC159">
        <f t="shared" si="274"/>
        <v>0</v>
      </c>
      <c r="DD159">
        <f t="shared" si="275"/>
        <v>0</v>
      </c>
      <c r="DE159">
        <f t="shared" si="275"/>
        <v>0</v>
      </c>
      <c r="DF159">
        <f t="shared" si="275"/>
        <v>0</v>
      </c>
      <c r="DG159">
        <f t="shared" si="275"/>
        <v>0</v>
      </c>
      <c r="DH159">
        <f t="shared" si="275"/>
        <v>0</v>
      </c>
      <c r="DI159">
        <f t="shared" si="275"/>
        <v>0</v>
      </c>
      <c r="DJ159">
        <f t="shared" si="275"/>
        <v>0</v>
      </c>
      <c r="DK159">
        <f t="shared" si="275"/>
        <v>0</v>
      </c>
      <c r="DL159">
        <f t="shared" si="275"/>
        <v>0</v>
      </c>
      <c r="DM159">
        <f t="shared" si="275"/>
        <v>0</v>
      </c>
      <c r="DN159">
        <f t="shared" si="276"/>
        <v>0</v>
      </c>
      <c r="DO159">
        <f t="shared" si="276"/>
        <v>0</v>
      </c>
      <c r="DP159">
        <f t="shared" si="276"/>
        <v>0</v>
      </c>
      <c r="DQ159">
        <f t="shared" si="276"/>
        <v>0</v>
      </c>
      <c r="DR159">
        <f t="shared" si="276"/>
        <v>0</v>
      </c>
      <c r="DS159">
        <f t="shared" si="276"/>
        <v>0</v>
      </c>
      <c r="DT159">
        <f t="shared" si="276"/>
        <v>0</v>
      </c>
      <c r="DU159">
        <f t="shared" si="276"/>
        <v>0</v>
      </c>
      <c r="DV159">
        <f t="shared" si="276"/>
        <v>0</v>
      </c>
      <c r="DW159">
        <f t="shared" si="276"/>
        <v>0</v>
      </c>
      <c r="DX159">
        <f t="shared" si="277"/>
        <v>0</v>
      </c>
      <c r="DY159">
        <f t="shared" si="277"/>
        <v>0</v>
      </c>
      <c r="DZ159">
        <f t="shared" si="277"/>
        <v>0</v>
      </c>
    </row>
    <row r="160" spans="1:130" ht="15.75">
      <c r="A160" s="106"/>
      <c r="B160" s="19" t="s">
        <v>202</v>
      </c>
      <c r="C160" s="97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>
        <v>10</v>
      </c>
      <c r="AU160" s="60"/>
      <c r="AV160" s="60">
        <v>17</v>
      </c>
      <c r="AW160" s="60"/>
      <c r="AX160" s="41" t="s">
        <v>16</v>
      </c>
      <c r="AY160" s="41" t="s">
        <v>16</v>
      </c>
      <c r="AZ160" s="60"/>
      <c r="BA160" s="60"/>
      <c r="BB160" s="60"/>
      <c r="BC160" s="60"/>
      <c r="BD160" s="215" t="s">
        <v>16</v>
      </c>
      <c r="BE160" s="42"/>
      <c r="BF160" s="60"/>
      <c r="BG160" s="60"/>
      <c r="BH160" s="60"/>
      <c r="BI160" s="60"/>
      <c r="BJ160" s="118"/>
      <c r="BK160" s="2"/>
      <c r="BL160" s="2"/>
      <c r="BM160" s="2"/>
      <c r="BN160" s="2"/>
      <c r="BO160" s="103"/>
      <c r="BP160">
        <f t="shared" si="271"/>
        <v>0</v>
      </c>
      <c r="BQ160">
        <f t="shared" si="271"/>
        <v>0</v>
      </c>
      <c r="BR160">
        <f t="shared" si="271"/>
        <v>0</v>
      </c>
      <c r="BS160">
        <f t="shared" si="271"/>
        <v>0</v>
      </c>
      <c r="BT160">
        <f t="shared" si="271"/>
        <v>0</v>
      </c>
      <c r="BU160">
        <f t="shared" si="271"/>
        <v>0</v>
      </c>
      <c r="BV160">
        <f t="shared" si="271"/>
        <v>0</v>
      </c>
      <c r="BW160">
        <f t="shared" si="271"/>
        <v>0</v>
      </c>
      <c r="BX160">
        <f t="shared" si="271"/>
        <v>0</v>
      </c>
      <c r="BY160">
        <f t="shared" si="271"/>
        <v>0</v>
      </c>
      <c r="BZ160">
        <f t="shared" si="272"/>
        <v>0</v>
      </c>
      <c r="CA160">
        <f t="shared" si="272"/>
        <v>0</v>
      </c>
      <c r="CB160">
        <f t="shared" si="272"/>
        <v>0</v>
      </c>
      <c r="CC160">
        <f t="shared" si="272"/>
        <v>0</v>
      </c>
      <c r="CD160">
        <f t="shared" si="272"/>
        <v>0</v>
      </c>
      <c r="CE160">
        <f t="shared" si="272"/>
        <v>0</v>
      </c>
      <c r="CF160">
        <f t="shared" si="272"/>
        <v>0</v>
      </c>
      <c r="CG160">
        <f t="shared" si="272"/>
        <v>0</v>
      </c>
      <c r="CH160">
        <f t="shared" si="272"/>
        <v>0</v>
      </c>
      <c r="CI160">
        <f t="shared" si="272"/>
        <v>0</v>
      </c>
      <c r="CJ160">
        <f t="shared" si="273"/>
        <v>0</v>
      </c>
      <c r="CK160">
        <f t="shared" si="273"/>
        <v>0</v>
      </c>
      <c r="CL160">
        <f t="shared" si="273"/>
        <v>0</v>
      </c>
      <c r="CM160">
        <f t="shared" si="273"/>
        <v>0</v>
      </c>
      <c r="CN160">
        <f t="shared" si="273"/>
        <v>0</v>
      </c>
      <c r="CO160">
        <f t="shared" si="273"/>
        <v>0</v>
      </c>
      <c r="CP160">
        <f t="shared" si="273"/>
        <v>0</v>
      </c>
      <c r="CQ160">
        <f t="shared" si="273"/>
        <v>0</v>
      </c>
      <c r="CR160">
        <f t="shared" si="273"/>
        <v>0</v>
      </c>
      <c r="CS160">
        <f t="shared" si="273"/>
        <v>0</v>
      </c>
      <c r="CT160">
        <f t="shared" si="274"/>
        <v>0</v>
      </c>
      <c r="CU160">
        <f t="shared" si="274"/>
        <v>0</v>
      </c>
      <c r="CV160">
        <f t="shared" si="274"/>
        <v>0</v>
      </c>
      <c r="CW160">
        <f t="shared" si="274"/>
        <v>0</v>
      </c>
      <c r="CX160">
        <f t="shared" si="274"/>
        <v>0</v>
      </c>
      <c r="CY160">
        <f t="shared" si="274"/>
        <v>0</v>
      </c>
      <c r="CZ160">
        <f t="shared" si="274"/>
        <v>0</v>
      </c>
      <c r="DA160">
        <f t="shared" si="274"/>
        <v>0</v>
      </c>
      <c r="DB160">
        <f t="shared" si="274"/>
        <v>0</v>
      </c>
      <c r="DC160">
        <f t="shared" si="274"/>
        <v>0</v>
      </c>
      <c r="DD160">
        <f t="shared" si="275"/>
        <v>0</v>
      </c>
      <c r="DE160">
        <f t="shared" si="275"/>
        <v>0</v>
      </c>
      <c r="DF160">
        <f t="shared" si="275"/>
        <v>0</v>
      </c>
      <c r="DG160">
        <f t="shared" si="275"/>
        <v>0</v>
      </c>
      <c r="DH160">
        <f t="shared" si="275"/>
        <v>0</v>
      </c>
      <c r="DI160">
        <f t="shared" si="275"/>
        <v>0</v>
      </c>
      <c r="DJ160">
        <f t="shared" si="275"/>
        <v>0</v>
      </c>
      <c r="DK160">
        <f t="shared" si="275"/>
        <v>0</v>
      </c>
      <c r="DL160">
        <f t="shared" si="275"/>
        <v>0</v>
      </c>
      <c r="DM160">
        <f t="shared" si="275"/>
        <v>0</v>
      </c>
      <c r="DN160">
        <f t="shared" si="276"/>
        <v>0</v>
      </c>
      <c r="DO160">
        <f t="shared" si="276"/>
        <v>0</v>
      </c>
      <c r="DP160">
        <f t="shared" si="276"/>
        <v>0</v>
      </c>
      <c r="DQ160">
        <f t="shared" si="276"/>
        <v>0</v>
      </c>
      <c r="DR160">
        <f t="shared" si="276"/>
        <v>0</v>
      </c>
      <c r="DS160">
        <f t="shared" si="276"/>
        <v>0</v>
      </c>
      <c r="DT160">
        <f t="shared" si="276"/>
        <v>0</v>
      </c>
      <c r="DU160">
        <f t="shared" si="276"/>
        <v>0</v>
      </c>
      <c r="DV160">
        <f t="shared" si="276"/>
        <v>0</v>
      </c>
      <c r="DW160">
        <f t="shared" si="276"/>
        <v>0</v>
      </c>
      <c r="DX160">
        <f t="shared" si="277"/>
        <v>0</v>
      </c>
      <c r="DY160">
        <f t="shared" si="277"/>
        <v>0</v>
      </c>
      <c r="DZ160">
        <f t="shared" si="277"/>
        <v>0</v>
      </c>
    </row>
    <row r="161" spans="1:130">
      <c r="A161" s="106"/>
      <c r="B161" s="59" t="s">
        <v>3</v>
      </c>
      <c r="C161" s="97"/>
      <c r="D161" s="34">
        <v>0.8</v>
      </c>
      <c r="E161" s="34">
        <v>0.8</v>
      </c>
      <c r="F161" s="34">
        <v>0.8</v>
      </c>
      <c r="G161" s="34">
        <v>0.8</v>
      </c>
      <c r="H161" s="34">
        <v>0.8</v>
      </c>
      <c r="I161" s="34">
        <v>4.3</v>
      </c>
      <c r="J161" s="34">
        <v>4.3</v>
      </c>
      <c r="K161" s="34">
        <v>14</v>
      </c>
      <c r="L161" s="34">
        <v>14</v>
      </c>
      <c r="M161" s="34">
        <v>14</v>
      </c>
      <c r="N161" s="34">
        <v>1.5654889999999999</v>
      </c>
      <c r="O161" s="34">
        <v>2.087383</v>
      </c>
      <c r="P161" s="34">
        <v>2.7151070000000002</v>
      </c>
      <c r="Q161" s="34">
        <v>2.9053789999999999</v>
      </c>
      <c r="R161" s="34">
        <v>2.131542</v>
      </c>
      <c r="S161" s="34">
        <v>1.277825</v>
      </c>
      <c r="T161" s="34">
        <v>0.92752299999999999</v>
      </c>
      <c r="U161" s="34">
        <v>0.79751099999999997</v>
      </c>
      <c r="V161" s="34">
        <v>0.80017899999999997</v>
      </c>
      <c r="W161" s="34">
        <v>0.67913599999999996</v>
      </c>
      <c r="X161" s="34">
        <v>0.79196900000000003</v>
      </c>
      <c r="Y161" s="34">
        <v>0.749892</v>
      </c>
      <c r="Z161" s="34">
        <v>1.586686</v>
      </c>
      <c r="AA161" s="34">
        <v>8.5425869999999993</v>
      </c>
      <c r="AB161" s="34">
        <v>18.836639999999999</v>
      </c>
      <c r="AC161" s="34">
        <v>29.272839999999999</v>
      </c>
      <c r="AD161" s="34">
        <v>43.051189999999998</v>
      </c>
      <c r="AE161" s="34">
        <v>62.998309999999996</v>
      </c>
      <c r="AF161" s="34">
        <v>77.648510000000002</v>
      </c>
      <c r="AG161" s="41" t="s">
        <v>16</v>
      </c>
      <c r="AH161" s="34">
        <v>202.21067579999999</v>
      </c>
      <c r="AI161" s="18">
        <v>47</v>
      </c>
      <c r="AJ161" s="34">
        <v>84.554367799999994</v>
      </c>
      <c r="AK161" s="34">
        <v>82.8181175</v>
      </c>
      <c r="AL161" s="34">
        <v>83.269781599999988</v>
      </c>
      <c r="AM161" s="34">
        <v>211.58233749999999</v>
      </c>
      <c r="AN161" s="41" t="s">
        <v>223</v>
      </c>
      <c r="AO161" s="34">
        <v>73.5014568</v>
      </c>
      <c r="AP161" s="34">
        <v>73.954502599999998</v>
      </c>
      <c r="AQ161" s="34">
        <v>74.624902300000002</v>
      </c>
      <c r="AR161" s="34">
        <v>51.508285299999997</v>
      </c>
      <c r="AS161" s="18">
        <v>20.867973899999999</v>
      </c>
      <c r="AT161" s="18">
        <v>20.357651899999997</v>
      </c>
      <c r="AU161" s="18">
        <v>235.08030830000001</v>
      </c>
      <c r="AV161" s="18">
        <v>22.842078100000002</v>
      </c>
      <c r="AW161" s="160">
        <v>22.1998107</v>
      </c>
      <c r="AX161" s="18">
        <v>1085.2449847999999</v>
      </c>
      <c r="AY161" s="18">
        <v>14.124237599999999</v>
      </c>
      <c r="AZ161" s="18">
        <v>22.886575499999999</v>
      </c>
      <c r="BA161" s="18">
        <v>67.077882600000009</v>
      </c>
      <c r="BB161" s="18">
        <v>60.848645599999998</v>
      </c>
      <c r="BC161" s="18">
        <v>62.905303700000005</v>
      </c>
      <c r="BD161" s="18">
        <v>75.906325199999998</v>
      </c>
      <c r="BE161" s="25">
        <v>83.229421300000013</v>
      </c>
      <c r="BF161" s="18">
        <v>54.274934599999995</v>
      </c>
      <c r="BG161" s="18">
        <v>82.481923399999999</v>
      </c>
      <c r="BH161" s="18">
        <v>74.338750300000001</v>
      </c>
      <c r="BI161" s="18">
        <v>80.703715500000001</v>
      </c>
      <c r="BJ161" s="73">
        <v>84.254332099999999</v>
      </c>
      <c r="BK161" s="34">
        <v>0</v>
      </c>
      <c r="BL161" s="34">
        <v>0</v>
      </c>
      <c r="BM161" s="34">
        <v>0</v>
      </c>
      <c r="BN161" s="34">
        <v>0</v>
      </c>
      <c r="BO161" s="103"/>
      <c r="BP161">
        <f t="shared" si="271"/>
        <v>0</v>
      </c>
      <c r="BQ161">
        <f t="shared" si="271"/>
        <v>0</v>
      </c>
      <c r="BR161">
        <f t="shared" si="271"/>
        <v>0</v>
      </c>
      <c r="BS161">
        <f t="shared" si="271"/>
        <v>0</v>
      </c>
      <c r="BT161">
        <f t="shared" si="271"/>
        <v>0</v>
      </c>
      <c r="BU161">
        <f t="shared" si="271"/>
        <v>0</v>
      </c>
      <c r="BV161">
        <f t="shared" si="271"/>
        <v>0</v>
      </c>
      <c r="BW161">
        <f t="shared" si="271"/>
        <v>0</v>
      </c>
      <c r="BX161">
        <f t="shared" si="271"/>
        <v>0</v>
      </c>
      <c r="BY161">
        <f t="shared" si="271"/>
        <v>0</v>
      </c>
      <c r="BZ161">
        <f t="shared" si="272"/>
        <v>0</v>
      </c>
      <c r="CA161">
        <f t="shared" si="272"/>
        <v>0</v>
      </c>
      <c r="CB161">
        <f t="shared" si="272"/>
        <v>0</v>
      </c>
      <c r="CC161">
        <f t="shared" si="272"/>
        <v>0</v>
      </c>
      <c r="CD161">
        <f t="shared" si="272"/>
        <v>0</v>
      </c>
      <c r="CE161">
        <f t="shared" si="272"/>
        <v>0</v>
      </c>
      <c r="CF161">
        <f t="shared" si="272"/>
        <v>0</v>
      </c>
      <c r="CG161">
        <f t="shared" si="272"/>
        <v>0</v>
      </c>
      <c r="CH161">
        <f t="shared" si="272"/>
        <v>0</v>
      </c>
      <c r="CI161">
        <f t="shared" si="272"/>
        <v>0</v>
      </c>
      <c r="CJ161">
        <f t="shared" si="273"/>
        <v>0</v>
      </c>
      <c r="CK161">
        <f t="shared" si="273"/>
        <v>0</v>
      </c>
      <c r="CL161">
        <f t="shared" si="273"/>
        <v>0</v>
      </c>
      <c r="CM161">
        <f t="shared" si="273"/>
        <v>0</v>
      </c>
      <c r="CN161">
        <f t="shared" si="273"/>
        <v>0</v>
      </c>
      <c r="CO161">
        <f t="shared" si="273"/>
        <v>0</v>
      </c>
      <c r="CP161">
        <f t="shared" si="273"/>
        <v>0</v>
      </c>
      <c r="CQ161">
        <f t="shared" si="273"/>
        <v>0</v>
      </c>
      <c r="CR161">
        <f t="shared" si="273"/>
        <v>0</v>
      </c>
      <c r="CS161">
        <f t="shared" si="273"/>
        <v>0</v>
      </c>
      <c r="CT161">
        <f t="shared" si="274"/>
        <v>0</v>
      </c>
      <c r="CU161">
        <f t="shared" si="274"/>
        <v>0</v>
      </c>
      <c r="CV161">
        <f t="shared" si="274"/>
        <v>0</v>
      </c>
      <c r="CW161">
        <f t="shared" si="274"/>
        <v>0</v>
      </c>
      <c r="CX161">
        <f t="shared" si="274"/>
        <v>0</v>
      </c>
      <c r="CY161">
        <f t="shared" si="274"/>
        <v>0</v>
      </c>
      <c r="CZ161">
        <f t="shared" si="274"/>
        <v>0</v>
      </c>
      <c r="DA161">
        <f t="shared" si="274"/>
        <v>0</v>
      </c>
      <c r="DB161">
        <f t="shared" si="274"/>
        <v>0</v>
      </c>
      <c r="DC161">
        <f t="shared" si="274"/>
        <v>0</v>
      </c>
      <c r="DD161">
        <f t="shared" si="275"/>
        <v>0</v>
      </c>
      <c r="DE161">
        <f t="shared" si="275"/>
        <v>0</v>
      </c>
      <c r="DF161">
        <f t="shared" si="275"/>
        <v>0</v>
      </c>
      <c r="DG161">
        <f t="shared" si="275"/>
        <v>0</v>
      </c>
      <c r="DH161">
        <f t="shared" si="275"/>
        <v>0</v>
      </c>
      <c r="DI161">
        <f t="shared" si="275"/>
        <v>0</v>
      </c>
      <c r="DJ161">
        <f t="shared" si="275"/>
        <v>0</v>
      </c>
      <c r="DK161">
        <f t="shared" si="275"/>
        <v>0</v>
      </c>
      <c r="DL161">
        <f t="shared" si="275"/>
        <v>0</v>
      </c>
      <c r="DM161">
        <f t="shared" si="275"/>
        <v>0</v>
      </c>
      <c r="DN161">
        <f t="shared" si="276"/>
        <v>0</v>
      </c>
      <c r="DO161">
        <f t="shared" si="276"/>
        <v>0</v>
      </c>
      <c r="DP161">
        <f t="shared" si="276"/>
        <v>0</v>
      </c>
      <c r="DQ161">
        <f t="shared" si="276"/>
        <v>0</v>
      </c>
      <c r="DR161">
        <f t="shared" si="276"/>
        <v>0</v>
      </c>
      <c r="DS161">
        <f t="shared" si="276"/>
        <v>0</v>
      </c>
      <c r="DT161">
        <f t="shared" si="276"/>
        <v>0</v>
      </c>
      <c r="DU161">
        <f t="shared" si="276"/>
        <v>0</v>
      </c>
      <c r="DV161">
        <f t="shared" si="276"/>
        <v>0</v>
      </c>
      <c r="DW161">
        <f t="shared" si="276"/>
        <v>0</v>
      </c>
      <c r="DX161">
        <f t="shared" si="277"/>
        <v>0</v>
      </c>
      <c r="DY161">
        <f t="shared" si="277"/>
        <v>0</v>
      </c>
      <c r="DZ161">
        <f t="shared" si="277"/>
        <v>0</v>
      </c>
    </row>
    <row r="162" spans="1:130">
      <c r="A162" s="106"/>
      <c r="B162" s="19" t="s">
        <v>205</v>
      </c>
      <c r="C162" s="96"/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2.7749999999999999</v>
      </c>
      <c r="O162" s="18">
        <v>3.9119999999999999</v>
      </c>
      <c r="P162" s="18">
        <v>6.601</v>
      </c>
      <c r="Q162" s="18">
        <v>9.7140000000000004</v>
      </c>
      <c r="R162" s="18">
        <v>12.628</v>
      </c>
      <c r="S162" s="18">
        <v>15.442</v>
      </c>
      <c r="T162" s="18">
        <v>14.515000000000001</v>
      </c>
      <c r="U162" s="18">
        <v>16.035</v>
      </c>
      <c r="V162" s="18">
        <v>18.297999999999998</v>
      </c>
      <c r="W162" s="18">
        <v>19.324999999999999</v>
      </c>
      <c r="X162" s="18">
        <v>18.114000000000001</v>
      </c>
      <c r="Y162" s="18">
        <v>14.755000000000001</v>
      </c>
      <c r="Z162" s="18">
        <v>3.41</v>
      </c>
      <c r="AA162" s="18">
        <v>36.365000000000002</v>
      </c>
      <c r="AB162" s="18">
        <v>68.73</v>
      </c>
      <c r="AC162" s="18">
        <v>137.47300000000001</v>
      </c>
      <c r="AD162" s="18">
        <v>222.876</v>
      </c>
      <c r="AE162" s="18">
        <v>331.35199999999998</v>
      </c>
      <c r="AF162" s="18">
        <v>362.46699999999998</v>
      </c>
      <c r="AG162" s="18">
        <v>167.262</v>
      </c>
      <c r="AH162" s="18">
        <v>19.708472</v>
      </c>
      <c r="AI162" s="18">
        <v>12.769505000000001</v>
      </c>
      <c r="AJ162" s="18">
        <v>8.9945816999999995</v>
      </c>
      <c r="AK162" s="18">
        <v>7.8110984999999999</v>
      </c>
      <c r="AL162" s="18">
        <v>7.7047410000000003</v>
      </c>
      <c r="AM162" s="18">
        <v>8.0402950999999998</v>
      </c>
      <c r="AN162" s="18">
        <v>7.6763905000000001</v>
      </c>
      <c r="AO162" s="18">
        <v>7.0656160000000003</v>
      </c>
      <c r="AP162" s="18">
        <v>7.3428500999999997</v>
      </c>
      <c r="AQ162" s="18">
        <v>6.7124855999999999</v>
      </c>
      <c r="AR162" s="18">
        <v>0</v>
      </c>
      <c r="AS162" s="18">
        <v>0</v>
      </c>
      <c r="AT162" s="18">
        <v>0</v>
      </c>
      <c r="AU162" s="18">
        <v>0</v>
      </c>
      <c r="AV162" s="18">
        <v>0</v>
      </c>
      <c r="AW162" s="18">
        <v>0</v>
      </c>
      <c r="AX162" s="18">
        <v>0</v>
      </c>
      <c r="AY162" s="18">
        <v>0</v>
      </c>
      <c r="AZ162" s="18">
        <v>0</v>
      </c>
      <c r="BA162" s="18">
        <v>0</v>
      </c>
      <c r="BB162" s="18">
        <v>0</v>
      </c>
      <c r="BC162" s="18">
        <v>0</v>
      </c>
      <c r="BD162" s="18">
        <v>0</v>
      </c>
      <c r="BE162" s="18">
        <v>0</v>
      </c>
      <c r="BF162" s="18">
        <v>0</v>
      </c>
      <c r="BG162" s="18">
        <v>0</v>
      </c>
      <c r="BH162" s="60">
        <v>0</v>
      </c>
      <c r="BI162" s="60">
        <v>0</v>
      </c>
      <c r="BJ162" s="60">
        <v>0.25647999999999999</v>
      </c>
      <c r="BK162" s="60">
        <v>0</v>
      </c>
      <c r="BL162" s="118">
        <v>0</v>
      </c>
      <c r="BM162" s="118">
        <v>0</v>
      </c>
      <c r="BN162" s="118">
        <v>0</v>
      </c>
      <c r="BO162" s="103"/>
      <c r="BP162">
        <f t="shared" si="271"/>
        <v>0</v>
      </c>
      <c r="BQ162">
        <f t="shared" si="271"/>
        <v>0</v>
      </c>
      <c r="BR162">
        <f t="shared" si="271"/>
        <v>0</v>
      </c>
      <c r="BS162">
        <f t="shared" si="271"/>
        <v>0</v>
      </c>
      <c r="BT162">
        <f t="shared" si="271"/>
        <v>0</v>
      </c>
      <c r="BU162">
        <f t="shared" si="271"/>
        <v>0</v>
      </c>
      <c r="BV162">
        <f t="shared" si="271"/>
        <v>0</v>
      </c>
      <c r="BW162">
        <f t="shared" si="271"/>
        <v>0</v>
      </c>
      <c r="BX162">
        <f t="shared" si="271"/>
        <v>0</v>
      </c>
      <c r="BY162">
        <f t="shared" si="271"/>
        <v>0</v>
      </c>
      <c r="BZ162">
        <f t="shared" si="272"/>
        <v>0</v>
      </c>
      <c r="CA162">
        <f t="shared" si="272"/>
        <v>0</v>
      </c>
      <c r="CB162">
        <f t="shared" si="272"/>
        <v>0</v>
      </c>
      <c r="CC162">
        <f t="shared" si="272"/>
        <v>0</v>
      </c>
      <c r="CD162">
        <f t="shared" si="272"/>
        <v>0</v>
      </c>
      <c r="CE162">
        <f t="shared" si="272"/>
        <v>0</v>
      </c>
      <c r="CF162">
        <f t="shared" si="272"/>
        <v>0</v>
      </c>
      <c r="CG162">
        <f t="shared" si="272"/>
        <v>0</v>
      </c>
      <c r="CH162">
        <f t="shared" si="272"/>
        <v>0</v>
      </c>
      <c r="CI162">
        <f t="shared" si="272"/>
        <v>0</v>
      </c>
      <c r="CJ162">
        <f t="shared" si="273"/>
        <v>0</v>
      </c>
      <c r="CK162">
        <f t="shared" si="273"/>
        <v>0</v>
      </c>
      <c r="CL162">
        <f t="shared" si="273"/>
        <v>0</v>
      </c>
      <c r="CM162">
        <f t="shared" si="273"/>
        <v>0</v>
      </c>
      <c r="CN162">
        <f t="shared" si="273"/>
        <v>0</v>
      </c>
      <c r="CO162">
        <f t="shared" si="273"/>
        <v>0</v>
      </c>
      <c r="CP162">
        <f t="shared" si="273"/>
        <v>0</v>
      </c>
      <c r="CQ162">
        <f t="shared" si="273"/>
        <v>0</v>
      </c>
      <c r="CR162">
        <f t="shared" si="273"/>
        <v>0</v>
      </c>
      <c r="CS162">
        <f t="shared" si="273"/>
        <v>0</v>
      </c>
      <c r="CT162">
        <f t="shared" si="274"/>
        <v>0</v>
      </c>
      <c r="CU162">
        <f t="shared" si="274"/>
        <v>0</v>
      </c>
      <c r="CV162">
        <f t="shared" si="274"/>
        <v>0</v>
      </c>
      <c r="CW162">
        <f t="shared" si="274"/>
        <v>0</v>
      </c>
      <c r="CX162">
        <f t="shared" si="274"/>
        <v>0</v>
      </c>
      <c r="CY162">
        <f t="shared" si="274"/>
        <v>0</v>
      </c>
      <c r="CZ162">
        <f t="shared" si="274"/>
        <v>0</v>
      </c>
      <c r="DA162">
        <f t="shared" si="274"/>
        <v>0</v>
      </c>
      <c r="DB162">
        <f t="shared" si="274"/>
        <v>0</v>
      </c>
      <c r="DC162">
        <f t="shared" si="274"/>
        <v>0</v>
      </c>
      <c r="DD162">
        <f t="shared" si="275"/>
        <v>0</v>
      </c>
      <c r="DE162">
        <f t="shared" si="275"/>
        <v>0</v>
      </c>
      <c r="DF162">
        <f t="shared" si="275"/>
        <v>0</v>
      </c>
      <c r="DG162">
        <f t="shared" si="275"/>
        <v>0</v>
      </c>
      <c r="DH162">
        <f t="shared" si="275"/>
        <v>0</v>
      </c>
      <c r="DI162">
        <f t="shared" si="275"/>
        <v>0</v>
      </c>
      <c r="DJ162">
        <f t="shared" si="275"/>
        <v>0</v>
      </c>
      <c r="DK162">
        <f t="shared" si="275"/>
        <v>0</v>
      </c>
      <c r="DL162">
        <f t="shared" si="275"/>
        <v>0</v>
      </c>
      <c r="DM162">
        <f t="shared" si="275"/>
        <v>0</v>
      </c>
      <c r="DN162">
        <f t="shared" si="276"/>
        <v>0</v>
      </c>
      <c r="DO162">
        <f t="shared" si="276"/>
        <v>0</v>
      </c>
      <c r="DP162">
        <f t="shared" si="276"/>
        <v>0</v>
      </c>
      <c r="DQ162">
        <f t="shared" si="276"/>
        <v>0</v>
      </c>
      <c r="DR162">
        <f t="shared" si="276"/>
        <v>0</v>
      </c>
      <c r="DS162">
        <f t="shared" si="276"/>
        <v>0</v>
      </c>
      <c r="DT162">
        <f t="shared" si="276"/>
        <v>0</v>
      </c>
      <c r="DU162">
        <f t="shared" si="276"/>
        <v>0</v>
      </c>
      <c r="DV162">
        <f t="shared" si="276"/>
        <v>0</v>
      </c>
      <c r="DW162">
        <f t="shared" si="276"/>
        <v>0</v>
      </c>
      <c r="DX162">
        <f t="shared" si="277"/>
        <v>0</v>
      </c>
      <c r="DY162">
        <f t="shared" si="277"/>
        <v>0</v>
      </c>
      <c r="DZ162">
        <f t="shared" si="277"/>
        <v>0</v>
      </c>
    </row>
    <row r="163" spans="1:130">
      <c r="A163" s="106"/>
      <c r="B163" s="19" t="s">
        <v>210</v>
      </c>
      <c r="C163" s="96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>
        <v>24.653633806729399</v>
      </c>
      <c r="Y163" s="18">
        <v>7.7723305034078685</v>
      </c>
      <c r="Z163" s="18">
        <v>0</v>
      </c>
      <c r="AA163" s="18">
        <v>29.109549854681099</v>
      </c>
      <c r="AB163" s="18">
        <v>60.467055879899917</v>
      </c>
      <c r="AC163" s="18">
        <v>80.005289605924361</v>
      </c>
      <c r="AD163" s="18">
        <v>161.5551425030979</v>
      </c>
      <c r="AE163" s="18">
        <v>257.49213483146065</v>
      </c>
      <c r="AF163" s="18">
        <v>244.46699669966998</v>
      </c>
      <c r="AG163" s="18">
        <v>257.33932273669666</v>
      </c>
      <c r="AH163" s="18">
        <v>260.32748538011697</v>
      </c>
      <c r="AI163" s="18">
        <v>262.06177606177607</v>
      </c>
      <c r="AJ163" s="34">
        <v>223.29822012350164</v>
      </c>
      <c r="AK163" s="18">
        <v>176.30257801899592</v>
      </c>
      <c r="AL163" s="18">
        <v>77.392442947998504</v>
      </c>
      <c r="AM163" s="18">
        <v>62.804081632653059</v>
      </c>
      <c r="AN163" s="18">
        <v>9.8797021195340839</v>
      </c>
      <c r="AO163" s="18">
        <v>440.039411499474</v>
      </c>
      <c r="AP163" s="18">
        <v>448.85958660014251</v>
      </c>
      <c r="AQ163" s="18">
        <v>368.48150700666207</v>
      </c>
      <c r="AR163" s="18">
        <v>318.86524822695037</v>
      </c>
      <c r="AS163" s="18">
        <v>293.02700523982264</v>
      </c>
      <c r="AT163" s="18">
        <v>304.17266187050359</v>
      </c>
      <c r="AU163" s="18">
        <v>423.68421052631578</v>
      </c>
      <c r="AV163" s="18">
        <v>434.63203463203462</v>
      </c>
      <c r="AW163" s="18">
        <v>287.68115942028987</v>
      </c>
      <c r="AX163" s="18">
        <v>298.96049896049897</v>
      </c>
      <c r="AY163" s="18">
        <v>256.59090909090907</v>
      </c>
      <c r="AZ163" s="18">
        <v>208.87445887445887</v>
      </c>
      <c r="BA163" s="18">
        <v>140.90909090909091</v>
      </c>
      <c r="BB163" s="18">
        <v>105.83333333333333</v>
      </c>
      <c r="BC163" s="18">
        <v>79.032258064516128</v>
      </c>
      <c r="BD163" s="18">
        <v>54.435483870967744</v>
      </c>
      <c r="BE163" s="25">
        <v>41.25</v>
      </c>
      <c r="BF163" s="18">
        <v>32.342007434944236</v>
      </c>
      <c r="BG163" s="18">
        <v>11.872909698996656</v>
      </c>
      <c r="BH163" s="60">
        <v>9.2478421701602951</v>
      </c>
      <c r="BI163" s="60">
        <v>0.72336654791399169</v>
      </c>
      <c r="BJ163" s="60">
        <v>0</v>
      </c>
      <c r="BK163" s="118">
        <v>32.460910944935421</v>
      </c>
      <c r="BL163" s="118">
        <v>95.914567156397226</v>
      </c>
      <c r="BM163" s="118">
        <v>88.869910282953754</v>
      </c>
      <c r="BN163" s="118">
        <v>70.798260869565212</v>
      </c>
      <c r="BO163" s="103"/>
      <c r="BP163">
        <f t="shared" ref="BP163:DZ163" si="278">IF($C163&lt;&gt;"",IF(D163&gt;0,1,0),0)</f>
        <v>0</v>
      </c>
      <c r="BQ163">
        <f t="shared" si="278"/>
        <v>0</v>
      </c>
      <c r="BR163">
        <f t="shared" si="278"/>
        <v>0</v>
      </c>
      <c r="BS163">
        <f t="shared" si="278"/>
        <v>0</v>
      </c>
      <c r="BT163">
        <f t="shared" si="278"/>
        <v>0</v>
      </c>
      <c r="BU163">
        <f t="shared" si="278"/>
        <v>0</v>
      </c>
      <c r="BV163">
        <f t="shared" si="278"/>
        <v>0</v>
      </c>
      <c r="BW163">
        <f t="shared" si="278"/>
        <v>0</v>
      </c>
      <c r="BX163">
        <f t="shared" si="278"/>
        <v>0</v>
      </c>
      <c r="BY163">
        <f t="shared" si="278"/>
        <v>0</v>
      </c>
      <c r="BZ163">
        <f t="shared" si="278"/>
        <v>0</v>
      </c>
      <c r="CA163">
        <f t="shared" si="278"/>
        <v>0</v>
      </c>
      <c r="CB163">
        <f t="shared" si="278"/>
        <v>0</v>
      </c>
      <c r="CC163">
        <f t="shared" si="278"/>
        <v>0</v>
      </c>
      <c r="CD163">
        <f t="shared" si="278"/>
        <v>0</v>
      </c>
      <c r="CE163">
        <f t="shared" si="278"/>
        <v>0</v>
      </c>
      <c r="CF163">
        <f t="shared" si="278"/>
        <v>0</v>
      </c>
      <c r="CG163">
        <f t="shared" si="278"/>
        <v>0</v>
      </c>
      <c r="CH163">
        <f t="shared" si="278"/>
        <v>0</v>
      </c>
      <c r="CI163">
        <f t="shared" si="278"/>
        <v>0</v>
      </c>
      <c r="CJ163">
        <f t="shared" si="278"/>
        <v>0</v>
      </c>
      <c r="CK163">
        <f t="shared" si="278"/>
        <v>0</v>
      </c>
      <c r="CL163">
        <f t="shared" si="278"/>
        <v>0</v>
      </c>
      <c r="CM163">
        <f t="shared" si="278"/>
        <v>0</v>
      </c>
      <c r="CN163">
        <f t="shared" si="278"/>
        <v>0</v>
      </c>
      <c r="CO163">
        <f t="shared" si="278"/>
        <v>0</v>
      </c>
      <c r="CP163">
        <f t="shared" si="278"/>
        <v>0</v>
      </c>
      <c r="CQ163">
        <f t="shared" si="278"/>
        <v>0</v>
      </c>
      <c r="CR163">
        <f t="shared" si="278"/>
        <v>0</v>
      </c>
      <c r="CS163">
        <f t="shared" si="278"/>
        <v>0</v>
      </c>
      <c r="CT163">
        <f t="shared" si="278"/>
        <v>0</v>
      </c>
      <c r="CU163">
        <f t="shared" si="278"/>
        <v>0</v>
      </c>
      <c r="CV163">
        <f t="shared" si="278"/>
        <v>0</v>
      </c>
      <c r="CW163">
        <f t="shared" si="278"/>
        <v>0</v>
      </c>
      <c r="CX163">
        <f t="shared" si="278"/>
        <v>0</v>
      </c>
      <c r="CY163">
        <f t="shared" si="278"/>
        <v>0</v>
      </c>
      <c r="CZ163">
        <f t="shared" si="278"/>
        <v>0</v>
      </c>
      <c r="DA163">
        <f t="shared" si="278"/>
        <v>0</v>
      </c>
      <c r="DB163">
        <f t="shared" si="278"/>
        <v>0</v>
      </c>
      <c r="DC163">
        <f t="shared" si="278"/>
        <v>0</v>
      </c>
      <c r="DD163">
        <f t="shared" si="278"/>
        <v>0</v>
      </c>
      <c r="DE163">
        <f t="shared" si="278"/>
        <v>0</v>
      </c>
      <c r="DF163">
        <f t="shared" si="278"/>
        <v>0</v>
      </c>
      <c r="DG163">
        <f t="shared" si="278"/>
        <v>0</v>
      </c>
      <c r="DH163">
        <f t="shared" si="278"/>
        <v>0</v>
      </c>
      <c r="DI163">
        <f t="shared" si="278"/>
        <v>0</v>
      </c>
      <c r="DJ163">
        <f t="shared" si="278"/>
        <v>0</v>
      </c>
      <c r="DK163">
        <f t="shared" si="278"/>
        <v>0</v>
      </c>
      <c r="DL163">
        <f t="shared" si="278"/>
        <v>0</v>
      </c>
      <c r="DM163">
        <f t="shared" si="278"/>
        <v>0</v>
      </c>
      <c r="DN163">
        <f t="shared" si="278"/>
        <v>0</v>
      </c>
      <c r="DO163">
        <f t="shared" si="278"/>
        <v>0</v>
      </c>
      <c r="DP163">
        <f t="shared" si="278"/>
        <v>0</v>
      </c>
      <c r="DQ163">
        <f t="shared" si="278"/>
        <v>0</v>
      </c>
      <c r="DR163">
        <f t="shared" si="278"/>
        <v>0</v>
      </c>
      <c r="DS163">
        <f t="shared" si="278"/>
        <v>0</v>
      </c>
      <c r="DT163">
        <f t="shared" si="278"/>
        <v>0</v>
      </c>
      <c r="DU163">
        <f t="shared" si="278"/>
        <v>0</v>
      </c>
      <c r="DV163">
        <f t="shared" si="278"/>
        <v>0</v>
      </c>
      <c r="DW163">
        <f t="shared" si="278"/>
        <v>0</v>
      </c>
      <c r="DX163">
        <f t="shared" si="278"/>
        <v>0</v>
      </c>
      <c r="DY163">
        <f t="shared" si="278"/>
        <v>0</v>
      </c>
      <c r="DZ163">
        <f t="shared" si="278"/>
        <v>0</v>
      </c>
    </row>
    <row r="164" spans="1:130" ht="15.75">
      <c r="A164" s="106" t="str">
        <f>IF(LEFT(B166,1)&lt;&gt;"",IF(LEFT(B166,1)&lt;&gt;" ",COUNT($A$66:A162)+1,""),"")</f>
        <v/>
      </c>
      <c r="B164" s="19"/>
      <c r="C164" s="96"/>
      <c r="D164" s="34"/>
      <c r="E164" s="34"/>
      <c r="F164" s="34"/>
      <c r="G164" s="34" t="s">
        <v>24</v>
      </c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25"/>
      <c r="BF164" s="18"/>
      <c r="BG164" s="18"/>
      <c r="BH164" s="2"/>
      <c r="BI164" s="2"/>
      <c r="BJ164" s="2"/>
      <c r="BK164" s="2"/>
      <c r="BL164" s="2"/>
      <c r="BM164" s="2"/>
      <c r="BN164" s="2"/>
      <c r="BO164" s="103"/>
    </row>
    <row r="165" spans="1:130">
      <c r="A165" s="105">
        <f>IF(LEFT(B165,1)&lt;&gt;"",IF(LEFT(B165,1)&lt;&gt;" ",COUNT($A$66:A164)+1,""),"")</f>
        <v>17</v>
      </c>
      <c r="B165" s="54" t="s">
        <v>33</v>
      </c>
      <c r="C165" s="96">
        <v>4</v>
      </c>
      <c r="D165" s="22">
        <f t="shared" ref="D165:M165" si="279">D166</f>
        <v>0</v>
      </c>
      <c r="E165" s="22">
        <f t="shared" si="279"/>
        <v>0</v>
      </c>
      <c r="F165" s="22">
        <f t="shared" si="279"/>
        <v>0</v>
      </c>
      <c r="G165" s="22">
        <f t="shared" si="279"/>
        <v>0</v>
      </c>
      <c r="H165" s="22">
        <f t="shared" si="279"/>
        <v>0</v>
      </c>
      <c r="I165" s="22">
        <f t="shared" si="279"/>
        <v>0</v>
      </c>
      <c r="J165" s="22">
        <f t="shared" si="279"/>
        <v>0</v>
      </c>
      <c r="K165" s="22">
        <f t="shared" si="279"/>
        <v>0</v>
      </c>
      <c r="L165" s="22">
        <f t="shared" si="279"/>
        <v>0</v>
      </c>
      <c r="M165" s="22">
        <f t="shared" si="279"/>
        <v>0</v>
      </c>
      <c r="N165" s="22">
        <f>N166</f>
        <v>0</v>
      </c>
      <c r="O165" s="22">
        <f t="shared" ref="O165:BF165" si="280">O166</f>
        <v>0</v>
      </c>
      <c r="P165" s="22">
        <f t="shared" si="280"/>
        <v>0</v>
      </c>
      <c r="Q165" s="22">
        <f t="shared" si="280"/>
        <v>0</v>
      </c>
      <c r="R165" s="22">
        <f t="shared" si="280"/>
        <v>0</v>
      </c>
      <c r="S165" s="22">
        <f t="shared" si="280"/>
        <v>0</v>
      </c>
      <c r="T165" s="22">
        <f t="shared" si="280"/>
        <v>0</v>
      </c>
      <c r="U165" s="22">
        <f t="shared" si="280"/>
        <v>0</v>
      </c>
      <c r="V165" s="22">
        <f t="shared" si="280"/>
        <v>0</v>
      </c>
      <c r="W165" s="22">
        <f t="shared" si="280"/>
        <v>0</v>
      </c>
      <c r="X165" s="22">
        <f t="shared" si="280"/>
        <v>0</v>
      </c>
      <c r="Y165" s="22">
        <f t="shared" si="280"/>
        <v>0</v>
      </c>
      <c r="Z165" s="22">
        <f t="shared" si="280"/>
        <v>0</v>
      </c>
      <c r="AA165" s="22">
        <f t="shared" si="280"/>
        <v>0</v>
      </c>
      <c r="AB165" s="22">
        <f t="shared" si="280"/>
        <v>0</v>
      </c>
      <c r="AC165" s="22">
        <f t="shared" si="280"/>
        <v>0</v>
      </c>
      <c r="AD165" s="22">
        <f t="shared" si="280"/>
        <v>0</v>
      </c>
      <c r="AE165" s="22">
        <f t="shared" si="280"/>
        <v>0</v>
      </c>
      <c r="AF165" s="22">
        <f t="shared" si="280"/>
        <v>0</v>
      </c>
      <c r="AG165" s="22">
        <f t="shared" si="280"/>
        <v>0</v>
      </c>
      <c r="AH165" s="22">
        <f t="shared" si="280"/>
        <v>1.72</v>
      </c>
      <c r="AI165" s="22">
        <f t="shared" si="280"/>
        <v>3.5409999999999999</v>
      </c>
      <c r="AJ165" s="22">
        <f t="shared" si="280"/>
        <v>3.488</v>
      </c>
      <c r="AK165" s="22">
        <f t="shared" si="280"/>
        <v>2.8420000000000001</v>
      </c>
      <c r="AL165" s="22">
        <f t="shared" si="280"/>
        <v>2.0339999999999998</v>
      </c>
      <c r="AM165" s="22">
        <f t="shared" si="280"/>
        <v>0.81399999999999995</v>
      </c>
      <c r="AN165" s="22">
        <f t="shared" si="280"/>
        <v>0.27700000000000002</v>
      </c>
      <c r="AO165" s="22">
        <f t="shared" si="280"/>
        <v>0</v>
      </c>
      <c r="AP165" s="22">
        <f t="shared" si="280"/>
        <v>0</v>
      </c>
      <c r="AQ165" s="22">
        <f t="shared" si="280"/>
        <v>0</v>
      </c>
      <c r="AR165" s="22">
        <f t="shared" si="280"/>
        <v>0</v>
      </c>
      <c r="AS165" s="22">
        <f t="shared" si="280"/>
        <v>0</v>
      </c>
      <c r="AT165" s="22">
        <f t="shared" si="280"/>
        <v>0</v>
      </c>
      <c r="AU165" s="22">
        <f t="shared" si="280"/>
        <v>0</v>
      </c>
      <c r="AV165" s="22">
        <f t="shared" si="280"/>
        <v>0</v>
      </c>
      <c r="AW165" s="22">
        <f t="shared" si="280"/>
        <v>8.6180000000000003</v>
      </c>
      <c r="AX165" s="22">
        <f t="shared" si="280"/>
        <v>0</v>
      </c>
      <c r="AY165" s="22">
        <f t="shared" si="280"/>
        <v>0</v>
      </c>
      <c r="AZ165" s="22">
        <f t="shared" si="280"/>
        <v>0</v>
      </c>
      <c r="BA165" s="22">
        <f t="shared" si="280"/>
        <v>0</v>
      </c>
      <c r="BB165" s="22">
        <f t="shared" si="280"/>
        <v>0</v>
      </c>
      <c r="BC165" s="22">
        <f t="shared" si="280"/>
        <v>0</v>
      </c>
      <c r="BD165" s="22">
        <f t="shared" si="280"/>
        <v>0</v>
      </c>
      <c r="BE165" s="22">
        <f t="shared" si="280"/>
        <v>0</v>
      </c>
      <c r="BF165" s="22">
        <f t="shared" si="280"/>
        <v>0</v>
      </c>
      <c r="BG165" s="22">
        <v>0</v>
      </c>
      <c r="BH165" s="22">
        <v>0</v>
      </c>
      <c r="BI165" s="22">
        <v>0</v>
      </c>
      <c r="BJ165" s="22">
        <v>0</v>
      </c>
      <c r="BK165" s="22">
        <v>0</v>
      </c>
      <c r="BL165" s="22">
        <f>BL166</f>
        <v>0</v>
      </c>
      <c r="BM165" s="22">
        <f>BM166</f>
        <v>0</v>
      </c>
      <c r="BN165" s="22">
        <f>BN166</f>
        <v>0</v>
      </c>
      <c r="BO165" s="103"/>
      <c r="BP165">
        <f t="shared" ref="BP165:BY166" si="281">IF($C165&lt;&gt;"",IF(D165&gt;0,1,0),0)</f>
        <v>0</v>
      </c>
      <c r="BQ165">
        <f t="shared" si="281"/>
        <v>0</v>
      </c>
      <c r="BR165">
        <f t="shared" si="281"/>
        <v>0</v>
      </c>
      <c r="BS165">
        <f t="shared" si="281"/>
        <v>0</v>
      </c>
      <c r="BT165">
        <f t="shared" si="281"/>
        <v>0</v>
      </c>
      <c r="BU165">
        <f t="shared" si="281"/>
        <v>0</v>
      </c>
      <c r="BV165">
        <f t="shared" si="281"/>
        <v>0</v>
      </c>
      <c r="BW165">
        <f t="shared" si="281"/>
        <v>0</v>
      </c>
      <c r="BX165">
        <f t="shared" si="281"/>
        <v>0</v>
      </c>
      <c r="BY165">
        <f t="shared" si="281"/>
        <v>0</v>
      </c>
      <c r="BZ165">
        <f t="shared" ref="BZ165:CI166" si="282">IF($C165&lt;&gt;"",IF(N165&gt;0,1,0),0)</f>
        <v>0</v>
      </c>
      <c r="CA165">
        <f t="shared" si="282"/>
        <v>0</v>
      </c>
      <c r="CB165">
        <f t="shared" si="282"/>
        <v>0</v>
      </c>
      <c r="CC165">
        <f t="shared" si="282"/>
        <v>0</v>
      </c>
      <c r="CD165">
        <f t="shared" si="282"/>
        <v>0</v>
      </c>
      <c r="CE165">
        <f t="shared" si="282"/>
        <v>0</v>
      </c>
      <c r="CF165">
        <f t="shared" si="282"/>
        <v>0</v>
      </c>
      <c r="CG165">
        <f t="shared" si="282"/>
        <v>0</v>
      </c>
      <c r="CH165">
        <f t="shared" si="282"/>
        <v>0</v>
      </c>
      <c r="CI165">
        <f t="shared" si="282"/>
        <v>0</v>
      </c>
      <c r="CJ165">
        <f t="shared" ref="CJ165:CS166" si="283">IF($C165&lt;&gt;"",IF(X165&gt;0,1,0),0)</f>
        <v>0</v>
      </c>
      <c r="CK165">
        <f t="shared" si="283"/>
        <v>0</v>
      </c>
      <c r="CL165">
        <f t="shared" si="283"/>
        <v>0</v>
      </c>
      <c r="CM165">
        <f t="shared" si="283"/>
        <v>0</v>
      </c>
      <c r="CN165">
        <f t="shared" si="283"/>
        <v>0</v>
      </c>
      <c r="CO165">
        <f t="shared" si="283"/>
        <v>0</v>
      </c>
      <c r="CP165">
        <f t="shared" si="283"/>
        <v>0</v>
      </c>
      <c r="CQ165">
        <f t="shared" si="283"/>
        <v>0</v>
      </c>
      <c r="CR165">
        <f t="shared" si="283"/>
        <v>0</v>
      </c>
      <c r="CS165">
        <f t="shared" si="283"/>
        <v>0</v>
      </c>
      <c r="CT165">
        <f t="shared" ref="CT165:DC166" si="284">IF($C165&lt;&gt;"",IF(AH165&gt;0,1,0),0)</f>
        <v>1</v>
      </c>
      <c r="CU165">
        <f t="shared" si="284"/>
        <v>1</v>
      </c>
      <c r="CV165">
        <f t="shared" si="284"/>
        <v>1</v>
      </c>
      <c r="CW165">
        <f t="shared" si="284"/>
        <v>1</v>
      </c>
      <c r="CX165">
        <f t="shared" si="284"/>
        <v>1</v>
      </c>
      <c r="CY165">
        <f t="shared" si="284"/>
        <v>1</v>
      </c>
      <c r="CZ165">
        <f t="shared" si="284"/>
        <v>1</v>
      </c>
      <c r="DA165">
        <f t="shared" si="284"/>
        <v>0</v>
      </c>
      <c r="DB165">
        <f t="shared" si="284"/>
        <v>0</v>
      </c>
      <c r="DC165">
        <f t="shared" si="284"/>
        <v>0</v>
      </c>
      <c r="DD165">
        <f t="shared" ref="DD165:DM166" si="285">IF($C165&lt;&gt;"",IF(AR165&gt;0,1,0),0)</f>
        <v>0</v>
      </c>
      <c r="DE165">
        <f t="shared" si="285"/>
        <v>0</v>
      </c>
      <c r="DF165">
        <f t="shared" si="285"/>
        <v>0</v>
      </c>
      <c r="DG165">
        <f t="shared" si="285"/>
        <v>0</v>
      </c>
      <c r="DH165">
        <f t="shared" si="285"/>
        <v>0</v>
      </c>
      <c r="DI165">
        <f t="shared" si="285"/>
        <v>1</v>
      </c>
      <c r="DJ165">
        <f t="shared" si="285"/>
        <v>0</v>
      </c>
      <c r="DK165">
        <f t="shared" si="285"/>
        <v>0</v>
      </c>
      <c r="DL165">
        <f t="shared" si="285"/>
        <v>0</v>
      </c>
      <c r="DM165">
        <f t="shared" si="285"/>
        <v>0</v>
      </c>
      <c r="DN165">
        <f t="shared" ref="DN165:DS166" si="286">IF($C165&lt;&gt;"",IF(BB165&gt;0,1,0),0)</f>
        <v>0</v>
      </c>
      <c r="DO165">
        <f t="shared" si="286"/>
        <v>0</v>
      </c>
      <c r="DP165">
        <f t="shared" si="286"/>
        <v>0</v>
      </c>
      <c r="DQ165">
        <f t="shared" si="286"/>
        <v>0</v>
      </c>
      <c r="DR165">
        <f t="shared" si="286"/>
        <v>0</v>
      </c>
      <c r="DS165">
        <f t="shared" si="286"/>
        <v>0</v>
      </c>
      <c r="DT165">
        <f t="shared" ref="DT165:DZ165" si="287">IF($C165&lt;&gt;"",IF(BH165&gt;0,1,0),0)</f>
        <v>0</v>
      </c>
      <c r="DU165">
        <f t="shared" si="287"/>
        <v>0</v>
      </c>
      <c r="DV165">
        <f t="shared" si="287"/>
        <v>0</v>
      </c>
      <c r="DW165">
        <f t="shared" si="287"/>
        <v>0</v>
      </c>
      <c r="DX165">
        <f t="shared" si="287"/>
        <v>0</v>
      </c>
      <c r="DY165">
        <f t="shared" si="287"/>
        <v>0</v>
      </c>
      <c r="DZ165">
        <f t="shared" si="287"/>
        <v>0</v>
      </c>
    </row>
    <row r="166" spans="1:130">
      <c r="A166" s="106"/>
      <c r="B166" s="59" t="s">
        <v>3</v>
      </c>
      <c r="C166" s="97"/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1.72</v>
      </c>
      <c r="AI166" s="18">
        <v>3.5409999999999999</v>
      </c>
      <c r="AJ166" s="18">
        <v>3.488</v>
      </c>
      <c r="AK166" s="18">
        <v>2.8420000000000001</v>
      </c>
      <c r="AL166" s="18">
        <v>2.0339999999999998</v>
      </c>
      <c r="AM166" s="18">
        <v>0.81399999999999995</v>
      </c>
      <c r="AN166" s="18">
        <v>0.27700000000000002</v>
      </c>
      <c r="AO166" s="18">
        <v>0</v>
      </c>
      <c r="AP166" s="18">
        <v>0</v>
      </c>
      <c r="AQ166" s="18">
        <v>0</v>
      </c>
      <c r="AR166" s="18">
        <v>0</v>
      </c>
      <c r="AS166" s="18">
        <v>0</v>
      </c>
      <c r="AT166" s="18">
        <v>0</v>
      </c>
      <c r="AU166" s="18">
        <v>0</v>
      </c>
      <c r="AV166" s="18">
        <v>0</v>
      </c>
      <c r="AW166" s="18">
        <v>8.6180000000000003</v>
      </c>
      <c r="AX166" s="18">
        <v>0</v>
      </c>
      <c r="AY166" s="18">
        <v>0</v>
      </c>
      <c r="AZ166" s="18">
        <v>0</v>
      </c>
      <c r="BA166" s="18">
        <v>0</v>
      </c>
      <c r="BB166" s="18">
        <v>0</v>
      </c>
      <c r="BC166" s="18">
        <v>0</v>
      </c>
      <c r="BD166" s="18">
        <v>0</v>
      </c>
      <c r="BE166" s="25">
        <v>0</v>
      </c>
      <c r="BF166" s="18">
        <v>0</v>
      </c>
      <c r="BG166" s="18">
        <v>0</v>
      </c>
      <c r="BH166" s="18">
        <v>0</v>
      </c>
      <c r="BI166" s="18">
        <v>0</v>
      </c>
      <c r="BJ166" s="18">
        <v>0</v>
      </c>
      <c r="BK166" s="18">
        <v>0</v>
      </c>
      <c r="BL166" s="34">
        <v>0</v>
      </c>
      <c r="BM166" s="34">
        <v>0</v>
      </c>
      <c r="BN166" s="34">
        <v>0</v>
      </c>
      <c r="BO166" s="103"/>
      <c r="BP166">
        <f t="shared" si="281"/>
        <v>0</v>
      </c>
      <c r="BQ166">
        <f t="shared" si="281"/>
        <v>0</v>
      </c>
      <c r="BR166">
        <f t="shared" si="281"/>
        <v>0</v>
      </c>
      <c r="BS166">
        <f t="shared" si="281"/>
        <v>0</v>
      </c>
      <c r="BT166">
        <f t="shared" si="281"/>
        <v>0</v>
      </c>
      <c r="BU166">
        <f t="shared" si="281"/>
        <v>0</v>
      </c>
      <c r="BV166">
        <f t="shared" si="281"/>
        <v>0</v>
      </c>
      <c r="BW166">
        <f t="shared" si="281"/>
        <v>0</v>
      </c>
      <c r="BX166">
        <f t="shared" si="281"/>
        <v>0</v>
      </c>
      <c r="BY166">
        <f t="shared" si="281"/>
        <v>0</v>
      </c>
      <c r="BZ166">
        <f t="shared" si="282"/>
        <v>0</v>
      </c>
      <c r="CA166">
        <f t="shared" si="282"/>
        <v>0</v>
      </c>
      <c r="CB166">
        <f t="shared" si="282"/>
        <v>0</v>
      </c>
      <c r="CC166">
        <f t="shared" si="282"/>
        <v>0</v>
      </c>
      <c r="CD166">
        <f t="shared" si="282"/>
        <v>0</v>
      </c>
      <c r="CE166">
        <f t="shared" si="282"/>
        <v>0</v>
      </c>
      <c r="CF166">
        <f t="shared" si="282"/>
        <v>0</v>
      </c>
      <c r="CG166">
        <f t="shared" si="282"/>
        <v>0</v>
      </c>
      <c r="CH166">
        <f t="shared" si="282"/>
        <v>0</v>
      </c>
      <c r="CI166">
        <f t="shared" si="282"/>
        <v>0</v>
      </c>
      <c r="CJ166">
        <f t="shared" si="283"/>
        <v>0</v>
      </c>
      <c r="CK166">
        <f t="shared" si="283"/>
        <v>0</v>
      </c>
      <c r="CL166">
        <f t="shared" si="283"/>
        <v>0</v>
      </c>
      <c r="CM166">
        <f t="shared" si="283"/>
        <v>0</v>
      </c>
      <c r="CN166">
        <f t="shared" si="283"/>
        <v>0</v>
      </c>
      <c r="CO166">
        <f t="shared" si="283"/>
        <v>0</v>
      </c>
      <c r="CP166">
        <f t="shared" si="283"/>
        <v>0</v>
      </c>
      <c r="CQ166">
        <f t="shared" si="283"/>
        <v>0</v>
      </c>
      <c r="CR166">
        <f t="shared" si="283"/>
        <v>0</v>
      </c>
      <c r="CS166">
        <f t="shared" si="283"/>
        <v>0</v>
      </c>
      <c r="CT166">
        <f t="shared" si="284"/>
        <v>0</v>
      </c>
      <c r="CU166">
        <f t="shared" si="284"/>
        <v>0</v>
      </c>
      <c r="CV166">
        <f t="shared" si="284"/>
        <v>0</v>
      </c>
      <c r="CW166">
        <f t="shared" si="284"/>
        <v>0</v>
      </c>
      <c r="CX166">
        <f t="shared" si="284"/>
        <v>0</v>
      </c>
      <c r="CY166">
        <f t="shared" si="284"/>
        <v>0</v>
      </c>
      <c r="CZ166">
        <f t="shared" si="284"/>
        <v>0</v>
      </c>
      <c r="DA166">
        <f t="shared" si="284"/>
        <v>0</v>
      </c>
      <c r="DB166">
        <f t="shared" si="284"/>
        <v>0</v>
      </c>
      <c r="DC166">
        <f t="shared" si="284"/>
        <v>0</v>
      </c>
      <c r="DD166">
        <f t="shared" si="285"/>
        <v>0</v>
      </c>
      <c r="DE166">
        <f t="shared" si="285"/>
        <v>0</v>
      </c>
      <c r="DF166">
        <f t="shared" si="285"/>
        <v>0</v>
      </c>
      <c r="DG166">
        <f t="shared" si="285"/>
        <v>0</v>
      </c>
      <c r="DH166">
        <f t="shared" si="285"/>
        <v>0</v>
      </c>
      <c r="DI166">
        <f t="shared" si="285"/>
        <v>0</v>
      </c>
      <c r="DJ166">
        <f t="shared" si="285"/>
        <v>0</v>
      </c>
      <c r="DK166">
        <f t="shared" si="285"/>
        <v>0</v>
      </c>
      <c r="DL166">
        <f t="shared" si="285"/>
        <v>0</v>
      </c>
      <c r="DM166">
        <f t="shared" si="285"/>
        <v>0</v>
      </c>
      <c r="DN166">
        <f t="shared" si="286"/>
        <v>0</v>
      </c>
      <c r="DO166">
        <f t="shared" si="286"/>
        <v>0</v>
      </c>
      <c r="DP166">
        <f t="shared" si="286"/>
        <v>0</v>
      </c>
      <c r="DQ166">
        <f t="shared" si="286"/>
        <v>0</v>
      </c>
      <c r="DR166">
        <f t="shared" si="286"/>
        <v>0</v>
      </c>
      <c r="DS166">
        <f t="shared" si="286"/>
        <v>0</v>
      </c>
      <c r="DT166">
        <f t="shared" ref="DT166:DZ166" si="288">IF($C166&lt;&gt;"",IF(BH166&gt;0,1,0),0)</f>
        <v>0</v>
      </c>
      <c r="DU166">
        <f t="shared" si="288"/>
        <v>0</v>
      </c>
      <c r="DV166">
        <f t="shared" si="288"/>
        <v>0</v>
      </c>
      <c r="DW166">
        <f t="shared" si="288"/>
        <v>0</v>
      </c>
      <c r="DX166">
        <f t="shared" si="288"/>
        <v>0</v>
      </c>
      <c r="DY166">
        <f t="shared" si="288"/>
        <v>0</v>
      </c>
      <c r="DZ166">
        <f t="shared" si="288"/>
        <v>0</v>
      </c>
    </row>
    <row r="167" spans="1:130" ht="15.75">
      <c r="A167" s="106"/>
      <c r="B167" s="37"/>
      <c r="C167" s="97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20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25"/>
      <c r="BF167" s="18"/>
      <c r="BG167" s="18"/>
      <c r="BH167" s="2"/>
      <c r="BI167" s="2"/>
      <c r="BJ167" s="2"/>
      <c r="BK167" s="2"/>
      <c r="BL167" s="22"/>
      <c r="BM167" s="2"/>
      <c r="BN167" s="2"/>
      <c r="BO167" s="103"/>
    </row>
    <row r="168" spans="1:130">
      <c r="A168" s="105">
        <f>IF(LEFT(B168,1)&lt;&gt;"",IF(LEFT(B168,1)&lt;&gt;" ",COUNT($A$66:A167)+1,""),"")</f>
        <v>18</v>
      </c>
      <c r="B168" s="82" t="s">
        <v>34</v>
      </c>
      <c r="C168" s="97">
        <v>3</v>
      </c>
      <c r="D168" s="22">
        <f t="shared" ref="D168:AI168" si="289">SUM(D169:D176)</f>
        <v>116.547</v>
      </c>
      <c r="E168" s="22">
        <f t="shared" si="289"/>
        <v>121.19</v>
      </c>
      <c r="F168" s="22">
        <f t="shared" si="289"/>
        <v>97.832999999999998</v>
      </c>
      <c r="G168" s="22">
        <f t="shared" si="289"/>
        <v>102.776</v>
      </c>
      <c r="H168" s="22">
        <f t="shared" si="289"/>
        <v>106.119</v>
      </c>
      <c r="I168" s="22">
        <f t="shared" si="289"/>
        <v>109.762</v>
      </c>
      <c r="J168" s="22">
        <f t="shared" si="289"/>
        <v>112.405</v>
      </c>
      <c r="K168" s="22">
        <f t="shared" si="289"/>
        <v>72.048000000000002</v>
      </c>
      <c r="L168" s="22">
        <f t="shared" si="289"/>
        <v>74.691000000000003</v>
      </c>
      <c r="M168" s="22">
        <f t="shared" si="289"/>
        <v>77.334000000000003</v>
      </c>
      <c r="N168" s="22">
        <f t="shared" si="289"/>
        <v>2.9990000000000001</v>
      </c>
      <c r="O168" s="22">
        <f t="shared" si="289"/>
        <v>5.298</v>
      </c>
      <c r="P168" s="22">
        <f t="shared" si="289"/>
        <v>4.1340000000000003</v>
      </c>
      <c r="Q168" s="22">
        <f t="shared" si="289"/>
        <v>6.3780000000000001</v>
      </c>
      <c r="R168" s="22">
        <f t="shared" si="289"/>
        <v>5.4180000000000001</v>
      </c>
      <c r="S168" s="22">
        <f t="shared" si="289"/>
        <v>5.2249999999999996</v>
      </c>
      <c r="T168" s="22">
        <f t="shared" si="289"/>
        <v>5.2249999999999996</v>
      </c>
      <c r="U168" s="22">
        <f t="shared" si="289"/>
        <v>5.2249999999999996</v>
      </c>
      <c r="V168" s="22">
        <f t="shared" si="289"/>
        <v>6.6630000000000003</v>
      </c>
      <c r="W168" s="22">
        <f t="shared" si="289"/>
        <v>26.688800000000001</v>
      </c>
      <c r="X168" s="22">
        <f t="shared" si="289"/>
        <v>196.20253</v>
      </c>
      <c r="Y168" s="22">
        <f t="shared" si="289"/>
        <v>558.16253000000006</v>
      </c>
      <c r="Z168" s="22">
        <f t="shared" si="289"/>
        <v>438.08103</v>
      </c>
      <c r="AA168" s="22">
        <f t="shared" si="289"/>
        <v>735.1463</v>
      </c>
      <c r="AB168" s="22">
        <f t="shared" si="289"/>
        <v>586.73050000000001</v>
      </c>
      <c r="AC168" s="22">
        <f t="shared" si="289"/>
        <v>891.35759999999993</v>
      </c>
      <c r="AD168" s="22">
        <f t="shared" si="289"/>
        <v>2268.40625</v>
      </c>
      <c r="AE168" s="22">
        <f t="shared" si="289"/>
        <v>2157.8274999999999</v>
      </c>
      <c r="AF168" s="22">
        <f t="shared" si="289"/>
        <v>958.55435</v>
      </c>
      <c r="AG168" s="22">
        <f t="shared" si="289"/>
        <v>1255.8836000000001</v>
      </c>
      <c r="AH168" s="22">
        <f t="shared" si="289"/>
        <v>560.5145</v>
      </c>
      <c r="AI168" s="22">
        <f t="shared" si="289"/>
        <v>800.73500499999989</v>
      </c>
      <c r="AJ168" s="22">
        <f t="shared" ref="AJ168:BN168" si="290">SUM(AJ169:AJ176)</f>
        <v>424.43072715</v>
      </c>
      <c r="AK168" s="22">
        <f t="shared" si="290"/>
        <v>555.67489999999998</v>
      </c>
      <c r="AL168" s="22">
        <f t="shared" si="290"/>
        <v>168.55680000000001</v>
      </c>
      <c r="AM168" s="22">
        <f t="shared" si="290"/>
        <v>1402.920323533438</v>
      </c>
      <c r="AN168" s="22">
        <f t="shared" si="290"/>
        <v>709.12834323944116</v>
      </c>
      <c r="AO168" s="22">
        <f t="shared" si="290"/>
        <v>442.04474323944117</v>
      </c>
      <c r="AP168" s="22">
        <f t="shared" si="290"/>
        <v>570.38499999999999</v>
      </c>
      <c r="AQ168" s="22">
        <f t="shared" si="290"/>
        <v>76.199460000000002</v>
      </c>
      <c r="AR168" s="22">
        <f t="shared" si="290"/>
        <v>67.102090000000004</v>
      </c>
      <c r="AS168" s="22">
        <f t="shared" si="290"/>
        <v>685</v>
      </c>
      <c r="AT168" s="22">
        <f t="shared" si="290"/>
        <v>65.325559999999996</v>
      </c>
      <c r="AU168" s="22">
        <f t="shared" si="290"/>
        <v>55.660539999999997</v>
      </c>
      <c r="AV168" s="22">
        <f t="shared" si="290"/>
        <v>85.824439999999996</v>
      </c>
      <c r="AW168" s="22">
        <f t="shared" si="290"/>
        <v>68.087800000000001</v>
      </c>
      <c r="AX168" s="22">
        <f t="shared" si="290"/>
        <v>44.362761999999996</v>
      </c>
      <c r="AY168" s="22">
        <f t="shared" si="290"/>
        <v>440.88819999999998</v>
      </c>
      <c r="AZ168" s="22">
        <f t="shared" si="290"/>
        <v>16.840869999999999</v>
      </c>
      <c r="BA168" s="22">
        <f t="shared" si="290"/>
        <v>12.27535</v>
      </c>
      <c r="BB168" s="22">
        <f t="shared" si="290"/>
        <v>0</v>
      </c>
      <c r="BC168" s="22">
        <f t="shared" si="290"/>
        <v>0</v>
      </c>
      <c r="BD168" s="22">
        <f t="shared" si="290"/>
        <v>0</v>
      </c>
      <c r="BE168" s="22">
        <f t="shared" si="290"/>
        <v>0</v>
      </c>
      <c r="BF168" s="22">
        <f t="shared" si="290"/>
        <v>0.442</v>
      </c>
      <c r="BG168" s="22">
        <f t="shared" si="290"/>
        <v>0</v>
      </c>
      <c r="BH168" s="22">
        <f t="shared" si="290"/>
        <v>0</v>
      </c>
      <c r="BI168" s="22">
        <f t="shared" si="290"/>
        <v>0.86551980000000006</v>
      </c>
      <c r="BJ168" s="22">
        <f t="shared" si="290"/>
        <v>0</v>
      </c>
      <c r="BK168" s="22">
        <f t="shared" si="290"/>
        <v>0</v>
      </c>
      <c r="BL168" s="22">
        <f t="shared" si="290"/>
        <v>0.08</v>
      </c>
      <c r="BM168" s="22">
        <f t="shared" si="290"/>
        <v>0</v>
      </c>
      <c r="BN168" s="22">
        <f t="shared" si="290"/>
        <v>0</v>
      </c>
      <c r="BO168" s="103"/>
      <c r="BP168">
        <f t="shared" ref="BP168:CU168" si="291">IF($C168&lt;&gt;"",IF(D168&gt;0,1,0),0)</f>
        <v>1</v>
      </c>
      <c r="BQ168">
        <f t="shared" si="291"/>
        <v>1</v>
      </c>
      <c r="BR168">
        <f t="shared" si="291"/>
        <v>1</v>
      </c>
      <c r="BS168">
        <f t="shared" si="291"/>
        <v>1</v>
      </c>
      <c r="BT168">
        <f t="shared" si="291"/>
        <v>1</v>
      </c>
      <c r="BU168">
        <f t="shared" si="291"/>
        <v>1</v>
      </c>
      <c r="BV168">
        <f t="shared" si="291"/>
        <v>1</v>
      </c>
      <c r="BW168">
        <f t="shared" si="291"/>
        <v>1</v>
      </c>
      <c r="BX168">
        <f t="shared" si="291"/>
        <v>1</v>
      </c>
      <c r="BY168">
        <f t="shared" si="291"/>
        <v>1</v>
      </c>
      <c r="BZ168">
        <f t="shared" si="291"/>
        <v>1</v>
      </c>
      <c r="CA168">
        <f t="shared" si="291"/>
        <v>1</v>
      </c>
      <c r="CB168">
        <f t="shared" si="291"/>
        <v>1</v>
      </c>
      <c r="CC168">
        <f t="shared" si="291"/>
        <v>1</v>
      </c>
      <c r="CD168">
        <f t="shared" si="291"/>
        <v>1</v>
      </c>
      <c r="CE168">
        <f t="shared" si="291"/>
        <v>1</v>
      </c>
      <c r="CF168">
        <f t="shared" si="291"/>
        <v>1</v>
      </c>
      <c r="CG168">
        <f t="shared" si="291"/>
        <v>1</v>
      </c>
      <c r="CH168">
        <f t="shared" si="291"/>
        <v>1</v>
      </c>
      <c r="CI168">
        <f t="shared" si="291"/>
        <v>1</v>
      </c>
      <c r="CJ168">
        <f t="shared" si="291"/>
        <v>1</v>
      </c>
      <c r="CK168">
        <f t="shared" si="291"/>
        <v>1</v>
      </c>
      <c r="CL168">
        <f t="shared" si="291"/>
        <v>1</v>
      </c>
      <c r="CM168">
        <f t="shared" si="291"/>
        <v>1</v>
      </c>
      <c r="CN168">
        <f t="shared" si="291"/>
        <v>1</v>
      </c>
      <c r="CO168">
        <f t="shared" si="291"/>
        <v>1</v>
      </c>
      <c r="CP168">
        <f t="shared" si="291"/>
        <v>1</v>
      </c>
      <c r="CQ168">
        <f t="shared" si="291"/>
        <v>1</v>
      </c>
      <c r="CR168">
        <f t="shared" si="291"/>
        <v>1</v>
      </c>
      <c r="CS168">
        <f t="shared" si="291"/>
        <v>1</v>
      </c>
      <c r="CT168">
        <f t="shared" si="291"/>
        <v>1</v>
      </c>
      <c r="CU168">
        <f t="shared" si="291"/>
        <v>1</v>
      </c>
      <c r="CV168">
        <f t="shared" ref="CV168:DZ168" si="292">IF($C168&lt;&gt;"",IF(AJ168&gt;0,1,0),0)</f>
        <v>1</v>
      </c>
      <c r="CW168">
        <f t="shared" si="292"/>
        <v>1</v>
      </c>
      <c r="CX168">
        <f t="shared" si="292"/>
        <v>1</v>
      </c>
      <c r="CY168">
        <f t="shared" si="292"/>
        <v>1</v>
      </c>
      <c r="CZ168">
        <f t="shared" si="292"/>
        <v>1</v>
      </c>
      <c r="DA168">
        <f t="shared" si="292"/>
        <v>1</v>
      </c>
      <c r="DB168">
        <f t="shared" si="292"/>
        <v>1</v>
      </c>
      <c r="DC168">
        <f t="shared" si="292"/>
        <v>1</v>
      </c>
      <c r="DD168">
        <f t="shared" si="292"/>
        <v>1</v>
      </c>
      <c r="DE168">
        <f t="shared" si="292"/>
        <v>1</v>
      </c>
      <c r="DF168">
        <f t="shared" si="292"/>
        <v>1</v>
      </c>
      <c r="DG168">
        <f t="shared" si="292"/>
        <v>1</v>
      </c>
      <c r="DH168">
        <f t="shared" si="292"/>
        <v>1</v>
      </c>
      <c r="DI168">
        <f t="shared" si="292"/>
        <v>1</v>
      </c>
      <c r="DJ168">
        <f t="shared" si="292"/>
        <v>1</v>
      </c>
      <c r="DK168">
        <f t="shared" si="292"/>
        <v>1</v>
      </c>
      <c r="DL168">
        <f t="shared" si="292"/>
        <v>1</v>
      </c>
      <c r="DM168">
        <f t="shared" si="292"/>
        <v>1</v>
      </c>
      <c r="DN168">
        <f t="shared" si="292"/>
        <v>0</v>
      </c>
      <c r="DO168">
        <f t="shared" si="292"/>
        <v>0</v>
      </c>
      <c r="DP168">
        <f t="shared" si="292"/>
        <v>0</v>
      </c>
      <c r="DQ168">
        <f t="shared" si="292"/>
        <v>0</v>
      </c>
      <c r="DR168">
        <f t="shared" si="292"/>
        <v>1</v>
      </c>
      <c r="DS168">
        <f t="shared" si="292"/>
        <v>0</v>
      </c>
      <c r="DT168">
        <f t="shared" si="292"/>
        <v>0</v>
      </c>
      <c r="DU168">
        <f t="shared" si="292"/>
        <v>1</v>
      </c>
      <c r="DV168">
        <f t="shared" si="292"/>
        <v>0</v>
      </c>
      <c r="DW168">
        <f t="shared" si="292"/>
        <v>0</v>
      </c>
      <c r="DX168">
        <f t="shared" si="292"/>
        <v>1</v>
      </c>
      <c r="DY168">
        <f t="shared" si="292"/>
        <v>0</v>
      </c>
      <c r="DZ168">
        <f t="shared" si="292"/>
        <v>0</v>
      </c>
    </row>
    <row r="169" spans="1:130">
      <c r="A169" s="105"/>
      <c r="B169" s="55" t="s">
        <v>15</v>
      </c>
      <c r="C169" s="97"/>
      <c r="D169" s="18">
        <v>0</v>
      </c>
      <c r="E169" s="18">
        <v>0</v>
      </c>
      <c r="F169" s="18">
        <v>0</v>
      </c>
      <c r="G169" s="18">
        <v>0.3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10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18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  <c r="AS169" s="18">
        <v>0</v>
      </c>
      <c r="AT169" s="18">
        <v>0</v>
      </c>
      <c r="AU169" s="18">
        <v>0</v>
      </c>
      <c r="AV169" s="18">
        <v>0</v>
      </c>
      <c r="AW169" s="18">
        <v>0</v>
      </c>
      <c r="AX169" s="18">
        <v>0</v>
      </c>
      <c r="AY169" s="18">
        <v>0</v>
      </c>
      <c r="AZ169" s="18">
        <v>0</v>
      </c>
      <c r="BA169" s="18">
        <v>0</v>
      </c>
      <c r="BB169" s="18">
        <v>0</v>
      </c>
      <c r="BC169" s="18">
        <v>0</v>
      </c>
      <c r="BD169" s="18">
        <v>0</v>
      </c>
      <c r="BE169" s="18">
        <v>0</v>
      </c>
      <c r="BF169" s="18">
        <v>0</v>
      </c>
      <c r="BG169" s="62">
        <v>0</v>
      </c>
      <c r="BH169" s="62">
        <v>0</v>
      </c>
      <c r="BI169" s="62">
        <v>0</v>
      </c>
      <c r="BJ169" s="62">
        <v>0</v>
      </c>
      <c r="BK169" s="62">
        <v>0</v>
      </c>
      <c r="BL169" s="62">
        <v>0</v>
      </c>
      <c r="BM169" s="62">
        <v>0</v>
      </c>
      <c r="BN169" s="62">
        <v>0</v>
      </c>
      <c r="BO169" s="103"/>
      <c r="BP169">
        <f t="shared" ref="BP169:BY176" si="293">IF($C169&lt;&gt;"",IF(D169&gt;0,1,0),0)</f>
        <v>0</v>
      </c>
      <c r="BQ169">
        <f t="shared" si="293"/>
        <v>0</v>
      </c>
      <c r="BR169">
        <f t="shared" si="293"/>
        <v>0</v>
      </c>
      <c r="BS169">
        <f t="shared" si="293"/>
        <v>0</v>
      </c>
      <c r="BT169">
        <f t="shared" si="293"/>
        <v>0</v>
      </c>
      <c r="BU169">
        <f t="shared" si="293"/>
        <v>0</v>
      </c>
      <c r="BV169">
        <f t="shared" si="293"/>
        <v>0</v>
      </c>
      <c r="BW169">
        <f t="shared" si="293"/>
        <v>0</v>
      </c>
      <c r="BX169">
        <f t="shared" si="293"/>
        <v>0</v>
      </c>
      <c r="BY169">
        <f t="shared" si="293"/>
        <v>0</v>
      </c>
      <c r="BZ169">
        <f t="shared" ref="BZ169:CI175" si="294">IF($C169&lt;&gt;"",IF(N169&gt;0,1,0),0)</f>
        <v>0</v>
      </c>
      <c r="CA169">
        <f t="shared" si="294"/>
        <v>0</v>
      </c>
      <c r="CB169">
        <f t="shared" si="294"/>
        <v>0</v>
      </c>
      <c r="CC169">
        <f t="shared" si="294"/>
        <v>0</v>
      </c>
      <c r="CD169">
        <f t="shared" si="294"/>
        <v>0</v>
      </c>
      <c r="CE169">
        <f t="shared" si="294"/>
        <v>0</v>
      </c>
      <c r="CF169">
        <f t="shared" si="294"/>
        <v>0</v>
      </c>
      <c r="CG169">
        <f t="shared" si="294"/>
        <v>0</v>
      </c>
      <c r="CH169">
        <f t="shared" si="294"/>
        <v>0</v>
      </c>
      <c r="CI169">
        <f t="shared" si="294"/>
        <v>0</v>
      </c>
      <c r="CJ169">
        <f t="shared" ref="CJ169:CS175" si="295">IF($C169&lt;&gt;"",IF(X169&gt;0,1,0),0)</f>
        <v>0</v>
      </c>
      <c r="CK169">
        <f t="shared" si="295"/>
        <v>0</v>
      </c>
      <c r="CL169">
        <f t="shared" si="295"/>
        <v>0</v>
      </c>
      <c r="CM169">
        <f t="shared" si="295"/>
        <v>0</v>
      </c>
      <c r="CN169">
        <f t="shared" si="295"/>
        <v>0</v>
      </c>
      <c r="CO169">
        <f t="shared" si="295"/>
        <v>0</v>
      </c>
      <c r="CP169">
        <f t="shared" si="295"/>
        <v>0</v>
      </c>
      <c r="CQ169">
        <f t="shared" si="295"/>
        <v>0</v>
      </c>
      <c r="CR169">
        <f t="shared" si="295"/>
        <v>0</v>
      </c>
      <c r="CS169">
        <f t="shared" si="295"/>
        <v>0</v>
      </c>
      <c r="CT169">
        <f t="shared" ref="CT169:DC175" si="296">IF($C169&lt;&gt;"",IF(AH169&gt;0,1,0),0)</f>
        <v>0</v>
      </c>
      <c r="CU169">
        <f t="shared" si="296"/>
        <v>0</v>
      </c>
      <c r="CV169">
        <f t="shared" si="296"/>
        <v>0</v>
      </c>
      <c r="CW169">
        <f t="shared" si="296"/>
        <v>0</v>
      </c>
      <c r="CX169">
        <f t="shared" si="296"/>
        <v>0</v>
      </c>
      <c r="CY169">
        <f t="shared" si="296"/>
        <v>0</v>
      </c>
      <c r="CZ169">
        <f t="shared" si="296"/>
        <v>0</v>
      </c>
      <c r="DA169">
        <f t="shared" si="296"/>
        <v>0</v>
      </c>
      <c r="DB169">
        <f t="shared" si="296"/>
        <v>0</v>
      </c>
      <c r="DC169">
        <f t="shared" si="296"/>
        <v>0</v>
      </c>
      <c r="DD169">
        <f t="shared" ref="DD169:DM175" si="297">IF($C169&lt;&gt;"",IF(AR169&gt;0,1,0),0)</f>
        <v>0</v>
      </c>
      <c r="DE169">
        <f t="shared" si="297"/>
        <v>0</v>
      </c>
      <c r="DF169">
        <f t="shared" si="297"/>
        <v>0</v>
      </c>
      <c r="DG169">
        <f t="shared" si="297"/>
        <v>0</v>
      </c>
      <c r="DH169">
        <f t="shared" si="297"/>
        <v>0</v>
      </c>
      <c r="DI169">
        <f t="shared" si="297"/>
        <v>0</v>
      </c>
      <c r="DJ169">
        <f t="shared" si="297"/>
        <v>0</v>
      </c>
      <c r="DK169">
        <f t="shared" si="297"/>
        <v>0</v>
      </c>
      <c r="DL169">
        <f t="shared" si="297"/>
        <v>0</v>
      </c>
      <c r="DM169">
        <f t="shared" si="297"/>
        <v>0</v>
      </c>
      <c r="DN169">
        <f t="shared" ref="DN169:DW175" si="298">IF($C169&lt;&gt;"",IF(BB169&gt;0,1,0),0)</f>
        <v>0</v>
      </c>
      <c r="DO169">
        <f t="shared" si="298"/>
        <v>0</v>
      </c>
      <c r="DP169">
        <f t="shared" si="298"/>
        <v>0</v>
      </c>
      <c r="DQ169">
        <f t="shared" si="298"/>
        <v>0</v>
      </c>
      <c r="DR169">
        <f t="shared" si="298"/>
        <v>0</v>
      </c>
      <c r="DS169">
        <f t="shared" si="298"/>
        <v>0</v>
      </c>
      <c r="DT169">
        <f t="shared" si="298"/>
        <v>0</v>
      </c>
      <c r="DU169">
        <f t="shared" si="298"/>
        <v>0</v>
      </c>
      <c r="DV169">
        <f t="shared" si="298"/>
        <v>0</v>
      </c>
      <c r="DW169">
        <f t="shared" si="298"/>
        <v>0</v>
      </c>
      <c r="DX169">
        <f t="shared" ref="DX169:DZ172" si="299">IF($C169&lt;&gt;"",IF(BL168&gt;0,1,0),0)</f>
        <v>0</v>
      </c>
      <c r="DY169">
        <f t="shared" si="299"/>
        <v>0</v>
      </c>
      <c r="DZ169">
        <f t="shared" si="299"/>
        <v>0</v>
      </c>
    </row>
    <row r="170" spans="1:130">
      <c r="A170" s="106"/>
      <c r="B170" s="19" t="s">
        <v>2</v>
      </c>
      <c r="C170" s="97"/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/>
      <c r="X170" s="18"/>
      <c r="Y170" s="18"/>
      <c r="Z170" s="18"/>
      <c r="AA170" s="18"/>
      <c r="AB170" s="18"/>
      <c r="AC170" s="41" t="s">
        <v>16</v>
      </c>
      <c r="AD170" s="18">
        <v>642</v>
      </c>
      <c r="AE170" s="41" t="s">
        <v>16</v>
      </c>
      <c r="AF170" s="18">
        <v>228</v>
      </c>
      <c r="AG170" s="41" t="s">
        <v>16</v>
      </c>
      <c r="AH170" s="18">
        <v>276</v>
      </c>
      <c r="AI170" s="41" t="s">
        <v>16</v>
      </c>
      <c r="AJ170" s="18">
        <v>65</v>
      </c>
      <c r="AK170" s="41" t="s">
        <v>16</v>
      </c>
      <c r="AL170" s="41" t="s">
        <v>16</v>
      </c>
      <c r="AM170" s="18">
        <v>1363</v>
      </c>
      <c r="AN170" s="41" t="s">
        <v>16</v>
      </c>
      <c r="AO170" s="41" t="s">
        <v>16</v>
      </c>
      <c r="AP170" s="18">
        <v>561</v>
      </c>
      <c r="AQ170" s="41" t="s">
        <v>16</v>
      </c>
      <c r="AR170" s="41" t="s">
        <v>16</v>
      </c>
      <c r="AS170" s="18">
        <v>685</v>
      </c>
      <c r="AT170" s="41" t="s">
        <v>16</v>
      </c>
      <c r="AU170" s="41" t="s">
        <v>16</v>
      </c>
      <c r="AV170" s="41" t="s">
        <v>16</v>
      </c>
      <c r="AW170" s="18">
        <v>0</v>
      </c>
      <c r="AX170" s="18">
        <v>0</v>
      </c>
      <c r="AY170" s="18">
        <v>0</v>
      </c>
      <c r="AZ170" s="18">
        <v>0</v>
      </c>
      <c r="BA170" s="18">
        <v>0</v>
      </c>
      <c r="BB170" s="18">
        <v>0</v>
      </c>
      <c r="BC170" s="18">
        <v>0</v>
      </c>
      <c r="BD170" s="18">
        <v>0</v>
      </c>
      <c r="BE170" s="18">
        <v>0</v>
      </c>
      <c r="BF170" s="18">
        <v>0</v>
      </c>
      <c r="BG170" s="18">
        <v>0</v>
      </c>
      <c r="BH170" s="18">
        <v>0</v>
      </c>
      <c r="BI170" s="18">
        <v>0</v>
      </c>
      <c r="BJ170" s="18">
        <v>0</v>
      </c>
      <c r="BK170" s="18">
        <v>0</v>
      </c>
      <c r="BL170" s="18">
        <v>0</v>
      </c>
      <c r="BM170" s="18">
        <v>0</v>
      </c>
      <c r="BN170" s="18">
        <v>0</v>
      </c>
      <c r="BO170" s="103"/>
      <c r="BP170">
        <f t="shared" si="293"/>
        <v>0</v>
      </c>
      <c r="BQ170">
        <f t="shared" si="293"/>
        <v>0</v>
      </c>
      <c r="BR170">
        <f t="shared" si="293"/>
        <v>0</v>
      </c>
      <c r="BS170">
        <f t="shared" si="293"/>
        <v>0</v>
      </c>
      <c r="BT170">
        <f t="shared" si="293"/>
        <v>0</v>
      </c>
      <c r="BU170">
        <f t="shared" si="293"/>
        <v>0</v>
      </c>
      <c r="BV170">
        <f t="shared" si="293"/>
        <v>0</v>
      </c>
      <c r="BW170">
        <f t="shared" si="293"/>
        <v>0</v>
      </c>
      <c r="BX170">
        <f t="shared" si="293"/>
        <v>0</v>
      </c>
      <c r="BY170">
        <f t="shared" si="293"/>
        <v>0</v>
      </c>
      <c r="BZ170">
        <f t="shared" si="294"/>
        <v>0</v>
      </c>
      <c r="CA170">
        <f t="shared" si="294"/>
        <v>0</v>
      </c>
      <c r="CB170">
        <f t="shared" si="294"/>
        <v>0</v>
      </c>
      <c r="CC170">
        <f t="shared" si="294"/>
        <v>0</v>
      </c>
      <c r="CD170">
        <f t="shared" si="294"/>
        <v>0</v>
      </c>
      <c r="CE170">
        <f t="shared" si="294"/>
        <v>0</v>
      </c>
      <c r="CF170">
        <f t="shared" si="294"/>
        <v>0</v>
      </c>
      <c r="CG170">
        <f t="shared" si="294"/>
        <v>0</v>
      </c>
      <c r="CH170">
        <f t="shared" si="294"/>
        <v>0</v>
      </c>
      <c r="CI170">
        <f t="shared" si="294"/>
        <v>0</v>
      </c>
      <c r="CJ170">
        <f t="shared" si="295"/>
        <v>0</v>
      </c>
      <c r="CK170">
        <f t="shared" si="295"/>
        <v>0</v>
      </c>
      <c r="CL170">
        <f t="shared" si="295"/>
        <v>0</v>
      </c>
      <c r="CM170">
        <f t="shared" si="295"/>
        <v>0</v>
      </c>
      <c r="CN170">
        <f t="shared" si="295"/>
        <v>0</v>
      </c>
      <c r="CO170">
        <f t="shared" si="295"/>
        <v>0</v>
      </c>
      <c r="CP170">
        <f t="shared" si="295"/>
        <v>0</v>
      </c>
      <c r="CQ170">
        <f t="shared" si="295"/>
        <v>0</v>
      </c>
      <c r="CR170">
        <f t="shared" si="295"/>
        <v>0</v>
      </c>
      <c r="CS170">
        <f t="shared" si="295"/>
        <v>0</v>
      </c>
      <c r="CT170">
        <f t="shared" si="296"/>
        <v>0</v>
      </c>
      <c r="CU170">
        <f t="shared" si="296"/>
        <v>0</v>
      </c>
      <c r="CV170">
        <f t="shared" si="296"/>
        <v>0</v>
      </c>
      <c r="CW170">
        <f t="shared" si="296"/>
        <v>0</v>
      </c>
      <c r="CX170">
        <f t="shared" si="296"/>
        <v>0</v>
      </c>
      <c r="CY170">
        <f t="shared" si="296"/>
        <v>0</v>
      </c>
      <c r="CZ170">
        <f t="shared" si="296"/>
        <v>0</v>
      </c>
      <c r="DA170">
        <f t="shared" si="296"/>
        <v>0</v>
      </c>
      <c r="DB170">
        <f t="shared" si="296"/>
        <v>0</v>
      </c>
      <c r="DC170">
        <f t="shared" si="296"/>
        <v>0</v>
      </c>
      <c r="DD170">
        <f t="shared" si="297"/>
        <v>0</v>
      </c>
      <c r="DE170">
        <f t="shared" si="297"/>
        <v>0</v>
      </c>
      <c r="DF170">
        <f t="shared" si="297"/>
        <v>0</v>
      </c>
      <c r="DG170">
        <f t="shared" si="297"/>
        <v>0</v>
      </c>
      <c r="DH170">
        <f t="shared" si="297"/>
        <v>0</v>
      </c>
      <c r="DI170">
        <f t="shared" si="297"/>
        <v>0</v>
      </c>
      <c r="DJ170">
        <f t="shared" si="297"/>
        <v>0</v>
      </c>
      <c r="DK170">
        <f t="shared" si="297"/>
        <v>0</v>
      </c>
      <c r="DL170">
        <f t="shared" si="297"/>
        <v>0</v>
      </c>
      <c r="DM170">
        <f t="shared" si="297"/>
        <v>0</v>
      </c>
      <c r="DN170">
        <f t="shared" si="298"/>
        <v>0</v>
      </c>
      <c r="DO170">
        <f t="shared" si="298"/>
        <v>0</v>
      </c>
      <c r="DP170">
        <f t="shared" si="298"/>
        <v>0</v>
      </c>
      <c r="DQ170">
        <f t="shared" si="298"/>
        <v>0</v>
      </c>
      <c r="DR170">
        <f t="shared" si="298"/>
        <v>0</v>
      </c>
      <c r="DS170">
        <f t="shared" si="298"/>
        <v>0</v>
      </c>
      <c r="DT170">
        <f t="shared" si="298"/>
        <v>0</v>
      </c>
      <c r="DU170">
        <f t="shared" si="298"/>
        <v>0</v>
      </c>
      <c r="DV170">
        <f t="shared" si="298"/>
        <v>0</v>
      </c>
      <c r="DW170">
        <f t="shared" si="298"/>
        <v>0</v>
      </c>
      <c r="DX170">
        <f t="shared" si="299"/>
        <v>0</v>
      </c>
      <c r="DY170">
        <f t="shared" si="299"/>
        <v>0</v>
      </c>
      <c r="DZ170">
        <f t="shared" si="299"/>
        <v>0</v>
      </c>
    </row>
    <row r="171" spans="1:130" ht="15.75">
      <c r="A171" s="106"/>
      <c r="B171" s="19" t="s">
        <v>202</v>
      </c>
      <c r="C171" s="97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41"/>
      <c r="AD171" s="18"/>
      <c r="AE171" s="41"/>
      <c r="AF171" s="18"/>
      <c r="AG171" s="41"/>
      <c r="AH171" s="18"/>
      <c r="AI171" s="41"/>
      <c r="AJ171" s="18"/>
      <c r="AK171" s="41"/>
      <c r="AL171" s="41"/>
      <c r="AM171" s="18"/>
      <c r="AN171" s="41"/>
      <c r="AO171" s="41"/>
      <c r="AP171" s="18"/>
      <c r="AQ171" s="41"/>
      <c r="AR171" s="41"/>
      <c r="AS171" s="18"/>
      <c r="AT171" s="18"/>
      <c r="AU171" s="18"/>
      <c r="AV171" s="18">
        <v>17</v>
      </c>
      <c r="AW171" s="18">
        <v>3</v>
      </c>
      <c r="AX171" s="18"/>
      <c r="AY171" s="18"/>
      <c r="AZ171" s="18"/>
      <c r="BA171" s="18"/>
      <c r="BB171" s="18"/>
      <c r="BC171" s="18"/>
      <c r="BD171" s="18"/>
      <c r="BE171" s="25"/>
      <c r="BF171" s="18"/>
      <c r="BG171" s="18"/>
      <c r="BH171" s="18"/>
      <c r="BI171" s="18"/>
      <c r="BJ171" s="18"/>
      <c r="BK171" s="18"/>
      <c r="BL171" s="18"/>
      <c r="BM171" s="2"/>
      <c r="BN171" s="2"/>
      <c r="BO171" s="103"/>
      <c r="BP171">
        <f t="shared" si="293"/>
        <v>0</v>
      </c>
      <c r="BQ171">
        <f t="shared" si="293"/>
        <v>0</v>
      </c>
      <c r="BR171">
        <f t="shared" si="293"/>
        <v>0</v>
      </c>
      <c r="BS171">
        <f t="shared" si="293"/>
        <v>0</v>
      </c>
      <c r="BT171">
        <f t="shared" si="293"/>
        <v>0</v>
      </c>
      <c r="BU171">
        <f t="shared" si="293"/>
        <v>0</v>
      </c>
      <c r="BV171">
        <f t="shared" si="293"/>
        <v>0</v>
      </c>
      <c r="BW171">
        <f t="shared" si="293"/>
        <v>0</v>
      </c>
      <c r="BX171">
        <f t="shared" si="293"/>
        <v>0</v>
      </c>
      <c r="BY171">
        <f t="shared" si="293"/>
        <v>0</v>
      </c>
      <c r="BZ171">
        <f t="shared" si="294"/>
        <v>0</v>
      </c>
      <c r="CA171">
        <f t="shared" si="294"/>
        <v>0</v>
      </c>
      <c r="CB171">
        <f t="shared" si="294"/>
        <v>0</v>
      </c>
      <c r="CC171">
        <f t="shared" si="294"/>
        <v>0</v>
      </c>
      <c r="CD171">
        <f t="shared" si="294"/>
        <v>0</v>
      </c>
      <c r="CE171">
        <f t="shared" si="294"/>
        <v>0</v>
      </c>
      <c r="CF171">
        <f t="shared" si="294"/>
        <v>0</v>
      </c>
      <c r="CG171">
        <f t="shared" si="294"/>
        <v>0</v>
      </c>
      <c r="CH171">
        <f t="shared" si="294"/>
        <v>0</v>
      </c>
      <c r="CI171">
        <f t="shared" si="294"/>
        <v>0</v>
      </c>
      <c r="CJ171">
        <f t="shared" si="295"/>
        <v>0</v>
      </c>
      <c r="CK171">
        <f t="shared" si="295"/>
        <v>0</v>
      </c>
      <c r="CL171">
        <f t="shared" si="295"/>
        <v>0</v>
      </c>
      <c r="CM171">
        <f t="shared" si="295"/>
        <v>0</v>
      </c>
      <c r="CN171">
        <f t="shared" si="295"/>
        <v>0</v>
      </c>
      <c r="CO171">
        <f t="shared" si="295"/>
        <v>0</v>
      </c>
      <c r="CP171">
        <f t="shared" si="295"/>
        <v>0</v>
      </c>
      <c r="CQ171">
        <f t="shared" si="295"/>
        <v>0</v>
      </c>
      <c r="CR171">
        <f t="shared" si="295"/>
        <v>0</v>
      </c>
      <c r="CS171">
        <f t="shared" si="295"/>
        <v>0</v>
      </c>
      <c r="CT171">
        <f t="shared" si="296"/>
        <v>0</v>
      </c>
      <c r="CU171">
        <f t="shared" si="296"/>
        <v>0</v>
      </c>
      <c r="CV171">
        <f t="shared" si="296"/>
        <v>0</v>
      </c>
      <c r="CW171">
        <f t="shared" si="296"/>
        <v>0</v>
      </c>
      <c r="CX171">
        <f t="shared" si="296"/>
        <v>0</v>
      </c>
      <c r="CY171">
        <f t="shared" si="296"/>
        <v>0</v>
      </c>
      <c r="CZ171">
        <f t="shared" si="296"/>
        <v>0</v>
      </c>
      <c r="DA171">
        <f t="shared" si="296"/>
        <v>0</v>
      </c>
      <c r="DB171">
        <f t="shared" si="296"/>
        <v>0</v>
      </c>
      <c r="DC171">
        <f t="shared" si="296"/>
        <v>0</v>
      </c>
      <c r="DD171">
        <f t="shared" si="297"/>
        <v>0</v>
      </c>
      <c r="DE171">
        <f t="shared" si="297"/>
        <v>0</v>
      </c>
      <c r="DF171">
        <f t="shared" si="297"/>
        <v>0</v>
      </c>
      <c r="DG171">
        <f t="shared" si="297"/>
        <v>0</v>
      </c>
      <c r="DH171">
        <f t="shared" si="297"/>
        <v>0</v>
      </c>
      <c r="DI171">
        <f t="shared" si="297"/>
        <v>0</v>
      </c>
      <c r="DJ171">
        <f t="shared" si="297"/>
        <v>0</v>
      </c>
      <c r="DK171">
        <f t="shared" si="297"/>
        <v>0</v>
      </c>
      <c r="DL171">
        <f t="shared" si="297"/>
        <v>0</v>
      </c>
      <c r="DM171">
        <f t="shared" si="297"/>
        <v>0</v>
      </c>
      <c r="DN171">
        <f t="shared" si="298"/>
        <v>0</v>
      </c>
      <c r="DO171">
        <f t="shared" si="298"/>
        <v>0</v>
      </c>
      <c r="DP171">
        <f t="shared" si="298"/>
        <v>0</v>
      </c>
      <c r="DQ171">
        <f t="shared" si="298"/>
        <v>0</v>
      </c>
      <c r="DR171">
        <f t="shared" si="298"/>
        <v>0</v>
      </c>
      <c r="DS171">
        <f t="shared" si="298"/>
        <v>0</v>
      </c>
      <c r="DT171">
        <f t="shared" si="298"/>
        <v>0</v>
      </c>
      <c r="DU171">
        <f t="shared" si="298"/>
        <v>0</v>
      </c>
      <c r="DV171">
        <f t="shared" si="298"/>
        <v>0</v>
      </c>
      <c r="DW171">
        <f t="shared" si="298"/>
        <v>0</v>
      </c>
      <c r="DX171">
        <f t="shared" si="299"/>
        <v>0</v>
      </c>
      <c r="DY171">
        <f t="shared" si="299"/>
        <v>0</v>
      </c>
      <c r="DZ171">
        <f t="shared" si="299"/>
        <v>0</v>
      </c>
    </row>
    <row r="172" spans="1:130">
      <c r="A172" s="106"/>
      <c r="B172" s="59" t="s">
        <v>3</v>
      </c>
      <c r="C172" s="97"/>
      <c r="D172" s="18">
        <v>63</v>
      </c>
      <c r="E172" s="18">
        <v>65</v>
      </c>
      <c r="F172" s="18">
        <v>39</v>
      </c>
      <c r="G172" s="18">
        <v>41</v>
      </c>
      <c r="H172" s="18">
        <v>42</v>
      </c>
      <c r="I172" s="18">
        <v>43</v>
      </c>
      <c r="J172" s="18">
        <v>43</v>
      </c>
      <c r="K172" s="18">
        <v>0</v>
      </c>
      <c r="L172" s="18">
        <v>0</v>
      </c>
      <c r="M172" s="18">
        <v>0</v>
      </c>
      <c r="N172" s="18">
        <v>2.9990000000000001</v>
      </c>
      <c r="O172" s="18">
        <v>5.0679999999999996</v>
      </c>
      <c r="P172" s="18">
        <v>3.8759999999999999</v>
      </c>
      <c r="Q172" s="18">
        <v>6.12</v>
      </c>
      <c r="R172" s="18">
        <v>5.16</v>
      </c>
      <c r="S172" s="18">
        <v>4.9669999999999996</v>
      </c>
      <c r="T172" s="18">
        <v>4.9669999999999996</v>
      </c>
      <c r="U172" s="18">
        <v>4.9669999999999996</v>
      </c>
      <c r="V172" s="18">
        <v>5.0949999999999998</v>
      </c>
      <c r="W172" s="18">
        <v>15.2158</v>
      </c>
      <c r="X172" s="18">
        <v>16.950530000000001</v>
      </c>
      <c r="Y172" s="18">
        <v>36.979529999999997</v>
      </c>
      <c r="Z172" s="18">
        <v>90.266030000000001</v>
      </c>
      <c r="AA172" s="18">
        <v>107.58329999999999</v>
      </c>
      <c r="AB172" s="18">
        <v>145.2345</v>
      </c>
      <c r="AC172" s="18">
        <v>242.42760000000001</v>
      </c>
      <c r="AD172" s="41" t="s">
        <v>16</v>
      </c>
      <c r="AE172" s="18">
        <v>286.83049999999997</v>
      </c>
      <c r="AF172" s="18">
        <v>185.05009999999999</v>
      </c>
      <c r="AG172" s="18">
        <v>960.72760000000005</v>
      </c>
      <c r="AH172" s="18">
        <v>15</v>
      </c>
      <c r="AI172" s="18">
        <v>541.60659999999996</v>
      </c>
      <c r="AJ172" s="18">
        <v>125</v>
      </c>
      <c r="AK172" s="18">
        <v>187.7749</v>
      </c>
      <c r="AL172" s="18">
        <v>120.5968</v>
      </c>
      <c r="AM172" s="41" t="s">
        <v>16</v>
      </c>
      <c r="AN172" s="18">
        <v>669.19389999999999</v>
      </c>
      <c r="AO172" s="18">
        <v>417.10629999999998</v>
      </c>
      <c r="AP172" s="41" t="s">
        <v>16</v>
      </c>
      <c r="AQ172" s="18">
        <v>76.138459999999995</v>
      </c>
      <c r="AR172" s="18">
        <v>67.042090000000002</v>
      </c>
      <c r="AS172" s="41" t="s">
        <v>16</v>
      </c>
      <c r="AT172" s="18">
        <v>65.325559999999996</v>
      </c>
      <c r="AU172" s="18">
        <v>55.660539999999997</v>
      </c>
      <c r="AV172" s="18">
        <v>68.824439999999996</v>
      </c>
      <c r="AW172" s="18">
        <v>65.087800000000001</v>
      </c>
      <c r="AX172" s="18">
        <v>44.362761999999996</v>
      </c>
      <c r="AY172" s="18">
        <v>440.88819999999998</v>
      </c>
      <c r="AZ172" s="18">
        <v>16.840869999999999</v>
      </c>
      <c r="BA172" s="18">
        <v>12.27535</v>
      </c>
      <c r="BB172" s="18">
        <v>0</v>
      </c>
      <c r="BC172" s="18">
        <v>0</v>
      </c>
      <c r="BD172" s="18">
        <v>0</v>
      </c>
      <c r="BE172" s="25">
        <v>0</v>
      </c>
      <c r="BF172" s="41">
        <v>0.442</v>
      </c>
      <c r="BG172" s="18">
        <v>0</v>
      </c>
      <c r="BH172" s="18">
        <v>0</v>
      </c>
      <c r="BI172" s="18">
        <v>0.86551980000000006</v>
      </c>
      <c r="BJ172" s="18">
        <v>0</v>
      </c>
      <c r="BK172" s="18">
        <v>0</v>
      </c>
      <c r="BL172" s="18">
        <v>0.08</v>
      </c>
      <c r="BM172" s="18">
        <v>0</v>
      </c>
      <c r="BN172" s="18">
        <v>0</v>
      </c>
      <c r="BO172" s="103"/>
      <c r="BP172">
        <f t="shared" si="293"/>
        <v>0</v>
      </c>
      <c r="BQ172">
        <f t="shared" si="293"/>
        <v>0</v>
      </c>
      <c r="BR172">
        <f t="shared" si="293"/>
        <v>0</v>
      </c>
      <c r="BS172">
        <f t="shared" si="293"/>
        <v>0</v>
      </c>
      <c r="BT172">
        <f t="shared" si="293"/>
        <v>0</v>
      </c>
      <c r="BU172">
        <f t="shared" si="293"/>
        <v>0</v>
      </c>
      <c r="BV172">
        <f t="shared" si="293"/>
        <v>0</v>
      </c>
      <c r="BW172">
        <f t="shared" si="293"/>
        <v>0</v>
      </c>
      <c r="BX172">
        <f t="shared" si="293"/>
        <v>0</v>
      </c>
      <c r="BY172">
        <f t="shared" si="293"/>
        <v>0</v>
      </c>
      <c r="BZ172">
        <f t="shared" si="294"/>
        <v>0</v>
      </c>
      <c r="CA172">
        <f t="shared" si="294"/>
        <v>0</v>
      </c>
      <c r="CB172">
        <f t="shared" si="294"/>
        <v>0</v>
      </c>
      <c r="CC172">
        <f t="shared" si="294"/>
        <v>0</v>
      </c>
      <c r="CD172">
        <f t="shared" si="294"/>
        <v>0</v>
      </c>
      <c r="CE172">
        <f t="shared" si="294"/>
        <v>0</v>
      </c>
      <c r="CF172">
        <f t="shared" si="294"/>
        <v>0</v>
      </c>
      <c r="CG172">
        <f t="shared" si="294"/>
        <v>0</v>
      </c>
      <c r="CH172">
        <f t="shared" si="294"/>
        <v>0</v>
      </c>
      <c r="CI172">
        <f t="shared" si="294"/>
        <v>0</v>
      </c>
      <c r="CJ172">
        <f t="shared" si="295"/>
        <v>0</v>
      </c>
      <c r="CK172">
        <f t="shared" si="295"/>
        <v>0</v>
      </c>
      <c r="CL172">
        <f t="shared" si="295"/>
        <v>0</v>
      </c>
      <c r="CM172">
        <f t="shared" si="295"/>
        <v>0</v>
      </c>
      <c r="CN172">
        <f t="shared" si="295"/>
        <v>0</v>
      </c>
      <c r="CO172">
        <f t="shared" si="295"/>
        <v>0</v>
      </c>
      <c r="CP172">
        <f t="shared" si="295"/>
        <v>0</v>
      </c>
      <c r="CQ172">
        <f t="shared" si="295"/>
        <v>0</v>
      </c>
      <c r="CR172">
        <f t="shared" si="295"/>
        <v>0</v>
      </c>
      <c r="CS172">
        <f t="shared" si="295"/>
        <v>0</v>
      </c>
      <c r="CT172">
        <f t="shared" si="296"/>
        <v>0</v>
      </c>
      <c r="CU172">
        <f t="shared" si="296"/>
        <v>0</v>
      </c>
      <c r="CV172">
        <f t="shared" si="296"/>
        <v>0</v>
      </c>
      <c r="CW172">
        <f t="shared" si="296"/>
        <v>0</v>
      </c>
      <c r="CX172">
        <f t="shared" si="296"/>
        <v>0</v>
      </c>
      <c r="CY172">
        <f t="shared" si="296"/>
        <v>0</v>
      </c>
      <c r="CZ172">
        <f t="shared" si="296"/>
        <v>0</v>
      </c>
      <c r="DA172">
        <f t="shared" si="296"/>
        <v>0</v>
      </c>
      <c r="DB172">
        <f t="shared" si="296"/>
        <v>0</v>
      </c>
      <c r="DC172">
        <f t="shared" si="296"/>
        <v>0</v>
      </c>
      <c r="DD172">
        <f t="shared" si="297"/>
        <v>0</v>
      </c>
      <c r="DE172">
        <f t="shared" si="297"/>
        <v>0</v>
      </c>
      <c r="DF172">
        <f t="shared" si="297"/>
        <v>0</v>
      </c>
      <c r="DG172">
        <f t="shared" si="297"/>
        <v>0</v>
      </c>
      <c r="DH172">
        <f t="shared" si="297"/>
        <v>0</v>
      </c>
      <c r="DI172">
        <f t="shared" si="297"/>
        <v>0</v>
      </c>
      <c r="DJ172">
        <f t="shared" si="297"/>
        <v>0</v>
      </c>
      <c r="DK172">
        <f t="shared" si="297"/>
        <v>0</v>
      </c>
      <c r="DL172">
        <f t="shared" si="297"/>
        <v>0</v>
      </c>
      <c r="DM172">
        <f t="shared" si="297"/>
        <v>0</v>
      </c>
      <c r="DN172">
        <f t="shared" si="298"/>
        <v>0</v>
      </c>
      <c r="DO172">
        <f t="shared" si="298"/>
        <v>0</v>
      </c>
      <c r="DP172">
        <f t="shared" si="298"/>
        <v>0</v>
      </c>
      <c r="DQ172">
        <f t="shared" si="298"/>
        <v>0</v>
      </c>
      <c r="DR172">
        <f t="shared" si="298"/>
        <v>0</v>
      </c>
      <c r="DS172">
        <f t="shared" si="298"/>
        <v>0</v>
      </c>
      <c r="DT172">
        <f t="shared" si="298"/>
        <v>0</v>
      </c>
      <c r="DU172">
        <f t="shared" si="298"/>
        <v>0</v>
      </c>
      <c r="DV172">
        <f t="shared" si="298"/>
        <v>0</v>
      </c>
      <c r="DW172">
        <f t="shared" si="298"/>
        <v>0</v>
      </c>
      <c r="DX172">
        <f t="shared" si="299"/>
        <v>0</v>
      </c>
      <c r="DY172">
        <f t="shared" si="299"/>
        <v>0</v>
      </c>
      <c r="DZ172">
        <f t="shared" si="299"/>
        <v>0</v>
      </c>
    </row>
    <row r="173" spans="1:130">
      <c r="A173" s="106"/>
      <c r="B173" s="19" t="s">
        <v>205</v>
      </c>
      <c r="C173" s="97"/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0.23</v>
      </c>
      <c r="P173" s="18">
        <v>0.25800000000000001</v>
      </c>
      <c r="Q173" s="18">
        <v>0.25800000000000001</v>
      </c>
      <c r="R173" s="18">
        <v>0.25800000000000001</v>
      </c>
      <c r="S173" s="18">
        <v>0.25800000000000001</v>
      </c>
      <c r="T173" s="18">
        <v>0.25800000000000001</v>
      </c>
      <c r="U173" s="18">
        <v>0.25800000000000001</v>
      </c>
      <c r="V173" s="18">
        <v>1.5680000000000001</v>
      </c>
      <c r="W173" s="18">
        <v>11.473000000000001</v>
      </c>
      <c r="X173" s="18">
        <v>7.2519999999999998</v>
      </c>
      <c r="Y173" s="18">
        <v>50.183</v>
      </c>
      <c r="Z173" s="18">
        <v>96.814999999999998</v>
      </c>
      <c r="AA173" s="18">
        <v>147.81299999999999</v>
      </c>
      <c r="AB173" s="18">
        <v>419.74599999999998</v>
      </c>
      <c r="AC173" s="18">
        <v>648.92999999999995</v>
      </c>
      <c r="AD173" s="18">
        <v>662.71500000000003</v>
      </c>
      <c r="AE173" s="18">
        <v>950.99699999999996</v>
      </c>
      <c r="AF173" s="18">
        <v>57.28</v>
      </c>
      <c r="AG173" s="18">
        <v>46.706000000000003</v>
      </c>
      <c r="AH173" s="18">
        <v>42.051000000000002</v>
      </c>
      <c r="AI173" s="18">
        <v>34.651000000000003</v>
      </c>
      <c r="AJ173" s="18">
        <v>28.939</v>
      </c>
      <c r="AK173" s="18">
        <v>31.9</v>
      </c>
      <c r="AL173" s="18">
        <v>32.96</v>
      </c>
      <c r="AM173" s="18">
        <v>24.382999999999999</v>
      </c>
      <c r="AN173" s="18">
        <v>24.381</v>
      </c>
      <c r="AO173" s="18">
        <v>9.3849999999999998</v>
      </c>
      <c r="AP173" s="18">
        <v>9.3849999999999998</v>
      </c>
      <c r="AQ173" s="18">
        <v>6.0999999999999999E-2</v>
      </c>
      <c r="AR173" s="18">
        <v>0.06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E173" s="25">
        <v>0</v>
      </c>
      <c r="BF173" s="41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03"/>
      <c r="BP173">
        <f t="shared" si="293"/>
        <v>0</v>
      </c>
      <c r="BQ173">
        <f t="shared" si="293"/>
        <v>0</v>
      </c>
      <c r="BR173">
        <f t="shared" si="293"/>
        <v>0</v>
      </c>
      <c r="BS173">
        <f t="shared" si="293"/>
        <v>0</v>
      </c>
      <c r="BT173">
        <f t="shared" si="293"/>
        <v>0</v>
      </c>
      <c r="BU173">
        <f t="shared" si="293"/>
        <v>0</v>
      </c>
      <c r="BV173">
        <f t="shared" si="293"/>
        <v>0</v>
      </c>
      <c r="BW173">
        <f t="shared" si="293"/>
        <v>0</v>
      </c>
      <c r="BX173">
        <f t="shared" si="293"/>
        <v>0</v>
      </c>
      <c r="BY173">
        <f t="shared" si="293"/>
        <v>0</v>
      </c>
      <c r="BZ173">
        <f t="shared" si="294"/>
        <v>0</v>
      </c>
      <c r="CA173">
        <f t="shared" si="294"/>
        <v>0</v>
      </c>
      <c r="CB173">
        <f t="shared" si="294"/>
        <v>0</v>
      </c>
      <c r="CC173">
        <f t="shared" si="294"/>
        <v>0</v>
      </c>
      <c r="CD173">
        <f t="shared" si="294"/>
        <v>0</v>
      </c>
      <c r="CE173">
        <f t="shared" si="294"/>
        <v>0</v>
      </c>
      <c r="CF173">
        <f t="shared" si="294"/>
        <v>0</v>
      </c>
      <c r="CG173">
        <f t="shared" si="294"/>
        <v>0</v>
      </c>
      <c r="CH173">
        <f t="shared" si="294"/>
        <v>0</v>
      </c>
      <c r="CI173">
        <f t="shared" si="294"/>
        <v>0</v>
      </c>
      <c r="CJ173">
        <f t="shared" si="295"/>
        <v>0</v>
      </c>
      <c r="CK173">
        <f t="shared" si="295"/>
        <v>0</v>
      </c>
      <c r="CL173">
        <f t="shared" si="295"/>
        <v>0</v>
      </c>
      <c r="CM173">
        <f t="shared" si="295"/>
        <v>0</v>
      </c>
      <c r="CN173">
        <f t="shared" si="295"/>
        <v>0</v>
      </c>
      <c r="CO173">
        <f t="shared" si="295"/>
        <v>0</v>
      </c>
      <c r="CP173">
        <f t="shared" si="295"/>
        <v>0</v>
      </c>
      <c r="CQ173">
        <f t="shared" si="295"/>
        <v>0</v>
      </c>
      <c r="CR173">
        <f t="shared" si="295"/>
        <v>0</v>
      </c>
      <c r="CS173">
        <f t="shared" si="295"/>
        <v>0</v>
      </c>
      <c r="CT173">
        <f t="shared" si="296"/>
        <v>0</v>
      </c>
      <c r="CU173">
        <f t="shared" si="296"/>
        <v>0</v>
      </c>
      <c r="CV173">
        <f t="shared" si="296"/>
        <v>0</v>
      </c>
      <c r="CW173">
        <f t="shared" si="296"/>
        <v>0</v>
      </c>
      <c r="CX173">
        <f t="shared" si="296"/>
        <v>0</v>
      </c>
      <c r="CY173">
        <f t="shared" si="296"/>
        <v>0</v>
      </c>
      <c r="CZ173">
        <f t="shared" si="296"/>
        <v>0</v>
      </c>
      <c r="DA173">
        <f t="shared" si="296"/>
        <v>0</v>
      </c>
      <c r="DB173">
        <f t="shared" si="296"/>
        <v>0</v>
      </c>
      <c r="DC173">
        <f t="shared" si="296"/>
        <v>0</v>
      </c>
      <c r="DD173">
        <f t="shared" si="297"/>
        <v>0</v>
      </c>
      <c r="DE173">
        <f t="shared" si="297"/>
        <v>0</v>
      </c>
      <c r="DF173">
        <f t="shared" si="297"/>
        <v>0</v>
      </c>
      <c r="DG173">
        <f t="shared" si="297"/>
        <v>0</v>
      </c>
      <c r="DH173">
        <f t="shared" si="297"/>
        <v>0</v>
      </c>
      <c r="DI173">
        <f t="shared" si="297"/>
        <v>0</v>
      </c>
      <c r="DJ173">
        <f t="shared" si="297"/>
        <v>0</v>
      </c>
      <c r="DK173">
        <f t="shared" si="297"/>
        <v>0</v>
      </c>
      <c r="DL173">
        <f t="shared" si="297"/>
        <v>0</v>
      </c>
      <c r="DM173">
        <f t="shared" si="297"/>
        <v>0</v>
      </c>
      <c r="DN173">
        <f t="shared" si="298"/>
        <v>0</v>
      </c>
      <c r="DO173">
        <f t="shared" si="298"/>
        <v>0</v>
      </c>
      <c r="DP173">
        <f t="shared" si="298"/>
        <v>0</v>
      </c>
      <c r="DQ173">
        <f t="shared" si="298"/>
        <v>0</v>
      </c>
      <c r="DR173">
        <f t="shared" si="298"/>
        <v>0</v>
      </c>
      <c r="DS173">
        <f t="shared" si="298"/>
        <v>0</v>
      </c>
      <c r="DT173">
        <f t="shared" si="298"/>
        <v>0</v>
      </c>
      <c r="DU173">
        <f t="shared" si="298"/>
        <v>0</v>
      </c>
      <c r="DV173">
        <f t="shared" si="298"/>
        <v>0</v>
      </c>
      <c r="DW173">
        <f t="shared" si="298"/>
        <v>0</v>
      </c>
      <c r="DX173">
        <f>IF($C173&lt;&gt;"",IF(BL173&gt;0,1,0),0)</f>
        <v>0</v>
      </c>
      <c r="DY173">
        <f>IF($C173&lt;&gt;"",IF(BM173&gt;0,1,0),0)</f>
        <v>0</v>
      </c>
      <c r="DZ173">
        <f>IF($C173&lt;&gt;"",IF(BN173&gt;0,1,0),0)</f>
        <v>0</v>
      </c>
    </row>
    <row r="174" spans="1:130">
      <c r="A174" s="106"/>
      <c r="B174" s="55" t="s">
        <v>18</v>
      </c>
      <c r="C174" s="97"/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172</v>
      </c>
      <c r="Y174" s="18">
        <f>416+55</f>
        <v>471</v>
      </c>
      <c r="Z174" s="18">
        <v>123</v>
      </c>
      <c r="AA174" s="18">
        <v>479.75</v>
      </c>
      <c r="AB174" s="18">
        <v>21.75</v>
      </c>
      <c r="AC174" s="18">
        <v>0</v>
      </c>
      <c r="AD174" s="18">
        <v>963.69125000000008</v>
      </c>
      <c r="AE174" s="18">
        <v>920</v>
      </c>
      <c r="AF174" s="18">
        <v>478.22424999999998</v>
      </c>
      <c r="AG174" s="18">
        <v>234.45</v>
      </c>
      <c r="AH174" s="18">
        <v>213.46350000000001</v>
      </c>
      <c r="AI174" s="18">
        <v>210.477405</v>
      </c>
      <c r="AJ174" s="18">
        <v>190.49172715</v>
      </c>
      <c r="AK174" s="18">
        <v>321</v>
      </c>
      <c r="AL174" s="18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  <c r="AS174" s="18">
        <v>0</v>
      </c>
      <c r="AT174" s="18">
        <v>0</v>
      </c>
      <c r="AU174" s="18">
        <v>0</v>
      </c>
      <c r="AV174" s="18">
        <v>0</v>
      </c>
      <c r="AW174" s="18">
        <v>0</v>
      </c>
      <c r="AX174" s="18">
        <v>0</v>
      </c>
      <c r="AY174" s="18">
        <v>0</v>
      </c>
      <c r="AZ174" s="18">
        <v>0</v>
      </c>
      <c r="BA174" s="18">
        <v>0</v>
      </c>
      <c r="BB174" s="18">
        <v>0</v>
      </c>
      <c r="BC174" s="18">
        <v>0</v>
      </c>
      <c r="BD174" s="18">
        <v>0</v>
      </c>
      <c r="BE174" s="25">
        <v>0</v>
      </c>
      <c r="BF174" s="18">
        <v>0</v>
      </c>
      <c r="BG174" s="18">
        <v>0</v>
      </c>
      <c r="BH174" s="18">
        <v>0</v>
      </c>
      <c r="BI174" s="18">
        <v>0</v>
      </c>
      <c r="BJ174" s="18">
        <v>0</v>
      </c>
      <c r="BK174" s="18">
        <v>0</v>
      </c>
      <c r="BL174" s="18">
        <v>0</v>
      </c>
      <c r="BM174" s="18">
        <v>0</v>
      </c>
      <c r="BN174" s="18">
        <v>0</v>
      </c>
      <c r="BO174" s="103"/>
      <c r="BP174">
        <f t="shared" si="293"/>
        <v>0</v>
      </c>
      <c r="BQ174">
        <f t="shared" si="293"/>
        <v>0</v>
      </c>
      <c r="BR174">
        <f t="shared" si="293"/>
        <v>0</v>
      </c>
      <c r="BS174">
        <f t="shared" si="293"/>
        <v>0</v>
      </c>
      <c r="BT174">
        <f t="shared" si="293"/>
        <v>0</v>
      </c>
      <c r="BU174">
        <f t="shared" si="293"/>
        <v>0</v>
      </c>
      <c r="BV174">
        <f t="shared" si="293"/>
        <v>0</v>
      </c>
      <c r="BW174">
        <f t="shared" si="293"/>
        <v>0</v>
      </c>
      <c r="BX174">
        <f t="shared" si="293"/>
        <v>0</v>
      </c>
      <c r="BY174">
        <f t="shared" si="293"/>
        <v>0</v>
      </c>
      <c r="BZ174">
        <f t="shared" si="294"/>
        <v>0</v>
      </c>
      <c r="CA174">
        <f t="shared" si="294"/>
        <v>0</v>
      </c>
      <c r="CB174">
        <f t="shared" si="294"/>
        <v>0</v>
      </c>
      <c r="CC174">
        <f t="shared" si="294"/>
        <v>0</v>
      </c>
      <c r="CD174">
        <f t="shared" si="294"/>
        <v>0</v>
      </c>
      <c r="CE174">
        <f t="shared" si="294"/>
        <v>0</v>
      </c>
      <c r="CF174">
        <f t="shared" si="294"/>
        <v>0</v>
      </c>
      <c r="CG174">
        <f t="shared" si="294"/>
        <v>0</v>
      </c>
      <c r="CH174">
        <f t="shared" si="294"/>
        <v>0</v>
      </c>
      <c r="CI174">
        <f t="shared" si="294"/>
        <v>0</v>
      </c>
      <c r="CJ174">
        <f t="shared" si="295"/>
        <v>0</v>
      </c>
      <c r="CK174">
        <f t="shared" si="295"/>
        <v>0</v>
      </c>
      <c r="CL174">
        <f t="shared" si="295"/>
        <v>0</v>
      </c>
      <c r="CM174">
        <f t="shared" si="295"/>
        <v>0</v>
      </c>
      <c r="CN174">
        <f t="shared" si="295"/>
        <v>0</v>
      </c>
      <c r="CO174">
        <f t="shared" si="295"/>
        <v>0</v>
      </c>
      <c r="CP174">
        <f t="shared" si="295"/>
        <v>0</v>
      </c>
      <c r="CQ174">
        <f t="shared" si="295"/>
        <v>0</v>
      </c>
      <c r="CR174">
        <f t="shared" si="295"/>
        <v>0</v>
      </c>
      <c r="CS174">
        <f t="shared" si="295"/>
        <v>0</v>
      </c>
      <c r="CT174">
        <f t="shared" si="296"/>
        <v>0</v>
      </c>
      <c r="CU174">
        <f t="shared" si="296"/>
        <v>0</v>
      </c>
      <c r="CV174">
        <f t="shared" si="296"/>
        <v>0</v>
      </c>
      <c r="CW174">
        <f t="shared" si="296"/>
        <v>0</v>
      </c>
      <c r="CX174">
        <f t="shared" si="296"/>
        <v>0</v>
      </c>
      <c r="CY174">
        <f t="shared" si="296"/>
        <v>0</v>
      </c>
      <c r="CZ174">
        <f t="shared" si="296"/>
        <v>0</v>
      </c>
      <c r="DA174">
        <f t="shared" si="296"/>
        <v>0</v>
      </c>
      <c r="DB174">
        <f t="shared" si="296"/>
        <v>0</v>
      </c>
      <c r="DC174">
        <f t="shared" si="296"/>
        <v>0</v>
      </c>
      <c r="DD174">
        <f t="shared" si="297"/>
        <v>0</v>
      </c>
      <c r="DE174">
        <f t="shared" si="297"/>
        <v>0</v>
      </c>
      <c r="DF174">
        <f t="shared" si="297"/>
        <v>0</v>
      </c>
      <c r="DG174">
        <f t="shared" si="297"/>
        <v>0</v>
      </c>
      <c r="DH174">
        <f t="shared" si="297"/>
        <v>0</v>
      </c>
      <c r="DI174">
        <f t="shared" si="297"/>
        <v>0</v>
      </c>
      <c r="DJ174">
        <f t="shared" si="297"/>
        <v>0</v>
      </c>
      <c r="DK174">
        <f t="shared" si="297"/>
        <v>0</v>
      </c>
      <c r="DL174">
        <f t="shared" si="297"/>
        <v>0</v>
      </c>
      <c r="DM174">
        <f t="shared" si="297"/>
        <v>0</v>
      </c>
      <c r="DN174">
        <f t="shared" si="298"/>
        <v>0</v>
      </c>
      <c r="DO174">
        <f t="shared" si="298"/>
        <v>0</v>
      </c>
      <c r="DP174">
        <f t="shared" si="298"/>
        <v>0</v>
      </c>
      <c r="DQ174">
        <f t="shared" si="298"/>
        <v>0</v>
      </c>
      <c r="DR174">
        <f t="shared" si="298"/>
        <v>0</v>
      </c>
      <c r="DS174">
        <f t="shared" si="298"/>
        <v>0</v>
      </c>
      <c r="DT174">
        <f t="shared" si="298"/>
        <v>0</v>
      </c>
      <c r="DU174">
        <f t="shared" si="298"/>
        <v>0</v>
      </c>
      <c r="DV174">
        <f t="shared" si="298"/>
        <v>0</v>
      </c>
      <c r="DW174">
        <f t="shared" ref="DW174" si="300">IF($C174&lt;&gt;"",IF(BK174&gt;0,1,0),0)</f>
        <v>0</v>
      </c>
      <c r="DX174">
        <f t="shared" ref="DX174" si="301">IF($C174&lt;&gt;"",IF(BL174&gt;0,1,0),0)</f>
        <v>0</v>
      </c>
      <c r="DY174">
        <f t="shared" ref="DY174" si="302">IF($C174&lt;&gt;"",IF(BM174&gt;0,1,0),0)</f>
        <v>0</v>
      </c>
      <c r="DZ174">
        <f t="shared" ref="DZ174" si="303">IF($C174&lt;&gt;"",IF(BN174&gt;0,1,0),0)</f>
        <v>0</v>
      </c>
    </row>
    <row r="175" spans="1:130">
      <c r="A175" s="106"/>
      <c r="B175" s="55" t="s">
        <v>25</v>
      </c>
      <c r="C175" s="96"/>
      <c r="D175" s="18">
        <v>53.546999999999997</v>
      </c>
      <c r="E175" s="18">
        <v>56.19</v>
      </c>
      <c r="F175" s="18">
        <v>58.832999999999998</v>
      </c>
      <c r="G175" s="18">
        <v>61.475999999999999</v>
      </c>
      <c r="H175" s="18">
        <v>64.119</v>
      </c>
      <c r="I175" s="18">
        <v>66.762</v>
      </c>
      <c r="J175" s="18">
        <v>69.405000000000001</v>
      </c>
      <c r="K175" s="18">
        <v>72.048000000000002</v>
      </c>
      <c r="L175" s="18">
        <v>74.691000000000003</v>
      </c>
      <c r="M175" s="18">
        <v>77.334000000000003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14</v>
      </c>
      <c r="AH175" s="18">
        <v>14</v>
      </c>
      <c r="AI175" s="18">
        <v>14</v>
      </c>
      <c r="AJ175" s="18">
        <v>15</v>
      </c>
      <c r="AK175" s="18">
        <v>15</v>
      </c>
      <c r="AL175" s="18">
        <v>15</v>
      </c>
      <c r="AM175" s="18">
        <v>15.53732353343805</v>
      </c>
      <c r="AN175" s="18">
        <v>15.553443239441192</v>
      </c>
      <c r="AO175" s="18">
        <v>15.553443239441192</v>
      </c>
      <c r="AP175" s="18">
        <v>0</v>
      </c>
      <c r="AQ175" s="18">
        <v>0</v>
      </c>
      <c r="AR175" s="18">
        <v>0</v>
      </c>
      <c r="AS175" s="18">
        <v>0</v>
      </c>
      <c r="AT175" s="18">
        <v>0</v>
      </c>
      <c r="AU175" s="18">
        <v>0</v>
      </c>
      <c r="AV175" s="18">
        <v>0</v>
      </c>
      <c r="AW175" s="18">
        <v>0</v>
      </c>
      <c r="AX175" s="18">
        <v>0</v>
      </c>
      <c r="AY175" s="18">
        <v>0</v>
      </c>
      <c r="AZ175" s="18">
        <v>0</v>
      </c>
      <c r="BA175" s="18">
        <v>0</v>
      </c>
      <c r="BB175" s="18">
        <v>0</v>
      </c>
      <c r="BC175" s="18">
        <v>0</v>
      </c>
      <c r="BD175" s="18">
        <v>0</v>
      </c>
      <c r="BE175" s="25">
        <v>0</v>
      </c>
      <c r="BF175" s="18">
        <v>0</v>
      </c>
      <c r="BG175" s="18">
        <v>0</v>
      </c>
      <c r="BH175" s="18">
        <v>0</v>
      </c>
      <c r="BI175" s="18">
        <v>0</v>
      </c>
      <c r="BJ175" s="18">
        <v>0</v>
      </c>
      <c r="BK175" s="18">
        <v>0</v>
      </c>
      <c r="BL175" s="18">
        <v>0</v>
      </c>
      <c r="BM175" s="18">
        <v>0</v>
      </c>
      <c r="BN175" s="18">
        <v>0</v>
      </c>
      <c r="BO175" s="103"/>
      <c r="BP175">
        <f t="shared" si="293"/>
        <v>0</v>
      </c>
      <c r="BQ175">
        <f t="shared" ref="BQ175" si="304">IF($C175&lt;&gt;"",IF(E175&gt;0,1,0),0)</f>
        <v>0</v>
      </c>
      <c r="BR175">
        <f t="shared" ref="BR175" si="305">IF($C175&lt;&gt;"",IF(F175&gt;0,1,0),0)</f>
        <v>0</v>
      </c>
      <c r="BS175">
        <f t="shared" ref="BS175" si="306">IF($C175&lt;&gt;"",IF(G175&gt;0,1,0),0)</f>
        <v>0</v>
      </c>
      <c r="BT175">
        <f t="shared" ref="BT175" si="307">IF($C175&lt;&gt;"",IF(H175&gt;0,1,0),0)</f>
        <v>0</v>
      </c>
      <c r="BU175">
        <f t="shared" ref="BU175" si="308">IF($C175&lt;&gt;"",IF(I175&gt;0,1,0),0)</f>
        <v>0</v>
      </c>
      <c r="BV175">
        <f t="shared" ref="BV175" si="309">IF($C175&lt;&gt;"",IF(J175&gt;0,1,0),0)</f>
        <v>0</v>
      </c>
      <c r="BW175">
        <f t="shared" ref="BW175" si="310">IF($C175&lt;&gt;"",IF(K175&gt;0,1,0),0)</f>
        <v>0</v>
      </c>
      <c r="BX175">
        <f t="shared" ref="BX175" si="311">IF($C175&lt;&gt;"",IF(L175&gt;0,1,0),0)</f>
        <v>0</v>
      </c>
      <c r="BY175">
        <f t="shared" ref="BY175" si="312">IF($C175&lt;&gt;"",IF(M175&gt;0,1,0),0)</f>
        <v>0</v>
      </c>
      <c r="BZ175">
        <f t="shared" si="294"/>
        <v>0</v>
      </c>
      <c r="CA175">
        <f t="shared" si="294"/>
        <v>0</v>
      </c>
      <c r="CB175">
        <f t="shared" si="294"/>
        <v>0</v>
      </c>
      <c r="CC175">
        <f t="shared" si="294"/>
        <v>0</v>
      </c>
      <c r="CD175">
        <f t="shared" si="294"/>
        <v>0</v>
      </c>
      <c r="CE175">
        <f t="shared" si="294"/>
        <v>0</v>
      </c>
      <c r="CF175">
        <f t="shared" si="294"/>
        <v>0</v>
      </c>
      <c r="CG175">
        <f t="shared" si="294"/>
        <v>0</v>
      </c>
      <c r="CH175">
        <f t="shared" si="294"/>
        <v>0</v>
      </c>
      <c r="CI175">
        <f t="shared" si="294"/>
        <v>0</v>
      </c>
      <c r="CJ175">
        <f t="shared" si="295"/>
        <v>0</v>
      </c>
      <c r="CK175">
        <f t="shared" si="295"/>
        <v>0</v>
      </c>
      <c r="CL175">
        <f t="shared" si="295"/>
        <v>0</v>
      </c>
      <c r="CM175">
        <f t="shared" si="295"/>
        <v>0</v>
      </c>
      <c r="CN175">
        <f t="shared" si="295"/>
        <v>0</v>
      </c>
      <c r="CO175">
        <f t="shared" si="295"/>
        <v>0</v>
      </c>
      <c r="CP175">
        <f t="shared" si="295"/>
        <v>0</v>
      </c>
      <c r="CQ175">
        <f t="shared" si="295"/>
        <v>0</v>
      </c>
      <c r="CR175">
        <f t="shared" si="295"/>
        <v>0</v>
      </c>
      <c r="CS175">
        <f t="shared" si="295"/>
        <v>0</v>
      </c>
      <c r="CT175">
        <f t="shared" si="296"/>
        <v>0</v>
      </c>
      <c r="CU175">
        <f t="shared" si="296"/>
        <v>0</v>
      </c>
      <c r="CV175">
        <f t="shared" si="296"/>
        <v>0</v>
      </c>
      <c r="CW175">
        <f t="shared" si="296"/>
        <v>0</v>
      </c>
      <c r="CX175">
        <f t="shared" si="296"/>
        <v>0</v>
      </c>
      <c r="CY175">
        <f t="shared" si="296"/>
        <v>0</v>
      </c>
      <c r="CZ175">
        <f t="shared" si="296"/>
        <v>0</v>
      </c>
      <c r="DA175">
        <f t="shared" si="296"/>
        <v>0</v>
      </c>
      <c r="DB175">
        <f t="shared" si="296"/>
        <v>0</v>
      </c>
      <c r="DC175">
        <f t="shared" si="296"/>
        <v>0</v>
      </c>
      <c r="DD175">
        <f t="shared" si="297"/>
        <v>0</v>
      </c>
      <c r="DE175">
        <f t="shared" si="297"/>
        <v>0</v>
      </c>
      <c r="DF175">
        <f t="shared" si="297"/>
        <v>0</v>
      </c>
      <c r="DG175">
        <f t="shared" si="297"/>
        <v>0</v>
      </c>
      <c r="DH175">
        <f t="shared" si="297"/>
        <v>0</v>
      </c>
      <c r="DI175">
        <f t="shared" si="297"/>
        <v>0</v>
      </c>
      <c r="DJ175">
        <f t="shared" si="297"/>
        <v>0</v>
      </c>
      <c r="DK175">
        <f t="shared" si="297"/>
        <v>0</v>
      </c>
      <c r="DL175">
        <f t="shared" si="297"/>
        <v>0</v>
      </c>
      <c r="DM175">
        <f t="shared" si="297"/>
        <v>0</v>
      </c>
      <c r="DN175">
        <f t="shared" si="298"/>
        <v>0</v>
      </c>
      <c r="DO175">
        <f t="shared" si="298"/>
        <v>0</v>
      </c>
      <c r="DP175">
        <f t="shared" si="298"/>
        <v>0</v>
      </c>
      <c r="DQ175">
        <f t="shared" si="298"/>
        <v>0</v>
      </c>
      <c r="DR175">
        <f t="shared" si="298"/>
        <v>0</v>
      </c>
      <c r="DS175">
        <f t="shared" si="298"/>
        <v>0</v>
      </c>
      <c r="DT175">
        <f t="shared" si="298"/>
        <v>0</v>
      </c>
      <c r="DU175">
        <f t="shared" si="298"/>
        <v>0</v>
      </c>
      <c r="DV175">
        <f t="shared" si="298"/>
        <v>0</v>
      </c>
      <c r="DW175">
        <f t="shared" si="298"/>
        <v>0</v>
      </c>
      <c r="DX175">
        <f t="shared" ref="DX175" si="313">IF($C175&lt;&gt;"",IF(BL175&gt;0,1,0),0)</f>
        <v>0</v>
      </c>
      <c r="DY175">
        <f t="shared" ref="DY175" si="314">IF($C175&lt;&gt;"",IF(BM175&gt;0,1,0),0)</f>
        <v>0</v>
      </c>
      <c r="DZ175">
        <f t="shared" ref="DZ175" si="315">IF($C175&lt;&gt;"",IF(BN175&gt;0,1,0),0)</f>
        <v>0</v>
      </c>
    </row>
    <row r="176" spans="1:130">
      <c r="A176" s="106"/>
      <c r="B176" s="59" t="s">
        <v>21</v>
      </c>
      <c r="C176" s="96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>
        <v>128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  <c r="AS176" s="18">
        <v>0</v>
      </c>
      <c r="AT176" s="18">
        <v>0</v>
      </c>
      <c r="AU176" s="18">
        <v>0</v>
      </c>
      <c r="AV176" s="18">
        <v>0</v>
      </c>
      <c r="AW176" s="18">
        <v>0</v>
      </c>
      <c r="AX176" s="18">
        <v>0</v>
      </c>
      <c r="AY176" s="18">
        <v>0</v>
      </c>
      <c r="AZ176" s="18">
        <v>0</v>
      </c>
      <c r="BA176" s="18">
        <v>0</v>
      </c>
      <c r="BB176" s="18">
        <v>0</v>
      </c>
      <c r="BC176" s="18">
        <v>0</v>
      </c>
      <c r="BD176" s="18">
        <v>0</v>
      </c>
      <c r="BE176" s="25">
        <v>0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18">
        <v>0</v>
      </c>
      <c r="BO176" s="103"/>
      <c r="BP176">
        <f t="shared" si="293"/>
        <v>0</v>
      </c>
      <c r="BQ176">
        <f t="shared" ref="BQ176" si="316">IF($C176&lt;&gt;"",IF(E176&gt;0,1,0),0)</f>
        <v>0</v>
      </c>
      <c r="BR176">
        <f t="shared" ref="BR176" si="317">IF($C176&lt;&gt;"",IF(F176&gt;0,1,0),0)</f>
        <v>0</v>
      </c>
      <c r="BS176">
        <f t="shared" ref="BS176" si="318">IF($C176&lt;&gt;"",IF(G176&gt;0,1,0),0)</f>
        <v>0</v>
      </c>
      <c r="BT176">
        <f t="shared" ref="BT176" si="319">IF($C176&lt;&gt;"",IF(H176&gt;0,1,0),0)</f>
        <v>0</v>
      </c>
      <c r="BU176">
        <f t="shared" ref="BU176" si="320">IF($C176&lt;&gt;"",IF(I176&gt;0,1,0),0)</f>
        <v>0</v>
      </c>
      <c r="BV176">
        <f t="shared" ref="BV176" si="321">IF($C176&lt;&gt;"",IF(J176&gt;0,1,0),0)</f>
        <v>0</v>
      </c>
      <c r="BW176">
        <f t="shared" ref="BW176" si="322">IF($C176&lt;&gt;"",IF(K176&gt;0,1,0),0)</f>
        <v>0</v>
      </c>
      <c r="BX176">
        <f t="shared" ref="BX176" si="323">IF($C176&lt;&gt;"",IF(L176&gt;0,1,0),0)</f>
        <v>0</v>
      </c>
      <c r="BY176">
        <f t="shared" ref="BY176" si="324">IF($C176&lt;&gt;"",IF(M176&gt;0,1,0),0)</f>
        <v>0</v>
      </c>
      <c r="BZ176">
        <f t="shared" ref="BZ176:DE176" si="325">IF($C176&lt;&gt;"",IF(N176&gt;0,1,0),0)</f>
        <v>0</v>
      </c>
      <c r="CA176">
        <f t="shared" si="325"/>
        <v>0</v>
      </c>
      <c r="CB176">
        <f t="shared" si="325"/>
        <v>0</v>
      </c>
      <c r="CC176">
        <f t="shared" si="325"/>
        <v>0</v>
      </c>
      <c r="CD176">
        <f t="shared" si="325"/>
        <v>0</v>
      </c>
      <c r="CE176">
        <f t="shared" si="325"/>
        <v>0</v>
      </c>
      <c r="CF176">
        <f t="shared" si="325"/>
        <v>0</v>
      </c>
      <c r="CG176">
        <f t="shared" si="325"/>
        <v>0</v>
      </c>
      <c r="CH176">
        <f t="shared" si="325"/>
        <v>0</v>
      </c>
      <c r="CI176">
        <f t="shared" si="325"/>
        <v>0</v>
      </c>
      <c r="CJ176">
        <f t="shared" si="325"/>
        <v>0</v>
      </c>
      <c r="CK176">
        <f t="shared" si="325"/>
        <v>0</v>
      </c>
      <c r="CL176">
        <f t="shared" si="325"/>
        <v>0</v>
      </c>
      <c r="CM176">
        <f t="shared" si="325"/>
        <v>0</v>
      </c>
      <c r="CN176">
        <f t="shared" si="325"/>
        <v>0</v>
      </c>
      <c r="CO176">
        <f t="shared" si="325"/>
        <v>0</v>
      </c>
      <c r="CP176">
        <f t="shared" si="325"/>
        <v>0</v>
      </c>
      <c r="CQ176">
        <f t="shared" si="325"/>
        <v>0</v>
      </c>
      <c r="CR176">
        <f t="shared" si="325"/>
        <v>0</v>
      </c>
      <c r="CS176">
        <f t="shared" si="325"/>
        <v>0</v>
      </c>
      <c r="CT176">
        <f t="shared" si="325"/>
        <v>0</v>
      </c>
      <c r="CU176">
        <f t="shared" si="325"/>
        <v>0</v>
      </c>
      <c r="CV176">
        <f t="shared" si="325"/>
        <v>0</v>
      </c>
      <c r="CW176">
        <f t="shared" si="325"/>
        <v>0</v>
      </c>
      <c r="CX176">
        <f t="shared" si="325"/>
        <v>0</v>
      </c>
      <c r="CY176">
        <f t="shared" si="325"/>
        <v>0</v>
      </c>
      <c r="CZ176">
        <f t="shared" si="325"/>
        <v>0</v>
      </c>
      <c r="DA176">
        <f t="shared" si="325"/>
        <v>0</v>
      </c>
      <c r="DB176">
        <f t="shared" si="325"/>
        <v>0</v>
      </c>
      <c r="DC176">
        <f t="shared" si="325"/>
        <v>0</v>
      </c>
      <c r="DD176">
        <f t="shared" si="325"/>
        <v>0</v>
      </c>
      <c r="DE176">
        <f t="shared" si="325"/>
        <v>0</v>
      </c>
      <c r="DF176">
        <f t="shared" ref="DF176:DW176" si="326">IF($C176&lt;&gt;"",IF(AT176&gt;0,1,0),0)</f>
        <v>0</v>
      </c>
      <c r="DG176">
        <f t="shared" si="326"/>
        <v>0</v>
      </c>
      <c r="DH176">
        <f t="shared" si="326"/>
        <v>0</v>
      </c>
      <c r="DI176">
        <f t="shared" si="326"/>
        <v>0</v>
      </c>
      <c r="DJ176">
        <f t="shared" si="326"/>
        <v>0</v>
      </c>
      <c r="DK176">
        <f t="shared" si="326"/>
        <v>0</v>
      </c>
      <c r="DL176">
        <f t="shared" si="326"/>
        <v>0</v>
      </c>
      <c r="DM176">
        <f t="shared" si="326"/>
        <v>0</v>
      </c>
      <c r="DN176">
        <f t="shared" si="326"/>
        <v>0</v>
      </c>
      <c r="DO176">
        <f t="shared" si="326"/>
        <v>0</v>
      </c>
      <c r="DP176">
        <f t="shared" si="326"/>
        <v>0</v>
      </c>
      <c r="DQ176">
        <f t="shared" si="326"/>
        <v>0</v>
      </c>
      <c r="DR176">
        <f t="shared" si="326"/>
        <v>0</v>
      </c>
      <c r="DS176">
        <f t="shared" si="326"/>
        <v>0</v>
      </c>
      <c r="DT176">
        <f t="shared" si="326"/>
        <v>0</v>
      </c>
      <c r="DU176">
        <f t="shared" si="326"/>
        <v>0</v>
      </c>
      <c r="DV176">
        <f t="shared" si="326"/>
        <v>0</v>
      </c>
      <c r="DW176">
        <f t="shared" si="326"/>
        <v>0</v>
      </c>
      <c r="DX176">
        <f t="shared" ref="DX176" si="327">IF($C176&lt;&gt;"",IF(BL176&gt;0,1,0),0)</f>
        <v>0</v>
      </c>
      <c r="DY176">
        <f t="shared" ref="DY176" si="328">IF($C176&lt;&gt;"",IF(BM176&gt;0,1,0),0)</f>
        <v>0</v>
      </c>
      <c r="DZ176">
        <f t="shared" ref="DZ176" si="329">IF($C176&lt;&gt;"",IF(BN176&gt;0,1,0),0)</f>
        <v>0</v>
      </c>
    </row>
    <row r="177" spans="1:130">
      <c r="A177" s="106"/>
      <c r="B177" s="19" t="s">
        <v>210</v>
      </c>
      <c r="C177" s="96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>
        <v>360.9375</v>
      </c>
      <c r="AE177" s="18">
        <v>363.90243902439028</v>
      </c>
      <c r="AF177" s="18">
        <v>278.72340425531911</v>
      </c>
      <c r="AG177" s="18">
        <v>207.80669144981414</v>
      </c>
      <c r="AH177" s="18">
        <v>119.87381703470032</v>
      </c>
      <c r="AI177" s="18">
        <v>88.268156424581008</v>
      </c>
      <c r="AJ177" s="18">
        <v>83.07692307692308</v>
      </c>
      <c r="AK177" s="18">
        <v>86.416861826697897</v>
      </c>
      <c r="AL177" s="18">
        <v>26.041666666666668</v>
      </c>
      <c r="AM177" s="18">
        <v>15.208333333333334</v>
      </c>
      <c r="AN177" s="18">
        <v>10.256410256410255</v>
      </c>
      <c r="AO177" s="18">
        <v>2.6666666666666665</v>
      </c>
      <c r="AP177" s="18">
        <v>6.1705989110707806</v>
      </c>
      <c r="AQ177" s="18">
        <v>18.476190476190474</v>
      </c>
      <c r="AR177" s="18">
        <v>15.6957928802589</v>
      </c>
      <c r="AS177" s="18">
        <v>6.2027231467473518</v>
      </c>
      <c r="AT177" s="18">
        <v>0</v>
      </c>
      <c r="AU177" s="18">
        <v>0</v>
      </c>
      <c r="AV177" s="18">
        <v>0</v>
      </c>
      <c r="AW177" s="18">
        <v>0</v>
      </c>
      <c r="AX177" s="18">
        <v>0</v>
      </c>
      <c r="AY177" s="18">
        <v>0</v>
      </c>
      <c r="AZ177" s="18">
        <v>0</v>
      </c>
      <c r="BA177" s="18">
        <v>0</v>
      </c>
      <c r="BB177" s="18">
        <v>0</v>
      </c>
      <c r="BC177" s="18">
        <v>0</v>
      </c>
      <c r="BD177" s="18">
        <v>0</v>
      </c>
      <c r="BE177" s="25">
        <v>0</v>
      </c>
      <c r="BF177" s="18">
        <v>0</v>
      </c>
      <c r="BG177" s="18">
        <v>0</v>
      </c>
      <c r="BH177" s="18">
        <v>0</v>
      </c>
      <c r="BI177" s="18">
        <v>0</v>
      </c>
      <c r="BJ177" s="18">
        <v>0</v>
      </c>
      <c r="BK177" s="18">
        <v>0</v>
      </c>
      <c r="BL177" s="18">
        <v>0</v>
      </c>
      <c r="BM177" s="18">
        <v>0</v>
      </c>
      <c r="BN177" s="118">
        <v>0</v>
      </c>
      <c r="BO177" s="103"/>
      <c r="BP177">
        <f t="shared" ref="BP177" si="330">IF($C177&lt;&gt;"",IF(D177&gt;0,1,0),0)</f>
        <v>0</v>
      </c>
      <c r="BQ177">
        <f t="shared" ref="BQ177" si="331">IF($C177&lt;&gt;"",IF(E177&gt;0,1,0),0)</f>
        <v>0</v>
      </c>
      <c r="BR177">
        <f t="shared" ref="BR177" si="332">IF($C177&lt;&gt;"",IF(F177&gt;0,1,0),0)</f>
        <v>0</v>
      </c>
      <c r="BS177">
        <f t="shared" ref="BS177" si="333">IF($C177&lt;&gt;"",IF(G177&gt;0,1,0),0)</f>
        <v>0</v>
      </c>
      <c r="BT177">
        <f t="shared" ref="BT177" si="334">IF($C177&lt;&gt;"",IF(H177&gt;0,1,0),0)</f>
        <v>0</v>
      </c>
      <c r="BU177">
        <f t="shared" ref="BU177" si="335">IF($C177&lt;&gt;"",IF(I177&gt;0,1,0),0)</f>
        <v>0</v>
      </c>
      <c r="BV177">
        <f t="shared" ref="BV177" si="336">IF($C177&lt;&gt;"",IF(J177&gt;0,1,0),0)</f>
        <v>0</v>
      </c>
      <c r="BW177">
        <f t="shared" ref="BW177" si="337">IF($C177&lt;&gt;"",IF(K177&gt;0,1,0),0)</f>
        <v>0</v>
      </c>
      <c r="BX177">
        <f t="shared" ref="BX177" si="338">IF($C177&lt;&gt;"",IF(L177&gt;0,1,0),0)</f>
        <v>0</v>
      </c>
      <c r="BY177">
        <f t="shared" ref="BY177" si="339">IF($C177&lt;&gt;"",IF(M177&gt;0,1,0),0)</f>
        <v>0</v>
      </c>
      <c r="BZ177">
        <f t="shared" ref="BZ177" si="340">IF($C177&lt;&gt;"",IF(N177&gt;0,1,0),0)</f>
        <v>0</v>
      </c>
      <c r="CA177">
        <f t="shared" ref="CA177" si="341">IF($C177&lt;&gt;"",IF(O177&gt;0,1,0),0)</f>
        <v>0</v>
      </c>
      <c r="CB177">
        <f t="shared" ref="CB177" si="342">IF($C177&lt;&gt;"",IF(P177&gt;0,1,0),0)</f>
        <v>0</v>
      </c>
      <c r="CC177">
        <f t="shared" ref="CC177" si="343">IF($C177&lt;&gt;"",IF(Q177&gt;0,1,0),0)</f>
        <v>0</v>
      </c>
      <c r="CD177">
        <f t="shared" ref="CD177" si="344">IF($C177&lt;&gt;"",IF(R177&gt;0,1,0),0)</f>
        <v>0</v>
      </c>
      <c r="CE177">
        <f t="shared" ref="CE177" si="345">IF($C177&lt;&gt;"",IF(S177&gt;0,1,0),0)</f>
        <v>0</v>
      </c>
      <c r="CF177">
        <f t="shared" ref="CF177" si="346">IF($C177&lt;&gt;"",IF(T177&gt;0,1,0),0)</f>
        <v>0</v>
      </c>
      <c r="CG177">
        <f t="shared" ref="CG177" si="347">IF($C177&lt;&gt;"",IF(U177&gt;0,1,0),0)</f>
        <v>0</v>
      </c>
      <c r="CH177">
        <f t="shared" ref="CH177" si="348">IF($C177&lt;&gt;"",IF(V177&gt;0,1,0),0)</f>
        <v>0</v>
      </c>
      <c r="CI177">
        <f t="shared" ref="CI177" si="349">IF($C177&lt;&gt;"",IF(W177&gt;0,1,0),0)</f>
        <v>0</v>
      </c>
      <c r="CJ177">
        <f t="shared" ref="CJ177" si="350">IF($C177&lt;&gt;"",IF(X177&gt;0,1,0),0)</f>
        <v>0</v>
      </c>
      <c r="CK177">
        <f t="shared" ref="CK177" si="351">IF($C177&lt;&gt;"",IF(Y177&gt;0,1,0),0)</f>
        <v>0</v>
      </c>
      <c r="CL177">
        <f t="shared" ref="CL177" si="352">IF($C177&lt;&gt;"",IF(Z177&gt;0,1,0),0)</f>
        <v>0</v>
      </c>
      <c r="CM177">
        <f t="shared" ref="CM177" si="353">IF($C177&lt;&gt;"",IF(AA177&gt;0,1,0),0)</f>
        <v>0</v>
      </c>
      <c r="CN177">
        <f t="shared" ref="CN177" si="354">IF($C177&lt;&gt;"",IF(AB177&gt;0,1,0),0)</f>
        <v>0</v>
      </c>
      <c r="CO177">
        <f t="shared" ref="CO177" si="355">IF($C177&lt;&gt;"",IF(AC177&gt;0,1,0),0)</f>
        <v>0</v>
      </c>
      <c r="CP177">
        <f t="shared" ref="CP177" si="356">IF($C177&lt;&gt;"",IF(AD177&gt;0,1,0),0)</f>
        <v>0</v>
      </c>
      <c r="CQ177">
        <f t="shared" ref="CQ177" si="357">IF($C177&lt;&gt;"",IF(AE177&gt;0,1,0),0)</f>
        <v>0</v>
      </c>
      <c r="CR177">
        <f t="shared" ref="CR177" si="358">IF($C177&lt;&gt;"",IF(AF177&gt;0,1,0),0)</f>
        <v>0</v>
      </c>
      <c r="CS177">
        <f t="shared" ref="CS177" si="359">IF($C177&lt;&gt;"",IF(AG177&gt;0,1,0),0)</f>
        <v>0</v>
      </c>
      <c r="CT177">
        <f t="shared" ref="CT177" si="360">IF($C177&lt;&gt;"",IF(AH177&gt;0,1,0),0)</f>
        <v>0</v>
      </c>
      <c r="CU177">
        <f t="shared" ref="CU177" si="361">IF($C177&lt;&gt;"",IF(AI177&gt;0,1,0),0)</f>
        <v>0</v>
      </c>
      <c r="CV177">
        <f t="shared" ref="CV177" si="362">IF($C177&lt;&gt;"",IF(AJ177&gt;0,1,0),0)</f>
        <v>0</v>
      </c>
      <c r="CW177">
        <f t="shared" ref="CW177" si="363">IF($C177&lt;&gt;"",IF(AK177&gt;0,1,0),0)</f>
        <v>0</v>
      </c>
      <c r="CX177">
        <f t="shared" ref="CX177" si="364">IF($C177&lt;&gt;"",IF(AL177&gt;0,1,0),0)</f>
        <v>0</v>
      </c>
      <c r="CY177">
        <f t="shared" ref="CY177" si="365">IF($C177&lt;&gt;"",IF(AM177&gt;0,1,0),0)</f>
        <v>0</v>
      </c>
      <c r="CZ177">
        <f t="shared" ref="CZ177" si="366">IF($C177&lt;&gt;"",IF(AN177&gt;0,1,0),0)</f>
        <v>0</v>
      </c>
      <c r="DA177">
        <f t="shared" ref="DA177" si="367">IF($C177&lt;&gt;"",IF(AO177&gt;0,1,0),0)</f>
        <v>0</v>
      </c>
      <c r="DB177">
        <f t="shared" ref="DB177" si="368">IF($C177&lt;&gt;"",IF(AP177&gt;0,1,0),0)</f>
        <v>0</v>
      </c>
      <c r="DC177">
        <f t="shared" ref="DC177" si="369">IF($C177&lt;&gt;"",IF(AQ177&gt;0,1,0),0)</f>
        <v>0</v>
      </c>
      <c r="DD177">
        <f t="shared" ref="DD177" si="370">IF($C177&lt;&gt;"",IF(AR177&gt;0,1,0),0)</f>
        <v>0</v>
      </c>
      <c r="DE177">
        <f t="shared" ref="DE177" si="371">IF($C177&lt;&gt;"",IF(AS177&gt;0,1,0),0)</f>
        <v>0</v>
      </c>
      <c r="DF177">
        <f t="shared" ref="DF177" si="372">IF($C177&lt;&gt;"",IF(AT177&gt;0,1,0),0)</f>
        <v>0</v>
      </c>
      <c r="DG177">
        <f t="shared" ref="DG177" si="373">IF($C177&lt;&gt;"",IF(AU177&gt;0,1,0),0)</f>
        <v>0</v>
      </c>
      <c r="DH177">
        <f t="shared" ref="DH177" si="374">IF($C177&lt;&gt;"",IF(AV177&gt;0,1,0),0)</f>
        <v>0</v>
      </c>
      <c r="DI177">
        <f t="shared" ref="DI177" si="375">IF($C177&lt;&gt;"",IF(AW177&gt;0,1,0),0)</f>
        <v>0</v>
      </c>
      <c r="DJ177">
        <f t="shared" ref="DJ177" si="376">IF($C177&lt;&gt;"",IF(AX177&gt;0,1,0),0)</f>
        <v>0</v>
      </c>
      <c r="DK177">
        <f t="shared" ref="DK177" si="377">IF($C177&lt;&gt;"",IF(AY177&gt;0,1,0),0)</f>
        <v>0</v>
      </c>
      <c r="DL177">
        <f t="shared" ref="DL177" si="378">IF($C177&lt;&gt;"",IF(AZ177&gt;0,1,0),0)</f>
        <v>0</v>
      </c>
      <c r="DM177">
        <f t="shared" ref="DM177" si="379">IF($C177&lt;&gt;"",IF(BA177&gt;0,1,0),0)</f>
        <v>0</v>
      </c>
      <c r="DN177">
        <f t="shared" ref="DN177" si="380">IF($C177&lt;&gt;"",IF(BB177&gt;0,1,0),0)</f>
        <v>0</v>
      </c>
      <c r="DO177">
        <f t="shared" ref="DO177" si="381">IF($C177&lt;&gt;"",IF(BC177&gt;0,1,0),0)</f>
        <v>0</v>
      </c>
      <c r="DP177">
        <f t="shared" ref="DP177" si="382">IF($C177&lt;&gt;"",IF(BD177&gt;0,1,0),0)</f>
        <v>0</v>
      </c>
      <c r="DQ177">
        <f t="shared" ref="DQ177" si="383">IF($C177&lt;&gt;"",IF(BE177&gt;0,1,0),0)</f>
        <v>0</v>
      </c>
      <c r="DR177">
        <f t="shared" ref="DR177" si="384">IF($C177&lt;&gt;"",IF(BF177&gt;0,1,0),0)</f>
        <v>0</v>
      </c>
      <c r="DS177">
        <f t="shared" ref="DS177" si="385">IF($C177&lt;&gt;"",IF(BG177&gt;0,1,0),0)</f>
        <v>0</v>
      </c>
      <c r="DT177">
        <f t="shared" ref="DT177" si="386">IF($C177&lt;&gt;"",IF(BH177&gt;0,1,0),0)</f>
        <v>0</v>
      </c>
      <c r="DU177">
        <f t="shared" ref="DU177" si="387">IF($C177&lt;&gt;"",IF(BI177&gt;0,1,0),0)</f>
        <v>0</v>
      </c>
      <c r="DV177">
        <f t="shared" ref="DV177" si="388">IF($C177&lt;&gt;"",IF(BJ177&gt;0,1,0),0)</f>
        <v>0</v>
      </c>
      <c r="DW177">
        <f t="shared" ref="DW177" si="389">IF($C177&lt;&gt;"",IF(BK177&gt;0,1,0),0)</f>
        <v>0</v>
      </c>
      <c r="DX177">
        <f t="shared" ref="DX177" si="390">IF($C177&lt;&gt;"",IF(BL177&gt;0,1,0),0)</f>
        <v>0</v>
      </c>
      <c r="DY177">
        <f t="shared" ref="DY177" si="391">IF($C177&lt;&gt;"",IF(BM177&gt;0,1,0),0)</f>
        <v>0</v>
      </c>
      <c r="DZ177">
        <f t="shared" ref="DZ177" si="392">IF($C177&lt;&gt;"",IF(BN177&gt;0,1,0),0)</f>
        <v>0</v>
      </c>
    </row>
    <row r="178" spans="1:130" ht="15.75">
      <c r="A178" s="106"/>
      <c r="B178" s="55"/>
      <c r="C178" s="96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25"/>
      <c r="BF178" s="18"/>
      <c r="BG178" s="18"/>
      <c r="BH178" s="2"/>
      <c r="BI178" s="2"/>
      <c r="BJ178" s="2"/>
      <c r="BK178" s="2"/>
      <c r="BL178" s="2"/>
      <c r="BM178" s="2"/>
      <c r="BN178" s="2"/>
      <c r="BO178" s="103"/>
    </row>
    <row r="179" spans="1:130">
      <c r="A179" s="105">
        <f>IF(LEFT(B179,1)&lt;&gt;"",IF(LEFT(B179,1)&lt;&gt;" ",COUNT($A$66:A178)+1,""),"")</f>
        <v>19</v>
      </c>
      <c r="B179" s="32" t="s">
        <v>206</v>
      </c>
      <c r="C179" s="96">
        <v>2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>
        <f>SUM(AJ180:AJ185)</f>
        <v>975.77759766643248</v>
      </c>
      <c r="AK179" s="22">
        <f t="shared" ref="AK179:BK179" si="393">SUM(AK180:AK185)</f>
        <v>1110.1312229993937</v>
      </c>
      <c r="AL179" s="22">
        <f t="shared" si="393"/>
        <v>1181.3565701545413</v>
      </c>
      <c r="AM179" s="22">
        <f t="shared" si="393"/>
        <v>2326.0606291646654</v>
      </c>
      <c r="AN179" s="22">
        <f t="shared" si="393"/>
        <v>2493</v>
      </c>
      <c r="AO179" s="22">
        <f t="shared" si="393"/>
        <v>2552</v>
      </c>
      <c r="AP179" s="22">
        <f t="shared" si="393"/>
        <v>1192</v>
      </c>
      <c r="AQ179" s="22">
        <f t="shared" si="393"/>
        <v>1349.1181999999999</v>
      </c>
      <c r="AR179" s="22">
        <f t="shared" si="393"/>
        <v>584.2447987999999</v>
      </c>
      <c r="AS179" s="22">
        <f t="shared" si="393"/>
        <v>0</v>
      </c>
      <c r="AT179" s="22">
        <f t="shared" si="393"/>
        <v>1.6905043999999998</v>
      </c>
      <c r="AU179" s="22">
        <f t="shared" si="393"/>
        <v>0</v>
      </c>
      <c r="AV179" s="22">
        <f t="shared" si="393"/>
        <v>0</v>
      </c>
      <c r="AW179" s="22">
        <f t="shared" si="393"/>
        <v>0</v>
      </c>
      <c r="AX179" s="22">
        <f t="shared" si="393"/>
        <v>0</v>
      </c>
      <c r="AY179" s="22">
        <f t="shared" si="393"/>
        <v>0</v>
      </c>
      <c r="AZ179" s="22">
        <f t="shared" si="393"/>
        <v>0</v>
      </c>
      <c r="BA179" s="22">
        <f t="shared" si="393"/>
        <v>27.5612593</v>
      </c>
      <c r="BB179" s="22">
        <f t="shared" si="393"/>
        <v>0</v>
      </c>
      <c r="BC179" s="22">
        <f t="shared" si="393"/>
        <v>0</v>
      </c>
      <c r="BD179" s="22">
        <f t="shared" si="393"/>
        <v>0</v>
      </c>
      <c r="BE179" s="22">
        <f t="shared" si="393"/>
        <v>0</v>
      </c>
      <c r="BF179" s="22">
        <f t="shared" si="393"/>
        <v>0</v>
      </c>
      <c r="BG179" s="22">
        <f t="shared" si="393"/>
        <v>0</v>
      </c>
      <c r="BH179" s="22">
        <f t="shared" si="393"/>
        <v>0.59931509999999999</v>
      </c>
      <c r="BI179" s="22">
        <f t="shared" si="393"/>
        <v>0</v>
      </c>
      <c r="BJ179" s="22">
        <f t="shared" si="393"/>
        <v>0</v>
      </c>
      <c r="BK179" s="22">
        <f t="shared" si="393"/>
        <v>0</v>
      </c>
      <c r="BL179" s="22">
        <f>SUM(BL180:BL185)</f>
        <v>45.658829099999998</v>
      </c>
      <c r="BM179" s="22">
        <f>SUM(BM180:BM185)</f>
        <v>0</v>
      </c>
      <c r="BN179" s="22">
        <f>SUM(BN180:BN185)</f>
        <v>0</v>
      </c>
      <c r="BO179" s="103"/>
      <c r="BP179">
        <f t="shared" ref="BP179:BY181" si="394">IF($C179&lt;&gt;"",IF(D179&gt;0,1,0),0)</f>
        <v>0</v>
      </c>
      <c r="BQ179">
        <f t="shared" si="394"/>
        <v>0</v>
      </c>
      <c r="BR179">
        <f t="shared" si="394"/>
        <v>0</v>
      </c>
      <c r="BS179">
        <f t="shared" si="394"/>
        <v>0</v>
      </c>
      <c r="BT179">
        <f t="shared" si="394"/>
        <v>0</v>
      </c>
      <c r="BU179">
        <f t="shared" si="394"/>
        <v>0</v>
      </c>
      <c r="BV179">
        <f t="shared" si="394"/>
        <v>0</v>
      </c>
      <c r="BW179">
        <f t="shared" si="394"/>
        <v>0</v>
      </c>
      <c r="BX179">
        <f t="shared" si="394"/>
        <v>0</v>
      </c>
      <c r="BY179">
        <f t="shared" si="394"/>
        <v>0</v>
      </c>
      <c r="BZ179">
        <f t="shared" ref="BZ179:CI181" si="395">IF($C179&lt;&gt;"",IF(N179&gt;0,1,0),0)</f>
        <v>0</v>
      </c>
      <c r="CA179">
        <f t="shared" si="395"/>
        <v>0</v>
      </c>
      <c r="CB179">
        <f t="shared" si="395"/>
        <v>0</v>
      </c>
      <c r="CC179">
        <f t="shared" si="395"/>
        <v>0</v>
      </c>
      <c r="CD179">
        <f t="shared" si="395"/>
        <v>0</v>
      </c>
      <c r="CE179">
        <f t="shared" si="395"/>
        <v>0</v>
      </c>
      <c r="CF179">
        <f t="shared" si="395"/>
        <v>0</v>
      </c>
      <c r="CG179">
        <f t="shared" si="395"/>
        <v>0</v>
      </c>
      <c r="CH179">
        <f t="shared" si="395"/>
        <v>0</v>
      </c>
      <c r="CI179">
        <f t="shared" si="395"/>
        <v>0</v>
      </c>
      <c r="CJ179">
        <f t="shared" ref="CJ179:CS181" si="396">IF($C179&lt;&gt;"",IF(X179&gt;0,1,0),0)</f>
        <v>0</v>
      </c>
      <c r="CK179">
        <f t="shared" si="396"/>
        <v>0</v>
      </c>
      <c r="CL179">
        <f t="shared" si="396"/>
        <v>0</v>
      </c>
      <c r="CM179">
        <f t="shared" si="396"/>
        <v>0</v>
      </c>
      <c r="CN179">
        <f t="shared" si="396"/>
        <v>0</v>
      </c>
      <c r="CO179">
        <f t="shared" si="396"/>
        <v>0</v>
      </c>
      <c r="CP179">
        <f t="shared" si="396"/>
        <v>0</v>
      </c>
      <c r="CQ179">
        <f t="shared" si="396"/>
        <v>0</v>
      </c>
      <c r="CR179">
        <f t="shared" si="396"/>
        <v>0</v>
      </c>
      <c r="CS179">
        <f t="shared" si="396"/>
        <v>0</v>
      </c>
      <c r="CT179">
        <f t="shared" ref="CT179:DC181" si="397">IF($C179&lt;&gt;"",IF(AH179&gt;0,1,0),0)</f>
        <v>0</v>
      </c>
      <c r="CU179">
        <f t="shared" si="397"/>
        <v>0</v>
      </c>
      <c r="CV179">
        <f t="shared" si="397"/>
        <v>1</v>
      </c>
      <c r="CW179">
        <f t="shared" si="397"/>
        <v>1</v>
      </c>
      <c r="CX179">
        <f t="shared" si="397"/>
        <v>1</v>
      </c>
      <c r="CY179">
        <f t="shared" si="397"/>
        <v>1</v>
      </c>
      <c r="CZ179">
        <f t="shared" si="397"/>
        <v>1</v>
      </c>
      <c r="DA179">
        <f t="shared" si="397"/>
        <v>1</v>
      </c>
      <c r="DB179">
        <f t="shared" si="397"/>
        <v>1</v>
      </c>
      <c r="DC179">
        <f t="shared" si="397"/>
        <v>1</v>
      </c>
      <c r="DD179">
        <f t="shared" ref="DD179:DM181" si="398">IF($C179&lt;&gt;"",IF(AR179&gt;0,1,0),0)</f>
        <v>1</v>
      </c>
      <c r="DE179">
        <f t="shared" si="398"/>
        <v>0</v>
      </c>
      <c r="DF179">
        <f t="shared" si="398"/>
        <v>1</v>
      </c>
      <c r="DG179">
        <f t="shared" si="398"/>
        <v>0</v>
      </c>
      <c r="DH179">
        <f t="shared" si="398"/>
        <v>0</v>
      </c>
      <c r="DI179">
        <f t="shared" si="398"/>
        <v>0</v>
      </c>
      <c r="DJ179">
        <f t="shared" si="398"/>
        <v>0</v>
      </c>
      <c r="DK179">
        <f t="shared" si="398"/>
        <v>0</v>
      </c>
      <c r="DL179">
        <f t="shared" si="398"/>
        <v>0</v>
      </c>
      <c r="DM179">
        <f t="shared" si="398"/>
        <v>1</v>
      </c>
      <c r="DN179">
        <f t="shared" ref="DN179:DW181" si="399">IF($C179&lt;&gt;"",IF(BB179&gt;0,1,0),0)</f>
        <v>0</v>
      </c>
      <c r="DO179">
        <f t="shared" si="399"/>
        <v>0</v>
      </c>
      <c r="DP179">
        <f t="shared" si="399"/>
        <v>0</v>
      </c>
      <c r="DQ179">
        <f t="shared" si="399"/>
        <v>0</v>
      </c>
      <c r="DR179">
        <f t="shared" si="399"/>
        <v>0</v>
      </c>
      <c r="DS179">
        <f t="shared" si="399"/>
        <v>0</v>
      </c>
      <c r="DT179">
        <f t="shared" si="399"/>
        <v>1</v>
      </c>
      <c r="DU179">
        <f t="shared" si="399"/>
        <v>0</v>
      </c>
      <c r="DV179">
        <f t="shared" si="399"/>
        <v>0</v>
      </c>
      <c r="DW179">
        <f t="shared" si="399"/>
        <v>0</v>
      </c>
      <c r="DX179">
        <f t="shared" ref="DX179:DZ181" si="400">IF($C179&lt;&gt;"",IF(BL179&gt;0,1,0),0)</f>
        <v>1</v>
      </c>
      <c r="DY179">
        <f t="shared" si="400"/>
        <v>0</v>
      </c>
      <c r="DZ179">
        <f t="shared" si="400"/>
        <v>0</v>
      </c>
    </row>
    <row r="180" spans="1:130">
      <c r="A180" s="106"/>
      <c r="B180" s="55" t="s">
        <v>15</v>
      </c>
      <c r="C180" s="97"/>
      <c r="D180" s="18"/>
      <c r="E180" s="18"/>
      <c r="F180" s="18"/>
      <c r="G180" s="18"/>
      <c r="H180" s="18"/>
      <c r="I180" s="18"/>
      <c r="J180" s="18"/>
      <c r="K180" s="18"/>
      <c r="L180" s="18"/>
      <c r="M180" s="22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>
        <v>3.6</v>
      </c>
      <c r="AK180" s="18">
        <v>95.596813746659478</v>
      </c>
      <c r="AL180" s="18">
        <v>106.92245921704152</v>
      </c>
      <c r="AM180" s="18">
        <v>114.30587916466523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  <c r="AS180" s="18">
        <v>0</v>
      </c>
      <c r="AT180" s="18">
        <v>0</v>
      </c>
      <c r="AU180" s="18">
        <v>0</v>
      </c>
      <c r="AV180" s="18">
        <v>0</v>
      </c>
      <c r="AW180" s="18">
        <v>0</v>
      </c>
      <c r="AX180" s="18">
        <v>0</v>
      </c>
      <c r="AY180" s="18">
        <v>0</v>
      </c>
      <c r="AZ180" s="18">
        <v>0</v>
      </c>
      <c r="BA180" s="18">
        <v>0</v>
      </c>
      <c r="BB180" s="18">
        <v>0</v>
      </c>
      <c r="BC180" s="18">
        <v>0</v>
      </c>
      <c r="BD180" s="18">
        <v>0</v>
      </c>
      <c r="BE180" s="25">
        <v>0</v>
      </c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34">
        <v>0</v>
      </c>
      <c r="BO180" s="103"/>
      <c r="BP180">
        <f t="shared" si="394"/>
        <v>0</v>
      </c>
      <c r="BQ180">
        <f t="shared" si="394"/>
        <v>0</v>
      </c>
      <c r="BR180">
        <f t="shared" si="394"/>
        <v>0</v>
      </c>
      <c r="BS180">
        <f t="shared" si="394"/>
        <v>0</v>
      </c>
      <c r="BT180">
        <f t="shared" si="394"/>
        <v>0</v>
      </c>
      <c r="BU180">
        <f t="shared" si="394"/>
        <v>0</v>
      </c>
      <c r="BV180">
        <f t="shared" si="394"/>
        <v>0</v>
      </c>
      <c r="BW180">
        <f t="shared" si="394"/>
        <v>0</v>
      </c>
      <c r="BX180">
        <f t="shared" si="394"/>
        <v>0</v>
      </c>
      <c r="BY180">
        <f t="shared" si="394"/>
        <v>0</v>
      </c>
      <c r="BZ180">
        <f t="shared" si="395"/>
        <v>0</v>
      </c>
      <c r="CA180">
        <f t="shared" si="395"/>
        <v>0</v>
      </c>
      <c r="CB180">
        <f t="shared" si="395"/>
        <v>0</v>
      </c>
      <c r="CC180">
        <f t="shared" si="395"/>
        <v>0</v>
      </c>
      <c r="CD180">
        <f t="shared" si="395"/>
        <v>0</v>
      </c>
      <c r="CE180">
        <f t="shared" si="395"/>
        <v>0</v>
      </c>
      <c r="CF180">
        <f t="shared" si="395"/>
        <v>0</v>
      </c>
      <c r="CG180">
        <f t="shared" si="395"/>
        <v>0</v>
      </c>
      <c r="CH180">
        <f t="shared" si="395"/>
        <v>0</v>
      </c>
      <c r="CI180">
        <f t="shared" si="395"/>
        <v>0</v>
      </c>
      <c r="CJ180">
        <f t="shared" si="396"/>
        <v>0</v>
      </c>
      <c r="CK180">
        <f t="shared" si="396"/>
        <v>0</v>
      </c>
      <c r="CL180">
        <f t="shared" si="396"/>
        <v>0</v>
      </c>
      <c r="CM180">
        <f t="shared" si="396"/>
        <v>0</v>
      </c>
      <c r="CN180">
        <f t="shared" si="396"/>
        <v>0</v>
      </c>
      <c r="CO180">
        <f t="shared" si="396"/>
        <v>0</v>
      </c>
      <c r="CP180">
        <f t="shared" si="396"/>
        <v>0</v>
      </c>
      <c r="CQ180">
        <f t="shared" si="396"/>
        <v>0</v>
      </c>
      <c r="CR180">
        <f t="shared" si="396"/>
        <v>0</v>
      </c>
      <c r="CS180">
        <f t="shared" si="396"/>
        <v>0</v>
      </c>
      <c r="CT180">
        <f t="shared" si="397"/>
        <v>0</v>
      </c>
      <c r="CU180">
        <f t="shared" si="397"/>
        <v>0</v>
      </c>
      <c r="CV180">
        <f t="shared" si="397"/>
        <v>0</v>
      </c>
      <c r="CW180">
        <f t="shared" si="397"/>
        <v>0</v>
      </c>
      <c r="CX180">
        <f t="shared" si="397"/>
        <v>0</v>
      </c>
      <c r="CY180">
        <f t="shared" si="397"/>
        <v>0</v>
      </c>
      <c r="CZ180">
        <f t="shared" si="397"/>
        <v>0</v>
      </c>
      <c r="DA180">
        <f t="shared" si="397"/>
        <v>0</v>
      </c>
      <c r="DB180">
        <f t="shared" si="397"/>
        <v>0</v>
      </c>
      <c r="DC180">
        <f t="shared" si="397"/>
        <v>0</v>
      </c>
      <c r="DD180">
        <f t="shared" si="398"/>
        <v>0</v>
      </c>
      <c r="DE180">
        <f t="shared" si="398"/>
        <v>0</v>
      </c>
      <c r="DF180">
        <f t="shared" si="398"/>
        <v>0</v>
      </c>
      <c r="DG180">
        <f t="shared" si="398"/>
        <v>0</v>
      </c>
      <c r="DH180">
        <f t="shared" si="398"/>
        <v>0</v>
      </c>
      <c r="DI180">
        <f t="shared" si="398"/>
        <v>0</v>
      </c>
      <c r="DJ180">
        <f t="shared" si="398"/>
        <v>0</v>
      </c>
      <c r="DK180">
        <f t="shared" si="398"/>
        <v>0</v>
      </c>
      <c r="DL180">
        <f t="shared" si="398"/>
        <v>0</v>
      </c>
      <c r="DM180">
        <f t="shared" si="398"/>
        <v>0</v>
      </c>
      <c r="DN180">
        <f t="shared" si="399"/>
        <v>0</v>
      </c>
      <c r="DO180">
        <f t="shared" si="399"/>
        <v>0</v>
      </c>
      <c r="DP180">
        <f t="shared" si="399"/>
        <v>0</v>
      </c>
      <c r="DQ180">
        <f t="shared" si="399"/>
        <v>0</v>
      </c>
      <c r="DR180">
        <f t="shared" si="399"/>
        <v>0</v>
      </c>
      <c r="DS180">
        <f t="shared" si="399"/>
        <v>0</v>
      </c>
      <c r="DT180">
        <f t="shared" si="399"/>
        <v>0</v>
      </c>
      <c r="DU180">
        <f t="shared" si="399"/>
        <v>0</v>
      </c>
      <c r="DV180">
        <f t="shared" si="399"/>
        <v>0</v>
      </c>
      <c r="DW180">
        <f t="shared" si="399"/>
        <v>0</v>
      </c>
      <c r="DX180">
        <f t="shared" si="400"/>
        <v>0</v>
      </c>
      <c r="DY180">
        <f t="shared" si="400"/>
        <v>0</v>
      </c>
      <c r="DZ180">
        <f t="shared" si="400"/>
        <v>0</v>
      </c>
    </row>
    <row r="181" spans="1:130">
      <c r="A181" s="106"/>
      <c r="B181" s="55" t="s">
        <v>181</v>
      </c>
      <c r="C181" s="97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41" t="s">
        <v>16</v>
      </c>
      <c r="AK181" s="41" t="s">
        <v>16</v>
      </c>
      <c r="AL181" s="41" t="s">
        <v>16</v>
      </c>
      <c r="AM181" s="18">
        <v>450</v>
      </c>
      <c r="AN181" s="111">
        <v>621</v>
      </c>
      <c r="AO181" s="111">
        <v>579</v>
      </c>
      <c r="AP181" s="111">
        <v>557</v>
      </c>
      <c r="AQ181" s="111">
        <v>579</v>
      </c>
      <c r="AR181" s="18">
        <v>569</v>
      </c>
      <c r="AS181" s="18">
        <v>0</v>
      </c>
      <c r="AT181" s="18">
        <v>0</v>
      </c>
      <c r="AU181" s="18">
        <v>0</v>
      </c>
      <c r="AV181" s="18">
        <v>0</v>
      </c>
      <c r="AW181" s="18">
        <v>0</v>
      </c>
      <c r="AX181" s="18">
        <v>0</v>
      </c>
      <c r="AY181" s="18">
        <v>0</v>
      </c>
      <c r="AZ181" s="18">
        <v>0</v>
      </c>
      <c r="BA181" s="18">
        <v>0</v>
      </c>
      <c r="BB181" s="18">
        <v>0</v>
      </c>
      <c r="BC181" s="18">
        <v>0</v>
      </c>
      <c r="BD181" s="18">
        <v>0</v>
      </c>
      <c r="BE181" s="25">
        <v>0</v>
      </c>
      <c r="BF181" s="18">
        <v>0</v>
      </c>
      <c r="BG181" s="18">
        <v>0</v>
      </c>
      <c r="BH181" s="18">
        <v>0</v>
      </c>
      <c r="BI181" s="18">
        <v>0</v>
      </c>
      <c r="BJ181" s="18">
        <v>0</v>
      </c>
      <c r="BK181" s="18">
        <v>0</v>
      </c>
      <c r="BL181" s="18">
        <v>0</v>
      </c>
      <c r="BM181" s="18">
        <v>0</v>
      </c>
      <c r="BN181" s="34">
        <v>0</v>
      </c>
      <c r="BO181" s="103"/>
      <c r="BP181">
        <f t="shared" si="394"/>
        <v>0</v>
      </c>
      <c r="BQ181">
        <f t="shared" si="394"/>
        <v>0</v>
      </c>
      <c r="BR181">
        <f t="shared" si="394"/>
        <v>0</v>
      </c>
      <c r="BS181">
        <f t="shared" si="394"/>
        <v>0</v>
      </c>
      <c r="BT181">
        <f t="shared" si="394"/>
        <v>0</v>
      </c>
      <c r="BU181">
        <f t="shared" si="394"/>
        <v>0</v>
      </c>
      <c r="BV181">
        <f t="shared" si="394"/>
        <v>0</v>
      </c>
      <c r="BW181">
        <f t="shared" si="394"/>
        <v>0</v>
      </c>
      <c r="BX181">
        <f t="shared" si="394"/>
        <v>0</v>
      </c>
      <c r="BY181">
        <f t="shared" si="394"/>
        <v>0</v>
      </c>
      <c r="BZ181">
        <f t="shared" si="395"/>
        <v>0</v>
      </c>
      <c r="CA181">
        <f t="shared" si="395"/>
        <v>0</v>
      </c>
      <c r="CB181">
        <f t="shared" si="395"/>
        <v>0</v>
      </c>
      <c r="CC181">
        <f t="shared" si="395"/>
        <v>0</v>
      </c>
      <c r="CD181">
        <f t="shared" si="395"/>
        <v>0</v>
      </c>
      <c r="CE181">
        <f t="shared" si="395"/>
        <v>0</v>
      </c>
      <c r="CF181">
        <f t="shared" si="395"/>
        <v>0</v>
      </c>
      <c r="CG181">
        <f t="shared" si="395"/>
        <v>0</v>
      </c>
      <c r="CH181">
        <f t="shared" si="395"/>
        <v>0</v>
      </c>
      <c r="CI181">
        <f t="shared" si="395"/>
        <v>0</v>
      </c>
      <c r="CJ181">
        <f t="shared" si="396"/>
        <v>0</v>
      </c>
      <c r="CK181">
        <f t="shared" si="396"/>
        <v>0</v>
      </c>
      <c r="CL181">
        <f t="shared" si="396"/>
        <v>0</v>
      </c>
      <c r="CM181">
        <f t="shared" si="396"/>
        <v>0</v>
      </c>
      <c r="CN181">
        <f t="shared" si="396"/>
        <v>0</v>
      </c>
      <c r="CO181">
        <f t="shared" si="396"/>
        <v>0</v>
      </c>
      <c r="CP181">
        <f t="shared" si="396"/>
        <v>0</v>
      </c>
      <c r="CQ181">
        <f t="shared" si="396"/>
        <v>0</v>
      </c>
      <c r="CR181">
        <f t="shared" si="396"/>
        <v>0</v>
      </c>
      <c r="CS181">
        <f t="shared" si="396"/>
        <v>0</v>
      </c>
      <c r="CT181">
        <f t="shared" si="397"/>
        <v>0</v>
      </c>
      <c r="CU181">
        <f t="shared" si="397"/>
        <v>0</v>
      </c>
      <c r="CV181">
        <f t="shared" si="397"/>
        <v>0</v>
      </c>
      <c r="CW181">
        <f t="shared" si="397"/>
        <v>0</v>
      </c>
      <c r="CX181">
        <f t="shared" si="397"/>
        <v>0</v>
      </c>
      <c r="CY181">
        <f t="shared" si="397"/>
        <v>0</v>
      </c>
      <c r="CZ181">
        <f t="shared" si="397"/>
        <v>0</v>
      </c>
      <c r="DA181">
        <f t="shared" si="397"/>
        <v>0</v>
      </c>
      <c r="DB181">
        <f t="shared" si="397"/>
        <v>0</v>
      </c>
      <c r="DC181">
        <f t="shared" si="397"/>
        <v>0</v>
      </c>
      <c r="DD181">
        <f t="shared" si="398"/>
        <v>0</v>
      </c>
      <c r="DE181">
        <f t="shared" si="398"/>
        <v>0</v>
      </c>
      <c r="DF181">
        <f t="shared" si="398"/>
        <v>0</v>
      </c>
      <c r="DG181">
        <f t="shared" si="398"/>
        <v>0</v>
      </c>
      <c r="DH181">
        <f t="shared" si="398"/>
        <v>0</v>
      </c>
      <c r="DI181">
        <f t="shared" si="398"/>
        <v>0</v>
      </c>
      <c r="DJ181">
        <f t="shared" si="398"/>
        <v>0</v>
      </c>
      <c r="DK181">
        <f t="shared" si="398"/>
        <v>0</v>
      </c>
      <c r="DL181">
        <f t="shared" si="398"/>
        <v>0</v>
      </c>
      <c r="DM181">
        <f t="shared" si="398"/>
        <v>0</v>
      </c>
      <c r="DN181">
        <f t="shared" si="399"/>
        <v>0</v>
      </c>
      <c r="DO181">
        <f t="shared" si="399"/>
        <v>0</v>
      </c>
      <c r="DP181">
        <f t="shared" si="399"/>
        <v>0</v>
      </c>
      <c r="DQ181">
        <f t="shared" si="399"/>
        <v>0</v>
      </c>
      <c r="DR181">
        <f t="shared" si="399"/>
        <v>0</v>
      </c>
      <c r="DS181">
        <f t="shared" si="399"/>
        <v>0</v>
      </c>
      <c r="DT181">
        <f t="shared" si="399"/>
        <v>0</v>
      </c>
      <c r="DU181">
        <f t="shared" si="399"/>
        <v>0</v>
      </c>
      <c r="DV181">
        <f t="shared" si="399"/>
        <v>0</v>
      </c>
      <c r="DW181">
        <f t="shared" si="399"/>
        <v>0</v>
      </c>
      <c r="DX181">
        <f t="shared" si="400"/>
        <v>0</v>
      </c>
      <c r="DY181">
        <f t="shared" si="400"/>
        <v>0</v>
      </c>
      <c r="DZ181">
        <f t="shared" si="400"/>
        <v>0</v>
      </c>
    </row>
    <row r="182" spans="1:130">
      <c r="A182" s="106"/>
      <c r="B182" s="19" t="s">
        <v>2</v>
      </c>
      <c r="C182" s="97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41" t="s">
        <v>16</v>
      </c>
      <c r="AK182" s="41" t="s">
        <v>16</v>
      </c>
      <c r="AL182" s="41" t="s">
        <v>16</v>
      </c>
      <c r="AM182" s="18">
        <v>571</v>
      </c>
      <c r="AN182" s="18">
        <v>600</v>
      </c>
      <c r="AO182" s="18">
        <v>629</v>
      </c>
      <c r="AP182" s="34">
        <v>588</v>
      </c>
      <c r="AQ182" s="34">
        <v>0</v>
      </c>
      <c r="AR182" s="34">
        <v>9</v>
      </c>
      <c r="AS182" s="34">
        <v>0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  <c r="AY182" s="34">
        <v>0</v>
      </c>
      <c r="AZ182" s="34">
        <v>0</v>
      </c>
      <c r="BA182" s="34">
        <v>0</v>
      </c>
      <c r="BB182" s="34">
        <v>0</v>
      </c>
      <c r="BC182" s="34">
        <v>0</v>
      </c>
      <c r="BD182" s="34">
        <v>0</v>
      </c>
      <c r="BE182" s="34">
        <v>0</v>
      </c>
      <c r="BF182" s="34">
        <v>0</v>
      </c>
      <c r="BG182" s="34">
        <v>0</v>
      </c>
      <c r="BH182" s="34">
        <v>0</v>
      </c>
      <c r="BI182" s="34">
        <v>0</v>
      </c>
      <c r="BJ182" s="34">
        <v>0</v>
      </c>
      <c r="BK182" s="34">
        <v>0</v>
      </c>
      <c r="BL182" s="34">
        <v>0</v>
      </c>
      <c r="BM182" s="34">
        <v>0</v>
      </c>
      <c r="BN182" s="34">
        <v>0</v>
      </c>
      <c r="BO182" s="103"/>
      <c r="BP182">
        <f t="shared" ref="BP182:BY186" si="401">IF($C182&lt;&gt;"",IF(D182&gt;0,1,0),0)</f>
        <v>0</v>
      </c>
      <c r="BQ182">
        <f t="shared" si="401"/>
        <v>0</v>
      </c>
      <c r="BR182">
        <f t="shared" si="401"/>
        <v>0</v>
      </c>
      <c r="BS182">
        <f t="shared" si="401"/>
        <v>0</v>
      </c>
      <c r="BT182">
        <f t="shared" si="401"/>
        <v>0</v>
      </c>
      <c r="BU182">
        <f t="shared" si="401"/>
        <v>0</v>
      </c>
      <c r="BV182">
        <f t="shared" si="401"/>
        <v>0</v>
      </c>
      <c r="BW182">
        <f t="shared" si="401"/>
        <v>0</v>
      </c>
      <c r="BX182">
        <f t="shared" si="401"/>
        <v>0</v>
      </c>
      <c r="BY182">
        <f t="shared" si="401"/>
        <v>0</v>
      </c>
      <c r="BZ182">
        <f t="shared" ref="BZ182:CI186" si="402">IF($C182&lt;&gt;"",IF(N182&gt;0,1,0),0)</f>
        <v>0</v>
      </c>
      <c r="CA182">
        <f t="shared" si="402"/>
        <v>0</v>
      </c>
      <c r="CB182">
        <f t="shared" si="402"/>
        <v>0</v>
      </c>
      <c r="CC182">
        <f t="shared" si="402"/>
        <v>0</v>
      </c>
      <c r="CD182">
        <f t="shared" si="402"/>
        <v>0</v>
      </c>
      <c r="CE182">
        <f t="shared" si="402"/>
        <v>0</v>
      </c>
      <c r="CF182">
        <f t="shared" si="402"/>
        <v>0</v>
      </c>
      <c r="CG182">
        <f t="shared" si="402"/>
        <v>0</v>
      </c>
      <c r="CH182">
        <f t="shared" si="402"/>
        <v>0</v>
      </c>
      <c r="CI182">
        <f t="shared" si="402"/>
        <v>0</v>
      </c>
      <c r="CJ182">
        <f t="shared" ref="CJ182:CS186" si="403">IF($C182&lt;&gt;"",IF(X182&gt;0,1,0),0)</f>
        <v>0</v>
      </c>
      <c r="CK182">
        <f t="shared" si="403"/>
        <v>0</v>
      </c>
      <c r="CL182">
        <f t="shared" si="403"/>
        <v>0</v>
      </c>
      <c r="CM182">
        <f t="shared" si="403"/>
        <v>0</v>
      </c>
      <c r="CN182">
        <f t="shared" si="403"/>
        <v>0</v>
      </c>
      <c r="CO182">
        <f t="shared" si="403"/>
        <v>0</v>
      </c>
      <c r="CP182">
        <f t="shared" si="403"/>
        <v>0</v>
      </c>
      <c r="CQ182">
        <f t="shared" si="403"/>
        <v>0</v>
      </c>
      <c r="CR182">
        <f t="shared" si="403"/>
        <v>0</v>
      </c>
      <c r="CS182">
        <f t="shared" si="403"/>
        <v>0</v>
      </c>
      <c r="CT182">
        <f t="shared" ref="CT182:DC186" si="404">IF($C182&lt;&gt;"",IF(AH182&gt;0,1,0),0)</f>
        <v>0</v>
      </c>
      <c r="CU182">
        <f t="shared" si="404"/>
        <v>0</v>
      </c>
      <c r="CV182">
        <f t="shared" si="404"/>
        <v>0</v>
      </c>
      <c r="CW182">
        <f t="shared" si="404"/>
        <v>0</v>
      </c>
      <c r="CX182">
        <f t="shared" si="404"/>
        <v>0</v>
      </c>
      <c r="CY182">
        <f t="shared" si="404"/>
        <v>0</v>
      </c>
      <c r="CZ182">
        <f t="shared" si="404"/>
        <v>0</v>
      </c>
      <c r="DA182">
        <f t="shared" si="404"/>
        <v>0</v>
      </c>
      <c r="DB182">
        <f t="shared" si="404"/>
        <v>0</v>
      </c>
      <c r="DC182">
        <f t="shared" si="404"/>
        <v>0</v>
      </c>
      <c r="DD182">
        <f t="shared" ref="DD182:DM186" si="405">IF($C182&lt;&gt;"",IF(AR182&gt;0,1,0),0)</f>
        <v>0</v>
      </c>
      <c r="DE182">
        <f t="shared" si="405"/>
        <v>0</v>
      </c>
      <c r="DF182">
        <f t="shared" si="405"/>
        <v>0</v>
      </c>
      <c r="DG182">
        <f t="shared" si="405"/>
        <v>0</v>
      </c>
      <c r="DH182">
        <f t="shared" si="405"/>
        <v>0</v>
      </c>
      <c r="DI182">
        <f t="shared" si="405"/>
        <v>0</v>
      </c>
      <c r="DJ182">
        <f t="shared" si="405"/>
        <v>0</v>
      </c>
      <c r="DK182">
        <f t="shared" si="405"/>
        <v>0</v>
      </c>
      <c r="DL182">
        <f t="shared" si="405"/>
        <v>0</v>
      </c>
      <c r="DM182">
        <f t="shared" si="405"/>
        <v>0</v>
      </c>
      <c r="DN182">
        <f t="shared" ref="DN182:DW186" si="406">IF($C182&lt;&gt;"",IF(BB182&gt;0,1,0),0)</f>
        <v>0</v>
      </c>
      <c r="DO182">
        <f t="shared" si="406"/>
        <v>0</v>
      </c>
      <c r="DP182">
        <f t="shared" si="406"/>
        <v>0</v>
      </c>
      <c r="DQ182">
        <f t="shared" si="406"/>
        <v>0</v>
      </c>
      <c r="DR182">
        <f t="shared" si="406"/>
        <v>0</v>
      </c>
      <c r="DS182">
        <f t="shared" si="406"/>
        <v>0</v>
      </c>
      <c r="DT182">
        <f t="shared" si="406"/>
        <v>0</v>
      </c>
      <c r="DU182">
        <f t="shared" si="406"/>
        <v>0</v>
      </c>
      <c r="DV182">
        <f t="shared" si="406"/>
        <v>0</v>
      </c>
      <c r="DW182">
        <f t="shared" si="406"/>
        <v>0</v>
      </c>
      <c r="DX182">
        <f>IF($C182&lt;&gt;"",IF(BL183&gt;0,1,0),0)</f>
        <v>0</v>
      </c>
      <c r="DY182">
        <f>IF($C182&lt;&gt;"",IF(BM183&gt;0,1,0),0)</f>
        <v>0</v>
      </c>
      <c r="DZ182">
        <f>IF($C182&lt;&gt;"",IF(BN183&gt;0,1,0),0)</f>
        <v>0</v>
      </c>
    </row>
    <row r="183" spans="1:130">
      <c r="A183" s="106"/>
      <c r="B183" s="59" t="s">
        <v>3</v>
      </c>
      <c r="C183" s="97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41" t="s">
        <v>16</v>
      </c>
      <c r="AK183" s="41" t="s">
        <v>16</v>
      </c>
      <c r="AL183" s="41" t="s">
        <v>16</v>
      </c>
      <c r="AM183" s="18">
        <v>37</v>
      </c>
      <c r="AN183" s="18">
        <v>41</v>
      </c>
      <c r="AO183" s="18">
        <v>44</v>
      </c>
      <c r="AP183" s="18">
        <v>47</v>
      </c>
      <c r="AQ183" s="34">
        <v>178.6182</v>
      </c>
      <c r="AR183" s="34">
        <v>2.9447987999999996</v>
      </c>
      <c r="AS183" s="34">
        <v>0</v>
      </c>
      <c r="AT183" s="34">
        <v>1.6905043999999998</v>
      </c>
      <c r="AU183" s="34">
        <v>0</v>
      </c>
      <c r="AV183" s="34">
        <v>0</v>
      </c>
      <c r="AW183" s="34">
        <v>0</v>
      </c>
      <c r="AX183" s="34">
        <v>0</v>
      </c>
      <c r="AY183" s="34">
        <v>0</v>
      </c>
      <c r="AZ183" s="34">
        <v>0</v>
      </c>
      <c r="BA183" s="34">
        <v>27.5612593</v>
      </c>
      <c r="BB183" s="34">
        <v>0</v>
      </c>
      <c r="BC183" s="34">
        <v>0</v>
      </c>
      <c r="BD183" s="34">
        <v>0</v>
      </c>
      <c r="BE183" s="34">
        <v>0</v>
      </c>
      <c r="BF183" s="34">
        <v>0</v>
      </c>
      <c r="BG183" s="34">
        <v>0</v>
      </c>
      <c r="BH183" s="34">
        <v>0.59931509999999999</v>
      </c>
      <c r="BI183" s="34">
        <v>0</v>
      </c>
      <c r="BJ183" s="34">
        <v>0</v>
      </c>
      <c r="BK183" s="34">
        <v>0</v>
      </c>
      <c r="BL183" s="34">
        <v>45.658829099999998</v>
      </c>
      <c r="BM183" s="118">
        <v>0</v>
      </c>
      <c r="BN183" s="34">
        <v>0</v>
      </c>
      <c r="BO183" s="103"/>
      <c r="BP183">
        <f t="shared" si="401"/>
        <v>0</v>
      </c>
      <c r="BQ183">
        <f t="shared" si="401"/>
        <v>0</v>
      </c>
      <c r="BR183">
        <f t="shared" si="401"/>
        <v>0</v>
      </c>
      <c r="BS183">
        <f t="shared" si="401"/>
        <v>0</v>
      </c>
      <c r="BT183">
        <f t="shared" si="401"/>
        <v>0</v>
      </c>
      <c r="BU183">
        <f t="shared" si="401"/>
        <v>0</v>
      </c>
      <c r="BV183">
        <f t="shared" si="401"/>
        <v>0</v>
      </c>
      <c r="BW183">
        <f t="shared" si="401"/>
        <v>0</v>
      </c>
      <c r="BX183">
        <f t="shared" si="401"/>
        <v>0</v>
      </c>
      <c r="BY183">
        <f t="shared" si="401"/>
        <v>0</v>
      </c>
      <c r="BZ183">
        <f t="shared" si="402"/>
        <v>0</v>
      </c>
      <c r="CA183">
        <f t="shared" si="402"/>
        <v>0</v>
      </c>
      <c r="CB183">
        <f t="shared" si="402"/>
        <v>0</v>
      </c>
      <c r="CC183">
        <f t="shared" si="402"/>
        <v>0</v>
      </c>
      <c r="CD183">
        <f t="shared" si="402"/>
        <v>0</v>
      </c>
      <c r="CE183">
        <f t="shared" si="402"/>
        <v>0</v>
      </c>
      <c r="CF183">
        <f t="shared" si="402"/>
        <v>0</v>
      </c>
      <c r="CG183">
        <f t="shared" si="402"/>
        <v>0</v>
      </c>
      <c r="CH183">
        <f t="shared" si="402"/>
        <v>0</v>
      </c>
      <c r="CI183">
        <f t="shared" si="402"/>
        <v>0</v>
      </c>
      <c r="CJ183">
        <f t="shared" si="403"/>
        <v>0</v>
      </c>
      <c r="CK183">
        <f t="shared" si="403"/>
        <v>0</v>
      </c>
      <c r="CL183">
        <f t="shared" si="403"/>
        <v>0</v>
      </c>
      <c r="CM183">
        <f t="shared" si="403"/>
        <v>0</v>
      </c>
      <c r="CN183">
        <f t="shared" si="403"/>
        <v>0</v>
      </c>
      <c r="CO183">
        <f t="shared" si="403"/>
        <v>0</v>
      </c>
      <c r="CP183">
        <f t="shared" si="403"/>
        <v>0</v>
      </c>
      <c r="CQ183">
        <f t="shared" si="403"/>
        <v>0</v>
      </c>
      <c r="CR183">
        <f t="shared" si="403"/>
        <v>0</v>
      </c>
      <c r="CS183">
        <f t="shared" si="403"/>
        <v>0</v>
      </c>
      <c r="CT183">
        <f t="shared" si="404"/>
        <v>0</v>
      </c>
      <c r="CU183">
        <f t="shared" si="404"/>
        <v>0</v>
      </c>
      <c r="CV183">
        <f t="shared" si="404"/>
        <v>0</v>
      </c>
      <c r="CW183">
        <f t="shared" si="404"/>
        <v>0</v>
      </c>
      <c r="CX183">
        <f t="shared" si="404"/>
        <v>0</v>
      </c>
      <c r="CY183">
        <f t="shared" si="404"/>
        <v>0</v>
      </c>
      <c r="CZ183">
        <f t="shared" si="404"/>
        <v>0</v>
      </c>
      <c r="DA183">
        <f t="shared" si="404"/>
        <v>0</v>
      </c>
      <c r="DB183">
        <f t="shared" si="404"/>
        <v>0</v>
      </c>
      <c r="DC183">
        <f t="shared" si="404"/>
        <v>0</v>
      </c>
      <c r="DD183">
        <f t="shared" si="405"/>
        <v>0</v>
      </c>
      <c r="DE183">
        <f t="shared" si="405"/>
        <v>0</v>
      </c>
      <c r="DF183">
        <f t="shared" si="405"/>
        <v>0</v>
      </c>
      <c r="DG183">
        <f t="shared" si="405"/>
        <v>0</v>
      </c>
      <c r="DH183">
        <f t="shared" si="405"/>
        <v>0</v>
      </c>
      <c r="DI183">
        <f t="shared" si="405"/>
        <v>0</v>
      </c>
      <c r="DJ183">
        <f t="shared" si="405"/>
        <v>0</v>
      </c>
      <c r="DK183">
        <f t="shared" si="405"/>
        <v>0</v>
      </c>
      <c r="DL183">
        <f t="shared" si="405"/>
        <v>0</v>
      </c>
      <c r="DM183">
        <f t="shared" si="405"/>
        <v>0</v>
      </c>
      <c r="DN183">
        <f t="shared" si="406"/>
        <v>0</v>
      </c>
      <c r="DO183">
        <f t="shared" si="406"/>
        <v>0</v>
      </c>
      <c r="DP183">
        <f t="shared" si="406"/>
        <v>0</v>
      </c>
      <c r="DQ183">
        <f t="shared" si="406"/>
        <v>0</v>
      </c>
      <c r="DR183">
        <f t="shared" si="406"/>
        <v>0</v>
      </c>
      <c r="DS183">
        <f t="shared" si="406"/>
        <v>0</v>
      </c>
      <c r="DT183">
        <f t="shared" si="406"/>
        <v>0</v>
      </c>
      <c r="DU183">
        <f t="shared" si="406"/>
        <v>0</v>
      </c>
      <c r="DV183">
        <f t="shared" si="406"/>
        <v>0</v>
      </c>
      <c r="DW183">
        <f t="shared" si="406"/>
        <v>0</v>
      </c>
      <c r="DX183">
        <f>IF($C183&lt;&gt;"",IF(#REF!&gt;0,1,0),0)</f>
        <v>0</v>
      </c>
      <c r="DY183">
        <f>IF($C183&lt;&gt;"",IF(#REF!&gt;0,1,0),0)</f>
        <v>0</v>
      </c>
      <c r="DZ183">
        <f>IF($C183&lt;&gt;"",IF(#REF!&gt;0,1,0),0)</f>
        <v>0</v>
      </c>
    </row>
    <row r="184" spans="1:130">
      <c r="A184" s="106" t="str">
        <f>IF(LEFT(B190,1)&lt;&gt;"",IF(LEFT(B190,1)&lt;&gt;" ",COUNT($A$66:A183)+1,""),"")</f>
        <v/>
      </c>
      <c r="B184" s="55" t="s">
        <v>18</v>
      </c>
      <c r="C184" s="97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34">
        <v>972.17759766643246</v>
      </c>
      <c r="AK184" s="34">
        <v>1014.5344092527341</v>
      </c>
      <c r="AL184" s="34">
        <v>1074.4341109374998</v>
      </c>
      <c r="AM184" s="34">
        <v>1153.7547499999998</v>
      </c>
      <c r="AN184" s="34">
        <v>1231</v>
      </c>
      <c r="AO184" s="34">
        <v>1300</v>
      </c>
      <c r="AP184" s="34">
        <v>0</v>
      </c>
      <c r="AQ184" s="34">
        <v>0</v>
      </c>
      <c r="AR184" s="34">
        <v>0</v>
      </c>
      <c r="AS184" s="18">
        <v>0</v>
      </c>
      <c r="AT184" s="18">
        <v>0</v>
      </c>
      <c r="AU184" s="18">
        <v>0</v>
      </c>
      <c r="AV184" s="18">
        <v>0</v>
      </c>
      <c r="AW184" s="18">
        <v>0</v>
      </c>
      <c r="AX184" s="18">
        <v>0</v>
      </c>
      <c r="AY184" s="18">
        <v>0</v>
      </c>
      <c r="AZ184" s="18">
        <v>0</v>
      </c>
      <c r="BA184" s="18">
        <v>0</v>
      </c>
      <c r="BB184" s="18">
        <v>0</v>
      </c>
      <c r="BC184" s="18">
        <v>0</v>
      </c>
      <c r="BD184" s="18">
        <v>0</v>
      </c>
      <c r="BE184" s="25">
        <v>0</v>
      </c>
      <c r="BF184" s="18">
        <v>0</v>
      </c>
      <c r="BG184" s="18">
        <v>0</v>
      </c>
      <c r="BH184" s="18">
        <v>0</v>
      </c>
      <c r="BI184" s="18">
        <v>0</v>
      </c>
      <c r="BJ184" s="18">
        <v>0</v>
      </c>
      <c r="BK184" s="18">
        <v>0</v>
      </c>
      <c r="BL184" s="18">
        <v>0</v>
      </c>
      <c r="BM184" s="18">
        <v>0</v>
      </c>
      <c r="BN184" s="34">
        <v>0</v>
      </c>
      <c r="BO184" s="103"/>
      <c r="BP184">
        <f t="shared" si="401"/>
        <v>0</v>
      </c>
      <c r="BQ184">
        <f t="shared" si="401"/>
        <v>0</v>
      </c>
      <c r="BR184">
        <f t="shared" si="401"/>
        <v>0</v>
      </c>
      <c r="BS184">
        <f t="shared" si="401"/>
        <v>0</v>
      </c>
      <c r="BT184">
        <f t="shared" si="401"/>
        <v>0</v>
      </c>
      <c r="BU184">
        <f t="shared" si="401"/>
        <v>0</v>
      </c>
      <c r="BV184">
        <f t="shared" si="401"/>
        <v>0</v>
      </c>
      <c r="BW184">
        <f t="shared" si="401"/>
        <v>0</v>
      </c>
      <c r="BX184">
        <f t="shared" si="401"/>
        <v>0</v>
      </c>
      <c r="BY184">
        <f t="shared" si="401"/>
        <v>0</v>
      </c>
      <c r="BZ184">
        <f t="shared" si="402"/>
        <v>0</v>
      </c>
      <c r="CA184">
        <f t="shared" si="402"/>
        <v>0</v>
      </c>
      <c r="CB184">
        <f t="shared" si="402"/>
        <v>0</v>
      </c>
      <c r="CC184">
        <f t="shared" si="402"/>
        <v>0</v>
      </c>
      <c r="CD184">
        <f t="shared" si="402"/>
        <v>0</v>
      </c>
      <c r="CE184">
        <f t="shared" si="402"/>
        <v>0</v>
      </c>
      <c r="CF184">
        <f t="shared" si="402"/>
        <v>0</v>
      </c>
      <c r="CG184">
        <f t="shared" si="402"/>
        <v>0</v>
      </c>
      <c r="CH184">
        <f t="shared" si="402"/>
        <v>0</v>
      </c>
      <c r="CI184">
        <f t="shared" si="402"/>
        <v>0</v>
      </c>
      <c r="CJ184">
        <f t="shared" si="403"/>
        <v>0</v>
      </c>
      <c r="CK184">
        <f t="shared" si="403"/>
        <v>0</v>
      </c>
      <c r="CL184">
        <f t="shared" si="403"/>
        <v>0</v>
      </c>
      <c r="CM184">
        <f t="shared" si="403"/>
        <v>0</v>
      </c>
      <c r="CN184">
        <f t="shared" si="403"/>
        <v>0</v>
      </c>
      <c r="CO184">
        <f t="shared" si="403"/>
        <v>0</v>
      </c>
      <c r="CP184">
        <f t="shared" si="403"/>
        <v>0</v>
      </c>
      <c r="CQ184">
        <f t="shared" si="403"/>
        <v>0</v>
      </c>
      <c r="CR184">
        <f t="shared" si="403"/>
        <v>0</v>
      </c>
      <c r="CS184">
        <f t="shared" si="403"/>
        <v>0</v>
      </c>
      <c r="CT184">
        <f t="shared" si="404"/>
        <v>0</v>
      </c>
      <c r="CU184">
        <f t="shared" si="404"/>
        <v>0</v>
      </c>
      <c r="CV184">
        <f t="shared" si="404"/>
        <v>0</v>
      </c>
      <c r="CW184">
        <f t="shared" si="404"/>
        <v>0</v>
      </c>
      <c r="CX184">
        <f t="shared" si="404"/>
        <v>0</v>
      </c>
      <c r="CY184">
        <f t="shared" si="404"/>
        <v>0</v>
      </c>
      <c r="CZ184">
        <f t="shared" si="404"/>
        <v>0</v>
      </c>
      <c r="DA184">
        <f t="shared" si="404"/>
        <v>0</v>
      </c>
      <c r="DB184">
        <f t="shared" si="404"/>
        <v>0</v>
      </c>
      <c r="DC184">
        <f t="shared" si="404"/>
        <v>0</v>
      </c>
      <c r="DD184">
        <f t="shared" si="405"/>
        <v>0</v>
      </c>
      <c r="DE184">
        <f t="shared" si="405"/>
        <v>0</v>
      </c>
      <c r="DF184">
        <f t="shared" si="405"/>
        <v>0</v>
      </c>
      <c r="DG184">
        <f t="shared" si="405"/>
        <v>0</v>
      </c>
      <c r="DH184">
        <f t="shared" si="405"/>
        <v>0</v>
      </c>
      <c r="DI184">
        <f t="shared" si="405"/>
        <v>0</v>
      </c>
      <c r="DJ184">
        <f t="shared" si="405"/>
        <v>0</v>
      </c>
      <c r="DK184">
        <f t="shared" si="405"/>
        <v>0</v>
      </c>
      <c r="DL184">
        <f t="shared" si="405"/>
        <v>0</v>
      </c>
      <c r="DM184">
        <f t="shared" si="405"/>
        <v>0</v>
      </c>
      <c r="DN184">
        <f t="shared" si="406"/>
        <v>0</v>
      </c>
      <c r="DO184">
        <f t="shared" si="406"/>
        <v>0</v>
      </c>
      <c r="DP184">
        <f t="shared" si="406"/>
        <v>0</v>
      </c>
      <c r="DQ184">
        <f t="shared" si="406"/>
        <v>0</v>
      </c>
      <c r="DR184">
        <f t="shared" si="406"/>
        <v>0</v>
      </c>
      <c r="DS184">
        <f t="shared" si="406"/>
        <v>0</v>
      </c>
      <c r="DT184">
        <f t="shared" si="406"/>
        <v>0</v>
      </c>
      <c r="DU184">
        <f t="shared" si="406"/>
        <v>0</v>
      </c>
      <c r="DV184">
        <f t="shared" si="406"/>
        <v>0</v>
      </c>
      <c r="DW184">
        <f t="shared" si="406"/>
        <v>0</v>
      </c>
      <c r="DX184">
        <f t="shared" ref="DX184:DZ186" si="407">IF($C184&lt;&gt;"",IF(BL184&gt;0,1,0),0)</f>
        <v>0</v>
      </c>
      <c r="DY184">
        <f t="shared" si="407"/>
        <v>0</v>
      </c>
      <c r="DZ184">
        <f t="shared" si="407"/>
        <v>0</v>
      </c>
    </row>
    <row r="185" spans="1:130">
      <c r="A185" s="106"/>
      <c r="B185" s="19" t="s">
        <v>205</v>
      </c>
      <c r="C185" s="97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0</v>
      </c>
      <c r="AP185" s="34">
        <v>0</v>
      </c>
      <c r="AQ185" s="34">
        <v>591.5</v>
      </c>
      <c r="AR185" s="85">
        <v>3.3</v>
      </c>
      <c r="AS185" s="85">
        <v>0</v>
      </c>
      <c r="AT185" s="85">
        <v>0</v>
      </c>
      <c r="AU185" s="85">
        <v>0</v>
      </c>
      <c r="AV185" s="85">
        <v>0</v>
      </c>
      <c r="AW185" s="85">
        <v>0</v>
      </c>
      <c r="AX185" s="85">
        <v>0</v>
      </c>
      <c r="AY185" s="34">
        <v>0</v>
      </c>
      <c r="AZ185" s="34">
        <v>0</v>
      </c>
      <c r="BA185" s="34">
        <v>0</v>
      </c>
      <c r="BB185" s="34">
        <v>0</v>
      </c>
      <c r="BC185" s="34">
        <v>0</v>
      </c>
      <c r="BD185" s="34">
        <v>0</v>
      </c>
      <c r="BE185" s="43">
        <v>0</v>
      </c>
      <c r="BF185" s="34">
        <v>0</v>
      </c>
      <c r="BG185" s="34">
        <v>0</v>
      </c>
      <c r="BH185" s="34">
        <v>0</v>
      </c>
      <c r="BI185" s="34">
        <v>0</v>
      </c>
      <c r="BJ185" s="34">
        <v>0</v>
      </c>
      <c r="BK185" s="34">
        <v>0</v>
      </c>
      <c r="BL185" s="34">
        <v>0</v>
      </c>
      <c r="BM185" s="34">
        <v>0</v>
      </c>
      <c r="BN185" s="34">
        <v>0</v>
      </c>
      <c r="BO185" s="103"/>
      <c r="BP185">
        <f t="shared" si="401"/>
        <v>0</v>
      </c>
      <c r="BQ185">
        <f t="shared" si="401"/>
        <v>0</v>
      </c>
      <c r="BR185">
        <f t="shared" si="401"/>
        <v>0</v>
      </c>
      <c r="BS185">
        <f t="shared" si="401"/>
        <v>0</v>
      </c>
      <c r="BT185">
        <f t="shared" si="401"/>
        <v>0</v>
      </c>
      <c r="BU185">
        <f t="shared" si="401"/>
        <v>0</v>
      </c>
      <c r="BV185">
        <f t="shared" si="401"/>
        <v>0</v>
      </c>
      <c r="BW185">
        <f t="shared" si="401"/>
        <v>0</v>
      </c>
      <c r="BX185">
        <f t="shared" si="401"/>
        <v>0</v>
      </c>
      <c r="BY185">
        <f t="shared" si="401"/>
        <v>0</v>
      </c>
      <c r="BZ185">
        <f t="shared" si="402"/>
        <v>0</v>
      </c>
      <c r="CA185">
        <f t="shared" si="402"/>
        <v>0</v>
      </c>
      <c r="CB185">
        <f t="shared" si="402"/>
        <v>0</v>
      </c>
      <c r="CC185">
        <f t="shared" si="402"/>
        <v>0</v>
      </c>
      <c r="CD185">
        <f t="shared" si="402"/>
        <v>0</v>
      </c>
      <c r="CE185">
        <f t="shared" si="402"/>
        <v>0</v>
      </c>
      <c r="CF185">
        <f t="shared" si="402"/>
        <v>0</v>
      </c>
      <c r="CG185">
        <f t="shared" si="402"/>
        <v>0</v>
      </c>
      <c r="CH185">
        <f t="shared" si="402"/>
        <v>0</v>
      </c>
      <c r="CI185">
        <f t="shared" si="402"/>
        <v>0</v>
      </c>
      <c r="CJ185">
        <f t="shared" si="403"/>
        <v>0</v>
      </c>
      <c r="CK185">
        <f t="shared" si="403"/>
        <v>0</v>
      </c>
      <c r="CL185">
        <f t="shared" si="403"/>
        <v>0</v>
      </c>
      <c r="CM185">
        <f t="shared" si="403"/>
        <v>0</v>
      </c>
      <c r="CN185">
        <f t="shared" si="403"/>
        <v>0</v>
      </c>
      <c r="CO185">
        <f t="shared" si="403"/>
        <v>0</v>
      </c>
      <c r="CP185">
        <f t="shared" si="403"/>
        <v>0</v>
      </c>
      <c r="CQ185">
        <f t="shared" si="403"/>
        <v>0</v>
      </c>
      <c r="CR185">
        <f t="shared" si="403"/>
        <v>0</v>
      </c>
      <c r="CS185">
        <f t="shared" si="403"/>
        <v>0</v>
      </c>
      <c r="CT185">
        <f t="shared" si="404"/>
        <v>0</v>
      </c>
      <c r="CU185">
        <f t="shared" si="404"/>
        <v>0</v>
      </c>
      <c r="CV185">
        <f t="shared" si="404"/>
        <v>0</v>
      </c>
      <c r="CW185">
        <f t="shared" si="404"/>
        <v>0</v>
      </c>
      <c r="CX185">
        <f t="shared" si="404"/>
        <v>0</v>
      </c>
      <c r="CY185">
        <f t="shared" si="404"/>
        <v>0</v>
      </c>
      <c r="CZ185">
        <f t="shared" si="404"/>
        <v>0</v>
      </c>
      <c r="DA185">
        <f t="shared" si="404"/>
        <v>0</v>
      </c>
      <c r="DB185">
        <f t="shared" si="404"/>
        <v>0</v>
      </c>
      <c r="DC185">
        <f t="shared" si="404"/>
        <v>0</v>
      </c>
      <c r="DD185">
        <f t="shared" si="405"/>
        <v>0</v>
      </c>
      <c r="DE185">
        <f t="shared" si="405"/>
        <v>0</v>
      </c>
      <c r="DF185">
        <f t="shared" si="405"/>
        <v>0</v>
      </c>
      <c r="DG185">
        <f t="shared" si="405"/>
        <v>0</v>
      </c>
      <c r="DH185">
        <f t="shared" si="405"/>
        <v>0</v>
      </c>
      <c r="DI185">
        <f t="shared" si="405"/>
        <v>0</v>
      </c>
      <c r="DJ185">
        <f t="shared" si="405"/>
        <v>0</v>
      </c>
      <c r="DK185">
        <f t="shared" si="405"/>
        <v>0</v>
      </c>
      <c r="DL185">
        <f t="shared" si="405"/>
        <v>0</v>
      </c>
      <c r="DM185">
        <f t="shared" si="405"/>
        <v>0</v>
      </c>
      <c r="DN185">
        <f t="shared" si="406"/>
        <v>0</v>
      </c>
      <c r="DO185">
        <f t="shared" si="406"/>
        <v>0</v>
      </c>
      <c r="DP185">
        <f t="shared" si="406"/>
        <v>0</v>
      </c>
      <c r="DQ185">
        <f t="shared" si="406"/>
        <v>0</v>
      </c>
      <c r="DR185">
        <f t="shared" si="406"/>
        <v>0</v>
      </c>
      <c r="DS185">
        <f t="shared" si="406"/>
        <v>0</v>
      </c>
      <c r="DT185">
        <f t="shared" si="406"/>
        <v>0</v>
      </c>
      <c r="DU185">
        <f t="shared" si="406"/>
        <v>0</v>
      </c>
      <c r="DV185">
        <f t="shared" si="406"/>
        <v>0</v>
      </c>
      <c r="DW185">
        <f t="shared" si="406"/>
        <v>0</v>
      </c>
      <c r="DX185">
        <f t="shared" si="407"/>
        <v>0</v>
      </c>
      <c r="DY185">
        <f t="shared" si="407"/>
        <v>0</v>
      </c>
      <c r="DZ185">
        <f t="shared" si="407"/>
        <v>0</v>
      </c>
    </row>
    <row r="186" spans="1:130">
      <c r="A186" s="106" t="str">
        <f>IF(LEFT(B191,1)&lt;&gt;"",IF(LEFT(B191,1)&lt;&gt;" ",COUNT($A$66:A184)+1,""),"")</f>
        <v/>
      </c>
      <c r="B186" s="19" t="s">
        <v>210</v>
      </c>
      <c r="C186" s="97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41" t="s">
        <v>16</v>
      </c>
      <c r="AN186" s="218" t="s">
        <v>16</v>
      </c>
      <c r="AO186" s="177">
        <v>69.101123595505612</v>
      </c>
      <c r="AP186" s="178">
        <v>87.32</v>
      </c>
      <c r="AQ186" s="181">
        <v>196.44499999999999</v>
      </c>
      <c r="AR186" s="177">
        <v>414.53999999999996</v>
      </c>
      <c r="AS186" s="177">
        <v>432.98500000000001</v>
      </c>
      <c r="AT186" s="177">
        <v>634.41000000000008</v>
      </c>
      <c r="AU186" s="177">
        <v>1036.6400000000001</v>
      </c>
      <c r="AV186" s="177">
        <v>1063.26</v>
      </c>
      <c r="AW186" s="177">
        <v>915.6</v>
      </c>
      <c r="AX186" s="177">
        <v>692.33500000000004</v>
      </c>
      <c r="AY186" s="179">
        <v>1107.645</v>
      </c>
      <c r="AZ186" s="177">
        <v>1286.4449999999999</v>
      </c>
      <c r="BA186" s="177">
        <v>1089.19</v>
      </c>
      <c r="BB186" s="177">
        <v>943.84</v>
      </c>
      <c r="BC186" s="177">
        <v>950.40000000000009</v>
      </c>
      <c r="BD186" s="177">
        <v>1033.8100000000002</v>
      </c>
      <c r="BE186" s="177">
        <v>1175.3</v>
      </c>
      <c r="BF186" s="177">
        <v>1104.22</v>
      </c>
      <c r="BG186" s="177">
        <v>1048.8800000000001</v>
      </c>
      <c r="BH186" s="118">
        <v>1091.27</v>
      </c>
      <c r="BI186" s="118">
        <v>1161.44</v>
      </c>
      <c r="BJ186" s="118">
        <v>1080.8799999999999</v>
      </c>
      <c r="BK186" s="118">
        <v>999.60000000000014</v>
      </c>
      <c r="BL186" s="18">
        <v>1054</v>
      </c>
      <c r="BM186" s="118">
        <v>985.99999999999989</v>
      </c>
      <c r="BN186" s="182">
        <v>816.5829145728643</v>
      </c>
      <c r="BO186" s="103"/>
      <c r="BP186">
        <f t="shared" si="401"/>
        <v>0</v>
      </c>
      <c r="BQ186">
        <f t="shared" si="401"/>
        <v>0</v>
      </c>
      <c r="BR186">
        <f t="shared" si="401"/>
        <v>0</v>
      </c>
      <c r="BS186">
        <f t="shared" si="401"/>
        <v>0</v>
      </c>
      <c r="BT186">
        <f t="shared" si="401"/>
        <v>0</v>
      </c>
      <c r="BU186">
        <f t="shared" si="401"/>
        <v>0</v>
      </c>
      <c r="BV186">
        <f t="shared" si="401"/>
        <v>0</v>
      </c>
      <c r="BW186">
        <f t="shared" si="401"/>
        <v>0</v>
      </c>
      <c r="BX186">
        <f t="shared" si="401"/>
        <v>0</v>
      </c>
      <c r="BY186">
        <f t="shared" si="401"/>
        <v>0</v>
      </c>
      <c r="BZ186">
        <f t="shared" si="402"/>
        <v>0</v>
      </c>
      <c r="CA186">
        <f t="shared" si="402"/>
        <v>0</v>
      </c>
      <c r="CB186">
        <f t="shared" si="402"/>
        <v>0</v>
      </c>
      <c r="CC186">
        <f t="shared" si="402"/>
        <v>0</v>
      </c>
      <c r="CD186">
        <f t="shared" si="402"/>
        <v>0</v>
      </c>
      <c r="CE186">
        <f t="shared" si="402"/>
        <v>0</v>
      </c>
      <c r="CF186">
        <f t="shared" si="402"/>
        <v>0</v>
      </c>
      <c r="CG186">
        <f t="shared" si="402"/>
        <v>0</v>
      </c>
      <c r="CH186">
        <f t="shared" si="402"/>
        <v>0</v>
      </c>
      <c r="CI186">
        <f t="shared" si="402"/>
        <v>0</v>
      </c>
      <c r="CJ186">
        <f t="shared" si="403"/>
        <v>0</v>
      </c>
      <c r="CK186">
        <f t="shared" si="403"/>
        <v>0</v>
      </c>
      <c r="CL186">
        <f t="shared" si="403"/>
        <v>0</v>
      </c>
      <c r="CM186">
        <f t="shared" si="403"/>
        <v>0</v>
      </c>
      <c r="CN186">
        <f t="shared" si="403"/>
        <v>0</v>
      </c>
      <c r="CO186">
        <f t="shared" si="403"/>
        <v>0</v>
      </c>
      <c r="CP186">
        <f t="shared" si="403"/>
        <v>0</v>
      </c>
      <c r="CQ186">
        <f t="shared" si="403"/>
        <v>0</v>
      </c>
      <c r="CR186">
        <f t="shared" si="403"/>
        <v>0</v>
      </c>
      <c r="CS186">
        <f t="shared" si="403"/>
        <v>0</v>
      </c>
      <c r="CT186">
        <f t="shared" si="404"/>
        <v>0</v>
      </c>
      <c r="CU186">
        <f t="shared" si="404"/>
        <v>0</v>
      </c>
      <c r="CV186">
        <f t="shared" si="404"/>
        <v>0</v>
      </c>
      <c r="CW186">
        <f t="shared" si="404"/>
        <v>0</v>
      </c>
      <c r="CX186">
        <f t="shared" si="404"/>
        <v>0</v>
      </c>
      <c r="CY186">
        <f t="shared" si="404"/>
        <v>0</v>
      </c>
      <c r="CZ186">
        <f t="shared" si="404"/>
        <v>0</v>
      </c>
      <c r="DA186">
        <f t="shared" si="404"/>
        <v>0</v>
      </c>
      <c r="DB186">
        <f t="shared" si="404"/>
        <v>0</v>
      </c>
      <c r="DC186">
        <f t="shared" si="404"/>
        <v>0</v>
      </c>
      <c r="DD186">
        <f t="shared" si="405"/>
        <v>0</v>
      </c>
      <c r="DE186">
        <f t="shared" si="405"/>
        <v>0</v>
      </c>
      <c r="DF186">
        <f t="shared" si="405"/>
        <v>0</v>
      </c>
      <c r="DG186">
        <f t="shared" si="405"/>
        <v>0</v>
      </c>
      <c r="DH186">
        <f t="shared" si="405"/>
        <v>0</v>
      </c>
      <c r="DI186">
        <f t="shared" si="405"/>
        <v>0</v>
      </c>
      <c r="DJ186">
        <f t="shared" si="405"/>
        <v>0</v>
      </c>
      <c r="DK186">
        <f t="shared" si="405"/>
        <v>0</v>
      </c>
      <c r="DL186">
        <f t="shared" si="405"/>
        <v>0</v>
      </c>
      <c r="DM186">
        <f t="shared" si="405"/>
        <v>0</v>
      </c>
      <c r="DN186">
        <f t="shared" si="406"/>
        <v>0</v>
      </c>
      <c r="DO186">
        <f t="shared" si="406"/>
        <v>0</v>
      </c>
      <c r="DP186">
        <f t="shared" si="406"/>
        <v>0</v>
      </c>
      <c r="DQ186">
        <f t="shared" si="406"/>
        <v>0</v>
      </c>
      <c r="DR186">
        <f t="shared" si="406"/>
        <v>0</v>
      </c>
      <c r="DS186">
        <f t="shared" si="406"/>
        <v>0</v>
      </c>
      <c r="DT186">
        <f t="shared" si="406"/>
        <v>0</v>
      </c>
      <c r="DU186">
        <f t="shared" si="406"/>
        <v>0</v>
      </c>
      <c r="DV186">
        <f t="shared" si="406"/>
        <v>0</v>
      </c>
      <c r="DW186">
        <f t="shared" si="406"/>
        <v>0</v>
      </c>
      <c r="DX186">
        <f t="shared" si="407"/>
        <v>0</v>
      </c>
      <c r="DY186">
        <f t="shared" si="407"/>
        <v>0</v>
      </c>
      <c r="DZ186">
        <f t="shared" si="407"/>
        <v>0</v>
      </c>
    </row>
    <row r="187" spans="1:130" ht="15.75">
      <c r="A187" s="106"/>
      <c r="B187" s="19"/>
      <c r="C187" s="97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  <c r="AC187" s="176"/>
      <c r="AD187" s="176"/>
      <c r="AE187" s="176"/>
      <c r="AF187" s="176"/>
      <c r="AG187" s="176"/>
      <c r="AH187" s="176"/>
      <c r="AI187" s="176"/>
      <c r="AJ187" s="176"/>
      <c r="AK187" s="176"/>
      <c r="AL187" s="176"/>
      <c r="AM187" s="176"/>
      <c r="AN187" s="176"/>
      <c r="AO187" s="176"/>
      <c r="AP187" s="176"/>
      <c r="AQ187" s="176"/>
      <c r="AR187" s="176"/>
      <c r="AS187" s="176"/>
      <c r="AT187" s="176"/>
      <c r="AU187" s="176"/>
      <c r="AV187" s="176"/>
      <c r="AW187" s="176"/>
      <c r="AX187" s="176"/>
      <c r="AY187" s="176"/>
      <c r="AZ187" s="176"/>
      <c r="BA187" s="176"/>
      <c r="BB187" s="176"/>
      <c r="BC187" s="176"/>
      <c r="BD187" s="176"/>
      <c r="BE187" s="176"/>
      <c r="BF187" s="176"/>
      <c r="BG187" s="176"/>
      <c r="BH187" s="4"/>
      <c r="BI187" s="4"/>
      <c r="BJ187" s="4"/>
      <c r="BK187" s="4"/>
      <c r="BL187" s="22"/>
      <c r="BM187" s="4"/>
      <c r="BN187" s="2"/>
      <c r="BO187" s="103"/>
    </row>
    <row r="188" spans="1:130">
      <c r="A188" s="105">
        <f>IF(LEFT(B188,1)&lt;&gt;"",IF(LEFT(B188,1)&lt;&gt;" ",COUNT($A$66:A186)+1,""),"")</f>
        <v>20</v>
      </c>
      <c r="B188" s="54" t="s">
        <v>36</v>
      </c>
      <c r="C188" s="97">
        <v>3</v>
      </c>
      <c r="D188" s="22"/>
      <c r="E188" s="22"/>
      <c r="F188" s="22"/>
      <c r="G188" s="22"/>
      <c r="H188" s="22"/>
      <c r="I188" s="22"/>
      <c r="J188" s="22">
        <f>SUM(J189:J191)</f>
        <v>0</v>
      </c>
      <c r="K188" s="22">
        <f t="shared" ref="K188:BI188" si="408">SUM(K189:K191)</f>
        <v>0</v>
      </c>
      <c r="L188" s="22">
        <f t="shared" si="408"/>
        <v>0</v>
      </c>
      <c r="M188" s="22">
        <f t="shared" si="408"/>
        <v>0</v>
      </c>
      <c r="N188" s="22">
        <f t="shared" si="408"/>
        <v>0</v>
      </c>
      <c r="O188" s="22">
        <f t="shared" si="408"/>
        <v>0</v>
      </c>
      <c r="P188" s="22">
        <f t="shared" si="408"/>
        <v>0</v>
      </c>
      <c r="Q188" s="22">
        <f t="shared" si="408"/>
        <v>0</v>
      </c>
      <c r="R188" s="22">
        <f t="shared" si="408"/>
        <v>0</v>
      </c>
      <c r="S188" s="22">
        <f t="shared" si="408"/>
        <v>0</v>
      </c>
      <c r="T188" s="22">
        <f t="shared" si="408"/>
        <v>0</v>
      </c>
      <c r="U188" s="22">
        <f t="shared" si="408"/>
        <v>0</v>
      </c>
      <c r="V188" s="22">
        <f t="shared" si="408"/>
        <v>0</v>
      </c>
      <c r="W188" s="22">
        <f t="shared" si="408"/>
        <v>0.27300000000000002</v>
      </c>
      <c r="X188" s="22">
        <f t="shared" si="408"/>
        <v>0</v>
      </c>
      <c r="Y188" s="22">
        <f t="shared" si="408"/>
        <v>0</v>
      </c>
      <c r="Z188" s="22">
        <f t="shared" si="408"/>
        <v>0</v>
      </c>
      <c r="AA188" s="22">
        <f t="shared" si="408"/>
        <v>0</v>
      </c>
      <c r="AB188" s="22">
        <f t="shared" si="408"/>
        <v>0</v>
      </c>
      <c r="AC188" s="22">
        <f t="shared" si="408"/>
        <v>0</v>
      </c>
      <c r="AD188" s="22">
        <f t="shared" si="408"/>
        <v>0.112</v>
      </c>
      <c r="AE188" s="22">
        <f t="shared" si="408"/>
        <v>1.8069999999999999</v>
      </c>
      <c r="AF188" s="22">
        <f t="shared" si="408"/>
        <v>0.98299999999999998</v>
      </c>
      <c r="AG188" s="22">
        <f t="shared" si="408"/>
        <v>2.6459999999999999</v>
      </c>
      <c r="AH188" s="22">
        <f t="shared" si="408"/>
        <v>7.266</v>
      </c>
      <c r="AI188" s="22">
        <f t="shared" si="408"/>
        <v>9.1210000000000004</v>
      </c>
      <c r="AJ188" s="22">
        <f t="shared" si="408"/>
        <v>12.696</v>
      </c>
      <c r="AK188" s="22">
        <f t="shared" si="408"/>
        <v>13.59</v>
      </c>
      <c r="AL188" s="22">
        <f t="shared" si="408"/>
        <v>22.055999999999997</v>
      </c>
      <c r="AM188" s="22">
        <f t="shared" si="408"/>
        <v>16.858000000000001</v>
      </c>
      <c r="AN188" s="22">
        <f t="shared" si="408"/>
        <v>1.633</v>
      </c>
      <c r="AO188" s="22">
        <f t="shared" si="408"/>
        <v>2.0550000000000002</v>
      </c>
      <c r="AP188" s="22">
        <f t="shared" si="408"/>
        <v>4.1859999999999999</v>
      </c>
      <c r="AQ188" s="22">
        <f t="shared" si="408"/>
        <v>4.1980000000000004</v>
      </c>
      <c r="AR188" s="22">
        <f t="shared" si="408"/>
        <v>4.8579999999999997</v>
      </c>
      <c r="AS188" s="22">
        <f t="shared" si="408"/>
        <v>3.827</v>
      </c>
      <c r="AT188" s="22">
        <f t="shared" si="408"/>
        <v>1.44</v>
      </c>
      <c r="AU188" s="22">
        <f t="shared" si="408"/>
        <v>2.84</v>
      </c>
      <c r="AV188" s="22">
        <f t="shared" si="408"/>
        <v>1.006</v>
      </c>
      <c r="AW188" s="22">
        <f t="shared" si="408"/>
        <v>5.49</v>
      </c>
      <c r="AX188" s="22">
        <f t="shared" si="408"/>
        <v>32.033000000000001</v>
      </c>
      <c r="AY188" s="22">
        <f t="shared" si="408"/>
        <v>2.6</v>
      </c>
      <c r="AZ188" s="22">
        <f t="shared" si="408"/>
        <v>457.64</v>
      </c>
      <c r="BA188" s="22">
        <f t="shared" si="408"/>
        <v>0.52500000000000002</v>
      </c>
      <c r="BB188" s="22">
        <f t="shared" si="408"/>
        <v>0</v>
      </c>
      <c r="BC188" s="22">
        <f t="shared" si="408"/>
        <v>0</v>
      </c>
      <c r="BD188" s="22">
        <f t="shared" si="408"/>
        <v>0</v>
      </c>
      <c r="BE188" s="22">
        <f t="shared" si="408"/>
        <v>0</v>
      </c>
      <c r="BF188" s="22">
        <f t="shared" si="408"/>
        <v>0</v>
      </c>
      <c r="BG188" s="22">
        <f t="shared" si="408"/>
        <v>0</v>
      </c>
      <c r="BH188" s="22">
        <f t="shared" si="408"/>
        <v>0</v>
      </c>
      <c r="BI188" s="22">
        <f t="shared" si="408"/>
        <v>4.2724E-3</v>
      </c>
      <c r="BJ188" s="22">
        <f>SUM(BJ189:BJ191)</f>
        <v>8.0319882000000007</v>
      </c>
      <c r="BK188" s="22">
        <f>SUM(BK189:BK191)</f>
        <v>1.3828E-3</v>
      </c>
      <c r="BL188" s="22">
        <f>SUM(BL189:BL191)</f>
        <v>2.2028806000000003</v>
      </c>
      <c r="BM188" s="22">
        <f t="shared" ref="BM188:BN188" si="409">SUM(BM189:BM191)</f>
        <v>0</v>
      </c>
      <c r="BN188" s="22">
        <f t="shared" si="409"/>
        <v>0</v>
      </c>
      <c r="BO188" s="103"/>
      <c r="BP188">
        <f t="shared" ref="BP188:CU188" si="410">IF($C188&lt;&gt;"",IF(D188&gt;0,1,0),0)</f>
        <v>0</v>
      </c>
      <c r="BQ188">
        <f t="shared" si="410"/>
        <v>0</v>
      </c>
      <c r="BR188">
        <f t="shared" si="410"/>
        <v>0</v>
      </c>
      <c r="BS188">
        <f t="shared" si="410"/>
        <v>0</v>
      </c>
      <c r="BT188">
        <f t="shared" si="410"/>
        <v>0</v>
      </c>
      <c r="BU188">
        <f t="shared" si="410"/>
        <v>0</v>
      </c>
      <c r="BV188">
        <f t="shared" si="410"/>
        <v>0</v>
      </c>
      <c r="BW188">
        <f t="shared" si="410"/>
        <v>0</v>
      </c>
      <c r="BX188">
        <f t="shared" si="410"/>
        <v>0</v>
      </c>
      <c r="BY188">
        <f t="shared" si="410"/>
        <v>0</v>
      </c>
      <c r="BZ188">
        <f t="shared" si="410"/>
        <v>0</v>
      </c>
      <c r="CA188">
        <f t="shared" si="410"/>
        <v>0</v>
      </c>
      <c r="CB188">
        <f t="shared" si="410"/>
        <v>0</v>
      </c>
      <c r="CC188">
        <f t="shared" si="410"/>
        <v>0</v>
      </c>
      <c r="CD188">
        <f t="shared" si="410"/>
        <v>0</v>
      </c>
      <c r="CE188">
        <f t="shared" si="410"/>
        <v>0</v>
      </c>
      <c r="CF188">
        <f t="shared" si="410"/>
        <v>0</v>
      </c>
      <c r="CG188">
        <f t="shared" si="410"/>
        <v>0</v>
      </c>
      <c r="CH188">
        <f t="shared" si="410"/>
        <v>0</v>
      </c>
      <c r="CI188">
        <f t="shared" si="410"/>
        <v>1</v>
      </c>
      <c r="CJ188">
        <f t="shared" si="410"/>
        <v>0</v>
      </c>
      <c r="CK188">
        <f t="shared" si="410"/>
        <v>0</v>
      </c>
      <c r="CL188">
        <f t="shared" si="410"/>
        <v>0</v>
      </c>
      <c r="CM188">
        <f t="shared" si="410"/>
        <v>0</v>
      </c>
      <c r="CN188">
        <f t="shared" si="410"/>
        <v>0</v>
      </c>
      <c r="CO188">
        <f t="shared" si="410"/>
        <v>0</v>
      </c>
      <c r="CP188">
        <f t="shared" si="410"/>
        <v>1</v>
      </c>
      <c r="CQ188">
        <f t="shared" si="410"/>
        <v>1</v>
      </c>
      <c r="CR188">
        <f t="shared" si="410"/>
        <v>1</v>
      </c>
      <c r="CS188">
        <f t="shared" si="410"/>
        <v>1</v>
      </c>
      <c r="CT188">
        <f t="shared" si="410"/>
        <v>1</v>
      </c>
      <c r="CU188">
        <f t="shared" si="410"/>
        <v>1</v>
      </c>
      <c r="CV188">
        <f t="shared" ref="CV188:DZ188" si="411">IF($C188&lt;&gt;"",IF(AJ188&gt;0,1,0),0)</f>
        <v>1</v>
      </c>
      <c r="CW188">
        <f t="shared" si="411"/>
        <v>1</v>
      </c>
      <c r="CX188">
        <f t="shared" si="411"/>
        <v>1</v>
      </c>
      <c r="CY188">
        <f t="shared" si="411"/>
        <v>1</v>
      </c>
      <c r="CZ188">
        <f t="shared" si="411"/>
        <v>1</v>
      </c>
      <c r="DA188">
        <f t="shared" si="411"/>
        <v>1</v>
      </c>
      <c r="DB188">
        <f t="shared" si="411"/>
        <v>1</v>
      </c>
      <c r="DC188">
        <f t="shared" si="411"/>
        <v>1</v>
      </c>
      <c r="DD188">
        <f t="shared" si="411"/>
        <v>1</v>
      </c>
      <c r="DE188">
        <f t="shared" si="411"/>
        <v>1</v>
      </c>
      <c r="DF188">
        <f t="shared" si="411"/>
        <v>1</v>
      </c>
      <c r="DG188">
        <f t="shared" si="411"/>
        <v>1</v>
      </c>
      <c r="DH188">
        <f t="shared" si="411"/>
        <v>1</v>
      </c>
      <c r="DI188">
        <f t="shared" si="411"/>
        <v>1</v>
      </c>
      <c r="DJ188">
        <f t="shared" si="411"/>
        <v>1</v>
      </c>
      <c r="DK188">
        <f t="shared" si="411"/>
        <v>1</v>
      </c>
      <c r="DL188">
        <f t="shared" si="411"/>
        <v>1</v>
      </c>
      <c r="DM188">
        <f t="shared" si="411"/>
        <v>1</v>
      </c>
      <c r="DN188">
        <f t="shared" si="411"/>
        <v>0</v>
      </c>
      <c r="DO188">
        <f t="shared" si="411"/>
        <v>0</v>
      </c>
      <c r="DP188">
        <f t="shared" si="411"/>
        <v>0</v>
      </c>
      <c r="DQ188">
        <f t="shared" si="411"/>
        <v>0</v>
      </c>
      <c r="DR188">
        <f t="shared" si="411"/>
        <v>0</v>
      </c>
      <c r="DS188">
        <f t="shared" si="411"/>
        <v>0</v>
      </c>
      <c r="DT188">
        <f t="shared" si="411"/>
        <v>0</v>
      </c>
      <c r="DU188">
        <f t="shared" si="411"/>
        <v>1</v>
      </c>
      <c r="DV188">
        <f t="shared" si="411"/>
        <v>1</v>
      </c>
      <c r="DW188">
        <f t="shared" si="411"/>
        <v>1</v>
      </c>
      <c r="DX188">
        <f t="shared" si="411"/>
        <v>1</v>
      </c>
      <c r="DY188">
        <f t="shared" si="411"/>
        <v>0</v>
      </c>
      <c r="DZ188">
        <f t="shared" si="411"/>
        <v>0</v>
      </c>
    </row>
    <row r="189" spans="1:130">
      <c r="A189" s="105"/>
      <c r="B189" s="55" t="s">
        <v>202</v>
      </c>
      <c r="C189" s="97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3"/>
      <c r="BF189" s="22"/>
      <c r="BG189" s="22"/>
      <c r="BH189" s="22"/>
      <c r="BI189" s="22"/>
      <c r="BJ189" s="34">
        <v>8</v>
      </c>
      <c r="BK189" s="118">
        <v>0</v>
      </c>
      <c r="BL189" s="118">
        <v>2.2000000000000002</v>
      </c>
      <c r="BM189" s="118">
        <v>0</v>
      </c>
      <c r="BN189" s="118">
        <v>0</v>
      </c>
      <c r="BO189" s="103"/>
      <c r="BP189">
        <f t="shared" ref="BP189:BY191" si="412">IF($C189&lt;&gt;"",IF(D189&gt;0,1,0),0)</f>
        <v>0</v>
      </c>
      <c r="BQ189">
        <f t="shared" si="412"/>
        <v>0</v>
      </c>
      <c r="BR189">
        <f t="shared" si="412"/>
        <v>0</v>
      </c>
      <c r="BS189">
        <f t="shared" si="412"/>
        <v>0</v>
      </c>
      <c r="BT189">
        <f t="shared" si="412"/>
        <v>0</v>
      </c>
      <c r="BU189">
        <f t="shared" si="412"/>
        <v>0</v>
      </c>
      <c r="BV189">
        <f t="shared" si="412"/>
        <v>0</v>
      </c>
      <c r="BW189">
        <f t="shared" si="412"/>
        <v>0</v>
      </c>
      <c r="BX189">
        <f t="shared" si="412"/>
        <v>0</v>
      </c>
      <c r="BY189">
        <f t="shared" si="412"/>
        <v>0</v>
      </c>
      <c r="BZ189">
        <f t="shared" ref="BZ189:CI191" si="413">IF($C189&lt;&gt;"",IF(N189&gt;0,1,0),0)</f>
        <v>0</v>
      </c>
      <c r="CA189">
        <f t="shared" si="413"/>
        <v>0</v>
      </c>
      <c r="CB189">
        <f t="shared" si="413"/>
        <v>0</v>
      </c>
      <c r="CC189">
        <f t="shared" si="413"/>
        <v>0</v>
      </c>
      <c r="CD189">
        <f t="shared" si="413"/>
        <v>0</v>
      </c>
      <c r="CE189">
        <f t="shared" si="413"/>
        <v>0</v>
      </c>
      <c r="CF189">
        <f t="shared" si="413"/>
        <v>0</v>
      </c>
      <c r="CG189">
        <f t="shared" si="413"/>
        <v>0</v>
      </c>
      <c r="CH189">
        <f t="shared" si="413"/>
        <v>0</v>
      </c>
      <c r="CI189">
        <f t="shared" si="413"/>
        <v>0</v>
      </c>
      <c r="CJ189">
        <f t="shared" ref="CJ189:CS191" si="414">IF($C189&lt;&gt;"",IF(X189&gt;0,1,0),0)</f>
        <v>0</v>
      </c>
      <c r="CK189">
        <f t="shared" si="414"/>
        <v>0</v>
      </c>
      <c r="CL189">
        <f t="shared" si="414"/>
        <v>0</v>
      </c>
      <c r="CM189">
        <f t="shared" si="414"/>
        <v>0</v>
      </c>
      <c r="CN189">
        <f t="shared" si="414"/>
        <v>0</v>
      </c>
      <c r="CO189">
        <f t="shared" si="414"/>
        <v>0</v>
      </c>
      <c r="CP189">
        <f t="shared" si="414"/>
        <v>0</v>
      </c>
      <c r="CQ189">
        <f t="shared" si="414"/>
        <v>0</v>
      </c>
      <c r="CR189">
        <f t="shared" si="414"/>
        <v>0</v>
      </c>
      <c r="CS189">
        <f t="shared" si="414"/>
        <v>0</v>
      </c>
      <c r="CT189">
        <f t="shared" ref="CT189:DC191" si="415">IF($C189&lt;&gt;"",IF(AH189&gt;0,1,0),0)</f>
        <v>0</v>
      </c>
      <c r="CU189">
        <f t="shared" si="415"/>
        <v>0</v>
      </c>
      <c r="CV189">
        <f t="shared" si="415"/>
        <v>0</v>
      </c>
      <c r="CW189">
        <f t="shared" si="415"/>
        <v>0</v>
      </c>
      <c r="CX189">
        <f t="shared" si="415"/>
        <v>0</v>
      </c>
      <c r="CY189">
        <f t="shared" si="415"/>
        <v>0</v>
      </c>
      <c r="CZ189">
        <f t="shared" si="415"/>
        <v>0</v>
      </c>
      <c r="DA189">
        <f t="shared" si="415"/>
        <v>0</v>
      </c>
      <c r="DB189">
        <f t="shared" si="415"/>
        <v>0</v>
      </c>
      <c r="DC189">
        <f t="shared" si="415"/>
        <v>0</v>
      </c>
      <c r="DD189">
        <f t="shared" ref="DD189:DM191" si="416">IF($C189&lt;&gt;"",IF(AR189&gt;0,1,0),0)</f>
        <v>0</v>
      </c>
      <c r="DE189">
        <f t="shared" si="416"/>
        <v>0</v>
      </c>
      <c r="DF189">
        <f t="shared" si="416"/>
        <v>0</v>
      </c>
      <c r="DG189">
        <f t="shared" si="416"/>
        <v>0</v>
      </c>
      <c r="DH189">
        <f t="shared" si="416"/>
        <v>0</v>
      </c>
      <c r="DI189">
        <f t="shared" si="416"/>
        <v>0</v>
      </c>
      <c r="DJ189">
        <f t="shared" si="416"/>
        <v>0</v>
      </c>
      <c r="DK189">
        <f t="shared" si="416"/>
        <v>0</v>
      </c>
      <c r="DL189">
        <f t="shared" si="416"/>
        <v>0</v>
      </c>
      <c r="DM189">
        <f t="shared" si="416"/>
        <v>0</v>
      </c>
      <c r="DN189">
        <f t="shared" ref="DN189:DW191" si="417">IF($C189&lt;&gt;"",IF(BB189&gt;0,1,0),0)</f>
        <v>0</v>
      </c>
      <c r="DO189">
        <f t="shared" si="417"/>
        <v>0</v>
      </c>
      <c r="DP189">
        <f t="shared" si="417"/>
        <v>0</v>
      </c>
      <c r="DQ189">
        <f t="shared" si="417"/>
        <v>0</v>
      </c>
      <c r="DR189">
        <f t="shared" si="417"/>
        <v>0</v>
      </c>
      <c r="DS189">
        <f t="shared" si="417"/>
        <v>0</v>
      </c>
      <c r="DT189">
        <f t="shared" si="417"/>
        <v>0</v>
      </c>
      <c r="DU189">
        <f t="shared" si="417"/>
        <v>0</v>
      </c>
      <c r="DV189">
        <f t="shared" si="417"/>
        <v>0</v>
      </c>
      <c r="DW189">
        <f t="shared" si="417"/>
        <v>0</v>
      </c>
      <c r="DX189">
        <f t="shared" ref="DX189:DZ191" si="418">IF($C189&lt;&gt;"",IF(BL188&gt;0,1,0),0)</f>
        <v>0</v>
      </c>
      <c r="DY189">
        <f t="shared" si="418"/>
        <v>0</v>
      </c>
      <c r="DZ189">
        <f t="shared" si="418"/>
        <v>0</v>
      </c>
    </row>
    <row r="190" spans="1:130">
      <c r="A190" s="106"/>
      <c r="B190" s="59" t="s">
        <v>3</v>
      </c>
      <c r="C190" s="97"/>
      <c r="D190" s="18"/>
      <c r="E190" s="18"/>
      <c r="F190" s="18"/>
      <c r="G190" s="18"/>
      <c r="H190" s="18"/>
      <c r="I190" s="18"/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0.27300000000000002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0.112</v>
      </c>
      <c r="AE190" s="18">
        <v>1.8069999999999999</v>
      </c>
      <c r="AF190" s="18">
        <v>0.70799999999999996</v>
      </c>
      <c r="AG190" s="18">
        <v>2.4020000000000001</v>
      </c>
      <c r="AH190" s="18">
        <v>4.1689999999999996</v>
      </c>
      <c r="AI190" s="18">
        <v>6.2370000000000001</v>
      </c>
      <c r="AJ190" s="18">
        <v>9.4659999999999993</v>
      </c>
      <c r="AK190" s="18">
        <v>9.4009999999999998</v>
      </c>
      <c r="AL190" s="18">
        <v>10.629</v>
      </c>
      <c r="AM190" s="18">
        <v>4.8579999999999997</v>
      </c>
      <c r="AN190" s="18">
        <v>1.633</v>
      </c>
      <c r="AO190" s="18">
        <v>2.0550000000000002</v>
      </c>
      <c r="AP190" s="18">
        <v>4.1859999999999999</v>
      </c>
      <c r="AQ190" s="18">
        <v>4.1980000000000004</v>
      </c>
      <c r="AR190" s="18">
        <v>4.8579999999999997</v>
      </c>
      <c r="AS190" s="18">
        <v>3.827</v>
      </c>
      <c r="AT190" s="18">
        <v>1.44</v>
      </c>
      <c r="AU190" s="18">
        <v>2.84</v>
      </c>
      <c r="AV190" s="18">
        <v>1.006</v>
      </c>
      <c r="AW190" s="18">
        <v>5.49</v>
      </c>
      <c r="AX190" s="18">
        <v>32.033000000000001</v>
      </c>
      <c r="AY190" s="18">
        <v>2.6</v>
      </c>
      <c r="AZ190" s="18">
        <v>457.64</v>
      </c>
      <c r="BA190" s="18">
        <v>0.52500000000000002</v>
      </c>
      <c r="BB190" s="18">
        <v>0</v>
      </c>
      <c r="BC190" s="18">
        <v>0</v>
      </c>
      <c r="BD190" s="18">
        <v>0</v>
      </c>
      <c r="BE190" s="25">
        <v>0</v>
      </c>
      <c r="BF190" s="18">
        <v>0</v>
      </c>
      <c r="BG190" s="18">
        <v>0</v>
      </c>
      <c r="BH190" s="18">
        <v>0</v>
      </c>
      <c r="BI190" s="18">
        <v>4.2724E-3</v>
      </c>
      <c r="BJ190" s="107">
        <v>3.1988199999999994E-2</v>
      </c>
      <c r="BK190" s="107">
        <v>1.3828E-3</v>
      </c>
      <c r="BL190" s="107">
        <v>1.4403E-3</v>
      </c>
      <c r="BM190" s="18">
        <v>0</v>
      </c>
      <c r="BN190" s="18">
        <v>0</v>
      </c>
      <c r="BO190" s="103"/>
      <c r="BP190">
        <f t="shared" si="412"/>
        <v>0</v>
      </c>
      <c r="BQ190">
        <f t="shared" si="412"/>
        <v>0</v>
      </c>
      <c r="BR190">
        <f t="shared" si="412"/>
        <v>0</v>
      </c>
      <c r="BS190">
        <f t="shared" si="412"/>
        <v>0</v>
      </c>
      <c r="BT190">
        <f t="shared" si="412"/>
        <v>0</v>
      </c>
      <c r="BU190">
        <f t="shared" si="412"/>
        <v>0</v>
      </c>
      <c r="BV190">
        <f t="shared" si="412"/>
        <v>0</v>
      </c>
      <c r="BW190">
        <f t="shared" si="412"/>
        <v>0</v>
      </c>
      <c r="BX190">
        <f t="shared" si="412"/>
        <v>0</v>
      </c>
      <c r="BY190">
        <f t="shared" si="412"/>
        <v>0</v>
      </c>
      <c r="BZ190">
        <f t="shared" si="413"/>
        <v>0</v>
      </c>
      <c r="CA190">
        <f t="shared" si="413"/>
        <v>0</v>
      </c>
      <c r="CB190">
        <f t="shared" si="413"/>
        <v>0</v>
      </c>
      <c r="CC190">
        <f t="shared" si="413"/>
        <v>0</v>
      </c>
      <c r="CD190">
        <f t="shared" si="413"/>
        <v>0</v>
      </c>
      <c r="CE190">
        <f t="shared" si="413"/>
        <v>0</v>
      </c>
      <c r="CF190">
        <f t="shared" si="413"/>
        <v>0</v>
      </c>
      <c r="CG190">
        <f t="shared" si="413"/>
        <v>0</v>
      </c>
      <c r="CH190">
        <f t="shared" si="413"/>
        <v>0</v>
      </c>
      <c r="CI190">
        <f t="shared" si="413"/>
        <v>0</v>
      </c>
      <c r="CJ190">
        <f t="shared" si="414"/>
        <v>0</v>
      </c>
      <c r="CK190">
        <f t="shared" si="414"/>
        <v>0</v>
      </c>
      <c r="CL190">
        <f t="shared" si="414"/>
        <v>0</v>
      </c>
      <c r="CM190">
        <f t="shared" si="414"/>
        <v>0</v>
      </c>
      <c r="CN190">
        <f t="shared" si="414"/>
        <v>0</v>
      </c>
      <c r="CO190">
        <f t="shared" si="414"/>
        <v>0</v>
      </c>
      <c r="CP190">
        <f t="shared" si="414"/>
        <v>0</v>
      </c>
      <c r="CQ190">
        <f t="shared" si="414"/>
        <v>0</v>
      </c>
      <c r="CR190">
        <f t="shared" si="414"/>
        <v>0</v>
      </c>
      <c r="CS190">
        <f t="shared" si="414"/>
        <v>0</v>
      </c>
      <c r="CT190">
        <f t="shared" si="415"/>
        <v>0</v>
      </c>
      <c r="CU190">
        <f t="shared" si="415"/>
        <v>0</v>
      </c>
      <c r="CV190">
        <f t="shared" si="415"/>
        <v>0</v>
      </c>
      <c r="CW190">
        <f t="shared" si="415"/>
        <v>0</v>
      </c>
      <c r="CX190">
        <f t="shared" si="415"/>
        <v>0</v>
      </c>
      <c r="CY190">
        <f t="shared" si="415"/>
        <v>0</v>
      </c>
      <c r="CZ190">
        <f t="shared" si="415"/>
        <v>0</v>
      </c>
      <c r="DA190">
        <f t="shared" si="415"/>
        <v>0</v>
      </c>
      <c r="DB190">
        <f t="shared" si="415"/>
        <v>0</v>
      </c>
      <c r="DC190">
        <f t="shared" si="415"/>
        <v>0</v>
      </c>
      <c r="DD190">
        <f t="shared" si="416"/>
        <v>0</v>
      </c>
      <c r="DE190">
        <f t="shared" si="416"/>
        <v>0</v>
      </c>
      <c r="DF190">
        <f t="shared" si="416"/>
        <v>0</v>
      </c>
      <c r="DG190">
        <f t="shared" si="416"/>
        <v>0</v>
      </c>
      <c r="DH190">
        <f t="shared" si="416"/>
        <v>0</v>
      </c>
      <c r="DI190">
        <f t="shared" si="416"/>
        <v>0</v>
      </c>
      <c r="DJ190">
        <f t="shared" si="416"/>
        <v>0</v>
      </c>
      <c r="DK190">
        <f t="shared" si="416"/>
        <v>0</v>
      </c>
      <c r="DL190">
        <f t="shared" si="416"/>
        <v>0</v>
      </c>
      <c r="DM190">
        <f t="shared" si="416"/>
        <v>0</v>
      </c>
      <c r="DN190">
        <f t="shared" si="417"/>
        <v>0</v>
      </c>
      <c r="DO190">
        <f t="shared" si="417"/>
        <v>0</v>
      </c>
      <c r="DP190">
        <f t="shared" si="417"/>
        <v>0</v>
      </c>
      <c r="DQ190">
        <f t="shared" si="417"/>
        <v>0</v>
      </c>
      <c r="DR190">
        <f t="shared" si="417"/>
        <v>0</v>
      </c>
      <c r="DS190">
        <f t="shared" si="417"/>
        <v>0</v>
      </c>
      <c r="DT190">
        <f t="shared" si="417"/>
        <v>0</v>
      </c>
      <c r="DU190">
        <f t="shared" si="417"/>
        <v>0</v>
      </c>
      <c r="DV190">
        <f t="shared" si="417"/>
        <v>0</v>
      </c>
      <c r="DW190">
        <f t="shared" si="417"/>
        <v>0</v>
      </c>
      <c r="DX190">
        <f t="shared" si="418"/>
        <v>0</v>
      </c>
      <c r="DY190">
        <f t="shared" si="418"/>
        <v>0</v>
      </c>
      <c r="DZ190">
        <f t="shared" si="418"/>
        <v>0</v>
      </c>
    </row>
    <row r="191" spans="1:130">
      <c r="A191" s="106"/>
      <c r="B191" s="19" t="s">
        <v>205</v>
      </c>
      <c r="C191" s="97"/>
      <c r="D191" s="18"/>
      <c r="E191" s="18"/>
      <c r="F191" s="18"/>
      <c r="G191" s="18"/>
      <c r="H191" s="18"/>
      <c r="I191" s="18"/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0.27500000000000002</v>
      </c>
      <c r="AG191" s="18">
        <v>0.24399999999999999</v>
      </c>
      <c r="AH191" s="18">
        <v>3.097</v>
      </c>
      <c r="AI191" s="18">
        <v>2.8839999999999999</v>
      </c>
      <c r="AJ191" s="18">
        <v>3.23</v>
      </c>
      <c r="AK191" s="18">
        <v>4.1890000000000001</v>
      </c>
      <c r="AL191" s="18">
        <v>11.427</v>
      </c>
      <c r="AM191" s="18">
        <v>12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  <c r="AS191" s="18">
        <v>0</v>
      </c>
      <c r="AT191" s="18">
        <v>0</v>
      </c>
      <c r="AU191" s="18">
        <v>0</v>
      </c>
      <c r="AV191" s="18">
        <v>0</v>
      </c>
      <c r="AW191" s="18">
        <v>0</v>
      </c>
      <c r="AX191" s="18">
        <v>0</v>
      </c>
      <c r="AY191" s="18">
        <v>0</v>
      </c>
      <c r="AZ191" s="18">
        <v>0</v>
      </c>
      <c r="BA191" s="18">
        <v>0</v>
      </c>
      <c r="BB191" s="18">
        <v>0</v>
      </c>
      <c r="BC191" s="18">
        <v>0</v>
      </c>
      <c r="BD191" s="18">
        <v>0</v>
      </c>
      <c r="BE191" s="25">
        <v>0</v>
      </c>
      <c r="BF191" s="18">
        <v>0</v>
      </c>
      <c r="BG191" s="18">
        <v>0</v>
      </c>
      <c r="BH191" s="18">
        <v>0</v>
      </c>
      <c r="BI191" s="18">
        <v>0</v>
      </c>
      <c r="BJ191" s="118">
        <v>0</v>
      </c>
      <c r="BK191" s="118">
        <v>0</v>
      </c>
      <c r="BL191" s="118">
        <v>1.4403E-3</v>
      </c>
      <c r="BM191" s="18">
        <v>0</v>
      </c>
      <c r="BN191" s="18">
        <v>0</v>
      </c>
      <c r="BO191" s="103"/>
      <c r="BP191">
        <f t="shared" si="412"/>
        <v>0</v>
      </c>
      <c r="BQ191">
        <f t="shared" si="412"/>
        <v>0</v>
      </c>
      <c r="BR191">
        <f t="shared" si="412"/>
        <v>0</v>
      </c>
      <c r="BS191">
        <f t="shared" si="412"/>
        <v>0</v>
      </c>
      <c r="BT191">
        <f t="shared" si="412"/>
        <v>0</v>
      </c>
      <c r="BU191">
        <f t="shared" si="412"/>
        <v>0</v>
      </c>
      <c r="BV191">
        <f t="shared" si="412"/>
        <v>0</v>
      </c>
      <c r="BW191">
        <f t="shared" si="412"/>
        <v>0</v>
      </c>
      <c r="BX191">
        <f t="shared" si="412"/>
        <v>0</v>
      </c>
      <c r="BY191">
        <f t="shared" si="412"/>
        <v>0</v>
      </c>
      <c r="BZ191">
        <f t="shared" si="413"/>
        <v>0</v>
      </c>
      <c r="CA191">
        <f t="shared" si="413"/>
        <v>0</v>
      </c>
      <c r="CB191">
        <f t="shared" si="413"/>
        <v>0</v>
      </c>
      <c r="CC191">
        <f t="shared" si="413"/>
        <v>0</v>
      </c>
      <c r="CD191">
        <f t="shared" si="413"/>
        <v>0</v>
      </c>
      <c r="CE191">
        <f t="shared" si="413"/>
        <v>0</v>
      </c>
      <c r="CF191">
        <f t="shared" si="413"/>
        <v>0</v>
      </c>
      <c r="CG191">
        <f t="shared" si="413"/>
        <v>0</v>
      </c>
      <c r="CH191">
        <f t="shared" si="413"/>
        <v>0</v>
      </c>
      <c r="CI191">
        <f t="shared" si="413"/>
        <v>0</v>
      </c>
      <c r="CJ191">
        <f t="shared" si="414"/>
        <v>0</v>
      </c>
      <c r="CK191">
        <f t="shared" si="414"/>
        <v>0</v>
      </c>
      <c r="CL191">
        <f t="shared" si="414"/>
        <v>0</v>
      </c>
      <c r="CM191">
        <f t="shared" si="414"/>
        <v>0</v>
      </c>
      <c r="CN191">
        <f t="shared" si="414"/>
        <v>0</v>
      </c>
      <c r="CO191">
        <f t="shared" si="414"/>
        <v>0</v>
      </c>
      <c r="CP191">
        <f t="shared" si="414"/>
        <v>0</v>
      </c>
      <c r="CQ191">
        <f t="shared" si="414"/>
        <v>0</v>
      </c>
      <c r="CR191">
        <f t="shared" si="414"/>
        <v>0</v>
      </c>
      <c r="CS191">
        <f t="shared" si="414"/>
        <v>0</v>
      </c>
      <c r="CT191">
        <f t="shared" si="415"/>
        <v>0</v>
      </c>
      <c r="CU191">
        <f t="shared" si="415"/>
        <v>0</v>
      </c>
      <c r="CV191">
        <f t="shared" si="415"/>
        <v>0</v>
      </c>
      <c r="CW191">
        <f t="shared" si="415"/>
        <v>0</v>
      </c>
      <c r="CX191">
        <f t="shared" si="415"/>
        <v>0</v>
      </c>
      <c r="CY191">
        <f t="shared" si="415"/>
        <v>0</v>
      </c>
      <c r="CZ191">
        <f t="shared" si="415"/>
        <v>0</v>
      </c>
      <c r="DA191">
        <f t="shared" si="415"/>
        <v>0</v>
      </c>
      <c r="DB191">
        <f t="shared" si="415"/>
        <v>0</v>
      </c>
      <c r="DC191">
        <f t="shared" si="415"/>
        <v>0</v>
      </c>
      <c r="DD191">
        <f t="shared" si="416"/>
        <v>0</v>
      </c>
      <c r="DE191">
        <f t="shared" si="416"/>
        <v>0</v>
      </c>
      <c r="DF191">
        <f t="shared" si="416"/>
        <v>0</v>
      </c>
      <c r="DG191">
        <f t="shared" si="416"/>
        <v>0</v>
      </c>
      <c r="DH191">
        <f t="shared" si="416"/>
        <v>0</v>
      </c>
      <c r="DI191">
        <f t="shared" si="416"/>
        <v>0</v>
      </c>
      <c r="DJ191">
        <f t="shared" si="416"/>
        <v>0</v>
      </c>
      <c r="DK191">
        <f t="shared" si="416"/>
        <v>0</v>
      </c>
      <c r="DL191">
        <f t="shared" si="416"/>
        <v>0</v>
      </c>
      <c r="DM191">
        <f t="shared" si="416"/>
        <v>0</v>
      </c>
      <c r="DN191">
        <f t="shared" si="417"/>
        <v>0</v>
      </c>
      <c r="DO191">
        <f t="shared" si="417"/>
        <v>0</v>
      </c>
      <c r="DP191">
        <f t="shared" si="417"/>
        <v>0</v>
      </c>
      <c r="DQ191">
        <f t="shared" si="417"/>
        <v>0</v>
      </c>
      <c r="DR191">
        <f t="shared" si="417"/>
        <v>0</v>
      </c>
      <c r="DS191">
        <f t="shared" si="417"/>
        <v>0</v>
      </c>
      <c r="DT191">
        <f t="shared" si="417"/>
        <v>0</v>
      </c>
      <c r="DU191">
        <f t="shared" si="417"/>
        <v>0</v>
      </c>
      <c r="DV191">
        <f t="shared" si="417"/>
        <v>0</v>
      </c>
      <c r="DW191">
        <f t="shared" si="417"/>
        <v>0</v>
      </c>
      <c r="DX191">
        <f t="shared" si="418"/>
        <v>0</v>
      </c>
      <c r="DY191">
        <f t="shared" si="418"/>
        <v>0</v>
      </c>
      <c r="DZ191">
        <f t="shared" si="418"/>
        <v>0</v>
      </c>
    </row>
    <row r="192" spans="1:130" ht="15.75">
      <c r="A192" s="106"/>
      <c r="B192" s="19"/>
      <c r="C192" s="97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25"/>
      <c r="BF192" s="18"/>
      <c r="BG192" s="18"/>
      <c r="BH192" s="2"/>
      <c r="BI192" s="2"/>
      <c r="BJ192" s="2"/>
      <c r="BK192" s="2"/>
      <c r="BL192" s="22"/>
      <c r="BM192" s="2"/>
      <c r="BN192" s="2"/>
      <c r="BO192" s="103"/>
    </row>
    <row r="193" spans="1:130">
      <c r="A193" s="105">
        <f>IF(LEFT(B193,1)&lt;&gt;"",IF(LEFT(B193,1)&lt;&gt;" ",COUNT($A$66:A192)+1,""),"")</f>
        <v>21</v>
      </c>
      <c r="B193" s="32" t="s">
        <v>37</v>
      </c>
      <c r="C193" s="97">
        <v>3</v>
      </c>
      <c r="D193" s="22">
        <f t="shared" ref="D193:AI193" si="419">SUM(D194:D199)</f>
        <v>48</v>
      </c>
      <c r="E193" s="22">
        <f t="shared" si="419"/>
        <v>811.6</v>
      </c>
      <c r="F193" s="22">
        <f t="shared" si="419"/>
        <v>43.5</v>
      </c>
      <c r="G193" s="22">
        <f t="shared" si="419"/>
        <v>112</v>
      </c>
      <c r="H193" s="22">
        <f t="shared" si="419"/>
        <v>416</v>
      </c>
      <c r="I193" s="22">
        <f t="shared" si="419"/>
        <v>43</v>
      </c>
      <c r="J193" s="22">
        <f t="shared" si="419"/>
        <v>0</v>
      </c>
      <c r="K193" s="22">
        <f t="shared" si="419"/>
        <v>0</v>
      </c>
      <c r="L193" s="22">
        <f t="shared" si="419"/>
        <v>0</v>
      </c>
      <c r="M193" s="22">
        <f t="shared" si="419"/>
        <v>0</v>
      </c>
      <c r="N193" s="22">
        <f t="shared" si="419"/>
        <v>0</v>
      </c>
      <c r="O193" s="22">
        <f t="shared" si="419"/>
        <v>20.8</v>
      </c>
      <c r="P193" s="22">
        <f t="shared" si="419"/>
        <v>35</v>
      </c>
      <c r="Q193" s="22">
        <f t="shared" si="419"/>
        <v>40.800000000000004</v>
      </c>
      <c r="R193" s="22">
        <f t="shared" si="419"/>
        <v>39.800000000000004</v>
      </c>
      <c r="S193" s="22">
        <f t="shared" si="419"/>
        <v>47.371000000000002</v>
      </c>
      <c r="T193" s="22">
        <f t="shared" si="419"/>
        <v>62.83</v>
      </c>
      <c r="U193" s="22">
        <f t="shared" si="419"/>
        <v>137.893</v>
      </c>
      <c r="V193" s="22">
        <f t="shared" si="419"/>
        <v>286.37700000000001</v>
      </c>
      <c r="W193" s="22">
        <f t="shared" si="419"/>
        <v>352.69</v>
      </c>
      <c r="X193" s="22">
        <f t="shared" si="419"/>
        <v>411.435</v>
      </c>
      <c r="Y193" s="22">
        <f t="shared" si="419"/>
        <v>439.47799999999995</v>
      </c>
      <c r="Z193" s="22">
        <f t="shared" si="419"/>
        <v>441.29599999999999</v>
      </c>
      <c r="AA193" s="22">
        <f t="shared" si="419"/>
        <v>28266.532999999999</v>
      </c>
      <c r="AB193" s="22">
        <f t="shared" si="419"/>
        <v>26641.555</v>
      </c>
      <c r="AC193" s="22">
        <f t="shared" si="419"/>
        <v>17329.883000000002</v>
      </c>
      <c r="AD193" s="22">
        <f t="shared" si="419"/>
        <v>54301.686000000002</v>
      </c>
      <c r="AE193" s="22">
        <f t="shared" si="419"/>
        <v>98751.7</v>
      </c>
      <c r="AF193" s="22">
        <f t="shared" si="419"/>
        <v>68315.100000000006</v>
      </c>
      <c r="AG193" s="22">
        <f t="shared" si="419"/>
        <v>85564.51999999999</v>
      </c>
      <c r="AH193" s="22">
        <f t="shared" si="419"/>
        <v>147531.89500000002</v>
      </c>
      <c r="AI193" s="22">
        <f t="shared" si="419"/>
        <v>28411.036</v>
      </c>
      <c r="AJ193" s="22">
        <f t="shared" ref="AJ193:BK193" si="420">SUM(AJ194:AJ199)</f>
        <v>31888.5</v>
      </c>
      <c r="AK193" s="22">
        <f t="shared" si="420"/>
        <v>63096.476000000002</v>
      </c>
      <c r="AL193" s="22">
        <f t="shared" si="420"/>
        <v>92622.260000000009</v>
      </c>
      <c r="AM193" s="22">
        <f t="shared" si="420"/>
        <v>5450.4580000000005</v>
      </c>
      <c r="AN193" s="22">
        <f t="shared" si="420"/>
        <v>4901.7530000000006</v>
      </c>
      <c r="AO193" s="22">
        <f t="shared" si="420"/>
        <v>10851.409</v>
      </c>
      <c r="AP193" s="22">
        <f t="shared" si="420"/>
        <v>3561.1050000000005</v>
      </c>
      <c r="AQ193" s="22">
        <f t="shared" si="420"/>
        <v>10647.549000000001</v>
      </c>
      <c r="AR193" s="22">
        <f t="shared" si="420"/>
        <v>14955.630000000001</v>
      </c>
      <c r="AS193" s="22">
        <f t="shared" si="420"/>
        <v>0</v>
      </c>
      <c r="AT193" s="22">
        <f t="shared" si="420"/>
        <v>0</v>
      </c>
      <c r="AU193" s="22">
        <f t="shared" si="420"/>
        <v>0.2</v>
      </c>
      <c r="AV193" s="22">
        <f t="shared" si="420"/>
        <v>1.9E-2</v>
      </c>
      <c r="AW193" s="22">
        <f t="shared" si="420"/>
        <v>4274.2129999999997</v>
      </c>
      <c r="AX193" s="22">
        <f t="shared" si="420"/>
        <v>104.84399999999999</v>
      </c>
      <c r="AY193" s="22">
        <f t="shared" si="420"/>
        <v>24.1</v>
      </c>
      <c r="AZ193" s="22">
        <f t="shared" si="420"/>
        <v>112.634</v>
      </c>
      <c r="BA193" s="22">
        <f t="shared" si="420"/>
        <v>47.895000000000003</v>
      </c>
      <c r="BB193" s="22">
        <f t="shared" si="420"/>
        <v>0.3963971</v>
      </c>
      <c r="BC193" s="22">
        <f t="shared" si="420"/>
        <v>0.53148600000000001</v>
      </c>
      <c r="BD193" s="22">
        <f t="shared" si="420"/>
        <v>0.42243490000000006</v>
      </c>
      <c r="BE193" s="22">
        <f t="shared" si="420"/>
        <v>43.013706500000005</v>
      </c>
      <c r="BF193" s="22">
        <f t="shared" si="420"/>
        <v>598.3519154999999</v>
      </c>
      <c r="BG193" s="22">
        <f t="shared" si="420"/>
        <v>0.13700000000000001</v>
      </c>
      <c r="BH193" s="22">
        <f t="shared" si="420"/>
        <v>3.2000000000000001E-2</v>
      </c>
      <c r="BI193" s="22">
        <f t="shared" si="420"/>
        <v>4.492</v>
      </c>
      <c r="BJ193" s="22">
        <f t="shared" si="420"/>
        <v>0</v>
      </c>
      <c r="BK193" s="22">
        <f t="shared" si="420"/>
        <v>2.9110400000000002E-2</v>
      </c>
      <c r="BL193" s="22">
        <f>SUM(BL194:BL199)</f>
        <v>8.0000000000000002E-3</v>
      </c>
      <c r="BM193" s="22">
        <f t="shared" ref="BM193:BN193" si="421">SUM(BM194:BM199)</f>
        <v>0</v>
      </c>
      <c r="BN193" s="22">
        <f t="shared" si="421"/>
        <v>0</v>
      </c>
      <c r="BO193" s="103"/>
      <c r="BP193">
        <f t="shared" ref="BP193:CU193" si="422">IF($C193&lt;&gt;"",IF(D193&gt;0,1,0),0)</f>
        <v>1</v>
      </c>
      <c r="BQ193">
        <f t="shared" si="422"/>
        <v>1</v>
      </c>
      <c r="BR193">
        <f t="shared" si="422"/>
        <v>1</v>
      </c>
      <c r="BS193">
        <f t="shared" si="422"/>
        <v>1</v>
      </c>
      <c r="BT193">
        <f t="shared" si="422"/>
        <v>1</v>
      </c>
      <c r="BU193">
        <f t="shared" si="422"/>
        <v>1</v>
      </c>
      <c r="BV193">
        <f t="shared" si="422"/>
        <v>0</v>
      </c>
      <c r="BW193">
        <f t="shared" si="422"/>
        <v>0</v>
      </c>
      <c r="BX193">
        <f t="shared" si="422"/>
        <v>0</v>
      </c>
      <c r="BY193">
        <f t="shared" si="422"/>
        <v>0</v>
      </c>
      <c r="BZ193">
        <f t="shared" si="422"/>
        <v>0</v>
      </c>
      <c r="CA193">
        <f t="shared" si="422"/>
        <v>1</v>
      </c>
      <c r="CB193">
        <f t="shared" si="422"/>
        <v>1</v>
      </c>
      <c r="CC193">
        <f t="shared" si="422"/>
        <v>1</v>
      </c>
      <c r="CD193">
        <f t="shared" si="422"/>
        <v>1</v>
      </c>
      <c r="CE193">
        <f t="shared" si="422"/>
        <v>1</v>
      </c>
      <c r="CF193">
        <f t="shared" si="422"/>
        <v>1</v>
      </c>
      <c r="CG193">
        <f t="shared" si="422"/>
        <v>1</v>
      </c>
      <c r="CH193">
        <f t="shared" si="422"/>
        <v>1</v>
      </c>
      <c r="CI193">
        <f t="shared" si="422"/>
        <v>1</v>
      </c>
      <c r="CJ193">
        <f t="shared" si="422"/>
        <v>1</v>
      </c>
      <c r="CK193">
        <f t="shared" si="422"/>
        <v>1</v>
      </c>
      <c r="CL193">
        <f t="shared" si="422"/>
        <v>1</v>
      </c>
      <c r="CM193">
        <f t="shared" si="422"/>
        <v>1</v>
      </c>
      <c r="CN193">
        <f t="shared" si="422"/>
        <v>1</v>
      </c>
      <c r="CO193">
        <f t="shared" si="422"/>
        <v>1</v>
      </c>
      <c r="CP193">
        <f t="shared" si="422"/>
        <v>1</v>
      </c>
      <c r="CQ193">
        <f t="shared" si="422"/>
        <v>1</v>
      </c>
      <c r="CR193">
        <f t="shared" si="422"/>
        <v>1</v>
      </c>
      <c r="CS193">
        <f t="shared" si="422"/>
        <v>1</v>
      </c>
      <c r="CT193">
        <f t="shared" si="422"/>
        <v>1</v>
      </c>
      <c r="CU193">
        <f t="shared" si="422"/>
        <v>1</v>
      </c>
      <c r="CV193">
        <f t="shared" ref="CV193:DW193" si="423">IF($C193&lt;&gt;"",IF(AJ193&gt;0,1,0),0)</f>
        <v>1</v>
      </c>
      <c r="CW193">
        <f t="shared" si="423"/>
        <v>1</v>
      </c>
      <c r="CX193">
        <f t="shared" si="423"/>
        <v>1</v>
      </c>
      <c r="CY193">
        <f t="shared" si="423"/>
        <v>1</v>
      </c>
      <c r="CZ193">
        <f t="shared" si="423"/>
        <v>1</v>
      </c>
      <c r="DA193">
        <f t="shared" si="423"/>
        <v>1</v>
      </c>
      <c r="DB193">
        <f t="shared" si="423"/>
        <v>1</v>
      </c>
      <c r="DC193">
        <f t="shared" si="423"/>
        <v>1</v>
      </c>
      <c r="DD193">
        <f t="shared" si="423"/>
        <v>1</v>
      </c>
      <c r="DE193">
        <f t="shared" si="423"/>
        <v>0</v>
      </c>
      <c r="DF193">
        <f t="shared" si="423"/>
        <v>0</v>
      </c>
      <c r="DG193">
        <f t="shared" si="423"/>
        <v>1</v>
      </c>
      <c r="DH193">
        <f t="shared" si="423"/>
        <v>1</v>
      </c>
      <c r="DI193">
        <f t="shared" si="423"/>
        <v>1</v>
      </c>
      <c r="DJ193">
        <f t="shared" si="423"/>
        <v>1</v>
      </c>
      <c r="DK193">
        <f t="shared" si="423"/>
        <v>1</v>
      </c>
      <c r="DL193">
        <f t="shared" si="423"/>
        <v>1</v>
      </c>
      <c r="DM193">
        <f t="shared" si="423"/>
        <v>1</v>
      </c>
      <c r="DN193">
        <f t="shared" si="423"/>
        <v>1</v>
      </c>
      <c r="DO193">
        <f t="shared" si="423"/>
        <v>1</v>
      </c>
      <c r="DP193">
        <f t="shared" si="423"/>
        <v>1</v>
      </c>
      <c r="DQ193">
        <f t="shared" si="423"/>
        <v>1</v>
      </c>
      <c r="DR193">
        <f t="shared" si="423"/>
        <v>1</v>
      </c>
      <c r="DS193">
        <f t="shared" si="423"/>
        <v>1</v>
      </c>
      <c r="DT193">
        <f t="shared" si="423"/>
        <v>1</v>
      </c>
      <c r="DU193">
        <f t="shared" si="423"/>
        <v>1</v>
      </c>
      <c r="DV193">
        <f t="shared" si="423"/>
        <v>0</v>
      </c>
      <c r="DW193">
        <f t="shared" si="423"/>
        <v>1</v>
      </c>
      <c r="DX193">
        <f t="shared" ref="DX193:DX199" si="424">IF($C193&lt;&gt;"",IF(BL193&gt;0,1,0),0)</f>
        <v>1</v>
      </c>
      <c r="DY193">
        <f t="shared" ref="DY193:DY199" si="425">IF($C193&lt;&gt;"",IF(BM193&gt;0,1,0),0)</f>
        <v>0</v>
      </c>
      <c r="DZ193">
        <f t="shared" ref="DZ193:DZ199" si="426">IF($C193&lt;&gt;"",IF(BN193&gt;0,1,0),0)</f>
        <v>0</v>
      </c>
    </row>
    <row r="194" spans="1:130">
      <c r="A194" s="105"/>
      <c r="B194" s="55" t="s">
        <v>15</v>
      </c>
      <c r="C194" s="97"/>
      <c r="D194" s="18">
        <v>48</v>
      </c>
      <c r="E194" s="18">
        <v>0</v>
      </c>
      <c r="F194" s="18">
        <v>29</v>
      </c>
      <c r="G194" s="18">
        <v>0</v>
      </c>
      <c r="H194" s="18">
        <v>107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18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  <c r="AS194" s="18">
        <v>0</v>
      </c>
      <c r="AT194" s="18">
        <v>0</v>
      </c>
      <c r="AU194" s="18">
        <v>0</v>
      </c>
      <c r="AV194" s="18">
        <v>0</v>
      </c>
      <c r="AW194" s="18">
        <v>0</v>
      </c>
      <c r="AX194" s="18">
        <v>48</v>
      </c>
      <c r="AY194" s="18">
        <v>0</v>
      </c>
      <c r="AZ194" s="18">
        <v>0</v>
      </c>
      <c r="BA194" s="18">
        <v>0</v>
      </c>
      <c r="BB194" s="18">
        <v>0</v>
      </c>
      <c r="BC194" s="18">
        <v>0</v>
      </c>
      <c r="BD194" s="18">
        <v>0</v>
      </c>
      <c r="BE194" s="18">
        <v>0</v>
      </c>
      <c r="BF194" s="18">
        <v>0</v>
      </c>
      <c r="BG194" s="18">
        <v>0</v>
      </c>
      <c r="BH194" s="18">
        <v>0</v>
      </c>
      <c r="BI194" s="18">
        <v>0</v>
      </c>
      <c r="BJ194" s="118">
        <v>0</v>
      </c>
      <c r="BK194" s="118">
        <v>0</v>
      </c>
      <c r="BL194" s="118">
        <v>0</v>
      </c>
      <c r="BM194" s="118">
        <v>0</v>
      </c>
      <c r="BN194" s="118">
        <v>0</v>
      </c>
      <c r="BO194" s="103"/>
      <c r="BP194">
        <f t="shared" ref="BP194:BY199" si="427">IF($C194&lt;&gt;"",IF(D194&gt;0,1,0),0)</f>
        <v>0</v>
      </c>
      <c r="BQ194">
        <f t="shared" si="427"/>
        <v>0</v>
      </c>
      <c r="BR194">
        <f t="shared" si="427"/>
        <v>0</v>
      </c>
      <c r="BS194">
        <f t="shared" si="427"/>
        <v>0</v>
      </c>
      <c r="BT194">
        <f t="shared" si="427"/>
        <v>0</v>
      </c>
      <c r="BU194">
        <f t="shared" si="427"/>
        <v>0</v>
      </c>
      <c r="BV194">
        <f t="shared" si="427"/>
        <v>0</v>
      </c>
      <c r="BW194">
        <f t="shared" si="427"/>
        <v>0</v>
      </c>
      <c r="BX194">
        <f t="shared" si="427"/>
        <v>0</v>
      </c>
      <c r="BY194">
        <f t="shared" si="427"/>
        <v>0</v>
      </c>
      <c r="BZ194">
        <f t="shared" ref="BZ194:CI199" si="428">IF($C194&lt;&gt;"",IF(N194&gt;0,1,0),0)</f>
        <v>0</v>
      </c>
      <c r="CA194">
        <f t="shared" si="428"/>
        <v>0</v>
      </c>
      <c r="CB194">
        <f t="shared" si="428"/>
        <v>0</v>
      </c>
      <c r="CC194">
        <f t="shared" si="428"/>
        <v>0</v>
      </c>
      <c r="CD194">
        <f t="shared" si="428"/>
        <v>0</v>
      </c>
      <c r="CE194">
        <f t="shared" si="428"/>
        <v>0</v>
      </c>
      <c r="CF194">
        <f t="shared" si="428"/>
        <v>0</v>
      </c>
      <c r="CG194">
        <f t="shared" si="428"/>
        <v>0</v>
      </c>
      <c r="CH194">
        <f t="shared" si="428"/>
        <v>0</v>
      </c>
      <c r="CI194">
        <f t="shared" si="428"/>
        <v>0</v>
      </c>
      <c r="CJ194">
        <f t="shared" ref="CJ194:CS199" si="429">IF($C194&lt;&gt;"",IF(X194&gt;0,1,0),0)</f>
        <v>0</v>
      </c>
      <c r="CK194">
        <f t="shared" si="429"/>
        <v>0</v>
      </c>
      <c r="CL194">
        <f t="shared" si="429"/>
        <v>0</v>
      </c>
      <c r="CM194">
        <f t="shared" si="429"/>
        <v>0</v>
      </c>
      <c r="CN194">
        <f t="shared" si="429"/>
        <v>0</v>
      </c>
      <c r="CO194">
        <f t="shared" si="429"/>
        <v>0</v>
      </c>
      <c r="CP194">
        <f t="shared" si="429"/>
        <v>0</v>
      </c>
      <c r="CQ194">
        <f t="shared" si="429"/>
        <v>0</v>
      </c>
      <c r="CR194">
        <f t="shared" si="429"/>
        <v>0</v>
      </c>
      <c r="CS194">
        <f t="shared" si="429"/>
        <v>0</v>
      </c>
      <c r="CT194">
        <f t="shared" ref="CT194:DC199" si="430">IF($C194&lt;&gt;"",IF(AH194&gt;0,1,0),0)</f>
        <v>0</v>
      </c>
      <c r="CU194">
        <f t="shared" si="430"/>
        <v>0</v>
      </c>
      <c r="CV194">
        <f t="shared" si="430"/>
        <v>0</v>
      </c>
      <c r="CW194">
        <f t="shared" si="430"/>
        <v>0</v>
      </c>
      <c r="CX194">
        <f t="shared" si="430"/>
        <v>0</v>
      </c>
      <c r="CY194">
        <f t="shared" si="430"/>
        <v>0</v>
      </c>
      <c r="CZ194">
        <f t="shared" si="430"/>
        <v>0</v>
      </c>
      <c r="DA194">
        <f t="shared" si="430"/>
        <v>0</v>
      </c>
      <c r="DB194">
        <f t="shared" si="430"/>
        <v>0</v>
      </c>
      <c r="DC194">
        <f t="shared" si="430"/>
        <v>0</v>
      </c>
      <c r="DD194">
        <f t="shared" ref="DD194:DM199" si="431">IF($C194&lt;&gt;"",IF(AR194&gt;0,1,0),0)</f>
        <v>0</v>
      </c>
      <c r="DE194">
        <f t="shared" si="431"/>
        <v>0</v>
      </c>
      <c r="DF194">
        <f t="shared" si="431"/>
        <v>0</v>
      </c>
      <c r="DG194">
        <f t="shared" si="431"/>
        <v>0</v>
      </c>
      <c r="DH194">
        <f t="shared" si="431"/>
        <v>0</v>
      </c>
      <c r="DI194">
        <f t="shared" si="431"/>
        <v>0</v>
      </c>
      <c r="DJ194">
        <f t="shared" si="431"/>
        <v>0</v>
      </c>
      <c r="DK194">
        <f t="shared" si="431"/>
        <v>0</v>
      </c>
      <c r="DL194">
        <f t="shared" si="431"/>
        <v>0</v>
      </c>
      <c r="DM194">
        <f t="shared" si="431"/>
        <v>0</v>
      </c>
      <c r="DN194">
        <f t="shared" ref="DN194:DW199" si="432">IF($C194&lt;&gt;"",IF(BB194&gt;0,1,0),0)</f>
        <v>0</v>
      </c>
      <c r="DO194">
        <f t="shared" si="432"/>
        <v>0</v>
      </c>
      <c r="DP194">
        <f t="shared" si="432"/>
        <v>0</v>
      </c>
      <c r="DQ194">
        <f t="shared" si="432"/>
        <v>0</v>
      </c>
      <c r="DR194">
        <f t="shared" si="432"/>
        <v>0</v>
      </c>
      <c r="DS194">
        <f t="shared" si="432"/>
        <v>0</v>
      </c>
      <c r="DT194">
        <f t="shared" si="432"/>
        <v>0</v>
      </c>
      <c r="DU194">
        <f t="shared" si="432"/>
        <v>0</v>
      </c>
      <c r="DV194">
        <f t="shared" si="432"/>
        <v>0</v>
      </c>
      <c r="DW194">
        <f t="shared" si="432"/>
        <v>0</v>
      </c>
      <c r="DX194">
        <f t="shared" si="424"/>
        <v>0</v>
      </c>
      <c r="DY194">
        <f t="shared" si="425"/>
        <v>0</v>
      </c>
      <c r="DZ194">
        <f t="shared" si="426"/>
        <v>0</v>
      </c>
    </row>
    <row r="195" spans="1:130">
      <c r="A195" s="106" t="str">
        <f>IF(LEFT(B202,1)&lt;&gt;"",IF(LEFT(B202,1)&lt;&gt;" ",COUNT($A$66:A191)+1,""),"")</f>
        <v/>
      </c>
      <c r="B195" s="19" t="s">
        <v>2</v>
      </c>
      <c r="C195" s="97"/>
      <c r="D195" s="18">
        <v>0</v>
      </c>
      <c r="E195" s="18">
        <v>300</v>
      </c>
      <c r="F195" s="41" t="s">
        <v>22</v>
      </c>
      <c r="G195" s="41" t="s">
        <v>22</v>
      </c>
      <c r="H195" s="18">
        <v>270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41" t="s">
        <v>16</v>
      </c>
      <c r="AA195" s="18">
        <v>3100</v>
      </c>
      <c r="AB195" s="18">
        <v>0</v>
      </c>
      <c r="AC195" s="18">
        <v>0</v>
      </c>
      <c r="AD195" s="18">
        <v>0</v>
      </c>
      <c r="AE195" s="18">
        <v>3100</v>
      </c>
      <c r="AF195" s="18">
        <v>5600</v>
      </c>
      <c r="AG195" s="41" t="s">
        <v>22</v>
      </c>
      <c r="AH195" s="41" t="s">
        <v>22</v>
      </c>
      <c r="AI195" s="41" t="s">
        <v>22</v>
      </c>
      <c r="AJ195" s="18">
        <v>10384</v>
      </c>
      <c r="AK195" s="41" t="s">
        <v>22</v>
      </c>
      <c r="AL195" s="41" t="s">
        <v>22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  <c r="AS195" s="18">
        <v>0</v>
      </c>
      <c r="AT195" s="18">
        <v>0</v>
      </c>
      <c r="AU195" s="18">
        <v>0</v>
      </c>
      <c r="AV195" s="18">
        <v>0</v>
      </c>
      <c r="AW195" s="18">
        <v>0</v>
      </c>
      <c r="AX195" s="18">
        <v>0</v>
      </c>
      <c r="AY195" s="18">
        <v>0</v>
      </c>
      <c r="AZ195" s="18">
        <v>0</v>
      </c>
      <c r="BA195" s="18">
        <v>0</v>
      </c>
      <c r="BB195" s="18">
        <v>0</v>
      </c>
      <c r="BC195" s="18">
        <v>0</v>
      </c>
      <c r="BD195" s="18">
        <v>0</v>
      </c>
      <c r="BE195" s="18">
        <v>0</v>
      </c>
      <c r="BF195" s="18">
        <v>0</v>
      </c>
      <c r="BG195" s="18">
        <v>0</v>
      </c>
      <c r="BH195" s="18">
        <v>0</v>
      </c>
      <c r="BI195" s="18">
        <v>0</v>
      </c>
      <c r="BJ195" s="118">
        <v>0</v>
      </c>
      <c r="BK195" s="118">
        <v>0</v>
      </c>
      <c r="BL195" s="118">
        <v>0</v>
      </c>
      <c r="BM195" s="118">
        <v>0</v>
      </c>
      <c r="BN195" s="118">
        <v>0</v>
      </c>
      <c r="BO195" s="103"/>
      <c r="BP195">
        <f t="shared" si="427"/>
        <v>0</v>
      </c>
      <c r="BQ195">
        <f t="shared" si="427"/>
        <v>0</v>
      </c>
      <c r="BR195">
        <f t="shared" si="427"/>
        <v>0</v>
      </c>
      <c r="BS195">
        <f t="shared" si="427"/>
        <v>0</v>
      </c>
      <c r="BT195">
        <f t="shared" si="427"/>
        <v>0</v>
      </c>
      <c r="BU195">
        <f t="shared" si="427"/>
        <v>0</v>
      </c>
      <c r="BV195">
        <f t="shared" si="427"/>
        <v>0</v>
      </c>
      <c r="BW195">
        <f t="shared" si="427"/>
        <v>0</v>
      </c>
      <c r="BX195">
        <f t="shared" si="427"/>
        <v>0</v>
      </c>
      <c r="BY195">
        <f t="shared" si="427"/>
        <v>0</v>
      </c>
      <c r="BZ195">
        <f t="shared" si="428"/>
        <v>0</v>
      </c>
      <c r="CA195">
        <f t="shared" si="428"/>
        <v>0</v>
      </c>
      <c r="CB195">
        <f t="shared" si="428"/>
        <v>0</v>
      </c>
      <c r="CC195">
        <f t="shared" si="428"/>
        <v>0</v>
      </c>
      <c r="CD195">
        <f t="shared" si="428"/>
        <v>0</v>
      </c>
      <c r="CE195">
        <f t="shared" si="428"/>
        <v>0</v>
      </c>
      <c r="CF195">
        <f t="shared" si="428"/>
        <v>0</v>
      </c>
      <c r="CG195">
        <f t="shared" si="428"/>
        <v>0</v>
      </c>
      <c r="CH195">
        <f t="shared" si="428"/>
        <v>0</v>
      </c>
      <c r="CI195">
        <f t="shared" si="428"/>
        <v>0</v>
      </c>
      <c r="CJ195">
        <f t="shared" si="429"/>
        <v>0</v>
      </c>
      <c r="CK195">
        <f t="shared" si="429"/>
        <v>0</v>
      </c>
      <c r="CL195">
        <f t="shared" si="429"/>
        <v>0</v>
      </c>
      <c r="CM195">
        <f t="shared" si="429"/>
        <v>0</v>
      </c>
      <c r="CN195">
        <f t="shared" si="429"/>
        <v>0</v>
      </c>
      <c r="CO195">
        <f t="shared" si="429"/>
        <v>0</v>
      </c>
      <c r="CP195">
        <f t="shared" si="429"/>
        <v>0</v>
      </c>
      <c r="CQ195">
        <f t="shared" si="429"/>
        <v>0</v>
      </c>
      <c r="CR195">
        <f t="shared" si="429"/>
        <v>0</v>
      </c>
      <c r="CS195">
        <f t="shared" si="429"/>
        <v>0</v>
      </c>
      <c r="CT195">
        <f t="shared" si="430"/>
        <v>0</v>
      </c>
      <c r="CU195">
        <f t="shared" si="430"/>
        <v>0</v>
      </c>
      <c r="CV195">
        <f t="shared" si="430"/>
        <v>0</v>
      </c>
      <c r="CW195">
        <f t="shared" si="430"/>
        <v>0</v>
      </c>
      <c r="CX195">
        <f t="shared" si="430"/>
        <v>0</v>
      </c>
      <c r="CY195">
        <f t="shared" si="430"/>
        <v>0</v>
      </c>
      <c r="CZ195">
        <f t="shared" si="430"/>
        <v>0</v>
      </c>
      <c r="DA195">
        <f t="shared" si="430"/>
        <v>0</v>
      </c>
      <c r="DB195">
        <f t="shared" si="430"/>
        <v>0</v>
      </c>
      <c r="DC195">
        <f t="shared" si="430"/>
        <v>0</v>
      </c>
      <c r="DD195">
        <f t="shared" si="431"/>
        <v>0</v>
      </c>
      <c r="DE195">
        <f t="shared" si="431"/>
        <v>0</v>
      </c>
      <c r="DF195">
        <f t="shared" si="431"/>
        <v>0</v>
      </c>
      <c r="DG195">
        <f t="shared" si="431"/>
        <v>0</v>
      </c>
      <c r="DH195">
        <f t="shared" si="431"/>
        <v>0</v>
      </c>
      <c r="DI195">
        <f t="shared" si="431"/>
        <v>0</v>
      </c>
      <c r="DJ195">
        <f t="shared" si="431"/>
        <v>0</v>
      </c>
      <c r="DK195">
        <f t="shared" si="431"/>
        <v>0</v>
      </c>
      <c r="DL195">
        <f t="shared" si="431"/>
        <v>0</v>
      </c>
      <c r="DM195">
        <f t="shared" si="431"/>
        <v>0</v>
      </c>
      <c r="DN195">
        <f t="shared" si="432"/>
        <v>0</v>
      </c>
      <c r="DO195">
        <f t="shared" si="432"/>
        <v>0</v>
      </c>
      <c r="DP195">
        <f t="shared" si="432"/>
        <v>0</v>
      </c>
      <c r="DQ195">
        <f t="shared" si="432"/>
        <v>0</v>
      </c>
      <c r="DR195">
        <f t="shared" si="432"/>
        <v>0</v>
      </c>
      <c r="DS195">
        <f t="shared" si="432"/>
        <v>0</v>
      </c>
      <c r="DT195">
        <f t="shared" si="432"/>
        <v>0</v>
      </c>
      <c r="DU195">
        <f t="shared" si="432"/>
        <v>0</v>
      </c>
      <c r="DV195">
        <f t="shared" si="432"/>
        <v>0</v>
      </c>
      <c r="DW195">
        <f t="shared" si="432"/>
        <v>0</v>
      </c>
      <c r="DX195">
        <f t="shared" si="424"/>
        <v>0</v>
      </c>
      <c r="DY195">
        <f t="shared" si="425"/>
        <v>0</v>
      </c>
      <c r="DZ195">
        <f t="shared" si="426"/>
        <v>0</v>
      </c>
    </row>
    <row r="196" spans="1:130">
      <c r="A196" s="106"/>
      <c r="B196" s="59" t="s">
        <v>3</v>
      </c>
      <c r="C196" s="97"/>
      <c r="D196" s="18">
        <v>0</v>
      </c>
      <c r="E196" s="18">
        <f>162+79.6</f>
        <v>241.6</v>
      </c>
      <c r="F196" s="18">
        <v>14.5</v>
      </c>
      <c r="G196" s="18">
        <v>19</v>
      </c>
      <c r="H196" s="18">
        <f>7+32</f>
        <v>39</v>
      </c>
      <c r="I196" s="18">
        <v>6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0.77100000000000002</v>
      </c>
      <c r="T196" s="18">
        <v>1.03</v>
      </c>
      <c r="U196" s="18">
        <v>1.2929999999999999</v>
      </c>
      <c r="V196" s="18">
        <v>1.877</v>
      </c>
      <c r="W196" s="18">
        <v>2.69</v>
      </c>
      <c r="X196" s="18">
        <v>3.1349999999999998</v>
      </c>
      <c r="Y196" s="18">
        <v>9.0779999999999994</v>
      </c>
      <c r="Z196" s="18">
        <v>20.795999999999999</v>
      </c>
      <c r="AA196" s="18">
        <v>27.832999999999998</v>
      </c>
      <c r="AB196" s="18">
        <v>101.05500000000001</v>
      </c>
      <c r="AC196" s="18">
        <v>113.883</v>
      </c>
      <c r="AD196" s="18">
        <v>157.286</v>
      </c>
      <c r="AE196" s="41" t="s">
        <v>22</v>
      </c>
      <c r="AF196" s="41" t="s">
        <v>22</v>
      </c>
      <c r="AG196" s="18">
        <v>15814.62</v>
      </c>
      <c r="AH196" s="18">
        <v>3920.1950000000002</v>
      </c>
      <c r="AI196" s="18">
        <v>3933.4360000000001</v>
      </c>
      <c r="AJ196" s="41" t="s">
        <v>22</v>
      </c>
      <c r="AK196" s="18">
        <v>4075.9760000000001</v>
      </c>
      <c r="AL196" s="18">
        <v>46484.26</v>
      </c>
      <c r="AM196" s="18">
        <v>2064.4580000000001</v>
      </c>
      <c r="AN196" s="18">
        <v>1723.8530000000001</v>
      </c>
      <c r="AO196" s="18">
        <v>8213.3089999999993</v>
      </c>
      <c r="AP196" s="18">
        <v>630.505</v>
      </c>
      <c r="AQ196" s="18">
        <v>8708.8490000000002</v>
      </c>
      <c r="AR196" s="18">
        <v>13663.93</v>
      </c>
      <c r="AS196" s="18">
        <v>0</v>
      </c>
      <c r="AT196" s="18">
        <v>0</v>
      </c>
      <c r="AU196" s="18">
        <v>0</v>
      </c>
      <c r="AV196" s="18">
        <v>1.9E-2</v>
      </c>
      <c r="AW196" s="18">
        <v>4274.2129999999997</v>
      </c>
      <c r="AX196" s="18">
        <v>56.844000000000001</v>
      </c>
      <c r="AY196" s="18">
        <v>24</v>
      </c>
      <c r="AZ196" s="18">
        <v>112.434</v>
      </c>
      <c r="BA196" s="18">
        <v>47.795000000000002</v>
      </c>
      <c r="BB196" s="18">
        <v>0</v>
      </c>
      <c r="BC196" s="18">
        <v>0</v>
      </c>
      <c r="BD196" s="18">
        <v>8.9999999999999993E-3</v>
      </c>
      <c r="BE196" s="25">
        <v>7.5632070999999996</v>
      </c>
      <c r="BF196" s="18">
        <v>581.97219269999994</v>
      </c>
      <c r="BG196" s="18">
        <v>0.13700000000000001</v>
      </c>
      <c r="BH196" s="18">
        <v>3.2000000000000001E-2</v>
      </c>
      <c r="BI196" s="18">
        <v>3.2970000000000002</v>
      </c>
      <c r="BJ196" s="118">
        <v>0</v>
      </c>
      <c r="BK196" s="107">
        <v>2.9110400000000002E-2</v>
      </c>
      <c r="BL196" s="107">
        <v>8.0000000000000002E-3</v>
      </c>
      <c r="BM196" s="118">
        <v>0</v>
      </c>
      <c r="BN196" s="118">
        <v>0</v>
      </c>
      <c r="BO196" s="103"/>
      <c r="BP196">
        <f t="shared" si="427"/>
        <v>0</v>
      </c>
      <c r="BQ196">
        <f t="shared" si="427"/>
        <v>0</v>
      </c>
      <c r="BR196">
        <f t="shared" si="427"/>
        <v>0</v>
      </c>
      <c r="BS196">
        <f t="shared" si="427"/>
        <v>0</v>
      </c>
      <c r="BT196">
        <f t="shared" si="427"/>
        <v>0</v>
      </c>
      <c r="BU196">
        <f t="shared" si="427"/>
        <v>0</v>
      </c>
      <c r="BV196">
        <f t="shared" si="427"/>
        <v>0</v>
      </c>
      <c r="BW196">
        <f t="shared" si="427"/>
        <v>0</v>
      </c>
      <c r="BX196">
        <f t="shared" si="427"/>
        <v>0</v>
      </c>
      <c r="BY196">
        <f t="shared" si="427"/>
        <v>0</v>
      </c>
      <c r="BZ196">
        <f t="shared" si="428"/>
        <v>0</v>
      </c>
      <c r="CA196">
        <f t="shared" si="428"/>
        <v>0</v>
      </c>
      <c r="CB196">
        <f t="shared" si="428"/>
        <v>0</v>
      </c>
      <c r="CC196">
        <f t="shared" si="428"/>
        <v>0</v>
      </c>
      <c r="CD196">
        <f t="shared" si="428"/>
        <v>0</v>
      </c>
      <c r="CE196">
        <f t="shared" si="428"/>
        <v>0</v>
      </c>
      <c r="CF196">
        <f t="shared" si="428"/>
        <v>0</v>
      </c>
      <c r="CG196">
        <f t="shared" si="428"/>
        <v>0</v>
      </c>
      <c r="CH196">
        <f t="shared" si="428"/>
        <v>0</v>
      </c>
      <c r="CI196">
        <f t="shared" si="428"/>
        <v>0</v>
      </c>
      <c r="CJ196">
        <f t="shared" si="429"/>
        <v>0</v>
      </c>
      <c r="CK196">
        <f t="shared" si="429"/>
        <v>0</v>
      </c>
      <c r="CL196">
        <f t="shared" si="429"/>
        <v>0</v>
      </c>
      <c r="CM196">
        <f t="shared" si="429"/>
        <v>0</v>
      </c>
      <c r="CN196">
        <f t="shared" si="429"/>
        <v>0</v>
      </c>
      <c r="CO196">
        <f t="shared" si="429"/>
        <v>0</v>
      </c>
      <c r="CP196">
        <f t="shared" si="429"/>
        <v>0</v>
      </c>
      <c r="CQ196">
        <f t="shared" si="429"/>
        <v>0</v>
      </c>
      <c r="CR196">
        <f t="shared" si="429"/>
        <v>0</v>
      </c>
      <c r="CS196">
        <f t="shared" si="429"/>
        <v>0</v>
      </c>
      <c r="CT196">
        <f t="shared" si="430"/>
        <v>0</v>
      </c>
      <c r="CU196">
        <f t="shared" si="430"/>
        <v>0</v>
      </c>
      <c r="CV196">
        <f t="shared" si="430"/>
        <v>0</v>
      </c>
      <c r="CW196">
        <f t="shared" si="430"/>
        <v>0</v>
      </c>
      <c r="CX196">
        <f t="shared" si="430"/>
        <v>0</v>
      </c>
      <c r="CY196">
        <f t="shared" si="430"/>
        <v>0</v>
      </c>
      <c r="CZ196">
        <f t="shared" si="430"/>
        <v>0</v>
      </c>
      <c r="DA196">
        <f t="shared" si="430"/>
        <v>0</v>
      </c>
      <c r="DB196">
        <f t="shared" si="430"/>
        <v>0</v>
      </c>
      <c r="DC196">
        <f t="shared" si="430"/>
        <v>0</v>
      </c>
      <c r="DD196">
        <f t="shared" si="431"/>
        <v>0</v>
      </c>
      <c r="DE196">
        <f t="shared" si="431"/>
        <v>0</v>
      </c>
      <c r="DF196">
        <f t="shared" si="431"/>
        <v>0</v>
      </c>
      <c r="DG196">
        <f t="shared" si="431"/>
        <v>0</v>
      </c>
      <c r="DH196">
        <f t="shared" si="431"/>
        <v>0</v>
      </c>
      <c r="DI196">
        <f t="shared" si="431"/>
        <v>0</v>
      </c>
      <c r="DJ196">
        <f t="shared" si="431"/>
        <v>0</v>
      </c>
      <c r="DK196">
        <f t="shared" si="431"/>
        <v>0</v>
      </c>
      <c r="DL196">
        <f t="shared" si="431"/>
        <v>0</v>
      </c>
      <c r="DM196">
        <f t="shared" si="431"/>
        <v>0</v>
      </c>
      <c r="DN196">
        <f t="shared" si="432"/>
        <v>0</v>
      </c>
      <c r="DO196">
        <f t="shared" si="432"/>
        <v>0</v>
      </c>
      <c r="DP196">
        <f t="shared" si="432"/>
        <v>0</v>
      </c>
      <c r="DQ196">
        <f t="shared" si="432"/>
        <v>0</v>
      </c>
      <c r="DR196">
        <f t="shared" si="432"/>
        <v>0</v>
      </c>
      <c r="DS196">
        <f t="shared" si="432"/>
        <v>0</v>
      </c>
      <c r="DT196">
        <f t="shared" si="432"/>
        <v>0</v>
      </c>
      <c r="DU196">
        <f t="shared" si="432"/>
        <v>0</v>
      </c>
      <c r="DV196">
        <f t="shared" si="432"/>
        <v>0</v>
      </c>
      <c r="DW196">
        <f t="shared" si="432"/>
        <v>0</v>
      </c>
      <c r="DX196">
        <f t="shared" si="424"/>
        <v>0</v>
      </c>
      <c r="DY196">
        <f t="shared" si="425"/>
        <v>0</v>
      </c>
      <c r="DZ196">
        <f t="shared" si="426"/>
        <v>0</v>
      </c>
    </row>
    <row r="197" spans="1:130">
      <c r="A197" s="106"/>
      <c r="B197" s="59" t="s">
        <v>18</v>
      </c>
      <c r="C197" s="97"/>
      <c r="D197" s="18">
        <v>0</v>
      </c>
      <c r="E197" s="18">
        <v>200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20252</v>
      </c>
      <c r="AB197" s="18">
        <v>21126</v>
      </c>
      <c r="AC197" s="18">
        <v>16632</v>
      </c>
      <c r="AD197" s="18">
        <v>21504</v>
      </c>
      <c r="AE197" s="18">
        <v>37703</v>
      </c>
      <c r="AF197" s="18">
        <v>62100</v>
      </c>
      <c r="AG197" s="18">
        <v>65844</v>
      </c>
      <c r="AH197" s="18">
        <v>70140</v>
      </c>
      <c r="AI197" s="18">
        <v>11685</v>
      </c>
      <c r="AJ197" s="18">
        <v>14395</v>
      </c>
      <c r="AK197" s="18">
        <v>48885</v>
      </c>
      <c r="AL197" s="18">
        <v>43257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  <c r="AS197" s="18">
        <v>0</v>
      </c>
      <c r="AT197" s="18">
        <v>0</v>
      </c>
      <c r="AU197" s="18">
        <v>0</v>
      </c>
      <c r="AV197" s="18">
        <v>0</v>
      </c>
      <c r="AW197" s="18">
        <v>0</v>
      </c>
      <c r="AX197" s="18">
        <v>0</v>
      </c>
      <c r="AY197" s="18">
        <v>0</v>
      </c>
      <c r="AZ197" s="18">
        <v>0</v>
      </c>
      <c r="BA197" s="18">
        <v>0</v>
      </c>
      <c r="BB197" s="18">
        <v>0</v>
      </c>
      <c r="BC197" s="18">
        <v>0</v>
      </c>
      <c r="BD197" s="18">
        <v>0</v>
      </c>
      <c r="BE197" s="25">
        <v>0</v>
      </c>
      <c r="BF197" s="18">
        <v>0</v>
      </c>
      <c r="BG197" s="18">
        <v>0</v>
      </c>
      <c r="BH197" s="18">
        <v>0</v>
      </c>
      <c r="BI197" s="18">
        <v>0</v>
      </c>
      <c r="BJ197" s="118">
        <v>0</v>
      </c>
      <c r="BK197" s="118">
        <v>0</v>
      </c>
      <c r="BL197" s="118">
        <v>0</v>
      </c>
      <c r="BM197" s="118">
        <v>0</v>
      </c>
      <c r="BN197" s="118">
        <v>0</v>
      </c>
      <c r="BO197" s="103"/>
      <c r="BP197">
        <f t="shared" si="427"/>
        <v>0</v>
      </c>
      <c r="BQ197">
        <f t="shared" si="427"/>
        <v>0</v>
      </c>
      <c r="BR197">
        <f t="shared" si="427"/>
        <v>0</v>
      </c>
      <c r="BS197">
        <f t="shared" si="427"/>
        <v>0</v>
      </c>
      <c r="BT197">
        <f t="shared" si="427"/>
        <v>0</v>
      </c>
      <c r="BU197">
        <f t="shared" si="427"/>
        <v>0</v>
      </c>
      <c r="BV197">
        <f t="shared" si="427"/>
        <v>0</v>
      </c>
      <c r="BW197">
        <f t="shared" si="427"/>
        <v>0</v>
      </c>
      <c r="BX197">
        <f t="shared" si="427"/>
        <v>0</v>
      </c>
      <c r="BY197">
        <f t="shared" si="427"/>
        <v>0</v>
      </c>
      <c r="BZ197">
        <f t="shared" si="428"/>
        <v>0</v>
      </c>
      <c r="CA197">
        <f t="shared" si="428"/>
        <v>0</v>
      </c>
      <c r="CB197">
        <f t="shared" si="428"/>
        <v>0</v>
      </c>
      <c r="CC197">
        <f t="shared" si="428"/>
        <v>0</v>
      </c>
      <c r="CD197">
        <f t="shared" si="428"/>
        <v>0</v>
      </c>
      <c r="CE197">
        <f t="shared" si="428"/>
        <v>0</v>
      </c>
      <c r="CF197">
        <f t="shared" si="428"/>
        <v>0</v>
      </c>
      <c r="CG197">
        <f t="shared" si="428"/>
        <v>0</v>
      </c>
      <c r="CH197">
        <f t="shared" si="428"/>
        <v>0</v>
      </c>
      <c r="CI197">
        <f t="shared" si="428"/>
        <v>0</v>
      </c>
      <c r="CJ197">
        <f t="shared" si="429"/>
        <v>0</v>
      </c>
      <c r="CK197">
        <f t="shared" si="429"/>
        <v>0</v>
      </c>
      <c r="CL197">
        <f t="shared" si="429"/>
        <v>0</v>
      </c>
      <c r="CM197">
        <f t="shared" si="429"/>
        <v>0</v>
      </c>
      <c r="CN197">
        <f t="shared" si="429"/>
        <v>0</v>
      </c>
      <c r="CO197">
        <f t="shared" si="429"/>
        <v>0</v>
      </c>
      <c r="CP197">
        <f t="shared" si="429"/>
        <v>0</v>
      </c>
      <c r="CQ197">
        <f t="shared" si="429"/>
        <v>0</v>
      </c>
      <c r="CR197">
        <f t="shared" si="429"/>
        <v>0</v>
      </c>
      <c r="CS197">
        <f t="shared" si="429"/>
        <v>0</v>
      </c>
      <c r="CT197">
        <f t="shared" si="430"/>
        <v>0</v>
      </c>
      <c r="CU197">
        <f t="shared" si="430"/>
        <v>0</v>
      </c>
      <c r="CV197">
        <f t="shared" si="430"/>
        <v>0</v>
      </c>
      <c r="CW197">
        <f t="shared" si="430"/>
        <v>0</v>
      </c>
      <c r="CX197">
        <f t="shared" si="430"/>
        <v>0</v>
      </c>
      <c r="CY197">
        <f t="shared" si="430"/>
        <v>0</v>
      </c>
      <c r="CZ197">
        <f t="shared" si="430"/>
        <v>0</v>
      </c>
      <c r="DA197">
        <f t="shared" si="430"/>
        <v>0</v>
      </c>
      <c r="DB197">
        <f t="shared" si="430"/>
        <v>0</v>
      </c>
      <c r="DC197">
        <f t="shared" si="430"/>
        <v>0</v>
      </c>
      <c r="DD197">
        <f t="shared" si="431"/>
        <v>0</v>
      </c>
      <c r="DE197">
        <f t="shared" si="431"/>
        <v>0</v>
      </c>
      <c r="DF197">
        <f t="shared" si="431"/>
        <v>0</v>
      </c>
      <c r="DG197">
        <f t="shared" si="431"/>
        <v>0</v>
      </c>
      <c r="DH197">
        <f t="shared" si="431"/>
        <v>0</v>
      </c>
      <c r="DI197">
        <f t="shared" si="431"/>
        <v>0</v>
      </c>
      <c r="DJ197">
        <f t="shared" si="431"/>
        <v>0</v>
      </c>
      <c r="DK197">
        <f t="shared" si="431"/>
        <v>0</v>
      </c>
      <c r="DL197">
        <f t="shared" si="431"/>
        <v>0</v>
      </c>
      <c r="DM197">
        <f t="shared" si="431"/>
        <v>0</v>
      </c>
      <c r="DN197">
        <f t="shared" si="432"/>
        <v>0</v>
      </c>
      <c r="DO197">
        <f t="shared" si="432"/>
        <v>0</v>
      </c>
      <c r="DP197">
        <f t="shared" si="432"/>
        <v>0</v>
      </c>
      <c r="DQ197">
        <f t="shared" si="432"/>
        <v>0</v>
      </c>
      <c r="DR197">
        <f t="shared" si="432"/>
        <v>0</v>
      </c>
      <c r="DS197">
        <f t="shared" si="432"/>
        <v>0</v>
      </c>
      <c r="DT197">
        <f t="shared" si="432"/>
        <v>0</v>
      </c>
      <c r="DU197">
        <f t="shared" si="432"/>
        <v>0</v>
      </c>
      <c r="DV197">
        <f t="shared" si="432"/>
        <v>0</v>
      </c>
      <c r="DW197">
        <f t="shared" si="432"/>
        <v>0</v>
      </c>
      <c r="DX197">
        <f t="shared" si="424"/>
        <v>0</v>
      </c>
      <c r="DY197">
        <f t="shared" si="425"/>
        <v>0</v>
      </c>
      <c r="DZ197">
        <f t="shared" si="426"/>
        <v>0</v>
      </c>
    </row>
    <row r="198" spans="1:130">
      <c r="A198" s="106"/>
      <c r="B198" s="19" t="s">
        <v>205</v>
      </c>
      <c r="C198" s="97"/>
      <c r="D198" s="18">
        <v>0</v>
      </c>
      <c r="E198" s="18">
        <v>70</v>
      </c>
      <c r="F198" s="18">
        <v>0</v>
      </c>
      <c r="G198" s="18">
        <v>93</v>
      </c>
      <c r="H198" s="18">
        <v>0</v>
      </c>
      <c r="I198" s="18">
        <v>37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20.8</v>
      </c>
      <c r="P198" s="18">
        <v>35</v>
      </c>
      <c r="Q198" s="18">
        <v>40.800000000000004</v>
      </c>
      <c r="R198" s="18">
        <v>39.800000000000004</v>
      </c>
      <c r="S198" s="18">
        <v>46.6</v>
      </c>
      <c r="T198" s="18">
        <v>61.8</v>
      </c>
      <c r="U198" s="18">
        <v>136.6</v>
      </c>
      <c r="V198" s="18">
        <v>284.5</v>
      </c>
      <c r="W198" s="18">
        <v>350</v>
      </c>
      <c r="X198" s="18">
        <v>408.3</v>
      </c>
      <c r="Y198" s="18">
        <v>430.4</v>
      </c>
      <c r="Z198" s="18">
        <v>420.5</v>
      </c>
      <c r="AA198" s="18">
        <v>434.7</v>
      </c>
      <c r="AB198" s="18">
        <v>568.5</v>
      </c>
      <c r="AC198" s="18">
        <v>584</v>
      </c>
      <c r="AD198" s="18">
        <v>750.4</v>
      </c>
      <c r="AE198" s="18">
        <v>3948.7</v>
      </c>
      <c r="AF198" s="18">
        <v>615.09999999999991</v>
      </c>
      <c r="AG198" s="18">
        <v>3905.9</v>
      </c>
      <c r="AH198" s="18">
        <v>11271.699999999999</v>
      </c>
      <c r="AI198" s="18">
        <v>12792.6</v>
      </c>
      <c r="AJ198" s="18">
        <v>7109.5</v>
      </c>
      <c r="AK198" s="18">
        <v>10135.5</v>
      </c>
      <c r="AL198" s="18">
        <v>2881</v>
      </c>
      <c r="AM198" s="18">
        <v>3386</v>
      </c>
      <c r="AN198" s="18">
        <v>3177.9</v>
      </c>
      <c r="AO198" s="18">
        <v>2638.1</v>
      </c>
      <c r="AP198" s="18">
        <v>2930.6000000000004</v>
      </c>
      <c r="AQ198" s="18">
        <v>1938.7</v>
      </c>
      <c r="AR198" s="18">
        <v>1291.7</v>
      </c>
      <c r="AS198" s="18">
        <v>0</v>
      </c>
      <c r="AT198" s="18">
        <v>0</v>
      </c>
      <c r="AU198" s="18">
        <v>0.2</v>
      </c>
      <c r="AV198" s="18">
        <v>0</v>
      </c>
      <c r="AW198" s="18">
        <v>0</v>
      </c>
      <c r="AX198" s="18">
        <v>0</v>
      </c>
      <c r="AY198" s="18">
        <v>0.1</v>
      </c>
      <c r="AZ198" s="18">
        <v>0.2</v>
      </c>
      <c r="BA198" s="18">
        <v>0.1</v>
      </c>
      <c r="BB198" s="18">
        <v>0.3963971</v>
      </c>
      <c r="BC198" s="18">
        <v>0.53148600000000001</v>
      </c>
      <c r="BD198" s="18">
        <v>0.41343490000000005</v>
      </c>
      <c r="BE198" s="18">
        <v>35.450499400000005</v>
      </c>
      <c r="BF198" s="18">
        <v>16.3797228</v>
      </c>
      <c r="BG198" s="18">
        <v>0</v>
      </c>
      <c r="BH198" s="18">
        <v>0</v>
      </c>
      <c r="BI198" s="18">
        <v>1.1950000000000001</v>
      </c>
      <c r="BJ198" s="118">
        <v>0</v>
      </c>
      <c r="BK198" s="118">
        <v>0</v>
      </c>
      <c r="BL198" s="118">
        <v>0</v>
      </c>
      <c r="BM198" s="118">
        <v>0</v>
      </c>
      <c r="BN198" s="118">
        <v>0</v>
      </c>
      <c r="BO198" s="103"/>
      <c r="BP198">
        <f t="shared" si="427"/>
        <v>0</v>
      </c>
      <c r="BQ198">
        <f t="shared" ref="BQ198" si="433">IF($C198&lt;&gt;"",IF(E198&gt;0,1,0),0)</f>
        <v>0</v>
      </c>
      <c r="BR198">
        <f t="shared" ref="BR198" si="434">IF($C198&lt;&gt;"",IF(F198&gt;0,1,0),0)</f>
        <v>0</v>
      </c>
      <c r="BS198">
        <f t="shared" ref="BS198" si="435">IF($C198&lt;&gt;"",IF(G198&gt;0,1,0),0)</f>
        <v>0</v>
      </c>
      <c r="BT198">
        <f t="shared" ref="BT198" si="436">IF($C198&lt;&gt;"",IF(H198&gt;0,1,0),0)</f>
        <v>0</v>
      </c>
      <c r="BU198">
        <f t="shared" ref="BU198" si="437">IF($C198&lt;&gt;"",IF(I198&gt;0,1,0),0)</f>
        <v>0</v>
      </c>
      <c r="BV198">
        <f t="shared" ref="BV198" si="438">IF($C198&lt;&gt;"",IF(J198&gt;0,1,0),0)</f>
        <v>0</v>
      </c>
      <c r="BW198">
        <f t="shared" ref="BW198" si="439">IF($C198&lt;&gt;"",IF(K198&gt;0,1,0),0)</f>
        <v>0</v>
      </c>
      <c r="BX198">
        <f t="shared" ref="BX198" si="440">IF($C198&lt;&gt;"",IF(L198&gt;0,1,0),0)</f>
        <v>0</v>
      </c>
      <c r="BY198">
        <f t="shared" ref="BY198" si="441">IF($C198&lt;&gt;"",IF(M198&gt;0,1,0),0)</f>
        <v>0</v>
      </c>
      <c r="BZ198">
        <f t="shared" si="428"/>
        <v>0</v>
      </c>
      <c r="CA198">
        <f t="shared" si="428"/>
        <v>0</v>
      </c>
      <c r="CB198">
        <f t="shared" si="428"/>
        <v>0</v>
      </c>
      <c r="CC198">
        <f t="shared" si="428"/>
        <v>0</v>
      </c>
      <c r="CD198">
        <f t="shared" si="428"/>
        <v>0</v>
      </c>
      <c r="CE198">
        <f t="shared" si="428"/>
        <v>0</v>
      </c>
      <c r="CF198">
        <f t="shared" si="428"/>
        <v>0</v>
      </c>
      <c r="CG198">
        <f t="shared" si="428"/>
        <v>0</v>
      </c>
      <c r="CH198">
        <f t="shared" si="428"/>
        <v>0</v>
      </c>
      <c r="CI198">
        <f t="shared" si="428"/>
        <v>0</v>
      </c>
      <c r="CJ198">
        <f t="shared" si="429"/>
        <v>0</v>
      </c>
      <c r="CK198">
        <f t="shared" si="429"/>
        <v>0</v>
      </c>
      <c r="CL198">
        <f t="shared" si="429"/>
        <v>0</v>
      </c>
      <c r="CM198">
        <f t="shared" si="429"/>
        <v>0</v>
      </c>
      <c r="CN198">
        <f t="shared" si="429"/>
        <v>0</v>
      </c>
      <c r="CO198">
        <f t="shared" si="429"/>
        <v>0</v>
      </c>
      <c r="CP198">
        <f t="shared" si="429"/>
        <v>0</v>
      </c>
      <c r="CQ198">
        <f t="shared" si="429"/>
        <v>0</v>
      </c>
      <c r="CR198">
        <f t="shared" si="429"/>
        <v>0</v>
      </c>
      <c r="CS198">
        <f t="shared" si="429"/>
        <v>0</v>
      </c>
      <c r="CT198">
        <f t="shared" si="430"/>
        <v>0</v>
      </c>
      <c r="CU198">
        <f t="shared" si="430"/>
        <v>0</v>
      </c>
      <c r="CV198">
        <f t="shared" si="430"/>
        <v>0</v>
      </c>
      <c r="CW198">
        <f t="shared" si="430"/>
        <v>0</v>
      </c>
      <c r="CX198">
        <f t="shared" si="430"/>
        <v>0</v>
      </c>
      <c r="CY198">
        <f t="shared" si="430"/>
        <v>0</v>
      </c>
      <c r="CZ198">
        <f t="shared" si="430"/>
        <v>0</v>
      </c>
      <c r="DA198">
        <f t="shared" si="430"/>
        <v>0</v>
      </c>
      <c r="DB198">
        <f t="shared" si="430"/>
        <v>0</v>
      </c>
      <c r="DC198">
        <f t="shared" si="430"/>
        <v>0</v>
      </c>
      <c r="DD198">
        <f t="shared" si="431"/>
        <v>0</v>
      </c>
      <c r="DE198">
        <f t="shared" si="431"/>
        <v>0</v>
      </c>
      <c r="DF198">
        <f t="shared" si="431"/>
        <v>0</v>
      </c>
      <c r="DG198">
        <f t="shared" si="431"/>
        <v>0</v>
      </c>
      <c r="DH198">
        <f t="shared" si="431"/>
        <v>0</v>
      </c>
      <c r="DI198">
        <f t="shared" si="431"/>
        <v>0</v>
      </c>
      <c r="DJ198">
        <f t="shared" si="431"/>
        <v>0</v>
      </c>
      <c r="DK198">
        <f t="shared" si="431"/>
        <v>0</v>
      </c>
      <c r="DL198">
        <f t="shared" si="431"/>
        <v>0</v>
      </c>
      <c r="DM198">
        <f t="shared" si="431"/>
        <v>0</v>
      </c>
      <c r="DN198">
        <f t="shared" si="432"/>
        <v>0</v>
      </c>
      <c r="DO198">
        <f t="shared" si="432"/>
        <v>0</v>
      </c>
      <c r="DP198">
        <f t="shared" si="432"/>
        <v>0</v>
      </c>
      <c r="DQ198">
        <f t="shared" si="432"/>
        <v>0</v>
      </c>
      <c r="DR198">
        <f t="shared" si="432"/>
        <v>0</v>
      </c>
      <c r="DS198">
        <f t="shared" si="432"/>
        <v>0</v>
      </c>
      <c r="DT198">
        <f t="shared" si="432"/>
        <v>0</v>
      </c>
      <c r="DU198">
        <f t="shared" si="432"/>
        <v>0</v>
      </c>
      <c r="DV198">
        <f t="shared" si="432"/>
        <v>0</v>
      </c>
      <c r="DW198">
        <f t="shared" si="432"/>
        <v>0</v>
      </c>
      <c r="DX198">
        <f t="shared" si="424"/>
        <v>0</v>
      </c>
      <c r="DY198">
        <f t="shared" si="425"/>
        <v>0</v>
      </c>
      <c r="DZ198">
        <f t="shared" si="426"/>
        <v>0</v>
      </c>
    </row>
    <row r="199" spans="1:130">
      <c r="A199" s="106" t="str">
        <f>IF(LEFT(B213,1)&lt;&gt;"",IF(LEFT(B213,1)&lt;&gt;" ",COUNT($A$66:A197)+1,""),"")</f>
        <v/>
      </c>
      <c r="B199" s="59" t="s">
        <v>21</v>
      </c>
      <c r="C199" s="96"/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4452</v>
      </c>
      <c r="AB199" s="18">
        <v>4846</v>
      </c>
      <c r="AC199" s="18">
        <v>0</v>
      </c>
      <c r="AD199" s="18">
        <v>31890</v>
      </c>
      <c r="AE199" s="18">
        <v>54000</v>
      </c>
      <c r="AF199" s="18">
        <v>0</v>
      </c>
      <c r="AG199" s="18">
        <v>0</v>
      </c>
      <c r="AH199" s="34">
        <v>62200</v>
      </c>
      <c r="AI199" s="34">
        <v>0</v>
      </c>
      <c r="AJ199" s="34">
        <v>0</v>
      </c>
      <c r="AK199" s="34">
        <v>0</v>
      </c>
      <c r="AL199" s="34">
        <v>0</v>
      </c>
      <c r="AM199" s="34">
        <v>0</v>
      </c>
      <c r="AN199" s="34">
        <v>0</v>
      </c>
      <c r="AO199" s="34">
        <v>0</v>
      </c>
      <c r="AP199" s="34">
        <v>0</v>
      </c>
      <c r="AQ199" s="34">
        <v>0</v>
      </c>
      <c r="AR199" s="34">
        <v>0</v>
      </c>
      <c r="AS199" s="18">
        <v>0</v>
      </c>
      <c r="AT199" s="18">
        <v>0</v>
      </c>
      <c r="AU199" s="18">
        <v>0</v>
      </c>
      <c r="AV199" s="18">
        <v>0</v>
      </c>
      <c r="AW199" s="18">
        <v>0</v>
      </c>
      <c r="AX199" s="18">
        <v>0</v>
      </c>
      <c r="AY199" s="18">
        <v>0</v>
      </c>
      <c r="AZ199" s="18">
        <v>0</v>
      </c>
      <c r="BA199" s="18">
        <v>0</v>
      </c>
      <c r="BB199" s="18">
        <v>0</v>
      </c>
      <c r="BC199" s="18">
        <v>0</v>
      </c>
      <c r="BD199" s="18">
        <v>0</v>
      </c>
      <c r="BE199" s="25">
        <v>0</v>
      </c>
      <c r="BF199" s="18">
        <v>0</v>
      </c>
      <c r="BG199" s="18">
        <v>0</v>
      </c>
      <c r="BH199" s="18">
        <v>0</v>
      </c>
      <c r="BI199" s="18">
        <v>0</v>
      </c>
      <c r="BJ199" s="118">
        <v>0</v>
      </c>
      <c r="BK199" s="118">
        <v>0</v>
      </c>
      <c r="BL199" s="118">
        <v>0</v>
      </c>
      <c r="BM199" s="118">
        <v>0</v>
      </c>
      <c r="BN199" s="118">
        <v>0</v>
      </c>
      <c r="BO199" s="103"/>
      <c r="BP199">
        <f t="shared" si="427"/>
        <v>0</v>
      </c>
      <c r="BQ199">
        <f t="shared" si="427"/>
        <v>0</v>
      </c>
      <c r="BR199">
        <f t="shared" si="427"/>
        <v>0</v>
      </c>
      <c r="BS199">
        <f t="shared" si="427"/>
        <v>0</v>
      </c>
      <c r="BT199">
        <f t="shared" si="427"/>
        <v>0</v>
      </c>
      <c r="BU199">
        <f t="shared" si="427"/>
        <v>0</v>
      </c>
      <c r="BV199">
        <f t="shared" si="427"/>
        <v>0</v>
      </c>
      <c r="BW199">
        <f t="shared" si="427"/>
        <v>0</v>
      </c>
      <c r="BX199">
        <f t="shared" si="427"/>
        <v>0</v>
      </c>
      <c r="BY199">
        <f t="shared" si="427"/>
        <v>0</v>
      </c>
      <c r="BZ199">
        <f t="shared" si="428"/>
        <v>0</v>
      </c>
      <c r="CA199">
        <f t="shared" si="428"/>
        <v>0</v>
      </c>
      <c r="CB199">
        <f t="shared" si="428"/>
        <v>0</v>
      </c>
      <c r="CC199">
        <f t="shared" si="428"/>
        <v>0</v>
      </c>
      <c r="CD199">
        <f t="shared" si="428"/>
        <v>0</v>
      </c>
      <c r="CE199">
        <f t="shared" si="428"/>
        <v>0</v>
      </c>
      <c r="CF199">
        <f t="shared" si="428"/>
        <v>0</v>
      </c>
      <c r="CG199">
        <f t="shared" si="428"/>
        <v>0</v>
      </c>
      <c r="CH199">
        <f t="shared" si="428"/>
        <v>0</v>
      </c>
      <c r="CI199">
        <f t="shared" si="428"/>
        <v>0</v>
      </c>
      <c r="CJ199">
        <f t="shared" si="429"/>
        <v>0</v>
      </c>
      <c r="CK199">
        <f t="shared" si="429"/>
        <v>0</v>
      </c>
      <c r="CL199">
        <f t="shared" si="429"/>
        <v>0</v>
      </c>
      <c r="CM199">
        <f t="shared" si="429"/>
        <v>0</v>
      </c>
      <c r="CN199">
        <f t="shared" si="429"/>
        <v>0</v>
      </c>
      <c r="CO199">
        <f t="shared" si="429"/>
        <v>0</v>
      </c>
      <c r="CP199">
        <f t="shared" si="429"/>
        <v>0</v>
      </c>
      <c r="CQ199">
        <f t="shared" si="429"/>
        <v>0</v>
      </c>
      <c r="CR199">
        <f t="shared" si="429"/>
        <v>0</v>
      </c>
      <c r="CS199">
        <f t="shared" si="429"/>
        <v>0</v>
      </c>
      <c r="CT199">
        <f t="shared" si="430"/>
        <v>0</v>
      </c>
      <c r="CU199">
        <f t="shared" si="430"/>
        <v>0</v>
      </c>
      <c r="CV199">
        <f t="shared" si="430"/>
        <v>0</v>
      </c>
      <c r="CW199">
        <f t="shared" si="430"/>
        <v>0</v>
      </c>
      <c r="CX199">
        <f t="shared" si="430"/>
        <v>0</v>
      </c>
      <c r="CY199">
        <f t="shared" si="430"/>
        <v>0</v>
      </c>
      <c r="CZ199">
        <f t="shared" si="430"/>
        <v>0</v>
      </c>
      <c r="DA199">
        <f t="shared" si="430"/>
        <v>0</v>
      </c>
      <c r="DB199">
        <f t="shared" si="430"/>
        <v>0</v>
      </c>
      <c r="DC199">
        <f t="shared" si="430"/>
        <v>0</v>
      </c>
      <c r="DD199">
        <f t="shared" si="431"/>
        <v>0</v>
      </c>
      <c r="DE199">
        <f t="shared" si="431"/>
        <v>0</v>
      </c>
      <c r="DF199">
        <f t="shared" si="431"/>
        <v>0</v>
      </c>
      <c r="DG199">
        <f t="shared" si="431"/>
        <v>0</v>
      </c>
      <c r="DH199">
        <f t="shared" si="431"/>
        <v>0</v>
      </c>
      <c r="DI199">
        <f t="shared" si="431"/>
        <v>0</v>
      </c>
      <c r="DJ199">
        <f t="shared" si="431"/>
        <v>0</v>
      </c>
      <c r="DK199">
        <f t="shared" si="431"/>
        <v>0</v>
      </c>
      <c r="DL199">
        <f t="shared" si="431"/>
        <v>0</v>
      </c>
      <c r="DM199">
        <f t="shared" si="431"/>
        <v>0</v>
      </c>
      <c r="DN199">
        <f t="shared" si="432"/>
        <v>0</v>
      </c>
      <c r="DO199">
        <f t="shared" si="432"/>
        <v>0</v>
      </c>
      <c r="DP199">
        <f t="shared" si="432"/>
        <v>0</v>
      </c>
      <c r="DQ199">
        <f t="shared" si="432"/>
        <v>0</v>
      </c>
      <c r="DR199">
        <f t="shared" si="432"/>
        <v>0</v>
      </c>
      <c r="DS199">
        <f t="shared" si="432"/>
        <v>0</v>
      </c>
      <c r="DT199">
        <f t="shared" si="432"/>
        <v>0</v>
      </c>
      <c r="DU199">
        <f t="shared" si="432"/>
        <v>0</v>
      </c>
      <c r="DV199">
        <f t="shared" si="432"/>
        <v>0</v>
      </c>
      <c r="DW199">
        <f t="shared" si="432"/>
        <v>0</v>
      </c>
      <c r="DX199">
        <f t="shared" si="424"/>
        <v>0</v>
      </c>
      <c r="DY199">
        <f t="shared" si="425"/>
        <v>0</v>
      </c>
      <c r="DZ199">
        <f t="shared" si="426"/>
        <v>0</v>
      </c>
    </row>
    <row r="200" spans="1:130" ht="15.75">
      <c r="A200" s="106"/>
      <c r="B200" s="59"/>
      <c r="C200" s="96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2"/>
      <c r="BJ200" s="2"/>
      <c r="BK200" s="2"/>
      <c r="BL200" s="9"/>
      <c r="BM200" s="2"/>
      <c r="BN200" s="2"/>
      <c r="BO200" s="103"/>
    </row>
    <row r="201" spans="1:130">
      <c r="A201" s="105">
        <f>IF(LEFT(B201,1)&lt;&gt;"",IF(LEFT(B201,1)&lt;&gt;" ",COUNT($A$66:A200)+1,""),"")</f>
        <v>22</v>
      </c>
      <c r="B201" s="56" t="s">
        <v>38</v>
      </c>
      <c r="C201" s="97">
        <v>3</v>
      </c>
      <c r="D201" s="9">
        <f>SUM(D202:D206)</f>
        <v>131.6891</v>
      </c>
      <c r="E201" s="9">
        <f t="shared" ref="E201:BK201" si="442">SUM(E202:E206)</f>
        <v>133.77590000000001</v>
      </c>
      <c r="F201" s="9">
        <f t="shared" si="442"/>
        <v>135.86270000000002</v>
      </c>
      <c r="G201" s="9">
        <f t="shared" si="442"/>
        <v>137.9495</v>
      </c>
      <c r="H201" s="9">
        <f t="shared" si="442"/>
        <v>140.03630000000001</v>
      </c>
      <c r="I201" s="9">
        <f t="shared" si="442"/>
        <v>142.12310000000002</v>
      </c>
      <c r="J201" s="9">
        <f t="shared" si="442"/>
        <v>144.2099</v>
      </c>
      <c r="K201" s="9">
        <f t="shared" si="442"/>
        <v>128.21710000000002</v>
      </c>
      <c r="L201" s="9">
        <f t="shared" si="442"/>
        <v>130.07350000000002</v>
      </c>
      <c r="M201" s="9">
        <f t="shared" si="442"/>
        <v>131.92990000000003</v>
      </c>
      <c r="N201" s="9">
        <f t="shared" si="442"/>
        <v>133.31703000000005</v>
      </c>
      <c r="O201" s="9">
        <f t="shared" si="442"/>
        <v>141.81809000000001</v>
      </c>
      <c r="P201" s="9">
        <f t="shared" si="442"/>
        <v>134.61436</v>
      </c>
      <c r="Q201" s="9">
        <f t="shared" si="442"/>
        <v>135.46310000000003</v>
      </c>
      <c r="R201" s="9">
        <f t="shared" si="442"/>
        <v>137.76573000000002</v>
      </c>
      <c r="S201" s="9">
        <f t="shared" si="442"/>
        <v>124.14164000000002</v>
      </c>
      <c r="T201" s="9">
        <f t="shared" si="442"/>
        <v>108.64894000000001</v>
      </c>
      <c r="U201" s="9">
        <f t="shared" si="442"/>
        <v>118.75365000000002</v>
      </c>
      <c r="V201" s="9">
        <f t="shared" si="442"/>
        <v>127.50815000000003</v>
      </c>
      <c r="W201" s="9">
        <f t="shared" si="442"/>
        <v>140.07170000000005</v>
      </c>
      <c r="X201" s="9">
        <f t="shared" si="442"/>
        <v>123.81445000000004</v>
      </c>
      <c r="Y201" s="9">
        <f t="shared" si="442"/>
        <v>101.19970000000002</v>
      </c>
      <c r="Z201" s="9">
        <f t="shared" si="442"/>
        <v>87.219180000000023</v>
      </c>
      <c r="AA201" s="9">
        <f t="shared" si="442"/>
        <v>77.813450000000017</v>
      </c>
      <c r="AB201" s="9">
        <f t="shared" si="442"/>
        <v>65.439290000000014</v>
      </c>
      <c r="AC201" s="9">
        <f t="shared" si="442"/>
        <v>80.016480000000016</v>
      </c>
      <c r="AD201" s="9">
        <f t="shared" si="442"/>
        <v>80.845920000000021</v>
      </c>
      <c r="AE201" s="9">
        <f t="shared" si="442"/>
        <v>103.79577000000003</v>
      </c>
      <c r="AF201" s="9">
        <f t="shared" si="442"/>
        <v>0</v>
      </c>
      <c r="AG201" s="9">
        <f t="shared" si="442"/>
        <v>3.1</v>
      </c>
      <c r="AH201" s="9">
        <f t="shared" si="442"/>
        <v>6484.8</v>
      </c>
      <c r="AI201" s="9">
        <f t="shared" si="442"/>
        <v>7651</v>
      </c>
      <c r="AJ201" s="9">
        <f t="shared" si="442"/>
        <v>7984</v>
      </c>
      <c r="AK201" s="9">
        <f t="shared" si="442"/>
        <v>8222.06</v>
      </c>
      <c r="AL201" s="9">
        <f t="shared" si="442"/>
        <v>8110</v>
      </c>
      <c r="AM201" s="9">
        <f t="shared" si="442"/>
        <v>342.4</v>
      </c>
      <c r="AN201" s="9">
        <f t="shared" si="442"/>
        <v>231.87</v>
      </c>
      <c r="AO201" s="9">
        <f t="shared" si="442"/>
        <v>514.76</v>
      </c>
      <c r="AP201" s="9">
        <f t="shared" si="442"/>
        <v>267.48</v>
      </c>
      <c r="AQ201" s="9">
        <f t="shared" si="442"/>
        <v>350.39</v>
      </c>
      <c r="AR201" s="9">
        <f t="shared" si="442"/>
        <v>19.36</v>
      </c>
      <c r="AS201" s="9">
        <f t="shared" si="442"/>
        <v>226.56</v>
      </c>
      <c r="AT201" s="9">
        <f t="shared" si="442"/>
        <v>22.75</v>
      </c>
      <c r="AU201" s="9">
        <f t="shared" si="442"/>
        <v>4.51</v>
      </c>
      <c r="AV201" s="9">
        <f t="shared" si="442"/>
        <v>38.6</v>
      </c>
      <c r="AW201" s="9">
        <f t="shared" si="442"/>
        <v>72.17</v>
      </c>
      <c r="AX201" s="9">
        <f t="shared" si="442"/>
        <v>14.25</v>
      </c>
      <c r="AY201" s="9">
        <f t="shared" si="442"/>
        <v>19.61</v>
      </c>
      <c r="AZ201" s="9">
        <f t="shared" si="442"/>
        <v>86.32</v>
      </c>
      <c r="BA201" s="9">
        <f t="shared" si="442"/>
        <v>122.89</v>
      </c>
      <c r="BB201" s="9">
        <f t="shared" si="442"/>
        <v>0</v>
      </c>
      <c r="BC201" s="9">
        <f t="shared" si="442"/>
        <v>0</v>
      </c>
      <c r="BD201" s="9">
        <f t="shared" si="442"/>
        <v>0</v>
      </c>
      <c r="BE201" s="9">
        <f t="shared" si="442"/>
        <v>0.96</v>
      </c>
      <c r="BF201" s="9">
        <f t="shared" si="442"/>
        <v>2.5250999999999999E-2</v>
      </c>
      <c r="BG201" s="9">
        <f t="shared" si="442"/>
        <v>0</v>
      </c>
      <c r="BH201" s="9">
        <f t="shared" si="442"/>
        <v>0</v>
      </c>
      <c r="BI201" s="9">
        <f t="shared" si="442"/>
        <v>0</v>
      </c>
      <c r="BJ201" s="9">
        <f t="shared" si="442"/>
        <v>0</v>
      </c>
      <c r="BK201" s="9">
        <f t="shared" si="442"/>
        <v>0</v>
      </c>
      <c r="BL201" s="9">
        <f>SUM(BL202:BL206)</f>
        <v>0</v>
      </c>
      <c r="BM201" s="9">
        <f>SUM(BM202:BM206)</f>
        <v>0</v>
      </c>
      <c r="BN201" s="9">
        <f>SUM(BN202:BN206)</f>
        <v>0</v>
      </c>
      <c r="BO201" s="103"/>
      <c r="BP201">
        <f t="shared" ref="BP201:CU201" si="443">IF($C201&lt;&gt;"",IF(D201&gt;0,1,0),0)</f>
        <v>1</v>
      </c>
      <c r="BQ201">
        <f t="shared" si="443"/>
        <v>1</v>
      </c>
      <c r="BR201">
        <f t="shared" si="443"/>
        <v>1</v>
      </c>
      <c r="BS201">
        <f t="shared" si="443"/>
        <v>1</v>
      </c>
      <c r="BT201">
        <f t="shared" si="443"/>
        <v>1</v>
      </c>
      <c r="BU201">
        <f t="shared" si="443"/>
        <v>1</v>
      </c>
      <c r="BV201">
        <f t="shared" si="443"/>
        <v>1</v>
      </c>
      <c r="BW201">
        <f t="shared" si="443"/>
        <v>1</v>
      </c>
      <c r="BX201">
        <f t="shared" si="443"/>
        <v>1</v>
      </c>
      <c r="BY201">
        <f t="shared" si="443"/>
        <v>1</v>
      </c>
      <c r="BZ201">
        <f t="shared" si="443"/>
        <v>1</v>
      </c>
      <c r="CA201">
        <f t="shared" si="443"/>
        <v>1</v>
      </c>
      <c r="CB201">
        <f t="shared" si="443"/>
        <v>1</v>
      </c>
      <c r="CC201">
        <f t="shared" si="443"/>
        <v>1</v>
      </c>
      <c r="CD201">
        <f t="shared" si="443"/>
        <v>1</v>
      </c>
      <c r="CE201">
        <f t="shared" si="443"/>
        <v>1</v>
      </c>
      <c r="CF201">
        <f t="shared" si="443"/>
        <v>1</v>
      </c>
      <c r="CG201">
        <f t="shared" si="443"/>
        <v>1</v>
      </c>
      <c r="CH201">
        <f t="shared" si="443"/>
        <v>1</v>
      </c>
      <c r="CI201">
        <f t="shared" si="443"/>
        <v>1</v>
      </c>
      <c r="CJ201">
        <f t="shared" si="443"/>
        <v>1</v>
      </c>
      <c r="CK201">
        <f t="shared" si="443"/>
        <v>1</v>
      </c>
      <c r="CL201">
        <f t="shared" si="443"/>
        <v>1</v>
      </c>
      <c r="CM201">
        <f t="shared" si="443"/>
        <v>1</v>
      </c>
      <c r="CN201">
        <f t="shared" si="443"/>
        <v>1</v>
      </c>
      <c r="CO201">
        <f t="shared" si="443"/>
        <v>1</v>
      </c>
      <c r="CP201">
        <f t="shared" si="443"/>
        <v>1</v>
      </c>
      <c r="CQ201">
        <f t="shared" si="443"/>
        <v>1</v>
      </c>
      <c r="CR201">
        <f t="shared" si="443"/>
        <v>0</v>
      </c>
      <c r="CS201">
        <f t="shared" si="443"/>
        <v>1</v>
      </c>
      <c r="CT201">
        <f t="shared" si="443"/>
        <v>1</v>
      </c>
      <c r="CU201">
        <f t="shared" si="443"/>
        <v>1</v>
      </c>
      <c r="CV201">
        <f t="shared" ref="CV201:DZ201" si="444">IF($C201&lt;&gt;"",IF(AJ201&gt;0,1,0),0)</f>
        <v>1</v>
      </c>
      <c r="CW201">
        <f t="shared" si="444"/>
        <v>1</v>
      </c>
      <c r="CX201">
        <f t="shared" si="444"/>
        <v>1</v>
      </c>
      <c r="CY201">
        <f t="shared" si="444"/>
        <v>1</v>
      </c>
      <c r="CZ201">
        <f t="shared" si="444"/>
        <v>1</v>
      </c>
      <c r="DA201">
        <f t="shared" si="444"/>
        <v>1</v>
      </c>
      <c r="DB201">
        <f t="shared" si="444"/>
        <v>1</v>
      </c>
      <c r="DC201">
        <f t="shared" si="444"/>
        <v>1</v>
      </c>
      <c r="DD201">
        <f t="shared" si="444"/>
        <v>1</v>
      </c>
      <c r="DE201">
        <f t="shared" si="444"/>
        <v>1</v>
      </c>
      <c r="DF201">
        <f t="shared" si="444"/>
        <v>1</v>
      </c>
      <c r="DG201">
        <f t="shared" si="444"/>
        <v>1</v>
      </c>
      <c r="DH201">
        <f t="shared" si="444"/>
        <v>1</v>
      </c>
      <c r="DI201">
        <f t="shared" si="444"/>
        <v>1</v>
      </c>
      <c r="DJ201">
        <f t="shared" si="444"/>
        <v>1</v>
      </c>
      <c r="DK201">
        <f t="shared" si="444"/>
        <v>1</v>
      </c>
      <c r="DL201">
        <f t="shared" si="444"/>
        <v>1</v>
      </c>
      <c r="DM201">
        <f t="shared" si="444"/>
        <v>1</v>
      </c>
      <c r="DN201">
        <f t="shared" si="444"/>
        <v>0</v>
      </c>
      <c r="DO201">
        <f t="shared" si="444"/>
        <v>0</v>
      </c>
      <c r="DP201">
        <f t="shared" si="444"/>
        <v>0</v>
      </c>
      <c r="DQ201">
        <f t="shared" si="444"/>
        <v>1</v>
      </c>
      <c r="DR201">
        <f t="shared" si="444"/>
        <v>1</v>
      </c>
      <c r="DS201">
        <f t="shared" si="444"/>
        <v>0</v>
      </c>
      <c r="DT201">
        <f t="shared" si="444"/>
        <v>0</v>
      </c>
      <c r="DU201">
        <f t="shared" si="444"/>
        <v>0</v>
      </c>
      <c r="DV201">
        <f t="shared" si="444"/>
        <v>0</v>
      </c>
      <c r="DW201">
        <f t="shared" si="444"/>
        <v>0</v>
      </c>
      <c r="DX201">
        <f t="shared" si="444"/>
        <v>0</v>
      </c>
      <c r="DY201">
        <f t="shared" si="444"/>
        <v>0</v>
      </c>
      <c r="DZ201">
        <f t="shared" si="444"/>
        <v>0</v>
      </c>
    </row>
    <row r="202" spans="1:130">
      <c r="A202" s="106"/>
      <c r="B202" s="19" t="s">
        <v>2</v>
      </c>
      <c r="C202" s="96"/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6.4</v>
      </c>
      <c r="AI202" s="18">
        <v>642</v>
      </c>
      <c r="AJ202" s="18">
        <v>251</v>
      </c>
      <c r="AK202" s="18">
        <v>0</v>
      </c>
      <c r="AL202" s="18">
        <v>200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v>0</v>
      </c>
      <c r="AW202" s="18">
        <v>0</v>
      </c>
      <c r="AX202" s="18">
        <v>0</v>
      </c>
      <c r="AY202" s="18">
        <v>0</v>
      </c>
      <c r="AZ202" s="18">
        <v>0</v>
      </c>
      <c r="BA202" s="18">
        <v>0</v>
      </c>
      <c r="BB202" s="18">
        <v>0</v>
      </c>
      <c r="BC202" s="18">
        <v>0</v>
      </c>
      <c r="BD202" s="18">
        <v>0</v>
      </c>
      <c r="BE202" s="25">
        <v>0</v>
      </c>
      <c r="BF202" s="18">
        <v>0</v>
      </c>
      <c r="BG202" s="18">
        <v>0</v>
      </c>
      <c r="BH202" s="18">
        <v>0</v>
      </c>
      <c r="BI202" s="18">
        <v>0</v>
      </c>
      <c r="BJ202" s="118">
        <v>0</v>
      </c>
      <c r="BK202" s="118">
        <v>0</v>
      </c>
      <c r="BL202" s="118">
        <v>0</v>
      </c>
      <c r="BM202" s="118">
        <v>0</v>
      </c>
      <c r="BN202" s="118">
        <v>0</v>
      </c>
      <c r="BO202" s="103"/>
      <c r="BP202">
        <f t="shared" ref="BP202:BY206" si="445">IF($C202&lt;&gt;"",IF(D202&gt;0,1,0),0)</f>
        <v>0</v>
      </c>
      <c r="BQ202">
        <f t="shared" si="445"/>
        <v>0</v>
      </c>
      <c r="BR202">
        <f t="shared" si="445"/>
        <v>0</v>
      </c>
      <c r="BS202">
        <f t="shared" si="445"/>
        <v>0</v>
      </c>
      <c r="BT202">
        <f t="shared" si="445"/>
        <v>0</v>
      </c>
      <c r="BU202">
        <f t="shared" si="445"/>
        <v>0</v>
      </c>
      <c r="BV202">
        <f t="shared" si="445"/>
        <v>0</v>
      </c>
      <c r="BW202">
        <f t="shared" si="445"/>
        <v>0</v>
      </c>
      <c r="BX202">
        <f t="shared" si="445"/>
        <v>0</v>
      </c>
      <c r="BY202">
        <f t="shared" si="445"/>
        <v>0</v>
      </c>
      <c r="BZ202">
        <f t="shared" ref="BZ202:CI206" si="446">IF($C202&lt;&gt;"",IF(N202&gt;0,1,0),0)</f>
        <v>0</v>
      </c>
      <c r="CA202">
        <f t="shared" si="446"/>
        <v>0</v>
      </c>
      <c r="CB202">
        <f t="shared" si="446"/>
        <v>0</v>
      </c>
      <c r="CC202">
        <f t="shared" si="446"/>
        <v>0</v>
      </c>
      <c r="CD202">
        <f t="shared" si="446"/>
        <v>0</v>
      </c>
      <c r="CE202">
        <f t="shared" si="446"/>
        <v>0</v>
      </c>
      <c r="CF202">
        <f t="shared" si="446"/>
        <v>0</v>
      </c>
      <c r="CG202">
        <f t="shared" si="446"/>
        <v>0</v>
      </c>
      <c r="CH202">
        <f t="shared" si="446"/>
        <v>0</v>
      </c>
      <c r="CI202">
        <f t="shared" si="446"/>
        <v>0</v>
      </c>
      <c r="CJ202">
        <f t="shared" ref="CJ202:CS206" si="447">IF($C202&lt;&gt;"",IF(X202&gt;0,1,0),0)</f>
        <v>0</v>
      </c>
      <c r="CK202">
        <f t="shared" si="447"/>
        <v>0</v>
      </c>
      <c r="CL202">
        <f t="shared" si="447"/>
        <v>0</v>
      </c>
      <c r="CM202">
        <f t="shared" si="447"/>
        <v>0</v>
      </c>
      <c r="CN202">
        <f t="shared" si="447"/>
        <v>0</v>
      </c>
      <c r="CO202">
        <f t="shared" si="447"/>
        <v>0</v>
      </c>
      <c r="CP202">
        <f t="shared" si="447"/>
        <v>0</v>
      </c>
      <c r="CQ202">
        <f t="shared" si="447"/>
        <v>0</v>
      </c>
      <c r="CR202">
        <f t="shared" si="447"/>
        <v>0</v>
      </c>
      <c r="CS202">
        <f t="shared" si="447"/>
        <v>0</v>
      </c>
      <c r="CT202">
        <f t="shared" ref="CT202:DC206" si="448">IF($C202&lt;&gt;"",IF(AH202&gt;0,1,0),0)</f>
        <v>0</v>
      </c>
      <c r="CU202">
        <f t="shared" si="448"/>
        <v>0</v>
      </c>
      <c r="CV202">
        <f t="shared" si="448"/>
        <v>0</v>
      </c>
      <c r="CW202">
        <f t="shared" si="448"/>
        <v>0</v>
      </c>
      <c r="CX202">
        <f t="shared" si="448"/>
        <v>0</v>
      </c>
      <c r="CY202">
        <f t="shared" si="448"/>
        <v>0</v>
      </c>
      <c r="CZ202">
        <f t="shared" si="448"/>
        <v>0</v>
      </c>
      <c r="DA202">
        <f t="shared" si="448"/>
        <v>0</v>
      </c>
      <c r="DB202">
        <f t="shared" si="448"/>
        <v>0</v>
      </c>
      <c r="DC202">
        <f t="shared" si="448"/>
        <v>0</v>
      </c>
      <c r="DD202">
        <f t="shared" ref="DD202:DM206" si="449">IF($C202&lt;&gt;"",IF(AR202&gt;0,1,0),0)</f>
        <v>0</v>
      </c>
      <c r="DE202">
        <f t="shared" si="449"/>
        <v>0</v>
      </c>
      <c r="DF202">
        <f t="shared" si="449"/>
        <v>0</v>
      </c>
      <c r="DG202">
        <f t="shared" si="449"/>
        <v>0</v>
      </c>
      <c r="DH202">
        <f t="shared" si="449"/>
        <v>0</v>
      </c>
      <c r="DI202">
        <f t="shared" si="449"/>
        <v>0</v>
      </c>
      <c r="DJ202">
        <f t="shared" si="449"/>
        <v>0</v>
      </c>
      <c r="DK202">
        <f t="shared" si="449"/>
        <v>0</v>
      </c>
      <c r="DL202">
        <f t="shared" si="449"/>
        <v>0</v>
      </c>
      <c r="DM202">
        <f t="shared" si="449"/>
        <v>0</v>
      </c>
      <c r="DN202">
        <f t="shared" ref="DN202:DW206" si="450">IF($C202&lt;&gt;"",IF(BB202&gt;0,1,0),0)</f>
        <v>0</v>
      </c>
      <c r="DO202">
        <f t="shared" si="450"/>
        <v>0</v>
      </c>
      <c r="DP202">
        <f t="shared" si="450"/>
        <v>0</v>
      </c>
      <c r="DQ202">
        <f t="shared" si="450"/>
        <v>0</v>
      </c>
      <c r="DR202">
        <f t="shared" si="450"/>
        <v>0</v>
      </c>
      <c r="DS202">
        <f t="shared" si="450"/>
        <v>0</v>
      </c>
      <c r="DT202">
        <f t="shared" si="450"/>
        <v>0</v>
      </c>
      <c r="DU202">
        <f t="shared" si="450"/>
        <v>0</v>
      </c>
      <c r="DV202">
        <f t="shared" si="450"/>
        <v>0</v>
      </c>
      <c r="DW202">
        <f t="shared" si="450"/>
        <v>0</v>
      </c>
      <c r="DX202">
        <f t="shared" ref="DX202:DZ206" si="451">IF($C202&lt;&gt;"",IF(BL201&gt;0,1,0),0)</f>
        <v>0</v>
      </c>
      <c r="DY202">
        <f t="shared" si="451"/>
        <v>0</v>
      </c>
      <c r="DZ202">
        <f t="shared" si="451"/>
        <v>0</v>
      </c>
    </row>
    <row r="203" spans="1:130">
      <c r="A203" s="106"/>
      <c r="B203" s="59" t="s">
        <v>3</v>
      </c>
      <c r="C203" s="96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>
        <v>0</v>
      </c>
      <c r="AH203" s="18">
        <v>6.4</v>
      </c>
      <c r="AI203" s="41" t="s">
        <v>22</v>
      </c>
      <c r="AJ203" s="18">
        <v>187</v>
      </c>
      <c r="AK203" s="18">
        <v>312.06</v>
      </c>
      <c r="AL203" s="41" t="s">
        <v>22</v>
      </c>
      <c r="AM203" s="18">
        <v>73</v>
      </c>
      <c r="AN203" s="18">
        <v>56.17</v>
      </c>
      <c r="AO203" s="18">
        <v>40.46</v>
      </c>
      <c r="AP203" s="18">
        <v>31.28</v>
      </c>
      <c r="AQ203" s="18">
        <v>151.99</v>
      </c>
      <c r="AR203" s="18">
        <v>11.56</v>
      </c>
      <c r="AS203" s="18">
        <v>201.96</v>
      </c>
      <c r="AT203" s="18">
        <v>6.95</v>
      </c>
      <c r="AU203" s="18">
        <v>4.51</v>
      </c>
      <c r="AV203" s="18">
        <v>0</v>
      </c>
      <c r="AW203" s="18">
        <v>72.17</v>
      </c>
      <c r="AX203" s="18">
        <v>14.25</v>
      </c>
      <c r="AY203" s="18">
        <v>19.61</v>
      </c>
      <c r="AZ203" s="18">
        <v>86.32</v>
      </c>
      <c r="BA203" s="18">
        <v>122.89</v>
      </c>
      <c r="BB203" s="18">
        <v>0</v>
      </c>
      <c r="BC203" s="18">
        <v>0</v>
      </c>
      <c r="BD203" s="18">
        <v>0</v>
      </c>
      <c r="BE203" s="25">
        <v>0.96</v>
      </c>
      <c r="BF203" s="18">
        <v>2.5250999999999999E-2</v>
      </c>
      <c r="BG203" s="18">
        <v>0</v>
      </c>
      <c r="BH203" s="18">
        <v>0</v>
      </c>
      <c r="BI203" s="18">
        <v>0</v>
      </c>
      <c r="BJ203" s="118">
        <v>0</v>
      </c>
      <c r="BK203" s="118">
        <v>0</v>
      </c>
      <c r="BL203" s="118">
        <v>0</v>
      </c>
      <c r="BM203" s="118">
        <v>0</v>
      </c>
      <c r="BN203" s="118">
        <v>0</v>
      </c>
      <c r="BO203" s="103"/>
      <c r="BP203">
        <f t="shared" si="445"/>
        <v>0</v>
      </c>
      <c r="BQ203">
        <f t="shared" si="445"/>
        <v>0</v>
      </c>
      <c r="BR203">
        <f t="shared" si="445"/>
        <v>0</v>
      </c>
      <c r="BS203">
        <f t="shared" si="445"/>
        <v>0</v>
      </c>
      <c r="BT203">
        <f t="shared" si="445"/>
        <v>0</v>
      </c>
      <c r="BU203">
        <f t="shared" si="445"/>
        <v>0</v>
      </c>
      <c r="BV203">
        <f t="shared" si="445"/>
        <v>0</v>
      </c>
      <c r="BW203">
        <f t="shared" si="445"/>
        <v>0</v>
      </c>
      <c r="BX203">
        <f t="shared" si="445"/>
        <v>0</v>
      </c>
      <c r="BY203">
        <f t="shared" si="445"/>
        <v>0</v>
      </c>
      <c r="BZ203">
        <f t="shared" si="446"/>
        <v>0</v>
      </c>
      <c r="CA203">
        <f t="shared" si="446"/>
        <v>0</v>
      </c>
      <c r="CB203">
        <f t="shared" si="446"/>
        <v>0</v>
      </c>
      <c r="CC203">
        <f t="shared" si="446"/>
        <v>0</v>
      </c>
      <c r="CD203">
        <f t="shared" si="446"/>
        <v>0</v>
      </c>
      <c r="CE203">
        <f t="shared" si="446"/>
        <v>0</v>
      </c>
      <c r="CF203">
        <f t="shared" si="446"/>
        <v>0</v>
      </c>
      <c r="CG203">
        <f t="shared" si="446"/>
        <v>0</v>
      </c>
      <c r="CH203">
        <f t="shared" si="446"/>
        <v>0</v>
      </c>
      <c r="CI203">
        <f t="shared" si="446"/>
        <v>0</v>
      </c>
      <c r="CJ203">
        <f t="shared" si="447"/>
        <v>0</v>
      </c>
      <c r="CK203">
        <f t="shared" si="447"/>
        <v>0</v>
      </c>
      <c r="CL203">
        <f t="shared" si="447"/>
        <v>0</v>
      </c>
      <c r="CM203">
        <f t="shared" si="447"/>
        <v>0</v>
      </c>
      <c r="CN203">
        <f t="shared" si="447"/>
        <v>0</v>
      </c>
      <c r="CO203">
        <f t="shared" si="447"/>
        <v>0</v>
      </c>
      <c r="CP203">
        <f t="shared" si="447"/>
        <v>0</v>
      </c>
      <c r="CQ203">
        <f t="shared" si="447"/>
        <v>0</v>
      </c>
      <c r="CR203">
        <f t="shared" si="447"/>
        <v>0</v>
      </c>
      <c r="CS203">
        <f t="shared" si="447"/>
        <v>0</v>
      </c>
      <c r="CT203">
        <f t="shared" si="448"/>
        <v>0</v>
      </c>
      <c r="CU203">
        <f t="shared" si="448"/>
        <v>0</v>
      </c>
      <c r="CV203">
        <f t="shared" si="448"/>
        <v>0</v>
      </c>
      <c r="CW203">
        <f t="shared" si="448"/>
        <v>0</v>
      </c>
      <c r="CX203">
        <f t="shared" si="448"/>
        <v>0</v>
      </c>
      <c r="CY203">
        <f t="shared" si="448"/>
        <v>0</v>
      </c>
      <c r="CZ203">
        <f t="shared" si="448"/>
        <v>0</v>
      </c>
      <c r="DA203">
        <f t="shared" si="448"/>
        <v>0</v>
      </c>
      <c r="DB203">
        <f t="shared" si="448"/>
        <v>0</v>
      </c>
      <c r="DC203">
        <f t="shared" si="448"/>
        <v>0</v>
      </c>
      <c r="DD203">
        <f t="shared" si="449"/>
        <v>0</v>
      </c>
      <c r="DE203">
        <f t="shared" si="449"/>
        <v>0</v>
      </c>
      <c r="DF203">
        <f t="shared" si="449"/>
        <v>0</v>
      </c>
      <c r="DG203">
        <f t="shared" si="449"/>
        <v>0</v>
      </c>
      <c r="DH203">
        <f t="shared" si="449"/>
        <v>0</v>
      </c>
      <c r="DI203">
        <f t="shared" si="449"/>
        <v>0</v>
      </c>
      <c r="DJ203">
        <f t="shared" si="449"/>
        <v>0</v>
      </c>
      <c r="DK203">
        <f t="shared" si="449"/>
        <v>0</v>
      </c>
      <c r="DL203">
        <f t="shared" si="449"/>
        <v>0</v>
      </c>
      <c r="DM203">
        <f t="shared" si="449"/>
        <v>0</v>
      </c>
      <c r="DN203">
        <f t="shared" si="450"/>
        <v>0</v>
      </c>
      <c r="DO203">
        <f t="shared" si="450"/>
        <v>0</v>
      </c>
      <c r="DP203">
        <f t="shared" si="450"/>
        <v>0</v>
      </c>
      <c r="DQ203">
        <f t="shared" si="450"/>
        <v>0</v>
      </c>
      <c r="DR203">
        <f t="shared" si="450"/>
        <v>0</v>
      </c>
      <c r="DS203">
        <f t="shared" si="450"/>
        <v>0</v>
      </c>
      <c r="DT203">
        <f t="shared" si="450"/>
        <v>0</v>
      </c>
      <c r="DU203">
        <f t="shared" si="450"/>
        <v>0</v>
      </c>
      <c r="DV203">
        <f t="shared" si="450"/>
        <v>0</v>
      </c>
      <c r="DW203">
        <f t="shared" si="450"/>
        <v>0</v>
      </c>
      <c r="DX203">
        <f t="shared" si="451"/>
        <v>0</v>
      </c>
      <c r="DY203">
        <f t="shared" si="451"/>
        <v>0</v>
      </c>
      <c r="DZ203">
        <f t="shared" si="451"/>
        <v>0</v>
      </c>
    </row>
    <row r="204" spans="1:130">
      <c r="A204" s="106"/>
      <c r="B204" s="59" t="s">
        <v>18</v>
      </c>
      <c r="C204" s="96"/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6472</v>
      </c>
      <c r="AI204" s="18">
        <v>7009</v>
      </c>
      <c r="AJ204" s="18">
        <v>7546</v>
      </c>
      <c r="AK204" s="18">
        <v>7910</v>
      </c>
      <c r="AL204" s="18">
        <v>7910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v>0</v>
      </c>
      <c r="AU204" s="18">
        <v>0</v>
      </c>
      <c r="AV204" s="18">
        <v>0</v>
      </c>
      <c r="AW204" s="18">
        <v>0</v>
      </c>
      <c r="AX204" s="18">
        <v>0</v>
      </c>
      <c r="AY204" s="18">
        <v>0</v>
      </c>
      <c r="AZ204" s="18">
        <v>0</v>
      </c>
      <c r="BA204" s="18">
        <v>0</v>
      </c>
      <c r="BB204" s="18">
        <v>0</v>
      </c>
      <c r="BC204" s="18">
        <v>0</v>
      </c>
      <c r="BD204" s="18">
        <v>0</v>
      </c>
      <c r="BE204" s="25">
        <v>0</v>
      </c>
      <c r="BF204" s="18">
        <v>0</v>
      </c>
      <c r="BG204" s="18">
        <v>0</v>
      </c>
      <c r="BH204" s="18">
        <v>0</v>
      </c>
      <c r="BI204" s="18">
        <v>0</v>
      </c>
      <c r="BJ204" s="118">
        <v>0</v>
      </c>
      <c r="BK204" s="118">
        <v>0</v>
      </c>
      <c r="BL204" s="118">
        <v>0</v>
      </c>
      <c r="BM204" s="118">
        <v>0</v>
      </c>
      <c r="BN204" s="118">
        <v>0</v>
      </c>
      <c r="BO204" s="103"/>
      <c r="BP204">
        <f t="shared" si="445"/>
        <v>0</v>
      </c>
      <c r="BQ204">
        <f t="shared" si="445"/>
        <v>0</v>
      </c>
      <c r="BR204">
        <f t="shared" si="445"/>
        <v>0</v>
      </c>
      <c r="BS204">
        <f t="shared" si="445"/>
        <v>0</v>
      </c>
      <c r="BT204">
        <f t="shared" si="445"/>
        <v>0</v>
      </c>
      <c r="BU204">
        <f t="shared" si="445"/>
        <v>0</v>
      </c>
      <c r="BV204">
        <f t="shared" si="445"/>
        <v>0</v>
      </c>
      <c r="BW204">
        <f t="shared" si="445"/>
        <v>0</v>
      </c>
      <c r="BX204">
        <f t="shared" si="445"/>
        <v>0</v>
      </c>
      <c r="BY204">
        <f t="shared" si="445"/>
        <v>0</v>
      </c>
      <c r="BZ204">
        <f t="shared" si="446"/>
        <v>0</v>
      </c>
      <c r="CA204">
        <f t="shared" si="446"/>
        <v>0</v>
      </c>
      <c r="CB204">
        <f t="shared" si="446"/>
        <v>0</v>
      </c>
      <c r="CC204">
        <f t="shared" si="446"/>
        <v>0</v>
      </c>
      <c r="CD204">
        <f t="shared" si="446"/>
        <v>0</v>
      </c>
      <c r="CE204">
        <f t="shared" si="446"/>
        <v>0</v>
      </c>
      <c r="CF204">
        <f t="shared" si="446"/>
        <v>0</v>
      </c>
      <c r="CG204">
        <f t="shared" si="446"/>
        <v>0</v>
      </c>
      <c r="CH204">
        <f t="shared" si="446"/>
        <v>0</v>
      </c>
      <c r="CI204">
        <f t="shared" si="446"/>
        <v>0</v>
      </c>
      <c r="CJ204">
        <f t="shared" si="447"/>
        <v>0</v>
      </c>
      <c r="CK204">
        <f t="shared" si="447"/>
        <v>0</v>
      </c>
      <c r="CL204">
        <f t="shared" si="447"/>
        <v>0</v>
      </c>
      <c r="CM204">
        <f t="shared" si="447"/>
        <v>0</v>
      </c>
      <c r="CN204">
        <f t="shared" si="447"/>
        <v>0</v>
      </c>
      <c r="CO204">
        <f t="shared" si="447"/>
        <v>0</v>
      </c>
      <c r="CP204">
        <f t="shared" si="447"/>
        <v>0</v>
      </c>
      <c r="CQ204">
        <f t="shared" si="447"/>
        <v>0</v>
      </c>
      <c r="CR204">
        <f t="shared" si="447"/>
        <v>0</v>
      </c>
      <c r="CS204">
        <f t="shared" si="447"/>
        <v>0</v>
      </c>
      <c r="CT204">
        <f t="shared" si="448"/>
        <v>0</v>
      </c>
      <c r="CU204">
        <f t="shared" si="448"/>
        <v>0</v>
      </c>
      <c r="CV204">
        <f t="shared" si="448"/>
        <v>0</v>
      </c>
      <c r="CW204">
        <f t="shared" si="448"/>
        <v>0</v>
      </c>
      <c r="CX204">
        <f t="shared" si="448"/>
        <v>0</v>
      </c>
      <c r="CY204">
        <f t="shared" si="448"/>
        <v>0</v>
      </c>
      <c r="CZ204">
        <f t="shared" si="448"/>
        <v>0</v>
      </c>
      <c r="DA204">
        <f t="shared" si="448"/>
        <v>0</v>
      </c>
      <c r="DB204">
        <f t="shared" si="448"/>
        <v>0</v>
      </c>
      <c r="DC204">
        <f t="shared" si="448"/>
        <v>0</v>
      </c>
      <c r="DD204">
        <f t="shared" si="449"/>
        <v>0</v>
      </c>
      <c r="DE204">
        <f t="shared" si="449"/>
        <v>0</v>
      </c>
      <c r="DF204">
        <f t="shared" si="449"/>
        <v>0</v>
      </c>
      <c r="DG204">
        <f t="shared" si="449"/>
        <v>0</v>
      </c>
      <c r="DH204">
        <f t="shared" si="449"/>
        <v>0</v>
      </c>
      <c r="DI204">
        <f t="shared" si="449"/>
        <v>0</v>
      </c>
      <c r="DJ204">
        <f t="shared" si="449"/>
        <v>0</v>
      </c>
      <c r="DK204">
        <f t="shared" si="449"/>
        <v>0</v>
      </c>
      <c r="DL204">
        <f t="shared" si="449"/>
        <v>0</v>
      </c>
      <c r="DM204">
        <f t="shared" si="449"/>
        <v>0</v>
      </c>
      <c r="DN204">
        <f t="shared" si="450"/>
        <v>0</v>
      </c>
      <c r="DO204">
        <f t="shared" si="450"/>
        <v>0</v>
      </c>
      <c r="DP204">
        <f t="shared" si="450"/>
        <v>0</v>
      </c>
      <c r="DQ204">
        <f t="shared" si="450"/>
        <v>0</v>
      </c>
      <c r="DR204">
        <f t="shared" si="450"/>
        <v>0</v>
      </c>
      <c r="DS204">
        <f t="shared" si="450"/>
        <v>0</v>
      </c>
      <c r="DT204">
        <f t="shared" si="450"/>
        <v>0</v>
      </c>
      <c r="DU204">
        <f t="shared" si="450"/>
        <v>0</v>
      </c>
      <c r="DV204">
        <f t="shared" si="450"/>
        <v>0</v>
      </c>
      <c r="DW204">
        <f t="shared" si="450"/>
        <v>0</v>
      </c>
      <c r="DX204">
        <f t="shared" si="451"/>
        <v>0</v>
      </c>
      <c r="DY204">
        <f t="shared" si="451"/>
        <v>0</v>
      </c>
      <c r="DZ204">
        <f t="shared" si="451"/>
        <v>0</v>
      </c>
    </row>
    <row r="205" spans="1:130">
      <c r="A205" s="106"/>
      <c r="B205" s="59" t="s">
        <v>25</v>
      </c>
      <c r="C205" s="96"/>
      <c r="D205" s="18">
        <v>131.6891</v>
      </c>
      <c r="E205" s="18">
        <v>133.77590000000001</v>
      </c>
      <c r="F205" s="18">
        <v>135.86270000000002</v>
      </c>
      <c r="G205" s="18">
        <v>137.9495</v>
      </c>
      <c r="H205" s="18">
        <v>140.03630000000001</v>
      </c>
      <c r="I205" s="18">
        <v>142.12310000000002</v>
      </c>
      <c r="J205" s="18">
        <v>144.2099</v>
      </c>
      <c r="K205" s="18">
        <v>128.21710000000002</v>
      </c>
      <c r="L205" s="18">
        <v>130.07350000000002</v>
      </c>
      <c r="M205" s="18">
        <v>131.92990000000003</v>
      </c>
      <c r="N205" s="18">
        <v>133.31703000000005</v>
      </c>
      <c r="O205" s="18">
        <v>141.81809000000001</v>
      </c>
      <c r="P205" s="18">
        <v>134.61436</v>
      </c>
      <c r="Q205" s="18">
        <v>135.46310000000003</v>
      </c>
      <c r="R205" s="18">
        <v>137.76573000000002</v>
      </c>
      <c r="S205" s="18">
        <v>124.14164000000002</v>
      </c>
      <c r="T205" s="18">
        <v>108.64894000000001</v>
      </c>
      <c r="U205" s="18">
        <v>118.75365000000002</v>
      </c>
      <c r="V205" s="18">
        <v>127.50815000000003</v>
      </c>
      <c r="W205" s="18">
        <v>140.07170000000005</v>
      </c>
      <c r="X205" s="18">
        <v>123.81445000000004</v>
      </c>
      <c r="Y205" s="18">
        <v>101.19970000000002</v>
      </c>
      <c r="Z205" s="18">
        <v>87.219180000000023</v>
      </c>
      <c r="AA205" s="18">
        <v>77.813450000000017</v>
      </c>
      <c r="AB205" s="18">
        <v>65.439290000000014</v>
      </c>
      <c r="AC205" s="18">
        <v>80.016480000000016</v>
      </c>
      <c r="AD205" s="18">
        <v>80.845920000000021</v>
      </c>
      <c r="AE205" s="18">
        <v>103.79577000000003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18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  <c r="AS205" s="18">
        <v>0</v>
      </c>
      <c r="AT205" s="18">
        <v>0</v>
      </c>
      <c r="AU205" s="18">
        <v>0</v>
      </c>
      <c r="AV205" s="18">
        <v>0</v>
      </c>
      <c r="AW205" s="18">
        <v>0</v>
      </c>
      <c r="AX205" s="18">
        <v>0</v>
      </c>
      <c r="AY205" s="18">
        <v>0</v>
      </c>
      <c r="AZ205" s="18">
        <v>0</v>
      </c>
      <c r="BA205" s="18">
        <v>0</v>
      </c>
      <c r="BB205" s="18">
        <v>0</v>
      </c>
      <c r="BC205" s="18">
        <v>0</v>
      </c>
      <c r="BD205" s="18">
        <v>0</v>
      </c>
      <c r="BE205" s="18">
        <v>0</v>
      </c>
      <c r="BF205" s="18">
        <v>0</v>
      </c>
      <c r="BG205" s="18">
        <v>0</v>
      </c>
      <c r="BH205" s="18">
        <v>0</v>
      </c>
      <c r="BI205" s="18">
        <v>0</v>
      </c>
      <c r="BJ205" s="118">
        <v>0</v>
      </c>
      <c r="BK205" s="118">
        <v>0</v>
      </c>
      <c r="BL205" s="118">
        <v>0</v>
      </c>
      <c r="BM205" s="118">
        <v>0</v>
      </c>
      <c r="BN205" s="118">
        <v>0</v>
      </c>
      <c r="BO205" s="103"/>
      <c r="BP205">
        <f t="shared" si="445"/>
        <v>0</v>
      </c>
      <c r="BQ205">
        <f t="shared" si="445"/>
        <v>0</v>
      </c>
      <c r="BR205">
        <f t="shared" si="445"/>
        <v>0</v>
      </c>
      <c r="BS205">
        <f t="shared" si="445"/>
        <v>0</v>
      </c>
      <c r="BT205">
        <f t="shared" si="445"/>
        <v>0</v>
      </c>
      <c r="BU205">
        <f t="shared" si="445"/>
        <v>0</v>
      </c>
      <c r="BV205">
        <f t="shared" si="445"/>
        <v>0</v>
      </c>
      <c r="BW205">
        <f t="shared" si="445"/>
        <v>0</v>
      </c>
      <c r="BX205">
        <f t="shared" si="445"/>
        <v>0</v>
      </c>
      <c r="BY205">
        <f t="shared" si="445"/>
        <v>0</v>
      </c>
      <c r="BZ205">
        <f t="shared" si="446"/>
        <v>0</v>
      </c>
      <c r="CA205">
        <f t="shared" si="446"/>
        <v>0</v>
      </c>
      <c r="CB205">
        <f t="shared" si="446"/>
        <v>0</v>
      </c>
      <c r="CC205">
        <f t="shared" si="446"/>
        <v>0</v>
      </c>
      <c r="CD205">
        <f t="shared" si="446"/>
        <v>0</v>
      </c>
      <c r="CE205">
        <f t="shared" si="446"/>
        <v>0</v>
      </c>
      <c r="CF205">
        <f t="shared" si="446"/>
        <v>0</v>
      </c>
      <c r="CG205">
        <f t="shared" si="446"/>
        <v>0</v>
      </c>
      <c r="CH205">
        <f t="shared" si="446"/>
        <v>0</v>
      </c>
      <c r="CI205">
        <f t="shared" si="446"/>
        <v>0</v>
      </c>
      <c r="CJ205">
        <f t="shared" si="447"/>
        <v>0</v>
      </c>
      <c r="CK205">
        <f t="shared" si="447"/>
        <v>0</v>
      </c>
      <c r="CL205">
        <f t="shared" si="447"/>
        <v>0</v>
      </c>
      <c r="CM205">
        <f t="shared" si="447"/>
        <v>0</v>
      </c>
      <c r="CN205">
        <f t="shared" si="447"/>
        <v>0</v>
      </c>
      <c r="CO205">
        <f t="shared" si="447"/>
        <v>0</v>
      </c>
      <c r="CP205">
        <f t="shared" si="447"/>
        <v>0</v>
      </c>
      <c r="CQ205">
        <f t="shared" si="447"/>
        <v>0</v>
      </c>
      <c r="CR205">
        <f t="shared" si="447"/>
        <v>0</v>
      </c>
      <c r="CS205">
        <f t="shared" si="447"/>
        <v>0</v>
      </c>
      <c r="CT205">
        <f t="shared" si="448"/>
        <v>0</v>
      </c>
      <c r="CU205">
        <f t="shared" si="448"/>
        <v>0</v>
      </c>
      <c r="CV205">
        <f t="shared" si="448"/>
        <v>0</v>
      </c>
      <c r="CW205">
        <f t="shared" si="448"/>
        <v>0</v>
      </c>
      <c r="CX205">
        <f t="shared" si="448"/>
        <v>0</v>
      </c>
      <c r="CY205">
        <f t="shared" si="448"/>
        <v>0</v>
      </c>
      <c r="CZ205">
        <f t="shared" si="448"/>
        <v>0</v>
      </c>
      <c r="DA205">
        <f t="shared" si="448"/>
        <v>0</v>
      </c>
      <c r="DB205">
        <f t="shared" si="448"/>
        <v>0</v>
      </c>
      <c r="DC205">
        <f t="shared" si="448"/>
        <v>0</v>
      </c>
      <c r="DD205">
        <f t="shared" si="449"/>
        <v>0</v>
      </c>
      <c r="DE205">
        <f t="shared" si="449"/>
        <v>0</v>
      </c>
      <c r="DF205">
        <f t="shared" si="449"/>
        <v>0</v>
      </c>
      <c r="DG205">
        <f t="shared" si="449"/>
        <v>0</v>
      </c>
      <c r="DH205">
        <f t="shared" si="449"/>
        <v>0</v>
      </c>
      <c r="DI205">
        <f t="shared" si="449"/>
        <v>0</v>
      </c>
      <c r="DJ205">
        <f t="shared" si="449"/>
        <v>0</v>
      </c>
      <c r="DK205">
        <f t="shared" si="449"/>
        <v>0</v>
      </c>
      <c r="DL205">
        <f t="shared" si="449"/>
        <v>0</v>
      </c>
      <c r="DM205">
        <f t="shared" si="449"/>
        <v>0</v>
      </c>
      <c r="DN205">
        <f t="shared" si="450"/>
        <v>0</v>
      </c>
      <c r="DO205">
        <f t="shared" si="450"/>
        <v>0</v>
      </c>
      <c r="DP205">
        <f t="shared" si="450"/>
        <v>0</v>
      </c>
      <c r="DQ205">
        <f t="shared" si="450"/>
        <v>0</v>
      </c>
      <c r="DR205">
        <f t="shared" si="450"/>
        <v>0</v>
      </c>
      <c r="DS205">
        <f t="shared" si="450"/>
        <v>0</v>
      </c>
      <c r="DT205">
        <f t="shared" si="450"/>
        <v>0</v>
      </c>
      <c r="DU205">
        <f t="shared" si="450"/>
        <v>0</v>
      </c>
      <c r="DV205">
        <f t="shared" si="450"/>
        <v>0</v>
      </c>
      <c r="DW205">
        <f t="shared" si="450"/>
        <v>0</v>
      </c>
      <c r="DX205">
        <f t="shared" si="451"/>
        <v>0</v>
      </c>
      <c r="DY205">
        <f t="shared" si="451"/>
        <v>0</v>
      </c>
      <c r="DZ205">
        <f t="shared" si="451"/>
        <v>0</v>
      </c>
    </row>
    <row r="206" spans="1:130">
      <c r="A206" s="106"/>
      <c r="B206" s="19" t="s">
        <v>205</v>
      </c>
      <c r="C206" s="96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>
        <v>3.1</v>
      </c>
      <c r="AH206" s="41" t="s">
        <v>22</v>
      </c>
      <c r="AI206" s="41" t="s">
        <v>22</v>
      </c>
      <c r="AJ206" s="41" t="s">
        <v>22</v>
      </c>
      <c r="AK206" s="41" t="s">
        <v>22</v>
      </c>
      <c r="AL206" s="41" t="s">
        <v>22</v>
      </c>
      <c r="AM206" s="18">
        <v>269.39999999999998</v>
      </c>
      <c r="AN206" s="18">
        <v>175.7</v>
      </c>
      <c r="AO206" s="18">
        <v>474.3</v>
      </c>
      <c r="AP206" s="18">
        <v>236.2</v>
      </c>
      <c r="AQ206" s="18">
        <v>198.4</v>
      </c>
      <c r="AR206" s="18">
        <v>7.8000000000000007</v>
      </c>
      <c r="AS206" s="18">
        <v>24.6</v>
      </c>
      <c r="AT206" s="18">
        <v>15.799999999999999</v>
      </c>
      <c r="AU206" s="18">
        <v>0</v>
      </c>
      <c r="AV206" s="18">
        <v>38.6</v>
      </c>
      <c r="AW206" s="18">
        <v>0</v>
      </c>
      <c r="AX206" s="18">
        <v>0</v>
      </c>
      <c r="AY206" s="18">
        <v>0</v>
      </c>
      <c r="AZ206" s="18">
        <v>0</v>
      </c>
      <c r="BA206" s="18">
        <v>0</v>
      </c>
      <c r="BB206" s="18">
        <v>0</v>
      </c>
      <c r="BC206" s="18">
        <v>0</v>
      </c>
      <c r="BD206" s="18">
        <v>0</v>
      </c>
      <c r="BE206" s="25">
        <v>0</v>
      </c>
      <c r="BF206" s="18">
        <v>0</v>
      </c>
      <c r="BG206" s="18">
        <v>0</v>
      </c>
      <c r="BH206" s="18">
        <v>0</v>
      </c>
      <c r="BI206" s="18">
        <v>0</v>
      </c>
      <c r="BJ206" s="118">
        <v>0</v>
      </c>
      <c r="BK206" s="118">
        <v>0</v>
      </c>
      <c r="BL206" s="118">
        <v>0</v>
      </c>
      <c r="BM206" s="118">
        <v>0</v>
      </c>
      <c r="BN206" s="118">
        <v>0</v>
      </c>
      <c r="BO206" s="103"/>
      <c r="BP206">
        <f t="shared" si="445"/>
        <v>0</v>
      </c>
      <c r="BQ206">
        <f t="shared" si="445"/>
        <v>0</v>
      </c>
      <c r="BR206">
        <f t="shared" si="445"/>
        <v>0</v>
      </c>
      <c r="BS206">
        <f t="shared" si="445"/>
        <v>0</v>
      </c>
      <c r="BT206">
        <f t="shared" si="445"/>
        <v>0</v>
      </c>
      <c r="BU206">
        <f t="shared" si="445"/>
        <v>0</v>
      </c>
      <c r="BV206">
        <f t="shared" si="445"/>
        <v>0</v>
      </c>
      <c r="BW206">
        <f t="shared" si="445"/>
        <v>0</v>
      </c>
      <c r="BX206">
        <f t="shared" si="445"/>
        <v>0</v>
      </c>
      <c r="BY206">
        <f t="shared" si="445"/>
        <v>0</v>
      </c>
      <c r="BZ206">
        <f t="shared" si="446"/>
        <v>0</v>
      </c>
      <c r="CA206">
        <f t="shared" si="446"/>
        <v>0</v>
      </c>
      <c r="CB206">
        <f t="shared" si="446"/>
        <v>0</v>
      </c>
      <c r="CC206">
        <f t="shared" si="446"/>
        <v>0</v>
      </c>
      <c r="CD206">
        <f t="shared" si="446"/>
        <v>0</v>
      </c>
      <c r="CE206">
        <f t="shared" si="446"/>
        <v>0</v>
      </c>
      <c r="CF206">
        <f t="shared" si="446"/>
        <v>0</v>
      </c>
      <c r="CG206">
        <f t="shared" si="446"/>
        <v>0</v>
      </c>
      <c r="CH206">
        <f t="shared" si="446"/>
        <v>0</v>
      </c>
      <c r="CI206">
        <f t="shared" si="446"/>
        <v>0</v>
      </c>
      <c r="CJ206">
        <f t="shared" si="447"/>
        <v>0</v>
      </c>
      <c r="CK206">
        <f t="shared" si="447"/>
        <v>0</v>
      </c>
      <c r="CL206">
        <f t="shared" si="447"/>
        <v>0</v>
      </c>
      <c r="CM206">
        <f t="shared" si="447"/>
        <v>0</v>
      </c>
      <c r="CN206">
        <f t="shared" si="447"/>
        <v>0</v>
      </c>
      <c r="CO206">
        <f t="shared" si="447"/>
        <v>0</v>
      </c>
      <c r="CP206">
        <f t="shared" si="447"/>
        <v>0</v>
      </c>
      <c r="CQ206">
        <f t="shared" si="447"/>
        <v>0</v>
      </c>
      <c r="CR206">
        <f t="shared" si="447"/>
        <v>0</v>
      </c>
      <c r="CS206">
        <f t="shared" si="447"/>
        <v>0</v>
      </c>
      <c r="CT206">
        <f t="shared" si="448"/>
        <v>0</v>
      </c>
      <c r="CU206">
        <f t="shared" si="448"/>
        <v>0</v>
      </c>
      <c r="CV206">
        <f t="shared" si="448"/>
        <v>0</v>
      </c>
      <c r="CW206">
        <f t="shared" si="448"/>
        <v>0</v>
      </c>
      <c r="CX206">
        <f t="shared" si="448"/>
        <v>0</v>
      </c>
      <c r="CY206">
        <f t="shared" si="448"/>
        <v>0</v>
      </c>
      <c r="CZ206">
        <f t="shared" si="448"/>
        <v>0</v>
      </c>
      <c r="DA206">
        <f t="shared" si="448"/>
        <v>0</v>
      </c>
      <c r="DB206">
        <f t="shared" si="448"/>
        <v>0</v>
      </c>
      <c r="DC206">
        <f t="shared" si="448"/>
        <v>0</v>
      </c>
      <c r="DD206">
        <f t="shared" si="449"/>
        <v>0</v>
      </c>
      <c r="DE206">
        <f t="shared" si="449"/>
        <v>0</v>
      </c>
      <c r="DF206">
        <f t="shared" si="449"/>
        <v>0</v>
      </c>
      <c r="DG206">
        <f t="shared" si="449"/>
        <v>0</v>
      </c>
      <c r="DH206">
        <f t="shared" si="449"/>
        <v>0</v>
      </c>
      <c r="DI206">
        <f t="shared" si="449"/>
        <v>0</v>
      </c>
      <c r="DJ206">
        <f t="shared" si="449"/>
        <v>0</v>
      </c>
      <c r="DK206">
        <f t="shared" si="449"/>
        <v>0</v>
      </c>
      <c r="DL206">
        <f t="shared" si="449"/>
        <v>0</v>
      </c>
      <c r="DM206">
        <f t="shared" si="449"/>
        <v>0</v>
      </c>
      <c r="DN206">
        <f t="shared" si="450"/>
        <v>0</v>
      </c>
      <c r="DO206">
        <f t="shared" si="450"/>
        <v>0</v>
      </c>
      <c r="DP206">
        <f t="shared" si="450"/>
        <v>0</v>
      </c>
      <c r="DQ206">
        <f t="shared" si="450"/>
        <v>0</v>
      </c>
      <c r="DR206">
        <f t="shared" si="450"/>
        <v>0</v>
      </c>
      <c r="DS206">
        <f t="shared" si="450"/>
        <v>0</v>
      </c>
      <c r="DT206">
        <f t="shared" si="450"/>
        <v>0</v>
      </c>
      <c r="DU206">
        <f t="shared" si="450"/>
        <v>0</v>
      </c>
      <c r="DV206">
        <f t="shared" si="450"/>
        <v>0</v>
      </c>
      <c r="DW206">
        <f t="shared" si="450"/>
        <v>0</v>
      </c>
      <c r="DX206">
        <f t="shared" si="451"/>
        <v>0</v>
      </c>
      <c r="DY206">
        <f t="shared" si="451"/>
        <v>0</v>
      </c>
      <c r="DZ206">
        <f t="shared" si="451"/>
        <v>0</v>
      </c>
    </row>
    <row r="207" spans="1:130">
      <c r="A207" s="106"/>
      <c r="B207" s="19" t="s">
        <v>210</v>
      </c>
      <c r="C207" s="96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41" t="s">
        <v>16</v>
      </c>
      <c r="AI207" s="41" t="s">
        <v>16</v>
      </c>
      <c r="AJ207" s="41" t="s">
        <v>16</v>
      </c>
      <c r="AK207" s="41" t="s">
        <v>16</v>
      </c>
      <c r="AL207" s="41" t="s">
        <v>16</v>
      </c>
      <c r="AM207" s="41" t="s">
        <v>16</v>
      </c>
      <c r="AN207" s="41" t="s">
        <v>16</v>
      </c>
      <c r="AO207" s="18"/>
      <c r="AP207" s="18"/>
      <c r="AQ207" s="18">
        <v>0</v>
      </c>
      <c r="AR207" s="18">
        <f>0.015*12605</f>
        <v>189.07499999999999</v>
      </c>
      <c r="AS207" s="18">
        <f>0.015*13553</f>
        <v>203.29499999999999</v>
      </c>
      <c r="AT207" s="18">
        <v>0</v>
      </c>
      <c r="AU207" s="18">
        <f>97/1.7327</f>
        <v>55.981993420672943</v>
      </c>
      <c r="AV207" s="18">
        <v>6.4</v>
      </c>
      <c r="AW207" s="18">
        <v>4.8</v>
      </c>
      <c r="AX207" s="18">
        <v>0</v>
      </c>
      <c r="AY207" s="18">
        <v>0</v>
      </c>
      <c r="AZ207" s="18">
        <v>0</v>
      </c>
      <c r="BA207" s="18">
        <f>(0.013*66256)/1.4</f>
        <v>615.23428571428576</v>
      </c>
      <c r="BB207" s="18">
        <v>496</v>
      </c>
      <c r="BC207" s="18">
        <f>0.005*75265</f>
        <v>376.32499999999999</v>
      </c>
      <c r="BD207" s="18">
        <v>0</v>
      </c>
      <c r="BE207" s="25">
        <v>0</v>
      </c>
      <c r="BF207" s="18">
        <v>0</v>
      </c>
      <c r="BG207" s="18">
        <v>0</v>
      </c>
      <c r="BH207" s="18">
        <v>0</v>
      </c>
      <c r="BI207" s="18">
        <v>0</v>
      </c>
      <c r="BJ207" s="118">
        <v>0</v>
      </c>
      <c r="BK207" s="118">
        <v>0</v>
      </c>
      <c r="BL207" s="118">
        <v>0</v>
      </c>
      <c r="BM207" s="118">
        <v>0</v>
      </c>
      <c r="BN207" s="118">
        <v>0</v>
      </c>
      <c r="BO207" s="103"/>
      <c r="DC207">
        <f t="shared" ref="DC207:DO207" si="452">IF($C207&lt;&gt;"",IF(AQ207&gt;0,1,0),0)</f>
        <v>0</v>
      </c>
      <c r="DD207">
        <f t="shared" si="452"/>
        <v>0</v>
      </c>
      <c r="DE207">
        <f t="shared" si="452"/>
        <v>0</v>
      </c>
      <c r="DF207">
        <f t="shared" si="452"/>
        <v>0</v>
      </c>
      <c r="DG207">
        <f t="shared" si="452"/>
        <v>0</v>
      </c>
      <c r="DH207">
        <f t="shared" si="452"/>
        <v>0</v>
      </c>
      <c r="DI207">
        <f t="shared" si="452"/>
        <v>0</v>
      </c>
      <c r="DJ207">
        <f t="shared" si="452"/>
        <v>0</v>
      </c>
      <c r="DK207">
        <f t="shared" si="452"/>
        <v>0</v>
      </c>
      <c r="DL207">
        <f t="shared" si="452"/>
        <v>0</v>
      </c>
      <c r="DM207">
        <f t="shared" si="452"/>
        <v>0</v>
      </c>
      <c r="DN207">
        <f t="shared" si="452"/>
        <v>0</v>
      </c>
      <c r="DO207">
        <f t="shared" si="452"/>
        <v>0</v>
      </c>
      <c r="DP207">
        <f t="shared" ref="DP207:DW207" si="453">IF($C207&lt;&gt;"",IF(BD207&gt;0,1,0),0)</f>
        <v>0</v>
      </c>
      <c r="DQ207">
        <f t="shared" si="453"/>
        <v>0</v>
      </c>
      <c r="DR207">
        <f t="shared" si="453"/>
        <v>0</v>
      </c>
      <c r="DS207">
        <f t="shared" si="453"/>
        <v>0</v>
      </c>
      <c r="DT207">
        <f t="shared" si="453"/>
        <v>0</v>
      </c>
      <c r="DU207">
        <f t="shared" si="453"/>
        <v>0</v>
      </c>
      <c r="DV207">
        <f t="shared" si="453"/>
        <v>0</v>
      </c>
      <c r="DW207">
        <f t="shared" si="453"/>
        <v>0</v>
      </c>
      <c r="DX207">
        <f t="shared" ref="DX207" si="454">IF($C207&lt;&gt;"",IF(BL207&gt;0,1,0),0)</f>
        <v>0</v>
      </c>
      <c r="DY207">
        <f t="shared" ref="DY207" si="455">IF($C207&lt;&gt;"",IF(BM207&gt;0,1,0),0)</f>
        <v>0</v>
      </c>
      <c r="DZ207">
        <f t="shared" ref="DZ207" si="456">IF($C207&lt;&gt;"",IF(BN207&gt;0,1,0),0)</f>
        <v>0</v>
      </c>
    </row>
    <row r="208" spans="1:130" ht="15.75">
      <c r="A208" s="106"/>
      <c r="B208" s="59"/>
      <c r="C208" s="96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2"/>
      <c r="BI208" s="2"/>
      <c r="BJ208" s="2"/>
      <c r="BK208" s="2"/>
      <c r="BL208" s="40"/>
      <c r="BM208" s="2"/>
      <c r="BN208" s="2"/>
      <c r="BO208" s="103"/>
    </row>
    <row r="209" spans="1:130">
      <c r="A209" s="105">
        <f>IF(LEFT(B209,1)&lt;&gt;"",IF(LEFT(B209,1)&lt;&gt;" ",COUNT($A$66:A208)+1,""),"")</f>
        <v>23</v>
      </c>
      <c r="B209" s="32" t="s">
        <v>39</v>
      </c>
      <c r="C209" s="96">
        <v>4</v>
      </c>
      <c r="D209" s="40">
        <f>SUM(D211:D214)</f>
        <v>0</v>
      </c>
      <c r="E209" s="40">
        <f t="shared" ref="E209:BK209" si="457">SUM(E211:E214)</f>
        <v>0</v>
      </c>
      <c r="F209" s="40">
        <f t="shared" si="457"/>
        <v>0</v>
      </c>
      <c r="G209" s="40">
        <f t="shared" si="457"/>
        <v>0</v>
      </c>
      <c r="H209" s="40">
        <f t="shared" si="457"/>
        <v>0</v>
      </c>
      <c r="I209" s="40">
        <f t="shared" si="457"/>
        <v>0</v>
      </c>
      <c r="J209" s="40">
        <f t="shared" si="457"/>
        <v>0</v>
      </c>
      <c r="K209" s="40">
        <f t="shared" si="457"/>
        <v>0</v>
      </c>
      <c r="L209" s="40">
        <f t="shared" si="457"/>
        <v>0</v>
      </c>
      <c r="M209" s="40">
        <f t="shared" si="457"/>
        <v>0</v>
      </c>
      <c r="N209" s="40">
        <f t="shared" si="457"/>
        <v>0</v>
      </c>
      <c r="O209" s="40">
        <f t="shared" si="457"/>
        <v>0</v>
      </c>
      <c r="P209" s="40">
        <f t="shared" si="457"/>
        <v>0</v>
      </c>
      <c r="Q209" s="40">
        <f t="shared" si="457"/>
        <v>0</v>
      </c>
      <c r="R209" s="40">
        <f t="shared" si="457"/>
        <v>0</v>
      </c>
      <c r="S209" s="40">
        <f t="shared" si="457"/>
        <v>0</v>
      </c>
      <c r="T209" s="40">
        <f t="shared" si="457"/>
        <v>0</v>
      </c>
      <c r="U209" s="40">
        <f t="shared" si="457"/>
        <v>0</v>
      </c>
      <c r="V209" s="40">
        <f t="shared" si="457"/>
        <v>0.01</v>
      </c>
      <c r="W209" s="40">
        <f t="shared" si="457"/>
        <v>0.05</v>
      </c>
      <c r="X209" s="40">
        <f t="shared" si="457"/>
        <v>0.25</v>
      </c>
      <c r="Y209" s="40">
        <f t="shared" si="457"/>
        <v>0.24</v>
      </c>
      <c r="Z209" s="40">
        <f t="shared" si="457"/>
        <v>1.1299999999999999</v>
      </c>
      <c r="AA209" s="40">
        <f t="shared" si="457"/>
        <v>0.99</v>
      </c>
      <c r="AB209" s="40">
        <f t="shared" si="457"/>
        <v>7.2700000000000005</v>
      </c>
      <c r="AC209" s="40">
        <f t="shared" si="457"/>
        <v>12.330000000000002</v>
      </c>
      <c r="AD209" s="40">
        <f t="shared" si="457"/>
        <v>30.97</v>
      </c>
      <c r="AE209" s="40">
        <f t="shared" si="457"/>
        <v>51.93</v>
      </c>
      <c r="AF209" s="40">
        <f t="shared" si="457"/>
        <v>61.02000000000001</v>
      </c>
      <c r="AG209" s="40">
        <f t="shared" si="457"/>
        <v>255.91</v>
      </c>
      <c r="AH209" s="40">
        <f t="shared" si="457"/>
        <v>90.52</v>
      </c>
      <c r="AI209" s="40">
        <f t="shared" si="457"/>
        <v>129.297</v>
      </c>
      <c r="AJ209" s="40">
        <f t="shared" si="457"/>
        <v>52.437999999999995</v>
      </c>
      <c r="AK209" s="40">
        <f t="shared" si="457"/>
        <v>91.593999999999994</v>
      </c>
      <c r="AL209" s="40">
        <f t="shared" si="457"/>
        <v>166.33599999999998</v>
      </c>
      <c r="AM209" s="40">
        <f t="shared" si="457"/>
        <v>63.938000000000002</v>
      </c>
      <c r="AN209" s="40">
        <f t="shared" si="457"/>
        <v>111.1</v>
      </c>
      <c r="AO209" s="40">
        <f t="shared" si="457"/>
        <v>40.836999999999996</v>
      </c>
      <c r="AP209" s="40">
        <f t="shared" si="457"/>
        <v>47.256999999999998</v>
      </c>
      <c r="AQ209" s="40">
        <f t="shared" si="457"/>
        <v>44.012999999999998</v>
      </c>
      <c r="AR209" s="40">
        <f t="shared" si="457"/>
        <v>232.7</v>
      </c>
      <c r="AS209" s="40">
        <f t="shared" si="457"/>
        <v>68.40100000000001</v>
      </c>
      <c r="AT209" s="40">
        <f t="shared" si="457"/>
        <v>137.69999999999999</v>
      </c>
      <c r="AU209" s="40">
        <f t="shared" si="457"/>
        <v>81.075000000000003</v>
      </c>
      <c r="AV209" s="40">
        <f t="shared" si="457"/>
        <v>181.387</v>
      </c>
      <c r="AW209" s="40">
        <f t="shared" si="457"/>
        <v>94.112000000000009</v>
      </c>
      <c r="AX209" s="40">
        <f t="shared" si="457"/>
        <v>1329.3630000000003</v>
      </c>
      <c r="AY209" s="40">
        <f t="shared" si="457"/>
        <v>39.273000000000003</v>
      </c>
      <c r="AZ209" s="40">
        <f t="shared" si="457"/>
        <v>40.847999999999999</v>
      </c>
      <c r="BA209" s="40">
        <f t="shared" si="457"/>
        <v>36.858000000000004</v>
      </c>
      <c r="BB209" s="40">
        <f t="shared" si="457"/>
        <v>40.268290999999998</v>
      </c>
      <c r="BC209" s="40">
        <f t="shared" si="457"/>
        <v>34.237127700000002</v>
      </c>
      <c r="BD209" s="40">
        <f t="shared" si="457"/>
        <v>34.3367474</v>
      </c>
      <c r="BE209" s="40">
        <f t="shared" si="457"/>
        <v>35.176604700000006</v>
      </c>
      <c r="BF209" s="40">
        <f t="shared" si="457"/>
        <v>35.096318799999999</v>
      </c>
      <c r="BG209" s="40">
        <f t="shared" si="457"/>
        <v>34.625872700000002</v>
      </c>
      <c r="BH209" s="40">
        <f t="shared" si="457"/>
        <v>79.814487</v>
      </c>
      <c r="BI209" s="40">
        <f t="shared" si="457"/>
        <v>87.33523120000001</v>
      </c>
      <c r="BJ209" s="40">
        <f t="shared" si="457"/>
        <v>83.523950799999994</v>
      </c>
      <c r="BK209" s="40">
        <f t="shared" si="457"/>
        <v>82.613947199999998</v>
      </c>
      <c r="BL209" s="40">
        <f t="shared" ref="BL209:BN209" si="458">SUM(BL211:BL214)</f>
        <v>101.16561299999999</v>
      </c>
      <c r="BM209" s="40">
        <f t="shared" si="458"/>
        <v>90</v>
      </c>
      <c r="BN209" s="40">
        <f t="shared" si="458"/>
        <v>564.49299999999994</v>
      </c>
      <c r="BO209" s="103"/>
      <c r="BP209">
        <f t="shared" ref="BP209:DH210" si="459">IF($C209&lt;&gt;"",IF(D209&gt;0,1,0),0)</f>
        <v>0</v>
      </c>
      <c r="BQ209">
        <f t="shared" si="459"/>
        <v>0</v>
      </c>
      <c r="BR209">
        <f t="shared" si="459"/>
        <v>0</v>
      </c>
      <c r="BS209">
        <f t="shared" si="459"/>
        <v>0</v>
      </c>
      <c r="BT209">
        <f t="shared" si="459"/>
        <v>0</v>
      </c>
      <c r="BU209">
        <f t="shared" si="459"/>
        <v>0</v>
      </c>
      <c r="BV209">
        <f t="shared" si="459"/>
        <v>0</v>
      </c>
      <c r="BW209">
        <f t="shared" si="459"/>
        <v>0</v>
      </c>
      <c r="BX209">
        <f t="shared" si="459"/>
        <v>0</v>
      </c>
      <c r="BY209">
        <f t="shared" si="459"/>
        <v>0</v>
      </c>
      <c r="BZ209">
        <f t="shared" si="459"/>
        <v>0</v>
      </c>
      <c r="CA209">
        <f t="shared" si="459"/>
        <v>0</v>
      </c>
      <c r="CB209">
        <f t="shared" si="459"/>
        <v>0</v>
      </c>
      <c r="CC209">
        <f t="shared" si="459"/>
        <v>0</v>
      </c>
      <c r="CD209">
        <f t="shared" si="459"/>
        <v>0</v>
      </c>
      <c r="CE209">
        <f t="shared" si="459"/>
        <v>0</v>
      </c>
      <c r="CF209">
        <f t="shared" si="459"/>
        <v>0</v>
      </c>
      <c r="CG209">
        <f t="shared" si="459"/>
        <v>0</v>
      </c>
      <c r="CH209">
        <f t="shared" si="459"/>
        <v>1</v>
      </c>
      <c r="CI209">
        <f t="shared" si="459"/>
        <v>1</v>
      </c>
      <c r="CJ209">
        <f t="shared" si="459"/>
        <v>1</v>
      </c>
      <c r="CK209">
        <f t="shared" si="459"/>
        <v>1</v>
      </c>
      <c r="CL209">
        <f t="shared" si="459"/>
        <v>1</v>
      </c>
      <c r="CM209">
        <f t="shared" si="459"/>
        <v>1</v>
      </c>
      <c r="CN209">
        <f t="shared" si="459"/>
        <v>1</v>
      </c>
      <c r="CO209">
        <f t="shared" si="459"/>
        <v>1</v>
      </c>
      <c r="CP209">
        <f t="shared" si="459"/>
        <v>1</v>
      </c>
      <c r="CQ209">
        <f t="shared" si="459"/>
        <v>1</v>
      </c>
      <c r="CR209">
        <f t="shared" si="459"/>
        <v>1</v>
      </c>
      <c r="CS209">
        <f t="shared" si="459"/>
        <v>1</v>
      </c>
      <c r="CT209">
        <f t="shared" si="459"/>
        <v>1</v>
      </c>
      <c r="CU209">
        <f t="shared" si="459"/>
        <v>1</v>
      </c>
      <c r="CV209">
        <f t="shared" si="459"/>
        <v>1</v>
      </c>
      <c r="CW209">
        <f t="shared" si="459"/>
        <v>1</v>
      </c>
      <c r="CX209">
        <f t="shared" si="459"/>
        <v>1</v>
      </c>
      <c r="CY209">
        <f t="shared" si="459"/>
        <v>1</v>
      </c>
      <c r="CZ209">
        <f t="shared" si="459"/>
        <v>1</v>
      </c>
      <c r="DA209">
        <f t="shared" si="459"/>
        <v>1</v>
      </c>
      <c r="DB209">
        <f t="shared" si="459"/>
        <v>1</v>
      </c>
      <c r="DC209">
        <f t="shared" si="459"/>
        <v>1</v>
      </c>
      <c r="DD209">
        <f t="shared" si="459"/>
        <v>1</v>
      </c>
      <c r="DE209">
        <f t="shared" si="459"/>
        <v>1</v>
      </c>
      <c r="DF209">
        <f t="shared" si="459"/>
        <v>1</v>
      </c>
      <c r="DG209">
        <f t="shared" si="459"/>
        <v>1</v>
      </c>
      <c r="DH209">
        <f t="shared" si="459"/>
        <v>1</v>
      </c>
      <c r="DI209">
        <f>IF($C209&lt;&gt;"",IF(AW209&gt;0,1,0),0)</f>
        <v>1</v>
      </c>
      <c r="DJ209">
        <f>IF($C209&lt;&gt;"",IF(AX209&gt;0,1,0),0)</f>
        <v>1</v>
      </c>
      <c r="DK209">
        <f t="shared" ref="DK209:DZ211" si="460">IF($C209&lt;&gt;"",IF(AY209&gt;0,1,0),0)</f>
        <v>1</v>
      </c>
      <c r="DL209">
        <f t="shared" si="460"/>
        <v>1</v>
      </c>
      <c r="DM209">
        <f t="shared" si="460"/>
        <v>1</v>
      </c>
      <c r="DN209">
        <f t="shared" si="460"/>
        <v>1</v>
      </c>
      <c r="DO209">
        <f t="shared" si="460"/>
        <v>1</v>
      </c>
      <c r="DP209">
        <f t="shared" si="460"/>
        <v>1</v>
      </c>
      <c r="DQ209">
        <f t="shared" si="460"/>
        <v>1</v>
      </c>
      <c r="DR209">
        <f t="shared" si="460"/>
        <v>1</v>
      </c>
      <c r="DS209">
        <f t="shared" si="460"/>
        <v>1</v>
      </c>
      <c r="DT209">
        <f t="shared" si="460"/>
        <v>1</v>
      </c>
      <c r="DU209">
        <f t="shared" si="460"/>
        <v>1</v>
      </c>
      <c r="DV209">
        <f t="shared" si="460"/>
        <v>1</v>
      </c>
      <c r="DW209">
        <f t="shared" si="460"/>
        <v>1</v>
      </c>
      <c r="DX209">
        <f t="shared" si="460"/>
        <v>1</v>
      </c>
      <c r="DY209">
        <f t="shared" si="460"/>
        <v>1</v>
      </c>
      <c r="DZ209">
        <f t="shared" si="460"/>
        <v>1</v>
      </c>
    </row>
    <row r="210" spans="1:130">
      <c r="A210" s="105"/>
      <c r="B210" s="32" t="s">
        <v>237</v>
      </c>
      <c r="C210" s="96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152"/>
      <c r="U210" s="152"/>
      <c r="V210" s="152"/>
      <c r="W210" s="152"/>
      <c r="X210" s="152"/>
      <c r="Y210" s="152"/>
      <c r="Z210" s="152"/>
      <c r="AA210" s="152"/>
      <c r="AB210" s="152"/>
      <c r="AC210" s="152"/>
      <c r="AD210" s="152"/>
      <c r="AE210" s="152"/>
      <c r="AF210" s="152"/>
      <c r="AG210" s="152"/>
      <c r="AH210" s="152"/>
      <c r="AI210" s="152"/>
      <c r="AJ210" s="40"/>
      <c r="AK210" s="152"/>
      <c r="AL210" s="40"/>
      <c r="AM210" s="40"/>
      <c r="AN210" s="152"/>
      <c r="AO210" s="40"/>
      <c r="AP210" s="40"/>
      <c r="AQ210" s="40"/>
      <c r="AR210" s="152"/>
      <c r="AS210" s="40"/>
      <c r="AT210" s="152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118">
        <v>51.472999999999999</v>
      </c>
      <c r="BO210" s="103"/>
      <c r="BP210">
        <f t="shared" si="459"/>
        <v>0</v>
      </c>
      <c r="BQ210">
        <f t="shared" ref="BQ210" si="461">IF($C210&lt;&gt;"",IF(E210&gt;0,1,0),0)</f>
        <v>0</v>
      </c>
      <c r="BR210">
        <f t="shared" ref="BR210" si="462">IF($C210&lt;&gt;"",IF(F210&gt;0,1,0),0)</f>
        <v>0</v>
      </c>
      <c r="BS210">
        <f t="shared" ref="BS210" si="463">IF($C210&lt;&gt;"",IF(G210&gt;0,1,0),0)</f>
        <v>0</v>
      </c>
      <c r="BT210">
        <f t="shared" ref="BT210" si="464">IF($C210&lt;&gt;"",IF(H210&gt;0,1,0),0)</f>
        <v>0</v>
      </c>
      <c r="BU210">
        <f t="shared" ref="BU210" si="465">IF($C210&lt;&gt;"",IF(I210&gt;0,1,0),0)</f>
        <v>0</v>
      </c>
      <c r="BV210">
        <f t="shared" ref="BV210" si="466">IF($C210&lt;&gt;"",IF(J210&gt;0,1,0),0)</f>
        <v>0</v>
      </c>
      <c r="BW210">
        <f t="shared" ref="BW210" si="467">IF($C210&lt;&gt;"",IF(K210&gt;0,1,0),0)</f>
        <v>0</v>
      </c>
      <c r="BX210">
        <f t="shared" ref="BX210" si="468">IF($C210&lt;&gt;"",IF(L210&gt;0,1,0),0)</f>
        <v>0</v>
      </c>
      <c r="BY210">
        <f t="shared" ref="BY210" si="469">IF($C210&lt;&gt;"",IF(M210&gt;0,1,0),0)</f>
        <v>0</v>
      </c>
      <c r="BZ210">
        <f t="shared" ref="BZ210" si="470">IF($C210&lt;&gt;"",IF(N210&gt;0,1,0),0)</f>
        <v>0</v>
      </c>
      <c r="CA210">
        <f t="shared" ref="CA210" si="471">IF($C210&lt;&gt;"",IF(O210&gt;0,1,0),0)</f>
        <v>0</v>
      </c>
      <c r="CB210">
        <f t="shared" ref="CB210" si="472">IF($C210&lt;&gt;"",IF(P210&gt;0,1,0),0)</f>
        <v>0</v>
      </c>
      <c r="CC210">
        <f t="shared" ref="CC210" si="473">IF($C210&lt;&gt;"",IF(Q210&gt;0,1,0),0)</f>
        <v>0</v>
      </c>
      <c r="CD210">
        <f t="shared" ref="CD210" si="474">IF($C210&lt;&gt;"",IF(R210&gt;0,1,0),0)</f>
        <v>0</v>
      </c>
      <c r="CE210">
        <f t="shared" ref="CE210" si="475">IF($C210&lt;&gt;"",IF(S210&gt;0,1,0),0)</f>
        <v>0</v>
      </c>
      <c r="CF210">
        <f t="shared" ref="CF210" si="476">IF($C210&lt;&gt;"",IF(T210&gt;0,1,0),0)</f>
        <v>0</v>
      </c>
      <c r="CG210">
        <f t="shared" ref="CG210" si="477">IF($C210&lt;&gt;"",IF(U210&gt;0,1,0),0)</f>
        <v>0</v>
      </c>
      <c r="CH210">
        <f t="shared" ref="CH210" si="478">IF($C210&lt;&gt;"",IF(V210&gt;0,1,0),0)</f>
        <v>0</v>
      </c>
      <c r="CI210">
        <f t="shared" ref="CI210" si="479">IF($C210&lt;&gt;"",IF(W210&gt;0,1,0),0)</f>
        <v>0</v>
      </c>
      <c r="CJ210">
        <f t="shared" ref="CJ210" si="480">IF($C210&lt;&gt;"",IF(X210&gt;0,1,0),0)</f>
        <v>0</v>
      </c>
      <c r="CK210">
        <f t="shared" ref="CK210" si="481">IF($C210&lt;&gt;"",IF(Y210&gt;0,1,0),0)</f>
        <v>0</v>
      </c>
      <c r="CL210">
        <f t="shared" ref="CL210" si="482">IF($C210&lt;&gt;"",IF(Z210&gt;0,1,0),0)</f>
        <v>0</v>
      </c>
      <c r="CM210">
        <f t="shared" ref="CM210" si="483">IF($C210&lt;&gt;"",IF(AA210&gt;0,1,0),0)</f>
        <v>0</v>
      </c>
      <c r="CN210">
        <f t="shared" ref="CN210" si="484">IF($C210&lt;&gt;"",IF(AB210&gt;0,1,0),0)</f>
        <v>0</v>
      </c>
      <c r="CO210">
        <f t="shared" ref="CO210" si="485">IF($C210&lt;&gt;"",IF(AC210&gt;0,1,0),0)</f>
        <v>0</v>
      </c>
      <c r="CP210">
        <f t="shared" ref="CP210" si="486">IF($C210&lt;&gt;"",IF(AD210&gt;0,1,0),0)</f>
        <v>0</v>
      </c>
      <c r="CQ210">
        <f t="shared" ref="CQ210" si="487">IF($C210&lt;&gt;"",IF(AE210&gt;0,1,0),0)</f>
        <v>0</v>
      </c>
      <c r="CR210">
        <f t="shared" ref="CR210" si="488">IF($C210&lt;&gt;"",IF(AF210&gt;0,1,0),0)</f>
        <v>0</v>
      </c>
      <c r="CS210">
        <f t="shared" ref="CS210" si="489">IF($C210&lt;&gt;"",IF(AG210&gt;0,1,0),0)</f>
        <v>0</v>
      </c>
      <c r="CT210">
        <f t="shared" ref="CT210" si="490">IF($C210&lt;&gt;"",IF(AH210&gt;0,1,0),0)</f>
        <v>0</v>
      </c>
      <c r="CU210">
        <f t="shared" ref="CU210" si="491">IF($C210&lt;&gt;"",IF(AI210&gt;0,1,0),0)</f>
        <v>0</v>
      </c>
      <c r="CV210">
        <f t="shared" ref="CV210" si="492">IF($C210&lt;&gt;"",IF(AJ210&gt;0,1,0),0)</f>
        <v>0</v>
      </c>
      <c r="CW210">
        <f t="shared" ref="CW210" si="493">IF($C210&lt;&gt;"",IF(AK210&gt;0,1,0),0)</f>
        <v>0</v>
      </c>
      <c r="CX210">
        <f t="shared" ref="CX210" si="494">IF($C210&lt;&gt;"",IF(AL210&gt;0,1,0),0)</f>
        <v>0</v>
      </c>
      <c r="CY210">
        <f t="shared" ref="CY210" si="495">IF($C210&lt;&gt;"",IF(AM210&gt;0,1,0),0)</f>
        <v>0</v>
      </c>
      <c r="CZ210">
        <f t="shared" ref="CZ210" si="496">IF($C210&lt;&gt;"",IF(AN210&gt;0,1,0),0)</f>
        <v>0</v>
      </c>
      <c r="DA210">
        <f t="shared" ref="DA210" si="497">IF($C210&lt;&gt;"",IF(AO210&gt;0,1,0),0)</f>
        <v>0</v>
      </c>
      <c r="DB210">
        <f t="shared" ref="DB210" si="498">IF($C210&lt;&gt;"",IF(AP210&gt;0,1,0),0)</f>
        <v>0</v>
      </c>
      <c r="DC210">
        <f t="shared" ref="DC210" si="499">IF($C210&lt;&gt;"",IF(AQ210&gt;0,1,0),0)</f>
        <v>0</v>
      </c>
      <c r="DD210">
        <f t="shared" ref="DD210" si="500">IF($C210&lt;&gt;"",IF(AR210&gt;0,1,0),0)</f>
        <v>0</v>
      </c>
      <c r="DE210">
        <f t="shared" ref="DE210" si="501">IF($C210&lt;&gt;"",IF(AS210&gt;0,1,0),0)</f>
        <v>0</v>
      </c>
      <c r="DF210">
        <f t="shared" ref="DF210" si="502">IF($C210&lt;&gt;"",IF(AT210&gt;0,1,0),0)</f>
        <v>0</v>
      </c>
      <c r="DG210">
        <f t="shared" ref="DG210" si="503">IF($C210&lt;&gt;"",IF(AU210&gt;0,1,0),0)</f>
        <v>0</v>
      </c>
      <c r="DH210">
        <f t="shared" ref="DH210" si="504">IF($C210&lt;&gt;"",IF(AV210&gt;0,1,0),0)</f>
        <v>0</v>
      </c>
      <c r="DI210">
        <f t="shared" ref="DI210" si="505">IF($C210&lt;&gt;"",IF(AW210&gt;0,1,0),0)</f>
        <v>0</v>
      </c>
      <c r="DJ210">
        <f t="shared" ref="DJ210" si="506">IF($C210&lt;&gt;"",IF(AX210&gt;0,1,0),0)</f>
        <v>0</v>
      </c>
      <c r="DK210">
        <f t="shared" si="460"/>
        <v>0</v>
      </c>
      <c r="DL210">
        <f t="shared" si="460"/>
        <v>0</v>
      </c>
      <c r="DM210">
        <f t="shared" si="460"/>
        <v>0</v>
      </c>
      <c r="DN210">
        <f t="shared" si="460"/>
        <v>0</v>
      </c>
      <c r="DO210">
        <f t="shared" si="460"/>
        <v>0</v>
      </c>
      <c r="DP210">
        <f t="shared" si="460"/>
        <v>0</v>
      </c>
      <c r="DQ210">
        <f t="shared" si="460"/>
        <v>0</v>
      </c>
      <c r="DR210">
        <f t="shared" si="460"/>
        <v>0</v>
      </c>
      <c r="DS210">
        <f t="shared" si="460"/>
        <v>0</v>
      </c>
      <c r="DT210">
        <f t="shared" si="460"/>
        <v>0</v>
      </c>
      <c r="DU210">
        <f t="shared" si="460"/>
        <v>0</v>
      </c>
      <c r="DV210">
        <f t="shared" si="460"/>
        <v>0</v>
      </c>
      <c r="DW210">
        <f t="shared" si="460"/>
        <v>0</v>
      </c>
      <c r="DX210">
        <f t="shared" si="460"/>
        <v>0</v>
      </c>
      <c r="DY210">
        <f t="shared" si="460"/>
        <v>0</v>
      </c>
      <c r="DZ210">
        <f t="shared" si="460"/>
        <v>0</v>
      </c>
    </row>
    <row r="211" spans="1:130">
      <c r="A211" s="106"/>
      <c r="B211" s="19" t="s">
        <v>2</v>
      </c>
      <c r="C211" s="96"/>
      <c r="D211" s="60">
        <v>0</v>
      </c>
      <c r="E211" s="60">
        <v>0</v>
      </c>
      <c r="F211" s="60">
        <v>0</v>
      </c>
      <c r="G211" s="60">
        <v>0</v>
      </c>
      <c r="H211" s="60">
        <v>0</v>
      </c>
      <c r="I211" s="60">
        <v>0</v>
      </c>
      <c r="J211" s="60">
        <v>0</v>
      </c>
      <c r="K211" s="60">
        <v>0</v>
      </c>
      <c r="L211" s="60">
        <v>0</v>
      </c>
      <c r="M211" s="60">
        <v>0</v>
      </c>
      <c r="N211" s="60">
        <v>0</v>
      </c>
      <c r="O211" s="60">
        <v>0</v>
      </c>
      <c r="P211" s="60">
        <v>0</v>
      </c>
      <c r="Q211" s="60">
        <v>0</v>
      </c>
      <c r="R211" s="60">
        <v>0</v>
      </c>
      <c r="S211" s="60">
        <v>0</v>
      </c>
      <c r="T211" s="61">
        <v>0</v>
      </c>
      <c r="U211" s="61">
        <v>0</v>
      </c>
      <c r="V211" s="61">
        <v>0</v>
      </c>
      <c r="W211" s="61">
        <v>0</v>
      </c>
      <c r="X211" s="61">
        <v>0</v>
      </c>
      <c r="Y211" s="61">
        <v>0</v>
      </c>
      <c r="Z211" s="61">
        <v>0</v>
      </c>
      <c r="AA211" s="61">
        <v>0</v>
      </c>
      <c r="AB211" s="61">
        <v>0</v>
      </c>
      <c r="AC211" s="61">
        <v>0</v>
      </c>
      <c r="AD211" s="61">
        <v>0</v>
      </c>
      <c r="AE211" s="61">
        <v>0</v>
      </c>
      <c r="AF211" s="61">
        <v>0</v>
      </c>
      <c r="AG211" s="61">
        <v>0</v>
      </c>
      <c r="AH211" s="61">
        <v>0</v>
      </c>
      <c r="AI211" s="62">
        <v>71</v>
      </c>
      <c r="AJ211" s="18">
        <v>0</v>
      </c>
      <c r="AK211" s="62">
        <v>36</v>
      </c>
      <c r="AL211" s="18">
        <v>0</v>
      </c>
      <c r="AM211" s="18">
        <v>0</v>
      </c>
      <c r="AN211" s="62">
        <v>64</v>
      </c>
      <c r="AO211" s="18">
        <v>0</v>
      </c>
      <c r="AP211" s="18">
        <v>0</v>
      </c>
      <c r="AQ211" s="18">
        <v>0</v>
      </c>
      <c r="AR211" s="61">
        <v>48</v>
      </c>
      <c r="AS211" s="41" t="s">
        <v>22</v>
      </c>
      <c r="AT211" s="61">
        <v>36</v>
      </c>
      <c r="AU211" s="41" t="s">
        <v>22</v>
      </c>
      <c r="AV211" s="41" t="s">
        <v>22</v>
      </c>
      <c r="AW211" s="41" t="s">
        <v>22</v>
      </c>
      <c r="AX211" s="41" t="s">
        <v>22</v>
      </c>
      <c r="AY211" s="60">
        <v>0</v>
      </c>
      <c r="AZ211" s="60">
        <v>0</v>
      </c>
      <c r="BA211" s="60">
        <v>0</v>
      </c>
      <c r="BB211" s="60">
        <v>0</v>
      </c>
      <c r="BC211" s="60">
        <v>0</v>
      </c>
      <c r="BD211" s="60">
        <v>0</v>
      </c>
      <c r="BE211" s="60">
        <v>0</v>
      </c>
      <c r="BF211" s="18">
        <v>0</v>
      </c>
      <c r="BG211" s="18">
        <v>0</v>
      </c>
      <c r="BH211" s="18">
        <v>0</v>
      </c>
      <c r="BI211" s="18">
        <v>0</v>
      </c>
      <c r="BJ211" s="118">
        <v>0</v>
      </c>
      <c r="BK211" s="118">
        <v>0</v>
      </c>
      <c r="BL211" s="118">
        <v>0</v>
      </c>
      <c r="BM211" s="118">
        <v>0</v>
      </c>
      <c r="BN211" s="118">
        <f>343+5</f>
        <v>348</v>
      </c>
      <c r="BO211" s="103"/>
      <c r="BP211">
        <f t="shared" ref="BP211:CU212" si="507">IF($C211&lt;&gt;"",IF(D211&gt;0,1,0),0)</f>
        <v>0</v>
      </c>
      <c r="BQ211">
        <f t="shared" si="507"/>
        <v>0</v>
      </c>
      <c r="BR211">
        <f t="shared" si="507"/>
        <v>0</v>
      </c>
      <c r="BS211">
        <f t="shared" si="507"/>
        <v>0</v>
      </c>
      <c r="BT211">
        <f t="shared" si="507"/>
        <v>0</v>
      </c>
      <c r="BU211">
        <f t="shared" si="507"/>
        <v>0</v>
      </c>
      <c r="BV211">
        <f t="shared" si="507"/>
        <v>0</v>
      </c>
      <c r="BW211">
        <f t="shared" si="507"/>
        <v>0</v>
      </c>
      <c r="BX211">
        <f t="shared" si="507"/>
        <v>0</v>
      </c>
      <c r="BY211">
        <f t="shared" si="507"/>
        <v>0</v>
      </c>
      <c r="BZ211">
        <f t="shared" si="507"/>
        <v>0</v>
      </c>
      <c r="CA211">
        <f t="shared" si="507"/>
        <v>0</v>
      </c>
      <c r="CB211">
        <f t="shared" si="507"/>
        <v>0</v>
      </c>
      <c r="CC211">
        <f t="shared" si="507"/>
        <v>0</v>
      </c>
      <c r="CD211">
        <f t="shared" si="507"/>
        <v>0</v>
      </c>
      <c r="CE211">
        <f t="shared" si="507"/>
        <v>0</v>
      </c>
      <c r="CF211">
        <f t="shared" si="507"/>
        <v>0</v>
      </c>
      <c r="CG211">
        <f t="shared" si="507"/>
        <v>0</v>
      </c>
      <c r="CH211">
        <f t="shared" si="507"/>
        <v>0</v>
      </c>
      <c r="CI211">
        <f t="shared" si="507"/>
        <v>0</v>
      </c>
      <c r="CJ211">
        <f t="shared" si="507"/>
        <v>0</v>
      </c>
      <c r="CK211">
        <f t="shared" si="507"/>
        <v>0</v>
      </c>
      <c r="CL211">
        <f t="shared" si="507"/>
        <v>0</v>
      </c>
      <c r="CM211">
        <f t="shared" si="507"/>
        <v>0</v>
      </c>
      <c r="CN211">
        <f t="shared" si="507"/>
        <v>0</v>
      </c>
      <c r="CO211">
        <f t="shared" si="507"/>
        <v>0</v>
      </c>
      <c r="CP211">
        <f t="shared" si="507"/>
        <v>0</v>
      </c>
      <c r="CQ211">
        <f t="shared" si="507"/>
        <v>0</v>
      </c>
      <c r="CR211">
        <f t="shared" si="507"/>
        <v>0</v>
      </c>
      <c r="CS211">
        <f t="shared" si="507"/>
        <v>0</v>
      </c>
      <c r="CT211">
        <f t="shared" si="507"/>
        <v>0</v>
      </c>
      <c r="CU211">
        <f t="shared" si="507"/>
        <v>0</v>
      </c>
      <c r="CV211">
        <f t="shared" ref="CV211:DW212" si="508">IF($C211&lt;&gt;"",IF(AJ211&gt;0,1,0),0)</f>
        <v>0</v>
      </c>
      <c r="CW211">
        <f t="shared" si="508"/>
        <v>0</v>
      </c>
      <c r="CX211">
        <f t="shared" si="508"/>
        <v>0</v>
      </c>
      <c r="CY211">
        <f t="shared" si="508"/>
        <v>0</v>
      </c>
      <c r="CZ211">
        <f t="shared" si="508"/>
        <v>0</v>
      </c>
      <c r="DA211">
        <f t="shared" si="508"/>
        <v>0</v>
      </c>
      <c r="DB211">
        <f t="shared" si="508"/>
        <v>0</v>
      </c>
      <c r="DC211">
        <f t="shared" si="508"/>
        <v>0</v>
      </c>
      <c r="DD211">
        <f t="shared" si="508"/>
        <v>0</v>
      </c>
      <c r="DE211">
        <f t="shared" si="508"/>
        <v>0</v>
      </c>
      <c r="DF211">
        <f t="shared" si="508"/>
        <v>0</v>
      </c>
      <c r="DG211">
        <f t="shared" si="508"/>
        <v>0</v>
      </c>
      <c r="DH211">
        <f t="shared" si="508"/>
        <v>0</v>
      </c>
      <c r="DI211">
        <f t="shared" si="508"/>
        <v>0</v>
      </c>
      <c r="DJ211">
        <f t="shared" si="508"/>
        <v>0</v>
      </c>
      <c r="DK211">
        <f t="shared" si="508"/>
        <v>0</v>
      </c>
      <c r="DL211">
        <f t="shared" si="508"/>
        <v>0</v>
      </c>
      <c r="DM211">
        <f t="shared" si="508"/>
        <v>0</v>
      </c>
      <c r="DN211">
        <f t="shared" si="508"/>
        <v>0</v>
      </c>
      <c r="DO211">
        <f t="shared" si="508"/>
        <v>0</v>
      </c>
      <c r="DP211">
        <f t="shared" si="508"/>
        <v>0</v>
      </c>
      <c r="DQ211">
        <f t="shared" si="508"/>
        <v>0</v>
      </c>
      <c r="DR211">
        <f t="shared" si="508"/>
        <v>0</v>
      </c>
      <c r="DS211">
        <f t="shared" si="508"/>
        <v>0</v>
      </c>
      <c r="DT211">
        <f t="shared" si="508"/>
        <v>0</v>
      </c>
      <c r="DU211">
        <f t="shared" si="508"/>
        <v>0</v>
      </c>
      <c r="DV211">
        <f t="shared" si="508"/>
        <v>0</v>
      </c>
      <c r="DW211">
        <f t="shared" si="508"/>
        <v>0</v>
      </c>
      <c r="DX211">
        <f t="shared" si="460"/>
        <v>0</v>
      </c>
      <c r="DY211">
        <f t="shared" si="460"/>
        <v>0</v>
      </c>
      <c r="DZ211">
        <f t="shared" si="460"/>
        <v>0</v>
      </c>
    </row>
    <row r="212" spans="1:130">
      <c r="A212" s="106"/>
      <c r="B212" s="19" t="s">
        <v>202</v>
      </c>
      <c r="C212" s="96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2"/>
      <c r="AJ212" s="62"/>
      <c r="AK212" s="62"/>
      <c r="AL212" s="62"/>
      <c r="AM212" s="62"/>
      <c r="AN212" s="62"/>
      <c r="AO212" s="62"/>
      <c r="AP212" s="62"/>
      <c r="AQ212" s="62"/>
      <c r="AR212" s="61"/>
      <c r="AS212" s="135"/>
      <c r="AT212" s="61"/>
      <c r="AU212" s="135"/>
      <c r="AV212" s="135"/>
      <c r="AW212" s="135"/>
      <c r="AX212" s="135"/>
      <c r="AY212" s="61"/>
      <c r="AZ212" s="61"/>
      <c r="BA212" s="61"/>
      <c r="BB212" s="61"/>
      <c r="BC212" s="61"/>
      <c r="BD212" s="61"/>
      <c r="BE212" s="61"/>
      <c r="BF212" s="18"/>
      <c r="BG212" s="18"/>
      <c r="BH212" s="18"/>
      <c r="BI212" s="18"/>
      <c r="BJ212" s="118"/>
      <c r="BK212" s="118"/>
      <c r="BL212" s="118"/>
      <c r="BM212" s="118"/>
      <c r="BN212" s="118"/>
      <c r="BO212" s="103"/>
      <c r="BP212">
        <f t="shared" si="507"/>
        <v>0</v>
      </c>
      <c r="BQ212">
        <f t="shared" ref="BQ212" si="509">IF($C212&lt;&gt;"",IF(E212&gt;0,1,0),0)</f>
        <v>0</v>
      </c>
      <c r="BR212">
        <f t="shared" ref="BR212" si="510">IF($C212&lt;&gt;"",IF(F212&gt;0,1,0),0)</f>
        <v>0</v>
      </c>
      <c r="BS212">
        <f t="shared" ref="BS212" si="511">IF($C212&lt;&gt;"",IF(G212&gt;0,1,0),0)</f>
        <v>0</v>
      </c>
      <c r="BT212">
        <f t="shared" ref="BT212" si="512">IF($C212&lt;&gt;"",IF(H212&gt;0,1,0),0)</f>
        <v>0</v>
      </c>
      <c r="BU212">
        <f t="shared" ref="BU212" si="513">IF($C212&lt;&gt;"",IF(I212&gt;0,1,0),0)</f>
        <v>0</v>
      </c>
      <c r="BV212">
        <f t="shared" ref="BV212" si="514">IF($C212&lt;&gt;"",IF(J212&gt;0,1,0),0)</f>
        <v>0</v>
      </c>
      <c r="BW212">
        <f t="shared" ref="BW212" si="515">IF($C212&lt;&gt;"",IF(K212&gt;0,1,0),0)</f>
        <v>0</v>
      </c>
      <c r="BX212">
        <f t="shared" ref="BX212" si="516">IF($C212&lt;&gt;"",IF(L212&gt;0,1,0),0)</f>
        <v>0</v>
      </c>
      <c r="BY212">
        <f t="shared" ref="BY212" si="517">IF($C212&lt;&gt;"",IF(M212&gt;0,1,0),0)</f>
        <v>0</v>
      </c>
      <c r="BZ212">
        <f t="shared" ref="BZ212" si="518">IF($C212&lt;&gt;"",IF(N212&gt;0,1,0),0)</f>
        <v>0</v>
      </c>
      <c r="CA212">
        <f t="shared" ref="CA212" si="519">IF($C212&lt;&gt;"",IF(O212&gt;0,1,0),0)</f>
        <v>0</v>
      </c>
      <c r="CB212">
        <f t="shared" ref="CB212" si="520">IF($C212&lt;&gt;"",IF(P212&gt;0,1,0),0)</f>
        <v>0</v>
      </c>
      <c r="CC212">
        <f t="shared" ref="CC212" si="521">IF($C212&lt;&gt;"",IF(Q212&gt;0,1,0),0)</f>
        <v>0</v>
      </c>
      <c r="CD212">
        <f t="shared" ref="CD212" si="522">IF($C212&lt;&gt;"",IF(R212&gt;0,1,0),0)</f>
        <v>0</v>
      </c>
      <c r="CE212">
        <f t="shared" ref="CE212" si="523">IF($C212&lt;&gt;"",IF(S212&gt;0,1,0),0)</f>
        <v>0</v>
      </c>
      <c r="CF212">
        <f t="shared" ref="CF212" si="524">IF($C212&lt;&gt;"",IF(T212&gt;0,1,0),0)</f>
        <v>0</v>
      </c>
      <c r="CG212">
        <f t="shared" ref="CG212" si="525">IF($C212&lt;&gt;"",IF(U212&gt;0,1,0),0)</f>
        <v>0</v>
      </c>
      <c r="CH212">
        <f t="shared" ref="CH212" si="526">IF($C212&lt;&gt;"",IF(V212&gt;0,1,0),0)</f>
        <v>0</v>
      </c>
      <c r="CI212">
        <f t="shared" ref="CI212" si="527">IF($C212&lt;&gt;"",IF(W212&gt;0,1,0),0)</f>
        <v>0</v>
      </c>
      <c r="CJ212">
        <f t="shared" ref="CJ212" si="528">IF($C212&lt;&gt;"",IF(X212&gt;0,1,0),0)</f>
        <v>0</v>
      </c>
      <c r="CK212">
        <f t="shared" ref="CK212" si="529">IF($C212&lt;&gt;"",IF(Y212&gt;0,1,0),0)</f>
        <v>0</v>
      </c>
      <c r="CL212">
        <f t="shared" ref="CL212" si="530">IF($C212&lt;&gt;"",IF(Z212&gt;0,1,0),0)</f>
        <v>0</v>
      </c>
      <c r="CM212">
        <f t="shared" ref="CM212" si="531">IF($C212&lt;&gt;"",IF(AA212&gt;0,1,0),0)</f>
        <v>0</v>
      </c>
      <c r="CN212">
        <f t="shared" ref="CN212" si="532">IF($C212&lt;&gt;"",IF(AB212&gt;0,1,0),0)</f>
        <v>0</v>
      </c>
      <c r="CO212">
        <f t="shared" ref="CO212" si="533">IF($C212&lt;&gt;"",IF(AC212&gt;0,1,0),0)</f>
        <v>0</v>
      </c>
      <c r="CP212">
        <f t="shared" ref="CP212" si="534">IF($C212&lt;&gt;"",IF(AD212&gt;0,1,0),0)</f>
        <v>0</v>
      </c>
      <c r="CQ212">
        <f t="shared" ref="CQ212" si="535">IF($C212&lt;&gt;"",IF(AE212&gt;0,1,0),0)</f>
        <v>0</v>
      </c>
      <c r="CR212">
        <f t="shared" ref="CR212" si="536">IF($C212&lt;&gt;"",IF(AF212&gt;0,1,0),0)</f>
        <v>0</v>
      </c>
      <c r="CS212">
        <f t="shared" ref="CS212" si="537">IF($C212&lt;&gt;"",IF(AG212&gt;0,1,0),0)</f>
        <v>0</v>
      </c>
      <c r="CT212">
        <f t="shared" ref="CT212" si="538">IF($C212&lt;&gt;"",IF(AH212&gt;0,1,0),0)</f>
        <v>0</v>
      </c>
      <c r="CU212">
        <f t="shared" ref="CU212" si="539">IF($C212&lt;&gt;"",IF(AI212&gt;0,1,0),0)</f>
        <v>0</v>
      </c>
      <c r="CV212">
        <f t="shared" si="508"/>
        <v>0</v>
      </c>
      <c r="CW212">
        <f t="shared" si="508"/>
        <v>0</v>
      </c>
      <c r="CX212">
        <f t="shared" si="508"/>
        <v>0</v>
      </c>
      <c r="CY212">
        <f t="shared" si="508"/>
        <v>0</v>
      </c>
      <c r="CZ212">
        <f t="shared" si="508"/>
        <v>0</v>
      </c>
      <c r="DA212">
        <f t="shared" si="508"/>
        <v>0</v>
      </c>
      <c r="DB212">
        <f t="shared" si="508"/>
        <v>0</v>
      </c>
      <c r="DC212">
        <f t="shared" si="508"/>
        <v>0</v>
      </c>
      <c r="DD212">
        <f t="shared" si="508"/>
        <v>0</v>
      </c>
      <c r="DE212">
        <f t="shared" si="508"/>
        <v>0</v>
      </c>
      <c r="DF212">
        <f t="shared" si="508"/>
        <v>0</v>
      </c>
      <c r="DG212">
        <f t="shared" si="508"/>
        <v>0</v>
      </c>
      <c r="DH212">
        <f t="shared" si="508"/>
        <v>0</v>
      </c>
      <c r="DI212">
        <f t="shared" si="508"/>
        <v>0</v>
      </c>
      <c r="DJ212">
        <f t="shared" si="508"/>
        <v>0</v>
      </c>
      <c r="DK212">
        <f t="shared" si="508"/>
        <v>0</v>
      </c>
      <c r="DL212">
        <f t="shared" si="508"/>
        <v>0</v>
      </c>
      <c r="DM212">
        <f t="shared" si="508"/>
        <v>0</v>
      </c>
      <c r="DN212">
        <f t="shared" si="508"/>
        <v>0</v>
      </c>
      <c r="DO212">
        <f t="shared" si="508"/>
        <v>0</v>
      </c>
      <c r="DP212">
        <f t="shared" si="508"/>
        <v>0</v>
      </c>
      <c r="DQ212">
        <f t="shared" si="508"/>
        <v>0</v>
      </c>
      <c r="DR212">
        <f t="shared" si="508"/>
        <v>0</v>
      </c>
      <c r="DS212">
        <f t="shared" si="508"/>
        <v>0</v>
      </c>
      <c r="DT212">
        <f t="shared" si="508"/>
        <v>0</v>
      </c>
      <c r="DU212">
        <f t="shared" si="508"/>
        <v>0</v>
      </c>
      <c r="DV212">
        <f t="shared" si="508"/>
        <v>0</v>
      </c>
      <c r="DW212">
        <f t="shared" si="508"/>
        <v>0</v>
      </c>
      <c r="DX212">
        <f t="shared" ref="DX212" si="540">IF($C212&lt;&gt;"",IF(BL212&gt;0,1,0),0)</f>
        <v>0</v>
      </c>
      <c r="DY212">
        <f t="shared" ref="DY212" si="541">IF($C212&lt;&gt;"",IF(BM212&gt;0,1,0),0)</f>
        <v>0</v>
      </c>
      <c r="DZ212">
        <f t="shared" ref="DZ212" si="542">IF($C212&lt;&gt;"",IF(BN212&gt;0,1,0),0)</f>
        <v>0</v>
      </c>
    </row>
    <row r="213" spans="1:130">
      <c r="A213" s="106"/>
      <c r="B213" s="59" t="s">
        <v>3</v>
      </c>
      <c r="C213" s="96"/>
      <c r="D213" s="60">
        <v>0</v>
      </c>
      <c r="E213" s="60">
        <v>0</v>
      </c>
      <c r="F213" s="60">
        <v>0</v>
      </c>
      <c r="G213" s="60">
        <v>0</v>
      </c>
      <c r="H213" s="60">
        <v>0</v>
      </c>
      <c r="I213" s="60">
        <v>0</v>
      </c>
      <c r="J213" s="60">
        <v>0</v>
      </c>
      <c r="K213" s="60">
        <v>0</v>
      </c>
      <c r="L213" s="60">
        <v>0</v>
      </c>
      <c r="M213" s="60">
        <v>0</v>
      </c>
      <c r="N213" s="60">
        <v>0</v>
      </c>
      <c r="O213" s="60">
        <v>0</v>
      </c>
      <c r="P213" s="60">
        <v>0</v>
      </c>
      <c r="Q213" s="60">
        <v>0</v>
      </c>
      <c r="R213" s="60">
        <v>0</v>
      </c>
      <c r="S213" s="60">
        <v>0</v>
      </c>
      <c r="T213" s="61">
        <v>0</v>
      </c>
      <c r="U213" s="61">
        <v>0</v>
      </c>
      <c r="V213" s="61">
        <v>0.01</v>
      </c>
      <c r="W213" s="61">
        <v>0.05</v>
      </c>
      <c r="X213" s="61">
        <v>0.25</v>
      </c>
      <c r="Y213" s="61">
        <v>0.24</v>
      </c>
      <c r="Z213" s="61">
        <v>0.13</v>
      </c>
      <c r="AA213" s="61">
        <v>0.69</v>
      </c>
      <c r="AB213" s="61">
        <v>4.2700000000000005</v>
      </c>
      <c r="AC213" s="61">
        <v>2.13</v>
      </c>
      <c r="AD213" s="61">
        <v>13.469999999999999</v>
      </c>
      <c r="AE213" s="61">
        <v>25.93</v>
      </c>
      <c r="AF213" s="61">
        <v>34.120000000000005</v>
      </c>
      <c r="AG213" s="61">
        <v>225.41</v>
      </c>
      <c r="AH213" s="61">
        <v>53.62</v>
      </c>
      <c r="AI213" s="61">
        <v>51.497</v>
      </c>
      <c r="AJ213" s="61">
        <v>49.537999999999997</v>
      </c>
      <c r="AK213" s="61">
        <v>53.494</v>
      </c>
      <c r="AL213" s="61">
        <v>163.23599999999999</v>
      </c>
      <c r="AM213" s="61">
        <v>59.838000000000001</v>
      </c>
      <c r="AN213" s="61">
        <v>42</v>
      </c>
      <c r="AO213" s="61">
        <v>35.836999999999996</v>
      </c>
      <c r="AP213" s="61">
        <v>41.356999999999999</v>
      </c>
      <c r="AQ213" s="61">
        <v>39.012999999999998</v>
      </c>
      <c r="AR213" s="61">
        <v>180</v>
      </c>
      <c r="AS213" s="61">
        <v>67.001000000000005</v>
      </c>
      <c r="AT213" s="61">
        <v>100</v>
      </c>
      <c r="AU213" s="61">
        <v>81.075000000000003</v>
      </c>
      <c r="AV213" s="61">
        <v>181.387</v>
      </c>
      <c r="AW213" s="61">
        <v>94.112000000000009</v>
      </c>
      <c r="AX213" s="61">
        <v>1329.3630000000003</v>
      </c>
      <c r="AY213" s="61">
        <v>39.273000000000003</v>
      </c>
      <c r="AZ213" s="61">
        <v>40.847999999999999</v>
      </c>
      <c r="BA213" s="61">
        <v>36.858000000000004</v>
      </c>
      <c r="BB213" s="61">
        <v>40.268290999999998</v>
      </c>
      <c r="BC213" s="61">
        <v>34.237127700000002</v>
      </c>
      <c r="BD213" s="61">
        <v>34.3367474</v>
      </c>
      <c r="BE213" s="61">
        <v>35.176604700000006</v>
      </c>
      <c r="BF213" s="18">
        <v>35.096318799999999</v>
      </c>
      <c r="BG213" s="18">
        <v>34.625872700000002</v>
      </c>
      <c r="BH213" s="18">
        <v>79.814487</v>
      </c>
      <c r="BI213" s="18">
        <v>87.33523120000001</v>
      </c>
      <c r="BJ213" s="18">
        <v>83.523950799999994</v>
      </c>
      <c r="BK213" s="118">
        <v>82.613947199999998</v>
      </c>
      <c r="BL213" s="118">
        <v>101.16561299999999</v>
      </c>
      <c r="BM213" s="118">
        <v>90</v>
      </c>
      <c r="BN213" s="118">
        <f>219.9-5</f>
        <v>214.9</v>
      </c>
      <c r="BO213" s="103"/>
      <c r="BP213">
        <f t="shared" ref="BP213:BY215" si="543">IF($C213&lt;&gt;"",IF(D213&gt;0,1,0),0)</f>
        <v>0</v>
      </c>
      <c r="BQ213">
        <f t="shared" si="543"/>
        <v>0</v>
      </c>
      <c r="BR213">
        <f t="shared" si="543"/>
        <v>0</v>
      </c>
      <c r="BS213">
        <f t="shared" si="543"/>
        <v>0</v>
      </c>
      <c r="BT213">
        <f t="shared" si="543"/>
        <v>0</v>
      </c>
      <c r="BU213">
        <f t="shared" si="543"/>
        <v>0</v>
      </c>
      <c r="BV213">
        <f t="shared" si="543"/>
        <v>0</v>
      </c>
      <c r="BW213">
        <f t="shared" si="543"/>
        <v>0</v>
      </c>
      <c r="BX213">
        <f t="shared" si="543"/>
        <v>0</v>
      </c>
      <c r="BY213">
        <f t="shared" si="543"/>
        <v>0</v>
      </c>
      <c r="BZ213">
        <f t="shared" ref="BZ213:CI215" si="544">IF($C213&lt;&gt;"",IF(N213&gt;0,1,0),0)</f>
        <v>0</v>
      </c>
      <c r="CA213">
        <f t="shared" si="544"/>
        <v>0</v>
      </c>
      <c r="CB213">
        <f t="shared" si="544"/>
        <v>0</v>
      </c>
      <c r="CC213">
        <f t="shared" si="544"/>
        <v>0</v>
      </c>
      <c r="CD213">
        <f t="shared" si="544"/>
        <v>0</v>
      </c>
      <c r="CE213">
        <f t="shared" si="544"/>
        <v>0</v>
      </c>
      <c r="CF213">
        <f t="shared" si="544"/>
        <v>0</v>
      </c>
      <c r="CG213">
        <f t="shared" si="544"/>
        <v>0</v>
      </c>
      <c r="CH213">
        <f t="shared" si="544"/>
        <v>0</v>
      </c>
      <c r="CI213">
        <f t="shared" si="544"/>
        <v>0</v>
      </c>
      <c r="CJ213">
        <f t="shared" ref="CJ213:CS215" si="545">IF($C213&lt;&gt;"",IF(X213&gt;0,1,0),0)</f>
        <v>0</v>
      </c>
      <c r="CK213">
        <f t="shared" si="545"/>
        <v>0</v>
      </c>
      <c r="CL213">
        <f t="shared" si="545"/>
        <v>0</v>
      </c>
      <c r="CM213">
        <f t="shared" si="545"/>
        <v>0</v>
      </c>
      <c r="CN213">
        <f t="shared" si="545"/>
        <v>0</v>
      </c>
      <c r="CO213">
        <f t="shared" si="545"/>
        <v>0</v>
      </c>
      <c r="CP213">
        <f t="shared" si="545"/>
        <v>0</v>
      </c>
      <c r="CQ213">
        <f t="shared" si="545"/>
        <v>0</v>
      </c>
      <c r="CR213">
        <f t="shared" si="545"/>
        <v>0</v>
      </c>
      <c r="CS213">
        <f t="shared" si="545"/>
        <v>0</v>
      </c>
      <c r="CT213">
        <f t="shared" ref="CT213:DC215" si="546">IF($C213&lt;&gt;"",IF(AH213&gt;0,1,0),0)</f>
        <v>0</v>
      </c>
      <c r="CU213">
        <f t="shared" si="546"/>
        <v>0</v>
      </c>
      <c r="CV213">
        <f t="shared" si="546"/>
        <v>0</v>
      </c>
      <c r="CW213">
        <f t="shared" si="546"/>
        <v>0</v>
      </c>
      <c r="CX213">
        <f t="shared" si="546"/>
        <v>0</v>
      </c>
      <c r="CY213">
        <f t="shared" si="546"/>
        <v>0</v>
      </c>
      <c r="CZ213">
        <f t="shared" si="546"/>
        <v>0</v>
      </c>
      <c r="DA213">
        <f t="shared" si="546"/>
        <v>0</v>
      </c>
      <c r="DB213">
        <f t="shared" si="546"/>
        <v>0</v>
      </c>
      <c r="DC213">
        <f t="shared" si="546"/>
        <v>0</v>
      </c>
      <c r="DD213">
        <f t="shared" ref="DD213:DM215" si="547">IF($C213&lt;&gt;"",IF(AR213&gt;0,1,0),0)</f>
        <v>0</v>
      </c>
      <c r="DE213">
        <f t="shared" si="547"/>
        <v>0</v>
      </c>
      <c r="DF213">
        <f t="shared" si="547"/>
        <v>0</v>
      </c>
      <c r="DG213">
        <f t="shared" si="547"/>
        <v>0</v>
      </c>
      <c r="DH213">
        <f t="shared" si="547"/>
        <v>0</v>
      </c>
      <c r="DI213">
        <f t="shared" si="547"/>
        <v>0</v>
      </c>
      <c r="DJ213">
        <f t="shared" si="547"/>
        <v>0</v>
      </c>
      <c r="DK213">
        <f t="shared" si="547"/>
        <v>0</v>
      </c>
      <c r="DL213">
        <f t="shared" si="547"/>
        <v>0</v>
      </c>
      <c r="DM213">
        <f t="shared" si="547"/>
        <v>0</v>
      </c>
      <c r="DN213">
        <f t="shared" ref="DN213:DW215" si="548">IF($C213&lt;&gt;"",IF(BB213&gt;0,1,0),0)</f>
        <v>0</v>
      </c>
      <c r="DO213">
        <f t="shared" si="548"/>
        <v>0</v>
      </c>
      <c r="DP213">
        <f t="shared" si="548"/>
        <v>0</v>
      </c>
      <c r="DQ213">
        <f t="shared" si="548"/>
        <v>0</v>
      </c>
      <c r="DR213">
        <f t="shared" si="548"/>
        <v>0</v>
      </c>
      <c r="DS213">
        <f t="shared" si="548"/>
        <v>0</v>
      </c>
      <c r="DT213">
        <f t="shared" si="548"/>
        <v>0</v>
      </c>
      <c r="DU213">
        <f t="shared" si="548"/>
        <v>0</v>
      </c>
      <c r="DV213">
        <f t="shared" si="548"/>
        <v>0</v>
      </c>
      <c r="DW213">
        <f t="shared" si="548"/>
        <v>0</v>
      </c>
      <c r="DX213">
        <f>IF($C213&lt;&gt;"",IF(BL211&gt;0,1,0),0)</f>
        <v>0</v>
      </c>
      <c r="DY213">
        <f>IF($C213&lt;&gt;"",IF(BM211&gt;0,1,0),0)</f>
        <v>0</v>
      </c>
      <c r="DZ213">
        <f>IF($C213&lt;&gt;"",IF(BN211&gt;0,1,0),0)</f>
        <v>0</v>
      </c>
    </row>
    <row r="214" spans="1:130">
      <c r="A214" s="106" t="str">
        <f>IF(LEFT(B238,1)&lt;&gt;"",IF(LEFT(B238,1)&lt;&gt;" ",COUNT($A$66:A213)+1,""),"")</f>
        <v/>
      </c>
      <c r="B214" s="19" t="s">
        <v>205</v>
      </c>
      <c r="C214" s="96"/>
      <c r="D214" s="60">
        <v>0</v>
      </c>
      <c r="E214" s="60">
        <v>0</v>
      </c>
      <c r="F214" s="60">
        <v>0</v>
      </c>
      <c r="G214" s="60">
        <v>0</v>
      </c>
      <c r="H214" s="60">
        <v>0</v>
      </c>
      <c r="I214" s="60">
        <v>0</v>
      </c>
      <c r="J214" s="60">
        <v>0</v>
      </c>
      <c r="K214" s="60">
        <v>0</v>
      </c>
      <c r="L214" s="60">
        <v>0</v>
      </c>
      <c r="M214" s="60">
        <v>0</v>
      </c>
      <c r="N214" s="60">
        <v>0</v>
      </c>
      <c r="O214" s="60">
        <v>0</v>
      </c>
      <c r="P214" s="60">
        <v>0</v>
      </c>
      <c r="Q214" s="60">
        <v>0</v>
      </c>
      <c r="R214" s="60">
        <v>0</v>
      </c>
      <c r="S214" s="60">
        <v>0</v>
      </c>
      <c r="T214" s="60">
        <v>0</v>
      </c>
      <c r="U214" s="60">
        <v>0</v>
      </c>
      <c r="V214" s="60">
        <v>0</v>
      </c>
      <c r="W214" s="60">
        <v>0</v>
      </c>
      <c r="X214" s="60">
        <v>0</v>
      </c>
      <c r="Y214" s="60">
        <v>0</v>
      </c>
      <c r="Z214" s="60">
        <v>1</v>
      </c>
      <c r="AA214" s="18">
        <v>0.3</v>
      </c>
      <c r="AB214" s="18">
        <v>3</v>
      </c>
      <c r="AC214" s="18">
        <v>10.200000000000001</v>
      </c>
      <c r="AD214" s="18">
        <v>17.5</v>
      </c>
      <c r="AE214" s="18">
        <v>26</v>
      </c>
      <c r="AF214" s="18">
        <v>26.900000000000002</v>
      </c>
      <c r="AG214" s="18">
        <v>30.5</v>
      </c>
      <c r="AH214" s="18">
        <v>36.9</v>
      </c>
      <c r="AI214" s="18">
        <f>0.8+6</f>
        <v>6.8</v>
      </c>
      <c r="AJ214" s="18">
        <v>2.9</v>
      </c>
      <c r="AK214" s="18">
        <v>2.0999999999999996</v>
      </c>
      <c r="AL214" s="18">
        <v>3.1</v>
      </c>
      <c r="AM214" s="18">
        <v>4.0999999999999996</v>
      </c>
      <c r="AN214" s="18">
        <v>5.0999999999999996</v>
      </c>
      <c r="AO214" s="60">
        <v>5</v>
      </c>
      <c r="AP214" s="60">
        <v>5.9</v>
      </c>
      <c r="AQ214" s="60">
        <v>5</v>
      </c>
      <c r="AR214" s="60">
        <v>4.7</v>
      </c>
      <c r="AS214" s="60">
        <v>1.4</v>
      </c>
      <c r="AT214" s="60">
        <v>1.7</v>
      </c>
      <c r="AU214" s="60">
        <v>0</v>
      </c>
      <c r="AV214" s="60">
        <v>0</v>
      </c>
      <c r="AW214" s="60">
        <v>0</v>
      </c>
      <c r="AX214" s="60">
        <v>0</v>
      </c>
      <c r="AY214" s="60">
        <v>0</v>
      </c>
      <c r="AZ214" s="60">
        <v>0</v>
      </c>
      <c r="BA214" s="60">
        <v>0</v>
      </c>
      <c r="BB214" s="60">
        <v>0</v>
      </c>
      <c r="BC214" s="60">
        <v>0</v>
      </c>
      <c r="BD214" s="18">
        <v>0</v>
      </c>
      <c r="BE214" s="25">
        <v>0</v>
      </c>
      <c r="BF214" s="18">
        <v>0</v>
      </c>
      <c r="BG214" s="18">
        <v>0</v>
      </c>
      <c r="BH214" s="18">
        <v>0</v>
      </c>
      <c r="BI214" s="18">
        <v>0</v>
      </c>
      <c r="BJ214" s="118">
        <v>0</v>
      </c>
      <c r="BK214" s="118">
        <v>0</v>
      </c>
      <c r="BL214" s="118">
        <v>0</v>
      </c>
      <c r="BM214" s="118">
        <v>0</v>
      </c>
      <c r="BN214" s="118">
        <v>1.593</v>
      </c>
      <c r="BO214" s="103"/>
      <c r="BP214">
        <f t="shared" si="543"/>
        <v>0</v>
      </c>
      <c r="BQ214">
        <f t="shared" si="543"/>
        <v>0</v>
      </c>
      <c r="BR214">
        <f t="shared" si="543"/>
        <v>0</v>
      </c>
      <c r="BS214">
        <f t="shared" si="543"/>
        <v>0</v>
      </c>
      <c r="BT214">
        <f t="shared" si="543"/>
        <v>0</v>
      </c>
      <c r="BU214">
        <f t="shared" si="543"/>
        <v>0</v>
      </c>
      <c r="BV214">
        <f t="shared" si="543"/>
        <v>0</v>
      </c>
      <c r="BW214">
        <f t="shared" si="543"/>
        <v>0</v>
      </c>
      <c r="BX214">
        <f t="shared" si="543"/>
        <v>0</v>
      </c>
      <c r="BY214">
        <f t="shared" si="543"/>
        <v>0</v>
      </c>
      <c r="BZ214">
        <f t="shared" si="544"/>
        <v>0</v>
      </c>
      <c r="CA214">
        <f t="shared" si="544"/>
        <v>0</v>
      </c>
      <c r="CB214">
        <f t="shared" si="544"/>
        <v>0</v>
      </c>
      <c r="CC214">
        <f t="shared" si="544"/>
        <v>0</v>
      </c>
      <c r="CD214">
        <f t="shared" si="544"/>
        <v>0</v>
      </c>
      <c r="CE214">
        <f t="shared" si="544"/>
        <v>0</v>
      </c>
      <c r="CF214">
        <f t="shared" si="544"/>
        <v>0</v>
      </c>
      <c r="CG214">
        <f t="shared" si="544"/>
        <v>0</v>
      </c>
      <c r="CH214">
        <f t="shared" si="544"/>
        <v>0</v>
      </c>
      <c r="CI214">
        <f t="shared" si="544"/>
        <v>0</v>
      </c>
      <c r="CJ214">
        <f t="shared" si="545"/>
        <v>0</v>
      </c>
      <c r="CK214">
        <f t="shared" si="545"/>
        <v>0</v>
      </c>
      <c r="CL214">
        <f t="shared" si="545"/>
        <v>0</v>
      </c>
      <c r="CM214">
        <f t="shared" si="545"/>
        <v>0</v>
      </c>
      <c r="CN214">
        <f t="shared" si="545"/>
        <v>0</v>
      </c>
      <c r="CO214">
        <f t="shared" si="545"/>
        <v>0</v>
      </c>
      <c r="CP214">
        <f t="shared" si="545"/>
        <v>0</v>
      </c>
      <c r="CQ214">
        <f t="shared" si="545"/>
        <v>0</v>
      </c>
      <c r="CR214">
        <f t="shared" si="545"/>
        <v>0</v>
      </c>
      <c r="CS214">
        <f t="shared" si="545"/>
        <v>0</v>
      </c>
      <c r="CT214">
        <f t="shared" si="546"/>
        <v>0</v>
      </c>
      <c r="CU214">
        <f t="shared" si="546"/>
        <v>0</v>
      </c>
      <c r="CV214">
        <f t="shared" si="546"/>
        <v>0</v>
      </c>
      <c r="CW214">
        <f t="shared" si="546"/>
        <v>0</v>
      </c>
      <c r="CX214">
        <f t="shared" si="546"/>
        <v>0</v>
      </c>
      <c r="CY214">
        <f t="shared" si="546"/>
        <v>0</v>
      </c>
      <c r="CZ214">
        <f t="shared" si="546"/>
        <v>0</v>
      </c>
      <c r="DA214">
        <f t="shared" si="546"/>
        <v>0</v>
      </c>
      <c r="DB214">
        <f t="shared" si="546"/>
        <v>0</v>
      </c>
      <c r="DC214">
        <f t="shared" si="546"/>
        <v>0</v>
      </c>
      <c r="DD214">
        <f t="shared" si="547"/>
        <v>0</v>
      </c>
      <c r="DE214">
        <f t="shared" si="547"/>
        <v>0</v>
      </c>
      <c r="DF214">
        <f t="shared" si="547"/>
        <v>0</v>
      </c>
      <c r="DG214">
        <f t="shared" si="547"/>
        <v>0</v>
      </c>
      <c r="DH214">
        <f t="shared" si="547"/>
        <v>0</v>
      </c>
      <c r="DI214">
        <f t="shared" si="547"/>
        <v>0</v>
      </c>
      <c r="DJ214">
        <f t="shared" si="547"/>
        <v>0</v>
      </c>
      <c r="DK214">
        <f t="shared" si="547"/>
        <v>0</v>
      </c>
      <c r="DL214">
        <f t="shared" si="547"/>
        <v>0</v>
      </c>
      <c r="DM214">
        <f t="shared" si="547"/>
        <v>0</v>
      </c>
      <c r="DN214">
        <f t="shared" si="548"/>
        <v>0</v>
      </c>
      <c r="DO214">
        <f t="shared" si="548"/>
        <v>0</v>
      </c>
      <c r="DP214">
        <f t="shared" si="548"/>
        <v>0</v>
      </c>
      <c r="DQ214">
        <f t="shared" si="548"/>
        <v>0</v>
      </c>
      <c r="DR214">
        <f t="shared" si="548"/>
        <v>0</v>
      </c>
      <c r="DS214">
        <f t="shared" si="548"/>
        <v>0</v>
      </c>
      <c r="DT214">
        <f t="shared" si="548"/>
        <v>0</v>
      </c>
      <c r="DU214">
        <f t="shared" si="548"/>
        <v>0</v>
      </c>
      <c r="DV214">
        <f t="shared" si="548"/>
        <v>0</v>
      </c>
      <c r="DW214">
        <f t="shared" si="548"/>
        <v>0</v>
      </c>
      <c r="DX214">
        <f>IF($C214&lt;&gt;"",IF(BL213&gt;0,1,0),0)</f>
        <v>0</v>
      </c>
      <c r="DY214">
        <f>IF($C214&lt;&gt;"",IF(BM213&gt;0,1,0),0)</f>
        <v>0</v>
      </c>
      <c r="DZ214">
        <f>IF($C214&lt;&gt;"",IF(BN213&gt;0,1,0),0)</f>
        <v>0</v>
      </c>
    </row>
    <row r="215" spans="1:130">
      <c r="A215" s="106"/>
      <c r="B215" s="19" t="s">
        <v>210</v>
      </c>
      <c r="C215" s="96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18"/>
      <c r="AB215" s="18">
        <v>104.42035029190993</v>
      </c>
      <c r="AC215" s="18">
        <v>127.55884686590848</v>
      </c>
      <c r="AD215" s="18">
        <v>149.41140024783147</v>
      </c>
      <c r="AE215" s="18">
        <v>201.46067415730337</v>
      </c>
      <c r="AF215" s="18">
        <v>188.01980198019803</v>
      </c>
      <c r="AG215" s="18">
        <v>208.36212854181065</v>
      </c>
      <c r="AH215" s="18">
        <v>273.68421052631578</v>
      </c>
      <c r="AI215" s="18">
        <v>177.99227799227799</v>
      </c>
      <c r="AJ215" s="18">
        <v>160.18888485288775</v>
      </c>
      <c r="AK215" s="18">
        <v>220.82767978290366</v>
      </c>
      <c r="AL215" s="18">
        <v>106.43471754582865</v>
      </c>
      <c r="AM215" s="18">
        <v>78.163265306122454</v>
      </c>
      <c r="AN215" s="18">
        <v>40.672140538476221</v>
      </c>
      <c r="AO215" s="60">
        <v>24.749163879598662</v>
      </c>
      <c r="AP215" s="18">
        <v>14.763429384560654</v>
      </c>
      <c r="AQ215" s="18">
        <v>0</v>
      </c>
      <c r="AR215" s="60">
        <v>0</v>
      </c>
      <c r="AS215" s="60">
        <v>57.526881720430104</v>
      </c>
      <c r="AT215" s="60">
        <v>56.978417266187051</v>
      </c>
      <c r="AU215" s="60">
        <v>80.161943319838059</v>
      </c>
      <c r="AV215" s="60">
        <v>85.714285714285708</v>
      </c>
      <c r="AW215" s="60">
        <v>71.739130434782609</v>
      </c>
      <c r="AX215" s="60">
        <v>82.328482328482323</v>
      </c>
      <c r="AY215" s="60">
        <v>90</v>
      </c>
      <c r="AZ215" s="60">
        <v>60.606060606060609</v>
      </c>
      <c r="BA215" s="60">
        <v>10.537190082644628</v>
      </c>
      <c r="BB215" s="60">
        <v>10.625</v>
      </c>
      <c r="BC215" s="60">
        <v>0</v>
      </c>
      <c r="BD215" s="18">
        <v>0</v>
      </c>
      <c r="BE215" s="25">
        <v>0</v>
      </c>
      <c r="BF215" s="18">
        <v>112.26315789473684</v>
      </c>
      <c r="BG215" s="18">
        <v>123.21489001692048</v>
      </c>
      <c r="BH215" s="18">
        <v>118.21428571428571</v>
      </c>
      <c r="BI215" s="18">
        <v>93.620689655172413</v>
      </c>
      <c r="BJ215" s="118">
        <v>66.783216783216787</v>
      </c>
      <c r="BK215" s="118">
        <v>112</v>
      </c>
      <c r="BL215" s="118">
        <v>186.21973929236498</v>
      </c>
      <c r="BM215" s="118">
        <v>172.53278122843341</v>
      </c>
      <c r="BN215" s="118">
        <v>175.43859649122808</v>
      </c>
      <c r="BO215" s="103"/>
      <c r="BP215">
        <f t="shared" si="543"/>
        <v>0</v>
      </c>
      <c r="BQ215">
        <f t="shared" si="543"/>
        <v>0</v>
      </c>
      <c r="BR215">
        <f t="shared" si="543"/>
        <v>0</v>
      </c>
      <c r="BS215">
        <f t="shared" si="543"/>
        <v>0</v>
      </c>
      <c r="BT215">
        <f t="shared" si="543"/>
        <v>0</v>
      </c>
      <c r="BU215">
        <f t="shared" si="543"/>
        <v>0</v>
      </c>
      <c r="BV215">
        <f t="shared" si="543"/>
        <v>0</v>
      </c>
      <c r="BW215">
        <f t="shared" si="543"/>
        <v>0</v>
      </c>
      <c r="BX215">
        <f t="shared" si="543"/>
        <v>0</v>
      </c>
      <c r="BY215">
        <f t="shared" si="543"/>
        <v>0</v>
      </c>
      <c r="BZ215">
        <f t="shared" si="544"/>
        <v>0</v>
      </c>
      <c r="CA215">
        <f t="shared" si="544"/>
        <v>0</v>
      </c>
      <c r="CB215">
        <f t="shared" si="544"/>
        <v>0</v>
      </c>
      <c r="CC215">
        <f t="shared" si="544"/>
        <v>0</v>
      </c>
      <c r="CD215">
        <f t="shared" si="544"/>
        <v>0</v>
      </c>
      <c r="CE215">
        <f t="shared" si="544"/>
        <v>0</v>
      </c>
      <c r="CF215">
        <f t="shared" si="544"/>
        <v>0</v>
      </c>
      <c r="CG215">
        <f t="shared" si="544"/>
        <v>0</v>
      </c>
      <c r="CH215">
        <f t="shared" si="544"/>
        <v>0</v>
      </c>
      <c r="CI215">
        <f t="shared" si="544"/>
        <v>0</v>
      </c>
      <c r="CJ215">
        <f t="shared" si="545"/>
        <v>0</v>
      </c>
      <c r="CK215">
        <f t="shared" si="545"/>
        <v>0</v>
      </c>
      <c r="CL215">
        <f t="shared" si="545"/>
        <v>0</v>
      </c>
      <c r="CM215">
        <f t="shared" si="545"/>
        <v>0</v>
      </c>
      <c r="CN215">
        <f t="shared" si="545"/>
        <v>0</v>
      </c>
      <c r="CO215">
        <f t="shared" si="545"/>
        <v>0</v>
      </c>
      <c r="CP215">
        <f t="shared" si="545"/>
        <v>0</v>
      </c>
      <c r="CQ215">
        <f t="shared" si="545"/>
        <v>0</v>
      </c>
      <c r="CR215">
        <f t="shared" si="545"/>
        <v>0</v>
      </c>
      <c r="CS215">
        <f t="shared" si="545"/>
        <v>0</v>
      </c>
      <c r="CT215">
        <f t="shared" si="546"/>
        <v>0</v>
      </c>
      <c r="CU215">
        <f t="shared" si="546"/>
        <v>0</v>
      </c>
      <c r="CV215">
        <f t="shared" si="546"/>
        <v>0</v>
      </c>
      <c r="CW215">
        <f t="shared" si="546"/>
        <v>0</v>
      </c>
      <c r="CX215">
        <f t="shared" si="546"/>
        <v>0</v>
      </c>
      <c r="CY215">
        <f t="shared" si="546"/>
        <v>0</v>
      </c>
      <c r="CZ215">
        <f t="shared" si="546"/>
        <v>0</v>
      </c>
      <c r="DA215">
        <f t="shared" si="546"/>
        <v>0</v>
      </c>
      <c r="DB215">
        <f t="shared" si="546"/>
        <v>0</v>
      </c>
      <c r="DC215">
        <f t="shared" si="546"/>
        <v>0</v>
      </c>
      <c r="DD215">
        <f t="shared" si="547"/>
        <v>0</v>
      </c>
      <c r="DE215">
        <f t="shared" si="547"/>
        <v>0</v>
      </c>
      <c r="DF215">
        <f t="shared" si="547"/>
        <v>0</v>
      </c>
      <c r="DG215">
        <f t="shared" si="547"/>
        <v>0</v>
      </c>
      <c r="DH215">
        <f t="shared" si="547"/>
        <v>0</v>
      </c>
      <c r="DI215">
        <f t="shared" si="547"/>
        <v>0</v>
      </c>
      <c r="DJ215">
        <f t="shared" si="547"/>
        <v>0</v>
      </c>
      <c r="DK215">
        <f t="shared" si="547"/>
        <v>0</v>
      </c>
      <c r="DL215">
        <f t="shared" si="547"/>
        <v>0</v>
      </c>
      <c r="DM215">
        <f t="shared" si="547"/>
        <v>0</v>
      </c>
      <c r="DN215">
        <f t="shared" si="548"/>
        <v>0</v>
      </c>
      <c r="DO215">
        <f t="shared" si="548"/>
        <v>0</v>
      </c>
      <c r="DP215">
        <f t="shared" si="548"/>
        <v>0</v>
      </c>
      <c r="DQ215">
        <f t="shared" si="548"/>
        <v>0</v>
      </c>
      <c r="DR215">
        <f t="shared" si="548"/>
        <v>0</v>
      </c>
      <c r="DS215">
        <f t="shared" si="548"/>
        <v>0</v>
      </c>
      <c r="DT215">
        <f t="shared" si="548"/>
        <v>0</v>
      </c>
      <c r="DU215">
        <f t="shared" si="548"/>
        <v>0</v>
      </c>
      <c r="DV215">
        <f t="shared" si="548"/>
        <v>0</v>
      </c>
      <c r="DW215">
        <f t="shared" si="548"/>
        <v>0</v>
      </c>
      <c r="DX215">
        <f>IF($C215&lt;&gt;"",IF(BL215&gt;0,1,0),0)</f>
        <v>0</v>
      </c>
      <c r="DY215">
        <f>IF($C215&lt;&gt;"",IF(BM215&gt;0,1,0),0)</f>
        <v>0</v>
      </c>
      <c r="DZ215">
        <f>IF($C215&lt;&gt;"",IF(BN215&gt;0,1,0),0)</f>
        <v>0</v>
      </c>
    </row>
    <row r="216" spans="1:130" ht="15.75">
      <c r="A216" s="106"/>
      <c r="B216" s="19"/>
      <c r="C216" s="96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118"/>
      <c r="BI216" s="2"/>
      <c r="BJ216" s="2"/>
      <c r="BK216" s="2"/>
      <c r="BL216" s="22"/>
      <c r="BM216" s="2"/>
      <c r="BN216" s="2"/>
      <c r="BO216" s="103"/>
      <c r="DD216">
        <f>IF($C216&lt;&gt;"",IF(AS216&gt;0,1,0),0)</f>
        <v>0</v>
      </c>
    </row>
    <row r="217" spans="1:130">
      <c r="A217" s="105">
        <f>IF(LEFT(B217,1)&lt;&gt;"",IF(LEFT(B217,1)&lt;&gt;" ",COUNT($A$66:A216)+1,""),"")</f>
        <v>24</v>
      </c>
      <c r="B217" s="56" t="s">
        <v>40</v>
      </c>
      <c r="C217" s="96">
        <v>4</v>
      </c>
      <c r="D217" s="18"/>
      <c r="E217" s="22"/>
      <c r="F217" s="22">
        <f t="shared" ref="F217:M217" si="549">SUM(F218:F221)</f>
        <v>0</v>
      </c>
      <c r="G217" s="22">
        <f t="shared" si="549"/>
        <v>0</v>
      </c>
      <c r="H217" s="22">
        <f t="shared" si="549"/>
        <v>0</v>
      </c>
      <c r="I217" s="22">
        <f t="shared" si="549"/>
        <v>0</v>
      </c>
      <c r="J217" s="22">
        <f t="shared" si="549"/>
        <v>0</v>
      </c>
      <c r="K217" s="22">
        <f t="shared" si="549"/>
        <v>0</v>
      </c>
      <c r="L217" s="22">
        <f t="shared" si="549"/>
        <v>0</v>
      </c>
      <c r="M217" s="22">
        <f t="shared" si="549"/>
        <v>0</v>
      </c>
      <c r="N217" s="22">
        <f>SUM(N218:N221)</f>
        <v>0</v>
      </c>
      <c r="O217" s="22">
        <f t="shared" ref="O217:BJ217" si="550">SUM(O218:O221)</f>
        <v>5.1408000000000002E-2</v>
      </c>
      <c r="P217" s="22">
        <f t="shared" si="550"/>
        <v>0.15615299999999999</v>
      </c>
      <c r="Q217" s="22">
        <f t="shared" si="550"/>
        <v>0.30706600000000001</v>
      </c>
      <c r="R217" s="22">
        <f t="shared" si="550"/>
        <v>0</v>
      </c>
      <c r="S217" s="22">
        <f t="shared" si="550"/>
        <v>0</v>
      </c>
      <c r="T217" s="22">
        <f t="shared" si="550"/>
        <v>0</v>
      </c>
      <c r="U217" s="22">
        <f t="shared" si="550"/>
        <v>0</v>
      </c>
      <c r="V217" s="22">
        <f t="shared" si="550"/>
        <v>0</v>
      </c>
      <c r="W217" s="22">
        <f t="shared" si="550"/>
        <v>0</v>
      </c>
      <c r="X217" s="22">
        <f t="shared" si="550"/>
        <v>0</v>
      </c>
      <c r="Y217" s="22">
        <f t="shared" si="550"/>
        <v>0</v>
      </c>
      <c r="Z217" s="22">
        <f t="shared" si="550"/>
        <v>2.6004999999999998</v>
      </c>
      <c r="AA217" s="22">
        <f t="shared" si="550"/>
        <v>5.0481999999999996</v>
      </c>
      <c r="AB217" s="22">
        <f t="shared" si="550"/>
        <v>5.3934570000000006</v>
      </c>
      <c r="AC217" s="22">
        <f t="shared" si="550"/>
        <v>7.32057</v>
      </c>
      <c r="AD217" s="22">
        <f t="shared" si="550"/>
        <v>9.8321129999999997</v>
      </c>
      <c r="AE217" s="22">
        <f t="shared" si="550"/>
        <v>10.974012999999999</v>
      </c>
      <c r="AF217" s="22">
        <f t="shared" si="550"/>
        <v>1.7297200000000001</v>
      </c>
      <c r="AG217" s="22">
        <f t="shared" si="550"/>
        <v>1.3207100000000001</v>
      </c>
      <c r="AH217" s="22">
        <f t="shared" si="550"/>
        <v>0.72998200000000002</v>
      </c>
      <c r="AI217" s="22">
        <f t="shared" si="550"/>
        <v>6.9691000000000003E-2</v>
      </c>
      <c r="AJ217" s="22">
        <f t="shared" si="550"/>
        <v>6.1707039999999997</v>
      </c>
      <c r="AK217" s="22">
        <f t="shared" si="550"/>
        <v>13.271309</v>
      </c>
      <c r="AL217" s="22">
        <f t="shared" si="550"/>
        <v>12.705122999999999</v>
      </c>
      <c r="AM217" s="22">
        <f t="shared" si="550"/>
        <v>5.8813009999999997</v>
      </c>
      <c r="AN217" s="22">
        <f t="shared" si="550"/>
        <v>19.903632000000002</v>
      </c>
      <c r="AO217" s="22">
        <f t="shared" si="550"/>
        <v>35.526890999999999</v>
      </c>
      <c r="AP217" s="22">
        <f t="shared" si="550"/>
        <v>56.149840999999995</v>
      </c>
      <c r="AQ217" s="22">
        <f t="shared" si="550"/>
        <v>78.436410999999993</v>
      </c>
      <c r="AR217" s="22">
        <f t="shared" si="550"/>
        <v>101.81277399999999</v>
      </c>
      <c r="AS217" s="22">
        <f t="shared" si="550"/>
        <v>106.5866</v>
      </c>
      <c r="AT217" s="22">
        <f t="shared" si="550"/>
        <v>131.9666</v>
      </c>
      <c r="AU217" s="22">
        <f t="shared" si="550"/>
        <v>161.459</v>
      </c>
      <c r="AV217" s="22">
        <f t="shared" si="550"/>
        <v>140.652446</v>
      </c>
      <c r="AW217" s="22">
        <f t="shared" si="550"/>
        <v>110.565076</v>
      </c>
      <c r="AX217" s="22">
        <f t="shared" si="550"/>
        <v>120.809639</v>
      </c>
      <c r="AY217" s="22">
        <f t="shared" si="550"/>
        <v>77.826049999999995</v>
      </c>
      <c r="AZ217" s="22">
        <f t="shared" si="550"/>
        <v>65.502279999999999</v>
      </c>
      <c r="BA217" s="22">
        <f t="shared" si="550"/>
        <v>134</v>
      </c>
      <c r="BB217" s="22">
        <f t="shared" si="550"/>
        <v>14.9887444</v>
      </c>
      <c r="BC217" s="22">
        <f t="shared" si="550"/>
        <v>47.846722200000002</v>
      </c>
      <c r="BD217" s="22">
        <f t="shared" si="550"/>
        <v>4.8929999999999998</v>
      </c>
      <c r="BE217" s="22">
        <f t="shared" si="550"/>
        <v>6.5220000000000002</v>
      </c>
      <c r="BF217" s="22">
        <f t="shared" si="550"/>
        <v>5.5819999999999999</v>
      </c>
      <c r="BG217" s="22">
        <f t="shared" si="550"/>
        <v>5.9820000000000002</v>
      </c>
      <c r="BH217" s="22">
        <f t="shared" si="550"/>
        <v>5.9020666999999998</v>
      </c>
      <c r="BI217" s="22">
        <f t="shared" si="550"/>
        <v>5.5648482999999995</v>
      </c>
      <c r="BJ217" s="22">
        <f t="shared" si="550"/>
        <v>5.5517816</v>
      </c>
      <c r="BK217" s="22">
        <f>SUM(BK218:BK221)</f>
        <v>5.5767655999999999</v>
      </c>
      <c r="BL217" s="22">
        <f>SUM(BL218:BL221)</f>
        <v>3.3356219999999999</v>
      </c>
      <c r="BM217" s="22">
        <f>SUM(BM219:BM221)</f>
        <v>8</v>
      </c>
      <c r="BN217" s="22">
        <f>SUM(BN219:BN221)</f>
        <v>5</v>
      </c>
      <c r="BO217" s="103"/>
      <c r="BP217">
        <f t="shared" ref="BP217:BY222" si="551">IF($C217&lt;&gt;"",IF(D217&gt;0,1,0),0)</f>
        <v>0</v>
      </c>
      <c r="BQ217">
        <f t="shared" si="551"/>
        <v>0</v>
      </c>
      <c r="BR217">
        <f t="shared" si="551"/>
        <v>0</v>
      </c>
      <c r="BS217">
        <f t="shared" si="551"/>
        <v>0</v>
      </c>
      <c r="BT217">
        <f t="shared" si="551"/>
        <v>0</v>
      </c>
      <c r="BU217">
        <f t="shared" si="551"/>
        <v>0</v>
      </c>
      <c r="BV217">
        <f t="shared" si="551"/>
        <v>0</v>
      </c>
      <c r="BW217">
        <f t="shared" si="551"/>
        <v>0</v>
      </c>
      <c r="BX217">
        <f t="shared" si="551"/>
        <v>0</v>
      </c>
      <c r="BY217">
        <f t="shared" si="551"/>
        <v>0</v>
      </c>
      <c r="BZ217">
        <f t="shared" ref="BZ217:CI222" si="552">IF($C217&lt;&gt;"",IF(N217&gt;0,1,0),0)</f>
        <v>0</v>
      </c>
      <c r="CA217">
        <f t="shared" si="552"/>
        <v>1</v>
      </c>
      <c r="CB217">
        <f t="shared" si="552"/>
        <v>1</v>
      </c>
      <c r="CC217">
        <f t="shared" si="552"/>
        <v>1</v>
      </c>
      <c r="CD217">
        <f t="shared" si="552"/>
        <v>0</v>
      </c>
      <c r="CE217">
        <f t="shared" si="552"/>
        <v>0</v>
      </c>
      <c r="CF217">
        <f t="shared" si="552"/>
        <v>0</v>
      </c>
      <c r="CG217">
        <f t="shared" si="552"/>
        <v>0</v>
      </c>
      <c r="CH217">
        <f t="shared" si="552"/>
        <v>0</v>
      </c>
      <c r="CI217">
        <f t="shared" si="552"/>
        <v>0</v>
      </c>
      <c r="CJ217">
        <f t="shared" ref="CJ217:CS222" si="553">IF($C217&lt;&gt;"",IF(X217&gt;0,1,0),0)</f>
        <v>0</v>
      </c>
      <c r="CK217">
        <f t="shared" si="553"/>
        <v>0</v>
      </c>
      <c r="CL217">
        <f t="shared" si="553"/>
        <v>1</v>
      </c>
      <c r="CM217">
        <f t="shared" si="553"/>
        <v>1</v>
      </c>
      <c r="CN217">
        <f t="shared" si="553"/>
        <v>1</v>
      </c>
      <c r="CO217">
        <f t="shared" si="553"/>
        <v>1</v>
      </c>
      <c r="CP217">
        <f t="shared" si="553"/>
        <v>1</v>
      </c>
      <c r="CQ217">
        <f t="shared" si="553"/>
        <v>1</v>
      </c>
      <c r="CR217">
        <f t="shared" si="553"/>
        <v>1</v>
      </c>
      <c r="CS217">
        <f t="shared" si="553"/>
        <v>1</v>
      </c>
      <c r="CT217">
        <f t="shared" ref="CT217:DC222" si="554">IF($C217&lt;&gt;"",IF(AH217&gt;0,1,0),0)</f>
        <v>1</v>
      </c>
      <c r="CU217">
        <f t="shared" si="554"/>
        <v>1</v>
      </c>
      <c r="CV217">
        <f t="shared" si="554"/>
        <v>1</v>
      </c>
      <c r="CW217">
        <f t="shared" si="554"/>
        <v>1</v>
      </c>
      <c r="CX217">
        <f t="shared" si="554"/>
        <v>1</v>
      </c>
      <c r="CY217">
        <f t="shared" si="554"/>
        <v>1</v>
      </c>
      <c r="CZ217">
        <f t="shared" si="554"/>
        <v>1</v>
      </c>
      <c r="DA217">
        <f t="shared" si="554"/>
        <v>1</v>
      </c>
      <c r="DB217">
        <f t="shared" si="554"/>
        <v>1</v>
      </c>
      <c r="DC217">
        <f t="shared" si="554"/>
        <v>1</v>
      </c>
      <c r="DD217">
        <f t="shared" ref="DD217:DM222" si="555">IF($C217&lt;&gt;"",IF(AR217&gt;0,1,0),0)</f>
        <v>1</v>
      </c>
      <c r="DE217">
        <f t="shared" si="555"/>
        <v>1</v>
      </c>
      <c r="DF217">
        <f t="shared" si="555"/>
        <v>1</v>
      </c>
      <c r="DG217">
        <f t="shared" si="555"/>
        <v>1</v>
      </c>
      <c r="DH217">
        <f t="shared" si="555"/>
        <v>1</v>
      </c>
      <c r="DI217">
        <f t="shared" si="555"/>
        <v>1</v>
      </c>
      <c r="DJ217">
        <f t="shared" si="555"/>
        <v>1</v>
      </c>
      <c r="DK217">
        <f t="shared" si="555"/>
        <v>1</v>
      </c>
      <c r="DL217">
        <f t="shared" si="555"/>
        <v>1</v>
      </c>
      <c r="DM217">
        <f t="shared" si="555"/>
        <v>1</v>
      </c>
      <c r="DN217">
        <f t="shared" ref="DN217:DW222" si="556">IF($C217&lt;&gt;"",IF(BB217&gt;0,1,0),0)</f>
        <v>1</v>
      </c>
      <c r="DO217">
        <f t="shared" si="556"/>
        <v>1</v>
      </c>
      <c r="DP217">
        <f t="shared" si="556"/>
        <v>1</v>
      </c>
      <c r="DQ217">
        <f t="shared" si="556"/>
        <v>1</v>
      </c>
      <c r="DR217">
        <f t="shared" si="556"/>
        <v>1</v>
      </c>
      <c r="DS217">
        <f t="shared" si="556"/>
        <v>1</v>
      </c>
      <c r="DT217">
        <f t="shared" si="556"/>
        <v>1</v>
      </c>
      <c r="DU217">
        <f t="shared" si="556"/>
        <v>1</v>
      </c>
      <c r="DV217">
        <f t="shared" si="556"/>
        <v>1</v>
      </c>
      <c r="DW217">
        <f t="shared" si="556"/>
        <v>1</v>
      </c>
      <c r="DX217">
        <f t="shared" ref="DX217:DZ222" si="557">IF($C217&lt;&gt;"",IF(BL217&gt;0,1,0),0)</f>
        <v>1</v>
      </c>
      <c r="DY217">
        <f t="shared" si="557"/>
        <v>1</v>
      </c>
      <c r="DZ217">
        <f t="shared" si="557"/>
        <v>1</v>
      </c>
    </row>
    <row r="218" spans="1:130">
      <c r="A218" s="106"/>
      <c r="B218" s="19" t="s">
        <v>2</v>
      </c>
      <c r="C218" s="96"/>
      <c r="D218" s="18"/>
      <c r="E218" s="18"/>
      <c r="F218" s="18">
        <v>0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18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  <c r="AR218" s="18">
        <v>0</v>
      </c>
      <c r="AS218" s="18">
        <v>0</v>
      </c>
      <c r="AT218" s="18">
        <v>0</v>
      </c>
      <c r="AU218" s="41" t="s">
        <v>22</v>
      </c>
      <c r="AV218" s="18">
        <v>85</v>
      </c>
      <c r="AW218" s="18">
        <v>85</v>
      </c>
      <c r="AX218" s="18">
        <v>0</v>
      </c>
      <c r="AY218" s="18">
        <v>0</v>
      </c>
      <c r="AZ218" s="41" t="s">
        <v>22</v>
      </c>
      <c r="BA218" s="18">
        <v>134</v>
      </c>
      <c r="BB218" s="60">
        <v>0</v>
      </c>
      <c r="BC218" s="60">
        <v>0</v>
      </c>
      <c r="BD218" s="60">
        <v>0</v>
      </c>
      <c r="BE218" s="60">
        <v>0</v>
      </c>
      <c r="BF218" s="60">
        <v>0</v>
      </c>
      <c r="BG218" s="60">
        <v>0</v>
      </c>
      <c r="BH218" s="60">
        <v>0</v>
      </c>
      <c r="BI218" s="60">
        <v>0</v>
      </c>
      <c r="BJ218" s="60">
        <v>0</v>
      </c>
      <c r="BK218" s="60">
        <v>0</v>
      </c>
      <c r="BL218" s="60">
        <v>0</v>
      </c>
      <c r="BM218" s="60">
        <v>0</v>
      </c>
      <c r="BN218" s="60">
        <v>0</v>
      </c>
      <c r="BO218" s="103"/>
      <c r="BP218">
        <f t="shared" si="551"/>
        <v>0</v>
      </c>
      <c r="BQ218">
        <f t="shared" si="551"/>
        <v>0</v>
      </c>
      <c r="BR218">
        <f t="shared" si="551"/>
        <v>0</v>
      </c>
      <c r="BS218">
        <f t="shared" si="551"/>
        <v>0</v>
      </c>
      <c r="BT218">
        <f t="shared" si="551"/>
        <v>0</v>
      </c>
      <c r="BU218">
        <f t="shared" si="551"/>
        <v>0</v>
      </c>
      <c r="BV218">
        <f t="shared" si="551"/>
        <v>0</v>
      </c>
      <c r="BW218">
        <f t="shared" si="551"/>
        <v>0</v>
      </c>
      <c r="BX218">
        <f t="shared" si="551"/>
        <v>0</v>
      </c>
      <c r="BY218">
        <f t="shared" si="551"/>
        <v>0</v>
      </c>
      <c r="BZ218">
        <f t="shared" si="552"/>
        <v>0</v>
      </c>
      <c r="CA218">
        <f t="shared" si="552"/>
        <v>0</v>
      </c>
      <c r="CB218">
        <f t="shared" si="552"/>
        <v>0</v>
      </c>
      <c r="CC218">
        <f t="shared" si="552"/>
        <v>0</v>
      </c>
      <c r="CD218">
        <f t="shared" si="552"/>
        <v>0</v>
      </c>
      <c r="CE218">
        <f t="shared" si="552"/>
        <v>0</v>
      </c>
      <c r="CF218">
        <f t="shared" si="552"/>
        <v>0</v>
      </c>
      <c r="CG218">
        <f t="shared" si="552"/>
        <v>0</v>
      </c>
      <c r="CH218">
        <f t="shared" si="552"/>
        <v>0</v>
      </c>
      <c r="CI218">
        <f t="shared" si="552"/>
        <v>0</v>
      </c>
      <c r="CJ218">
        <f t="shared" si="553"/>
        <v>0</v>
      </c>
      <c r="CK218">
        <f t="shared" si="553"/>
        <v>0</v>
      </c>
      <c r="CL218">
        <f t="shared" si="553"/>
        <v>0</v>
      </c>
      <c r="CM218">
        <f t="shared" si="553"/>
        <v>0</v>
      </c>
      <c r="CN218">
        <f t="shared" si="553"/>
        <v>0</v>
      </c>
      <c r="CO218">
        <f t="shared" si="553"/>
        <v>0</v>
      </c>
      <c r="CP218">
        <f t="shared" si="553"/>
        <v>0</v>
      </c>
      <c r="CQ218">
        <f t="shared" si="553"/>
        <v>0</v>
      </c>
      <c r="CR218">
        <f t="shared" si="553"/>
        <v>0</v>
      </c>
      <c r="CS218">
        <f t="shared" si="553"/>
        <v>0</v>
      </c>
      <c r="CT218">
        <f t="shared" si="554"/>
        <v>0</v>
      </c>
      <c r="CU218">
        <f t="shared" si="554"/>
        <v>0</v>
      </c>
      <c r="CV218">
        <f t="shared" si="554"/>
        <v>0</v>
      </c>
      <c r="CW218">
        <f t="shared" si="554"/>
        <v>0</v>
      </c>
      <c r="CX218">
        <f t="shared" si="554"/>
        <v>0</v>
      </c>
      <c r="CY218">
        <f t="shared" si="554"/>
        <v>0</v>
      </c>
      <c r="CZ218">
        <f t="shared" si="554"/>
        <v>0</v>
      </c>
      <c r="DA218">
        <f t="shared" si="554"/>
        <v>0</v>
      </c>
      <c r="DB218">
        <f t="shared" si="554"/>
        <v>0</v>
      </c>
      <c r="DC218">
        <f t="shared" si="554"/>
        <v>0</v>
      </c>
      <c r="DD218">
        <f t="shared" si="555"/>
        <v>0</v>
      </c>
      <c r="DE218">
        <f t="shared" si="555"/>
        <v>0</v>
      </c>
      <c r="DF218">
        <f t="shared" si="555"/>
        <v>0</v>
      </c>
      <c r="DG218">
        <f t="shared" si="555"/>
        <v>0</v>
      </c>
      <c r="DH218">
        <f t="shared" si="555"/>
        <v>0</v>
      </c>
      <c r="DI218">
        <f t="shared" si="555"/>
        <v>0</v>
      </c>
      <c r="DJ218">
        <f t="shared" si="555"/>
        <v>0</v>
      </c>
      <c r="DK218">
        <f t="shared" si="555"/>
        <v>0</v>
      </c>
      <c r="DL218">
        <f t="shared" si="555"/>
        <v>0</v>
      </c>
      <c r="DM218">
        <f t="shared" si="555"/>
        <v>0</v>
      </c>
      <c r="DN218">
        <f t="shared" si="556"/>
        <v>0</v>
      </c>
      <c r="DO218">
        <f t="shared" si="556"/>
        <v>0</v>
      </c>
      <c r="DP218">
        <f t="shared" si="556"/>
        <v>0</v>
      </c>
      <c r="DQ218">
        <f t="shared" si="556"/>
        <v>0</v>
      </c>
      <c r="DR218">
        <f t="shared" si="556"/>
        <v>0</v>
      </c>
      <c r="DS218">
        <f t="shared" si="556"/>
        <v>0</v>
      </c>
      <c r="DT218">
        <f t="shared" si="556"/>
        <v>0</v>
      </c>
      <c r="DU218">
        <f t="shared" si="556"/>
        <v>0</v>
      </c>
      <c r="DV218">
        <f t="shared" si="556"/>
        <v>0</v>
      </c>
      <c r="DW218">
        <f t="shared" si="556"/>
        <v>0</v>
      </c>
      <c r="DX218">
        <f t="shared" si="557"/>
        <v>0</v>
      </c>
      <c r="DY218">
        <f t="shared" si="557"/>
        <v>0</v>
      </c>
      <c r="DZ218">
        <f t="shared" si="557"/>
        <v>0</v>
      </c>
    </row>
    <row r="219" spans="1:130">
      <c r="A219" s="106"/>
      <c r="B219" s="19" t="s">
        <v>202</v>
      </c>
      <c r="C219" s="96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>
        <v>48</v>
      </c>
      <c r="AT219" s="18"/>
      <c r="AU219" s="41"/>
      <c r="AV219" s="18"/>
      <c r="AW219" s="18"/>
      <c r="AX219" s="18"/>
      <c r="AY219" s="18">
        <v>15</v>
      </c>
      <c r="AZ219" s="41"/>
      <c r="BA219" s="18"/>
      <c r="BB219" s="60"/>
      <c r="BC219" s="60"/>
      <c r="BD219" s="60"/>
      <c r="BE219" s="60"/>
      <c r="BF219" s="60"/>
      <c r="BG219" s="60"/>
      <c r="BH219" s="60"/>
      <c r="BI219" s="60"/>
      <c r="BJ219" s="60"/>
      <c r="BK219" s="60"/>
      <c r="BL219" s="118">
        <v>1.9</v>
      </c>
      <c r="BM219" s="34">
        <v>7</v>
      </c>
      <c r="BN219" s="60">
        <v>0</v>
      </c>
      <c r="BO219" s="103"/>
      <c r="BP219">
        <f t="shared" si="551"/>
        <v>0</v>
      </c>
      <c r="BQ219">
        <f t="shared" si="551"/>
        <v>0</v>
      </c>
      <c r="BR219">
        <f t="shared" si="551"/>
        <v>0</v>
      </c>
      <c r="BS219">
        <f t="shared" si="551"/>
        <v>0</v>
      </c>
      <c r="BT219">
        <f t="shared" si="551"/>
        <v>0</v>
      </c>
      <c r="BU219">
        <f t="shared" si="551"/>
        <v>0</v>
      </c>
      <c r="BV219">
        <f t="shared" si="551"/>
        <v>0</v>
      </c>
      <c r="BW219">
        <f t="shared" si="551"/>
        <v>0</v>
      </c>
      <c r="BX219">
        <f t="shared" si="551"/>
        <v>0</v>
      </c>
      <c r="BY219">
        <f t="shared" si="551"/>
        <v>0</v>
      </c>
      <c r="BZ219">
        <f t="shared" si="552"/>
        <v>0</v>
      </c>
      <c r="CA219">
        <f t="shared" si="552"/>
        <v>0</v>
      </c>
      <c r="CB219">
        <f t="shared" si="552"/>
        <v>0</v>
      </c>
      <c r="CC219">
        <f t="shared" si="552"/>
        <v>0</v>
      </c>
      <c r="CD219">
        <f t="shared" si="552"/>
        <v>0</v>
      </c>
      <c r="CE219">
        <f t="shared" si="552"/>
        <v>0</v>
      </c>
      <c r="CF219">
        <f t="shared" si="552"/>
        <v>0</v>
      </c>
      <c r="CG219">
        <f t="shared" si="552"/>
        <v>0</v>
      </c>
      <c r="CH219">
        <f t="shared" si="552"/>
        <v>0</v>
      </c>
      <c r="CI219">
        <f t="shared" si="552"/>
        <v>0</v>
      </c>
      <c r="CJ219">
        <f t="shared" si="553"/>
        <v>0</v>
      </c>
      <c r="CK219">
        <f t="shared" si="553"/>
        <v>0</v>
      </c>
      <c r="CL219">
        <f t="shared" si="553"/>
        <v>0</v>
      </c>
      <c r="CM219">
        <f t="shared" si="553"/>
        <v>0</v>
      </c>
      <c r="CN219">
        <f t="shared" si="553"/>
        <v>0</v>
      </c>
      <c r="CO219">
        <f t="shared" si="553"/>
        <v>0</v>
      </c>
      <c r="CP219">
        <f t="shared" si="553"/>
        <v>0</v>
      </c>
      <c r="CQ219">
        <f t="shared" si="553"/>
        <v>0</v>
      </c>
      <c r="CR219">
        <f t="shared" si="553"/>
        <v>0</v>
      </c>
      <c r="CS219">
        <f t="shared" si="553"/>
        <v>0</v>
      </c>
      <c r="CT219">
        <f t="shared" si="554"/>
        <v>0</v>
      </c>
      <c r="CU219">
        <f t="shared" si="554"/>
        <v>0</v>
      </c>
      <c r="CV219">
        <f t="shared" si="554"/>
        <v>0</v>
      </c>
      <c r="CW219">
        <f t="shared" si="554"/>
        <v>0</v>
      </c>
      <c r="CX219">
        <f t="shared" si="554"/>
        <v>0</v>
      </c>
      <c r="CY219">
        <f t="shared" si="554"/>
        <v>0</v>
      </c>
      <c r="CZ219">
        <f t="shared" si="554"/>
        <v>0</v>
      </c>
      <c r="DA219">
        <f t="shared" si="554"/>
        <v>0</v>
      </c>
      <c r="DB219">
        <f t="shared" si="554"/>
        <v>0</v>
      </c>
      <c r="DC219">
        <f t="shared" si="554"/>
        <v>0</v>
      </c>
      <c r="DD219">
        <f t="shared" si="555"/>
        <v>0</v>
      </c>
      <c r="DE219">
        <f t="shared" si="555"/>
        <v>0</v>
      </c>
      <c r="DF219">
        <f t="shared" si="555"/>
        <v>0</v>
      </c>
      <c r="DG219">
        <f t="shared" si="555"/>
        <v>0</v>
      </c>
      <c r="DH219">
        <f t="shared" si="555"/>
        <v>0</v>
      </c>
      <c r="DI219">
        <f t="shared" si="555"/>
        <v>0</v>
      </c>
      <c r="DJ219">
        <f t="shared" si="555"/>
        <v>0</v>
      </c>
      <c r="DK219">
        <f t="shared" si="555"/>
        <v>0</v>
      </c>
      <c r="DL219">
        <f t="shared" si="555"/>
        <v>0</v>
      </c>
      <c r="DM219">
        <f t="shared" si="555"/>
        <v>0</v>
      </c>
      <c r="DN219">
        <f t="shared" si="556"/>
        <v>0</v>
      </c>
      <c r="DO219">
        <f t="shared" si="556"/>
        <v>0</v>
      </c>
      <c r="DP219">
        <f t="shared" si="556"/>
        <v>0</v>
      </c>
      <c r="DQ219">
        <f t="shared" si="556"/>
        <v>0</v>
      </c>
      <c r="DR219">
        <f t="shared" si="556"/>
        <v>0</v>
      </c>
      <c r="DS219">
        <f t="shared" si="556"/>
        <v>0</v>
      </c>
      <c r="DT219">
        <f t="shared" si="556"/>
        <v>0</v>
      </c>
      <c r="DU219">
        <f t="shared" si="556"/>
        <v>0</v>
      </c>
      <c r="DV219">
        <f t="shared" si="556"/>
        <v>0</v>
      </c>
      <c r="DW219">
        <f t="shared" si="556"/>
        <v>0</v>
      </c>
      <c r="DX219">
        <f t="shared" si="557"/>
        <v>0</v>
      </c>
      <c r="DY219">
        <f t="shared" si="557"/>
        <v>0</v>
      </c>
      <c r="DZ219">
        <f t="shared" si="557"/>
        <v>0</v>
      </c>
    </row>
    <row r="220" spans="1:130">
      <c r="A220" s="106"/>
      <c r="B220" s="59" t="s">
        <v>3</v>
      </c>
      <c r="C220" s="98"/>
      <c r="D220" s="18"/>
      <c r="E220" s="18"/>
      <c r="F220" s="18">
        <v>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5.1408000000000002E-2</v>
      </c>
      <c r="P220" s="18">
        <v>0.15615299999999999</v>
      </c>
      <c r="Q220" s="18">
        <v>0.30706600000000001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18">
        <v>2.6004999999999998</v>
      </c>
      <c r="AA220" s="18">
        <v>5.0481999999999996</v>
      </c>
      <c r="AB220" s="18">
        <v>5.3653500000000003</v>
      </c>
      <c r="AC220" s="18">
        <v>6.5626420000000003</v>
      </c>
      <c r="AD220" s="18">
        <v>7.2054489999999998</v>
      </c>
      <c r="AE220" s="18">
        <v>10.04781</v>
      </c>
      <c r="AF220" s="18">
        <v>1.5032110000000001</v>
      </c>
      <c r="AG220" s="18">
        <v>1.276842</v>
      </c>
      <c r="AH220" s="18">
        <v>0.68845299999999998</v>
      </c>
      <c r="AI220" s="18">
        <v>2.8570999999999999E-2</v>
      </c>
      <c r="AJ220" s="18">
        <v>6.1320220000000001</v>
      </c>
      <c r="AK220" s="18">
        <v>13.23518</v>
      </c>
      <c r="AL220" s="18">
        <v>12.665279999999999</v>
      </c>
      <c r="AM220" s="18">
        <v>5.8378319999999997</v>
      </c>
      <c r="AN220" s="18">
        <v>19.862960000000001</v>
      </c>
      <c r="AO220" s="18">
        <v>35.491320000000002</v>
      </c>
      <c r="AP220" s="18">
        <v>55.902749999999997</v>
      </c>
      <c r="AQ220" s="18">
        <v>77.831209999999999</v>
      </c>
      <c r="AR220" s="18">
        <v>100.9464</v>
      </c>
      <c r="AS220" s="18">
        <f>106.5866-AS219</f>
        <v>58.586600000000004</v>
      </c>
      <c r="AT220" s="18">
        <v>131.9666</v>
      </c>
      <c r="AU220" s="18">
        <v>161.459</v>
      </c>
      <c r="AV220" s="18">
        <v>55</v>
      </c>
      <c r="AW220" s="18">
        <v>25</v>
      </c>
      <c r="AX220" s="18">
        <v>120.17869</v>
      </c>
      <c r="AY220" s="18">
        <f>77.82605-AY219</f>
        <v>62.826049999999995</v>
      </c>
      <c r="AZ220" s="18">
        <v>65.502279999999999</v>
      </c>
      <c r="BA220" s="41" t="s">
        <v>22</v>
      </c>
      <c r="BB220" s="18">
        <v>14.9887444</v>
      </c>
      <c r="BC220" s="18">
        <v>47.846722200000002</v>
      </c>
      <c r="BD220" s="18">
        <v>4.8929999999999998</v>
      </c>
      <c r="BE220" s="18">
        <v>6.5220000000000002</v>
      </c>
      <c r="BF220" s="18">
        <v>5.5819999999999999</v>
      </c>
      <c r="BG220" s="18">
        <v>5.9820000000000002</v>
      </c>
      <c r="BH220" s="18">
        <v>5.9020666999999998</v>
      </c>
      <c r="BI220" s="18">
        <v>5.5648482999999995</v>
      </c>
      <c r="BJ220" s="18">
        <v>5.5517816</v>
      </c>
      <c r="BK220" s="18">
        <v>5.5767655999999999</v>
      </c>
      <c r="BL220" s="118">
        <v>1.435622</v>
      </c>
      <c r="BM220" s="118">
        <f>8-BM219</f>
        <v>1</v>
      </c>
      <c r="BN220" s="118">
        <v>5</v>
      </c>
      <c r="BO220" s="103"/>
      <c r="BP220">
        <f t="shared" si="551"/>
        <v>0</v>
      </c>
      <c r="BQ220">
        <f t="shared" si="551"/>
        <v>0</v>
      </c>
      <c r="BR220">
        <f t="shared" si="551"/>
        <v>0</v>
      </c>
      <c r="BS220">
        <f t="shared" si="551"/>
        <v>0</v>
      </c>
      <c r="BT220">
        <f t="shared" si="551"/>
        <v>0</v>
      </c>
      <c r="BU220">
        <f t="shared" si="551"/>
        <v>0</v>
      </c>
      <c r="BV220">
        <f t="shared" si="551"/>
        <v>0</v>
      </c>
      <c r="BW220">
        <f t="shared" si="551"/>
        <v>0</v>
      </c>
      <c r="BX220">
        <f t="shared" si="551"/>
        <v>0</v>
      </c>
      <c r="BY220">
        <f t="shared" si="551"/>
        <v>0</v>
      </c>
      <c r="BZ220">
        <f t="shared" si="552"/>
        <v>0</v>
      </c>
      <c r="CA220">
        <f t="shared" si="552"/>
        <v>0</v>
      </c>
      <c r="CB220">
        <f t="shared" si="552"/>
        <v>0</v>
      </c>
      <c r="CC220">
        <f t="shared" si="552"/>
        <v>0</v>
      </c>
      <c r="CD220">
        <f t="shared" si="552"/>
        <v>0</v>
      </c>
      <c r="CE220">
        <f t="shared" si="552"/>
        <v>0</v>
      </c>
      <c r="CF220">
        <f t="shared" si="552"/>
        <v>0</v>
      </c>
      <c r="CG220">
        <f t="shared" si="552"/>
        <v>0</v>
      </c>
      <c r="CH220">
        <f t="shared" si="552"/>
        <v>0</v>
      </c>
      <c r="CI220">
        <f t="shared" si="552"/>
        <v>0</v>
      </c>
      <c r="CJ220">
        <f t="shared" si="553"/>
        <v>0</v>
      </c>
      <c r="CK220">
        <f t="shared" si="553"/>
        <v>0</v>
      </c>
      <c r="CL220">
        <f t="shared" si="553"/>
        <v>0</v>
      </c>
      <c r="CM220">
        <f t="shared" si="553"/>
        <v>0</v>
      </c>
      <c r="CN220">
        <f t="shared" si="553"/>
        <v>0</v>
      </c>
      <c r="CO220">
        <f t="shared" si="553"/>
        <v>0</v>
      </c>
      <c r="CP220">
        <f t="shared" si="553"/>
        <v>0</v>
      </c>
      <c r="CQ220">
        <f t="shared" si="553"/>
        <v>0</v>
      </c>
      <c r="CR220">
        <f t="shared" si="553"/>
        <v>0</v>
      </c>
      <c r="CS220">
        <f t="shared" si="553"/>
        <v>0</v>
      </c>
      <c r="CT220">
        <f t="shared" si="554"/>
        <v>0</v>
      </c>
      <c r="CU220">
        <f t="shared" si="554"/>
        <v>0</v>
      </c>
      <c r="CV220">
        <f t="shared" si="554"/>
        <v>0</v>
      </c>
      <c r="CW220">
        <f t="shared" si="554"/>
        <v>0</v>
      </c>
      <c r="CX220">
        <f t="shared" si="554"/>
        <v>0</v>
      </c>
      <c r="CY220">
        <f t="shared" si="554"/>
        <v>0</v>
      </c>
      <c r="CZ220">
        <f t="shared" si="554"/>
        <v>0</v>
      </c>
      <c r="DA220">
        <f t="shared" si="554"/>
        <v>0</v>
      </c>
      <c r="DB220">
        <f t="shared" si="554"/>
        <v>0</v>
      </c>
      <c r="DC220">
        <f t="shared" si="554"/>
        <v>0</v>
      </c>
      <c r="DD220">
        <f t="shared" si="555"/>
        <v>0</v>
      </c>
      <c r="DE220">
        <f t="shared" si="555"/>
        <v>0</v>
      </c>
      <c r="DF220">
        <f t="shared" si="555"/>
        <v>0</v>
      </c>
      <c r="DG220">
        <f t="shared" si="555"/>
        <v>0</v>
      </c>
      <c r="DH220">
        <f t="shared" si="555"/>
        <v>0</v>
      </c>
      <c r="DI220">
        <f t="shared" si="555"/>
        <v>0</v>
      </c>
      <c r="DJ220">
        <f t="shared" si="555"/>
        <v>0</v>
      </c>
      <c r="DK220">
        <f t="shared" si="555"/>
        <v>0</v>
      </c>
      <c r="DL220">
        <f t="shared" si="555"/>
        <v>0</v>
      </c>
      <c r="DM220">
        <f t="shared" si="555"/>
        <v>0</v>
      </c>
      <c r="DN220">
        <f t="shared" si="556"/>
        <v>0</v>
      </c>
      <c r="DO220">
        <f t="shared" si="556"/>
        <v>0</v>
      </c>
      <c r="DP220">
        <f t="shared" si="556"/>
        <v>0</v>
      </c>
      <c r="DQ220">
        <f t="shared" si="556"/>
        <v>0</v>
      </c>
      <c r="DR220">
        <f t="shared" si="556"/>
        <v>0</v>
      </c>
      <c r="DS220">
        <f t="shared" si="556"/>
        <v>0</v>
      </c>
      <c r="DT220">
        <f t="shared" si="556"/>
        <v>0</v>
      </c>
      <c r="DU220">
        <f t="shared" si="556"/>
        <v>0</v>
      </c>
      <c r="DV220">
        <f t="shared" si="556"/>
        <v>0</v>
      </c>
      <c r="DW220">
        <f t="shared" si="556"/>
        <v>0</v>
      </c>
      <c r="DX220">
        <f t="shared" si="557"/>
        <v>0</v>
      </c>
      <c r="DY220">
        <f t="shared" si="557"/>
        <v>0</v>
      </c>
      <c r="DZ220">
        <f t="shared" si="557"/>
        <v>0</v>
      </c>
    </row>
    <row r="221" spans="1:130">
      <c r="A221" s="106" t="str">
        <f>IF(LEFT(B250,1)&lt;&gt;"",IF(LEFT(B250,1)&lt;&gt;" ",COUNT($A$66:A220)+1,""),"")</f>
        <v/>
      </c>
      <c r="B221" s="19" t="s">
        <v>205</v>
      </c>
      <c r="C221" s="96"/>
      <c r="D221" s="18"/>
      <c r="E221" s="18"/>
      <c r="F221" s="18">
        <v>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2.8107E-2</v>
      </c>
      <c r="AC221" s="18">
        <v>0.75792800000000005</v>
      </c>
      <c r="AD221" s="18">
        <v>2.6266639999999999</v>
      </c>
      <c r="AE221" s="18">
        <v>0.926203</v>
      </c>
      <c r="AF221" s="18">
        <v>0.22650899999999999</v>
      </c>
      <c r="AG221" s="18">
        <v>4.3867999999999997E-2</v>
      </c>
      <c r="AH221" s="18">
        <v>4.1529000000000003E-2</v>
      </c>
      <c r="AI221" s="18">
        <v>4.1119999999999997E-2</v>
      </c>
      <c r="AJ221" s="18">
        <v>3.8682000000000001E-2</v>
      </c>
      <c r="AK221" s="18">
        <v>3.6129000000000001E-2</v>
      </c>
      <c r="AL221" s="18">
        <v>3.9843000000000003E-2</v>
      </c>
      <c r="AM221" s="18">
        <v>4.3469000000000001E-2</v>
      </c>
      <c r="AN221" s="18">
        <v>4.0672E-2</v>
      </c>
      <c r="AO221" s="18">
        <v>3.5570999999999998E-2</v>
      </c>
      <c r="AP221" s="18">
        <v>0.24709100000000001</v>
      </c>
      <c r="AQ221" s="18">
        <v>0.60520099999999999</v>
      </c>
      <c r="AR221" s="18">
        <v>0.86637399999999998</v>
      </c>
      <c r="AS221" s="18">
        <v>0</v>
      </c>
      <c r="AT221" s="18">
        <v>0</v>
      </c>
      <c r="AU221" s="18">
        <v>0</v>
      </c>
      <c r="AV221" s="18">
        <v>0.65244599999999997</v>
      </c>
      <c r="AW221" s="18">
        <v>0.56507600000000002</v>
      </c>
      <c r="AX221" s="18">
        <v>0.63094899999999998</v>
      </c>
      <c r="AY221" s="18">
        <v>0</v>
      </c>
      <c r="AZ221" s="18">
        <v>0</v>
      </c>
      <c r="BA221" s="18">
        <v>0</v>
      </c>
      <c r="BB221" s="18">
        <v>0</v>
      </c>
      <c r="BC221" s="18">
        <v>0</v>
      </c>
      <c r="BD221" s="18">
        <v>0</v>
      </c>
      <c r="BE221" s="25">
        <v>0</v>
      </c>
      <c r="BF221" s="18">
        <v>0</v>
      </c>
      <c r="BG221" s="18">
        <v>0</v>
      </c>
      <c r="BH221" s="34">
        <v>0</v>
      </c>
      <c r="BI221" s="18">
        <v>0</v>
      </c>
      <c r="BJ221" s="18">
        <v>0</v>
      </c>
      <c r="BK221" s="18">
        <v>0</v>
      </c>
      <c r="BL221" s="118">
        <v>0</v>
      </c>
      <c r="BM221" s="118">
        <v>0</v>
      </c>
      <c r="BN221" s="60">
        <v>0</v>
      </c>
      <c r="BO221" s="103"/>
      <c r="BP221">
        <f t="shared" si="551"/>
        <v>0</v>
      </c>
      <c r="BQ221">
        <f t="shared" si="551"/>
        <v>0</v>
      </c>
      <c r="BR221">
        <f t="shared" si="551"/>
        <v>0</v>
      </c>
      <c r="BS221">
        <f t="shared" si="551"/>
        <v>0</v>
      </c>
      <c r="BT221">
        <f t="shared" si="551"/>
        <v>0</v>
      </c>
      <c r="BU221">
        <f t="shared" si="551"/>
        <v>0</v>
      </c>
      <c r="BV221">
        <f t="shared" si="551"/>
        <v>0</v>
      </c>
      <c r="BW221">
        <f t="shared" si="551"/>
        <v>0</v>
      </c>
      <c r="BX221">
        <f t="shared" si="551"/>
        <v>0</v>
      </c>
      <c r="BY221">
        <f t="shared" si="551"/>
        <v>0</v>
      </c>
      <c r="BZ221">
        <f t="shared" si="552"/>
        <v>0</v>
      </c>
      <c r="CA221">
        <f t="shared" si="552"/>
        <v>0</v>
      </c>
      <c r="CB221">
        <f t="shared" si="552"/>
        <v>0</v>
      </c>
      <c r="CC221">
        <f t="shared" si="552"/>
        <v>0</v>
      </c>
      <c r="CD221">
        <f t="shared" si="552"/>
        <v>0</v>
      </c>
      <c r="CE221">
        <f t="shared" si="552"/>
        <v>0</v>
      </c>
      <c r="CF221">
        <f t="shared" si="552"/>
        <v>0</v>
      </c>
      <c r="CG221">
        <f t="shared" si="552"/>
        <v>0</v>
      </c>
      <c r="CH221">
        <f t="shared" si="552"/>
        <v>0</v>
      </c>
      <c r="CI221">
        <f t="shared" si="552"/>
        <v>0</v>
      </c>
      <c r="CJ221">
        <f t="shared" si="553"/>
        <v>0</v>
      </c>
      <c r="CK221">
        <f t="shared" si="553"/>
        <v>0</v>
      </c>
      <c r="CL221">
        <f t="shared" si="553"/>
        <v>0</v>
      </c>
      <c r="CM221">
        <f t="shared" si="553"/>
        <v>0</v>
      </c>
      <c r="CN221">
        <f t="shared" si="553"/>
        <v>0</v>
      </c>
      <c r="CO221">
        <f t="shared" si="553"/>
        <v>0</v>
      </c>
      <c r="CP221">
        <f t="shared" si="553"/>
        <v>0</v>
      </c>
      <c r="CQ221">
        <f t="shared" si="553"/>
        <v>0</v>
      </c>
      <c r="CR221">
        <f t="shared" si="553"/>
        <v>0</v>
      </c>
      <c r="CS221">
        <f t="shared" si="553"/>
        <v>0</v>
      </c>
      <c r="CT221">
        <f t="shared" si="554"/>
        <v>0</v>
      </c>
      <c r="CU221">
        <f t="shared" si="554"/>
        <v>0</v>
      </c>
      <c r="CV221">
        <f t="shared" si="554"/>
        <v>0</v>
      </c>
      <c r="CW221">
        <f t="shared" si="554"/>
        <v>0</v>
      </c>
      <c r="CX221">
        <f t="shared" si="554"/>
        <v>0</v>
      </c>
      <c r="CY221">
        <f t="shared" si="554"/>
        <v>0</v>
      </c>
      <c r="CZ221">
        <f t="shared" si="554"/>
        <v>0</v>
      </c>
      <c r="DA221">
        <f t="shared" si="554"/>
        <v>0</v>
      </c>
      <c r="DB221">
        <f t="shared" si="554"/>
        <v>0</v>
      </c>
      <c r="DC221">
        <f t="shared" si="554"/>
        <v>0</v>
      </c>
      <c r="DD221">
        <f t="shared" si="555"/>
        <v>0</v>
      </c>
      <c r="DE221">
        <f t="shared" si="555"/>
        <v>0</v>
      </c>
      <c r="DF221">
        <f t="shared" si="555"/>
        <v>0</v>
      </c>
      <c r="DG221">
        <f t="shared" si="555"/>
        <v>0</v>
      </c>
      <c r="DH221">
        <f t="shared" si="555"/>
        <v>0</v>
      </c>
      <c r="DI221">
        <f t="shared" si="555"/>
        <v>0</v>
      </c>
      <c r="DJ221">
        <f t="shared" si="555"/>
        <v>0</v>
      </c>
      <c r="DK221">
        <f t="shared" si="555"/>
        <v>0</v>
      </c>
      <c r="DL221">
        <f t="shared" si="555"/>
        <v>0</v>
      </c>
      <c r="DM221">
        <f t="shared" si="555"/>
        <v>0</v>
      </c>
      <c r="DN221">
        <f t="shared" si="556"/>
        <v>0</v>
      </c>
      <c r="DO221">
        <f t="shared" si="556"/>
        <v>0</v>
      </c>
      <c r="DP221">
        <f t="shared" si="556"/>
        <v>0</v>
      </c>
      <c r="DQ221">
        <f t="shared" si="556"/>
        <v>0</v>
      </c>
      <c r="DR221">
        <f t="shared" si="556"/>
        <v>0</v>
      </c>
      <c r="DS221">
        <f t="shared" si="556"/>
        <v>0</v>
      </c>
      <c r="DT221">
        <f t="shared" si="556"/>
        <v>0</v>
      </c>
      <c r="DU221">
        <f t="shared" si="556"/>
        <v>0</v>
      </c>
      <c r="DV221">
        <f t="shared" si="556"/>
        <v>0</v>
      </c>
      <c r="DW221">
        <f t="shared" si="556"/>
        <v>0</v>
      </c>
      <c r="DX221">
        <f t="shared" si="557"/>
        <v>0</v>
      </c>
      <c r="DY221">
        <f t="shared" si="557"/>
        <v>0</v>
      </c>
      <c r="DZ221">
        <f t="shared" si="557"/>
        <v>0</v>
      </c>
    </row>
    <row r="222" spans="1:130">
      <c r="A222" s="106"/>
      <c r="B222" s="19" t="s">
        <v>210</v>
      </c>
      <c r="C222" s="96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>
        <v>5.7684384013185008</v>
      </c>
      <c r="AL222" s="18">
        <v>2.770083102493075</v>
      </c>
      <c r="AM222" s="18">
        <v>12.009607686148918</v>
      </c>
      <c r="AN222" s="18">
        <v>18.494055482166445</v>
      </c>
      <c r="AO222" s="18">
        <v>13.646532438478747</v>
      </c>
      <c r="AP222" s="18">
        <v>10.292953285827394</v>
      </c>
      <c r="AQ222" s="18">
        <v>13.044861597200127</v>
      </c>
      <c r="AR222" s="18">
        <v>9.8095238095238102</v>
      </c>
      <c r="AS222" s="18">
        <v>13.232323232323232</v>
      </c>
      <c r="AT222" s="18">
        <v>14.971751412429379</v>
      </c>
      <c r="AU222" s="18">
        <v>8.2608695652173907</v>
      </c>
      <c r="AV222" s="18">
        <v>0</v>
      </c>
      <c r="AW222" s="18">
        <v>12.23789764868603</v>
      </c>
      <c r="AX222" s="18">
        <v>34.390670553935863</v>
      </c>
      <c r="AY222" s="18">
        <v>49.057301293900181</v>
      </c>
      <c r="AZ222" s="18">
        <v>59.672849915682967</v>
      </c>
      <c r="BA222" s="18">
        <v>71.921951219512195</v>
      </c>
      <c r="BB222" s="18">
        <v>87.371193415637862</v>
      </c>
      <c r="BC222" s="18">
        <v>98.214115781126097</v>
      </c>
      <c r="BD222" s="18">
        <v>98.087318087318081</v>
      </c>
      <c r="BE222" s="25">
        <v>102.4</v>
      </c>
      <c r="BF222" s="18">
        <v>114.96036387264458</v>
      </c>
      <c r="BG222" s="18">
        <v>127.28319162851537</v>
      </c>
      <c r="BH222" s="18">
        <v>128.28277945619337</v>
      </c>
      <c r="BI222" s="18">
        <v>133.02486986697514</v>
      </c>
      <c r="BJ222" s="18">
        <v>58.553000560852496</v>
      </c>
      <c r="BK222" s="18">
        <v>122.54742547425474</v>
      </c>
      <c r="BL222" s="18">
        <v>206.94516971279373</v>
      </c>
      <c r="BM222" s="18">
        <v>70.820820820820828</v>
      </c>
      <c r="BN222" s="118">
        <v>17.157587548638134</v>
      </c>
      <c r="BO222" s="103"/>
      <c r="BP222">
        <f t="shared" si="551"/>
        <v>0</v>
      </c>
      <c r="BQ222">
        <f t="shared" si="551"/>
        <v>0</v>
      </c>
      <c r="BR222">
        <f t="shared" si="551"/>
        <v>0</v>
      </c>
      <c r="BS222">
        <f t="shared" si="551"/>
        <v>0</v>
      </c>
      <c r="BT222">
        <f t="shared" si="551"/>
        <v>0</v>
      </c>
      <c r="BU222">
        <f t="shared" si="551"/>
        <v>0</v>
      </c>
      <c r="BV222">
        <f t="shared" si="551"/>
        <v>0</v>
      </c>
      <c r="BW222">
        <f t="shared" si="551"/>
        <v>0</v>
      </c>
      <c r="BX222">
        <f t="shared" si="551"/>
        <v>0</v>
      </c>
      <c r="BY222">
        <f t="shared" si="551"/>
        <v>0</v>
      </c>
      <c r="BZ222">
        <f t="shared" si="552"/>
        <v>0</v>
      </c>
      <c r="CA222">
        <f t="shared" si="552"/>
        <v>0</v>
      </c>
      <c r="CB222">
        <f t="shared" si="552"/>
        <v>0</v>
      </c>
      <c r="CC222">
        <f t="shared" si="552"/>
        <v>0</v>
      </c>
      <c r="CD222">
        <f t="shared" si="552"/>
        <v>0</v>
      </c>
      <c r="CE222">
        <f t="shared" si="552"/>
        <v>0</v>
      </c>
      <c r="CF222">
        <f t="shared" si="552"/>
        <v>0</v>
      </c>
      <c r="CG222">
        <f t="shared" si="552"/>
        <v>0</v>
      </c>
      <c r="CH222">
        <f t="shared" si="552"/>
        <v>0</v>
      </c>
      <c r="CI222">
        <f t="shared" si="552"/>
        <v>0</v>
      </c>
      <c r="CJ222">
        <f t="shared" si="553"/>
        <v>0</v>
      </c>
      <c r="CK222">
        <f t="shared" si="553"/>
        <v>0</v>
      </c>
      <c r="CL222">
        <f t="shared" si="553"/>
        <v>0</v>
      </c>
      <c r="CM222">
        <f t="shared" si="553"/>
        <v>0</v>
      </c>
      <c r="CN222">
        <f t="shared" si="553"/>
        <v>0</v>
      </c>
      <c r="CO222">
        <f t="shared" si="553"/>
        <v>0</v>
      </c>
      <c r="CP222">
        <f t="shared" si="553"/>
        <v>0</v>
      </c>
      <c r="CQ222">
        <f t="shared" si="553"/>
        <v>0</v>
      </c>
      <c r="CR222">
        <f t="shared" si="553"/>
        <v>0</v>
      </c>
      <c r="CS222">
        <f t="shared" si="553"/>
        <v>0</v>
      </c>
      <c r="CT222">
        <f t="shared" si="554"/>
        <v>0</v>
      </c>
      <c r="CU222">
        <f t="shared" si="554"/>
        <v>0</v>
      </c>
      <c r="CV222">
        <f t="shared" si="554"/>
        <v>0</v>
      </c>
      <c r="CW222">
        <f t="shared" si="554"/>
        <v>0</v>
      </c>
      <c r="CX222">
        <f t="shared" si="554"/>
        <v>0</v>
      </c>
      <c r="CY222">
        <f t="shared" si="554"/>
        <v>0</v>
      </c>
      <c r="CZ222">
        <f t="shared" si="554"/>
        <v>0</v>
      </c>
      <c r="DA222">
        <f t="shared" si="554"/>
        <v>0</v>
      </c>
      <c r="DB222">
        <f t="shared" si="554"/>
        <v>0</v>
      </c>
      <c r="DC222">
        <f t="shared" si="554"/>
        <v>0</v>
      </c>
      <c r="DD222">
        <f t="shared" si="555"/>
        <v>0</v>
      </c>
      <c r="DE222">
        <f t="shared" si="555"/>
        <v>0</v>
      </c>
      <c r="DF222">
        <f t="shared" si="555"/>
        <v>0</v>
      </c>
      <c r="DG222">
        <f t="shared" si="555"/>
        <v>0</v>
      </c>
      <c r="DH222">
        <f t="shared" si="555"/>
        <v>0</v>
      </c>
      <c r="DI222">
        <f t="shared" si="555"/>
        <v>0</v>
      </c>
      <c r="DJ222">
        <f t="shared" si="555"/>
        <v>0</v>
      </c>
      <c r="DK222">
        <f t="shared" si="555"/>
        <v>0</v>
      </c>
      <c r="DL222">
        <f t="shared" si="555"/>
        <v>0</v>
      </c>
      <c r="DM222">
        <f t="shared" si="555"/>
        <v>0</v>
      </c>
      <c r="DN222">
        <f t="shared" si="556"/>
        <v>0</v>
      </c>
      <c r="DO222">
        <f t="shared" si="556"/>
        <v>0</v>
      </c>
      <c r="DP222">
        <f t="shared" si="556"/>
        <v>0</v>
      </c>
      <c r="DQ222">
        <f t="shared" si="556"/>
        <v>0</v>
      </c>
      <c r="DR222">
        <f t="shared" si="556"/>
        <v>0</v>
      </c>
      <c r="DS222">
        <f t="shared" si="556"/>
        <v>0</v>
      </c>
      <c r="DT222">
        <f t="shared" si="556"/>
        <v>0</v>
      </c>
      <c r="DU222">
        <f t="shared" si="556"/>
        <v>0</v>
      </c>
      <c r="DV222">
        <f t="shared" si="556"/>
        <v>0</v>
      </c>
      <c r="DW222">
        <f t="shared" si="556"/>
        <v>0</v>
      </c>
      <c r="DX222">
        <f t="shared" si="557"/>
        <v>0</v>
      </c>
      <c r="DY222">
        <f t="shared" si="557"/>
        <v>0</v>
      </c>
      <c r="DZ222">
        <f t="shared" si="557"/>
        <v>0</v>
      </c>
    </row>
    <row r="223" spans="1:130" ht="15.75">
      <c r="A223" s="106"/>
      <c r="B223" s="19"/>
      <c r="C223" s="9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41"/>
      <c r="BF223" s="41"/>
      <c r="BG223" s="18"/>
      <c r="BH223" s="2"/>
      <c r="BI223" s="2"/>
      <c r="BJ223" s="2"/>
      <c r="BK223" s="2"/>
      <c r="BL223" s="41"/>
      <c r="BM223" s="41"/>
      <c r="BN223" s="2"/>
      <c r="BO223" s="103"/>
    </row>
    <row r="224" spans="1:130">
      <c r="A224" s="105">
        <f>IF(LEFT(B224,1)&lt;&gt;"",IF(LEFT(B224,1)&lt;&gt;" ",COUNT($A$66:A223)+1,""),"")</f>
        <v>25</v>
      </c>
      <c r="B224" s="32" t="s">
        <v>179</v>
      </c>
      <c r="C224" s="96">
        <v>4</v>
      </c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>
        <f>SUM(S226:S230)</f>
        <v>0</v>
      </c>
      <c r="T224" s="22">
        <f t="shared" ref="T224:BK224" si="558">SUM(T226:T230)</f>
        <v>0</v>
      </c>
      <c r="U224" s="22">
        <f t="shared" si="558"/>
        <v>0</v>
      </c>
      <c r="V224" s="22">
        <f t="shared" si="558"/>
        <v>0</v>
      </c>
      <c r="W224" s="22">
        <f t="shared" si="558"/>
        <v>0</v>
      </c>
      <c r="X224" s="22">
        <f t="shared" si="558"/>
        <v>0</v>
      </c>
      <c r="Y224" s="22">
        <f t="shared" si="558"/>
        <v>6.0000000000000001E-3</v>
      </c>
      <c r="Z224" s="22">
        <f t="shared" si="558"/>
        <v>1.9112000000000001E-2</v>
      </c>
      <c r="AA224" s="22">
        <f t="shared" si="558"/>
        <v>1.7049000000000002E-2</v>
      </c>
      <c r="AB224" s="18">
        <v>0</v>
      </c>
      <c r="AC224" s="22">
        <f t="shared" si="558"/>
        <v>37.559953609631876</v>
      </c>
      <c r="AD224" s="22">
        <f t="shared" si="558"/>
        <v>43.309938411231322</v>
      </c>
      <c r="AE224" s="22">
        <f t="shared" si="558"/>
        <v>48.823994614597211</v>
      </c>
      <c r="AF224" s="22">
        <f t="shared" si="558"/>
        <v>54.545791898369345</v>
      </c>
      <c r="AG224" s="22">
        <f t="shared" si="558"/>
        <v>63.026424223596493</v>
      </c>
      <c r="AH224" s="22">
        <f t="shared" si="558"/>
        <v>80.404437603285345</v>
      </c>
      <c r="AI224" s="22">
        <f t="shared" si="558"/>
        <v>69.023617603285345</v>
      </c>
      <c r="AJ224" s="22">
        <f t="shared" si="558"/>
        <v>66.540607603285352</v>
      </c>
      <c r="AK224" s="22">
        <f t="shared" si="558"/>
        <v>68.765457603285356</v>
      </c>
      <c r="AL224" s="22">
        <f t="shared" si="558"/>
        <v>68.777147603285343</v>
      </c>
      <c r="AM224" s="22">
        <f t="shared" si="558"/>
        <v>70.72084760328535</v>
      </c>
      <c r="AN224" s="22">
        <f t="shared" si="558"/>
        <v>27.92118</v>
      </c>
      <c r="AO224" s="22">
        <f t="shared" si="558"/>
        <v>24.298469999999998</v>
      </c>
      <c r="AP224" s="22">
        <f t="shared" si="558"/>
        <v>84.744098720456407</v>
      </c>
      <c r="AQ224" s="22">
        <f t="shared" si="558"/>
        <v>205.94066000000001</v>
      </c>
      <c r="AR224" s="22">
        <f t="shared" si="558"/>
        <v>207.07553999999999</v>
      </c>
      <c r="AS224" s="22">
        <f t="shared" si="558"/>
        <v>36.582940000000001</v>
      </c>
      <c r="AT224" s="22">
        <f t="shared" si="558"/>
        <v>22.483180000000001</v>
      </c>
      <c r="AU224" s="22">
        <f t="shared" si="558"/>
        <v>15.63438</v>
      </c>
      <c r="AV224" s="22">
        <f t="shared" si="558"/>
        <v>3.6084179999999999</v>
      </c>
      <c r="AW224" s="22">
        <f t="shared" si="558"/>
        <v>4.0506709999999995</v>
      </c>
      <c r="AX224" s="22">
        <f t="shared" si="558"/>
        <v>3.157</v>
      </c>
      <c r="AY224" s="22">
        <f t="shared" si="558"/>
        <v>6.1229999999999993</v>
      </c>
      <c r="AZ224" s="22">
        <f t="shared" si="558"/>
        <v>3.8775400000000002</v>
      </c>
      <c r="BA224" s="22">
        <f t="shared" si="558"/>
        <v>3.9359999999999999</v>
      </c>
      <c r="BB224" s="22">
        <f t="shared" si="558"/>
        <v>3.895</v>
      </c>
      <c r="BC224" s="22">
        <f t="shared" si="558"/>
        <v>0</v>
      </c>
      <c r="BD224" s="22">
        <f t="shared" si="558"/>
        <v>0</v>
      </c>
      <c r="BE224" s="22">
        <f t="shared" si="558"/>
        <v>0</v>
      </c>
      <c r="BF224" s="22">
        <f t="shared" si="558"/>
        <v>0</v>
      </c>
      <c r="BG224" s="22">
        <f t="shared" si="558"/>
        <v>0</v>
      </c>
      <c r="BH224" s="22">
        <f t="shared" si="558"/>
        <v>0</v>
      </c>
      <c r="BI224" s="22">
        <f t="shared" si="558"/>
        <v>0</v>
      </c>
      <c r="BJ224" s="22">
        <f t="shared" si="558"/>
        <v>118.50979552510438</v>
      </c>
      <c r="BK224" s="22">
        <f t="shared" si="558"/>
        <v>115.055313</v>
      </c>
      <c r="BL224" s="22">
        <f t="shared" ref="BL224:BN224" si="559">SUM(BL226:BL230)</f>
        <v>10.5626734</v>
      </c>
      <c r="BM224" s="22">
        <f t="shared" si="559"/>
        <v>19.907</v>
      </c>
      <c r="BN224" s="22">
        <f t="shared" si="559"/>
        <v>0</v>
      </c>
      <c r="BO224" s="103"/>
      <c r="BP224">
        <f t="shared" ref="BP224:DG225" si="560">IF($C224&lt;&gt;"",IF(D224&gt;0,1,0),0)</f>
        <v>0</v>
      </c>
      <c r="BQ224">
        <f t="shared" si="560"/>
        <v>0</v>
      </c>
      <c r="BR224">
        <f t="shared" si="560"/>
        <v>0</v>
      </c>
      <c r="BS224">
        <f t="shared" si="560"/>
        <v>0</v>
      </c>
      <c r="BT224">
        <f t="shared" si="560"/>
        <v>0</v>
      </c>
      <c r="BU224">
        <f t="shared" si="560"/>
        <v>0</v>
      </c>
      <c r="BV224">
        <f t="shared" si="560"/>
        <v>0</v>
      </c>
      <c r="BW224">
        <f t="shared" si="560"/>
        <v>0</v>
      </c>
      <c r="BX224">
        <f t="shared" si="560"/>
        <v>0</v>
      </c>
      <c r="BY224">
        <f t="shared" si="560"/>
        <v>0</v>
      </c>
      <c r="BZ224">
        <f t="shared" si="560"/>
        <v>0</v>
      </c>
      <c r="CA224">
        <f t="shared" si="560"/>
        <v>0</v>
      </c>
      <c r="CB224">
        <f t="shared" si="560"/>
        <v>0</v>
      </c>
      <c r="CC224">
        <f t="shared" si="560"/>
        <v>0</v>
      </c>
      <c r="CD224">
        <f t="shared" si="560"/>
        <v>0</v>
      </c>
      <c r="CE224">
        <f t="shared" si="560"/>
        <v>0</v>
      </c>
      <c r="CF224">
        <f t="shared" si="560"/>
        <v>0</v>
      </c>
      <c r="CG224">
        <f t="shared" si="560"/>
        <v>0</v>
      </c>
      <c r="CH224">
        <f t="shared" si="560"/>
        <v>0</v>
      </c>
      <c r="CI224">
        <f t="shared" si="560"/>
        <v>0</v>
      </c>
      <c r="CJ224">
        <f t="shared" si="560"/>
        <v>0</v>
      </c>
      <c r="CK224">
        <f t="shared" si="560"/>
        <v>1</v>
      </c>
      <c r="CL224">
        <f t="shared" si="560"/>
        <v>1</v>
      </c>
      <c r="CM224">
        <f t="shared" si="560"/>
        <v>1</v>
      </c>
      <c r="CN224">
        <f t="shared" si="560"/>
        <v>0</v>
      </c>
      <c r="CO224">
        <f t="shared" si="560"/>
        <v>1</v>
      </c>
      <c r="CP224">
        <f t="shared" si="560"/>
        <v>1</v>
      </c>
      <c r="CQ224">
        <f t="shared" si="560"/>
        <v>1</v>
      </c>
      <c r="CR224">
        <f t="shared" si="560"/>
        <v>1</v>
      </c>
      <c r="CS224">
        <f t="shared" si="560"/>
        <v>1</v>
      </c>
      <c r="CT224">
        <f t="shared" si="560"/>
        <v>1</v>
      </c>
      <c r="CU224">
        <f t="shared" si="560"/>
        <v>1</v>
      </c>
      <c r="CV224">
        <f t="shared" si="560"/>
        <v>1</v>
      </c>
      <c r="CW224">
        <f t="shared" si="560"/>
        <v>1</v>
      </c>
      <c r="CX224">
        <f t="shared" si="560"/>
        <v>1</v>
      </c>
      <c r="CY224">
        <f t="shared" si="560"/>
        <v>1</v>
      </c>
      <c r="CZ224">
        <f t="shared" si="560"/>
        <v>1</v>
      </c>
      <c r="DA224">
        <f t="shared" si="560"/>
        <v>1</v>
      </c>
      <c r="DB224">
        <f t="shared" si="560"/>
        <v>1</v>
      </c>
      <c r="DC224">
        <f t="shared" si="560"/>
        <v>1</v>
      </c>
      <c r="DD224">
        <f t="shared" si="560"/>
        <v>1</v>
      </c>
      <c r="DE224">
        <f t="shared" si="560"/>
        <v>1</v>
      </c>
      <c r="DF224">
        <f t="shared" si="560"/>
        <v>1</v>
      </c>
      <c r="DG224">
        <f t="shared" si="560"/>
        <v>1</v>
      </c>
      <c r="DH224">
        <f>IF($C224&lt;&gt;"",IF(AV224&gt;0,1,0),0)</f>
        <v>1</v>
      </c>
      <c r="DI224">
        <f>IF($C224&lt;&gt;"",IF(AW224&gt;0,1,0),0)</f>
        <v>1</v>
      </c>
      <c r="DJ224">
        <f t="shared" ref="DJ224:DZ225" si="561">IF($C224&lt;&gt;"",IF(AX224&gt;0,1,0),0)</f>
        <v>1</v>
      </c>
      <c r="DK224">
        <f t="shared" si="561"/>
        <v>1</v>
      </c>
      <c r="DL224">
        <f t="shared" si="561"/>
        <v>1</v>
      </c>
      <c r="DM224">
        <f t="shared" si="561"/>
        <v>1</v>
      </c>
      <c r="DN224">
        <f t="shared" si="561"/>
        <v>1</v>
      </c>
      <c r="DO224">
        <f t="shared" si="561"/>
        <v>0</v>
      </c>
      <c r="DP224">
        <f t="shared" si="561"/>
        <v>0</v>
      </c>
      <c r="DQ224">
        <f t="shared" si="561"/>
        <v>0</v>
      </c>
      <c r="DR224">
        <f t="shared" si="561"/>
        <v>0</v>
      </c>
      <c r="DS224">
        <f t="shared" si="561"/>
        <v>0</v>
      </c>
      <c r="DT224">
        <f t="shared" si="561"/>
        <v>0</v>
      </c>
      <c r="DU224">
        <f t="shared" si="561"/>
        <v>0</v>
      </c>
      <c r="DV224">
        <f t="shared" si="561"/>
        <v>1</v>
      </c>
      <c r="DW224">
        <f t="shared" si="561"/>
        <v>1</v>
      </c>
      <c r="DX224">
        <f t="shared" si="561"/>
        <v>1</v>
      </c>
      <c r="DY224">
        <f t="shared" si="561"/>
        <v>1</v>
      </c>
      <c r="DZ224">
        <f t="shared" si="561"/>
        <v>0</v>
      </c>
    </row>
    <row r="225" spans="1:130">
      <c r="A225" s="105"/>
      <c r="B225" s="19" t="s">
        <v>2</v>
      </c>
      <c r="C225" s="96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5">
        <v>0</v>
      </c>
      <c r="T225" s="25">
        <v>0</v>
      </c>
      <c r="U225" s="25">
        <v>0</v>
      </c>
      <c r="V225" s="25">
        <v>0</v>
      </c>
      <c r="W225" s="25">
        <v>0</v>
      </c>
      <c r="X225" s="25">
        <v>0</v>
      </c>
      <c r="Y225" s="25">
        <v>0</v>
      </c>
      <c r="Z225" s="25">
        <v>0</v>
      </c>
      <c r="AA225" s="25">
        <v>0</v>
      </c>
      <c r="AB225" s="25">
        <v>0</v>
      </c>
      <c r="AC225" s="25">
        <v>0</v>
      </c>
      <c r="AD225" s="25">
        <v>0</v>
      </c>
      <c r="AE225" s="25">
        <v>0</v>
      </c>
      <c r="AF225" s="25">
        <v>0</v>
      </c>
      <c r="AG225" s="25">
        <v>0</v>
      </c>
      <c r="AH225" s="25">
        <v>0</v>
      </c>
      <c r="AI225" s="25">
        <v>0</v>
      </c>
      <c r="AJ225" s="25">
        <v>0</v>
      </c>
      <c r="AK225" s="25">
        <v>0</v>
      </c>
      <c r="AL225" s="25">
        <v>0</v>
      </c>
      <c r="AM225" s="25">
        <v>0</v>
      </c>
      <c r="AN225" s="25">
        <v>0</v>
      </c>
      <c r="AO225" s="25">
        <v>0</v>
      </c>
      <c r="AP225" s="25">
        <v>0</v>
      </c>
      <c r="AQ225" s="25">
        <v>0</v>
      </c>
      <c r="AR225" s="25">
        <v>0</v>
      </c>
      <c r="AS225" s="25">
        <v>0</v>
      </c>
      <c r="AT225" s="25">
        <v>0</v>
      </c>
      <c r="AU225" s="25">
        <v>0</v>
      </c>
      <c r="AV225" s="25">
        <v>0</v>
      </c>
      <c r="AW225" s="25">
        <v>0</v>
      </c>
      <c r="AX225" s="25">
        <v>0</v>
      </c>
      <c r="AY225" s="18">
        <v>0</v>
      </c>
      <c r="AZ225" s="25">
        <v>0</v>
      </c>
      <c r="BA225" s="25">
        <v>0</v>
      </c>
      <c r="BB225" s="18">
        <v>0</v>
      </c>
      <c r="BC225" s="25">
        <v>0</v>
      </c>
      <c r="BD225" s="25">
        <v>0</v>
      </c>
      <c r="BE225" s="25">
        <v>0</v>
      </c>
      <c r="BF225" s="18">
        <v>0</v>
      </c>
      <c r="BG225" s="18">
        <v>0</v>
      </c>
      <c r="BH225" s="18">
        <v>0</v>
      </c>
      <c r="BI225" s="18">
        <v>0</v>
      </c>
      <c r="BJ225" s="18">
        <v>0</v>
      </c>
      <c r="BK225" s="18">
        <v>0</v>
      </c>
      <c r="BL225" s="18">
        <v>22</v>
      </c>
      <c r="BM225" s="18">
        <v>10</v>
      </c>
      <c r="BN225" s="18">
        <v>0</v>
      </c>
      <c r="BO225" s="103"/>
      <c r="BP225">
        <f t="shared" ref="BP225:BY229" si="562">IF($C225&lt;&gt;"",IF(D225&gt;0,1,0),0)</f>
        <v>0</v>
      </c>
      <c r="BQ225">
        <f t="shared" si="560"/>
        <v>0</v>
      </c>
      <c r="BR225">
        <f t="shared" si="560"/>
        <v>0</v>
      </c>
      <c r="BS225">
        <f t="shared" si="560"/>
        <v>0</v>
      </c>
      <c r="BT225">
        <f t="shared" si="560"/>
        <v>0</v>
      </c>
      <c r="BU225">
        <f t="shared" si="560"/>
        <v>0</v>
      </c>
      <c r="BV225">
        <f t="shared" si="560"/>
        <v>0</v>
      </c>
      <c r="BW225">
        <f t="shared" si="560"/>
        <v>0</v>
      </c>
      <c r="BX225">
        <f t="shared" si="560"/>
        <v>0</v>
      </c>
      <c r="BY225">
        <f t="shared" si="560"/>
        <v>0</v>
      </c>
      <c r="BZ225">
        <f t="shared" si="560"/>
        <v>0</v>
      </c>
      <c r="CA225">
        <f t="shared" si="560"/>
        <v>0</v>
      </c>
      <c r="CB225">
        <f t="shared" si="560"/>
        <v>0</v>
      </c>
      <c r="CC225">
        <f t="shared" si="560"/>
        <v>0</v>
      </c>
      <c r="CD225">
        <f t="shared" si="560"/>
        <v>0</v>
      </c>
      <c r="CE225">
        <f t="shared" si="560"/>
        <v>0</v>
      </c>
      <c r="CF225">
        <f t="shared" si="560"/>
        <v>0</v>
      </c>
      <c r="CG225">
        <f t="shared" si="560"/>
        <v>0</v>
      </c>
      <c r="CH225">
        <f t="shared" si="560"/>
        <v>0</v>
      </c>
      <c r="CI225">
        <f t="shared" si="560"/>
        <v>0</v>
      </c>
      <c r="CJ225">
        <f t="shared" si="560"/>
        <v>0</v>
      </c>
      <c r="CK225">
        <f t="shared" si="560"/>
        <v>0</v>
      </c>
      <c r="CL225">
        <f t="shared" si="560"/>
        <v>0</v>
      </c>
      <c r="CM225">
        <f t="shared" si="560"/>
        <v>0</v>
      </c>
      <c r="CN225">
        <f t="shared" si="560"/>
        <v>0</v>
      </c>
      <c r="CO225">
        <f t="shared" si="560"/>
        <v>0</v>
      </c>
      <c r="CP225">
        <f t="shared" si="560"/>
        <v>0</v>
      </c>
      <c r="CQ225">
        <f t="shared" si="560"/>
        <v>0</v>
      </c>
      <c r="CR225">
        <f t="shared" si="560"/>
        <v>0</v>
      </c>
      <c r="CS225">
        <f t="shared" si="560"/>
        <v>0</v>
      </c>
      <c r="CT225">
        <f t="shared" si="560"/>
        <v>0</v>
      </c>
      <c r="CU225">
        <f t="shared" si="560"/>
        <v>0</v>
      </c>
      <c r="CV225">
        <f t="shared" si="560"/>
        <v>0</v>
      </c>
      <c r="CW225">
        <f t="shared" si="560"/>
        <v>0</v>
      </c>
      <c r="CX225">
        <f t="shared" si="560"/>
        <v>0</v>
      </c>
      <c r="CY225">
        <f t="shared" si="560"/>
        <v>0</v>
      </c>
      <c r="CZ225">
        <f t="shared" si="560"/>
        <v>0</v>
      </c>
      <c r="DA225">
        <f t="shared" si="560"/>
        <v>0</v>
      </c>
      <c r="DB225">
        <f t="shared" si="560"/>
        <v>0</v>
      </c>
      <c r="DC225">
        <f t="shared" si="560"/>
        <v>0</v>
      </c>
      <c r="DD225">
        <f t="shared" si="560"/>
        <v>0</v>
      </c>
      <c r="DE225">
        <f t="shared" si="560"/>
        <v>0</v>
      </c>
      <c r="DF225">
        <f t="shared" si="560"/>
        <v>0</v>
      </c>
      <c r="DG225">
        <f t="shared" si="560"/>
        <v>0</v>
      </c>
      <c r="DH225">
        <f t="shared" ref="DH225" si="563">IF($C225&lt;&gt;"",IF(AV225&gt;0,1,0),0)</f>
        <v>0</v>
      </c>
      <c r="DI225">
        <f t="shared" ref="DI225" si="564">IF($C225&lt;&gt;"",IF(AW225&gt;0,1,0),0)</f>
        <v>0</v>
      </c>
      <c r="DJ225">
        <f t="shared" si="561"/>
        <v>0</v>
      </c>
      <c r="DK225">
        <f t="shared" si="561"/>
        <v>0</v>
      </c>
      <c r="DL225">
        <f t="shared" si="561"/>
        <v>0</v>
      </c>
      <c r="DM225">
        <f t="shared" si="561"/>
        <v>0</v>
      </c>
      <c r="DN225">
        <f t="shared" si="561"/>
        <v>0</v>
      </c>
      <c r="DO225">
        <f t="shared" si="561"/>
        <v>0</v>
      </c>
      <c r="DP225">
        <f t="shared" si="561"/>
        <v>0</v>
      </c>
      <c r="DQ225">
        <f t="shared" si="561"/>
        <v>0</v>
      </c>
      <c r="DR225">
        <f t="shared" si="561"/>
        <v>0</v>
      </c>
      <c r="DS225">
        <f t="shared" si="561"/>
        <v>0</v>
      </c>
      <c r="DT225">
        <f t="shared" si="561"/>
        <v>0</v>
      </c>
      <c r="DU225">
        <f t="shared" si="561"/>
        <v>0</v>
      </c>
      <c r="DV225">
        <f t="shared" si="561"/>
        <v>0</v>
      </c>
      <c r="DW225">
        <f t="shared" si="561"/>
        <v>0</v>
      </c>
      <c r="DX225">
        <f t="shared" si="561"/>
        <v>0</v>
      </c>
      <c r="DY225">
        <f t="shared" si="561"/>
        <v>0</v>
      </c>
      <c r="DZ225">
        <f t="shared" si="561"/>
        <v>0</v>
      </c>
    </row>
    <row r="226" spans="1:130">
      <c r="A226" s="105"/>
      <c r="B226" s="19" t="s">
        <v>202</v>
      </c>
      <c r="C226" s="96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18">
        <v>2.4</v>
      </c>
      <c r="AZ226" s="23"/>
      <c r="BA226" s="23"/>
      <c r="BB226" s="41" t="s">
        <v>16</v>
      </c>
      <c r="BC226" s="23"/>
      <c r="BD226" s="23"/>
      <c r="BE226" s="23"/>
      <c r="BF226" s="22"/>
      <c r="BG226" s="22"/>
      <c r="BH226" s="22"/>
      <c r="BI226" s="22"/>
      <c r="BJ226" s="22"/>
      <c r="BK226" s="22"/>
      <c r="BL226" s="118">
        <v>1</v>
      </c>
      <c r="BM226" s="118">
        <v>2.907</v>
      </c>
      <c r="BN226" s="18">
        <v>0</v>
      </c>
      <c r="BO226" s="103"/>
      <c r="BP226">
        <f t="shared" si="562"/>
        <v>0</v>
      </c>
      <c r="BQ226">
        <f t="shared" si="562"/>
        <v>0</v>
      </c>
      <c r="BR226">
        <f t="shared" si="562"/>
        <v>0</v>
      </c>
      <c r="BS226">
        <f t="shared" si="562"/>
        <v>0</v>
      </c>
      <c r="BT226">
        <f t="shared" si="562"/>
        <v>0</v>
      </c>
      <c r="BU226">
        <f t="shared" si="562"/>
        <v>0</v>
      </c>
      <c r="BV226">
        <f t="shared" si="562"/>
        <v>0</v>
      </c>
      <c r="BW226">
        <f t="shared" si="562"/>
        <v>0</v>
      </c>
      <c r="BX226">
        <f t="shared" si="562"/>
        <v>0</v>
      </c>
      <c r="BY226">
        <f t="shared" si="562"/>
        <v>0</v>
      </c>
      <c r="BZ226">
        <f t="shared" ref="BZ226:CI229" si="565">IF($C226&lt;&gt;"",IF(N226&gt;0,1,0),0)</f>
        <v>0</v>
      </c>
      <c r="CA226">
        <f t="shared" si="565"/>
        <v>0</v>
      </c>
      <c r="CB226">
        <f t="shared" si="565"/>
        <v>0</v>
      </c>
      <c r="CC226">
        <f t="shared" si="565"/>
        <v>0</v>
      </c>
      <c r="CD226">
        <f t="shared" si="565"/>
        <v>0</v>
      </c>
      <c r="CE226">
        <f t="shared" si="565"/>
        <v>0</v>
      </c>
      <c r="CF226">
        <f t="shared" si="565"/>
        <v>0</v>
      </c>
      <c r="CG226">
        <f t="shared" si="565"/>
        <v>0</v>
      </c>
      <c r="CH226">
        <f t="shared" si="565"/>
        <v>0</v>
      </c>
      <c r="CI226">
        <f t="shared" si="565"/>
        <v>0</v>
      </c>
      <c r="CJ226">
        <f t="shared" ref="CJ226:CS229" si="566">IF($C226&lt;&gt;"",IF(X226&gt;0,1,0),0)</f>
        <v>0</v>
      </c>
      <c r="CK226">
        <f t="shared" si="566"/>
        <v>0</v>
      </c>
      <c r="CL226">
        <f t="shared" si="566"/>
        <v>0</v>
      </c>
      <c r="CM226">
        <f t="shared" si="566"/>
        <v>0</v>
      </c>
      <c r="CN226">
        <f t="shared" si="566"/>
        <v>0</v>
      </c>
      <c r="CO226">
        <f t="shared" si="566"/>
        <v>0</v>
      </c>
      <c r="CP226">
        <f t="shared" si="566"/>
        <v>0</v>
      </c>
      <c r="CQ226">
        <f t="shared" si="566"/>
        <v>0</v>
      </c>
      <c r="CR226">
        <f t="shared" si="566"/>
        <v>0</v>
      </c>
      <c r="CS226">
        <f t="shared" si="566"/>
        <v>0</v>
      </c>
      <c r="CT226">
        <f t="shared" ref="CT226:DC229" si="567">IF($C226&lt;&gt;"",IF(AH226&gt;0,1,0),0)</f>
        <v>0</v>
      </c>
      <c r="CU226">
        <f t="shared" si="567"/>
        <v>0</v>
      </c>
      <c r="CV226">
        <f t="shared" si="567"/>
        <v>0</v>
      </c>
      <c r="CW226">
        <f t="shared" si="567"/>
        <v>0</v>
      </c>
      <c r="CX226">
        <f t="shared" si="567"/>
        <v>0</v>
      </c>
      <c r="CY226">
        <f t="shared" si="567"/>
        <v>0</v>
      </c>
      <c r="CZ226">
        <f t="shared" si="567"/>
        <v>0</v>
      </c>
      <c r="DA226">
        <f t="shared" si="567"/>
        <v>0</v>
      </c>
      <c r="DB226">
        <f t="shared" si="567"/>
        <v>0</v>
      </c>
      <c r="DC226">
        <f t="shared" si="567"/>
        <v>0</v>
      </c>
      <c r="DD226">
        <f t="shared" ref="DD226:DM229" si="568">IF($C226&lt;&gt;"",IF(AR226&gt;0,1,0),0)</f>
        <v>0</v>
      </c>
      <c r="DE226">
        <f t="shared" si="568"/>
        <v>0</v>
      </c>
      <c r="DF226">
        <f t="shared" si="568"/>
        <v>0</v>
      </c>
      <c r="DG226">
        <f t="shared" si="568"/>
        <v>0</v>
      </c>
      <c r="DH226">
        <f t="shared" si="568"/>
        <v>0</v>
      </c>
      <c r="DI226">
        <f t="shared" si="568"/>
        <v>0</v>
      </c>
      <c r="DJ226">
        <f t="shared" si="568"/>
        <v>0</v>
      </c>
      <c r="DK226">
        <f t="shared" si="568"/>
        <v>0</v>
      </c>
      <c r="DL226">
        <f t="shared" si="568"/>
        <v>0</v>
      </c>
      <c r="DM226">
        <f t="shared" si="568"/>
        <v>0</v>
      </c>
      <c r="DN226">
        <f t="shared" ref="DN226:DW229" si="569">IF($C226&lt;&gt;"",IF(BB226&gt;0,1,0),0)</f>
        <v>0</v>
      </c>
      <c r="DO226">
        <f t="shared" si="569"/>
        <v>0</v>
      </c>
      <c r="DP226">
        <f t="shared" si="569"/>
        <v>0</v>
      </c>
      <c r="DQ226">
        <f t="shared" si="569"/>
        <v>0</v>
      </c>
      <c r="DR226">
        <f t="shared" si="569"/>
        <v>0</v>
      </c>
      <c r="DS226">
        <f t="shared" si="569"/>
        <v>0</v>
      </c>
      <c r="DT226">
        <f t="shared" si="569"/>
        <v>0</v>
      </c>
      <c r="DU226">
        <f t="shared" si="569"/>
        <v>0</v>
      </c>
      <c r="DV226">
        <f t="shared" si="569"/>
        <v>0</v>
      </c>
      <c r="DW226">
        <f t="shared" si="569"/>
        <v>0</v>
      </c>
      <c r="DX226">
        <f>IF($C226&lt;&gt;"",IF(BL224&gt;0,1,0),0)</f>
        <v>0</v>
      </c>
      <c r="DY226">
        <f>IF($C226&lt;&gt;"",IF(BM224&gt;0,1,0),0)</f>
        <v>0</v>
      </c>
      <c r="DZ226">
        <f>IF($C226&lt;&gt;"",IF(BN224&gt;0,1,0),0)</f>
        <v>0</v>
      </c>
    </row>
    <row r="227" spans="1:130">
      <c r="A227" s="106"/>
      <c r="B227" s="59" t="s">
        <v>3</v>
      </c>
      <c r="C227" s="96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>
        <v>0</v>
      </c>
      <c r="T227" s="25">
        <v>0</v>
      </c>
      <c r="U227" s="25">
        <v>0</v>
      </c>
      <c r="V227" s="25">
        <v>0</v>
      </c>
      <c r="W227" s="25">
        <v>0</v>
      </c>
      <c r="X227" s="25">
        <v>0</v>
      </c>
      <c r="Y227" s="25">
        <v>6.0000000000000001E-3</v>
      </c>
      <c r="Z227" s="25">
        <v>1.9112000000000001E-2</v>
      </c>
      <c r="AA227" s="25">
        <v>1.7049000000000002E-2</v>
      </c>
      <c r="AB227" s="25">
        <v>9.3028E-2</v>
      </c>
      <c r="AC227" s="25">
        <v>0.38295600000000002</v>
      </c>
      <c r="AD227" s="25">
        <v>2.7472500000000002</v>
      </c>
      <c r="AE227" s="25">
        <v>4.4987149999999998</v>
      </c>
      <c r="AF227" s="25">
        <v>5.910336</v>
      </c>
      <c r="AG227" s="25">
        <v>9.1204099999999997</v>
      </c>
      <c r="AH227" s="25">
        <v>21.266539999999999</v>
      </c>
      <c r="AI227" s="25">
        <v>11.827719999999999</v>
      </c>
      <c r="AJ227" s="25">
        <v>11.302709999999999</v>
      </c>
      <c r="AK227" s="25">
        <v>15.69956</v>
      </c>
      <c r="AL227" s="25">
        <v>17.91525</v>
      </c>
      <c r="AM227" s="25">
        <v>21.98395</v>
      </c>
      <c r="AN227" s="25">
        <v>23.321179999999998</v>
      </c>
      <c r="AO227" s="25">
        <v>21.598469999999999</v>
      </c>
      <c r="AP227" s="25">
        <v>16.488189999999999</v>
      </c>
      <c r="AQ227" s="25">
        <v>24.040659999999999</v>
      </c>
      <c r="AR227" s="25">
        <v>34.875540000000001</v>
      </c>
      <c r="AS227" s="25">
        <v>35.682940000000002</v>
      </c>
      <c r="AT227" s="25">
        <v>22.18318</v>
      </c>
      <c r="AU227" s="25">
        <v>15.63438</v>
      </c>
      <c r="AV227" s="25">
        <v>3.6084179999999999</v>
      </c>
      <c r="AW227" s="25">
        <v>3.4506709999999998</v>
      </c>
      <c r="AX227" s="25">
        <v>3.157</v>
      </c>
      <c r="AY227" s="25">
        <v>3.7229999999999999</v>
      </c>
      <c r="AZ227" s="25">
        <v>3.8775400000000002</v>
      </c>
      <c r="BA227" s="25">
        <v>3.9359999999999999</v>
      </c>
      <c r="BB227" s="25">
        <v>3.895</v>
      </c>
      <c r="BC227" s="25">
        <v>0</v>
      </c>
      <c r="BD227" s="25">
        <v>0</v>
      </c>
      <c r="BE227" s="25">
        <v>0</v>
      </c>
      <c r="BF227" s="18">
        <v>0</v>
      </c>
      <c r="BG227" s="18">
        <v>0</v>
      </c>
      <c r="BH227" s="18">
        <v>0</v>
      </c>
      <c r="BI227" s="18">
        <v>0</v>
      </c>
      <c r="BJ227" s="18">
        <v>0</v>
      </c>
      <c r="BK227" s="41">
        <v>5.5313000000000001E-2</v>
      </c>
      <c r="BL227" s="118">
        <v>8</v>
      </c>
      <c r="BM227" s="118">
        <v>17</v>
      </c>
      <c r="BN227" s="18">
        <v>0</v>
      </c>
      <c r="BO227" s="103"/>
      <c r="BP227">
        <f t="shared" si="562"/>
        <v>0</v>
      </c>
      <c r="BQ227">
        <f t="shared" si="562"/>
        <v>0</v>
      </c>
      <c r="BR227">
        <f t="shared" si="562"/>
        <v>0</v>
      </c>
      <c r="BS227">
        <f t="shared" si="562"/>
        <v>0</v>
      </c>
      <c r="BT227">
        <f t="shared" si="562"/>
        <v>0</v>
      </c>
      <c r="BU227">
        <f t="shared" si="562"/>
        <v>0</v>
      </c>
      <c r="BV227">
        <f t="shared" si="562"/>
        <v>0</v>
      </c>
      <c r="BW227">
        <f t="shared" si="562"/>
        <v>0</v>
      </c>
      <c r="BX227">
        <f t="shared" si="562"/>
        <v>0</v>
      </c>
      <c r="BY227">
        <f t="shared" si="562"/>
        <v>0</v>
      </c>
      <c r="BZ227">
        <f t="shared" si="565"/>
        <v>0</v>
      </c>
      <c r="CA227">
        <f t="shared" si="565"/>
        <v>0</v>
      </c>
      <c r="CB227">
        <f t="shared" si="565"/>
        <v>0</v>
      </c>
      <c r="CC227">
        <f t="shared" si="565"/>
        <v>0</v>
      </c>
      <c r="CD227">
        <f t="shared" si="565"/>
        <v>0</v>
      </c>
      <c r="CE227">
        <f t="shared" si="565"/>
        <v>0</v>
      </c>
      <c r="CF227">
        <f t="shared" si="565"/>
        <v>0</v>
      </c>
      <c r="CG227">
        <f t="shared" si="565"/>
        <v>0</v>
      </c>
      <c r="CH227">
        <f t="shared" si="565"/>
        <v>0</v>
      </c>
      <c r="CI227">
        <f t="shared" si="565"/>
        <v>0</v>
      </c>
      <c r="CJ227">
        <f t="shared" si="566"/>
        <v>0</v>
      </c>
      <c r="CK227">
        <f t="shared" si="566"/>
        <v>0</v>
      </c>
      <c r="CL227">
        <f t="shared" si="566"/>
        <v>0</v>
      </c>
      <c r="CM227">
        <f t="shared" si="566"/>
        <v>0</v>
      </c>
      <c r="CN227">
        <f t="shared" si="566"/>
        <v>0</v>
      </c>
      <c r="CO227">
        <f t="shared" si="566"/>
        <v>0</v>
      </c>
      <c r="CP227">
        <f t="shared" si="566"/>
        <v>0</v>
      </c>
      <c r="CQ227">
        <f t="shared" si="566"/>
        <v>0</v>
      </c>
      <c r="CR227">
        <f t="shared" si="566"/>
        <v>0</v>
      </c>
      <c r="CS227">
        <f t="shared" si="566"/>
        <v>0</v>
      </c>
      <c r="CT227">
        <f t="shared" si="567"/>
        <v>0</v>
      </c>
      <c r="CU227">
        <f t="shared" si="567"/>
        <v>0</v>
      </c>
      <c r="CV227">
        <f t="shared" si="567"/>
        <v>0</v>
      </c>
      <c r="CW227">
        <f t="shared" si="567"/>
        <v>0</v>
      </c>
      <c r="CX227">
        <f t="shared" si="567"/>
        <v>0</v>
      </c>
      <c r="CY227">
        <f t="shared" si="567"/>
        <v>0</v>
      </c>
      <c r="CZ227">
        <f t="shared" si="567"/>
        <v>0</v>
      </c>
      <c r="DA227">
        <f t="shared" si="567"/>
        <v>0</v>
      </c>
      <c r="DB227">
        <f t="shared" si="567"/>
        <v>0</v>
      </c>
      <c r="DC227">
        <f t="shared" si="567"/>
        <v>0</v>
      </c>
      <c r="DD227">
        <f t="shared" si="568"/>
        <v>0</v>
      </c>
      <c r="DE227">
        <f t="shared" si="568"/>
        <v>0</v>
      </c>
      <c r="DF227">
        <f t="shared" si="568"/>
        <v>0</v>
      </c>
      <c r="DG227">
        <f t="shared" si="568"/>
        <v>0</v>
      </c>
      <c r="DH227">
        <f t="shared" si="568"/>
        <v>0</v>
      </c>
      <c r="DI227">
        <f t="shared" si="568"/>
        <v>0</v>
      </c>
      <c r="DJ227">
        <f t="shared" si="568"/>
        <v>0</v>
      </c>
      <c r="DK227">
        <f t="shared" si="568"/>
        <v>0</v>
      </c>
      <c r="DL227">
        <f t="shared" si="568"/>
        <v>0</v>
      </c>
      <c r="DM227">
        <f t="shared" si="568"/>
        <v>0</v>
      </c>
      <c r="DN227">
        <f t="shared" si="569"/>
        <v>0</v>
      </c>
      <c r="DO227">
        <f t="shared" si="569"/>
        <v>0</v>
      </c>
      <c r="DP227">
        <f t="shared" si="569"/>
        <v>0</v>
      </c>
      <c r="DQ227">
        <f t="shared" si="569"/>
        <v>0</v>
      </c>
      <c r="DR227">
        <f t="shared" si="569"/>
        <v>0</v>
      </c>
      <c r="DS227">
        <f t="shared" si="569"/>
        <v>0</v>
      </c>
      <c r="DT227">
        <f t="shared" si="569"/>
        <v>0</v>
      </c>
      <c r="DU227">
        <f t="shared" si="569"/>
        <v>0</v>
      </c>
      <c r="DV227">
        <f t="shared" si="569"/>
        <v>0</v>
      </c>
      <c r="DW227">
        <f t="shared" si="569"/>
        <v>0</v>
      </c>
      <c r="DX227">
        <f t="shared" ref="DX227:DZ230" si="570">IF($C227&lt;&gt;"",IF(BL226&gt;0,1,0),0)</f>
        <v>0</v>
      </c>
      <c r="DY227">
        <f t="shared" si="570"/>
        <v>0</v>
      </c>
      <c r="DZ227">
        <f t="shared" si="570"/>
        <v>0</v>
      </c>
    </row>
    <row r="228" spans="1:130">
      <c r="A228" s="106"/>
      <c r="B228" s="59" t="s">
        <v>18</v>
      </c>
      <c r="C228" s="96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37.176997609631876</v>
      </c>
      <c r="AD228" s="18">
        <v>40.262688411231323</v>
      </c>
      <c r="AE228" s="18">
        <v>43.725279614597213</v>
      </c>
      <c r="AF228" s="18">
        <v>47.835455898369347</v>
      </c>
      <c r="AG228" s="18">
        <v>52.906014223596493</v>
      </c>
      <c r="AH228" s="18">
        <v>58.037897603285352</v>
      </c>
      <c r="AI228" s="18">
        <v>56.295897603285347</v>
      </c>
      <c r="AJ228" s="18">
        <v>54.037897603285352</v>
      </c>
      <c r="AK228" s="18">
        <v>51.56589760328535</v>
      </c>
      <c r="AL228" s="18">
        <v>49.061897603285345</v>
      </c>
      <c r="AM228" s="18">
        <v>46.436897603285352</v>
      </c>
      <c r="AN228" s="18">
        <v>2</v>
      </c>
      <c r="AO228" s="18">
        <v>0</v>
      </c>
      <c r="AP228" s="18">
        <v>0</v>
      </c>
      <c r="AQ228" s="18">
        <v>0</v>
      </c>
      <c r="AR228" s="18">
        <v>0</v>
      </c>
      <c r="AS228" s="18">
        <v>0</v>
      </c>
      <c r="AT228" s="18">
        <v>0</v>
      </c>
      <c r="AU228" s="18">
        <v>0</v>
      </c>
      <c r="AV228" s="18">
        <v>0</v>
      </c>
      <c r="AW228" s="18">
        <v>0</v>
      </c>
      <c r="AX228" s="18">
        <v>0</v>
      </c>
      <c r="AY228" s="18">
        <v>0</v>
      </c>
      <c r="AZ228" s="18">
        <v>0</v>
      </c>
      <c r="BA228" s="18">
        <v>0</v>
      </c>
      <c r="BB228" s="18">
        <v>0</v>
      </c>
      <c r="BC228" s="18">
        <v>0</v>
      </c>
      <c r="BD228" s="18">
        <v>0</v>
      </c>
      <c r="BE228" s="25">
        <v>0</v>
      </c>
      <c r="BF228" s="18">
        <v>0</v>
      </c>
      <c r="BG228" s="18">
        <v>0</v>
      </c>
      <c r="BH228" s="18">
        <v>0</v>
      </c>
      <c r="BI228" s="18">
        <v>0</v>
      </c>
      <c r="BJ228" s="118">
        <v>0</v>
      </c>
      <c r="BK228" s="118">
        <v>0</v>
      </c>
      <c r="BL228" s="118">
        <v>0</v>
      </c>
      <c r="BM228" s="18">
        <v>0</v>
      </c>
      <c r="BN228" s="18">
        <v>0</v>
      </c>
      <c r="BO228" s="103"/>
      <c r="BP228">
        <f t="shared" si="562"/>
        <v>0</v>
      </c>
      <c r="BQ228">
        <f t="shared" si="562"/>
        <v>0</v>
      </c>
      <c r="BR228">
        <f t="shared" si="562"/>
        <v>0</v>
      </c>
      <c r="BS228">
        <f t="shared" si="562"/>
        <v>0</v>
      </c>
      <c r="BT228">
        <f t="shared" si="562"/>
        <v>0</v>
      </c>
      <c r="BU228">
        <f t="shared" si="562"/>
        <v>0</v>
      </c>
      <c r="BV228">
        <f t="shared" si="562"/>
        <v>0</v>
      </c>
      <c r="BW228">
        <f t="shared" si="562"/>
        <v>0</v>
      </c>
      <c r="BX228">
        <f t="shared" si="562"/>
        <v>0</v>
      </c>
      <c r="BY228">
        <f t="shared" si="562"/>
        <v>0</v>
      </c>
      <c r="BZ228">
        <f t="shared" si="565"/>
        <v>0</v>
      </c>
      <c r="CA228">
        <f t="shared" si="565"/>
        <v>0</v>
      </c>
      <c r="CB228">
        <f t="shared" si="565"/>
        <v>0</v>
      </c>
      <c r="CC228">
        <f t="shared" si="565"/>
        <v>0</v>
      </c>
      <c r="CD228">
        <f t="shared" si="565"/>
        <v>0</v>
      </c>
      <c r="CE228">
        <f t="shared" si="565"/>
        <v>0</v>
      </c>
      <c r="CF228">
        <f t="shared" si="565"/>
        <v>0</v>
      </c>
      <c r="CG228">
        <f t="shared" si="565"/>
        <v>0</v>
      </c>
      <c r="CH228">
        <f t="shared" si="565"/>
        <v>0</v>
      </c>
      <c r="CI228">
        <f t="shared" si="565"/>
        <v>0</v>
      </c>
      <c r="CJ228">
        <f t="shared" si="566"/>
        <v>0</v>
      </c>
      <c r="CK228">
        <f t="shared" si="566"/>
        <v>0</v>
      </c>
      <c r="CL228">
        <f t="shared" si="566"/>
        <v>0</v>
      </c>
      <c r="CM228">
        <f t="shared" si="566"/>
        <v>0</v>
      </c>
      <c r="CN228">
        <f t="shared" si="566"/>
        <v>0</v>
      </c>
      <c r="CO228">
        <f t="shared" si="566"/>
        <v>0</v>
      </c>
      <c r="CP228">
        <f t="shared" si="566"/>
        <v>0</v>
      </c>
      <c r="CQ228">
        <f t="shared" si="566"/>
        <v>0</v>
      </c>
      <c r="CR228">
        <f t="shared" si="566"/>
        <v>0</v>
      </c>
      <c r="CS228">
        <f t="shared" si="566"/>
        <v>0</v>
      </c>
      <c r="CT228">
        <f t="shared" si="567"/>
        <v>0</v>
      </c>
      <c r="CU228">
        <f t="shared" si="567"/>
        <v>0</v>
      </c>
      <c r="CV228">
        <f t="shared" si="567"/>
        <v>0</v>
      </c>
      <c r="CW228">
        <f t="shared" si="567"/>
        <v>0</v>
      </c>
      <c r="CX228">
        <f t="shared" si="567"/>
        <v>0</v>
      </c>
      <c r="CY228">
        <f t="shared" si="567"/>
        <v>0</v>
      </c>
      <c r="CZ228">
        <f t="shared" si="567"/>
        <v>0</v>
      </c>
      <c r="DA228">
        <f t="shared" si="567"/>
        <v>0</v>
      </c>
      <c r="DB228">
        <f t="shared" si="567"/>
        <v>0</v>
      </c>
      <c r="DC228">
        <f t="shared" si="567"/>
        <v>0</v>
      </c>
      <c r="DD228">
        <f t="shared" si="568"/>
        <v>0</v>
      </c>
      <c r="DE228">
        <f t="shared" si="568"/>
        <v>0</v>
      </c>
      <c r="DF228">
        <f t="shared" si="568"/>
        <v>0</v>
      </c>
      <c r="DG228">
        <f t="shared" si="568"/>
        <v>0</v>
      </c>
      <c r="DH228">
        <f t="shared" si="568"/>
        <v>0</v>
      </c>
      <c r="DI228">
        <f t="shared" si="568"/>
        <v>0</v>
      </c>
      <c r="DJ228">
        <f t="shared" si="568"/>
        <v>0</v>
      </c>
      <c r="DK228">
        <f t="shared" si="568"/>
        <v>0</v>
      </c>
      <c r="DL228">
        <f t="shared" si="568"/>
        <v>0</v>
      </c>
      <c r="DM228">
        <f t="shared" si="568"/>
        <v>0</v>
      </c>
      <c r="DN228">
        <f t="shared" si="569"/>
        <v>0</v>
      </c>
      <c r="DO228">
        <f t="shared" si="569"/>
        <v>0</v>
      </c>
      <c r="DP228">
        <f t="shared" si="569"/>
        <v>0</v>
      </c>
      <c r="DQ228">
        <f t="shared" si="569"/>
        <v>0</v>
      </c>
      <c r="DR228">
        <f t="shared" si="569"/>
        <v>0</v>
      </c>
      <c r="DS228">
        <f t="shared" si="569"/>
        <v>0</v>
      </c>
      <c r="DT228">
        <f t="shared" si="569"/>
        <v>0</v>
      </c>
      <c r="DU228">
        <f t="shared" si="569"/>
        <v>0</v>
      </c>
      <c r="DV228">
        <f t="shared" si="569"/>
        <v>0</v>
      </c>
      <c r="DW228">
        <f t="shared" si="569"/>
        <v>0</v>
      </c>
      <c r="DX228">
        <f t="shared" si="570"/>
        <v>0</v>
      </c>
      <c r="DY228">
        <f t="shared" si="570"/>
        <v>0</v>
      </c>
      <c r="DZ228">
        <f t="shared" si="570"/>
        <v>0</v>
      </c>
    </row>
    <row r="229" spans="1:130">
      <c r="A229" s="106"/>
      <c r="B229" s="19" t="s">
        <v>205</v>
      </c>
      <c r="C229" s="96"/>
      <c r="D229" s="18" t="s">
        <v>24</v>
      </c>
      <c r="E229" s="18" t="s">
        <v>24</v>
      </c>
      <c r="F229" s="18" t="s">
        <v>24</v>
      </c>
      <c r="G229" s="18" t="s">
        <v>24</v>
      </c>
      <c r="H229" s="18" t="s">
        <v>24</v>
      </c>
      <c r="I229" s="18" t="s">
        <v>24</v>
      </c>
      <c r="J229" s="18" t="s">
        <v>24</v>
      </c>
      <c r="K229" s="18" t="s">
        <v>24</v>
      </c>
      <c r="L229" s="18" t="s">
        <v>24</v>
      </c>
      <c r="M229" s="18" t="s">
        <v>24</v>
      </c>
      <c r="N229" s="18" t="s">
        <v>24</v>
      </c>
      <c r="O229" s="18" t="s">
        <v>24</v>
      </c>
      <c r="P229" s="18" t="s">
        <v>24</v>
      </c>
      <c r="Q229" s="18" t="s">
        <v>24</v>
      </c>
      <c r="R229" s="18" t="s">
        <v>24</v>
      </c>
      <c r="S229" s="18" t="s">
        <v>24</v>
      </c>
      <c r="T229" s="18"/>
      <c r="U229" s="18"/>
      <c r="V229" s="18"/>
      <c r="W229" s="18"/>
      <c r="X229" s="18"/>
      <c r="Y229" s="18">
        <v>0</v>
      </c>
      <c r="Z229" s="18">
        <v>0</v>
      </c>
      <c r="AA229" s="18">
        <v>0</v>
      </c>
      <c r="AB229" s="18">
        <v>0</v>
      </c>
      <c r="AC229" s="60">
        <v>0</v>
      </c>
      <c r="AD229" s="60">
        <v>0.30000000000000004</v>
      </c>
      <c r="AE229" s="60">
        <v>0.60000000000000009</v>
      </c>
      <c r="AF229" s="60">
        <v>0.8</v>
      </c>
      <c r="AG229" s="60">
        <v>1</v>
      </c>
      <c r="AH229" s="60">
        <v>1.1000000000000001</v>
      </c>
      <c r="AI229" s="60">
        <v>0.9</v>
      </c>
      <c r="AJ229" s="60">
        <v>1.2000000000000002</v>
      </c>
      <c r="AK229" s="60">
        <v>1.5</v>
      </c>
      <c r="AL229" s="60">
        <v>1.8</v>
      </c>
      <c r="AM229" s="60">
        <v>2.2999999999999998</v>
      </c>
      <c r="AN229" s="60">
        <v>2.6</v>
      </c>
      <c r="AO229" s="18">
        <v>2.7</v>
      </c>
      <c r="AP229" s="18">
        <v>0</v>
      </c>
      <c r="AQ229" s="18">
        <v>1.9000000000000001</v>
      </c>
      <c r="AR229" s="18">
        <v>1.2</v>
      </c>
      <c r="AS229" s="18">
        <v>0.89999999999999991</v>
      </c>
      <c r="AT229" s="18">
        <v>0.30000000000000004</v>
      </c>
      <c r="AU229" s="18">
        <v>0</v>
      </c>
      <c r="AV229" s="18">
        <v>0</v>
      </c>
      <c r="AW229" s="18">
        <v>0.6</v>
      </c>
      <c r="AX229" s="18">
        <v>0</v>
      </c>
      <c r="AY229" s="18">
        <v>0</v>
      </c>
      <c r="AZ229" s="18">
        <v>0</v>
      </c>
      <c r="BA229" s="18">
        <v>0</v>
      </c>
      <c r="BB229" s="18">
        <v>0</v>
      </c>
      <c r="BC229" s="18">
        <v>0</v>
      </c>
      <c r="BD229" s="18">
        <v>0</v>
      </c>
      <c r="BE229" s="25">
        <v>0</v>
      </c>
      <c r="BF229" s="34">
        <v>0</v>
      </c>
      <c r="BG229" s="34">
        <v>0</v>
      </c>
      <c r="BH229" s="34">
        <v>0</v>
      </c>
      <c r="BI229" s="34">
        <v>0</v>
      </c>
      <c r="BJ229" s="34">
        <v>0</v>
      </c>
      <c r="BK229" s="34">
        <v>0</v>
      </c>
      <c r="BL229" s="34">
        <v>1.5626734</v>
      </c>
      <c r="BM229" s="18">
        <v>0</v>
      </c>
      <c r="BN229" s="18">
        <v>0</v>
      </c>
      <c r="BO229" s="103"/>
      <c r="BP229">
        <f t="shared" si="562"/>
        <v>0</v>
      </c>
      <c r="BQ229">
        <f t="shared" si="562"/>
        <v>0</v>
      </c>
      <c r="BR229">
        <f t="shared" si="562"/>
        <v>0</v>
      </c>
      <c r="BS229">
        <f t="shared" si="562"/>
        <v>0</v>
      </c>
      <c r="BT229">
        <f t="shared" si="562"/>
        <v>0</v>
      </c>
      <c r="BU229">
        <f t="shared" si="562"/>
        <v>0</v>
      </c>
      <c r="BV229">
        <f t="shared" si="562"/>
        <v>0</v>
      </c>
      <c r="BW229">
        <f t="shared" si="562"/>
        <v>0</v>
      </c>
      <c r="BX229">
        <f t="shared" si="562"/>
        <v>0</v>
      </c>
      <c r="BY229">
        <f t="shared" si="562"/>
        <v>0</v>
      </c>
      <c r="BZ229">
        <f t="shared" si="565"/>
        <v>0</v>
      </c>
      <c r="CA229">
        <f t="shared" si="565"/>
        <v>0</v>
      </c>
      <c r="CB229">
        <f t="shared" si="565"/>
        <v>0</v>
      </c>
      <c r="CC229">
        <f t="shared" si="565"/>
        <v>0</v>
      </c>
      <c r="CD229">
        <f t="shared" si="565"/>
        <v>0</v>
      </c>
      <c r="CE229">
        <f t="shared" si="565"/>
        <v>0</v>
      </c>
      <c r="CF229">
        <f t="shared" si="565"/>
        <v>0</v>
      </c>
      <c r="CG229">
        <f t="shared" si="565"/>
        <v>0</v>
      </c>
      <c r="CH229">
        <f t="shared" si="565"/>
        <v>0</v>
      </c>
      <c r="CI229">
        <f t="shared" si="565"/>
        <v>0</v>
      </c>
      <c r="CJ229">
        <f t="shared" si="566"/>
        <v>0</v>
      </c>
      <c r="CK229">
        <f t="shared" si="566"/>
        <v>0</v>
      </c>
      <c r="CL229">
        <f t="shared" si="566"/>
        <v>0</v>
      </c>
      <c r="CM229">
        <f t="shared" si="566"/>
        <v>0</v>
      </c>
      <c r="CN229">
        <f t="shared" si="566"/>
        <v>0</v>
      </c>
      <c r="CO229">
        <f t="shared" si="566"/>
        <v>0</v>
      </c>
      <c r="CP229">
        <f t="shared" si="566"/>
        <v>0</v>
      </c>
      <c r="CQ229">
        <f t="shared" si="566"/>
        <v>0</v>
      </c>
      <c r="CR229">
        <f t="shared" si="566"/>
        <v>0</v>
      </c>
      <c r="CS229">
        <f t="shared" si="566"/>
        <v>0</v>
      </c>
      <c r="CT229">
        <f t="shared" si="567"/>
        <v>0</v>
      </c>
      <c r="CU229">
        <f t="shared" si="567"/>
        <v>0</v>
      </c>
      <c r="CV229">
        <f t="shared" si="567"/>
        <v>0</v>
      </c>
      <c r="CW229">
        <f t="shared" si="567"/>
        <v>0</v>
      </c>
      <c r="CX229">
        <f t="shared" si="567"/>
        <v>0</v>
      </c>
      <c r="CY229">
        <f t="shared" si="567"/>
        <v>0</v>
      </c>
      <c r="CZ229">
        <f t="shared" si="567"/>
        <v>0</v>
      </c>
      <c r="DA229">
        <f t="shared" si="567"/>
        <v>0</v>
      </c>
      <c r="DB229">
        <f t="shared" si="567"/>
        <v>0</v>
      </c>
      <c r="DC229">
        <f t="shared" si="567"/>
        <v>0</v>
      </c>
      <c r="DD229">
        <f t="shared" si="568"/>
        <v>0</v>
      </c>
      <c r="DE229">
        <f t="shared" si="568"/>
        <v>0</v>
      </c>
      <c r="DF229">
        <f t="shared" si="568"/>
        <v>0</v>
      </c>
      <c r="DG229">
        <f t="shared" si="568"/>
        <v>0</v>
      </c>
      <c r="DH229">
        <f t="shared" si="568"/>
        <v>0</v>
      </c>
      <c r="DI229">
        <f t="shared" si="568"/>
        <v>0</v>
      </c>
      <c r="DJ229">
        <f t="shared" si="568"/>
        <v>0</v>
      </c>
      <c r="DK229">
        <f t="shared" si="568"/>
        <v>0</v>
      </c>
      <c r="DL229">
        <f t="shared" si="568"/>
        <v>0</v>
      </c>
      <c r="DM229">
        <f t="shared" si="568"/>
        <v>0</v>
      </c>
      <c r="DN229">
        <f t="shared" si="569"/>
        <v>0</v>
      </c>
      <c r="DO229">
        <f t="shared" si="569"/>
        <v>0</v>
      </c>
      <c r="DP229">
        <f t="shared" si="569"/>
        <v>0</v>
      </c>
      <c r="DQ229">
        <f t="shared" si="569"/>
        <v>0</v>
      </c>
      <c r="DR229">
        <f t="shared" si="569"/>
        <v>0</v>
      </c>
      <c r="DS229">
        <f t="shared" si="569"/>
        <v>0</v>
      </c>
      <c r="DT229">
        <f t="shared" si="569"/>
        <v>0</v>
      </c>
      <c r="DU229">
        <f t="shared" si="569"/>
        <v>0</v>
      </c>
      <c r="DV229">
        <f t="shared" si="569"/>
        <v>0</v>
      </c>
      <c r="DW229">
        <f t="shared" si="569"/>
        <v>0</v>
      </c>
      <c r="DX229">
        <f t="shared" si="570"/>
        <v>0</v>
      </c>
      <c r="DY229">
        <f t="shared" si="570"/>
        <v>0</v>
      </c>
      <c r="DZ229">
        <f t="shared" si="570"/>
        <v>0</v>
      </c>
    </row>
    <row r="230" spans="1:130">
      <c r="A230" s="106"/>
      <c r="B230" s="59" t="s">
        <v>21</v>
      </c>
      <c r="C230" s="96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>
        <f>6700/98.16</f>
        <v>68.255908720456404</v>
      </c>
      <c r="AQ230" s="18">
        <v>180</v>
      </c>
      <c r="AR230" s="118">
        <v>171</v>
      </c>
      <c r="AS230" s="118">
        <v>0</v>
      </c>
      <c r="AT230" s="118">
        <v>0</v>
      </c>
      <c r="AU230" s="18">
        <v>0</v>
      </c>
      <c r="AV230" s="18">
        <v>0</v>
      </c>
      <c r="AW230" s="18">
        <v>0</v>
      </c>
      <c r="AX230" s="18">
        <v>0</v>
      </c>
      <c r="AY230" s="18">
        <v>0</v>
      </c>
      <c r="AZ230" s="18">
        <v>0</v>
      </c>
      <c r="BA230" s="18">
        <v>0</v>
      </c>
      <c r="BB230" s="18">
        <v>0</v>
      </c>
      <c r="BC230" s="18">
        <v>0</v>
      </c>
      <c r="BD230" s="18">
        <v>0</v>
      </c>
      <c r="BE230" s="18">
        <v>0</v>
      </c>
      <c r="BF230" s="18">
        <v>0</v>
      </c>
      <c r="BG230" s="18">
        <v>0</v>
      </c>
      <c r="BH230" s="18">
        <v>0</v>
      </c>
      <c r="BI230" s="18">
        <v>0</v>
      </c>
      <c r="BJ230" s="160">
        <f>11070/93.41</f>
        <v>118.50979552510438</v>
      </c>
      <c r="BK230" s="18">
        <v>115</v>
      </c>
      <c r="BL230" s="18">
        <v>0</v>
      </c>
      <c r="BM230" s="18">
        <v>0</v>
      </c>
      <c r="BN230" s="18">
        <v>0</v>
      </c>
      <c r="BO230" s="103"/>
      <c r="BP230">
        <f t="shared" ref="BP230:BY231" si="571">IF($C230&lt;&gt;"",IF(D230&gt;0,1,0),0)</f>
        <v>0</v>
      </c>
      <c r="BQ230">
        <f t="shared" si="571"/>
        <v>0</v>
      </c>
      <c r="BR230">
        <f t="shared" si="571"/>
        <v>0</v>
      </c>
      <c r="BS230">
        <f t="shared" si="571"/>
        <v>0</v>
      </c>
      <c r="BT230">
        <f t="shared" si="571"/>
        <v>0</v>
      </c>
      <c r="BU230">
        <f t="shared" si="571"/>
        <v>0</v>
      </c>
      <c r="BV230">
        <f t="shared" si="571"/>
        <v>0</v>
      </c>
      <c r="BW230">
        <f t="shared" si="571"/>
        <v>0</v>
      </c>
      <c r="BX230">
        <f t="shared" si="571"/>
        <v>0</v>
      </c>
      <c r="BY230">
        <f t="shared" si="571"/>
        <v>0</v>
      </c>
      <c r="BZ230">
        <f t="shared" ref="BZ230:CI231" si="572">IF($C230&lt;&gt;"",IF(N230&gt;0,1,0),0)</f>
        <v>0</v>
      </c>
      <c r="CA230">
        <f t="shared" si="572"/>
        <v>0</v>
      </c>
      <c r="CB230">
        <f t="shared" si="572"/>
        <v>0</v>
      </c>
      <c r="CC230">
        <f t="shared" si="572"/>
        <v>0</v>
      </c>
      <c r="CD230">
        <f t="shared" si="572"/>
        <v>0</v>
      </c>
      <c r="CE230">
        <f t="shared" si="572"/>
        <v>0</v>
      </c>
      <c r="CF230">
        <f t="shared" si="572"/>
        <v>0</v>
      </c>
      <c r="CG230">
        <f t="shared" si="572"/>
        <v>0</v>
      </c>
      <c r="CH230">
        <f t="shared" si="572"/>
        <v>0</v>
      </c>
      <c r="CI230">
        <f t="shared" si="572"/>
        <v>0</v>
      </c>
      <c r="CJ230">
        <f t="shared" ref="CJ230:CT231" si="573">IF($C230&lt;&gt;"",IF(X230&gt;0,1,0),0)</f>
        <v>0</v>
      </c>
      <c r="CK230">
        <f t="shared" si="573"/>
        <v>0</v>
      </c>
      <c r="CL230">
        <f t="shared" si="573"/>
        <v>0</v>
      </c>
      <c r="CM230">
        <f t="shared" si="573"/>
        <v>0</v>
      </c>
      <c r="CN230">
        <f t="shared" si="573"/>
        <v>0</v>
      </c>
      <c r="CO230">
        <f t="shared" si="573"/>
        <v>0</v>
      </c>
      <c r="CP230">
        <f t="shared" si="573"/>
        <v>0</v>
      </c>
      <c r="CQ230">
        <f t="shared" si="573"/>
        <v>0</v>
      </c>
      <c r="CR230">
        <f t="shared" si="573"/>
        <v>0</v>
      </c>
      <c r="CS230">
        <f t="shared" si="573"/>
        <v>0</v>
      </c>
      <c r="CT230">
        <f t="shared" si="573"/>
        <v>0</v>
      </c>
      <c r="CU230">
        <f t="shared" ref="CU230:DD231" si="574">IF($C230&lt;&gt;"",IF(AI230&gt;0,1,0),0)</f>
        <v>0</v>
      </c>
      <c r="CV230">
        <f t="shared" si="574"/>
        <v>0</v>
      </c>
      <c r="CW230">
        <f t="shared" si="574"/>
        <v>0</v>
      </c>
      <c r="CX230">
        <f t="shared" si="574"/>
        <v>0</v>
      </c>
      <c r="CY230">
        <f t="shared" si="574"/>
        <v>0</v>
      </c>
      <c r="CZ230">
        <f t="shared" si="574"/>
        <v>0</v>
      </c>
      <c r="DA230">
        <f t="shared" si="574"/>
        <v>0</v>
      </c>
      <c r="DB230">
        <f t="shared" si="574"/>
        <v>0</v>
      </c>
      <c r="DC230">
        <f t="shared" si="574"/>
        <v>0</v>
      </c>
      <c r="DD230">
        <f t="shared" si="574"/>
        <v>0</v>
      </c>
      <c r="DE230">
        <f t="shared" ref="DE230:DN231" si="575">IF($C230&lt;&gt;"",IF(AS230&gt;0,1,0),0)</f>
        <v>0</v>
      </c>
      <c r="DF230">
        <f t="shared" si="575"/>
        <v>0</v>
      </c>
      <c r="DG230">
        <f t="shared" si="575"/>
        <v>0</v>
      </c>
      <c r="DH230">
        <f t="shared" si="575"/>
        <v>0</v>
      </c>
      <c r="DI230">
        <f t="shared" si="575"/>
        <v>0</v>
      </c>
      <c r="DJ230">
        <f t="shared" si="575"/>
        <v>0</v>
      </c>
      <c r="DK230">
        <f t="shared" si="575"/>
        <v>0</v>
      </c>
      <c r="DL230">
        <f t="shared" si="575"/>
        <v>0</v>
      </c>
      <c r="DM230">
        <f t="shared" si="575"/>
        <v>0</v>
      </c>
      <c r="DN230">
        <f t="shared" si="575"/>
        <v>0</v>
      </c>
      <c r="DO230">
        <f t="shared" ref="DO230:DW231" si="576">IF($C230&lt;&gt;"",IF(BC230&gt;0,1,0),0)</f>
        <v>0</v>
      </c>
      <c r="DP230">
        <f t="shared" si="576"/>
        <v>0</v>
      </c>
      <c r="DQ230">
        <f t="shared" si="576"/>
        <v>0</v>
      </c>
      <c r="DR230">
        <f t="shared" si="576"/>
        <v>0</v>
      </c>
      <c r="DS230">
        <f t="shared" si="576"/>
        <v>0</v>
      </c>
      <c r="DT230">
        <f t="shared" si="576"/>
        <v>0</v>
      </c>
      <c r="DU230">
        <f t="shared" si="576"/>
        <v>0</v>
      </c>
      <c r="DV230">
        <f t="shared" si="576"/>
        <v>0</v>
      </c>
      <c r="DW230">
        <f t="shared" si="576"/>
        <v>0</v>
      </c>
      <c r="DX230">
        <f t="shared" si="570"/>
        <v>0</v>
      </c>
      <c r="DY230">
        <f t="shared" si="570"/>
        <v>0</v>
      </c>
      <c r="DZ230">
        <f t="shared" si="570"/>
        <v>0</v>
      </c>
    </row>
    <row r="231" spans="1:130">
      <c r="A231" s="106"/>
      <c r="B231" s="19" t="s">
        <v>210</v>
      </c>
      <c r="C231" s="96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>
        <v>0</v>
      </c>
      <c r="AI231" s="18">
        <v>0</v>
      </c>
      <c r="AJ231" s="18">
        <v>1.9264705882352942</v>
      </c>
      <c r="AK231" s="18">
        <v>3.3706467661691542</v>
      </c>
      <c r="AL231" s="18">
        <v>3.443223443223443</v>
      </c>
      <c r="AM231" s="18">
        <v>0</v>
      </c>
      <c r="AN231" s="18">
        <v>0</v>
      </c>
      <c r="AO231" s="18">
        <v>0</v>
      </c>
      <c r="AP231" s="18">
        <v>101.87449062754686</v>
      </c>
      <c r="AQ231" s="18">
        <v>105.16066212268744</v>
      </c>
      <c r="AR231" s="118">
        <v>110.45909561615464</v>
      </c>
      <c r="AS231" s="118">
        <v>99.829559289018761</v>
      </c>
      <c r="AT231" s="118">
        <v>71.635681391778945</v>
      </c>
      <c r="AU231" s="18">
        <v>73.772817554147352</v>
      </c>
      <c r="AV231" s="18">
        <v>84.054698281269609</v>
      </c>
      <c r="AW231" s="18">
        <v>69.390039171796317</v>
      </c>
      <c r="AX231" s="18">
        <v>60.831781502172568</v>
      </c>
      <c r="AY231" s="18">
        <v>44.943820224719097</v>
      </c>
      <c r="AZ231" s="18">
        <v>23.005206441457801</v>
      </c>
      <c r="BA231" s="18">
        <v>2.7552004408320703</v>
      </c>
      <c r="BB231" s="18">
        <v>0</v>
      </c>
      <c r="BC231" s="18">
        <v>0</v>
      </c>
      <c r="BD231" s="18">
        <v>0</v>
      </c>
      <c r="BE231" s="18">
        <v>0</v>
      </c>
      <c r="BF231" s="159">
        <v>0</v>
      </c>
      <c r="BG231" s="159">
        <v>9.5820000000000007</v>
      </c>
      <c r="BH231" s="18">
        <v>0</v>
      </c>
      <c r="BI231" s="18">
        <v>0</v>
      </c>
      <c r="BJ231" s="18">
        <v>0</v>
      </c>
      <c r="BK231" s="18">
        <v>0</v>
      </c>
      <c r="BL231" s="18">
        <v>0</v>
      </c>
      <c r="BM231" s="18">
        <v>0</v>
      </c>
      <c r="BN231" s="18">
        <v>0</v>
      </c>
      <c r="BO231" s="103"/>
      <c r="BP231">
        <f t="shared" si="571"/>
        <v>0</v>
      </c>
      <c r="BQ231">
        <f t="shared" si="571"/>
        <v>0</v>
      </c>
      <c r="BR231">
        <f t="shared" si="571"/>
        <v>0</v>
      </c>
      <c r="BS231">
        <f t="shared" si="571"/>
        <v>0</v>
      </c>
      <c r="BT231">
        <f t="shared" si="571"/>
        <v>0</v>
      </c>
      <c r="BU231">
        <f t="shared" si="571"/>
        <v>0</v>
      </c>
      <c r="BV231">
        <f t="shared" si="571"/>
        <v>0</v>
      </c>
      <c r="BW231">
        <f t="shared" si="571"/>
        <v>0</v>
      </c>
      <c r="BX231">
        <f t="shared" si="571"/>
        <v>0</v>
      </c>
      <c r="BY231">
        <f t="shared" si="571"/>
        <v>0</v>
      </c>
      <c r="BZ231">
        <f t="shared" si="572"/>
        <v>0</v>
      </c>
      <c r="CA231">
        <f t="shared" si="572"/>
        <v>0</v>
      </c>
      <c r="CB231">
        <f t="shared" si="572"/>
        <v>0</v>
      </c>
      <c r="CC231">
        <f t="shared" si="572"/>
        <v>0</v>
      </c>
      <c r="CD231">
        <f t="shared" si="572"/>
        <v>0</v>
      </c>
      <c r="CE231">
        <f t="shared" si="572"/>
        <v>0</v>
      </c>
      <c r="CF231">
        <f t="shared" si="572"/>
        <v>0</v>
      </c>
      <c r="CG231">
        <f t="shared" si="572"/>
        <v>0</v>
      </c>
      <c r="CH231">
        <f t="shared" si="572"/>
        <v>0</v>
      </c>
      <c r="CI231">
        <f t="shared" si="572"/>
        <v>0</v>
      </c>
      <c r="CJ231">
        <f t="shared" si="573"/>
        <v>0</v>
      </c>
      <c r="CK231">
        <f t="shared" si="573"/>
        <v>0</v>
      </c>
      <c r="CL231">
        <f t="shared" si="573"/>
        <v>0</v>
      </c>
      <c r="CM231">
        <f t="shared" si="573"/>
        <v>0</v>
      </c>
      <c r="CN231">
        <f t="shared" si="573"/>
        <v>0</v>
      </c>
      <c r="CO231">
        <f t="shared" si="573"/>
        <v>0</v>
      </c>
      <c r="CP231">
        <f t="shared" si="573"/>
        <v>0</v>
      </c>
      <c r="CQ231">
        <f t="shared" si="573"/>
        <v>0</v>
      </c>
      <c r="CR231">
        <f t="shared" si="573"/>
        <v>0</v>
      </c>
      <c r="CS231">
        <f t="shared" si="573"/>
        <v>0</v>
      </c>
      <c r="CT231">
        <f>IF($C231&lt;&gt;"",IF(AH231&gt;0,1,0),0)</f>
        <v>0</v>
      </c>
      <c r="CU231">
        <f t="shared" si="574"/>
        <v>0</v>
      </c>
      <c r="CV231">
        <f t="shared" si="574"/>
        <v>0</v>
      </c>
      <c r="CW231">
        <f t="shared" si="574"/>
        <v>0</v>
      </c>
      <c r="CX231">
        <f t="shared" si="574"/>
        <v>0</v>
      </c>
      <c r="CY231">
        <f t="shared" si="574"/>
        <v>0</v>
      </c>
      <c r="CZ231">
        <f t="shared" si="574"/>
        <v>0</v>
      </c>
      <c r="DA231">
        <f t="shared" si="574"/>
        <v>0</v>
      </c>
      <c r="DB231">
        <f t="shared" si="574"/>
        <v>0</v>
      </c>
      <c r="DC231">
        <f t="shared" si="574"/>
        <v>0</v>
      </c>
      <c r="DD231">
        <f t="shared" si="574"/>
        <v>0</v>
      </c>
      <c r="DE231">
        <f t="shared" si="575"/>
        <v>0</v>
      </c>
      <c r="DF231">
        <f t="shared" si="575"/>
        <v>0</v>
      </c>
      <c r="DG231">
        <f t="shared" si="575"/>
        <v>0</v>
      </c>
      <c r="DH231">
        <f t="shared" si="575"/>
        <v>0</v>
      </c>
      <c r="DI231">
        <f t="shared" si="575"/>
        <v>0</v>
      </c>
      <c r="DJ231">
        <f t="shared" si="575"/>
        <v>0</v>
      </c>
      <c r="DK231">
        <f t="shared" si="575"/>
        <v>0</v>
      </c>
      <c r="DL231">
        <f t="shared" si="575"/>
        <v>0</v>
      </c>
      <c r="DM231">
        <f t="shared" si="575"/>
        <v>0</v>
      </c>
      <c r="DN231">
        <f t="shared" si="575"/>
        <v>0</v>
      </c>
      <c r="DO231">
        <f t="shared" si="576"/>
        <v>0</v>
      </c>
      <c r="DP231">
        <f t="shared" si="576"/>
        <v>0</v>
      </c>
      <c r="DQ231">
        <f t="shared" si="576"/>
        <v>0</v>
      </c>
      <c r="DR231">
        <f t="shared" si="576"/>
        <v>0</v>
      </c>
      <c r="DS231">
        <f t="shared" si="576"/>
        <v>0</v>
      </c>
      <c r="DT231">
        <f t="shared" si="576"/>
        <v>0</v>
      </c>
      <c r="DU231">
        <f t="shared" si="576"/>
        <v>0</v>
      </c>
      <c r="DV231">
        <f t="shared" si="576"/>
        <v>0</v>
      </c>
      <c r="DW231">
        <f t="shared" si="576"/>
        <v>0</v>
      </c>
      <c r="DX231">
        <f>IF($C231&lt;&gt;"",IF(BL231&gt;0,1,0),0)</f>
        <v>0</v>
      </c>
      <c r="DY231">
        <f>IF($C231&lt;&gt;"",IF(BM231&gt;0,1,0),0)</f>
        <v>0</v>
      </c>
      <c r="DZ231">
        <f>IF($C231&lt;&gt;"",IF(BN231&gt;0,1,0),0)</f>
        <v>0</v>
      </c>
    </row>
    <row r="232" spans="1:130" ht="15.75">
      <c r="A232" s="106"/>
      <c r="B232" s="59"/>
      <c r="C232" s="96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118"/>
      <c r="AX232" s="118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2"/>
      <c r="BM232" s="2"/>
      <c r="BN232" s="2"/>
      <c r="BO232" s="103"/>
    </row>
    <row r="233" spans="1:130">
      <c r="A233" s="105">
        <f>IF(LEFT(B233,1)&lt;&gt;"",IF(LEFT(B233,1)&lt;&gt;" ",COUNT($A$66:A232)+1,""),"")</f>
        <v>26</v>
      </c>
      <c r="B233" s="56" t="s">
        <v>41</v>
      </c>
      <c r="C233" s="96">
        <v>3</v>
      </c>
      <c r="D233" s="22">
        <f>SUM(D234:D239)</f>
        <v>0</v>
      </c>
      <c r="E233" s="22">
        <f t="shared" ref="E233:BK233" si="577">SUM(E234:E239)</f>
        <v>0</v>
      </c>
      <c r="F233" s="22">
        <f t="shared" si="577"/>
        <v>0</v>
      </c>
      <c r="G233" s="22">
        <f t="shared" si="577"/>
        <v>0</v>
      </c>
      <c r="H233" s="22">
        <f t="shared" si="577"/>
        <v>0</v>
      </c>
      <c r="I233" s="22">
        <f t="shared" si="577"/>
        <v>0</v>
      </c>
      <c r="J233" s="22">
        <f t="shared" si="577"/>
        <v>0</v>
      </c>
      <c r="K233" s="22">
        <f t="shared" si="577"/>
        <v>0</v>
      </c>
      <c r="L233" s="22">
        <f t="shared" si="577"/>
        <v>0</v>
      </c>
      <c r="M233" s="22">
        <f t="shared" si="577"/>
        <v>0</v>
      </c>
      <c r="N233" s="22">
        <f t="shared" si="577"/>
        <v>0</v>
      </c>
      <c r="O233" s="22">
        <f t="shared" si="577"/>
        <v>10</v>
      </c>
      <c r="P233" s="22">
        <f t="shared" si="577"/>
        <v>17</v>
      </c>
      <c r="Q233" s="22">
        <f t="shared" si="577"/>
        <v>11</v>
      </c>
      <c r="R233" s="22">
        <f t="shared" si="577"/>
        <v>16</v>
      </c>
      <c r="S233" s="22">
        <f t="shared" si="577"/>
        <v>380</v>
      </c>
      <c r="T233" s="22">
        <f t="shared" si="577"/>
        <v>294</v>
      </c>
      <c r="U233" s="22">
        <f t="shared" si="577"/>
        <v>298</v>
      </c>
      <c r="V233" s="22">
        <f t="shared" si="577"/>
        <v>304.49092079169247</v>
      </c>
      <c r="W233" s="22">
        <f t="shared" si="577"/>
        <v>310.0260162570903</v>
      </c>
      <c r="X233" s="22">
        <f t="shared" si="577"/>
        <v>314.96283306295118</v>
      </c>
      <c r="Y233" s="22">
        <f t="shared" si="577"/>
        <v>319.94089902369171</v>
      </c>
      <c r="Z233" s="22">
        <f t="shared" si="577"/>
        <v>325.80869706466189</v>
      </c>
      <c r="AA233" s="22">
        <f t="shared" si="577"/>
        <v>331.66107110672914</v>
      </c>
      <c r="AB233" s="22">
        <f t="shared" si="577"/>
        <v>337.28793085532072</v>
      </c>
      <c r="AC233" s="22">
        <f t="shared" si="577"/>
        <v>347.72479964195543</v>
      </c>
      <c r="AD233" s="22">
        <f t="shared" si="577"/>
        <v>1033.5785505784575</v>
      </c>
      <c r="AE233" s="22">
        <f t="shared" si="577"/>
        <v>1134.324242883439</v>
      </c>
      <c r="AF233" s="22">
        <f t="shared" si="577"/>
        <v>1227.2958313097392</v>
      </c>
      <c r="AG233" s="22">
        <f t="shared" si="577"/>
        <v>1322.2947024215712</v>
      </c>
      <c r="AH233" s="22">
        <f t="shared" si="577"/>
        <v>1362.8037952079449</v>
      </c>
      <c r="AI233" s="22">
        <f t="shared" si="577"/>
        <v>2006.8024887195331</v>
      </c>
      <c r="AJ233" s="22">
        <f t="shared" si="577"/>
        <v>752.08780097522799</v>
      </c>
      <c r="AK233" s="22">
        <f t="shared" si="577"/>
        <v>849.76771514625955</v>
      </c>
      <c r="AL233" s="22">
        <f t="shared" si="577"/>
        <v>927.31999999999994</v>
      </c>
      <c r="AM233" s="22">
        <f t="shared" si="577"/>
        <v>1225.7210000000002</v>
      </c>
      <c r="AN233" s="22">
        <f t="shared" si="577"/>
        <v>883.89</v>
      </c>
      <c r="AO233" s="22">
        <f t="shared" si="577"/>
        <v>1010.8699999999999</v>
      </c>
      <c r="AP233" s="22">
        <f t="shared" si="577"/>
        <v>1140.3</v>
      </c>
      <c r="AQ233" s="22">
        <f t="shared" si="577"/>
        <v>1265.5999999999999</v>
      </c>
      <c r="AR233" s="22">
        <f t="shared" si="577"/>
        <v>1406.8</v>
      </c>
      <c r="AS233" s="22">
        <f t="shared" si="577"/>
        <v>1462.2</v>
      </c>
      <c r="AT233" s="22">
        <f t="shared" si="577"/>
        <v>1551.4</v>
      </c>
      <c r="AU233" s="22">
        <f t="shared" si="577"/>
        <v>1608.49</v>
      </c>
      <c r="AV233" s="22">
        <f t="shared" si="577"/>
        <v>1671.6</v>
      </c>
      <c r="AW233" s="22">
        <f t="shared" si="577"/>
        <v>1728.8000000000002</v>
      </c>
      <c r="AX233" s="22">
        <f t="shared" si="577"/>
        <v>1787.11</v>
      </c>
      <c r="AY233" s="22">
        <f t="shared" si="577"/>
        <v>1774.06</v>
      </c>
      <c r="AZ233" s="22">
        <f t="shared" si="577"/>
        <v>1949.3056495266001</v>
      </c>
      <c r="BA233" s="22">
        <f t="shared" si="577"/>
        <v>1956.09016483445</v>
      </c>
      <c r="BB233" s="22">
        <f t="shared" si="577"/>
        <v>1962.97712632345</v>
      </c>
      <c r="BC233" s="22">
        <f t="shared" si="577"/>
        <v>1969.96808093093</v>
      </c>
      <c r="BD233" s="22">
        <f t="shared" si="577"/>
        <v>1977.0645989529901</v>
      </c>
      <c r="BE233" s="22">
        <f t="shared" si="577"/>
        <v>1984.26827439718</v>
      </c>
      <c r="BF233" s="22">
        <f t="shared" si="577"/>
        <v>1991.5807253405801</v>
      </c>
      <c r="BG233" s="22">
        <f t="shared" si="577"/>
        <v>1999.00359429322</v>
      </c>
      <c r="BH233" s="22">
        <f t="shared" si="577"/>
        <v>2006.5385485670499</v>
      </c>
      <c r="BI233" s="22">
        <f t="shared" si="577"/>
        <v>2014.18728065041</v>
      </c>
      <c r="BJ233" s="22">
        <f t="shared" si="577"/>
        <v>2131</v>
      </c>
      <c r="BK233" s="22">
        <f t="shared" si="577"/>
        <v>650</v>
      </c>
      <c r="BL233" s="22">
        <f>SUM(BL234:BL239)</f>
        <v>669</v>
      </c>
      <c r="BM233" s="22">
        <f>SUM(BM234:BM239)</f>
        <v>688</v>
      </c>
      <c r="BN233" s="22">
        <f>SUM(BN234:BN239)</f>
        <v>707</v>
      </c>
      <c r="BO233" s="103"/>
      <c r="BP233">
        <f t="shared" ref="BP233:CU233" si="578">IF($C233&lt;&gt;"",IF(D233&gt;0,1,0),0)</f>
        <v>0</v>
      </c>
      <c r="BQ233">
        <f t="shared" si="578"/>
        <v>0</v>
      </c>
      <c r="BR233">
        <f t="shared" si="578"/>
        <v>0</v>
      </c>
      <c r="BS233">
        <f t="shared" si="578"/>
        <v>0</v>
      </c>
      <c r="BT233">
        <f t="shared" si="578"/>
        <v>0</v>
      </c>
      <c r="BU233">
        <f t="shared" si="578"/>
        <v>0</v>
      </c>
      <c r="BV233">
        <f t="shared" si="578"/>
        <v>0</v>
      </c>
      <c r="BW233">
        <f t="shared" si="578"/>
        <v>0</v>
      </c>
      <c r="BX233">
        <f t="shared" si="578"/>
        <v>0</v>
      </c>
      <c r="BY233">
        <f t="shared" si="578"/>
        <v>0</v>
      </c>
      <c r="BZ233">
        <f t="shared" si="578"/>
        <v>0</v>
      </c>
      <c r="CA233">
        <f t="shared" si="578"/>
        <v>1</v>
      </c>
      <c r="CB233">
        <f t="shared" si="578"/>
        <v>1</v>
      </c>
      <c r="CC233">
        <f t="shared" si="578"/>
        <v>1</v>
      </c>
      <c r="CD233">
        <f t="shared" si="578"/>
        <v>1</v>
      </c>
      <c r="CE233">
        <f t="shared" si="578"/>
        <v>1</v>
      </c>
      <c r="CF233">
        <f t="shared" si="578"/>
        <v>1</v>
      </c>
      <c r="CG233">
        <f t="shared" si="578"/>
        <v>1</v>
      </c>
      <c r="CH233">
        <f t="shared" si="578"/>
        <v>1</v>
      </c>
      <c r="CI233">
        <f t="shared" si="578"/>
        <v>1</v>
      </c>
      <c r="CJ233">
        <f t="shared" si="578"/>
        <v>1</v>
      </c>
      <c r="CK233">
        <f t="shared" si="578"/>
        <v>1</v>
      </c>
      <c r="CL233">
        <f t="shared" si="578"/>
        <v>1</v>
      </c>
      <c r="CM233">
        <f t="shared" si="578"/>
        <v>1</v>
      </c>
      <c r="CN233">
        <f t="shared" si="578"/>
        <v>1</v>
      </c>
      <c r="CO233">
        <f t="shared" si="578"/>
        <v>1</v>
      </c>
      <c r="CP233">
        <f t="shared" si="578"/>
        <v>1</v>
      </c>
      <c r="CQ233">
        <f t="shared" si="578"/>
        <v>1</v>
      </c>
      <c r="CR233">
        <f t="shared" si="578"/>
        <v>1</v>
      </c>
      <c r="CS233">
        <f t="shared" si="578"/>
        <v>1</v>
      </c>
      <c r="CT233">
        <f t="shared" si="578"/>
        <v>1</v>
      </c>
      <c r="CU233">
        <f t="shared" si="578"/>
        <v>1</v>
      </c>
      <c r="CV233">
        <f t="shared" ref="CV233:DZ233" si="579">IF($C233&lt;&gt;"",IF(AJ233&gt;0,1,0),0)</f>
        <v>1</v>
      </c>
      <c r="CW233">
        <f t="shared" si="579"/>
        <v>1</v>
      </c>
      <c r="CX233">
        <f t="shared" si="579"/>
        <v>1</v>
      </c>
      <c r="CY233">
        <f t="shared" si="579"/>
        <v>1</v>
      </c>
      <c r="CZ233">
        <f t="shared" si="579"/>
        <v>1</v>
      </c>
      <c r="DA233">
        <f t="shared" si="579"/>
        <v>1</v>
      </c>
      <c r="DB233">
        <f t="shared" si="579"/>
        <v>1</v>
      </c>
      <c r="DC233">
        <f t="shared" si="579"/>
        <v>1</v>
      </c>
      <c r="DD233">
        <f t="shared" si="579"/>
        <v>1</v>
      </c>
      <c r="DE233">
        <f t="shared" si="579"/>
        <v>1</v>
      </c>
      <c r="DF233">
        <f t="shared" si="579"/>
        <v>1</v>
      </c>
      <c r="DG233">
        <f t="shared" si="579"/>
        <v>1</v>
      </c>
      <c r="DH233">
        <f t="shared" si="579"/>
        <v>1</v>
      </c>
      <c r="DI233">
        <f t="shared" si="579"/>
        <v>1</v>
      </c>
      <c r="DJ233">
        <f t="shared" si="579"/>
        <v>1</v>
      </c>
      <c r="DK233">
        <f t="shared" si="579"/>
        <v>1</v>
      </c>
      <c r="DL233">
        <f t="shared" si="579"/>
        <v>1</v>
      </c>
      <c r="DM233">
        <f t="shared" si="579"/>
        <v>1</v>
      </c>
      <c r="DN233">
        <f t="shared" si="579"/>
        <v>1</v>
      </c>
      <c r="DO233">
        <f t="shared" si="579"/>
        <v>1</v>
      </c>
      <c r="DP233">
        <f t="shared" si="579"/>
        <v>1</v>
      </c>
      <c r="DQ233">
        <f t="shared" si="579"/>
        <v>1</v>
      </c>
      <c r="DR233">
        <f t="shared" si="579"/>
        <v>1</v>
      </c>
      <c r="DS233">
        <f t="shared" si="579"/>
        <v>1</v>
      </c>
      <c r="DT233">
        <f t="shared" si="579"/>
        <v>1</v>
      </c>
      <c r="DU233">
        <f t="shared" si="579"/>
        <v>1</v>
      </c>
      <c r="DV233">
        <f t="shared" si="579"/>
        <v>1</v>
      </c>
      <c r="DW233">
        <f t="shared" si="579"/>
        <v>1</v>
      </c>
      <c r="DX233">
        <f t="shared" si="579"/>
        <v>1</v>
      </c>
      <c r="DY233">
        <f t="shared" si="579"/>
        <v>1</v>
      </c>
      <c r="DZ233">
        <f t="shared" si="579"/>
        <v>1</v>
      </c>
    </row>
    <row r="234" spans="1:130">
      <c r="A234" s="106"/>
      <c r="B234" s="19" t="s">
        <v>15</v>
      </c>
      <c r="C234" s="96"/>
      <c r="D234" s="18">
        <v>0</v>
      </c>
      <c r="E234" s="18">
        <v>0</v>
      </c>
      <c r="F234" s="18">
        <v>0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34">
        <v>15</v>
      </c>
      <c r="T234" s="34">
        <v>16</v>
      </c>
      <c r="U234" s="34">
        <v>16</v>
      </c>
      <c r="V234" s="18">
        <v>17.490920791692499</v>
      </c>
      <c r="W234" s="18">
        <v>19.026016257090312</v>
      </c>
      <c r="X234" s="18">
        <v>19.962833062951191</v>
      </c>
      <c r="Y234" s="18">
        <v>20.160295585397055</v>
      </c>
      <c r="Z234" s="18">
        <v>21.501406514449044</v>
      </c>
      <c r="AA234" s="18">
        <v>22.758740469208139</v>
      </c>
      <c r="AB234" s="18">
        <v>23.721175025173178</v>
      </c>
      <c r="AC234" s="18">
        <v>29.423185798772714</v>
      </c>
      <c r="AD234" s="18">
        <v>35.578550578457524</v>
      </c>
      <c r="AE234" s="18">
        <v>44.324242883439005</v>
      </c>
      <c r="AF234" s="18">
        <v>45.295831309739135</v>
      </c>
      <c r="AG234" s="18">
        <v>47.794702421571266</v>
      </c>
      <c r="AH234" s="18">
        <v>56.203795207944857</v>
      </c>
      <c r="AI234" s="18">
        <v>61.462488719533148</v>
      </c>
      <c r="AJ234" s="18">
        <v>54.907800975228064</v>
      </c>
      <c r="AK234" s="18">
        <v>57.647715146259465</v>
      </c>
      <c r="AL234" s="18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  <c r="AR234" s="18">
        <v>0</v>
      </c>
      <c r="AS234" s="18">
        <v>0</v>
      </c>
      <c r="AT234" s="18">
        <v>0</v>
      </c>
      <c r="AU234" s="18">
        <v>0</v>
      </c>
      <c r="AV234" s="18">
        <v>0</v>
      </c>
      <c r="AW234" s="18">
        <v>0</v>
      </c>
      <c r="AX234" s="18">
        <v>0</v>
      </c>
      <c r="AY234" s="18">
        <v>0</v>
      </c>
      <c r="AZ234" s="18">
        <v>0</v>
      </c>
      <c r="BA234" s="18">
        <v>0</v>
      </c>
      <c r="BB234" s="18">
        <v>0</v>
      </c>
      <c r="BC234" s="18">
        <v>0</v>
      </c>
      <c r="BD234" s="18">
        <v>0</v>
      </c>
      <c r="BE234" s="25">
        <v>0</v>
      </c>
      <c r="BF234" s="18">
        <v>0</v>
      </c>
      <c r="BG234" s="18">
        <v>0</v>
      </c>
      <c r="BH234" s="118">
        <v>0</v>
      </c>
      <c r="BI234" s="118">
        <v>0</v>
      </c>
      <c r="BJ234" s="118">
        <v>0</v>
      </c>
      <c r="BK234" s="118">
        <v>0</v>
      </c>
      <c r="BL234" s="118">
        <v>0</v>
      </c>
      <c r="BM234" s="118">
        <v>0</v>
      </c>
      <c r="BN234" s="118">
        <v>0</v>
      </c>
      <c r="BO234" s="103"/>
      <c r="BP234">
        <f t="shared" ref="BP234:BY235" si="580">IF($C234&lt;&gt;"",IF(D234&gt;0,1,0),0)</f>
        <v>0</v>
      </c>
      <c r="BQ234">
        <f t="shared" si="580"/>
        <v>0</v>
      </c>
      <c r="BR234">
        <f t="shared" si="580"/>
        <v>0</v>
      </c>
      <c r="BS234">
        <f t="shared" si="580"/>
        <v>0</v>
      </c>
      <c r="BT234">
        <f t="shared" si="580"/>
        <v>0</v>
      </c>
      <c r="BU234">
        <f t="shared" si="580"/>
        <v>0</v>
      </c>
      <c r="BV234">
        <f t="shared" si="580"/>
        <v>0</v>
      </c>
      <c r="BW234">
        <f t="shared" si="580"/>
        <v>0</v>
      </c>
      <c r="BX234">
        <f t="shared" si="580"/>
        <v>0</v>
      </c>
      <c r="BY234">
        <f t="shared" si="580"/>
        <v>0</v>
      </c>
      <c r="BZ234">
        <f t="shared" ref="BZ234:CI235" si="581">IF($C234&lt;&gt;"",IF(N234&gt;0,1,0),0)</f>
        <v>0</v>
      </c>
      <c r="CA234">
        <f t="shared" si="581"/>
        <v>0</v>
      </c>
      <c r="CB234">
        <f t="shared" si="581"/>
        <v>0</v>
      </c>
      <c r="CC234">
        <f t="shared" si="581"/>
        <v>0</v>
      </c>
      <c r="CD234">
        <f t="shared" si="581"/>
        <v>0</v>
      </c>
      <c r="CE234">
        <f t="shared" si="581"/>
        <v>0</v>
      </c>
      <c r="CF234">
        <f t="shared" si="581"/>
        <v>0</v>
      </c>
      <c r="CG234">
        <f t="shared" si="581"/>
        <v>0</v>
      </c>
      <c r="CH234">
        <f t="shared" si="581"/>
        <v>0</v>
      </c>
      <c r="CI234">
        <f t="shared" si="581"/>
        <v>0</v>
      </c>
      <c r="CJ234">
        <f t="shared" ref="CJ234:CS235" si="582">IF($C234&lt;&gt;"",IF(X234&gt;0,1,0),0)</f>
        <v>0</v>
      </c>
      <c r="CK234">
        <f t="shared" si="582"/>
        <v>0</v>
      </c>
      <c r="CL234">
        <f t="shared" si="582"/>
        <v>0</v>
      </c>
      <c r="CM234">
        <f t="shared" si="582"/>
        <v>0</v>
      </c>
      <c r="CN234">
        <f t="shared" si="582"/>
        <v>0</v>
      </c>
      <c r="CO234">
        <f t="shared" si="582"/>
        <v>0</v>
      </c>
      <c r="CP234">
        <f t="shared" si="582"/>
        <v>0</v>
      </c>
      <c r="CQ234">
        <f t="shared" si="582"/>
        <v>0</v>
      </c>
      <c r="CR234">
        <f t="shared" si="582"/>
        <v>0</v>
      </c>
      <c r="CS234">
        <f t="shared" si="582"/>
        <v>0</v>
      </c>
      <c r="CT234">
        <f t="shared" ref="CT234:DC235" si="583">IF($C234&lt;&gt;"",IF(AH234&gt;0,1,0),0)</f>
        <v>0</v>
      </c>
      <c r="CU234">
        <f t="shared" si="583"/>
        <v>0</v>
      </c>
      <c r="CV234">
        <f t="shared" si="583"/>
        <v>0</v>
      </c>
      <c r="CW234">
        <f t="shared" si="583"/>
        <v>0</v>
      </c>
      <c r="CX234">
        <f t="shared" si="583"/>
        <v>0</v>
      </c>
      <c r="CY234">
        <f t="shared" si="583"/>
        <v>0</v>
      </c>
      <c r="CZ234">
        <f t="shared" si="583"/>
        <v>0</v>
      </c>
      <c r="DA234">
        <f t="shared" si="583"/>
        <v>0</v>
      </c>
      <c r="DB234">
        <f t="shared" si="583"/>
        <v>0</v>
      </c>
      <c r="DC234">
        <f t="shared" si="583"/>
        <v>0</v>
      </c>
      <c r="DD234">
        <f t="shared" ref="DD234:DM235" si="584">IF($C234&lt;&gt;"",IF(AR234&gt;0,1,0),0)</f>
        <v>0</v>
      </c>
      <c r="DE234">
        <f t="shared" si="584"/>
        <v>0</v>
      </c>
      <c r="DF234">
        <f t="shared" si="584"/>
        <v>0</v>
      </c>
      <c r="DG234">
        <f t="shared" si="584"/>
        <v>0</v>
      </c>
      <c r="DH234">
        <f t="shared" si="584"/>
        <v>0</v>
      </c>
      <c r="DI234">
        <f t="shared" si="584"/>
        <v>0</v>
      </c>
      <c r="DJ234">
        <f t="shared" si="584"/>
        <v>0</v>
      </c>
      <c r="DK234">
        <f t="shared" si="584"/>
        <v>0</v>
      </c>
      <c r="DL234">
        <f t="shared" si="584"/>
        <v>0</v>
      </c>
      <c r="DM234">
        <f t="shared" si="584"/>
        <v>0</v>
      </c>
      <c r="DN234">
        <f t="shared" ref="DN234:DW235" si="585">IF($C234&lt;&gt;"",IF(BB234&gt;0,1,0),0)</f>
        <v>0</v>
      </c>
      <c r="DO234">
        <f t="shared" si="585"/>
        <v>0</v>
      </c>
      <c r="DP234">
        <f t="shared" si="585"/>
        <v>0</v>
      </c>
      <c r="DQ234">
        <f t="shared" si="585"/>
        <v>0</v>
      </c>
      <c r="DR234">
        <f t="shared" si="585"/>
        <v>0</v>
      </c>
      <c r="DS234">
        <f t="shared" si="585"/>
        <v>0</v>
      </c>
      <c r="DT234">
        <f t="shared" si="585"/>
        <v>0</v>
      </c>
      <c r="DU234">
        <f t="shared" si="585"/>
        <v>0</v>
      </c>
      <c r="DV234">
        <f t="shared" si="585"/>
        <v>0</v>
      </c>
      <c r="DW234">
        <f t="shared" si="585"/>
        <v>0</v>
      </c>
      <c r="DX234">
        <f t="shared" ref="DX234:DZ239" si="586">IF($C234&lt;&gt;"",IF(BL233&gt;0,1,0),0)</f>
        <v>0</v>
      </c>
      <c r="DY234">
        <f t="shared" si="586"/>
        <v>0</v>
      </c>
      <c r="DZ234">
        <f t="shared" si="586"/>
        <v>0</v>
      </c>
    </row>
    <row r="235" spans="1:130">
      <c r="A235" s="106"/>
      <c r="B235" s="19" t="s">
        <v>2</v>
      </c>
      <c r="C235" s="96"/>
      <c r="D235" s="18">
        <v>0</v>
      </c>
      <c r="E235" s="18">
        <v>0</v>
      </c>
      <c r="F235" s="18">
        <v>0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41" t="s">
        <v>16</v>
      </c>
      <c r="P235" s="18">
        <v>7</v>
      </c>
      <c r="Q235" s="18">
        <v>3</v>
      </c>
      <c r="R235" s="18">
        <v>4</v>
      </c>
      <c r="S235" s="41" t="s">
        <v>16</v>
      </c>
      <c r="T235" s="41" t="s">
        <v>16</v>
      </c>
      <c r="U235" s="41" t="s">
        <v>16</v>
      </c>
      <c r="V235" s="41" t="s">
        <v>16</v>
      </c>
      <c r="W235" s="41" t="s">
        <v>16</v>
      </c>
      <c r="X235" s="41" t="s">
        <v>16</v>
      </c>
      <c r="Y235" s="41" t="s">
        <v>16</v>
      </c>
      <c r="Z235" s="41" t="s">
        <v>16</v>
      </c>
      <c r="AA235" s="41" t="s">
        <v>16</v>
      </c>
      <c r="AB235" s="41" t="s">
        <v>16</v>
      </c>
      <c r="AC235" s="41" t="s">
        <v>16</v>
      </c>
      <c r="AD235" s="41" t="s">
        <v>16</v>
      </c>
      <c r="AE235" s="41" t="s">
        <v>16</v>
      </c>
      <c r="AF235" s="41" t="s">
        <v>16</v>
      </c>
      <c r="AG235" s="41" t="s">
        <v>16</v>
      </c>
      <c r="AH235" s="41" t="s">
        <v>16</v>
      </c>
      <c r="AI235" s="73">
        <v>250</v>
      </c>
      <c r="AJ235" s="73">
        <v>250</v>
      </c>
      <c r="AK235" s="73">
        <v>250</v>
      </c>
      <c r="AL235" s="73">
        <v>250</v>
      </c>
      <c r="AM235" s="62">
        <v>258</v>
      </c>
      <c r="AN235" s="62">
        <v>0</v>
      </c>
      <c r="AO235" s="62">
        <v>0</v>
      </c>
      <c r="AP235" s="62">
        <v>0</v>
      </c>
      <c r="AQ235" s="62">
        <v>0</v>
      </c>
      <c r="AR235" s="62">
        <v>0</v>
      </c>
      <c r="AS235" s="62">
        <v>0</v>
      </c>
      <c r="AT235" s="62">
        <v>0</v>
      </c>
      <c r="AU235" s="62">
        <v>0</v>
      </c>
      <c r="AV235" s="62">
        <v>0</v>
      </c>
      <c r="AW235" s="62">
        <v>0</v>
      </c>
      <c r="AX235" s="62">
        <v>0</v>
      </c>
      <c r="AY235" s="62">
        <v>0</v>
      </c>
      <c r="AZ235" s="62">
        <v>0</v>
      </c>
      <c r="BA235" s="62">
        <v>0</v>
      </c>
      <c r="BB235" s="62">
        <v>0</v>
      </c>
      <c r="BC235" s="62">
        <v>0</v>
      </c>
      <c r="BD235" s="62">
        <v>0</v>
      </c>
      <c r="BE235" s="62">
        <v>0</v>
      </c>
      <c r="BF235" s="62">
        <v>0</v>
      </c>
      <c r="BG235" s="62">
        <v>0</v>
      </c>
      <c r="BH235" s="118">
        <v>0</v>
      </c>
      <c r="BI235" s="118">
        <v>0</v>
      </c>
      <c r="BJ235" s="118">
        <v>0</v>
      </c>
      <c r="BK235" s="118">
        <v>0</v>
      </c>
      <c r="BL235" s="118">
        <v>0</v>
      </c>
      <c r="BM235" s="118">
        <v>0</v>
      </c>
      <c r="BN235" s="118">
        <v>0</v>
      </c>
      <c r="BO235" s="103"/>
      <c r="BP235">
        <f t="shared" si="580"/>
        <v>0</v>
      </c>
      <c r="BQ235">
        <f t="shared" si="580"/>
        <v>0</v>
      </c>
      <c r="BR235">
        <f t="shared" si="580"/>
        <v>0</v>
      </c>
      <c r="BS235">
        <f t="shared" si="580"/>
        <v>0</v>
      </c>
      <c r="BT235">
        <f t="shared" si="580"/>
        <v>0</v>
      </c>
      <c r="BU235">
        <f t="shared" si="580"/>
        <v>0</v>
      </c>
      <c r="BV235">
        <f t="shared" si="580"/>
        <v>0</v>
      </c>
      <c r="BW235">
        <f t="shared" si="580"/>
        <v>0</v>
      </c>
      <c r="BX235">
        <f t="shared" si="580"/>
        <v>0</v>
      </c>
      <c r="BY235">
        <f t="shared" si="580"/>
        <v>0</v>
      </c>
      <c r="BZ235">
        <f t="shared" si="581"/>
        <v>0</v>
      </c>
      <c r="CA235">
        <f t="shared" si="581"/>
        <v>0</v>
      </c>
      <c r="CB235">
        <f t="shared" si="581"/>
        <v>0</v>
      </c>
      <c r="CC235">
        <f t="shared" si="581"/>
        <v>0</v>
      </c>
      <c r="CD235">
        <f t="shared" si="581"/>
        <v>0</v>
      </c>
      <c r="CE235">
        <f t="shared" si="581"/>
        <v>0</v>
      </c>
      <c r="CF235">
        <f t="shared" si="581"/>
        <v>0</v>
      </c>
      <c r="CG235">
        <f t="shared" si="581"/>
        <v>0</v>
      </c>
      <c r="CH235">
        <f t="shared" si="581"/>
        <v>0</v>
      </c>
      <c r="CI235">
        <f t="shared" si="581"/>
        <v>0</v>
      </c>
      <c r="CJ235">
        <f t="shared" si="582"/>
        <v>0</v>
      </c>
      <c r="CK235">
        <f t="shared" si="582"/>
        <v>0</v>
      </c>
      <c r="CL235">
        <f t="shared" si="582"/>
        <v>0</v>
      </c>
      <c r="CM235">
        <f t="shared" si="582"/>
        <v>0</v>
      </c>
      <c r="CN235">
        <f t="shared" si="582"/>
        <v>0</v>
      </c>
      <c r="CO235">
        <f t="shared" si="582"/>
        <v>0</v>
      </c>
      <c r="CP235">
        <f t="shared" si="582"/>
        <v>0</v>
      </c>
      <c r="CQ235">
        <f t="shared" si="582"/>
        <v>0</v>
      </c>
      <c r="CR235">
        <f t="shared" si="582"/>
        <v>0</v>
      </c>
      <c r="CS235">
        <f t="shared" si="582"/>
        <v>0</v>
      </c>
      <c r="CT235">
        <f t="shared" si="583"/>
        <v>0</v>
      </c>
      <c r="CU235">
        <f t="shared" si="583"/>
        <v>0</v>
      </c>
      <c r="CV235">
        <f t="shared" si="583"/>
        <v>0</v>
      </c>
      <c r="CW235">
        <f t="shared" si="583"/>
        <v>0</v>
      </c>
      <c r="CX235">
        <f t="shared" si="583"/>
        <v>0</v>
      </c>
      <c r="CY235">
        <f t="shared" si="583"/>
        <v>0</v>
      </c>
      <c r="CZ235">
        <f t="shared" si="583"/>
        <v>0</v>
      </c>
      <c r="DA235">
        <f t="shared" si="583"/>
        <v>0</v>
      </c>
      <c r="DB235">
        <f t="shared" si="583"/>
        <v>0</v>
      </c>
      <c r="DC235">
        <f t="shared" si="583"/>
        <v>0</v>
      </c>
      <c r="DD235">
        <f t="shared" si="584"/>
        <v>0</v>
      </c>
      <c r="DE235">
        <f t="shared" si="584"/>
        <v>0</v>
      </c>
      <c r="DF235">
        <f t="shared" si="584"/>
        <v>0</v>
      </c>
      <c r="DG235">
        <f t="shared" si="584"/>
        <v>0</v>
      </c>
      <c r="DH235">
        <f t="shared" si="584"/>
        <v>0</v>
      </c>
      <c r="DI235">
        <f t="shared" si="584"/>
        <v>0</v>
      </c>
      <c r="DJ235">
        <f t="shared" si="584"/>
        <v>0</v>
      </c>
      <c r="DK235">
        <f t="shared" si="584"/>
        <v>0</v>
      </c>
      <c r="DL235">
        <f t="shared" si="584"/>
        <v>0</v>
      </c>
      <c r="DM235">
        <f t="shared" si="584"/>
        <v>0</v>
      </c>
      <c r="DN235">
        <f t="shared" si="585"/>
        <v>0</v>
      </c>
      <c r="DO235">
        <f t="shared" si="585"/>
        <v>0</v>
      </c>
      <c r="DP235">
        <f t="shared" si="585"/>
        <v>0</v>
      </c>
      <c r="DQ235">
        <f t="shared" si="585"/>
        <v>0</v>
      </c>
      <c r="DR235">
        <f t="shared" si="585"/>
        <v>0</v>
      </c>
      <c r="DS235">
        <f t="shared" si="585"/>
        <v>0</v>
      </c>
      <c r="DT235">
        <f t="shared" si="585"/>
        <v>0</v>
      </c>
      <c r="DU235">
        <f t="shared" si="585"/>
        <v>0</v>
      </c>
      <c r="DV235">
        <f t="shared" si="585"/>
        <v>0</v>
      </c>
      <c r="DW235">
        <f t="shared" si="585"/>
        <v>0</v>
      </c>
      <c r="DX235">
        <f t="shared" si="586"/>
        <v>0</v>
      </c>
      <c r="DY235">
        <f t="shared" si="586"/>
        <v>0</v>
      </c>
      <c r="DZ235">
        <f t="shared" si="586"/>
        <v>0</v>
      </c>
    </row>
    <row r="236" spans="1:130" ht="15.75">
      <c r="A236" s="106"/>
      <c r="B236" s="19" t="s">
        <v>202</v>
      </c>
      <c r="C236" s="96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41"/>
      <c r="P236" s="18"/>
      <c r="Q236" s="18"/>
      <c r="R236" s="18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73"/>
      <c r="AJ236" s="73"/>
      <c r="AK236" s="73"/>
      <c r="AL236" s="73"/>
      <c r="AM236" s="62"/>
      <c r="AN236" s="62"/>
      <c r="AO236" s="62"/>
      <c r="AP236" s="62"/>
      <c r="AQ236" s="62"/>
      <c r="AR236" s="62"/>
      <c r="AS236" s="62"/>
      <c r="AT236" s="62">
        <v>200</v>
      </c>
      <c r="AU236" s="62"/>
      <c r="AV236" s="62"/>
      <c r="AW236" s="62"/>
      <c r="AX236" s="62"/>
      <c r="AY236" s="62"/>
      <c r="AZ236" s="62"/>
      <c r="BA236" s="62"/>
      <c r="BB236" s="62">
        <v>200</v>
      </c>
      <c r="BC236" s="62"/>
      <c r="BD236" s="62"/>
      <c r="BE236" s="63"/>
      <c r="BF236" s="62"/>
      <c r="BG236" s="62"/>
      <c r="BH236" s="118">
        <v>94.488832200000004</v>
      </c>
      <c r="BI236" s="118"/>
      <c r="BJ236" s="131"/>
      <c r="BK236" s="2"/>
      <c r="BL236" s="2"/>
      <c r="BM236" s="2"/>
      <c r="BN236" s="2"/>
      <c r="BO236" s="103"/>
      <c r="BZ236">
        <f t="shared" ref="BZ236:CI240" si="587">IF($C236&lt;&gt;"",IF(N236&gt;0,1,0),0)</f>
        <v>0</v>
      </c>
      <c r="CA236">
        <f t="shared" si="587"/>
        <v>0</v>
      </c>
      <c r="CB236">
        <f t="shared" si="587"/>
        <v>0</v>
      </c>
      <c r="CC236">
        <f t="shared" si="587"/>
        <v>0</v>
      </c>
      <c r="CD236">
        <f t="shared" si="587"/>
        <v>0</v>
      </c>
      <c r="CE236">
        <f t="shared" si="587"/>
        <v>0</v>
      </c>
      <c r="CF236">
        <f t="shared" si="587"/>
        <v>0</v>
      </c>
      <c r="CG236">
        <f t="shared" si="587"/>
        <v>0</v>
      </c>
      <c r="CH236">
        <f t="shared" si="587"/>
        <v>0</v>
      </c>
      <c r="CI236">
        <f t="shared" si="587"/>
        <v>0</v>
      </c>
      <c r="CJ236">
        <f t="shared" ref="CJ236:CS240" si="588">IF($C236&lt;&gt;"",IF(X236&gt;0,1,0),0)</f>
        <v>0</v>
      </c>
      <c r="CK236">
        <f t="shared" si="588"/>
        <v>0</v>
      </c>
      <c r="CL236">
        <f t="shared" si="588"/>
        <v>0</v>
      </c>
      <c r="CM236">
        <f t="shared" si="588"/>
        <v>0</v>
      </c>
      <c r="CN236">
        <f t="shared" si="588"/>
        <v>0</v>
      </c>
      <c r="CO236">
        <f t="shared" si="588"/>
        <v>0</v>
      </c>
      <c r="CP236">
        <f t="shared" si="588"/>
        <v>0</v>
      </c>
      <c r="CQ236">
        <f t="shared" si="588"/>
        <v>0</v>
      </c>
      <c r="CR236">
        <f t="shared" si="588"/>
        <v>0</v>
      </c>
      <c r="CS236">
        <f t="shared" si="588"/>
        <v>0</v>
      </c>
      <c r="CT236">
        <f t="shared" ref="CT236:DC240" si="589">IF($C236&lt;&gt;"",IF(AH236&gt;0,1,0),0)</f>
        <v>0</v>
      </c>
      <c r="CU236">
        <f t="shared" si="589"/>
        <v>0</v>
      </c>
      <c r="CV236">
        <f t="shared" si="589"/>
        <v>0</v>
      </c>
      <c r="CW236">
        <f t="shared" si="589"/>
        <v>0</v>
      </c>
      <c r="CX236">
        <f t="shared" si="589"/>
        <v>0</v>
      </c>
      <c r="CY236">
        <f t="shared" si="589"/>
        <v>0</v>
      </c>
      <c r="CZ236">
        <f t="shared" si="589"/>
        <v>0</v>
      </c>
      <c r="DA236">
        <f t="shared" si="589"/>
        <v>0</v>
      </c>
      <c r="DB236">
        <f t="shared" si="589"/>
        <v>0</v>
      </c>
      <c r="DC236">
        <f t="shared" si="589"/>
        <v>0</v>
      </c>
      <c r="DD236">
        <f t="shared" ref="DD236:DM240" si="590">IF($C236&lt;&gt;"",IF(AR236&gt;0,1,0),0)</f>
        <v>0</v>
      </c>
      <c r="DE236">
        <f t="shared" si="590"/>
        <v>0</v>
      </c>
      <c r="DF236">
        <f t="shared" si="590"/>
        <v>0</v>
      </c>
      <c r="DG236">
        <f t="shared" si="590"/>
        <v>0</v>
      </c>
      <c r="DH236">
        <f t="shared" si="590"/>
        <v>0</v>
      </c>
      <c r="DI236">
        <f t="shared" si="590"/>
        <v>0</v>
      </c>
      <c r="DJ236">
        <f t="shared" si="590"/>
        <v>0</v>
      </c>
      <c r="DK236">
        <f t="shared" si="590"/>
        <v>0</v>
      </c>
      <c r="DL236">
        <f t="shared" si="590"/>
        <v>0</v>
      </c>
      <c r="DM236">
        <f t="shared" si="590"/>
        <v>0</v>
      </c>
      <c r="DN236">
        <f t="shared" ref="DN236:DW240" si="591">IF($C236&lt;&gt;"",IF(BB236&gt;0,1,0),0)</f>
        <v>0</v>
      </c>
      <c r="DO236">
        <f t="shared" si="591"/>
        <v>0</v>
      </c>
      <c r="DP236">
        <f t="shared" si="591"/>
        <v>0</v>
      </c>
      <c r="DQ236">
        <f t="shared" si="591"/>
        <v>0</v>
      </c>
      <c r="DR236">
        <f t="shared" si="591"/>
        <v>0</v>
      </c>
      <c r="DS236">
        <f t="shared" si="591"/>
        <v>0</v>
      </c>
      <c r="DT236">
        <f t="shared" si="591"/>
        <v>0</v>
      </c>
      <c r="DU236">
        <f t="shared" si="591"/>
        <v>0</v>
      </c>
      <c r="DV236">
        <f t="shared" si="591"/>
        <v>0</v>
      </c>
      <c r="DW236">
        <f t="shared" si="591"/>
        <v>0</v>
      </c>
      <c r="DX236">
        <f t="shared" si="586"/>
        <v>0</v>
      </c>
      <c r="DY236">
        <f t="shared" si="586"/>
        <v>0</v>
      </c>
      <c r="DZ236">
        <f t="shared" si="586"/>
        <v>0</v>
      </c>
    </row>
    <row r="237" spans="1:130">
      <c r="A237" s="106"/>
      <c r="B237" s="59" t="s">
        <v>3</v>
      </c>
      <c r="C237" s="96"/>
      <c r="D237" s="34">
        <v>0</v>
      </c>
      <c r="E237" s="34">
        <v>0</v>
      </c>
      <c r="F237" s="34">
        <v>0</v>
      </c>
      <c r="G237" s="34">
        <v>0</v>
      </c>
      <c r="H237" s="34">
        <v>0</v>
      </c>
      <c r="I237" s="34">
        <v>0</v>
      </c>
      <c r="J237" s="34">
        <v>0</v>
      </c>
      <c r="K237" s="34">
        <v>0</v>
      </c>
      <c r="L237" s="34">
        <v>0</v>
      </c>
      <c r="M237" s="34">
        <v>0</v>
      </c>
      <c r="N237" s="34">
        <v>0</v>
      </c>
      <c r="O237" s="34">
        <v>10</v>
      </c>
      <c r="P237" s="73">
        <v>10</v>
      </c>
      <c r="Q237" s="34">
        <v>8</v>
      </c>
      <c r="R237" s="34">
        <v>12</v>
      </c>
      <c r="S237" s="18">
        <v>274</v>
      </c>
      <c r="T237" s="18">
        <v>278</v>
      </c>
      <c r="U237" s="18">
        <v>282</v>
      </c>
      <c r="V237" s="18">
        <v>287</v>
      </c>
      <c r="W237" s="18">
        <v>291</v>
      </c>
      <c r="X237" s="18">
        <v>295</v>
      </c>
      <c r="Y237" s="73">
        <v>299.78060343829463</v>
      </c>
      <c r="Z237" s="73">
        <v>304.30729055021283</v>
      </c>
      <c r="AA237" s="73">
        <v>308.902330637521</v>
      </c>
      <c r="AB237" s="73">
        <v>313.56675583014754</v>
      </c>
      <c r="AC237" s="73">
        <v>318.30161384318274</v>
      </c>
      <c r="AD237" s="18">
        <f>675+323</f>
        <v>998</v>
      </c>
      <c r="AE237" s="18">
        <f>762+328</f>
        <v>1090</v>
      </c>
      <c r="AF237" s="18">
        <f>849+333</f>
        <v>1182</v>
      </c>
      <c r="AG237" s="18">
        <f>936+338</f>
        <v>1274</v>
      </c>
      <c r="AH237" s="34">
        <f>494.9+811.1</f>
        <v>1306</v>
      </c>
      <c r="AI237" s="34">
        <v>1694.74</v>
      </c>
      <c r="AJ237" s="34">
        <v>446.78</v>
      </c>
      <c r="AK237" s="34">
        <v>541.72</v>
      </c>
      <c r="AL237" s="34">
        <v>676.92</v>
      </c>
      <c r="AM237" s="34">
        <v>967.30000000000007</v>
      </c>
      <c r="AN237" s="34">
        <v>883.89</v>
      </c>
      <c r="AO237" s="34">
        <v>1010.8699999999999</v>
      </c>
      <c r="AP237" s="34">
        <v>1140.3</v>
      </c>
      <c r="AQ237" s="34">
        <v>1265.5999999999999</v>
      </c>
      <c r="AR237" s="162">
        <v>1406.8</v>
      </c>
      <c r="AS237" s="162">
        <v>1462.2</v>
      </c>
      <c r="AT237" s="162">
        <f>1551.4-AT236</f>
        <v>1351.4</v>
      </c>
      <c r="AU237" s="162">
        <v>1608.49</v>
      </c>
      <c r="AV237" s="162">
        <v>1671.6</v>
      </c>
      <c r="AW237" s="162">
        <v>1728.8000000000002</v>
      </c>
      <c r="AX237" s="162">
        <v>1787.11</v>
      </c>
      <c r="AY237" s="162">
        <v>1774.06</v>
      </c>
      <c r="AZ237" s="162">
        <f>1949.3056495266</f>
        <v>1949.3056495266001</v>
      </c>
      <c r="BA237" s="162">
        <f>1956.09016483445</f>
        <v>1956.09016483445</v>
      </c>
      <c r="BB237" s="162">
        <f>1962.97712632345-BB236</f>
        <v>1762.97712632345</v>
      </c>
      <c r="BC237" s="162">
        <f>1969.96808093093</f>
        <v>1969.96808093093</v>
      </c>
      <c r="BD237" s="162">
        <f>1977.06459895299</f>
        <v>1977.0645989529901</v>
      </c>
      <c r="BE237" s="172">
        <f>1984.26827439718</f>
        <v>1984.26827439718</v>
      </c>
      <c r="BF237" s="160">
        <f>1991.58072534058</f>
        <v>1991.5807253405801</v>
      </c>
      <c r="BG237" s="160">
        <f>1999.00359429322</f>
        <v>1999.00359429322</v>
      </c>
      <c r="BH237" s="160">
        <f>2006.53854856705-BH236</f>
        <v>1912.04971636705</v>
      </c>
      <c r="BI237" s="167">
        <f>2014.18728065041</f>
        <v>2014.18728065041</v>
      </c>
      <c r="BJ237" s="18">
        <f>631+1500</f>
        <v>2131</v>
      </c>
      <c r="BK237" s="18">
        <f>BJ237+19-1500</f>
        <v>650</v>
      </c>
      <c r="BL237" s="18">
        <f>BK237+19</f>
        <v>669</v>
      </c>
      <c r="BM237" s="18">
        <f>BL237+19</f>
        <v>688</v>
      </c>
      <c r="BN237" s="18">
        <f>BM237+19</f>
        <v>707</v>
      </c>
      <c r="BO237" s="103"/>
      <c r="BP237">
        <f t="shared" ref="BP237:BY240" si="592">IF($C237&lt;&gt;"",IF(D237&gt;0,1,0),0)</f>
        <v>0</v>
      </c>
      <c r="BQ237">
        <f t="shared" si="592"/>
        <v>0</v>
      </c>
      <c r="BR237">
        <f t="shared" si="592"/>
        <v>0</v>
      </c>
      <c r="BS237">
        <f t="shared" si="592"/>
        <v>0</v>
      </c>
      <c r="BT237">
        <f t="shared" si="592"/>
        <v>0</v>
      </c>
      <c r="BU237">
        <f t="shared" si="592"/>
        <v>0</v>
      </c>
      <c r="BV237">
        <f t="shared" si="592"/>
        <v>0</v>
      </c>
      <c r="BW237">
        <f t="shared" si="592"/>
        <v>0</v>
      </c>
      <c r="BX237">
        <f t="shared" si="592"/>
        <v>0</v>
      </c>
      <c r="BY237">
        <f t="shared" si="592"/>
        <v>0</v>
      </c>
      <c r="BZ237">
        <f t="shared" si="587"/>
        <v>0</v>
      </c>
      <c r="CA237">
        <f t="shared" si="587"/>
        <v>0</v>
      </c>
      <c r="CB237">
        <f t="shared" si="587"/>
        <v>0</v>
      </c>
      <c r="CC237">
        <f t="shared" si="587"/>
        <v>0</v>
      </c>
      <c r="CD237">
        <f t="shared" si="587"/>
        <v>0</v>
      </c>
      <c r="CE237">
        <f t="shared" si="587"/>
        <v>0</v>
      </c>
      <c r="CF237">
        <f t="shared" si="587"/>
        <v>0</v>
      </c>
      <c r="CG237">
        <f t="shared" si="587"/>
        <v>0</v>
      </c>
      <c r="CH237">
        <f t="shared" si="587"/>
        <v>0</v>
      </c>
      <c r="CI237">
        <f t="shared" si="587"/>
        <v>0</v>
      </c>
      <c r="CJ237">
        <f t="shared" si="588"/>
        <v>0</v>
      </c>
      <c r="CK237">
        <f t="shared" si="588"/>
        <v>0</v>
      </c>
      <c r="CL237">
        <f t="shared" si="588"/>
        <v>0</v>
      </c>
      <c r="CM237">
        <f t="shared" si="588"/>
        <v>0</v>
      </c>
      <c r="CN237">
        <f t="shared" si="588"/>
        <v>0</v>
      </c>
      <c r="CO237">
        <f t="shared" si="588"/>
        <v>0</v>
      </c>
      <c r="CP237">
        <f t="shared" si="588"/>
        <v>0</v>
      </c>
      <c r="CQ237">
        <f t="shared" si="588"/>
        <v>0</v>
      </c>
      <c r="CR237">
        <f t="shared" si="588"/>
        <v>0</v>
      </c>
      <c r="CS237">
        <f t="shared" si="588"/>
        <v>0</v>
      </c>
      <c r="CT237">
        <f t="shared" si="589"/>
        <v>0</v>
      </c>
      <c r="CU237">
        <f t="shared" si="589"/>
        <v>0</v>
      </c>
      <c r="CV237">
        <f t="shared" si="589"/>
        <v>0</v>
      </c>
      <c r="CW237">
        <f t="shared" si="589"/>
        <v>0</v>
      </c>
      <c r="CX237">
        <f t="shared" si="589"/>
        <v>0</v>
      </c>
      <c r="CY237">
        <f t="shared" si="589"/>
        <v>0</v>
      </c>
      <c r="CZ237">
        <f t="shared" si="589"/>
        <v>0</v>
      </c>
      <c r="DA237">
        <f t="shared" si="589"/>
        <v>0</v>
      </c>
      <c r="DB237">
        <f t="shared" si="589"/>
        <v>0</v>
      </c>
      <c r="DC237">
        <f t="shared" si="589"/>
        <v>0</v>
      </c>
      <c r="DD237">
        <f t="shared" si="590"/>
        <v>0</v>
      </c>
      <c r="DE237">
        <f t="shared" si="590"/>
        <v>0</v>
      </c>
      <c r="DF237">
        <f t="shared" si="590"/>
        <v>0</v>
      </c>
      <c r="DG237">
        <f t="shared" si="590"/>
        <v>0</v>
      </c>
      <c r="DH237">
        <f t="shared" si="590"/>
        <v>0</v>
      </c>
      <c r="DI237">
        <f t="shared" si="590"/>
        <v>0</v>
      </c>
      <c r="DJ237">
        <f t="shared" si="590"/>
        <v>0</v>
      </c>
      <c r="DK237">
        <f t="shared" si="590"/>
        <v>0</v>
      </c>
      <c r="DL237">
        <f t="shared" si="590"/>
        <v>0</v>
      </c>
      <c r="DM237">
        <f t="shared" si="590"/>
        <v>0</v>
      </c>
      <c r="DN237">
        <f t="shared" si="591"/>
        <v>0</v>
      </c>
      <c r="DO237">
        <f t="shared" si="591"/>
        <v>0</v>
      </c>
      <c r="DP237">
        <f t="shared" si="591"/>
        <v>0</v>
      </c>
      <c r="DQ237">
        <f t="shared" si="591"/>
        <v>0</v>
      </c>
      <c r="DR237">
        <f t="shared" si="591"/>
        <v>0</v>
      </c>
      <c r="DS237">
        <f t="shared" si="591"/>
        <v>0</v>
      </c>
      <c r="DT237">
        <f t="shared" si="591"/>
        <v>0</v>
      </c>
      <c r="DU237">
        <f t="shared" si="591"/>
        <v>0</v>
      </c>
      <c r="DV237">
        <f t="shared" si="591"/>
        <v>0</v>
      </c>
      <c r="DW237">
        <f t="shared" si="591"/>
        <v>0</v>
      </c>
      <c r="DX237">
        <f t="shared" si="586"/>
        <v>0</v>
      </c>
      <c r="DY237">
        <f t="shared" si="586"/>
        <v>0</v>
      </c>
      <c r="DZ237">
        <f t="shared" si="586"/>
        <v>0</v>
      </c>
    </row>
    <row r="238" spans="1:130">
      <c r="A238" s="106"/>
      <c r="B238" s="19" t="s">
        <v>205</v>
      </c>
      <c r="C238" s="96"/>
      <c r="D238" s="34">
        <v>0</v>
      </c>
      <c r="E238" s="34">
        <v>0</v>
      </c>
      <c r="F238" s="34">
        <v>0</v>
      </c>
      <c r="G238" s="34">
        <v>0</v>
      </c>
      <c r="H238" s="34">
        <v>0</v>
      </c>
      <c r="I238" s="34">
        <v>0</v>
      </c>
      <c r="J238" s="34">
        <v>0</v>
      </c>
      <c r="K238" s="34">
        <v>0</v>
      </c>
      <c r="L238" s="34">
        <v>0</v>
      </c>
      <c r="M238" s="34">
        <v>0</v>
      </c>
      <c r="N238" s="34">
        <v>0</v>
      </c>
      <c r="O238" s="34">
        <v>0</v>
      </c>
      <c r="P238" s="34">
        <v>0</v>
      </c>
      <c r="Q238" s="34">
        <v>0</v>
      </c>
      <c r="R238" s="34">
        <v>0</v>
      </c>
      <c r="S238" s="34">
        <v>0</v>
      </c>
      <c r="T238" s="34">
        <v>0</v>
      </c>
      <c r="U238" s="34">
        <v>0</v>
      </c>
      <c r="V238" s="34">
        <v>0</v>
      </c>
      <c r="W238" s="34">
        <v>0</v>
      </c>
      <c r="X238" s="34">
        <v>0</v>
      </c>
      <c r="Y238" s="34">
        <v>0</v>
      </c>
      <c r="Z238" s="34">
        <v>0</v>
      </c>
      <c r="AA238" s="34">
        <v>0</v>
      </c>
      <c r="AB238" s="34">
        <v>0</v>
      </c>
      <c r="AC238" s="34">
        <v>0</v>
      </c>
      <c r="AD238" s="34">
        <v>0</v>
      </c>
      <c r="AE238" s="34">
        <v>0</v>
      </c>
      <c r="AF238" s="34">
        <v>0</v>
      </c>
      <c r="AG238" s="34">
        <v>0.5</v>
      </c>
      <c r="AH238" s="34">
        <v>0.6</v>
      </c>
      <c r="AI238" s="34">
        <v>0.6</v>
      </c>
      <c r="AJ238" s="34">
        <v>0.4</v>
      </c>
      <c r="AK238" s="34">
        <v>0.4</v>
      </c>
      <c r="AL238" s="34">
        <v>0.4</v>
      </c>
      <c r="AM238" s="34">
        <v>0.42100000000000004</v>
      </c>
      <c r="AN238" s="34">
        <v>0</v>
      </c>
      <c r="AO238" s="34">
        <v>0</v>
      </c>
      <c r="AP238" s="34">
        <v>0</v>
      </c>
      <c r="AQ238" s="34">
        <v>0</v>
      </c>
      <c r="AR238" s="34">
        <v>0</v>
      </c>
      <c r="AS238" s="34">
        <v>0</v>
      </c>
      <c r="AT238" s="34">
        <v>0</v>
      </c>
      <c r="AU238" s="34">
        <v>0</v>
      </c>
      <c r="AV238" s="34">
        <v>0</v>
      </c>
      <c r="AW238" s="34">
        <v>0</v>
      </c>
      <c r="AX238" s="34">
        <v>0</v>
      </c>
      <c r="AY238" s="34">
        <v>0</v>
      </c>
      <c r="AZ238" s="34">
        <v>0</v>
      </c>
      <c r="BA238" s="34">
        <v>0</v>
      </c>
      <c r="BB238" s="34">
        <v>0</v>
      </c>
      <c r="BC238" s="34">
        <v>0</v>
      </c>
      <c r="BD238" s="18">
        <v>0</v>
      </c>
      <c r="BE238" s="25">
        <v>0</v>
      </c>
      <c r="BF238" s="18">
        <v>0</v>
      </c>
      <c r="BG238" s="18">
        <v>0</v>
      </c>
      <c r="BH238" s="18">
        <v>0</v>
      </c>
      <c r="BI238" s="18">
        <v>0</v>
      </c>
      <c r="BJ238" s="118">
        <v>0</v>
      </c>
      <c r="BK238" s="118">
        <v>0</v>
      </c>
      <c r="BL238" s="118">
        <v>0</v>
      </c>
      <c r="BM238" s="118">
        <v>0</v>
      </c>
      <c r="BN238" s="118">
        <v>0</v>
      </c>
      <c r="BO238" s="103"/>
      <c r="BP238">
        <f t="shared" si="592"/>
        <v>0</v>
      </c>
      <c r="BQ238">
        <f t="shared" si="592"/>
        <v>0</v>
      </c>
      <c r="BR238">
        <f t="shared" si="592"/>
        <v>0</v>
      </c>
      <c r="BS238">
        <f t="shared" si="592"/>
        <v>0</v>
      </c>
      <c r="BT238">
        <f t="shared" si="592"/>
        <v>0</v>
      </c>
      <c r="BU238">
        <f t="shared" si="592"/>
        <v>0</v>
      </c>
      <c r="BV238">
        <f t="shared" si="592"/>
        <v>0</v>
      </c>
      <c r="BW238">
        <f t="shared" si="592"/>
        <v>0</v>
      </c>
      <c r="BX238">
        <f t="shared" si="592"/>
        <v>0</v>
      </c>
      <c r="BY238">
        <f t="shared" si="592"/>
        <v>0</v>
      </c>
      <c r="BZ238">
        <f t="shared" si="587"/>
        <v>0</v>
      </c>
      <c r="CA238">
        <f t="shared" si="587"/>
        <v>0</v>
      </c>
      <c r="CB238">
        <f t="shared" si="587"/>
        <v>0</v>
      </c>
      <c r="CC238">
        <f t="shared" si="587"/>
        <v>0</v>
      </c>
      <c r="CD238">
        <f t="shared" si="587"/>
        <v>0</v>
      </c>
      <c r="CE238">
        <f t="shared" si="587"/>
        <v>0</v>
      </c>
      <c r="CF238">
        <f t="shared" si="587"/>
        <v>0</v>
      </c>
      <c r="CG238">
        <f t="shared" si="587"/>
        <v>0</v>
      </c>
      <c r="CH238">
        <f t="shared" si="587"/>
        <v>0</v>
      </c>
      <c r="CI238">
        <f t="shared" si="587"/>
        <v>0</v>
      </c>
      <c r="CJ238">
        <f t="shared" si="588"/>
        <v>0</v>
      </c>
      <c r="CK238">
        <f t="shared" si="588"/>
        <v>0</v>
      </c>
      <c r="CL238">
        <f t="shared" si="588"/>
        <v>0</v>
      </c>
      <c r="CM238">
        <f t="shared" si="588"/>
        <v>0</v>
      </c>
      <c r="CN238">
        <f t="shared" si="588"/>
        <v>0</v>
      </c>
      <c r="CO238">
        <f t="shared" si="588"/>
        <v>0</v>
      </c>
      <c r="CP238">
        <f t="shared" si="588"/>
        <v>0</v>
      </c>
      <c r="CQ238">
        <f t="shared" si="588"/>
        <v>0</v>
      </c>
      <c r="CR238">
        <f t="shared" si="588"/>
        <v>0</v>
      </c>
      <c r="CS238">
        <f t="shared" si="588"/>
        <v>0</v>
      </c>
      <c r="CT238">
        <f t="shared" si="589"/>
        <v>0</v>
      </c>
      <c r="CU238">
        <f t="shared" si="589"/>
        <v>0</v>
      </c>
      <c r="CV238">
        <f t="shared" si="589"/>
        <v>0</v>
      </c>
      <c r="CW238">
        <f t="shared" si="589"/>
        <v>0</v>
      </c>
      <c r="CX238">
        <f t="shared" si="589"/>
        <v>0</v>
      </c>
      <c r="CY238">
        <f t="shared" si="589"/>
        <v>0</v>
      </c>
      <c r="CZ238">
        <f t="shared" si="589"/>
        <v>0</v>
      </c>
      <c r="DA238">
        <f t="shared" si="589"/>
        <v>0</v>
      </c>
      <c r="DB238">
        <f t="shared" si="589"/>
        <v>0</v>
      </c>
      <c r="DC238">
        <f t="shared" si="589"/>
        <v>0</v>
      </c>
      <c r="DD238">
        <f t="shared" si="590"/>
        <v>0</v>
      </c>
      <c r="DE238">
        <f t="shared" si="590"/>
        <v>0</v>
      </c>
      <c r="DF238">
        <f t="shared" si="590"/>
        <v>0</v>
      </c>
      <c r="DG238">
        <f t="shared" si="590"/>
        <v>0</v>
      </c>
      <c r="DH238">
        <f t="shared" si="590"/>
        <v>0</v>
      </c>
      <c r="DI238">
        <f t="shared" si="590"/>
        <v>0</v>
      </c>
      <c r="DJ238">
        <f t="shared" si="590"/>
        <v>0</v>
      </c>
      <c r="DK238">
        <f t="shared" si="590"/>
        <v>0</v>
      </c>
      <c r="DL238">
        <f t="shared" si="590"/>
        <v>0</v>
      </c>
      <c r="DM238">
        <f t="shared" si="590"/>
        <v>0</v>
      </c>
      <c r="DN238">
        <f t="shared" si="591"/>
        <v>0</v>
      </c>
      <c r="DO238">
        <f t="shared" si="591"/>
        <v>0</v>
      </c>
      <c r="DP238">
        <f t="shared" si="591"/>
        <v>0</v>
      </c>
      <c r="DQ238">
        <f t="shared" si="591"/>
        <v>0</v>
      </c>
      <c r="DR238">
        <f t="shared" si="591"/>
        <v>0</v>
      </c>
      <c r="DS238">
        <f t="shared" si="591"/>
        <v>0</v>
      </c>
      <c r="DT238">
        <f t="shared" si="591"/>
        <v>0</v>
      </c>
      <c r="DU238">
        <f t="shared" si="591"/>
        <v>0</v>
      </c>
      <c r="DV238">
        <f t="shared" si="591"/>
        <v>0</v>
      </c>
      <c r="DW238">
        <f t="shared" si="591"/>
        <v>0</v>
      </c>
      <c r="DX238">
        <f t="shared" si="586"/>
        <v>0</v>
      </c>
      <c r="DY238">
        <f t="shared" si="586"/>
        <v>0</v>
      </c>
      <c r="DZ238">
        <f t="shared" si="586"/>
        <v>0</v>
      </c>
    </row>
    <row r="239" spans="1:130">
      <c r="A239" s="106"/>
      <c r="B239" s="59" t="s">
        <v>21</v>
      </c>
      <c r="C239" s="96"/>
      <c r="D239" s="34">
        <v>0</v>
      </c>
      <c r="E239" s="34">
        <v>0</v>
      </c>
      <c r="F239" s="34">
        <v>0</v>
      </c>
      <c r="G239" s="34">
        <v>0</v>
      </c>
      <c r="H239" s="34">
        <v>0</v>
      </c>
      <c r="I239" s="34">
        <v>0</v>
      </c>
      <c r="J239" s="34">
        <v>0</v>
      </c>
      <c r="K239" s="34">
        <v>0</v>
      </c>
      <c r="L239" s="34">
        <v>0</v>
      </c>
      <c r="M239" s="34">
        <v>0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  <c r="S239" s="18">
        <v>91</v>
      </c>
      <c r="T239" s="34">
        <v>0</v>
      </c>
      <c r="U239" s="34">
        <v>0</v>
      </c>
      <c r="V239" s="34">
        <v>0</v>
      </c>
      <c r="W239" s="34">
        <v>0</v>
      </c>
      <c r="X239" s="34">
        <v>0</v>
      </c>
      <c r="Y239" s="34">
        <v>0</v>
      </c>
      <c r="Z239" s="34">
        <v>0</v>
      </c>
      <c r="AA239" s="34">
        <v>0</v>
      </c>
      <c r="AB239" s="34">
        <v>0</v>
      </c>
      <c r="AC239" s="34">
        <v>0</v>
      </c>
      <c r="AD239" s="34">
        <v>0</v>
      </c>
      <c r="AE239" s="34">
        <v>0</v>
      </c>
      <c r="AF239" s="34">
        <v>0</v>
      </c>
      <c r="AG239" s="34">
        <v>0</v>
      </c>
      <c r="AH239" s="34">
        <v>0</v>
      </c>
      <c r="AI239" s="34">
        <v>0</v>
      </c>
      <c r="AJ239" s="34">
        <v>0</v>
      </c>
      <c r="AK239" s="34">
        <v>0</v>
      </c>
      <c r="AL239" s="34">
        <v>0</v>
      </c>
      <c r="AM239" s="34">
        <v>0</v>
      </c>
      <c r="AN239" s="34">
        <v>0</v>
      </c>
      <c r="AO239" s="34">
        <v>0</v>
      </c>
      <c r="AP239" s="34">
        <v>0</v>
      </c>
      <c r="AQ239" s="34">
        <v>0</v>
      </c>
      <c r="AR239" s="34">
        <v>0</v>
      </c>
      <c r="AS239" s="34">
        <v>0</v>
      </c>
      <c r="AT239" s="34">
        <v>0</v>
      </c>
      <c r="AU239" s="34">
        <v>0</v>
      </c>
      <c r="AV239" s="34">
        <v>0</v>
      </c>
      <c r="AW239" s="34">
        <v>0</v>
      </c>
      <c r="AX239" s="34">
        <v>0</v>
      </c>
      <c r="AY239" s="34">
        <v>0</v>
      </c>
      <c r="AZ239" s="34">
        <v>0</v>
      </c>
      <c r="BA239" s="34">
        <v>0</v>
      </c>
      <c r="BB239" s="34">
        <v>0</v>
      </c>
      <c r="BC239" s="34">
        <v>0</v>
      </c>
      <c r="BD239" s="34">
        <v>0</v>
      </c>
      <c r="BE239" s="34">
        <v>0</v>
      </c>
      <c r="BF239" s="34">
        <v>0</v>
      </c>
      <c r="BG239" s="34">
        <v>0</v>
      </c>
      <c r="BH239" s="34">
        <v>0</v>
      </c>
      <c r="BI239" s="34">
        <v>0</v>
      </c>
      <c r="BJ239" s="118">
        <v>0</v>
      </c>
      <c r="BK239" s="118">
        <v>0</v>
      </c>
      <c r="BL239" s="118">
        <v>0</v>
      </c>
      <c r="BM239" s="118">
        <v>0</v>
      </c>
      <c r="BN239" s="118">
        <v>0</v>
      </c>
      <c r="BO239" s="103"/>
      <c r="BP239">
        <f t="shared" si="592"/>
        <v>0</v>
      </c>
      <c r="BQ239">
        <f t="shared" si="592"/>
        <v>0</v>
      </c>
      <c r="BR239">
        <f t="shared" si="592"/>
        <v>0</v>
      </c>
      <c r="BS239">
        <f t="shared" si="592"/>
        <v>0</v>
      </c>
      <c r="BT239">
        <f t="shared" si="592"/>
        <v>0</v>
      </c>
      <c r="BU239">
        <f t="shared" si="592"/>
        <v>0</v>
      </c>
      <c r="BV239">
        <f t="shared" si="592"/>
        <v>0</v>
      </c>
      <c r="BW239">
        <f t="shared" si="592"/>
        <v>0</v>
      </c>
      <c r="BX239">
        <f t="shared" si="592"/>
        <v>0</v>
      </c>
      <c r="BY239">
        <f t="shared" si="592"/>
        <v>0</v>
      </c>
      <c r="BZ239">
        <f t="shared" si="587"/>
        <v>0</v>
      </c>
      <c r="CA239">
        <f t="shared" si="587"/>
        <v>0</v>
      </c>
      <c r="CB239">
        <f t="shared" si="587"/>
        <v>0</v>
      </c>
      <c r="CC239">
        <f t="shared" si="587"/>
        <v>0</v>
      </c>
      <c r="CD239">
        <f t="shared" si="587"/>
        <v>0</v>
      </c>
      <c r="CE239">
        <f t="shared" si="587"/>
        <v>0</v>
      </c>
      <c r="CF239">
        <f t="shared" si="587"/>
        <v>0</v>
      </c>
      <c r="CG239">
        <f t="shared" si="587"/>
        <v>0</v>
      </c>
      <c r="CH239">
        <f t="shared" si="587"/>
        <v>0</v>
      </c>
      <c r="CI239">
        <f t="shared" si="587"/>
        <v>0</v>
      </c>
      <c r="CJ239">
        <f t="shared" si="588"/>
        <v>0</v>
      </c>
      <c r="CK239">
        <f t="shared" si="588"/>
        <v>0</v>
      </c>
      <c r="CL239">
        <f t="shared" si="588"/>
        <v>0</v>
      </c>
      <c r="CM239">
        <f t="shared" si="588"/>
        <v>0</v>
      </c>
      <c r="CN239">
        <f t="shared" si="588"/>
        <v>0</v>
      </c>
      <c r="CO239">
        <f t="shared" si="588"/>
        <v>0</v>
      </c>
      <c r="CP239">
        <f t="shared" si="588"/>
        <v>0</v>
      </c>
      <c r="CQ239">
        <f t="shared" si="588"/>
        <v>0</v>
      </c>
      <c r="CR239">
        <f t="shared" si="588"/>
        <v>0</v>
      </c>
      <c r="CS239">
        <f t="shared" si="588"/>
        <v>0</v>
      </c>
      <c r="CT239">
        <f t="shared" si="589"/>
        <v>0</v>
      </c>
      <c r="CU239">
        <f t="shared" si="589"/>
        <v>0</v>
      </c>
      <c r="CV239">
        <f t="shared" si="589"/>
        <v>0</v>
      </c>
      <c r="CW239">
        <f t="shared" si="589"/>
        <v>0</v>
      </c>
      <c r="CX239">
        <f t="shared" si="589"/>
        <v>0</v>
      </c>
      <c r="CY239">
        <f t="shared" si="589"/>
        <v>0</v>
      </c>
      <c r="CZ239">
        <f t="shared" si="589"/>
        <v>0</v>
      </c>
      <c r="DA239">
        <f t="shared" si="589"/>
        <v>0</v>
      </c>
      <c r="DB239">
        <f t="shared" si="589"/>
        <v>0</v>
      </c>
      <c r="DC239">
        <f t="shared" si="589"/>
        <v>0</v>
      </c>
      <c r="DD239">
        <f t="shared" si="590"/>
        <v>0</v>
      </c>
      <c r="DE239">
        <f t="shared" si="590"/>
        <v>0</v>
      </c>
      <c r="DF239">
        <f t="shared" si="590"/>
        <v>0</v>
      </c>
      <c r="DG239">
        <f t="shared" si="590"/>
        <v>0</v>
      </c>
      <c r="DH239">
        <f t="shared" si="590"/>
        <v>0</v>
      </c>
      <c r="DI239">
        <f t="shared" si="590"/>
        <v>0</v>
      </c>
      <c r="DJ239">
        <f t="shared" si="590"/>
        <v>0</v>
      </c>
      <c r="DK239">
        <f t="shared" si="590"/>
        <v>0</v>
      </c>
      <c r="DL239">
        <f t="shared" si="590"/>
        <v>0</v>
      </c>
      <c r="DM239">
        <f t="shared" si="590"/>
        <v>0</v>
      </c>
      <c r="DN239">
        <f t="shared" si="591"/>
        <v>0</v>
      </c>
      <c r="DO239">
        <f t="shared" si="591"/>
        <v>0</v>
      </c>
      <c r="DP239">
        <f t="shared" si="591"/>
        <v>0</v>
      </c>
      <c r="DQ239">
        <f t="shared" si="591"/>
        <v>0</v>
      </c>
      <c r="DR239">
        <f t="shared" si="591"/>
        <v>0</v>
      </c>
      <c r="DS239">
        <f t="shared" si="591"/>
        <v>0</v>
      </c>
      <c r="DT239">
        <f t="shared" si="591"/>
        <v>0</v>
      </c>
      <c r="DU239">
        <f t="shared" si="591"/>
        <v>0</v>
      </c>
      <c r="DV239">
        <f t="shared" si="591"/>
        <v>0</v>
      </c>
      <c r="DW239">
        <f t="shared" si="591"/>
        <v>0</v>
      </c>
      <c r="DX239">
        <f t="shared" si="586"/>
        <v>0</v>
      </c>
      <c r="DY239">
        <f t="shared" si="586"/>
        <v>0</v>
      </c>
      <c r="DZ239">
        <f t="shared" si="586"/>
        <v>0</v>
      </c>
    </row>
    <row r="240" spans="1:130">
      <c r="A240" s="106"/>
      <c r="B240" s="19" t="s">
        <v>210</v>
      </c>
      <c r="C240" s="96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18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>
        <v>0</v>
      </c>
      <c r="AI240" s="34">
        <v>11.761904761904763</v>
      </c>
      <c r="AJ240" s="34">
        <v>0</v>
      </c>
      <c r="AK240" s="34">
        <v>0</v>
      </c>
      <c r="AL240" s="34">
        <v>0</v>
      </c>
      <c r="AM240" s="34">
        <v>0</v>
      </c>
      <c r="AN240" s="34">
        <v>0</v>
      </c>
      <c r="AO240" s="34">
        <v>0</v>
      </c>
      <c r="AP240" s="34">
        <v>0</v>
      </c>
      <c r="AQ240" s="34">
        <v>0</v>
      </c>
      <c r="AR240" s="34">
        <v>0</v>
      </c>
      <c r="AS240" s="34">
        <v>0</v>
      </c>
      <c r="AT240" s="34">
        <v>0</v>
      </c>
      <c r="AU240" s="34">
        <v>0</v>
      </c>
      <c r="AV240" s="34">
        <v>0</v>
      </c>
      <c r="AW240" s="34">
        <v>26.116670734683915</v>
      </c>
      <c r="AX240" s="34">
        <v>3.0286343612334803</v>
      </c>
      <c r="AY240" s="34">
        <v>0</v>
      </c>
      <c r="AZ240" s="34">
        <v>0</v>
      </c>
      <c r="BA240" s="34">
        <v>0</v>
      </c>
      <c r="BB240" s="34">
        <v>0</v>
      </c>
      <c r="BC240" s="34">
        <v>0</v>
      </c>
      <c r="BD240" s="34">
        <v>0</v>
      </c>
      <c r="BE240" s="34">
        <v>0</v>
      </c>
      <c r="BF240" s="34">
        <v>0</v>
      </c>
      <c r="BG240" s="34">
        <v>0</v>
      </c>
      <c r="BH240" s="34">
        <v>0</v>
      </c>
      <c r="BI240" s="34">
        <v>0</v>
      </c>
      <c r="BJ240" s="118">
        <v>0</v>
      </c>
      <c r="BK240" s="118">
        <v>0</v>
      </c>
      <c r="BL240" s="118">
        <v>0</v>
      </c>
      <c r="BM240" s="118">
        <v>0</v>
      </c>
      <c r="BN240" s="118">
        <v>0</v>
      </c>
      <c r="BO240" s="103"/>
      <c r="BP240">
        <f t="shared" si="592"/>
        <v>0</v>
      </c>
      <c r="BQ240">
        <f t="shared" ref="BQ240" si="593">IF($C240&lt;&gt;"",IF(E240&gt;0,1,0),0)</f>
        <v>0</v>
      </c>
      <c r="BR240">
        <f t="shared" ref="BR240" si="594">IF($C240&lt;&gt;"",IF(F240&gt;0,1,0),0)</f>
        <v>0</v>
      </c>
      <c r="BS240">
        <f t="shared" ref="BS240" si="595">IF($C240&lt;&gt;"",IF(G240&gt;0,1,0),0)</f>
        <v>0</v>
      </c>
      <c r="BT240">
        <f t="shared" ref="BT240" si="596">IF($C240&lt;&gt;"",IF(H240&gt;0,1,0),0)</f>
        <v>0</v>
      </c>
      <c r="BU240">
        <f t="shared" ref="BU240" si="597">IF($C240&lt;&gt;"",IF(I240&gt;0,1,0),0)</f>
        <v>0</v>
      </c>
      <c r="BV240">
        <f t="shared" ref="BV240" si="598">IF($C240&lt;&gt;"",IF(J240&gt;0,1,0),0)</f>
        <v>0</v>
      </c>
      <c r="BW240">
        <f t="shared" ref="BW240" si="599">IF($C240&lt;&gt;"",IF(K240&gt;0,1,0),0)</f>
        <v>0</v>
      </c>
      <c r="BX240">
        <f t="shared" ref="BX240" si="600">IF($C240&lt;&gt;"",IF(L240&gt;0,1,0),0)</f>
        <v>0</v>
      </c>
      <c r="BY240">
        <f t="shared" ref="BY240" si="601">IF($C240&lt;&gt;"",IF(M240&gt;0,1,0),0)</f>
        <v>0</v>
      </c>
      <c r="BZ240">
        <f t="shared" si="587"/>
        <v>0</v>
      </c>
      <c r="CA240">
        <f t="shared" si="587"/>
        <v>0</v>
      </c>
      <c r="CB240">
        <f t="shared" si="587"/>
        <v>0</v>
      </c>
      <c r="CC240">
        <f t="shared" si="587"/>
        <v>0</v>
      </c>
      <c r="CD240">
        <f t="shared" si="587"/>
        <v>0</v>
      </c>
      <c r="CE240">
        <f t="shared" si="587"/>
        <v>0</v>
      </c>
      <c r="CF240">
        <f t="shared" si="587"/>
        <v>0</v>
      </c>
      <c r="CG240">
        <f t="shared" si="587"/>
        <v>0</v>
      </c>
      <c r="CH240">
        <f t="shared" si="587"/>
        <v>0</v>
      </c>
      <c r="CI240">
        <f t="shared" si="587"/>
        <v>0</v>
      </c>
      <c r="CJ240">
        <f t="shared" si="588"/>
        <v>0</v>
      </c>
      <c r="CK240">
        <f t="shared" si="588"/>
        <v>0</v>
      </c>
      <c r="CL240">
        <f t="shared" si="588"/>
        <v>0</v>
      </c>
      <c r="CM240">
        <f t="shared" si="588"/>
        <v>0</v>
      </c>
      <c r="CN240">
        <f t="shared" si="588"/>
        <v>0</v>
      </c>
      <c r="CO240">
        <f t="shared" si="588"/>
        <v>0</v>
      </c>
      <c r="CP240">
        <f t="shared" si="588"/>
        <v>0</v>
      </c>
      <c r="CQ240">
        <f t="shared" si="588"/>
        <v>0</v>
      </c>
      <c r="CR240">
        <f t="shared" si="588"/>
        <v>0</v>
      </c>
      <c r="CS240">
        <f t="shared" si="588"/>
        <v>0</v>
      </c>
      <c r="CT240">
        <f t="shared" si="589"/>
        <v>0</v>
      </c>
      <c r="CU240">
        <f t="shared" si="589"/>
        <v>0</v>
      </c>
      <c r="CV240">
        <f t="shared" si="589"/>
        <v>0</v>
      </c>
      <c r="CW240">
        <f t="shared" si="589"/>
        <v>0</v>
      </c>
      <c r="CX240">
        <f t="shared" si="589"/>
        <v>0</v>
      </c>
      <c r="CY240">
        <f t="shared" si="589"/>
        <v>0</v>
      </c>
      <c r="CZ240">
        <f t="shared" si="589"/>
        <v>0</v>
      </c>
      <c r="DA240">
        <f t="shared" si="589"/>
        <v>0</v>
      </c>
      <c r="DB240">
        <f t="shared" si="589"/>
        <v>0</v>
      </c>
      <c r="DC240">
        <f t="shared" si="589"/>
        <v>0</v>
      </c>
      <c r="DD240">
        <f t="shared" si="590"/>
        <v>0</v>
      </c>
      <c r="DE240">
        <f t="shared" si="590"/>
        <v>0</v>
      </c>
      <c r="DF240">
        <f t="shared" si="590"/>
        <v>0</v>
      </c>
      <c r="DG240">
        <f t="shared" si="590"/>
        <v>0</v>
      </c>
      <c r="DH240">
        <f t="shared" si="590"/>
        <v>0</v>
      </c>
      <c r="DI240">
        <f t="shared" si="590"/>
        <v>0</v>
      </c>
      <c r="DJ240">
        <f t="shared" si="590"/>
        <v>0</v>
      </c>
      <c r="DK240">
        <f t="shared" si="590"/>
        <v>0</v>
      </c>
      <c r="DL240">
        <f t="shared" si="590"/>
        <v>0</v>
      </c>
      <c r="DM240">
        <f t="shared" si="590"/>
        <v>0</v>
      </c>
      <c r="DN240">
        <f t="shared" si="591"/>
        <v>0</v>
      </c>
      <c r="DO240">
        <f t="shared" si="591"/>
        <v>0</v>
      </c>
      <c r="DP240">
        <f t="shared" si="591"/>
        <v>0</v>
      </c>
      <c r="DQ240">
        <f t="shared" si="591"/>
        <v>0</v>
      </c>
      <c r="DR240">
        <f t="shared" si="591"/>
        <v>0</v>
      </c>
      <c r="DS240">
        <f t="shared" si="591"/>
        <v>0</v>
      </c>
      <c r="DT240">
        <f t="shared" si="591"/>
        <v>0</v>
      </c>
      <c r="DU240">
        <f t="shared" si="591"/>
        <v>0</v>
      </c>
      <c r="DV240">
        <f t="shared" si="591"/>
        <v>0</v>
      </c>
      <c r="DW240">
        <f t="shared" si="591"/>
        <v>0</v>
      </c>
      <c r="DX240">
        <f t="shared" ref="DX240" si="602">IF($C240&lt;&gt;"",IF(BL240&gt;0,1,0),0)</f>
        <v>0</v>
      </c>
      <c r="DY240">
        <f t="shared" ref="DY240" si="603">IF($C240&lt;&gt;"",IF(BM240&gt;0,1,0),0)</f>
        <v>0</v>
      </c>
      <c r="DZ240">
        <f t="shared" ref="DZ240" si="604">IF($C240&lt;&gt;"",IF(BN240&gt;0,1,0),0)</f>
        <v>0</v>
      </c>
    </row>
    <row r="241" spans="1:130" ht="15.75">
      <c r="A241" s="106"/>
      <c r="B241" s="59"/>
      <c r="C241" s="96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2"/>
      <c r="BI241" s="2"/>
      <c r="BJ241" s="2"/>
      <c r="BK241" s="2"/>
      <c r="BL241" s="22"/>
      <c r="BM241" s="2"/>
      <c r="BN241" s="2"/>
      <c r="BO241" s="103"/>
    </row>
    <row r="242" spans="1:130">
      <c r="A242" s="105">
        <f>IF(LEFT(B242,1)&lt;&gt;"",IF(LEFT(B242,1)&lt;&gt;" ",COUNT($A$66:A241)+1,""),"")</f>
        <v>27</v>
      </c>
      <c r="B242" s="32" t="s">
        <v>42</v>
      </c>
      <c r="C242" s="96">
        <v>3</v>
      </c>
      <c r="D242" s="22">
        <f>SUM(D243:D248)</f>
        <v>0</v>
      </c>
      <c r="E242" s="22">
        <f t="shared" ref="E242:BK242" si="605">SUM(E243:E248)</f>
        <v>0</v>
      </c>
      <c r="F242" s="22">
        <f t="shared" si="605"/>
        <v>0</v>
      </c>
      <c r="G242" s="22">
        <f t="shared" si="605"/>
        <v>0</v>
      </c>
      <c r="H242" s="22">
        <f t="shared" si="605"/>
        <v>0</v>
      </c>
      <c r="I242" s="22">
        <f t="shared" si="605"/>
        <v>0</v>
      </c>
      <c r="J242" s="22">
        <f t="shared" si="605"/>
        <v>0</v>
      </c>
      <c r="K242" s="22">
        <f t="shared" si="605"/>
        <v>0</v>
      </c>
      <c r="L242" s="22">
        <f t="shared" si="605"/>
        <v>0</v>
      </c>
      <c r="M242" s="22">
        <f t="shared" si="605"/>
        <v>0</v>
      </c>
      <c r="N242" s="22">
        <f t="shared" si="605"/>
        <v>0</v>
      </c>
      <c r="O242" s="22">
        <f t="shared" si="605"/>
        <v>0</v>
      </c>
      <c r="P242" s="22">
        <f t="shared" si="605"/>
        <v>1.218E-2</v>
      </c>
      <c r="Q242" s="22">
        <f t="shared" si="605"/>
        <v>5.1054000000000002E-2</v>
      </c>
      <c r="R242" s="22">
        <f t="shared" si="605"/>
        <v>2.9614780000000001</v>
      </c>
      <c r="S242" s="22">
        <f t="shared" si="605"/>
        <v>1.611226</v>
      </c>
      <c r="T242" s="22">
        <f t="shared" si="605"/>
        <v>0</v>
      </c>
      <c r="U242" s="22">
        <f t="shared" si="605"/>
        <v>1.3219989999999999</v>
      </c>
      <c r="V242" s="22">
        <f t="shared" si="605"/>
        <v>0.86885500000000004</v>
      </c>
      <c r="W242" s="22">
        <f t="shared" si="605"/>
        <v>19.138695000000002</v>
      </c>
      <c r="X242" s="22">
        <f t="shared" si="605"/>
        <v>16.133272999999999</v>
      </c>
      <c r="Y242" s="22">
        <f t="shared" si="605"/>
        <v>22.181074000000002</v>
      </c>
      <c r="Z242" s="22">
        <f t="shared" si="605"/>
        <v>28.799838000000001</v>
      </c>
      <c r="AA242" s="22">
        <f t="shared" si="605"/>
        <v>32.798014999999999</v>
      </c>
      <c r="AB242" s="22">
        <f t="shared" si="605"/>
        <v>36.687588999999996</v>
      </c>
      <c r="AC242" s="22">
        <f t="shared" si="605"/>
        <v>405.89555200000001</v>
      </c>
      <c r="AD242" s="22">
        <f t="shared" si="605"/>
        <v>444.03194999999999</v>
      </c>
      <c r="AE242" s="22">
        <f t="shared" si="605"/>
        <v>510.08134999999993</v>
      </c>
      <c r="AF242" s="22">
        <f t="shared" si="605"/>
        <v>632.27768879999985</v>
      </c>
      <c r="AG242" s="22">
        <f t="shared" si="605"/>
        <v>1104.2338556127997</v>
      </c>
      <c r="AH242" s="22">
        <f t="shared" si="605"/>
        <v>833.86273960724122</v>
      </c>
      <c r="AI242" s="22">
        <f t="shared" si="605"/>
        <v>1093.2132396072411</v>
      </c>
      <c r="AJ242" s="22">
        <f t="shared" si="605"/>
        <v>1739.4555396072412</v>
      </c>
      <c r="AK242" s="22">
        <f t="shared" si="605"/>
        <v>1256.6435396072411</v>
      </c>
      <c r="AL242" s="22">
        <f t="shared" si="605"/>
        <v>3396.3059396072408</v>
      </c>
      <c r="AM242" s="22">
        <f t="shared" si="605"/>
        <v>2016.6894396072412</v>
      </c>
      <c r="AN242" s="22">
        <f t="shared" si="605"/>
        <v>1896.6712396072412</v>
      </c>
      <c r="AO242" s="22">
        <f t="shared" si="605"/>
        <v>2239.2389577890594</v>
      </c>
      <c r="AP242" s="22">
        <f t="shared" si="605"/>
        <v>1041.5399396072412</v>
      </c>
      <c r="AQ242" s="22">
        <f t="shared" si="605"/>
        <v>1064.1112396072413</v>
      </c>
      <c r="AR242" s="22">
        <f t="shared" si="605"/>
        <v>929.32533960724118</v>
      </c>
      <c r="AS242" s="22">
        <f t="shared" si="605"/>
        <v>2027.2542396072413</v>
      </c>
      <c r="AT242" s="22">
        <f t="shared" si="605"/>
        <v>1070.5197396072413</v>
      </c>
      <c r="AU242" s="22">
        <f t="shared" si="605"/>
        <v>1280.7662</v>
      </c>
      <c r="AV242" s="22">
        <f t="shared" si="605"/>
        <v>1576.4544000000001</v>
      </c>
      <c r="AW242" s="22">
        <f t="shared" si="605"/>
        <v>5453.5039999999999</v>
      </c>
      <c r="AX242" s="22">
        <f t="shared" si="605"/>
        <v>1986.73099</v>
      </c>
      <c r="AY242" s="22">
        <f t="shared" si="605"/>
        <v>332.50391000000002</v>
      </c>
      <c r="AZ242" s="22">
        <f t="shared" si="605"/>
        <v>92.548990000000003</v>
      </c>
      <c r="BA242" s="22">
        <f t="shared" si="605"/>
        <v>79.513660000000002</v>
      </c>
      <c r="BB242" s="22">
        <f t="shared" si="605"/>
        <v>145.58723600000002</v>
      </c>
      <c r="BC242" s="22">
        <f t="shared" si="605"/>
        <v>3.0704999999999999E-3</v>
      </c>
      <c r="BD242" s="22">
        <f t="shared" si="605"/>
        <v>64.021119599999992</v>
      </c>
      <c r="BE242" s="22">
        <f t="shared" si="605"/>
        <v>178.78066889999999</v>
      </c>
      <c r="BF242" s="22">
        <f t="shared" si="605"/>
        <v>26.989043200000005</v>
      </c>
      <c r="BG242" s="22">
        <f t="shared" si="605"/>
        <v>2.8515937999999998</v>
      </c>
      <c r="BH242" s="22">
        <f t="shared" si="605"/>
        <v>303.37805029999998</v>
      </c>
      <c r="BI242" s="22">
        <f t="shared" si="605"/>
        <v>1064.008</v>
      </c>
      <c r="BJ242" s="22">
        <f t="shared" si="605"/>
        <v>95.954000000000008</v>
      </c>
      <c r="BK242" s="22">
        <f t="shared" si="605"/>
        <v>541.52465359999997</v>
      </c>
      <c r="BL242" s="22">
        <f t="shared" ref="BL242:BN242" si="606">SUM(BL243:BL248)</f>
        <v>163.31342269999999</v>
      </c>
      <c r="BM242" s="22">
        <f t="shared" si="606"/>
        <v>727.03786319999995</v>
      </c>
      <c r="BN242" s="22">
        <f t="shared" si="606"/>
        <v>15</v>
      </c>
      <c r="BO242" s="103"/>
      <c r="BP242">
        <f t="shared" ref="BP242:CU242" si="607">IF($C242&lt;&gt;"",IF(D242&gt;0,1,0),0)</f>
        <v>0</v>
      </c>
      <c r="BQ242">
        <f t="shared" si="607"/>
        <v>0</v>
      </c>
      <c r="BR242">
        <f t="shared" si="607"/>
        <v>0</v>
      </c>
      <c r="BS242">
        <f t="shared" si="607"/>
        <v>0</v>
      </c>
      <c r="BT242">
        <f t="shared" si="607"/>
        <v>0</v>
      </c>
      <c r="BU242">
        <f t="shared" si="607"/>
        <v>0</v>
      </c>
      <c r="BV242">
        <f t="shared" si="607"/>
        <v>0</v>
      </c>
      <c r="BW242">
        <f t="shared" si="607"/>
        <v>0</v>
      </c>
      <c r="BX242">
        <f t="shared" si="607"/>
        <v>0</v>
      </c>
      <c r="BY242">
        <f t="shared" si="607"/>
        <v>0</v>
      </c>
      <c r="BZ242">
        <f t="shared" si="607"/>
        <v>0</v>
      </c>
      <c r="CA242">
        <f t="shared" si="607"/>
        <v>0</v>
      </c>
      <c r="CB242">
        <f t="shared" si="607"/>
        <v>1</v>
      </c>
      <c r="CC242">
        <f t="shared" si="607"/>
        <v>1</v>
      </c>
      <c r="CD242">
        <f t="shared" si="607"/>
        <v>1</v>
      </c>
      <c r="CE242">
        <f t="shared" si="607"/>
        <v>1</v>
      </c>
      <c r="CF242">
        <f t="shared" si="607"/>
        <v>0</v>
      </c>
      <c r="CG242">
        <f t="shared" si="607"/>
        <v>1</v>
      </c>
      <c r="CH242">
        <f t="shared" si="607"/>
        <v>1</v>
      </c>
      <c r="CI242">
        <f t="shared" si="607"/>
        <v>1</v>
      </c>
      <c r="CJ242">
        <f t="shared" si="607"/>
        <v>1</v>
      </c>
      <c r="CK242">
        <f t="shared" si="607"/>
        <v>1</v>
      </c>
      <c r="CL242">
        <f t="shared" si="607"/>
        <v>1</v>
      </c>
      <c r="CM242">
        <f t="shared" si="607"/>
        <v>1</v>
      </c>
      <c r="CN242">
        <f t="shared" si="607"/>
        <v>1</v>
      </c>
      <c r="CO242">
        <f t="shared" si="607"/>
        <v>1</v>
      </c>
      <c r="CP242">
        <f t="shared" si="607"/>
        <v>1</v>
      </c>
      <c r="CQ242">
        <f t="shared" si="607"/>
        <v>1</v>
      </c>
      <c r="CR242">
        <f t="shared" si="607"/>
        <v>1</v>
      </c>
      <c r="CS242">
        <f t="shared" si="607"/>
        <v>1</v>
      </c>
      <c r="CT242">
        <f t="shared" si="607"/>
        <v>1</v>
      </c>
      <c r="CU242">
        <f t="shared" si="607"/>
        <v>1</v>
      </c>
      <c r="CV242">
        <f t="shared" ref="CV242:DZ242" si="608">IF($C242&lt;&gt;"",IF(AJ242&gt;0,1,0),0)</f>
        <v>1</v>
      </c>
      <c r="CW242">
        <f t="shared" si="608"/>
        <v>1</v>
      </c>
      <c r="CX242">
        <f t="shared" si="608"/>
        <v>1</v>
      </c>
      <c r="CY242">
        <f t="shared" si="608"/>
        <v>1</v>
      </c>
      <c r="CZ242">
        <f t="shared" si="608"/>
        <v>1</v>
      </c>
      <c r="DA242">
        <f t="shared" si="608"/>
        <v>1</v>
      </c>
      <c r="DB242">
        <f t="shared" si="608"/>
        <v>1</v>
      </c>
      <c r="DC242">
        <f t="shared" si="608"/>
        <v>1</v>
      </c>
      <c r="DD242">
        <f t="shared" si="608"/>
        <v>1</v>
      </c>
      <c r="DE242">
        <f t="shared" si="608"/>
        <v>1</v>
      </c>
      <c r="DF242">
        <f t="shared" si="608"/>
        <v>1</v>
      </c>
      <c r="DG242">
        <f t="shared" si="608"/>
        <v>1</v>
      </c>
      <c r="DH242">
        <f t="shared" si="608"/>
        <v>1</v>
      </c>
      <c r="DI242">
        <f t="shared" si="608"/>
        <v>1</v>
      </c>
      <c r="DJ242">
        <f t="shared" si="608"/>
        <v>1</v>
      </c>
      <c r="DK242">
        <f t="shared" si="608"/>
        <v>1</v>
      </c>
      <c r="DL242">
        <f t="shared" si="608"/>
        <v>1</v>
      </c>
      <c r="DM242">
        <f t="shared" si="608"/>
        <v>1</v>
      </c>
      <c r="DN242">
        <f t="shared" si="608"/>
        <v>1</v>
      </c>
      <c r="DO242">
        <f t="shared" si="608"/>
        <v>1</v>
      </c>
      <c r="DP242">
        <f t="shared" si="608"/>
        <v>1</v>
      </c>
      <c r="DQ242">
        <f t="shared" si="608"/>
        <v>1</v>
      </c>
      <c r="DR242">
        <f t="shared" si="608"/>
        <v>1</v>
      </c>
      <c r="DS242">
        <f t="shared" si="608"/>
        <v>1</v>
      </c>
      <c r="DT242">
        <f t="shared" si="608"/>
        <v>1</v>
      </c>
      <c r="DU242">
        <f t="shared" si="608"/>
        <v>1</v>
      </c>
      <c r="DV242">
        <f t="shared" si="608"/>
        <v>1</v>
      </c>
      <c r="DW242">
        <f t="shared" si="608"/>
        <v>1</v>
      </c>
      <c r="DX242">
        <f t="shared" si="608"/>
        <v>1</v>
      </c>
      <c r="DY242">
        <f t="shared" si="608"/>
        <v>1</v>
      </c>
      <c r="DZ242">
        <f t="shared" si="608"/>
        <v>1</v>
      </c>
    </row>
    <row r="243" spans="1:130">
      <c r="A243" s="106"/>
      <c r="B243" s="19" t="s">
        <v>2</v>
      </c>
      <c r="C243" s="96"/>
      <c r="D243" s="34">
        <v>0</v>
      </c>
      <c r="E243" s="34">
        <v>0</v>
      </c>
      <c r="F243" s="34">
        <v>0</v>
      </c>
      <c r="G243" s="34">
        <v>0</v>
      </c>
      <c r="H243" s="34">
        <v>0</v>
      </c>
      <c r="I243" s="34">
        <v>0</v>
      </c>
      <c r="J243" s="34">
        <v>0</v>
      </c>
      <c r="K243" s="34">
        <v>0</v>
      </c>
      <c r="L243" s="34">
        <v>0</v>
      </c>
      <c r="M243" s="34">
        <v>0</v>
      </c>
      <c r="N243" s="34">
        <v>0</v>
      </c>
      <c r="O243" s="34">
        <v>0</v>
      </c>
      <c r="P243" s="34">
        <v>0</v>
      </c>
      <c r="Q243" s="34">
        <v>0</v>
      </c>
      <c r="R243" s="34">
        <v>0</v>
      </c>
      <c r="S243" s="34">
        <v>0</v>
      </c>
      <c r="T243" s="35">
        <v>0</v>
      </c>
      <c r="U243" s="35">
        <v>0</v>
      </c>
      <c r="V243" s="35">
        <v>0</v>
      </c>
      <c r="W243" s="35">
        <v>0</v>
      </c>
      <c r="X243" s="35">
        <v>0</v>
      </c>
      <c r="Y243" s="35">
        <v>0</v>
      </c>
      <c r="Z243" s="35">
        <v>0</v>
      </c>
      <c r="AA243" s="35">
        <v>0</v>
      </c>
      <c r="AB243" s="35">
        <v>0</v>
      </c>
      <c r="AC243" s="35">
        <v>0</v>
      </c>
      <c r="AD243" s="35">
        <v>0</v>
      </c>
      <c r="AE243" s="35">
        <v>0</v>
      </c>
      <c r="AF243" s="35">
        <v>0</v>
      </c>
      <c r="AG243" s="62">
        <v>535</v>
      </c>
      <c r="AH243" s="62">
        <v>0</v>
      </c>
      <c r="AI243" s="62">
        <v>0</v>
      </c>
      <c r="AJ243" s="62">
        <v>960</v>
      </c>
      <c r="AK243" s="41" t="s">
        <v>16</v>
      </c>
      <c r="AL243" s="62">
        <v>1258</v>
      </c>
      <c r="AM243" s="62">
        <v>1348</v>
      </c>
      <c r="AN243" s="41" t="s">
        <v>16</v>
      </c>
      <c r="AO243" s="62">
        <v>1270</v>
      </c>
      <c r="AP243" s="62">
        <v>0</v>
      </c>
      <c r="AQ243" s="62">
        <v>0</v>
      </c>
      <c r="AR243" s="41" t="s">
        <v>16</v>
      </c>
      <c r="AS243" s="62">
        <v>1300</v>
      </c>
      <c r="AT243" s="41" t="s">
        <v>16</v>
      </c>
      <c r="AU243" s="41" t="s">
        <v>16</v>
      </c>
      <c r="AV243" s="41" t="s">
        <v>16</v>
      </c>
      <c r="AW243" s="18">
        <v>4123</v>
      </c>
      <c r="AX243" s="62">
        <v>1505</v>
      </c>
      <c r="AY243" s="41" t="s">
        <v>22</v>
      </c>
      <c r="AZ243" s="62">
        <v>0</v>
      </c>
      <c r="BA243" s="62">
        <v>0</v>
      </c>
      <c r="BB243" s="62">
        <v>0</v>
      </c>
      <c r="BC243" s="62">
        <v>0</v>
      </c>
      <c r="BD243" s="62">
        <v>0</v>
      </c>
      <c r="BE243" s="60">
        <v>0</v>
      </c>
      <c r="BF243" s="60">
        <v>0</v>
      </c>
      <c r="BG243" s="60">
        <v>0</v>
      </c>
      <c r="BH243" s="18">
        <v>0</v>
      </c>
      <c r="BI243" s="18">
        <v>0</v>
      </c>
      <c r="BJ243" s="118">
        <v>0</v>
      </c>
      <c r="BK243" s="118">
        <v>5.4</v>
      </c>
      <c r="BL243" s="155">
        <v>158</v>
      </c>
      <c r="BM243" s="118">
        <v>211</v>
      </c>
      <c r="BN243" s="118">
        <v>0</v>
      </c>
      <c r="BO243" s="103"/>
      <c r="BP243">
        <f t="shared" ref="BP243:BY249" si="609">IF($C243&lt;&gt;"",IF(D243&gt;0,1,0),0)</f>
        <v>0</v>
      </c>
      <c r="BQ243">
        <f t="shared" si="609"/>
        <v>0</v>
      </c>
      <c r="BR243">
        <f t="shared" si="609"/>
        <v>0</v>
      </c>
      <c r="BS243">
        <f t="shared" si="609"/>
        <v>0</v>
      </c>
      <c r="BT243">
        <f t="shared" si="609"/>
        <v>0</v>
      </c>
      <c r="BU243">
        <f t="shared" si="609"/>
        <v>0</v>
      </c>
      <c r="BV243">
        <f t="shared" si="609"/>
        <v>0</v>
      </c>
      <c r="BW243">
        <f t="shared" si="609"/>
        <v>0</v>
      </c>
      <c r="BX243">
        <f t="shared" si="609"/>
        <v>0</v>
      </c>
      <c r="BY243">
        <f t="shared" si="609"/>
        <v>0</v>
      </c>
      <c r="BZ243">
        <f t="shared" ref="BZ243:CI249" si="610">IF($C243&lt;&gt;"",IF(N243&gt;0,1,0),0)</f>
        <v>0</v>
      </c>
      <c r="CA243">
        <f t="shared" si="610"/>
        <v>0</v>
      </c>
      <c r="CB243">
        <f t="shared" si="610"/>
        <v>0</v>
      </c>
      <c r="CC243">
        <f t="shared" si="610"/>
        <v>0</v>
      </c>
      <c r="CD243">
        <f t="shared" si="610"/>
        <v>0</v>
      </c>
      <c r="CE243">
        <f t="shared" si="610"/>
        <v>0</v>
      </c>
      <c r="CF243">
        <f t="shared" si="610"/>
        <v>0</v>
      </c>
      <c r="CG243">
        <f t="shared" si="610"/>
        <v>0</v>
      </c>
      <c r="CH243">
        <f t="shared" si="610"/>
        <v>0</v>
      </c>
      <c r="CI243">
        <f t="shared" si="610"/>
        <v>0</v>
      </c>
      <c r="CJ243">
        <f t="shared" ref="CJ243:CS249" si="611">IF($C243&lt;&gt;"",IF(X243&gt;0,1,0),0)</f>
        <v>0</v>
      </c>
      <c r="CK243">
        <f t="shared" si="611"/>
        <v>0</v>
      </c>
      <c r="CL243">
        <f t="shared" si="611"/>
        <v>0</v>
      </c>
      <c r="CM243">
        <f t="shared" si="611"/>
        <v>0</v>
      </c>
      <c r="CN243">
        <f t="shared" si="611"/>
        <v>0</v>
      </c>
      <c r="CO243">
        <f t="shared" si="611"/>
        <v>0</v>
      </c>
      <c r="CP243">
        <f t="shared" si="611"/>
        <v>0</v>
      </c>
      <c r="CQ243">
        <f t="shared" si="611"/>
        <v>0</v>
      </c>
      <c r="CR243">
        <f t="shared" si="611"/>
        <v>0</v>
      </c>
      <c r="CS243">
        <f t="shared" si="611"/>
        <v>0</v>
      </c>
      <c r="CT243">
        <f t="shared" ref="CT243:DC249" si="612">IF($C243&lt;&gt;"",IF(AH243&gt;0,1,0),0)</f>
        <v>0</v>
      </c>
      <c r="CU243">
        <f t="shared" si="612"/>
        <v>0</v>
      </c>
      <c r="CV243">
        <f t="shared" si="612"/>
        <v>0</v>
      </c>
      <c r="CW243">
        <f t="shared" si="612"/>
        <v>0</v>
      </c>
      <c r="CX243">
        <f t="shared" si="612"/>
        <v>0</v>
      </c>
      <c r="CY243">
        <f t="shared" si="612"/>
        <v>0</v>
      </c>
      <c r="CZ243">
        <f t="shared" si="612"/>
        <v>0</v>
      </c>
      <c r="DA243">
        <f t="shared" si="612"/>
        <v>0</v>
      </c>
      <c r="DB243">
        <f t="shared" si="612"/>
        <v>0</v>
      </c>
      <c r="DC243">
        <f t="shared" si="612"/>
        <v>0</v>
      </c>
      <c r="DD243">
        <f t="shared" ref="DD243:DM249" si="613">IF($C243&lt;&gt;"",IF(AR243&gt;0,1,0),0)</f>
        <v>0</v>
      </c>
      <c r="DE243">
        <f t="shared" si="613"/>
        <v>0</v>
      </c>
      <c r="DF243">
        <f t="shared" si="613"/>
        <v>0</v>
      </c>
      <c r="DG243">
        <f t="shared" si="613"/>
        <v>0</v>
      </c>
      <c r="DH243">
        <f t="shared" si="613"/>
        <v>0</v>
      </c>
      <c r="DI243">
        <f t="shared" si="613"/>
        <v>0</v>
      </c>
      <c r="DJ243">
        <f t="shared" si="613"/>
        <v>0</v>
      </c>
      <c r="DK243">
        <f t="shared" si="613"/>
        <v>0</v>
      </c>
      <c r="DL243">
        <f t="shared" si="613"/>
        <v>0</v>
      </c>
      <c r="DM243">
        <f t="shared" si="613"/>
        <v>0</v>
      </c>
      <c r="DN243">
        <f t="shared" ref="DN243:DW249" si="614">IF($C243&lt;&gt;"",IF(BB243&gt;0,1,0),0)</f>
        <v>0</v>
      </c>
      <c r="DO243">
        <f t="shared" si="614"/>
        <v>0</v>
      </c>
      <c r="DP243">
        <f t="shared" si="614"/>
        <v>0</v>
      </c>
      <c r="DQ243">
        <f t="shared" si="614"/>
        <v>0</v>
      </c>
      <c r="DR243">
        <f t="shared" si="614"/>
        <v>0</v>
      </c>
      <c r="DS243">
        <f t="shared" si="614"/>
        <v>0</v>
      </c>
      <c r="DT243">
        <f t="shared" si="614"/>
        <v>0</v>
      </c>
      <c r="DU243">
        <f t="shared" si="614"/>
        <v>0</v>
      </c>
      <c r="DV243">
        <f t="shared" si="614"/>
        <v>0</v>
      </c>
      <c r="DW243">
        <f t="shared" si="614"/>
        <v>0</v>
      </c>
      <c r="DX243">
        <f t="shared" ref="DX243:DZ247" si="615">IF($C243&lt;&gt;"",IF(BL242&gt;0,1,0),0)</f>
        <v>0</v>
      </c>
      <c r="DY243">
        <f t="shared" si="615"/>
        <v>0</v>
      </c>
      <c r="DZ243">
        <f t="shared" si="615"/>
        <v>0</v>
      </c>
    </row>
    <row r="244" spans="1:130">
      <c r="A244" s="106"/>
      <c r="B244" s="19" t="s">
        <v>202</v>
      </c>
      <c r="C244" s="96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62"/>
      <c r="AH244" s="62"/>
      <c r="AI244" s="62"/>
      <c r="AJ244" s="62"/>
      <c r="AK244" s="135"/>
      <c r="AL244" s="62"/>
      <c r="AM244" s="62"/>
      <c r="AN244" s="135"/>
      <c r="AO244" s="62"/>
      <c r="AP244" s="62"/>
      <c r="AQ244" s="62"/>
      <c r="AR244" s="135"/>
      <c r="AS244" s="18">
        <v>34</v>
      </c>
      <c r="AT244" s="62">
        <f>71+5</f>
        <v>76</v>
      </c>
      <c r="AU244" s="135"/>
      <c r="AV244" s="135"/>
      <c r="AW244" s="135"/>
      <c r="AX244" s="62"/>
      <c r="AY244" s="62">
        <v>32</v>
      </c>
      <c r="AZ244" s="62"/>
      <c r="BA244" s="62"/>
      <c r="BB244" s="62">
        <v>4</v>
      </c>
      <c r="BC244" s="62"/>
      <c r="BD244" s="62"/>
      <c r="BE244" s="61"/>
      <c r="BF244" s="60"/>
      <c r="BG244" s="60"/>
      <c r="BH244" s="18"/>
      <c r="BI244" s="18"/>
      <c r="BJ244" s="118">
        <v>78.400000000000006</v>
      </c>
      <c r="BK244" s="118">
        <f>78.4+89+210+60</f>
        <v>437.4</v>
      </c>
      <c r="BL244" s="155">
        <v>0</v>
      </c>
      <c r="BM244" s="118">
        <f>442+19</f>
        <v>461</v>
      </c>
      <c r="BN244" s="118">
        <v>0</v>
      </c>
      <c r="BO244" s="103"/>
      <c r="BP244">
        <f t="shared" si="609"/>
        <v>0</v>
      </c>
      <c r="BQ244">
        <f t="shared" si="609"/>
        <v>0</v>
      </c>
      <c r="BR244">
        <f t="shared" si="609"/>
        <v>0</v>
      </c>
      <c r="BS244">
        <f t="shared" si="609"/>
        <v>0</v>
      </c>
      <c r="BT244">
        <f t="shared" si="609"/>
        <v>0</v>
      </c>
      <c r="BU244">
        <f t="shared" si="609"/>
        <v>0</v>
      </c>
      <c r="BV244">
        <f t="shared" si="609"/>
        <v>0</v>
      </c>
      <c r="BW244">
        <f t="shared" si="609"/>
        <v>0</v>
      </c>
      <c r="BX244">
        <f t="shared" si="609"/>
        <v>0</v>
      </c>
      <c r="BY244">
        <f t="shared" si="609"/>
        <v>0</v>
      </c>
      <c r="BZ244">
        <f t="shared" si="610"/>
        <v>0</v>
      </c>
      <c r="CA244">
        <f t="shared" si="610"/>
        <v>0</v>
      </c>
      <c r="CB244">
        <f t="shared" si="610"/>
        <v>0</v>
      </c>
      <c r="CC244">
        <f t="shared" si="610"/>
        <v>0</v>
      </c>
      <c r="CD244">
        <f t="shared" si="610"/>
        <v>0</v>
      </c>
      <c r="CE244">
        <f t="shared" si="610"/>
        <v>0</v>
      </c>
      <c r="CF244">
        <f t="shared" si="610"/>
        <v>0</v>
      </c>
      <c r="CG244">
        <f t="shared" si="610"/>
        <v>0</v>
      </c>
      <c r="CH244">
        <f t="shared" si="610"/>
        <v>0</v>
      </c>
      <c r="CI244">
        <f t="shared" si="610"/>
        <v>0</v>
      </c>
      <c r="CJ244">
        <f t="shared" si="611"/>
        <v>0</v>
      </c>
      <c r="CK244">
        <f t="shared" si="611"/>
        <v>0</v>
      </c>
      <c r="CL244">
        <f t="shared" si="611"/>
        <v>0</v>
      </c>
      <c r="CM244">
        <f t="shared" si="611"/>
        <v>0</v>
      </c>
      <c r="CN244">
        <f t="shared" si="611"/>
        <v>0</v>
      </c>
      <c r="CO244">
        <f t="shared" si="611"/>
        <v>0</v>
      </c>
      <c r="CP244">
        <f t="shared" si="611"/>
        <v>0</v>
      </c>
      <c r="CQ244">
        <f t="shared" si="611"/>
        <v>0</v>
      </c>
      <c r="CR244">
        <f t="shared" si="611"/>
        <v>0</v>
      </c>
      <c r="CS244">
        <f t="shared" si="611"/>
        <v>0</v>
      </c>
      <c r="CT244">
        <f t="shared" si="612"/>
        <v>0</v>
      </c>
      <c r="CU244">
        <f t="shared" si="612"/>
        <v>0</v>
      </c>
      <c r="CV244">
        <f t="shared" si="612"/>
        <v>0</v>
      </c>
      <c r="CW244">
        <f t="shared" si="612"/>
        <v>0</v>
      </c>
      <c r="CX244">
        <f t="shared" si="612"/>
        <v>0</v>
      </c>
      <c r="CY244">
        <f t="shared" si="612"/>
        <v>0</v>
      </c>
      <c r="CZ244">
        <f t="shared" si="612"/>
        <v>0</v>
      </c>
      <c r="DA244">
        <f t="shared" si="612"/>
        <v>0</v>
      </c>
      <c r="DB244">
        <f t="shared" si="612"/>
        <v>0</v>
      </c>
      <c r="DC244">
        <f t="shared" si="612"/>
        <v>0</v>
      </c>
      <c r="DD244">
        <f t="shared" si="613"/>
        <v>0</v>
      </c>
      <c r="DE244">
        <f t="shared" si="613"/>
        <v>0</v>
      </c>
      <c r="DF244">
        <f t="shared" si="613"/>
        <v>0</v>
      </c>
      <c r="DG244">
        <f t="shared" si="613"/>
        <v>0</v>
      </c>
      <c r="DH244">
        <f t="shared" si="613"/>
        <v>0</v>
      </c>
      <c r="DI244">
        <f t="shared" si="613"/>
        <v>0</v>
      </c>
      <c r="DJ244">
        <f t="shared" si="613"/>
        <v>0</v>
      </c>
      <c r="DK244">
        <f t="shared" si="613"/>
        <v>0</v>
      </c>
      <c r="DL244">
        <f t="shared" si="613"/>
        <v>0</v>
      </c>
      <c r="DM244">
        <f t="shared" si="613"/>
        <v>0</v>
      </c>
      <c r="DN244">
        <f t="shared" si="614"/>
        <v>0</v>
      </c>
      <c r="DO244">
        <f t="shared" si="614"/>
        <v>0</v>
      </c>
      <c r="DP244">
        <f t="shared" si="614"/>
        <v>0</v>
      </c>
      <c r="DQ244">
        <f t="shared" si="614"/>
        <v>0</v>
      </c>
      <c r="DR244">
        <f t="shared" si="614"/>
        <v>0</v>
      </c>
      <c r="DS244">
        <f t="shared" si="614"/>
        <v>0</v>
      </c>
      <c r="DT244">
        <f t="shared" si="614"/>
        <v>0</v>
      </c>
      <c r="DU244">
        <f t="shared" si="614"/>
        <v>0</v>
      </c>
      <c r="DV244">
        <f t="shared" si="614"/>
        <v>0</v>
      </c>
      <c r="DW244">
        <f t="shared" si="614"/>
        <v>0</v>
      </c>
      <c r="DX244">
        <f t="shared" si="615"/>
        <v>0</v>
      </c>
      <c r="DY244">
        <f t="shared" si="615"/>
        <v>0</v>
      </c>
      <c r="DZ244">
        <f t="shared" si="615"/>
        <v>0</v>
      </c>
    </row>
    <row r="245" spans="1:130">
      <c r="A245" s="106" t="str">
        <f>IF(LEFT(B260,1)&lt;&gt;"",IF(LEFT(B260,1)&lt;&gt;" ",COUNT($A$66:A242)+1,""),"")</f>
        <v/>
      </c>
      <c r="B245" s="59" t="s">
        <v>3</v>
      </c>
      <c r="C245" s="96"/>
      <c r="D245" s="34">
        <v>0</v>
      </c>
      <c r="E245" s="34">
        <v>0</v>
      </c>
      <c r="F245" s="34">
        <v>0</v>
      </c>
      <c r="G245" s="34">
        <v>0</v>
      </c>
      <c r="H245" s="34">
        <v>0</v>
      </c>
      <c r="I245" s="34">
        <v>0</v>
      </c>
      <c r="J245" s="34">
        <v>0</v>
      </c>
      <c r="K245" s="34">
        <v>0</v>
      </c>
      <c r="L245" s="34">
        <v>0</v>
      </c>
      <c r="M245" s="34">
        <v>0</v>
      </c>
      <c r="N245" s="34">
        <v>0</v>
      </c>
      <c r="O245" s="34">
        <v>0</v>
      </c>
      <c r="P245" s="34">
        <v>1.218E-2</v>
      </c>
      <c r="Q245" s="34">
        <v>5.1054000000000002E-2</v>
      </c>
      <c r="R245" s="34">
        <v>2.9614780000000001</v>
      </c>
      <c r="S245" s="34">
        <v>1.611226</v>
      </c>
      <c r="T245" s="35">
        <v>0</v>
      </c>
      <c r="U245" s="35">
        <v>1.3219989999999999</v>
      </c>
      <c r="V245" s="35">
        <v>0.86885500000000004</v>
      </c>
      <c r="W245" s="35">
        <v>1.0314650000000001</v>
      </c>
      <c r="X245" s="35">
        <v>5.0070030000000001</v>
      </c>
      <c r="Y245" s="35">
        <v>3.2511939999999999</v>
      </c>
      <c r="Z245" s="35">
        <v>5.4835180000000001</v>
      </c>
      <c r="AA245" s="35">
        <v>4.3183850000000001</v>
      </c>
      <c r="AB245" s="18">
        <v>4.7655289999999999</v>
      </c>
      <c r="AC245" s="35">
        <v>5.8955520000000003</v>
      </c>
      <c r="AD245" s="35">
        <v>10.831950000000001</v>
      </c>
      <c r="AE245" s="18">
        <v>39.626150000000003</v>
      </c>
      <c r="AF245" s="18">
        <v>117.5997</v>
      </c>
      <c r="AG245" s="41" t="s">
        <v>16</v>
      </c>
      <c r="AH245" s="35">
        <v>209.41319999999999</v>
      </c>
      <c r="AI245" s="35">
        <v>455.47789999999998</v>
      </c>
      <c r="AJ245" s="41" t="s">
        <v>16</v>
      </c>
      <c r="AK245" s="35">
        <v>607.28319999999997</v>
      </c>
      <c r="AL245" s="35">
        <v>1480.704</v>
      </c>
      <c r="AM245" s="41" t="s">
        <v>16</v>
      </c>
      <c r="AN245" s="35">
        <v>1219.018</v>
      </c>
      <c r="AO245" s="41" t="s">
        <v>16</v>
      </c>
      <c r="AP245" s="35">
        <v>365.0136</v>
      </c>
      <c r="AQ245" s="35">
        <v>383.18049999999999</v>
      </c>
      <c r="AR245" s="35">
        <v>236.4</v>
      </c>
      <c r="AS245" s="41" t="s">
        <v>16</v>
      </c>
      <c r="AT245" s="35">
        <f>363.3017-AT244</f>
        <v>287.30169999999998</v>
      </c>
      <c r="AU245" s="35">
        <v>474.76620000000003</v>
      </c>
      <c r="AV245" s="35">
        <v>337.96170000000001</v>
      </c>
      <c r="AW245" s="41" t="s">
        <v>16</v>
      </c>
      <c r="AX245" s="41" t="s">
        <v>16</v>
      </c>
      <c r="AY245" s="35">
        <f>293.8566-AY244</f>
        <v>261.85660000000001</v>
      </c>
      <c r="AZ245" s="35">
        <v>33.632530000000003</v>
      </c>
      <c r="BA245" s="35">
        <v>33.646590000000003</v>
      </c>
      <c r="BB245" s="35">
        <v>95.559663300000011</v>
      </c>
      <c r="BC245" s="35">
        <v>3.0704999999999999E-3</v>
      </c>
      <c r="BD245" s="35">
        <v>63.633107199999998</v>
      </c>
      <c r="BE245" s="35">
        <v>176.87328650000001</v>
      </c>
      <c r="BF245" s="18">
        <v>26.989043200000005</v>
      </c>
      <c r="BG245" s="18">
        <v>2.8515937999999998</v>
      </c>
      <c r="BH245" s="18">
        <v>303.37805029999998</v>
      </c>
      <c r="BI245" s="18">
        <v>1057</v>
      </c>
      <c r="BJ245" s="18">
        <v>0</v>
      </c>
      <c r="BK245" s="118">
        <v>0</v>
      </c>
      <c r="BL245" s="155">
        <v>5</v>
      </c>
      <c r="BM245" s="41" t="s">
        <v>16</v>
      </c>
      <c r="BN245" s="118">
        <v>0</v>
      </c>
      <c r="BO245" s="103"/>
      <c r="BP245">
        <f t="shared" si="609"/>
        <v>0</v>
      </c>
      <c r="BQ245">
        <f t="shared" si="609"/>
        <v>0</v>
      </c>
      <c r="BR245">
        <f t="shared" si="609"/>
        <v>0</v>
      </c>
      <c r="BS245">
        <f t="shared" si="609"/>
        <v>0</v>
      </c>
      <c r="BT245">
        <f t="shared" si="609"/>
        <v>0</v>
      </c>
      <c r="BU245">
        <f t="shared" si="609"/>
        <v>0</v>
      </c>
      <c r="BV245">
        <f t="shared" si="609"/>
        <v>0</v>
      </c>
      <c r="BW245">
        <f t="shared" si="609"/>
        <v>0</v>
      </c>
      <c r="BX245">
        <f t="shared" si="609"/>
        <v>0</v>
      </c>
      <c r="BY245">
        <f t="shared" si="609"/>
        <v>0</v>
      </c>
      <c r="BZ245">
        <f t="shared" si="610"/>
        <v>0</v>
      </c>
      <c r="CA245">
        <f t="shared" si="610"/>
        <v>0</v>
      </c>
      <c r="CB245">
        <f t="shared" si="610"/>
        <v>0</v>
      </c>
      <c r="CC245">
        <f t="shared" si="610"/>
        <v>0</v>
      </c>
      <c r="CD245">
        <f t="shared" si="610"/>
        <v>0</v>
      </c>
      <c r="CE245">
        <f t="shared" si="610"/>
        <v>0</v>
      </c>
      <c r="CF245">
        <f t="shared" si="610"/>
        <v>0</v>
      </c>
      <c r="CG245">
        <f t="shared" si="610"/>
        <v>0</v>
      </c>
      <c r="CH245">
        <f t="shared" si="610"/>
        <v>0</v>
      </c>
      <c r="CI245">
        <f t="shared" si="610"/>
        <v>0</v>
      </c>
      <c r="CJ245">
        <f t="shared" si="611"/>
        <v>0</v>
      </c>
      <c r="CK245">
        <f t="shared" si="611"/>
        <v>0</v>
      </c>
      <c r="CL245">
        <f t="shared" si="611"/>
        <v>0</v>
      </c>
      <c r="CM245">
        <f t="shared" si="611"/>
        <v>0</v>
      </c>
      <c r="CN245">
        <f t="shared" si="611"/>
        <v>0</v>
      </c>
      <c r="CO245">
        <f t="shared" si="611"/>
        <v>0</v>
      </c>
      <c r="CP245">
        <f t="shared" si="611"/>
        <v>0</v>
      </c>
      <c r="CQ245">
        <f t="shared" si="611"/>
        <v>0</v>
      </c>
      <c r="CR245">
        <f t="shared" si="611"/>
        <v>0</v>
      </c>
      <c r="CS245">
        <f t="shared" si="611"/>
        <v>0</v>
      </c>
      <c r="CT245">
        <f t="shared" si="612"/>
        <v>0</v>
      </c>
      <c r="CU245">
        <f t="shared" si="612"/>
        <v>0</v>
      </c>
      <c r="CV245">
        <f t="shared" si="612"/>
        <v>0</v>
      </c>
      <c r="CW245">
        <f t="shared" si="612"/>
        <v>0</v>
      </c>
      <c r="CX245">
        <f t="shared" si="612"/>
        <v>0</v>
      </c>
      <c r="CY245">
        <f t="shared" si="612"/>
        <v>0</v>
      </c>
      <c r="CZ245">
        <f t="shared" si="612"/>
        <v>0</v>
      </c>
      <c r="DA245">
        <f t="shared" si="612"/>
        <v>0</v>
      </c>
      <c r="DB245">
        <f t="shared" si="612"/>
        <v>0</v>
      </c>
      <c r="DC245">
        <f t="shared" si="612"/>
        <v>0</v>
      </c>
      <c r="DD245">
        <f t="shared" si="613"/>
        <v>0</v>
      </c>
      <c r="DE245">
        <f t="shared" si="613"/>
        <v>0</v>
      </c>
      <c r="DF245">
        <f t="shared" si="613"/>
        <v>0</v>
      </c>
      <c r="DG245">
        <f t="shared" si="613"/>
        <v>0</v>
      </c>
      <c r="DH245">
        <f t="shared" si="613"/>
        <v>0</v>
      </c>
      <c r="DI245">
        <f t="shared" si="613"/>
        <v>0</v>
      </c>
      <c r="DJ245">
        <f t="shared" si="613"/>
        <v>0</v>
      </c>
      <c r="DK245">
        <f t="shared" si="613"/>
        <v>0</v>
      </c>
      <c r="DL245">
        <f t="shared" si="613"/>
        <v>0</v>
      </c>
      <c r="DM245">
        <f t="shared" si="613"/>
        <v>0</v>
      </c>
      <c r="DN245">
        <f t="shared" si="614"/>
        <v>0</v>
      </c>
      <c r="DO245">
        <f t="shared" si="614"/>
        <v>0</v>
      </c>
      <c r="DP245">
        <f t="shared" si="614"/>
        <v>0</v>
      </c>
      <c r="DQ245">
        <f t="shared" si="614"/>
        <v>0</v>
      </c>
      <c r="DR245">
        <f t="shared" si="614"/>
        <v>0</v>
      </c>
      <c r="DS245">
        <f t="shared" si="614"/>
        <v>0</v>
      </c>
      <c r="DT245">
        <f t="shared" si="614"/>
        <v>0</v>
      </c>
      <c r="DU245">
        <f t="shared" si="614"/>
        <v>0</v>
      </c>
      <c r="DV245">
        <f t="shared" si="614"/>
        <v>0</v>
      </c>
      <c r="DW245">
        <f t="shared" si="614"/>
        <v>0</v>
      </c>
      <c r="DX245">
        <f t="shared" si="615"/>
        <v>0</v>
      </c>
      <c r="DY245">
        <f t="shared" si="615"/>
        <v>0</v>
      </c>
      <c r="DZ245">
        <f t="shared" si="615"/>
        <v>0</v>
      </c>
    </row>
    <row r="246" spans="1:130">
      <c r="A246" s="106" t="str">
        <f>IF(LEFT(B262,1)&lt;&gt;"",IF(LEFT(B262,1)&lt;&gt;" ",COUNT($A$66:A245)+1,""),"")</f>
        <v/>
      </c>
      <c r="B246" s="59" t="s">
        <v>18</v>
      </c>
      <c r="C246" s="96"/>
      <c r="D246" s="34">
        <v>0</v>
      </c>
      <c r="E246" s="34">
        <v>0</v>
      </c>
      <c r="F246" s="34">
        <v>0</v>
      </c>
      <c r="G246" s="34">
        <v>0</v>
      </c>
      <c r="H246" s="34">
        <v>0</v>
      </c>
      <c r="I246" s="34">
        <v>0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0</v>
      </c>
      <c r="T246" s="34">
        <v>0</v>
      </c>
      <c r="U246" s="34">
        <v>0</v>
      </c>
      <c r="V246" s="34">
        <v>0</v>
      </c>
      <c r="W246" s="34">
        <v>0</v>
      </c>
      <c r="X246" s="34">
        <v>0</v>
      </c>
      <c r="Y246" s="34">
        <v>0</v>
      </c>
      <c r="Z246" s="34">
        <v>0</v>
      </c>
      <c r="AA246" s="34">
        <v>0</v>
      </c>
      <c r="AB246" s="34">
        <v>0</v>
      </c>
      <c r="AC246" s="34">
        <v>400</v>
      </c>
      <c r="AD246" s="34">
        <v>433.2</v>
      </c>
      <c r="AE246" s="34">
        <v>470.45519999999993</v>
      </c>
      <c r="AF246" s="34">
        <v>514.67798879999987</v>
      </c>
      <c r="AG246" s="34">
        <v>569.23385561279974</v>
      </c>
      <c r="AH246" s="34">
        <v>624.44953960724126</v>
      </c>
      <c r="AI246" s="34">
        <v>637.73533960724126</v>
      </c>
      <c r="AJ246" s="34">
        <v>644.45553960724123</v>
      </c>
      <c r="AK246" s="34">
        <v>649.36033960724126</v>
      </c>
      <c r="AL246" s="34">
        <v>657.60193960724121</v>
      </c>
      <c r="AM246" s="34">
        <v>668.68943960724118</v>
      </c>
      <c r="AN246" s="34">
        <v>677.65323960724118</v>
      </c>
      <c r="AO246" s="34">
        <v>671.0571396072412</v>
      </c>
      <c r="AP246" s="34">
        <v>676.5263396072412</v>
      </c>
      <c r="AQ246" s="34">
        <v>680.93073960724132</v>
      </c>
      <c r="AR246" s="34">
        <v>692.9253396072412</v>
      </c>
      <c r="AS246" s="34">
        <v>693.25423960724117</v>
      </c>
      <c r="AT246" s="34">
        <v>702.21803960724117</v>
      </c>
      <c r="AU246" s="34">
        <v>796</v>
      </c>
      <c r="AV246" s="34">
        <v>0</v>
      </c>
      <c r="AW246" s="34">
        <v>0</v>
      </c>
      <c r="AX246" s="34">
        <v>0</v>
      </c>
      <c r="AY246" s="34">
        <v>0</v>
      </c>
      <c r="AZ246" s="34">
        <v>0</v>
      </c>
      <c r="BA246" s="34">
        <v>0</v>
      </c>
      <c r="BB246" s="34">
        <v>0</v>
      </c>
      <c r="BC246" s="34">
        <v>0</v>
      </c>
      <c r="BD246" s="20">
        <v>0</v>
      </c>
      <c r="BE246" s="25">
        <v>0</v>
      </c>
      <c r="BF246" s="18">
        <v>0</v>
      </c>
      <c r="BG246" s="18">
        <v>0</v>
      </c>
      <c r="BH246" s="18">
        <v>0</v>
      </c>
      <c r="BI246" s="118">
        <v>0</v>
      </c>
      <c r="BJ246" s="118">
        <v>0</v>
      </c>
      <c r="BK246" s="118">
        <v>0.1358268</v>
      </c>
      <c r="BL246" s="118">
        <v>0</v>
      </c>
      <c r="BM246" s="118">
        <v>0</v>
      </c>
      <c r="BN246" s="118">
        <v>0</v>
      </c>
      <c r="BO246" s="103"/>
      <c r="BP246">
        <f t="shared" si="609"/>
        <v>0</v>
      </c>
      <c r="BQ246">
        <f t="shared" si="609"/>
        <v>0</v>
      </c>
      <c r="BR246">
        <f t="shared" si="609"/>
        <v>0</v>
      </c>
      <c r="BS246">
        <f t="shared" si="609"/>
        <v>0</v>
      </c>
      <c r="BT246">
        <f t="shared" si="609"/>
        <v>0</v>
      </c>
      <c r="BU246">
        <f t="shared" si="609"/>
        <v>0</v>
      </c>
      <c r="BV246">
        <f t="shared" si="609"/>
        <v>0</v>
      </c>
      <c r="BW246">
        <f t="shared" si="609"/>
        <v>0</v>
      </c>
      <c r="BX246">
        <f t="shared" si="609"/>
        <v>0</v>
      </c>
      <c r="BY246">
        <f t="shared" si="609"/>
        <v>0</v>
      </c>
      <c r="BZ246">
        <f t="shared" si="610"/>
        <v>0</v>
      </c>
      <c r="CA246">
        <f t="shared" si="610"/>
        <v>0</v>
      </c>
      <c r="CB246">
        <f t="shared" si="610"/>
        <v>0</v>
      </c>
      <c r="CC246">
        <f t="shared" si="610"/>
        <v>0</v>
      </c>
      <c r="CD246">
        <f t="shared" si="610"/>
        <v>0</v>
      </c>
      <c r="CE246">
        <f t="shared" si="610"/>
        <v>0</v>
      </c>
      <c r="CF246">
        <f t="shared" si="610"/>
        <v>0</v>
      </c>
      <c r="CG246">
        <f t="shared" si="610"/>
        <v>0</v>
      </c>
      <c r="CH246">
        <f t="shared" si="610"/>
        <v>0</v>
      </c>
      <c r="CI246">
        <f t="shared" si="610"/>
        <v>0</v>
      </c>
      <c r="CJ246">
        <f t="shared" si="611"/>
        <v>0</v>
      </c>
      <c r="CK246">
        <f t="shared" si="611"/>
        <v>0</v>
      </c>
      <c r="CL246">
        <f t="shared" si="611"/>
        <v>0</v>
      </c>
      <c r="CM246">
        <f t="shared" si="611"/>
        <v>0</v>
      </c>
      <c r="CN246">
        <f t="shared" si="611"/>
        <v>0</v>
      </c>
      <c r="CO246">
        <f t="shared" si="611"/>
        <v>0</v>
      </c>
      <c r="CP246">
        <f t="shared" si="611"/>
        <v>0</v>
      </c>
      <c r="CQ246">
        <f t="shared" si="611"/>
        <v>0</v>
      </c>
      <c r="CR246">
        <f t="shared" si="611"/>
        <v>0</v>
      </c>
      <c r="CS246">
        <f t="shared" si="611"/>
        <v>0</v>
      </c>
      <c r="CT246">
        <f t="shared" si="612"/>
        <v>0</v>
      </c>
      <c r="CU246">
        <f t="shared" si="612"/>
        <v>0</v>
      </c>
      <c r="CV246">
        <f t="shared" si="612"/>
        <v>0</v>
      </c>
      <c r="CW246">
        <f t="shared" si="612"/>
        <v>0</v>
      </c>
      <c r="CX246">
        <f t="shared" si="612"/>
        <v>0</v>
      </c>
      <c r="CY246">
        <f t="shared" si="612"/>
        <v>0</v>
      </c>
      <c r="CZ246">
        <f t="shared" si="612"/>
        <v>0</v>
      </c>
      <c r="DA246">
        <f t="shared" si="612"/>
        <v>0</v>
      </c>
      <c r="DB246">
        <f t="shared" si="612"/>
        <v>0</v>
      </c>
      <c r="DC246">
        <f t="shared" si="612"/>
        <v>0</v>
      </c>
      <c r="DD246">
        <f t="shared" si="613"/>
        <v>0</v>
      </c>
      <c r="DE246">
        <f t="shared" si="613"/>
        <v>0</v>
      </c>
      <c r="DF246">
        <f t="shared" si="613"/>
        <v>0</v>
      </c>
      <c r="DG246">
        <f t="shared" si="613"/>
        <v>0</v>
      </c>
      <c r="DH246">
        <f t="shared" si="613"/>
        <v>0</v>
      </c>
      <c r="DI246">
        <f t="shared" si="613"/>
        <v>0</v>
      </c>
      <c r="DJ246">
        <f t="shared" si="613"/>
        <v>0</v>
      </c>
      <c r="DK246">
        <f t="shared" si="613"/>
        <v>0</v>
      </c>
      <c r="DL246">
        <f t="shared" si="613"/>
        <v>0</v>
      </c>
      <c r="DM246">
        <f t="shared" si="613"/>
        <v>0</v>
      </c>
      <c r="DN246">
        <f t="shared" si="614"/>
        <v>0</v>
      </c>
      <c r="DO246">
        <f t="shared" si="614"/>
        <v>0</v>
      </c>
      <c r="DP246">
        <f t="shared" si="614"/>
        <v>0</v>
      </c>
      <c r="DQ246">
        <f t="shared" si="614"/>
        <v>0</v>
      </c>
      <c r="DR246">
        <f t="shared" si="614"/>
        <v>0</v>
      </c>
      <c r="DS246">
        <f t="shared" si="614"/>
        <v>0</v>
      </c>
      <c r="DT246">
        <f t="shared" si="614"/>
        <v>0</v>
      </c>
      <c r="DU246">
        <f t="shared" si="614"/>
        <v>0</v>
      </c>
      <c r="DV246">
        <f t="shared" si="614"/>
        <v>0</v>
      </c>
      <c r="DW246">
        <f t="shared" si="614"/>
        <v>0</v>
      </c>
      <c r="DX246">
        <f t="shared" si="615"/>
        <v>0</v>
      </c>
      <c r="DY246">
        <f t="shared" si="615"/>
        <v>0</v>
      </c>
      <c r="DZ246">
        <f t="shared" si="615"/>
        <v>0</v>
      </c>
    </row>
    <row r="247" spans="1:130">
      <c r="A247" s="106"/>
      <c r="B247" s="59" t="s">
        <v>25</v>
      </c>
      <c r="C247" s="96"/>
      <c r="D247" s="34">
        <v>0</v>
      </c>
      <c r="E247" s="34">
        <v>0</v>
      </c>
      <c r="F247" s="34">
        <v>0</v>
      </c>
      <c r="G247" s="34">
        <v>0</v>
      </c>
      <c r="H247" s="34">
        <v>0</v>
      </c>
      <c r="I247" s="34">
        <v>0</v>
      </c>
      <c r="J247" s="34">
        <v>0</v>
      </c>
      <c r="K247" s="34">
        <v>0</v>
      </c>
      <c r="L247" s="34">
        <v>0</v>
      </c>
      <c r="M247" s="34">
        <v>0</v>
      </c>
      <c r="N247" s="34">
        <v>0</v>
      </c>
      <c r="O247" s="34">
        <v>0</v>
      </c>
      <c r="P247" s="34">
        <v>0</v>
      </c>
      <c r="Q247" s="34">
        <v>0</v>
      </c>
      <c r="R247" s="34">
        <v>0</v>
      </c>
      <c r="S247" s="34">
        <v>0</v>
      </c>
      <c r="T247" s="34">
        <v>0</v>
      </c>
      <c r="U247" s="34">
        <v>0</v>
      </c>
      <c r="V247" s="34">
        <v>0</v>
      </c>
      <c r="W247" s="34">
        <v>0</v>
      </c>
      <c r="X247" s="34">
        <v>0</v>
      </c>
      <c r="Y247" s="34">
        <v>0</v>
      </c>
      <c r="Z247" s="34">
        <v>0</v>
      </c>
      <c r="AA247" s="34">
        <v>0</v>
      </c>
      <c r="AB247" s="34">
        <v>0</v>
      </c>
      <c r="AC247" s="34">
        <v>0</v>
      </c>
      <c r="AD247" s="34">
        <v>0</v>
      </c>
      <c r="AE247" s="34">
        <v>0</v>
      </c>
      <c r="AF247" s="34">
        <v>0</v>
      </c>
      <c r="AG247" s="34">
        <v>0</v>
      </c>
      <c r="AH247" s="34">
        <v>0</v>
      </c>
      <c r="AI247" s="34">
        <v>0</v>
      </c>
      <c r="AJ247" s="34">
        <v>0</v>
      </c>
      <c r="AK247" s="34">
        <v>0</v>
      </c>
      <c r="AL247" s="34">
        <v>0</v>
      </c>
      <c r="AM247" s="34">
        <v>0</v>
      </c>
      <c r="AN247" s="34">
        <v>0</v>
      </c>
      <c r="AO247" s="18">
        <f>164000/550</f>
        <v>298.18181818181819</v>
      </c>
      <c r="AP247" s="34">
        <v>0</v>
      </c>
      <c r="AQ247" s="34">
        <v>0</v>
      </c>
      <c r="AR247" s="34">
        <v>0</v>
      </c>
      <c r="AS247" s="41" t="s">
        <v>16</v>
      </c>
      <c r="AT247" s="34">
        <v>5</v>
      </c>
      <c r="AU247" s="18">
        <v>10</v>
      </c>
      <c r="AV247" s="34">
        <v>1017</v>
      </c>
      <c r="AW247" s="34">
        <v>1000</v>
      </c>
      <c r="AX247" s="34">
        <v>0</v>
      </c>
      <c r="AY247" s="34">
        <v>0</v>
      </c>
      <c r="AZ247" s="34">
        <v>0</v>
      </c>
      <c r="BA247" s="34">
        <v>0</v>
      </c>
      <c r="BB247" s="34">
        <v>0</v>
      </c>
      <c r="BC247" s="34">
        <v>0</v>
      </c>
      <c r="BD247" s="20">
        <v>0</v>
      </c>
      <c r="BE247" s="25">
        <v>0</v>
      </c>
      <c r="BF247" s="18">
        <v>0</v>
      </c>
      <c r="BG247" s="18">
        <v>0</v>
      </c>
      <c r="BH247" s="18">
        <v>0</v>
      </c>
      <c r="BI247" s="118">
        <v>0</v>
      </c>
      <c r="BJ247" s="118">
        <v>0</v>
      </c>
      <c r="BK247" s="118">
        <v>0.1358268</v>
      </c>
      <c r="BL247" s="118">
        <v>0</v>
      </c>
      <c r="BM247" s="118">
        <v>0</v>
      </c>
      <c r="BN247" s="118">
        <v>0</v>
      </c>
      <c r="BO247" s="103"/>
      <c r="BP247">
        <f t="shared" si="609"/>
        <v>0</v>
      </c>
      <c r="BQ247">
        <f t="shared" si="609"/>
        <v>0</v>
      </c>
      <c r="BR247">
        <f t="shared" si="609"/>
        <v>0</v>
      </c>
      <c r="BS247">
        <f t="shared" si="609"/>
        <v>0</v>
      </c>
      <c r="BT247">
        <f t="shared" si="609"/>
        <v>0</v>
      </c>
      <c r="BU247">
        <f t="shared" si="609"/>
        <v>0</v>
      </c>
      <c r="BV247">
        <f t="shared" si="609"/>
        <v>0</v>
      </c>
      <c r="BW247">
        <f t="shared" si="609"/>
        <v>0</v>
      </c>
      <c r="BX247">
        <f t="shared" si="609"/>
        <v>0</v>
      </c>
      <c r="BY247">
        <f t="shared" si="609"/>
        <v>0</v>
      </c>
      <c r="BZ247">
        <f t="shared" si="610"/>
        <v>0</v>
      </c>
      <c r="CA247">
        <f t="shared" si="610"/>
        <v>0</v>
      </c>
      <c r="CB247">
        <f t="shared" si="610"/>
        <v>0</v>
      </c>
      <c r="CC247">
        <f t="shared" si="610"/>
        <v>0</v>
      </c>
      <c r="CD247">
        <f t="shared" si="610"/>
        <v>0</v>
      </c>
      <c r="CE247">
        <f t="shared" si="610"/>
        <v>0</v>
      </c>
      <c r="CF247">
        <f t="shared" si="610"/>
        <v>0</v>
      </c>
      <c r="CG247">
        <f t="shared" si="610"/>
        <v>0</v>
      </c>
      <c r="CH247">
        <f t="shared" si="610"/>
        <v>0</v>
      </c>
      <c r="CI247">
        <f t="shared" si="610"/>
        <v>0</v>
      </c>
      <c r="CJ247">
        <f t="shared" si="611"/>
        <v>0</v>
      </c>
      <c r="CK247">
        <f t="shared" si="611"/>
        <v>0</v>
      </c>
      <c r="CL247">
        <f t="shared" si="611"/>
        <v>0</v>
      </c>
      <c r="CM247">
        <f t="shared" si="611"/>
        <v>0</v>
      </c>
      <c r="CN247">
        <f t="shared" si="611"/>
        <v>0</v>
      </c>
      <c r="CO247">
        <f t="shared" si="611"/>
        <v>0</v>
      </c>
      <c r="CP247">
        <f t="shared" si="611"/>
        <v>0</v>
      </c>
      <c r="CQ247">
        <f t="shared" si="611"/>
        <v>0</v>
      </c>
      <c r="CR247">
        <f t="shared" si="611"/>
        <v>0</v>
      </c>
      <c r="CS247">
        <f t="shared" si="611"/>
        <v>0</v>
      </c>
      <c r="CT247">
        <f t="shared" si="612"/>
        <v>0</v>
      </c>
      <c r="CU247">
        <f t="shared" si="612"/>
        <v>0</v>
      </c>
      <c r="CV247">
        <f t="shared" si="612"/>
        <v>0</v>
      </c>
      <c r="CW247">
        <f t="shared" si="612"/>
        <v>0</v>
      </c>
      <c r="CX247">
        <f t="shared" si="612"/>
        <v>0</v>
      </c>
      <c r="CY247">
        <f t="shared" si="612"/>
        <v>0</v>
      </c>
      <c r="CZ247">
        <f t="shared" si="612"/>
        <v>0</v>
      </c>
      <c r="DA247">
        <f t="shared" si="612"/>
        <v>0</v>
      </c>
      <c r="DB247">
        <f t="shared" si="612"/>
        <v>0</v>
      </c>
      <c r="DC247">
        <f t="shared" si="612"/>
        <v>0</v>
      </c>
      <c r="DD247">
        <f t="shared" si="613"/>
        <v>0</v>
      </c>
      <c r="DE247">
        <f t="shared" si="613"/>
        <v>0</v>
      </c>
      <c r="DF247">
        <f t="shared" si="613"/>
        <v>0</v>
      </c>
      <c r="DG247">
        <f t="shared" si="613"/>
        <v>0</v>
      </c>
      <c r="DH247">
        <f t="shared" si="613"/>
        <v>0</v>
      </c>
      <c r="DI247">
        <f t="shared" si="613"/>
        <v>0</v>
      </c>
      <c r="DJ247">
        <f t="shared" si="613"/>
        <v>0</v>
      </c>
      <c r="DK247">
        <f t="shared" si="613"/>
        <v>0</v>
      </c>
      <c r="DL247">
        <f t="shared" si="613"/>
        <v>0</v>
      </c>
      <c r="DM247">
        <f t="shared" si="613"/>
        <v>0</v>
      </c>
      <c r="DN247">
        <f t="shared" si="614"/>
        <v>0</v>
      </c>
      <c r="DO247">
        <f t="shared" si="614"/>
        <v>0</v>
      </c>
      <c r="DP247">
        <f t="shared" si="614"/>
        <v>0</v>
      </c>
      <c r="DQ247">
        <f t="shared" si="614"/>
        <v>0</v>
      </c>
      <c r="DR247">
        <f t="shared" si="614"/>
        <v>0</v>
      </c>
      <c r="DS247">
        <f t="shared" si="614"/>
        <v>0</v>
      </c>
      <c r="DT247">
        <f t="shared" si="614"/>
        <v>0</v>
      </c>
      <c r="DU247">
        <f t="shared" si="614"/>
        <v>0</v>
      </c>
      <c r="DV247">
        <f t="shared" si="614"/>
        <v>0</v>
      </c>
      <c r="DW247">
        <f t="shared" si="614"/>
        <v>0</v>
      </c>
      <c r="DX247">
        <f t="shared" si="615"/>
        <v>0</v>
      </c>
      <c r="DY247">
        <f t="shared" si="615"/>
        <v>0</v>
      </c>
      <c r="DZ247">
        <f t="shared" si="615"/>
        <v>0</v>
      </c>
    </row>
    <row r="248" spans="1:130">
      <c r="A248" s="106"/>
      <c r="B248" s="19" t="s">
        <v>205</v>
      </c>
      <c r="C248" s="96"/>
      <c r="D248" s="34">
        <v>0</v>
      </c>
      <c r="E248" s="34">
        <v>0</v>
      </c>
      <c r="F248" s="34">
        <v>0</v>
      </c>
      <c r="G248" s="34">
        <v>0</v>
      </c>
      <c r="H248" s="34">
        <v>0</v>
      </c>
      <c r="I248" s="34">
        <v>0</v>
      </c>
      <c r="J248" s="34">
        <v>0</v>
      </c>
      <c r="K248" s="34">
        <v>0</v>
      </c>
      <c r="L248" s="34">
        <v>0</v>
      </c>
      <c r="M248" s="34">
        <v>0</v>
      </c>
      <c r="N248" s="34">
        <v>0</v>
      </c>
      <c r="O248" s="34">
        <v>0</v>
      </c>
      <c r="P248" s="34">
        <v>0</v>
      </c>
      <c r="Q248" s="34">
        <v>0</v>
      </c>
      <c r="R248" s="34">
        <v>0</v>
      </c>
      <c r="S248" s="34">
        <v>0</v>
      </c>
      <c r="T248" s="34">
        <v>0</v>
      </c>
      <c r="U248" s="34">
        <v>0</v>
      </c>
      <c r="V248" s="34">
        <v>0</v>
      </c>
      <c r="W248" s="34">
        <v>18.107230000000001</v>
      </c>
      <c r="X248" s="34">
        <v>11.12627</v>
      </c>
      <c r="Y248" s="34">
        <v>18.929880000000001</v>
      </c>
      <c r="Z248" s="34">
        <v>23.316320000000001</v>
      </c>
      <c r="AA248" s="34">
        <v>28.47963</v>
      </c>
      <c r="AB248" s="34">
        <v>31.922059999999998</v>
      </c>
      <c r="AC248" s="41" t="s">
        <v>16</v>
      </c>
      <c r="AD248" s="41" t="s">
        <v>16</v>
      </c>
      <c r="AE248" s="41" t="s">
        <v>16</v>
      </c>
      <c r="AF248" s="41" t="s">
        <v>16</v>
      </c>
      <c r="AG248" s="41" t="s">
        <v>16</v>
      </c>
      <c r="AH248" s="41" t="s">
        <v>16</v>
      </c>
      <c r="AI248" s="41" t="s">
        <v>16</v>
      </c>
      <c r="AJ248" s="18">
        <v>135</v>
      </c>
      <c r="AK248" s="41" t="s">
        <v>16</v>
      </c>
      <c r="AL248" s="41" t="s">
        <v>16</v>
      </c>
      <c r="AM248" s="41" t="s">
        <v>16</v>
      </c>
      <c r="AN248" s="41" t="s">
        <v>16</v>
      </c>
      <c r="AO248" s="41" t="s">
        <v>16</v>
      </c>
      <c r="AP248" s="41" t="s">
        <v>16</v>
      </c>
      <c r="AQ248" s="41" t="s">
        <v>16</v>
      </c>
      <c r="AR248" s="41" t="s">
        <v>16</v>
      </c>
      <c r="AS248" s="41" t="s">
        <v>16</v>
      </c>
      <c r="AT248" s="41" t="s">
        <v>16</v>
      </c>
      <c r="AU248" s="41" t="s">
        <v>16</v>
      </c>
      <c r="AV248" s="34">
        <v>221.49270000000001</v>
      </c>
      <c r="AW248" s="34">
        <v>330.50400000000002</v>
      </c>
      <c r="AX248" s="34">
        <v>481.73099000000002</v>
      </c>
      <c r="AY248" s="34">
        <v>38.647309999999997</v>
      </c>
      <c r="AZ248" s="34">
        <v>58.916460000000001</v>
      </c>
      <c r="BA248" s="34">
        <v>45.867069999999998</v>
      </c>
      <c r="BB248" s="34">
        <v>46.0275727</v>
      </c>
      <c r="BC248" s="34">
        <v>0</v>
      </c>
      <c r="BD248" s="34">
        <v>0.38801240000000004</v>
      </c>
      <c r="BE248" s="25">
        <v>1.9073824000000001</v>
      </c>
      <c r="BF248" s="18">
        <v>0</v>
      </c>
      <c r="BG248" s="18">
        <v>0</v>
      </c>
      <c r="BH248" s="118">
        <v>0</v>
      </c>
      <c r="BI248" s="118">
        <v>7.008</v>
      </c>
      <c r="BJ248" s="18">
        <v>17.553999999999998</v>
      </c>
      <c r="BK248" s="118">
        <v>98.453000000000003</v>
      </c>
      <c r="BL248" s="191">
        <v>0.3134227</v>
      </c>
      <c r="BM248" s="118">
        <v>55.037863200000004</v>
      </c>
      <c r="BN248" s="118">
        <v>15</v>
      </c>
      <c r="BO248" s="103"/>
      <c r="BP248">
        <f t="shared" si="609"/>
        <v>0</v>
      </c>
      <c r="BQ248">
        <f t="shared" si="609"/>
        <v>0</v>
      </c>
      <c r="BR248">
        <f t="shared" si="609"/>
        <v>0</v>
      </c>
      <c r="BS248">
        <f t="shared" si="609"/>
        <v>0</v>
      </c>
      <c r="BT248">
        <f t="shared" si="609"/>
        <v>0</v>
      </c>
      <c r="BU248">
        <f t="shared" si="609"/>
        <v>0</v>
      </c>
      <c r="BV248">
        <f t="shared" si="609"/>
        <v>0</v>
      </c>
      <c r="BW248">
        <f t="shared" si="609"/>
        <v>0</v>
      </c>
      <c r="BX248">
        <f t="shared" si="609"/>
        <v>0</v>
      </c>
      <c r="BY248">
        <f t="shared" si="609"/>
        <v>0</v>
      </c>
      <c r="BZ248">
        <f t="shared" si="610"/>
        <v>0</v>
      </c>
      <c r="CA248">
        <f t="shared" si="610"/>
        <v>0</v>
      </c>
      <c r="CB248">
        <f t="shared" si="610"/>
        <v>0</v>
      </c>
      <c r="CC248">
        <f t="shared" si="610"/>
        <v>0</v>
      </c>
      <c r="CD248">
        <f t="shared" si="610"/>
        <v>0</v>
      </c>
      <c r="CE248">
        <f t="shared" si="610"/>
        <v>0</v>
      </c>
      <c r="CF248">
        <f t="shared" si="610"/>
        <v>0</v>
      </c>
      <c r="CG248">
        <f t="shared" si="610"/>
        <v>0</v>
      </c>
      <c r="CH248">
        <f t="shared" si="610"/>
        <v>0</v>
      </c>
      <c r="CI248">
        <f t="shared" si="610"/>
        <v>0</v>
      </c>
      <c r="CJ248">
        <f t="shared" si="611"/>
        <v>0</v>
      </c>
      <c r="CK248">
        <f t="shared" si="611"/>
        <v>0</v>
      </c>
      <c r="CL248">
        <f t="shared" si="611"/>
        <v>0</v>
      </c>
      <c r="CM248">
        <f t="shared" si="611"/>
        <v>0</v>
      </c>
      <c r="CN248">
        <f t="shared" si="611"/>
        <v>0</v>
      </c>
      <c r="CO248">
        <f t="shared" si="611"/>
        <v>0</v>
      </c>
      <c r="CP248">
        <f t="shared" si="611"/>
        <v>0</v>
      </c>
      <c r="CQ248">
        <f t="shared" si="611"/>
        <v>0</v>
      </c>
      <c r="CR248">
        <f t="shared" si="611"/>
        <v>0</v>
      </c>
      <c r="CS248">
        <f t="shared" si="611"/>
        <v>0</v>
      </c>
      <c r="CT248">
        <f t="shared" si="612"/>
        <v>0</v>
      </c>
      <c r="CU248">
        <f t="shared" si="612"/>
        <v>0</v>
      </c>
      <c r="CV248">
        <f t="shared" si="612"/>
        <v>0</v>
      </c>
      <c r="CW248">
        <f t="shared" si="612"/>
        <v>0</v>
      </c>
      <c r="CX248">
        <f t="shared" si="612"/>
        <v>0</v>
      </c>
      <c r="CY248">
        <f t="shared" si="612"/>
        <v>0</v>
      </c>
      <c r="CZ248">
        <f t="shared" si="612"/>
        <v>0</v>
      </c>
      <c r="DA248">
        <f t="shared" si="612"/>
        <v>0</v>
      </c>
      <c r="DB248">
        <f t="shared" si="612"/>
        <v>0</v>
      </c>
      <c r="DC248">
        <f t="shared" si="612"/>
        <v>0</v>
      </c>
      <c r="DD248">
        <f t="shared" si="613"/>
        <v>0</v>
      </c>
      <c r="DE248">
        <f t="shared" si="613"/>
        <v>0</v>
      </c>
      <c r="DF248">
        <f t="shared" si="613"/>
        <v>0</v>
      </c>
      <c r="DG248">
        <f t="shared" si="613"/>
        <v>0</v>
      </c>
      <c r="DH248">
        <f t="shared" si="613"/>
        <v>0</v>
      </c>
      <c r="DI248">
        <f t="shared" si="613"/>
        <v>0</v>
      </c>
      <c r="DJ248">
        <f t="shared" si="613"/>
        <v>0</v>
      </c>
      <c r="DK248">
        <f t="shared" si="613"/>
        <v>0</v>
      </c>
      <c r="DL248">
        <f t="shared" si="613"/>
        <v>0</v>
      </c>
      <c r="DM248">
        <f t="shared" si="613"/>
        <v>0</v>
      </c>
      <c r="DN248">
        <f t="shared" si="614"/>
        <v>0</v>
      </c>
      <c r="DO248">
        <f t="shared" si="614"/>
        <v>0</v>
      </c>
      <c r="DP248">
        <f t="shared" si="614"/>
        <v>0</v>
      </c>
      <c r="DQ248">
        <f t="shared" si="614"/>
        <v>0</v>
      </c>
      <c r="DR248">
        <f t="shared" si="614"/>
        <v>0</v>
      </c>
      <c r="DS248">
        <f t="shared" si="614"/>
        <v>0</v>
      </c>
      <c r="DT248">
        <f t="shared" si="614"/>
        <v>0</v>
      </c>
      <c r="DU248">
        <f t="shared" si="614"/>
        <v>0</v>
      </c>
      <c r="DV248">
        <f t="shared" si="614"/>
        <v>0</v>
      </c>
      <c r="DW248">
        <f t="shared" si="614"/>
        <v>0</v>
      </c>
      <c r="DX248">
        <f t="shared" ref="DX248:DZ249" si="616">IF($C248&lt;&gt;"",IF(BL248&gt;0,1,0),0)</f>
        <v>0</v>
      </c>
      <c r="DY248">
        <f t="shared" si="616"/>
        <v>0</v>
      </c>
      <c r="DZ248">
        <f t="shared" si="616"/>
        <v>0</v>
      </c>
    </row>
    <row r="249" spans="1:130">
      <c r="A249" s="106"/>
      <c r="B249" s="19" t="s">
        <v>210</v>
      </c>
      <c r="C249" s="96"/>
      <c r="D249" s="34"/>
      <c r="E249" s="34"/>
      <c r="F249" s="34"/>
      <c r="G249" s="34"/>
      <c r="H249" s="34"/>
      <c r="I249" s="34"/>
      <c r="J249" s="41" t="s">
        <v>16</v>
      </c>
      <c r="K249" s="41" t="s">
        <v>16</v>
      </c>
      <c r="L249" s="41" t="s">
        <v>16</v>
      </c>
      <c r="M249" s="41" t="s">
        <v>16</v>
      </c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>
        <v>1682.4644549763034</v>
      </c>
      <c r="Y249" s="34">
        <v>1343.24513303647</v>
      </c>
      <c r="Z249" s="34">
        <v>1141.1703843461853</v>
      </c>
      <c r="AA249" s="34">
        <v>931.75853018372709</v>
      </c>
      <c r="AB249" s="34">
        <v>858.12356979405035</v>
      </c>
      <c r="AC249" s="73">
        <v>790.64587973273944</v>
      </c>
      <c r="AD249" s="73">
        <v>1746.4853785976154</v>
      </c>
      <c r="AE249" s="73">
        <v>2312.5041591801423</v>
      </c>
      <c r="AF249" s="73">
        <v>1913.714957193218</v>
      </c>
      <c r="AG249" s="73">
        <v>1786.8338557993729</v>
      </c>
      <c r="AH249" s="73">
        <v>2235.294117647059</v>
      </c>
      <c r="AI249" s="18">
        <v>1901.0873377762186</v>
      </c>
      <c r="AJ249" s="18">
        <v>2224.3418542541012</v>
      </c>
      <c r="AK249" s="18">
        <v>1903.2485875706216</v>
      </c>
      <c r="AL249" s="18">
        <v>614.45341159207624</v>
      </c>
      <c r="AM249" s="18">
        <v>600.53289608526336</v>
      </c>
      <c r="AN249" s="18">
        <v>1682.5990675990677</v>
      </c>
      <c r="AO249" s="18">
        <v>1227.6400000000001</v>
      </c>
      <c r="AP249" s="18">
        <v>1001.1928632115548</v>
      </c>
      <c r="AQ249" s="18">
        <v>746.28076572470366</v>
      </c>
      <c r="AR249" s="34">
        <v>374.17888365837257</v>
      </c>
      <c r="AS249" s="18">
        <v>239.67441860465115</v>
      </c>
      <c r="AT249" s="18">
        <v>228.56609731591789</v>
      </c>
      <c r="AU249" s="18">
        <v>361.31947315574979</v>
      </c>
      <c r="AV249" s="34">
        <v>376.64475061769758</v>
      </c>
      <c r="AW249" s="34">
        <v>693.29140461215923</v>
      </c>
      <c r="AX249" s="34">
        <v>463.73535720178188</v>
      </c>
      <c r="AY249" s="34">
        <v>1073.3719892952722</v>
      </c>
      <c r="AZ249" s="34">
        <v>969.1562690864672</v>
      </c>
      <c r="BA249" s="34">
        <v>957.34193664022951</v>
      </c>
      <c r="BB249" s="34">
        <v>1218.2730547400422</v>
      </c>
      <c r="BC249" s="34">
        <v>942.77597402597405</v>
      </c>
      <c r="BD249" s="34">
        <v>1202.5570923126406</v>
      </c>
      <c r="BE249" s="25">
        <v>1443.4155947542633</v>
      </c>
      <c r="BF249" s="18">
        <v>1306.2889268588438</v>
      </c>
      <c r="BG249" s="18">
        <v>981.82300650126035</v>
      </c>
      <c r="BH249" s="118">
        <v>1276.3516420478988</v>
      </c>
      <c r="BI249" s="118">
        <v>1762.3805863621392</v>
      </c>
      <c r="BJ249" s="118">
        <v>1001.3745704467354</v>
      </c>
      <c r="BK249" s="118">
        <v>1170.9401709401709</v>
      </c>
      <c r="BL249" s="155">
        <v>1016</v>
      </c>
      <c r="BM249" s="192">
        <v>782</v>
      </c>
      <c r="BN249" s="118">
        <v>967</v>
      </c>
      <c r="BO249" s="103"/>
      <c r="BP249">
        <f t="shared" si="609"/>
        <v>0</v>
      </c>
      <c r="BQ249">
        <f t="shared" si="609"/>
        <v>0</v>
      </c>
      <c r="BR249">
        <f t="shared" si="609"/>
        <v>0</v>
      </c>
      <c r="BS249">
        <f t="shared" si="609"/>
        <v>0</v>
      </c>
      <c r="BT249">
        <f t="shared" si="609"/>
        <v>0</v>
      </c>
      <c r="BU249">
        <f t="shared" si="609"/>
        <v>0</v>
      </c>
      <c r="BV249">
        <f t="shared" si="609"/>
        <v>0</v>
      </c>
      <c r="BW249">
        <f t="shared" si="609"/>
        <v>0</v>
      </c>
      <c r="BX249">
        <f t="shared" si="609"/>
        <v>0</v>
      </c>
      <c r="BY249">
        <f t="shared" si="609"/>
        <v>0</v>
      </c>
      <c r="BZ249">
        <f t="shared" si="610"/>
        <v>0</v>
      </c>
      <c r="CA249">
        <f t="shared" si="610"/>
        <v>0</v>
      </c>
      <c r="CB249">
        <f t="shared" si="610"/>
        <v>0</v>
      </c>
      <c r="CC249">
        <f t="shared" si="610"/>
        <v>0</v>
      </c>
      <c r="CD249">
        <f t="shared" si="610"/>
        <v>0</v>
      </c>
      <c r="CE249">
        <f t="shared" si="610"/>
        <v>0</v>
      </c>
      <c r="CF249">
        <f t="shared" si="610"/>
        <v>0</v>
      </c>
      <c r="CG249">
        <f t="shared" si="610"/>
        <v>0</v>
      </c>
      <c r="CH249">
        <f t="shared" si="610"/>
        <v>0</v>
      </c>
      <c r="CI249">
        <f t="shared" si="610"/>
        <v>0</v>
      </c>
      <c r="CJ249">
        <f t="shared" si="611"/>
        <v>0</v>
      </c>
      <c r="CK249">
        <f t="shared" si="611"/>
        <v>0</v>
      </c>
      <c r="CL249">
        <f t="shared" si="611"/>
        <v>0</v>
      </c>
      <c r="CM249">
        <f t="shared" si="611"/>
        <v>0</v>
      </c>
      <c r="CN249">
        <f t="shared" si="611"/>
        <v>0</v>
      </c>
      <c r="CO249">
        <f t="shared" si="611"/>
        <v>0</v>
      </c>
      <c r="CP249">
        <f t="shared" si="611"/>
        <v>0</v>
      </c>
      <c r="CQ249">
        <f t="shared" si="611"/>
        <v>0</v>
      </c>
      <c r="CR249">
        <f t="shared" si="611"/>
        <v>0</v>
      </c>
      <c r="CS249">
        <f t="shared" si="611"/>
        <v>0</v>
      </c>
      <c r="CT249">
        <f t="shared" si="612"/>
        <v>0</v>
      </c>
      <c r="CU249">
        <f t="shared" si="612"/>
        <v>0</v>
      </c>
      <c r="CV249">
        <f t="shared" si="612"/>
        <v>0</v>
      </c>
      <c r="CW249">
        <f t="shared" si="612"/>
        <v>0</v>
      </c>
      <c r="CX249">
        <f t="shared" si="612"/>
        <v>0</v>
      </c>
      <c r="CY249">
        <f t="shared" si="612"/>
        <v>0</v>
      </c>
      <c r="CZ249">
        <f t="shared" si="612"/>
        <v>0</v>
      </c>
      <c r="DA249">
        <f t="shared" si="612"/>
        <v>0</v>
      </c>
      <c r="DB249">
        <f t="shared" si="612"/>
        <v>0</v>
      </c>
      <c r="DC249">
        <f t="shared" si="612"/>
        <v>0</v>
      </c>
      <c r="DD249">
        <f t="shared" si="613"/>
        <v>0</v>
      </c>
      <c r="DE249">
        <f t="shared" si="613"/>
        <v>0</v>
      </c>
      <c r="DF249">
        <f t="shared" si="613"/>
        <v>0</v>
      </c>
      <c r="DG249">
        <f t="shared" si="613"/>
        <v>0</v>
      </c>
      <c r="DH249">
        <f t="shared" si="613"/>
        <v>0</v>
      </c>
      <c r="DI249">
        <f t="shared" si="613"/>
        <v>0</v>
      </c>
      <c r="DJ249">
        <f t="shared" si="613"/>
        <v>0</v>
      </c>
      <c r="DK249">
        <f t="shared" si="613"/>
        <v>0</v>
      </c>
      <c r="DL249">
        <f t="shared" si="613"/>
        <v>0</v>
      </c>
      <c r="DM249">
        <f t="shared" si="613"/>
        <v>0</v>
      </c>
      <c r="DN249">
        <f t="shared" si="614"/>
        <v>0</v>
      </c>
      <c r="DO249">
        <f t="shared" si="614"/>
        <v>0</v>
      </c>
      <c r="DP249">
        <f t="shared" si="614"/>
        <v>0</v>
      </c>
      <c r="DQ249">
        <f t="shared" si="614"/>
        <v>0</v>
      </c>
      <c r="DR249">
        <f t="shared" si="614"/>
        <v>0</v>
      </c>
      <c r="DS249">
        <f t="shared" si="614"/>
        <v>0</v>
      </c>
      <c r="DT249">
        <f t="shared" si="614"/>
        <v>0</v>
      </c>
      <c r="DU249">
        <f t="shared" si="614"/>
        <v>0</v>
      </c>
      <c r="DV249">
        <f t="shared" si="614"/>
        <v>0</v>
      </c>
      <c r="DW249">
        <f t="shared" si="614"/>
        <v>0</v>
      </c>
      <c r="DX249">
        <f t="shared" si="616"/>
        <v>0</v>
      </c>
      <c r="DY249">
        <f t="shared" si="616"/>
        <v>0</v>
      </c>
      <c r="DZ249">
        <f t="shared" si="616"/>
        <v>0</v>
      </c>
    </row>
    <row r="250" spans="1:130" ht="15.75">
      <c r="A250" s="106" t="str">
        <f>IF(LEFT(B266,1)&lt;&gt;"",IF(LEFT(B266,1)&lt;&gt;" ",COUNT($A$66:A246)+1,""),"")</f>
        <v/>
      </c>
      <c r="B250" s="59"/>
      <c r="C250" s="96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78"/>
      <c r="BM250" s="125"/>
      <c r="BN250" s="2"/>
      <c r="BO250" s="103"/>
    </row>
    <row r="251" spans="1:130">
      <c r="A251" s="105">
        <f>IF(LEFT(B251,1)&lt;&gt;"",IF(LEFT(B251,1)&lt;&gt;" ",COUNT($A$66:A250)+1,""),"")</f>
        <v>28</v>
      </c>
      <c r="B251" s="32" t="s">
        <v>43</v>
      </c>
      <c r="C251" s="96">
        <v>4</v>
      </c>
      <c r="D251" s="22">
        <f t="shared" ref="D251:BK251" si="617">SUM(D252:D258)</f>
        <v>0</v>
      </c>
      <c r="E251" s="22">
        <f t="shared" si="617"/>
        <v>0</v>
      </c>
      <c r="F251" s="22">
        <f t="shared" si="617"/>
        <v>0</v>
      </c>
      <c r="G251" s="22">
        <f t="shared" si="617"/>
        <v>0</v>
      </c>
      <c r="H251" s="22">
        <f t="shared" si="617"/>
        <v>0</v>
      </c>
      <c r="I251" s="22">
        <f t="shared" si="617"/>
        <v>0</v>
      </c>
      <c r="J251" s="22">
        <f t="shared" si="617"/>
        <v>0</v>
      </c>
      <c r="K251" s="22">
        <f t="shared" si="617"/>
        <v>0</v>
      </c>
      <c r="L251" s="22">
        <f t="shared" si="617"/>
        <v>0</v>
      </c>
      <c r="M251" s="22">
        <f t="shared" si="617"/>
        <v>0</v>
      </c>
      <c r="N251" s="22">
        <f t="shared" si="617"/>
        <v>0.39025900000000002</v>
      </c>
      <c r="O251" s="22">
        <f t="shared" si="617"/>
        <v>1.4317150000000001</v>
      </c>
      <c r="P251" s="22">
        <f t="shared" si="617"/>
        <v>2.8572319999999998</v>
      </c>
      <c r="Q251" s="22">
        <f t="shared" si="617"/>
        <v>5.044441</v>
      </c>
      <c r="R251" s="22">
        <f t="shared" si="617"/>
        <v>7.8798890000000004</v>
      </c>
      <c r="S251" s="22">
        <f t="shared" si="617"/>
        <v>13.445459</v>
      </c>
      <c r="T251" s="22">
        <f t="shared" si="617"/>
        <v>21.878594</v>
      </c>
      <c r="U251" s="22">
        <f t="shared" si="617"/>
        <v>29.237698999999999</v>
      </c>
      <c r="V251" s="22">
        <f t="shared" si="617"/>
        <v>30.716725999999998</v>
      </c>
      <c r="W251" s="22">
        <f t="shared" si="617"/>
        <v>38.329799999999999</v>
      </c>
      <c r="X251" s="22">
        <f t="shared" si="617"/>
        <v>54.12997</v>
      </c>
      <c r="Y251" s="22">
        <f t="shared" si="617"/>
        <v>37.600023999999998</v>
      </c>
      <c r="Z251" s="22">
        <f t="shared" si="617"/>
        <v>33.721519999999998</v>
      </c>
      <c r="AA251" s="22">
        <f t="shared" si="617"/>
        <v>18.619143000000001</v>
      </c>
      <c r="AB251" s="22">
        <f t="shared" si="617"/>
        <v>7.5788620000000009</v>
      </c>
      <c r="AC251" s="22">
        <f t="shared" si="617"/>
        <v>31.567211</v>
      </c>
      <c r="AD251" s="22">
        <f t="shared" si="617"/>
        <v>3.8015030000000003</v>
      </c>
      <c r="AE251" s="22">
        <f t="shared" si="617"/>
        <v>14.433297</v>
      </c>
      <c r="AF251" s="22">
        <f t="shared" si="617"/>
        <v>60.368181999999997</v>
      </c>
      <c r="AG251" s="22">
        <f t="shared" si="617"/>
        <v>57.701529999999998</v>
      </c>
      <c r="AH251" s="22">
        <f t="shared" si="617"/>
        <v>203.51985099999999</v>
      </c>
      <c r="AI251" s="22">
        <f t="shared" si="617"/>
        <v>58.807614999999998</v>
      </c>
      <c r="AJ251" s="22">
        <f t="shared" si="617"/>
        <v>78.938130000000001</v>
      </c>
      <c r="AK251" s="22">
        <f t="shared" si="617"/>
        <v>112.02189</v>
      </c>
      <c r="AL251" s="22">
        <f t="shared" si="617"/>
        <v>178.28629000000001</v>
      </c>
      <c r="AM251" s="22">
        <f t="shared" si="617"/>
        <v>118.71618000000001</v>
      </c>
      <c r="AN251" s="22">
        <f t="shared" si="617"/>
        <v>135.09844000000001</v>
      </c>
      <c r="AO251" s="22">
        <f t="shared" si="617"/>
        <v>142.72384</v>
      </c>
      <c r="AP251" s="22">
        <f t="shared" si="617"/>
        <v>162.44956999999999</v>
      </c>
      <c r="AQ251" s="22">
        <f t="shared" si="617"/>
        <v>139.89131</v>
      </c>
      <c r="AR251" s="22">
        <f t="shared" si="617"/>
        <v>127.44083000000001</v>
      </c>
      <c r="AS251" s="22">
        <f t="shared" si="617"/>
        <v>124.97107</v>
      </c>
      <c r="AT251" s="22">
        <f t="shared" si="617"/>
        <v>187.79487</v>
      </c>
      <c r="AU251" s="22">
        <f t="shared" si="617"/>
        <v>287.79988000000003</v>
      </c>
      <c r="AV251" s="22">
        <f t="shared" si="617"/>
        <v>347.38390000000004</v>
      </c>
      <c r="AW251" s="22">
        <f t="shared" si="617"/>
        <v>386.53701999999998</v>
      </c>
      <c r="AX251" s="22">
        <f t="shared" si="617"/>
        <v>386.86835100000002</v>
      </c>
      <c r="AY251" s="22">
        <f t="shared" si="617"/>
        <v>300.73719</v>
      </c>
      <c r="AZ251" s="22">
        <f t="shared" si="617"/>
        <v>292.05259999999998</v>
      </c>
      <c r="BA251" s="22">
        <f t="shared" si="617"/>
        <v>348.45481999999998</v>
      </c>
      <c r="BB251" s="22">
        <f t="shared" si="617"/>
        <v>259.56551930000001</v>
      </c>
      <c r="BC251" s="22">
        <f t="shared" si="617"/>
        <v>193.80892839999999</v>
      </c>
      <c r="BD251" s="22">
        <f t="shared" si="617"/>
        <v>199.15512959999998</v>
      </c>
      <c r="BE251" s="22">
        <f t="shared" si="617"/>
        <v>214.22437689999998</v>
      </c>
      <c r="BF251" s="22">
        <f t="shared" si="617"/>
        <v>212.20685750000001</v>
      </c>
      <c r="BG251" s="22">
        <f t="shared" si="617"/>
        <v>226.05693999999997</v>
      </c>
      <c r="BH251" s="22">
        <f t="shared" si="617"/>
        <v>234.52179720000001</v>
      </c>
      <c r="BI251" s="22">
        <f t="shared" si="617"/>
        <v>459.42759999999998</v>
      </c>
      <c r="BJ251" s="22">
        <f t="shared" si="617"/>
        <v>248.97063579999997</v>
      </c>
      <c r="BK251" s="22">
        <f t="shared" si="617"/>
        <v>254.71279250000001</v>
      </c>
      <c r="BL251" s="22">
        <f t="shared" ref="BL251:BN251" si="618">SUM(BL252:BL258)</f>
        <v>292.86590210000003</v>
      </c>
      <c r="BM251" s="22">
        <f t="shared" si="618"/>
        <v>349.09999999999997</v>
      </c>
      <c r="BN251" s="22">
        <f t="shared" si="618"/>
        <v>206</v>
      </c>
      <c r="BO251" s="103"/>
      <c r="BP251">
        <f t="shared" ref="BP251:CU251" si="619">IF($C251&lt;&gt;"",IF(D251&gt;0,1,0),0)</f>
        <v>0</v>
      </c>
      <c r="BQ251">
        <f t="shared" si="619"/>
        <v>0</v>
      </c>
      <c r="BR251">
        <f t="shared" si="619"/>
        <v>0</v>
      </c>
      <c r="BS251">
        <f t="shared" si="619"/>
        <v>0</v>
      </c>
      <c r="BT251">
        <f t="shared" si="619"/>
        <v>0</v>
      </c>
      <c r="BU251">
        <f t="shared" si="619"/>
        <v>0</v>
      </c>
      <c r="BV251">
        <f t="shared" si="619"/>
        <v>0</v>
      </c>
      <c r="BW251">
        <f t="shared" si="619"/>
        <v>0</v>
      </c>
      <c r="BX251">
        <f t="shared" si="619"/>
        <v>0</v>
      </c>
      <c r="BY251">
        <f t="shared" si="619"/>
        <v>0</v>
      </c>
      <c r="BZ251">
        <f t="shared" si="619"/>
        <v>1</v>
      </c>
      <c r="CA251">
        <f t="shared" si="619"/>
        <v>1</v>
      </c>
      <c r="CB251">
        <f t="shared" si="619"/>
        <v>1</v>
      </c>
      <c r="CC251">
        <f t="shared" si="619"/>
        <v>1</v>
      </c>
      <c r="CD251">
        <f t="shared" si="619"/>
        <v>1</v>
      </c>
      <c r="CE251">
        <f t="shared" si="619"/>
        <v>1</v>
      </c>
      <c r="CF251">
        <f t="shared" si="619"/>
        <v>1</v>
      </c>
      <c r="CG251">
        <f t="shared" si="619"/>
        <v>1</v>
      </c>
      <c r="CH251">
        <f t="shared" si="619"/>
        <v>1</v>
      </c>
      <c r="CI251">
        <f t="shared" si="619"/>
        <v>1</v>
      </c>
      <c r="CJ251">
        <f t="shared" si="619"/>
        <v>1</v>
      </c>
      <c r="CK251">
        <f t="shared" si="619"/>
        <v>1</v>
      </c>
      <c r="CL251">
        <f t="shared" si="619"/>
        <v>1</v>
      </c>
      <c r="CM251">
        <f t="shared" si="619"/>
        <v>1</v>
      </c>
      <c r="CN251">
        <f t="shared" si="619"/>
        <v>1</v>
      </c>
      <c r="CO251">
        <f t="shared" si="619"/>
        <v>1</v>
      </c>
      <c r="CP251">
        <f t="shared" si="619"/>
        <v>1</v>
      </c>
      <c r="CQ251">
        <f t="shared" si="619"/>
        <v>1</v>
      </c>
      <c r="CR251">
        <f t="shared" si="619"/>
        <v>1</v>
      </c>
      <c r="CS251">
        <f t="shared" si="619"/>
        <v>1</v>
      </c>
      <c r="CT251">
        <f t="shared" si="619"/>
        <v>1</v>
      </c>
      <c r="CU251">
        <f t="shared" si="619"/>
        <v>1</v>
      </c>
      <c r="CV251">
        <f t="shared" ref="CV251:DZ251" si="620">IF($C251&lt;&gt;"",IF(AJ251&gt;0,1,0),0)</f>
        <v>1</v>
      </c>
      <c r="CW251">
        <f t="shared" si="620"/>
        <v>1</v>
      </c>
      <c r="CX251">
        <f t="shared" si="620"/>
        <v>1</v>
      </c>
      <c r="CY251">
        <f t="shared" si="620"/>
        <v>1</v>
      </c>
      <c r="CZ251">
        <f t="shared" si="620"/>
        <v>1</v>
      </c>
      <c r="DA251">
        <f t="shared" si="620"/>
        <v>1</v>
      </c>
      <c r="DB251">
        <f t="shared" si="620"/>
        <v>1</v>
      </c>
      <c r="DC251">
        <f t="shared" si="620"/>
        <v>1</v>
      </c>
      <c r="DD251">
        <f t="shared" si="620"/>
        <v>1</v>
      </c>
      <c r="DE251">
        <f t="shared" si="620"/>
        <v>1</v>
      </c>
      <c r="DF251">
        <f t="shared" si="620"/>
        <v>1</v>
      </c>
      <c r="DG251">
        <f t="shared" si="620"/>
        <v>1</v>
      </c>
      <c r="DH251">
        <f t="shared" si="620"/>
        <v>1</v>
      </c>
      <c r="DI251">
        <f t="shared" si="620"/>
        <v>1</v>
      </c>
      <c r="DJ251">
        <f t="shared" si="620"/>
        <v>1</v>
      </c>
      <c r="DK251">
        <f t="shared" si="620"/>
        <v>1</v>
      </c>
      <c r="DL251">
        <f t="shared" si="620"/>
        <v>1</v>
      </c>
      <c r="DM251">
        <f t="shared" si="620"/>
        <v>1</v>
      </c>
      <c r="DN251">
        <f t="shared" si="620"/>
        <v>1</v>
      </c>
      <c r="DO251">
        <f t="shared" si="620"/>
        <v>1</v>
      </c>
      <c r="DP251">
        <f t="shared" si="620"/>
        <v>1</v>
      </c>
      <c r="DQ251">
        <f t="shared" si="620"/>
        <v>1</v>
      </c>
      <c r="DR251">
        <f t="shared" si="620"/>
        <v>1</v>
      </c>
      <c r="DS251">
        <f t="shared" si="620"/>
        <v>1</v>
      </c>
      <c r="DT251">
        <f t="shared" si="620"/>
        <v>1</v>
      </c>
      <c r="DU251">
        <f t="shared" si="620"/>
        <v>1</v>
      </c>
      <c r="DV251">
        <f t="shared" si="620"/>
        <v>1</v>
      </c>
      <c r="DW251">
        <f t="shared" si="620"/>
        <v>1</v>
      </c>
      <c r="DX251">
        <f t="shared" si="620"/>
        <v>1</v>
      </c>
      <c r="DY251">
        <f t="shared" si="620"/>
        <v>1</v>
      </c>
      <c r="DZ251">
        <f t="shared" si="620"/>
        <v>1</v>
      </c>
    </row>
    <row r="252" spans="1:130">
      <c r="A252" s="105"/>
      <c r="B252" s="24" t="s">
        <v>15</v>
      </c>
      <c r="C252" s="96"/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62">
        <v>0</v>
      </c>
      <c r="U252" s="62">
        <v>0</v>
      </c>
      <c r="V252" s="62">
        <v>0</v>
      </c>
      <c r="W252" s="62">
        <v>2.2400000000000002</v>
      </c>
      <c r="X252" s="18">
        <v>0</v>
      </c>
      <c r="Y252" s="62">
        <v>0</v>
      </c>
      <c r="Z252" s="18">
        <v>0</v>
      </c>
      <c r="AA252" s="62">
        <v>0</v>
      </c>
      <c r="AB252" s="62">
        <v>0</v>
      </c>
      <c r="AC252" s="62">
        <v>0</v>
      </c>
      <c r="AD252" s="62">
        <v>0</v>
      </c>
      <c r="AE252" s="62">
        <v>0</v>
      </c>
      <c r="AF252" s="62">
        <v>0</v>
      </c>
      <c r="AG252" s="62">
        <v>2</v>
      </c>
      <c r="AH252" s="62">
        <v>0</v>
      </c>
      <c r="AI252" s="62">
        <v>0.25</v>
      </c>
      <c r="AJ252" s="62">
        <v>0.3</v>
      </c>
      <c r="AK252" s="62">
        <v>2</v>
      </c>
      <c r="AL252" s="62">
        <v>2</v>
      </c>
      <c r="AM252" s="62">
        <v>2</v>
      </c>
      <c r="AN252" s="62">
        <v>1</v>
      </c>
      <c r="AO252" s="62">
        <v>3</v>
      </c>
      <c r="AP252" s="62">
        <v>3</v>
      </c>
      <c r="AQ252" s="62">
        <v>0</v>
      </c>
      <c r="AR252" s="62">
        <v>0</v>
      </c>
      <c r="AS252" s="62">
        <v>0</v>
      </c>
      <c r="AT252" s="62">
        <v>0</v>
      </c>
      <c r="AU252" s="62">
        <v>0</v>
      </c>
      <c r="AV252" s="62">
        <v>0</v>
      </c>
      <c r="AW252" s="62">
        <v>0</v>
      </c>
      <c r="AX252" s="18">
        <v>0</v>
      </c>
      <c r="AY252" s="62">
        <v>0</v>
      </c>
      <c r="AZ252" s="18">
        <v>0</v>
      </c>
      <c r="BA252" s="62">
        <v>0</v>
      </c>
      <c r="BB252" s="62">
        <v>0</v>
      </c>
      <c r="BC252" s="62">
        <v>0</v>
      </c>
      <c r="BD252" s="62">
        <v>0</v>
      </c>
      <c r="BE252" s="63">
        <v>0</v>
      </c>
      <c r="BF252" s="18">
        <v>0</v>
      </c>
      <c r="BG252" s="18">
        <v>0</v>
      </c>
      <c r="BH252" s="18">
        <v>0</v>
      </c>
      <c r="BI252" s="118">
        <v>0</v>
      </c>
      <c r="BJ252" s="118">
        <v>0</v>
      </c>
      <c r="BK252" s="118">
        <v>0</v>
      </c>
      <c r="BL252" s="118">
        <v>0</v>
      </c>
      <c r="BM252" s="118">
        <v>0</v>
      </c>
      <c r="BN252" s="118">
        <v>0</v>
      </c>
      <c r="BO252" s="103"/>
      <c r="BP252">
        <f t="shared" ref="BP252:BY259" si="621">IF($C252&lt;&gt;"",IF(D252&gt;0,1,0),0)</f>
        <v>0</v>
      </c>
      <c r="BQ252">
        <f t="shared" si="621"/>
        <v>0</v>
      </c>
      <c r="BR252">
        <f t="shared" si="621"/>
        <v>0</v>
      </c>
      <c r="BS252">
        <f t="shared" si="621"/>
        <v>0</v>
      </c>
      <c r="BT252">
        <f t="shared" si="621"/>
        <v>0</v>
      </c>
      <c r="BU252">
        <f t="shared" si="621"/>
        <v>0</v>
      </c>
      <c r="BV252">
        <f t="shared" si="621"/>
        <v>0</v>
      </c>
      <c r="BW252">
        <f t="shared" si="621"/>
        <v>0</v>
      </c>
      <c r="BX252">
        <f t="shared" si="621"/>
        <v>0</v>
      </c>
      <c r="BY252">
        <f t="shared" si="621"/>
        <v>0</v>
      </c>
      <c r="BZ252">
        <f t="shared" ref="BZ252:CI259" si="622">IF($C252&lt;&gt;"",IF(N252&gt;0,1,0),0)</f>
        <v>0</v>
      </c>
      <c r="CA252">
        <f t="shared" si="622"/>
        <v>0</v>
      </c>
      <c r="CB252">
        <f t="shared" si="622"/>
        <v>0</v>
      </c>
      <c r="CC252">
        <f t="shared" si="622"/>
        <v>0</v>
      </c>
      <c r="CD252">
        <f t="shared" si="622"/>
        <v>0</v>
      </c>
      <c r="CE252">
        <f t="shared" si="622"/>
        <v>0</v>
      </c>
      <c r="CF252">
        <f t="shared" si="622"/>
        <v>0</v>
      </c>
      <c r="CG252">
        <f t="shared" si="622"/>
        <v>0</v>
      </c>
      <c r="CH252">
        <f t="shared" si="622"/>
        <v>0</v>
      </c>
      <c r="CI252">
        <f t="shared" si="622"/>
        <v>0</v>
      </c>
      <c r="CJ252">
        <f t="shared" ref="CJ252:CS259" si="623">IF($C252&lt;&gt;"",IF(X252&gt;0,1,0),0)</f>
        <v>0</v>
      </c>
      <c r="CK252">
        <f t="shared" si="623"/>
        <v>0</v>
      </c>
      <c r="CL252">
        <f t="shared" si="623"/>
        <v>0</v>
      </c>
      <c r="CM252">
        <f t="shared" si="623"/>
        <v>0</v>
      </c>
      <c r="CN252">
        <f t="shared" si="623"/>
        <v>0</v>
      </c>
      <c r="CO252">
        <f t="shared" si="623"/>
        <v>0</v>
      </c>
      <c r="CP252">
        <f t="shared" si="623"/>
        <v>0</v>
      </c>
      <c r="CQ252">
        <f t="shared" si="623"/>
        <v>0</v>
      </c>
      <c r="CR252">
        <f t="shared" si="623"/>
        <v>0</v>
      </c>
      <c r="CS252">
        <f t="shared" si="623"/>
        <v>0</v>
      </c>
      <c r="CT252">
        <f t="shared" ref="CT252:DC259" si="624">IF($C252&lt;&gt;"",IF(AH252&gt;0,1,0),0)</f>
        <v>0</v>
      </c>
      <c r="CU252">
        <f t="shared" si="624"/>
        <v>0</v>
      </c>
      <c r="CV252">
        <f t="shared" si="624"/>
        <v>0</v>
      </c>
      <c r="CW252">
        <f t="shared" si="624"/>
        <v>0</v>
      </c>
      <c r="CX252">
        <f t="shared" si="624"/>
        <v>0</v>
      </c>
      <c r="CY252">
        <f t="shared" si="624"/>
        <v>0</v>
      </c>
      <c r="CZ252">
        <f t="shared" si="624"/>
        <v>0</v>
      </c>
      <c r="DA252">
        <f t="shared" si="624"/>
        <v>0</v>
      </c>
      <c r="DB252">
        <f t="shared" si="624"/>
        <v>0</v>
      </c>
      <c r="DC252">
        <f t="shared" si="624"/>
        <v>0</v>
      </c>
      <c r="DD252">
        <f t="shared" ref="DD252:DM259" si="625">IF($C252&lt;&gt;"",IF(AR252&gt;0,1,0),0)</f>
        <v>0</v>
      </c>
      <c r="DE252">
        <f t="shared" si="625"/>
        <v>0</v>
      </c>
      <c r="DF252">
        <f t="shared" si="625"/>
        <v>0</v>
      </c>
      <c r="DG252">
        <f t="shared" si="625"/>
        <v>0</v>
      </c>
      <c r="DH252">
        <f t="shared" si="625"/>
        <v>0</v>
      </c>
      <c r="DI252">
        <f t="shared" si="625"/>
        <v>0</v>
      </c>
      <c r="DJ252">
        <f t="shared" si="625"/>
        <v>0</v>
      </c>
      <c r="DK252">
        <f t="shared" si="625"/>
        <v>0</v>
      </c>
      <c r="DL252">
        <f t="shared" si="625"/>
        <v>0</v>
      </c>
      <c r="DM252">
        <f t="shared" si="625"/>
        <v>0</v>
      </c>
      <c r="DN252">
        <f t="shared" ref="DN252:DW259" si="626">IF($C252&lt;&gt;"",IF(BB252&gt;0,1,0),0)</f>
        <v>0</v>
      </c>
      <c r="DO252">
        <f t="shared" si="626"/>
        <v>0</v>
      </c>
      <c r="DP252">
        <f t="shared" si="626"/>
        <v>0</v>
      </c>
      <c r="DQ252">
        <f t="shared" si="626"/>
        <v>0</v>
      </c>
      <c r="DR252">
        <f t="shared" si="626"/>
        <v>0</v>
      </c>
      <c r="DS252">
        <f t="shared" si="626"/>
        <v>0</v>
      </c>
      <c r="DT252">
        <f t="shared" si="626"/>
        <v>0</v>
      </c>
      <c r="DU252">
        <f t="shared" si="626"/>
        <v>0</v>
      </c>
      <c r="DV252">
        <f t="shared" si="626"/>
        <v>0</v>
      </c>
      <c r="DW252">
        <f t="shared" si="626"/>
        <v>0</v>
      </c>
      <c r="DX252">
        <f t="shared" ref="DX252:DZ256" si="627">IF($C252&lt;&gt;"",IF(BL251&gt;0,1,0),0)</f>
        <v>0</v>
      </c>
      <c r="DY252">
        <f t="shared" si="627"/>
        <v>0</v>
      </c>
      <c r="DZ252">
        <f t="shared" si="627"/>
        <v>0</v>
      </c>
    </row>
    <row r="253" spans="1:130">
      <c r="A253" s="105"/>
      <c r="B253" s="24" t="s">
        <v>199</v>
      </c>
      <c r="C253" s="96"/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62">
        <v>0</v>
      </c>
      <c r="X253" s="18">
        <v>0</v>
      </c>
      <c r="Y253" s="62">
        <v>0</v>
      </c>
      <c r="Z253" s="18">
        <v>0</v>
      </c>
      <c r="AA253" s="62">
        <v>0</v>
      </c>
      <c r="AB253" s="62">
        <v>0</v>
      </c>
      <c r="AC253" s="62">
        <v>0</v>
      </c>
      <c r="AD253" s="62">
        <v>0</v>
      </c>
      <c r="AE253" s="62">
        <v>0</v>
      </c>
      <c r="AF253" s="62">
        <v>0</v>
      </c>
      <c r="AG253" s="62">
        <v>0</v>
      </c>
      <c r="AH253" s="62">
        <v>0</v>
      </c>
      <c r="AI253" s="62">
        <v>0</v>
      </c>
      <c r="AJ253" s="62">
        <v>0</v>
      </c>
      <c r="AK253" s="62">
        <v>0</v>
      </c>
      <c r="AL253" s="62">
        <v>0</v>
      </c>
      <c r="AM253" s="62">
        <v>0</v>
      </c>
      <c r="AN253" s="62">
        <v>0</v>
      </c>
      <c r="AO253" s="62">
        <v>0</v>
      </c>
      <c r="AP253" s="62">
        <v>4</v>
      </c>
      <c r="AQ253" s="62">
        <v>0</v>
      </c>
      <c r="AR253" s="62">
        <v>0</v>
      </c>
      <c r="AS253" s="62">
        <v>0</v>
      </c>
      <c r="AT253" s="62">
        <v>6</v>
      </c>
      <c r="AU253" s="62">
        <v>18</v>
      </c>
      <c r="AV253" s="62">
        <v>31</v>
      </c>
      <c r="AW253" s="62">
        <v>43</v>
      </c>
      <c r="AX253" s="62">
        <v>56</v>
      </c>
      <c r="AY253" s="62">
        <v>0</v>
      </c>
      <c r="AZ253" s="62">
        <v>0</v>
      </c>
      <c r="BA253" s="62">
        <v>0</v>
      </c>
      <c r="BB253" s="62">
        <v>0</v>
      </c>
      <c r="BC253" s="62">
        <v>0</v>
      </c>
      <c r="BD253" s="62">
        <v>0</v>
      </c>
      <c r="BE253" s="62">
        <v>0</v>
      </c>
      <c r="BF253" s="62">
        <v>0</v>
      </c>
      <c r="BG253" s="62">
        <v>0</v>
      </c>
      <c r="BH253" s="62">
        <v>0</v>
      </c>
      <c r="BI253" s="62">
        <v>0</v>
      </c>
      <c r="BJ253" s="62">
        <v>0</v>
      </c>
      <c r="BK253" s="62">
        <v>0</v>
      </c>
      <c r="BL253" s="62">
        <v>0</v>
      </c>
      <c r="BM253" s="62">
        <v>0</v>
      </c>
      <c r="BN253" s="118">
        <v>0</v>
      </c>
      <c r="BO253" s="103"/>
      <c r="BP253">
        <f t="shared" si="621"/>
        <v>0</v>
      </c>
      <c r="BQ253">
        <f t="shared" si="621"/>
        <v>0</v>
      </c>
      <c r="BR253">
        <f t="shared" si="621"/>
        <v>0</v>
      </c>
      <c r="BS253">
        <f t="shared" si="621"/>
        <v>0</v>
      </c>
      <c r="BT253">
        <f t="shared" si="621"/>
        <v>0</v>
      </c>
      <c r="BU253">
        <f t="shared" si="621"/>
        <v>0</v>
      </c>
      <c r="BV253">
        <f t="shared" si="621"/>
        <v>0</v>
      </c>
      <c r="BW253">
        <f t="shared" si="621"/>
        <v>0</v>
      </c>
      <c r="BX253">
        <f t="shared" si="621"/>
        <v>0</v>
      </c>
      <c r="BY253">
        <f t="shared" si="621"/>
        <v>0</v>
      </c>
      <c r="BZ253">
        <f t="shared" si="622"/>
        <v>0</v>
      </c>
      <c r="CA253">
        <f t="shared" si="622"/>
        <v>0</v>
      </c>
      <c r="CB253">
        <f t="shared" si="622"/>
        <v>0</v>
      </c>
      <c r="CC253">
        <f t="shared" si="622"/>
        <v>0</v>
      </c>
      <c r="CD253">
        <f t="shared" si="622"/>
        <v>0</v>
      </c>
      <c r="CE253">
        <f t="shared" si="622"/>
        <v>0</v>
      </c>
      <c r="CF253">
        <f t="shared" si="622"/>
        <v>0</v>
      </c>
      <c r="CG253">
        <f t="shared" si="622"/>
        <v>0</v>
      </c>
      <c r="CH253">
        <f t="shared" si="622"/>
        <v>0</v>
      </c>
      <c r="CI253">
        <f t="shared" si="622"/>
        <v>0</v>
      </c>
      <c r="CJ253">
        <f t="shared" si="623"/>
        <v>0</v>
      </c>
      <c r="CK253">
        <f t="shared" si="623"/>
        <v>0</v>
      </c>
      <c r="CL253">
        <f t="shared" si="623"/>
        <v>0</v>
      </c>
      <c r="CM253">
        <f t="shared" si="623"/>
        <v>0</v>
      </c>
      <c r="CN253">
        <f t="shared" si="623"/>
        <v>0</v>
      </c>
      <c r="CO253">
        <f t="shared" si="623"/>
        <v>0</v>
      </c>
      <c r="CP253">
        <f t="shared" si="623"/>
        <v>0</v>
      </c>
      <c r="CQ253">
        <f t="shared" si="623"/>
        <v>0</v>
      </c>
      <c r="CR253">
        <f t="shared" si="623"/>
        <v>0</v>
      </c>
      <c r="CS253">
        <f t="shared" si="623"/>
        <v>0</v>
      </c>
      <c r="CT253">
        <f t="shared" si="624"/>
        <v>0</v>
      </c>
      <c r="CU253">
        <f t="shared" si="624"/>
        <v>0</v>
      </c>
      <c r="CV253">
        <f t="shared" si="624"/>
        <v>0</v>
      </c>
      <c r="CW253">
        <f t="shared" si="624"/>
        <v>0</v>
      </c>
      <c r="CX253">
        <f t="shared" si="624"/>
        <v>0</v>
      </c>
      <c r="CY253">
        <f t="shared" si="624"/>
        <v>0</v>
      </c>
      <c r="CZ253">
        <f t="shared" si="624"/>
        <v>0</v>
      </c>
      <c r="DA253">
        <f t="shared" si="624"/>
        <v>0</v>
      </c>
      <c r="DB253">
        <f t="shared" si="624"/>
        <v>0</v>
      </c>
      <c r="DC253">
        <f t="shared" si="624"/>
        <v>0</v>
      </c>
      <c r="DD253">
        <f t="shared" si="625"/>
        <v>0</v>
      </c>
      <c r="DE253">
        <f t="shared" si="625"/>
        <v>0</v>
      </c>
      <c r="DF253">
        <f t="shared" si="625"/>
        <v>0</v>
      </c>
      <c r="DG253">
        <f t="shared" si="625"/>
        <v>0</v>
      </c>
      <c r="DH253">
        <f t="shared" si="625"/>
        <v>0</v>
      </c>
      <c r="DI253">
        <f t="shared" si="625"/>
        <v>0</v>
      </c>
      <c r="DJ253">
        <f t="shared" si="625"/>
        <v>0</v>
      </c>
      <c r="DK253">
        <f t="shared" si="625"/>
        <v>0</v>
      </c>
      <c r="DL253">
        <f t="shared" si="625"/>
        <v>0</v>
      </c>
      <c r="DM253">
        <f t="shared" si="625"/>
        <v>0</v>
      </c>
      <c r="DN253">
        <f t="shared" si="626"/>
        <v>0</v>
      </c>
      <c r="DO253">
        <f t="shared" si="626"/>
        <v>0</v>
      </c>
      <c r="DP253">
        <f t="shared" si="626"/>
        <v>0</v>
      </c>
      <c r="DQ253">
        <f t="shared" si="626"/>
        <v>0</v>
      </c>
      <c r="DR253">
        <f t="shared" si="626"/>
        <v>0</v>
      </c>
      <c r="DS253">
        <f t="shared" si="626"/>
        <v>0</v>
      </c>
      <c r="DT253">
        <f t="shared" si="626"/>
        <v>0</v>
      </c>
      <c r="DU253">
        <f t="shared" si="626"/>
        <v>0</v>
      </c>
      <c r="DV253">
        <f t="shared" si="626"/>
        <v>0</v>
      </c>
      <c r="DW253">
        <f t="shared" si="626"/>
        <v>0</v>
      </c>
      <c r="DX253">
        <f t="shared" si="627"/>
        <v>0</v>
      </c>
      <c r="DY253">
        <f t="shared" si="627"/>
        <v>0</v>
      </c>
      <c r="DZ253">
        <f t="shared" si="627"/>
        <v>0</v>
      </c>
    </row>
    <row r="254" spans="1:130">
      <c r="A254" s="106"/>
      <c r="B254" s="19" t="s">
        <v>2</v>
      </c>
      <c r="C254" s="96"/>
      <c r="D254" s="18">
        <v>0</v>
      </c>
      <c r="E254" s="18">
        <v>0</v>
      </c>
      <c r="F254" s="18">
        <v>0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62">
        <v>0</v>
      </c>
      <c r="U254" s="62">
        <v>0</v>
      </c>
      <c r="V254" s="62">
        <v>0</v>
      </c>
      <c r="W254" s="41" t="s">
        <v>16</v>
      </c>
      <c r="X254" s="41" t="s">
        <v>16</v>
      </c>
      <c r="Y254" s="62">
        <v>28</v>
      </c>
      <c r="Z254" s="41" t="s">
        <v>16</v>
      </c>
      <c r="AA254" s="62">
        <v>11</v>
      </c>
      <c r="AB254" s="41" t="s">
        <v>16</v>
      </c>
      <c r="AC254" s="62">
        <v>28</v>
      </c>
      <c r="AD254" s="41" t="s">
        <v>16</v>
      </c>
      <c r="AE254" s="41" t="s">
        <v>16</v>
      </c>
      <c r="AF254" s="62">
        <v>57</v>
      </c>
      <c r="AG254" s="41" t="s">
        <v>16</v>
      </c>
      <c r="AH254" s="62">
        <v>6</v>
      </c>
      <c r="AI254" s="62"/>
      <c r="AJ254" s="62"/>
      <c r="AK254" s="41" t="s">
        <v>16</v>
      </c>
      <c r="AL254" s="62">
        <v>47</v>
      </c>
      <c r="AM254" s="62"/>
      <c r="AN254" s="62"/>
      <c r="AO254" s="41" t="s">
        <v>16</v>
      </c>
      <c r="AP254" s="62">
        <v>23</v>
      </c>
      <c r="AQ254" s="62"/>
      <c r="AR254" s="62"/>
      <c r="AS254" s="62"/>
      <c r="AT254" s="62"/>
      <c r="AU254" s="62"/>
      <c r="AV254" s="62"/>
      <c r="AW254" s="62"/>
      <c r="AX254" s="41" t="s">
        <v>16</v>
      </c>
      <c r="AY254" s="62">
        <v>42</v>
      </c>
      <c r="AZ254" s="41" t="s">
        <v>16</v>
      </c>
      <c r="BA254" s="62">
        <v>49</v>
      </c>
      <c r="BB254" s="62">
        <v>0</v>
      </c>
      <c r="BC254" s="62">
        <v>0</v>
      </c>
      <c r="BD254" s="62">
        <v>0</v>
      </c>
      <c r="BE254" s="62">
        <v>0</v>
      </c>
      <c r="BF254" s="62">
        <v>0</v>
      </c>
      <c r="BG254" s="62">
        <v>0</v>
      </c>
      <c r="BH254" s="62">
        <v>0</v>
      </c>
      <c r="BI254" s="62">
        <v>0</v>
      </c>
      <c r="BJ254" s="62">
        <v>0</v>
      </c>
      <c r="BK254" s="62">
        <v>0</v>
      </c>
      <c r="BL254" s="62">
        <v>0</v>
      </c>
      <c r="BM254" s="62">
        <v>0</v>
      </c>
      <c r="BN254" s="118">
        <v>0</v>
      </c>
      <c r="BO254" s="103"/>
      <c r="BP254">
        <f t="shared" si="621"/>
        <v>0</v>
      </c>
      <c r="BQ254">
        <f t="shared" si="621"/>
        <v>0</v>
      </c>
      <c r="BR254">
        <f t="shared" si="621"/>
        <v>0</v>
      </c>
      <c r="BS254">
        <f t="shared" si="621"/>
        <v>0</v>
      </c>
      <c r="BT254">
        <f t="shared" si="621"/>
        <v>0</v>
      </c>
      <c r="BU254">
        <f t="shared" si="621"/>
        <v>0</v>
      </c>
      <c r="BV254">
        <f t="shared" si="621"/>
        <v>0</v>
      </c>
      <c r="BW254">
        <f t="shared" si="621"/>
        <v>0</v>
      </c>
      <c r="BX254">
        <f t="shared" si="621"/>
        <v>0</v>
      </c>
      <c r="BY254">
        <f t="shared" si="621"/>
        <v>0</v>
      </c>
      <c r="BZ254">
        <f t="shared" si="622"/>
        <v>0</v>
      </c>
      <c r="CA254">
        <f t="shared" si="622"/>
        <v>0</v>
      </c>
      <c r="CB254">
        <f t="shared" si="622"/>
        <v>0</v>
      </c>
      <c r="CC254">
        <f t="shared" si="622"/>
        <v>0</v>
      </c>
      <c r="CD254">
        <f t="shared" si="622"/>
        <v>0</v>
      </c>
      <c r="CE254">
        <f t="shared" si="622"/>
        <v>0</v>
      </c>
      <c r="CF254">
        <f t="shared" si="622"/>
        <v>0</v>
      </c>
      <c r="CG254">
        <f t="shared" si="622"/>
        <v>0</v>
      </c>
      <c r="CH254">
        <f t="shared" si="622"/>
        <v>0</v>
      </c>
      <c r="CI254">
        <f t="shared" si="622"/>
        <v>0</v>
      </c>
      <c r="CJ254">
        <f t="shared" si="623"/>
        <v>0</v>
      </c>
      <c r="CK254">
        <f t="shared" si="623"/>
        <v>0</v>
      </c>
      <c r="CL254">
        <f t="shared" si="623"/>
        <v>0</v>
      </c>
      <c r="CM254">
        <f t="shared" si="623"/>
        <v>0</v>
      </c>
      <c r="CN254">
        <f t="shared" si="623"/>
        <v>0</v>
      </c>
      <c r="CO254">
        <f t="shared" si="623"/>
        <v>0</v>
      </c>
      <c r="CP254">
        <f t="shared" si="623"/>
        <v>0</v>
      </c>
      <c r="CQ254">
        <f t="shared" si="623"/>
        <v>0</v>
      </c>
      <c r="CR254">
        <f t="shared" si="623"/>
        <v>0</v>
      </c>
      <c r="CS254">
        <f t="shared" si="623"/>
        <v>0</v>
      </c>
      <c r="CT254">
        <f t="shared" si="624"/>
        <v>0</v>
      </c>
      <c r="CU254">
        <f t="shared" si="624"/>
        <v>0</v>
      </c>
      <c r="CV254">
        <f t="shared" si="624"/>
        <v>0</v>
      </c>
      <c r="CW254">
        <f t="shared" si="624"/>
        <v>0</v>
      </c>
      <c r="CX254">
        <f t="shared" si="624"/>
        <v>0</v>
      </c>
      <c r="CY254">
        <f t="shared" si="624"/>
        <v>0</v>
      </c>
      <c r="CZ254">
        <f t="shared" si="624"/>
        <v>0</v>
      </c>
      <c r="DA254">
        <f t="shared" si="624"/>
        <v>0</v>
      </c>
      <c r="DB254">
        <f t="shared" si="624"/>
        <v>0</v>
      </c>
      <c r="DC254">
        <f t="shared" si="624"/>
        <v>0</v>
      </c>
      <c r="DD254">
        <f t="shared" si="625"/>
        <v>0</v>
      </c>
      <c r="DE254">
        <f t="shared" si="625"/>
        <v>0</v>
      </c>
      <c r="DF254">
        <f t="shared" si="625"/>
        <v>0</v>
      </c>
      <c r="DG254">
        <f t="shared" si="625"/>
        <v>0</v>
      </c>
      <c r="DH254">
        <f t="shared" si="625"/>
        <v>0</v>
      </c>
      <c r="DI254">
        <f t="shared" si="625"/>
        <v>0</v>
      </c>
      <c r="DJ254">
        <f t="shared" si="625"/>
        <v>0</v>
      </c>
      <c r="DK254">
        <f t="shared" si="625"/>
        <v>0</v>
      </c>
      <c r="DL254">
        <f t="shared" si="625"/>
        <v>0</v>
      </c>
      <c r="DM254">
        <f t="shared" si="625"/>
        <v>0</v>
      </c>
      <c r="DN254">
        <f t="shared" si="626"/>
        <v>0</v>
      </c>
      <c r="DO254">
        <f t="shared" si="626"/>
        <v>0</v>
      </c>
      <c r="DP254">
        <f t="shared" si="626"/>
        <v>0</v>
      </c>
      <c r="DQ254">
        <f t="shared" si="626"/>
        <v>0</v>
      </c>
      <c r="DR254">
        <f t="shared" si="626"/>
        <v>0</v>
      </c>
      <c r="DS254">
        <f t="shared" si="626"/>
        <v>0</v>
      </c>
      <c r="DT254">
        <f t="shared" si="626"/>
        <v>0</v>
      </c>
      <c r="DU254">
        <f t="shared" si="626"/>
        <v>0</v>
      </c>
      <c r="DV254">
        <f t="shared" si="626"/>
        <v>0</v>
      </c>
      <c r="DW254">
        <f t="shared" si="626"/>
        <v>0</v>
      </c>
      <c r="DX254">
        <f t="shared" si="627"/>
        <v>0</v>
      </c>
      <c r="DY254">
        <f t="shared" si="627"/>
        <v>0</v>
      </c>
      <c r="DZ254">
        <f t="shared" si="627"/>
        <v>0</v>
      </c>
    </row>
    <row r="255" spans="1:130" ht="15.75">
      <c r="A255" s="106"/>
      <c r="B255" s="19" t="s">
        <v>202</v>
      </c>
      <c r="C255" s="96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62"/>
      <c r="U255" s="62"/>
      <c r="V255" s="62"/>
      <c r="W255" s="135"/>
      <c r="X255" s="135"/>
      <c r="Y255" s="62"/>
      <c r="Z255" s="135"/>
      <c r="AA255" s="62"/>
      <c r="AB255" s="135"/>
      <c r="AC255" s="62"/>
      <c r="AD255" s="135"/>
      <c r="AE255" s="135"/>
      <c r="AF255" s="62"/>
      <c r="AG255" s="135"/>
      <c r="AH255" s="62"/>
      <c r="AI255" s="62"/>
      <c r="AJ255" s="62"/>
      <c r="AK255" s="135"/>
      <c r="AL255" s="62"/>
      <c r="AM255" s="62"/>
      <c r="AN255" s="62"/>
      <c r="AO255" s="135"/>
      <c r="AP255" s="62"/>
      <c r="AQ255" s="62"/>
      <c r="AR255" s="62"/>
      <c r="AS255" s="62"/>
      <c r="AT255" s="62"/>
      <c r="AU255" s="62"/>
      <c r="AV255" s="62"/>
      <c r="AW255" s="62"/>
      <c r="AX255" s="135"/>
      <c r="AY255" s="62">
        <v>10</v>
      </c>
      <c r="AZ255" s="135"/>
      <c r="BA255" s="62"/>
      <c r="BB255" s="62"/>
      <c r="BC255" s="62"/>
      <c r="BD255" s="62"/>
      <c r="BE255" s="63"/>
      <c r="BF255" s="31"/>
      <c r="BG255" s="31"/>
      <c r="BH255" s="2"/>
      <c r="BI255" s="118">
        <v>32</v>
      </c>
      <c r="BJ255" s="2"/>
      <c r="BK255" s="118">
        <v>3</v>
      </c>
      <c r="BL255" s="118">
        <f>2.8+19</f>
        <v>21.8</v>
      </c>
      <c r="BM255" s="118">
        <v>3.57</v>
      </c>
      <c r="BN255" s="118">
        <v>0</v>
      </c>
      <c r="BO255" s="103"/>
      <c r="BP255">
        <f t="shared" si="621"/>
        <v>0</v>
      </c>
      <c r="BQ255">
        <f t="shared" si="621"/>
        <v>0</v>
      </c>
      <c r="BR255">
        <f t="shared" si="621"/>
        <v>0</v>
      </c>
      <c r="BS255">
        <f t="shared" si="621"/>
        <v>0</v>
      </c>
      <c r="BT255">
        <f t="shared" si="621"/>
        <v>0</v>
      </c>
      <c r="BU255">
        <f t="shared" si="621"/>
        <v>0</v>
      </c>
      <c r="BV255">
        <f t="shared" si="621"/>
        <v>0</v>
      </c>
      <c r="BW255">
        <f t="shared" si="621"/>
        <v>0</v>
      </c>
      <c r="BX255">
        <f t="shared" si="621"/>
        <v>0</v>
      </c>
      <c r="BY255">
        <f t="shared" si="621"/>
        <v>0</v>
      </c>
      <c r="BZ255">
        <f t="shared" si="622"/>
        <v>0</v>
      </c>
      <c r="CA255">
        <f t="shared" si="622"/>
        <v>0</v>
      </c>
      <c r="CB255">
        <f t="shared" si="622"/>
        <v>0</v>
      </c>
      <c r="CC255">
        <f t="shared" si="622"/>
        <v>0</v>
      </c>
      <c r="CD255">
        <f t="shared" si="622"/>
        <v>0</v>
      </c>
      <c r="CE255">
        <f t="shared" si="622"/>
        <v>0</v>
      </c>
      <c r="CF255">
        <f t="shared" si="622"/>
        <v>0</v>
      </c>
      <c r="CG255">
        <f t="shared" si="622"/>
        <v>0</v>
      </c>
      <c r="CH255">
        <f t="shared" si="622"/>
        <v>0</v>
      </c>
      <c r="CI255">
        <f t="shared" si="622"/>
        <v>0</v>
      </c>
      <c r="CJ255">
        <f t="shared" si="623"/>
        <v>0</v>
      </c>
      <c r="CK255">
        <f t="shared" si="623"/>
        <v>0</v>
      </c>
      <c r="CL255">
        <f t="shared" si="623"/>
        <v>0</v>
      </c>
      <c r="CM255">
        <f t="shared" si="623"/>
        <v>0</v>
      </c>
      <c r="CN255">
        <f t="shared" si="623"/>
        <v>0</v>
      </c>
      <c r="CO255">
        <f t="shared" si="623"/>
        <v>0</v>
      </c>
      <c r="CP255">
        <f t="shared" si="623"/>
        <v>0</v>
      </c>
      <c r="CQ255">
        <f t="shared" si="623"/>
        <v>0</v>
      </c>
      <c r="CR255">
        <f t="shared" si="623"/>
        <v>0</v>
      </c>
      <c r="CS255">
        <f t="shared" si="623"/>
        <v>0</v>
      </c>
      <c r="CT255">
        <f t="shared" si="624"/>
        <v>0</v>
      </c>
      <c r="CU255">
        <f t="shared" si="624"/>
        <v>0</v>
      </c>
      <c r="CV255">
        <f t="shared" si="624"/>
        <v>0</v>
      </c>
      <c r="CW255">
        <f t="shared" si="624"/>
        <v>0</v>
      </c>
      <c r="CX255">
        <f t="shared" si="624"/>
        <v>0</v>
      </c>
      <c r="CY255">
        <f t="shared" si="624"/>
        <v>0</v>
      </c>
      <c r="CZ255">
        <f t="shared" si="624"/>
        <v>0</v>
      </c>
      <c r="DA255">
        <f t="shared" si="624"/>
        <v>0</v>
      </c>
      <c r="DB255">
        <f t="shared" si="624"/>
        <v>0</v>
      </c>
      <c r="DC255">
        <f t="shared" si="624"/>
        <v>0</v>
      </c>
      <c r="DD255">
        <f t="shared" si="625"/>
        <v>0</v>
      </c>
      <c r="DE255">
        <f t="shared" si="625"/>
        <v>0</v>
      </c>
      <c r="DF255">
        <f t="shared" si="625"/>
        <v>0</v>
      </c>
      <c r="DG255">
        <f t="shared" si="625"/>
        <v>0</v>
      </c>
      <c r="DH255">
        <f t="shared" si="625"/>
        <v>0</v>
      </c>
      <c r="DI255">
        <f t="shared" si="625"/>
        <v>0</v>
      </c>
      <c r="DJ255">
        <f t="shared" si="625"/>
        <v>0</v>
      </c>
      <c r="DK255">
        <f t="shared" si="625"/>
        <v>0</v>
      </c>
      <c r="DL255">
        <f t="shared" si="625"/>
        <v>0</v>
      </c>
      <c r="DM255">
        <f t="shared" si="625"/>
        <v>0</v>
      </c>
      <c r="DN255">
        <f t="shared" si="626"/>
        <v>0</v>
      </c>
      <c r="DO255">
        <f t="shared" si="626"/>
        <v>0</v>
      </c>
      <c r="DP255">
        <f t="shared" si="626"/>
        <v>0</v>
      </c>
      <c r="DQ255">
        <f t="shared" si="626"/>
        <v>0</v>
      </c>
      <c r="DR255">
        <f t="shared" si="626"/>
        <v>0</v>
      </c>
      <c r="DS255">
        <f t="shared" si="626"/>
        <v>0</v>
      </c>
      <c r="DT255">
        <f t="shared" si="626"/>
        <v>0</v>
      </c>
      <c r="DU255">
        <f t="shared" si="626"/>
        <v>0</v>
      </c>
      <c r="DV255">
        <f t="shared" si="626"/>
        <v>0</v>
      </c>
      <c r="DW255">
        <f t="shared" si="626"/>
        <v>0</v>
      </c>
      <c r="DX255">
        <f t="shared" si="627"/>
        <v>0</v>
      </c>
      <c r="DY255">
        <f t="shared" si="627"/>
        <v>0</v>
      </c>
      <c r="DZ255">
        <f t="shared" si="627"/>
        <v>0</v>
      </c>
    </row>
    <row r="256" spans="1:130">
      <c r="A256" s="106"/>
      <c r="B256" s="59" t="s">
        <v>3</v>
      </c>
      <c r="C256" s="96"/>
      <c r="D256" s="34">
        <v>0</v>
      </c>
      <c r="E256" s="34">
        <v>0</v>
      </c>
      <c r="F256" s="34">
        <v>0</v>
      </c>
      <c r="G256" s="34">
        <v>0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0</v>
      </c>
      <c r="N256" s="41">
        <v>0.23918800000000001</v>
      </c>
      <c r="O256" s="18">
        <v>0.982819</v>
      </c>
      <c r="P256" s="18">
        <v>1.275188</v>
      </c>
      <c r="Q256" s="18">
        <v>1.4825999999999999</v>
      </c>
      <c r="R256" s="18">
        <v>1.648258</v>
      </c>
      <c r="S256" s="18">
        <v>2.5866389999999999</v>
      </c>
      <c r="T256" s="62">
        <v>5.2267039999999998</v>
      </c>
      <c r="U256" s="62">
        <v>7.093979</v>
      </c>
      <c r="V256" s="62">
        <v>4.7118960000000003</v>
      </c>
      <c r="W256" s="62">
        <v>5.0775899999999998</v>
      </c>
      <c r="X256" s="62">
        <v>18.611249999999998</v>
      </c>
      <c r="Y256" s="41" t="s">
        <v>16</v>
      </c>
      <c r="Z256" s="62">
        <v>20.52646</v>
      </c>
      <c r="AA256" s="41" t="s">
        <v>16</v>
      </c>
      <c r="AB256" s="62">
        <v>3.1373190000000002</v>
      </c>
      <c r="AC256" s="62">
        <v>0.450492</v>
      </c>
      <c r="AD256" s="62">
        <v>0.70586800000000005</v>
      </c>
      <c r="AE256" s="62">
        <v>12.72296</v>
      </c>
      <c r="AF256" s="41" t="s">
        <v>16</v>
      </c>
      <c r="AG256" s="62">
        <v>51.790410000000001</v>
      </c>
      <c r="AH256" s="62">
        <v>192</v>
      </c>
      <c r="AI256" s="62">
        <v>50.969450000000002</v>
      </c>
      <c r="AJ256" s="62">
        <v>68.044849999999997</v>
      </c>
      <c r="AK256" s="62">
        <v>95.564539999999994</v>
      </c>
      <c r="AL256" s="62">
        <v>111</v>
      </c>
      <c r="AM256" s="62">
        <v>99.087500000000006</v>
      </c>
      <c r="AN256" s="62">
        <v>118.6563</v>
      </c>
      <c r="AO256" s="62">
        <v>124.88249999999999</v>
      </c>
      <c r="AP256" s="62">
        <v>121</v>
      </c>
      <c r="AQ256" s="62">
        <v>125.9432</v>
      </c>
      <c r="AR256" s="62">
        <v>113.5496</v>
      </c>
      <c r="AS256" s="62">
        <v>111.1176</v>
      </c>
      <c r="AT256" s="62">
        <v>153.255</v>
      </c>
      <c r="AU256" s="62">
        <v>232.78290000000001</v>
      </c>
      <c r="AV256" s="62">
        <v>274.89850000000001</v>
      </c>
      <c r="AW256" s="62">
        <v>302.46559999999999</v>
      </c>
      <c r="AX256" s="62">
        <v>289.48340000000002</v>
      </c>
      <c r="AY256" s="62">
        <f>217-AY255</f>
        <v>207</v>
      </c>
      <c r="AZ256" s="62">
        <v>250.49799999999999</v>
      </c>
      <c r="BA256" s="62">
        <v>258</v>
      </c>
      <c r="BB256" s="62">
        <v>218.35302090000002</v>
      </c>
      <c r="BC256" s="62">
        <v>149.08533069999999</v>
      </c>
      <c r="BD256" s="62">
        <v>153.48604289999997</v>
      </c>
      <c r="BE256" s="62">
        <v>169.37485579999998</v>
      </c>
      <c r="BF256" s="18">
        <v>170.18597750000001</v>
      </c>
      <c r="BG256" s="18">
        <v>178.31319169999998</v>
      </c>
      <c r="BH256" s="18">
        <v>184.89767980000002</v>
      </c>
      <c r="BI256" s="18">
        <f>178.2997891+147</f>
        <v>325.2997891</v>
      </c>
      <c r="BJ256" s="73">
        <v>194.64926179999998</v>
      </c>
      <c r="BK256" s="118">
        <v>197.08055670000002</v>
      </c>
      <c r="BL256" s="118">
        <v>216.02803890000001</v>
      </c>
      <c r="BM256" s="118">
        <f>14.1-BM255+139+140</f>
        <v>289.52999999999997</v>
      </c>
      <c r="BN256" s="118">
        <v>150</v>
      </c>
      <c r="BO256" s="103"/>
      <c r="BP256">
        <f t="shared" si="621"/>
        <v>0</v>
      </c>
      <c r="BQ256">
        <f t="shared" si="621"/>
        <v>0</v>
      </c>
      <c r="BR256">
        <f t="shared" si="621"/>
        <v>0</v>
      </c>
      <c r="BS256">
        <f t="shared" si="621"/>
        <v>0</v>
      </c>
      <c r="BT256">
        <f t="shared" si="621"/>
        <v>0</v>
      </c>
      <c r="BU256">
        <f t="shared" si="621"/>
        <v>0</v>
      </c>
      <c r="BV256">
        <f t="shared" si="621"/>
        <v>0</v>
      </c>
      <c r="BW256">
        <f t="shared" si="621"/>
        <v>0</v>
      </c>
      <c r="BX256">
        <f t="shared" si="621"/>
        <v>0</v>
      </c>
      <c r="BY256">
        <f t="shared" si="621"/>
        <v>0</v>
      </c>
      <c r="BZ256">
        <f t="shared" si="622"/>
        <v>0</v>
      </c>
      <c r="CA256">
        <f t="shared" si="622"/>
        <v>0</v>
      </c>
      <c r="CB256">
        <f t="shared" si="622"/>
        <v>0</v>
      </c>
      <c r="CC256">
        <f t="shared" si="622"/>
        <v>0</v>
      </c>
      <c r="CD256">
        <f t="shared" si="622"/>
        <v>0</v>
      </c>
      <c r="CE256">
        <f t="shared" si="622"/>
        <v>0</v>
      </c>
      <c r="CF256">
        <f t="shared" si="622"/>
        <v>0</v>
      </c>
      <c r="CG256">
        <f t="shared" si="622"/>
        <v>0</v>
      </c>
      <c r="CH256">
        <f t="shared" si="622"/>
        <v>0</v>
      </c>
      <c r="CI256">
        <f t="shared" si="622"/>
        <v>0</v>
      </c>
      <c r="CJ256">
        <f t="shared" si="623"/>
        <v>0</v>
      </c>
      <c r="CK256">
        <f t="shared" si="623"/>
        <v>0</v>
      </c>
      <c r="CL256">
        <f t="shared" si="623"/>
        <v>0</v>
      </c>
      <c r="CM256">
        <f t="shared" si="623"/>
        <v>0</v>
      </c>
      <c r="CN256">
        <f t="shared" si="623"/>
        <v>0</v>
      </c>
      <c r="CO256">
        <f t="shared" si="623"/>
        <v>0</v>
      </c>
      <c r="CP256">
        <f t="shared" si="623"/>
        <v>0</v>
      </c>
      <c r="CQ256">
        <f t="shared" si="623"/>
        <v>0</v>
      </c>
      <c r="CR256">
        <f t="shared" si="623"/>
        <v>0</v>
      </c>
      <c r="CS256">
        <f t="shared" si="623"/>
        <v>0</v>
      </c>
      <c r="CT256">
        <f t="shared" si="624"/>
        <v>0</v>
      </c>
      <c r="CU256">
        <f t="shared" si="624"/>
        <v>0</v>
      </c>
      <c r="CV256">
        <f t="shared" si="624"/>
        <v>0</v>
      </c>
      <c r="CW256">
        <f t="shared" si="624"/>
        <v>0</v>
      </c>
      <c r="CX256">
        <f t="shared" si="624"/>
        <v>0</v>
      </c>
      <c r="CY256">
        <f t="shared" si="624"/>
        <v>0</v>
      </c>
      <c r="CZ256">
        <f t="shared" si="624"/>
        <v>0</v>
      </c>
      <c r="DA256">
        <f t="shared" si="624"/>
        <v>0</v>
      </c>
      <c r="DB256">
        <f t="shared" si="624"/>
        <v>0</v>
      </c>
      <c r="DC256">
        <f t="shared" si="624"/>
        <v>0</v>
      </c>
      <c r="DD256">
        <f t="shared" si="625"/>
        <v>0</v>
      </c>
      <c r="DE256">
        <f t="shared" si="625"/>
        <v>0</v>
      </c>
      <c r="DF256">
        <f t="shared" si="625"/>
        <v>0</v>
      </c>
      <c r="DG256">
        <f t="shared" si="625"/>
        <v>0</v>
      </c>
      <c r="DH256">
        <f t="shared" si="625"/>
        <v>0</v>
      </c>
      <c r="DI256">
        <f t="shared" si="625"/>
        <v>0</v>
      </c>
      <c r="DJ256">
        <f t="shared" si="625"/>
        <v>0</v>
      </c>
      <c r="DK256">
        <f t="shared" si="625"/>
        <v>0</v>
      </c>
      <c r="DL256">
        <f t="shared" si="625"/>
        <v>0</v>
      </c>
      <c r="DM256">
        <f t="shared" si="625"/>
        <v>0</v>
      </c>
      <c r="DN256">
        <f t="shared" si="626"/>
        <v>0</v>
      </c>
      <c r="DO256">
        <f t="shared" si="626"/>
        <v>0</v>
      </c>
      <c r="DP256">
        <f t="shared" si="626"/>
        <v>0</v>
      </c>
      <c r="DQ256">
        <f t="shared" si="626"/>
        <v>0</v>
      </c>
      <c r="DR256">
        <f t="shared" si="626"/>
        <v>0</v>
      </c>
      <c r="DS256">
        <f t="shared" si="626"/>
        <v>0</v>
      </c>
      <c r="DT256">
        <f t="shared" si="626"/>
        <v>0</v>
      </c>
      <c r="DU256">
        <f t="shared" si="626"/>
        <v>0</v>
      </c>
      <c r="DV256">
        <f t="shared" si="626"/>
        <v>0</v>
      </c>
      <c r="DW256">
        <f t="shared" si="626"/>
        <v>0</v>
      </c>
      <c r="DX256">
        <f t="shared" si="627"/>
        <v>0</v>
      </c>
      <c r="DY256">
        <f t="shared" si="627"/>
        <v>0</v>
      </c>
      <c r="DZ256">
        <f t="shared" si="627"/>
        <v>0</v>
      </c>
    </row>
    <row r="257" spans="1:130">
      <c r="A257" s="106"/>
      <c r="B257" s="59" t="s">
        <v>18</v>
      </c>
      <c r="C257" s="96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41"/>
      <c r="O257" s="18"/>
      <c r="P257" s="18"/>
      <c r="Q257" s="18"/>
      <c r="R257" s="18"/>
      <c r="S257" s="18"/>
      <c r="T257" s="62"/>
      <c r="U257" s="62"/>
      <c r="V257" s="62"/>
      <c r="W257" s="62"/>
      <c r="X257" s="62"/>
      <c r="Y257" s="41"/>
      <c r="Z257" s="62"/>
      <c r="AA257" s="41"/>
      <c r="AB257" s="62"/>
      <c r="AC257" s="62"/>
      <c r="AD257" s="62"/>
      <c r="AE257" s="62"/>
      <c r="AF257" s="41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3"/>
      <c r="BF257" s="18"/>
      <c r="BG257" s="18"/>
      <c r="BH257" s="18"/>
      <c r="BI257" s="18">
        <v>47.7</v>
      </c>
      <c r="BJ257" s="118">
        <v>0</v>
      </c>
      <c r="BK257" s="118">
        <v>0</v>
      </c>
      <c r="BL257" s="118">
        <v>0</v>
      </c>
      <c r="BM257" s="118">
        <v>0</v>
      </c>
      <c r="BN257" s="118">
        <v>0</v>
      </c>
      <c r="BO257" s="103"/>
      <c r="BP257">
        <f t="shared" si="621"/>
        <v>0</v>
      </c>
      <c r="BQ257">
        <f t="shared" si="621"/>
        <v>0</v>
      </c>
      <c r="BR257">
        <f t="shared" si="621"/>
        <v>0</v>
      </c>
      <c r="BS257">
        <f t="shared" si="621"/>
        <v>0</v>
      </c>
      <c r="BT257">
        <f t="shared" si="621"/>
        <v>0</v>
      </c>
      <c r="BU257">
        <f t="shared" si="621"/>
        <v>0</v>
      </c>
      <c r="BV257">
        <f t="shared" si="621"/>
        <v>0</v>
      </c>
      <c r="BW257">
        <f t="shared" si="621"/>
        <v>0</v>
      </c>
      <c r="BX257">
        <f t="shared" si="621"/>
        <v>0</v>
      </c>
      <c r="BY257">
        <f t="shared" si="621"/>
        <v>0</v>
      </c>
      <c r="BZ257">
        <f t="shared" si="622"/>
        <v>0</v>
      </c>
      <c r="CA257">
        <f t="shared" si="622"/>
        <v>0</v>
      </c>
      <c r="CB257">
        <f t="shared" si="622"/>
        <v>0</v>
      </c>
      <c r="CC257">
        <f t="shared" si="622"/>
        <v>0</v>
      </c>
      <c r="CD257">
        <f t="shared" si="622"/>
        <v>0</v>
      </c>
      <c r="CE257">
        <f t="shared" si="622"/>
        <v>0</v>
      </c>
      <c r="CF257">
        <f t="shared" si="622"/>
        <v>0</v>
      </c>
      <c r="CG257">
        <f t="shared" si="622"/>
        <v>0</v>
      </c>
      <c r="CH257">
        <f t="shared" si="622"/>
        <v>0</v>
      </c>
      <c r="CI257">
        <f t="shared" si="622"/>
        <v>0</v>
      </c>
      <c r="CJ257">
        <f t="shared" si="623"/>
        <v>0</v>
      </c>
      <c r="CK257">
        <f t="shared" si="623"/>
        <v>0</v>
      </c>
      <c r="CL257">
        <f t="shared" si="623"/>
        <v>0</v>
      </c>
      <c r="CM257">
        <f t="shared" si="623"/>
        <v>0</v>
      </c>
      <c r="CN257">
        <f t="shared" si="623"/>
        <v>0</v>
      </c>
      <c r="CO257">
        <f t="shared" si="623"/>
        <v>0</v>
      </c>
      <c r="CP257">
        <f t="shared" si="623"/>
        <v>0</v>
      </c>
      <c r="CQ257">
        <f t="shared" si="623"/>
        <v>0</v>
      </c>
      <c r="CR257">
        <f t="shared" si="623"/>
        <v>0</v>
      </c>
      <c r="CS257">
        <f t="shared" si="623"/>
        <v>0</v>
      </c>
      <c r="CT257">
        <f t="shared" si="624"/>
        <v>0</v>
      </c>
      <c r="CU257">
        <f t="shared" si="624"/>
        <v>0</v>
      </c>
      <c r="CV257">
        <f t="shared" si="624"/>
        <v>0</v>
      </c>
      <c r="CW257">
        <f t="shared" si="624"/>
        <v>0</v>
      </c>
      <c r="CX257">
        <f t="shared" si="624"/>
        <v>0</v>
      </c>
      <c r="CY257">
        <f t="shared" si="624"/>
        <v>0</v>
      </c>
      <c r="CZ257">
        <f t="shared" si="624"/>
        <v>0</v>
      </c>
      <c r="DA257">
        <f t="shared" si="624"/>
        <v>0</v>
      </c>
      <c r="DB257">
        <f t="shared" si="624"/>
        <v>0</v>
      </c>
      <c r="DC257">
        <f t="shared" si="624"/>
        <v>0</v>
      </c>
      <c r="DD257">
        <f t="shared" si="625"/>
        <v>0</v>
      </c>
      <c r="DE257">
        <f t="shared" si="625"/>
        <v>0</v>
      </c>
      <c r="DF257">
        <f t="shared" si="625"/>
        <v>0</v>
      </c>
      <c r="DG257">
        <f t="shared" si="625"/>
        <v>0</v>
      </c>
      <c r="DH257">
        <f t="shared" si="625"/>
        <v>0</v>
      </c>
      <c r="DI257">
        <f t="shared" si="625"/>
        <v>0</v>
      </c>
      <c r="DJ257">
        <f t="shared" si="625"/>
        <v>0</v>
      </c>
      <c r="DK257">
        <f t="shared" si="625"/>
        <v>0</v>
      </c>
      <c r="DL257">
        <f t="shared" si="625"/>
        <v>0</v>
      </c>
      <c r="DM257">
        <f t="shared" si="625"/>
        <v>0</v>
      </c>
      <c r="DN257">
        <f t="shared" si="626"/>
        <v>0</v>
      </c>
      <c r="DO257">
        <f t="shared" si="626"/>
        <v>0</v>
      </c>
      <c r="DP257">
        <f t="shared" si="626"/>
        <v>0</v>
      </c>
      <c r="DQ257">
        <f t="shared" si="626"/>
        <v>0</v>
      </c>
      <c r="DR257">
        <f t="shared" si="626"/>
        <v>0</v>
      </c>
      <c r="DS257">
        <f t="shared" si="626"/>
        <v>0</v>
      </c>
      <c r="DT257">
        <f t="shared" si="626"/>
        <v>0</v>
      </c>
      <c r="DU257">
        <f t="shared" si="626"/>
        <v>0</v>
      </c>
      <c r="DV257">
        <f t="shared" si="626"/>
        <v>0</v>
      </c>
      <c r="DW257">
        <f t="shared" si="626"/>
        <v>0</v>
      </c>
      <c r="DX257">
        <f t="shared" ref="DX257:DZ259" si="628">IF($C257&lt;&gt;"",IF(BL257&gt;0,1,0),0)</f>
        <v>0</v>
      </c>
      <c r="DY257">
        <f t="shared" si="628"/>
        <v>0</v>
      </c>
      <c r="DZ257">
        <f t="shared" si="628"/>
        <v>0</v>
      </c>
    </row>
    <row r="258" spans="1:130">
      <c r="A258" s="106"/>
      <c r="B258" s="19" t="s">
        <v>205</v>
      </c>
      <c r="C258" s="96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18">
        <v>0.15107100000000001</v>
      </c>
      <c r="O258" s="18">
        <v>0.44889600000000002</v>
      </c>
      <c r="P258" s="18">
        <v>1.582044</v>
      </c>
      <c r="Q258" s="18">
        <v>3.5618409999999998</v>
      </c>
      <c r="R258" s="18">
        <v>6.2316310000000001</v>
      </c>
      <c r="S258" s="18">
        <v>10.85882</v>
      </c>
      <c r="T258" s="18">
        <v>16.651890000000002</v>
      </c>
      <c r="U258" s="18">
        <v>22.143719999999998</v>
      </c>
      <c r="V258" s="18">
        <v>26.004829999999998</v>
      </c>
      <c r="W258" s="18">
        <v>31.01221</v>
      </c>
      <c r="X258" s="18">
        <v>35.518720000000002</v>
      </c>
      <c r="Y258" s="18">
        <v>9.6000239999999994</v>
      </c>
      <c r="Z258" s="18">
        <v>13.19506</v>
      </c>
      <c r="AA258" s="18">
        <v>7.6191430000000002</v>
      </c>
      <c r="AB258" s="18">
        <v>4.4415430000000002</v>
      </c>
      <c r="AC258" s="18">
        <v>3.1167189999999998</v>
      </c>
      <c r="AD258" s="18">
        <v>3.0956350000000001</v>
      </c>
      <c r="AE258" s="18">
        <v>1.710337</v>
      </c>
      <c r="AF258" s="18">
        <v>3.368182</v>
      </c>
      <c r="AG258" s="18">
        <v>3.9111199999999999</v>
      </c>
      <c r="AH258" s="18">
        <v>5.5198510000000001</v>
      </c>
      <c r="AI258" s="18">
        <v>7.588165</v>
      </c>
      <c r="AJ258" s="18">
        <v>10.59328</v>
      </c>
      <c r="AK258" s="18">
        <v>14.45735</v>
      </c>
      <c r="AL258" s="18">
        <v>18.286290000000001</v>
      </c>
      <c r="AM258" s="18">
        <v>17.628679999999999</v>
      </c>
      <c r="AN258" s="18">
        <v>15.44214</v>
      </c>
      <c r="AO258" s="18">
        <v>14.841340000000001</v>
      </c>
      <c r="AP258" s="18">
        <v>11.44957</v>
      </c>
      <c r="AQ258" s="18">
        <v>13.94811</v>
      </c>
      <c r="AR258" s="18">
        <v>13.89123</v>
      </c>
      <c r="AS258" s="18">
        <v>13.85347</v>
      </c>
      <c r="AT258" s="18">
        <v>28.539870000000001</v>
      </c>
      <c r="AU258" s="18">
        <v>37.016979999999997</v>
      </c>
      <c r="AV258" s="18">
        <v>41.485399999999998</v>
      </c>
      <c r="AW258" s="18">
        <v>41.071420000000003</v>
      </c>
      <c r="AX258" s="18">
        <v>41.384951000000001</v>
      </c>
      <c r="AY258" s="18">
        <v>41.737189999999998</v>
      </c>
      <c r="AZ258" s="18">
        <v>41.554600000000001</v>
      </c>
      <c r="BA258" s="18">
        <v>41.454819999999998</v>
      </c>
      <c r="BB258" s="18">
        <v>41.212498400000001</v>
      </c>
      <c r="BC258" s="18">
        <v>44.723597700000006</v>
      </c>
      <c r="BD258" s="18">
        <v>45.669086700000001</v>
      </c>
      <c r="BE258" s="25">
        <v>44.849521100000004</v>
      </c>
      <c r="BF258" s="18">
        <v>42.020879999999998</v>
      </c>
      <c r="BG258" s="18">
        <v>47.7437483</v>
      </c>
      <c r="BH258" s="18">
        <v>49.624117399999996</v>
      </c>
      <c r="BI258" s="18">
        <v>54.427810899999997</v>
      </c>
      <c r="BJ258" s="73">
        <v>54.321373999999999</v>
      </c>
      <c r="BK258" s="118">
        <v>54.632235799999997</v>
      </c>
      <c r="BL258" s="118">
        <v>55.037863199999997</v>
      </c>
      <c r="BM258" s="118">
        <v>56</v>
      </c>
      <c r="BN258" s="118">
        <v>56</v>
      </c>
      <c r="BO258" s="103"/>
      <c r="BP258">
        <f t="shared" si="621"/>
        <v>0</v>
      </c>
      <c r="BQ258">
        <f t="shared" si="621"/>
        <v>0</v>
      </c>
      <c r="BR258">
        <f t="shared" si="621"/>
        <v>0</v>
      </c>
      <c r="BS258">
        <f t="shared" si="621"/>
        <v>0</v>
      </c>
      <c r="BT258">
        <f t="shared" si="621"/>
        <v>0</v>
      </c>
      <c r="BU258">
        <f t="shared" si="621"/>
        <v>0</v>
      </c>
      <c r="BV258">
        <f t="shared" si="621"/>
        <v>0</v>
      </c>
      <c r="BW258">
        <f t="shared" si="621"/>
        <v>0</v>
      </c>
      <c r="BX258">
        <f t="shared" si="621"/>
        <v>0</v>
      </c>
      <c r="BY258">
        <f t="shared" si="621"/>
        <v>0</v>
      </c>
      <c r="BZ258">
        <f t="shared" si="622"/>
        <v>0</v>
      </c>
      <c r="CA258">
        <f t="shared" si="622"/>
        <v>0</v>
      </c>
      <c r="CB258">
        <f t="shared" si="622"/>
        <v>0</v>
      </c>
      <c r="CC258">
        <f t="shared" si="622"/>
        <v>0</v>
      </c>
      <c r="CD258">
        <f t="shared" si="622"/>
        <v>0</v>
      </c>
      <c r="CE258">
        <f t="shared" si="622"/>
        <v>0</v>
      </c>
      <c r="CF258">
        <f t="shared" si="622"/>
        <v>0</v>
      </c>
      <c r="CG258">
        <f t="shared" si="622"/>
        <v>0</v>
      </c>
      <c r="CH258">
        <f t="shared" si="622"/>
        <v>0</v>
      </c>
      <c r="CI258">
        <f t="shared" si="622"/>
        <v>0</v>
      </c>
      <c r="CJ258">
        <f t="shared" si="623"/>
        <v>0</v>
      </c>
      <c r="CK258">
        <f t="shared" si="623"/>
        <v>0</v>
      </c>
      <c r="CL258">
        <f t="shared" si="623"/>
        <v>0</v>
      </c>
      <c r="CM258">
        <f t="shared" si="623"/>
        <v>0</v>
      </c>
      <c r="CN258">
        <f t="shared" si="623"/>
        <v>0</v>
      </c>
      <c r="CO258">
        <f t="shared" si="623"/>
        <v>0</v>
      </c>
      <c r="CP258">
        <f t="shared" si="623"/>
        <v>0</v>
      </c>
      <c r="CQ258">
        <f t="shared" si="623"/>
        <v>0</v>
      </c>
      <c r="CR258">
        <f t="shared" si="623"/>
        <v>0</v>
      </c>
      <c r="CS258">
        <f t="shared" si="623"/>
        <v>0</v>
      </c>
      <c r="CT258">
        <f t="shared" si="624"/>
        <v>0</v>
      </c>
      <c r="CU258">
        <f t="shared" si="624"/>
        <v>0</v>
      </c>
      <c r="CV258">
        <f t="shared" si="624"/>
        <v>0</v>
      </c>
      <c r="CW258">
        <f t="shared" si="624"/>
        <v>0</v>
      </c>
      <c r="CX258">
        <f t="shared" si="624"/>
        <v>0</v>
      </c>
      <c r="CY258">
        <f t="shared" si="624"/>
        <v>0</v>
      </c>
      <c r="CZ258">
        <f t="shared" si="624"/>
        <v>0</v>
      </c>
      <c r="DA258">
        <f t="shared" si="624"/>
        <v>0</v>
      </c>
      <c r="DB258">
        <f t="shared" si="624"/>
        <v>0</v>
      </c>
      <c r="DC258">
        <f t="shared" si="624"/>
        <v>0</v>
      </c>
      <c r="DD258">
        <f t="shared" si="625"/>
        <v>0</v>
      </c>
      <c r="DE258">
        <f t="shared" si="625"/>
        <v>0</v>
      </c>
      <c r="DF258">
        <f t="shared" si="625"/>
        <v>0</v>
      </c>
      <c r="DG258">
        <f t="shared" si="625"/>
        <v>0</v>
      </c>
      <c r="DH258">
        <f t="shared" si="625"/>
        <v>0</v>
      </c>
      <c r="DI258">
        <f t="shared" si="625"/>
        <v>0</v>
      </c>
      <c r="DJ258">
        <f t="shared" si="625"/>
        <v>0</v>
      </c>
      <c r="DK258">
        <f t="shared" si="625"/>
        <v>0</v>
      </c>
      <c r="DL258">
        <f t="shared" si="625"/>
        <v>0</v>
      </c>
      <c r="DM258">
        <f t="shared" si="625"/>
        <v>0</v>
      </c>
      <c r="DN258">
        <f t="shared" si="626"/>
        <v>0</v>
      </c>
      <c r="DO258">
        <f t="shared" si="626"/>
        <v>0</v>
      </c>
      <c r="DP258">
        <f t="shared" si="626"/>
        <v>0</v>
      </c>
      <c r="DQ258">
        <f t="shared" si="626"/>
        <v>0</v>
      </c>
      <c r="DR258">
        <f t="shared" si="626"/>
        <v>0</v>
      </c>
      <c r="DS258">
        <f t="shared" si="626"/>
        <v>0</v>
      </c>
      <c r="DT258">
        <f t="shared" si="626"/>
        <v>0</v>
      </c>
      <c r="DU258">
        <f t="shared" si="626"/>
        <v>0</v>
      </c>
      <c r="DV258">
        <f t="shared" si="626"/>
        <v>0</v>
      </c>
      <c r="DW258">
        <f t="shared" si="626"/>
        <v>0</v>
      </c>
      <c r="DX258">
        <f t="shared" si="628"/>
        <v>0</v>
      </c>
      <c r="DY258">
        <f t="shared" si="628"/>
        <v>0</v>
      </c>
      <c r="DZ258">
        <f t="shared" si="628"/>
        <v>0</v>
      </c>
    </row>
    <row r="259" spans="1:130">
      <c r="A259" s="106"/>
      <c r="B259" s="19" t="s">
        <v>210</v>
      </c>
      <c r="C259" s="96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18"/>
      <c r="O259" s="18"/>
      <c r="P259" s="18"/>
      <c r="Q259" s="18"/>
      <c r="R259" s="18"/>
      <c r="S259" s="18"/>
      <c r="T259" s="18"/>
      <c r="U259" s="18"/>
      <c r="V259" s="18"/>
      <c r="W259" s="18">
        <v>173.18540804813838</v>
      </c>
      <c r="X259" s="18">
        <v>172.22748815165878</v>
      </c>
      <c r="Y259" s="18">
        <v>133.36768115408677</v>
      </c>
      <c r="Z259" s="18">
        <v>107.23958491829219</v>
      </c>
      <c r="AA259" s="18">
        <v>97.480314960629926</v>
      </c>
      <c r="AB259" s="18">
        <v>78.5812356979405</v>
      </c>
      <c r="AC259" s="18">
        <v>74.253897550111361</v>
      </c>
      <c r="AD259" s="18">
        <v>97.543373459195749</v>
      </c>
      <c r="AE259" s="18">
        <v>108.5712384374792</v>
      </c>
      <c r="AF259" s="18">
        <v>103.10559006211179</v>
      </c>
      <c r="AG259" s="18">
        <v>91.849529780564268</v>
      </c>
      <c r="AH259" s="18">
        <v>111.02941176470588</v>
      </c>
      <c r="AI259" s="18">
        <v>114.34584356366186</v>
      </c>
      <c r="AJ259" s="18">
        <v>159.48111407859594</v>
      </c>
      <c r="AK259" s="18">
        <v>271.89265536723167</v>
      </c>
      <c r="AL259" s="18">
        <v>273.6625514403292</v>
      </c>
      <c r="AM259" s="18">
        <v>327.75510204081633</v>
      </c>
      <c r="AN259" s="18">
        <v>234.22399090392267</v>
      </c>
      <c r="AO259" s="18">
        <v>219.62057767902922</v>
      </c>
      <c r="AP259" s="18">
        <v>224.11953041622198</v>
      </c>
      <c r="AQ259" s="18">
        <v>185.05013673655424</v>
      </c>
      <c r="AR259" s="18">
        <v>152.11835911230665</v>
      </c>
      <c r="AS259" s="18">
        <v>134.06292749658002</v>
      </c>
      <c r="AT259" s="18">
        <v>133.91703746232236</v>
      </c>
      <c r="AU259" s="18">
        <v>191.75870690843226</v>
      </c>
      <c r="AV259" s="18">
        <v>210.01716989823694</v>
      </c>
      <c r="AW259" s="18">
        <v>198.25778934432154</v>
      </c>
      <c r="AX259" s="18">
        <v>226.24154429962053</v>
      </c>
      <c r="AY259" s="18">
        <v>255.79839429081179</v>
      </c>
      <c r="AZ259" s="18">
        <v>238.19911002530321</v>
      </c>
      <c r="BA259" s="18">
        <v>402.38383295245779</v>
      </c>
      <c r="BB259" s="18">
        <v>358.34010036021408</v>
      </c>
      <c r="BC259" s="18">
        <v>341.11201298701297</v>
      </c>
      <c r="BD259" s="18">
        <v>329.88903184303632</v>
      </c>
      <c r="BE259" s="25">
        <v>380.23211966313323</v>
      </c>
      <c r="BF259" s="18">
        <v>311.23114516158665</v>
      </c>
      <c r="BG259" s="18">
        <v>195.36951041528459</v>
      </c>
      <c r="BH259" s="18">
        <v>200.45572605446404</v>
      </c>
      <c r="BI259" s="18">
        <v>213.75498700633213</v>
      </c>
      <c r="BJ259" s="73">
        <v>149.65635738831614</v>
      </c>
      <c r="BK259" s="118">
        <v>98.89961520286235</v>
      </c>
      <c r="BL259" s="118">
        <v>55.994791182215614</v>
      </c>
      <c r="BM259" s="118">
        <v>32.26530013630795</v>
      </c>
      <c r="BN259" s="118">
        <v>28.866934238962646</v>
      </c>
      <c r="BO259" s="103"/>
      <c r="BP259">
        <f t="shared" si="621"/>
        <v>0</v>
      </c>
      <c r="BQ259">
        <f t="shared" si="621"/>
        <v>0</v>
      </c>
      <c r="BR259">
        <f t="shared" si="621"/>
        <v>0</v>
      </c>
      <c r="BS259">
        <f t="shared" si="621"/>
        <v>0</v>
      </c>
      <c r="BT259">
        <f t="shared" si="621"/>
        <v>0</v>
      </c>
      <c r="BU259">
        <f t="shared" si="621"/>
        <v>0</v>
      </c>
      <c r="BV259">
        <f t="shared" si="621"/>
        <v>0</v>
      </c>
      <c r="BW259">
        <f t="shared" si="621"/>
        <v>0</v>
      </c>
      <c r="BX259">
        <f t="shared" si="621"/>
        <v>0</v>
      </c>
      <c r="BY259">
        <f t="shared" si="621"/>
        <v>0</v>
      </c>
      <c r="BZ259">
        <f t="shared" si="622"/>
        <v>0</v>
      </c>
      <c r="CA259">
        <f t="shared" si="622"/>
        <v>0</v>
      </c>
      <c r="CB259">
        <f t="shared" si="622"/>
        <v>0</v>
      </c>
      <c r="CC259">
        <f t="shared" si="622"/>
        <v>0</v>
      </c>
      <c r="CD259">
        <f t="shared" si="622"/>
        <v>0</v>
      </c>
      <c r="CE259">
        <f t="shared" si="622"/>
        <v>0</v>
      </c>
      <c r="CF259">
        <f t="shared" si="622"/>
        <v>0</v>
      </c>
      <c r="CG259">
        <f t="shared" si="622"/>
        <v>0</v>
      </c>
      <c r="CH259">
        <f t="shared" si="622"/>
        <v>0</v>
      </c>
      <c r="CI259">
        <f t="shared" si="622"/>
        <v>0</v>
      </c>
      <c r="CJ259">
        <f t="shared" si="623"/>
        <v>0</v>
      </c>
      <c r="CK259">
        <f t="shared" si="623"/>
        <v>0</v>
      </c>
      <c r="CL259">
        <f t="shared" si="623"/>
        <v>0</v>
      </c>
      <c r="CM259">
        <f t="shared" si="623"/>
        <v>0</v>
      </c>
      <c r="CN259">
        <f t="shared" si="623"/>
        <v>0</v>
      </c>
      <c r="CO259">
        <f t="shared" si="623"/>
        <v>0</v>
      </c>
      <c r="CP259">
        <f t="shared" si="623"/>
        <v>0</v>
      </c>
      <c r="CQ259">
        <f t="shared" si="623"/>
        <v>0</v>
      </c>
      <c r="CR259">
        <f t="shared" si="623"/>
        <v>0</v>
      </c>
      <c r="CS259">
        <f t="shared" si="623"/>
        <v>0</v>
      </c>
      <c r="CT259">
        <f t="shared" si="624"/>
        <v>0</v>
      </c>
      <c r="CU259">
        <f t="shared" si="624"/>
        <v>0</v>
      </c>
      <c r="CV259">
        <f t="shared" si="624"/>
        <v>0</v>
      </c>
      <c r="CW259">
        <f t="shared" si="624"/>
        <v>0</v>
      </c>
      <c r="CX259">
        <f t="shared" si="624"/>
        <v>0</v>
      </c>
      <c r="CY259">
        <f t="shared" si="624"/>
        <v>0</v>
      </c>
      <c r="CZ259">
        <f t="shared" si="624"/>
        <v>0</v>
      </c>
      <c r="DA259">
        <f t="shared" si="624"/>
        <v>0</v>
      </c>
      <c r="DB259">
        <f t="shared" si="624"/>
        <v>0</v>
      </c>
      <c r="DC259">
        <f t="shared" si="624"/>
        <v>0</v>
      </c>
      <c r="DD259">
        <f t="shared" si="625"/>
        <v>0</v>
      </c>
      <c r="DE259">
        <f t="shared" si="625"/>
        <v>0</v>
      </c>
      <c r="DF259">
        <f t="shared" si="625"/>
        <v>0</v>
      </c>
      <c r="DG259">
        <f t="shared" si="625"/>
        <v>0</v>
      </c>
      <c r="DH259">
        <f t="shared" si="625"/>
        <v>0</v>
      </c>
      <c r="DI259">
        <f t="shared" si="625"/>
        <v>0</v>
      </c>
      <c r="DJ259">
        <f t="shared" si="625"/>
        <v>0</v>
      </c>
      <c r="DK259">
        <f t="shared" si="625"/>
        <v>0</v>
      </c>
      <c r="DL259">
        <f t="shared" si="625"/>
        <v>0</v>
      </c>
      <c r="DM259">
        <f t="shared" si="625"/>
        <v>0</v>
      </c>
      <c r="DN259">
        <f t="shared" si="626"/>
        <v>0</v>
      </c>
      <c r="DO259">
        <f t="shared" si="626"/>
        <v>0</v>
      </c>
      <c r="DP259">
        <f t="shared" si="626"/>
        <v>0</v>
      </c>
      <c r="DQ259">
        <f t="shared" si="626"/>
        <v>0</v>
      </c>
      <c r="DR259">
        <f t="shared" si="626"/>
        <v>0</v>
      </c>
      <c r="DS259">
        <f t="shared" si="626"/>
        <v>0</v>
      </c>
      <c r="DT259">
        <f t="shared" si="626"/>
        <v>0</v>
      </c>
      <c r="DU259">
        <f t="shared" si="626"/>
        <v>0</v>
      </c>
      <c r="DV259">
        <f t="shared" si="626"/>
        <v>0</v>
      </c>
      <c r="DW259">
        <f t="shared" si="626"/>
        <v>0</v>
      </c>
      <c r="DX259">
        <f t="shared" si="628"/>
        <v>0</v>
      </c>
      <c r="DY259">
        <f t="shared" si="628"/>
        <v>0</v>
      </c>
      <c r="DZ259">
        <f t="shared" si="628"/>
        <v>0</v>
      </c>
    </row>
    <row r="260" spans="1:130" ht="15.75">
      <c r="A260" s="106" t="str">
        <f>IF(LEFT(B279,1)&lt;&gt;"",IF(LEFT(B279,1)&lt;&gt;" ",COUNT($A$66:A258)+1,""),"")</f>
        <v/>
      </c>
      <c r="B260" s="19"/>
      <c r="C260" s="96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40"/>
      <c r="BM260" s="2"/>
      <c r="BN260" s="2"/>
      <c r="BO260" s="103"/>
    </row>
    <row r="261" spans="1:130">
      <c r="A261" s="105">
        <f>IF(LEFT(B261,1)&lt;&gt;"",IF(LEFT(B261,1)&lt;&gt;" ",COUNT($A$66:A260)+1,""),"")</f>
        <v>29</v>
      </c>
      <c r="B261" s="56" t="s">
        <v>44</v>
      </c>
      <c r="C261" s="96">
        <v>4</v>
      </c>
      <c r="D261" s="40">
        <f t="shared" ref="D261:BK261" si="629">SUM(D262:D268)</f>
        <v>0</v>
      </c>
      <c r="E261" s="40">
        <f t="shared" si="629"/>
        <v>0</v>
      </c>
      <c r="F261" s="40">
        <f t="shared" si="629"/>
        <v>0</v>
      </c>
      <c r="G261" s="40">
        <f t="shared" si="629"/>
        <v>0</v>
      </c>
      <c r="H261" s="40">
        <f t="shared" si="629"/>
        <v>0</v>
      </c>
      <c r="I261" s="40">
        <f t="shared" si="629"/>
        <v>0</v>
      </c>
      <c r="J261" s="40">
        <f t="shared" si="629"/>
        <v>0</v>
      </c>
      <c r="K261" s="40">
        <f t="shared" si="629"/>
        <v>0</v>
      </c>
      <c r="L261" s="40">
        <f t="shared" si="629"/>
        <v>0</v>
      </c>
      <c r="M261" s="40">
        <f t="shared" si="629"/>
        <v>0</v>
      </c>
      <c r="N261" s="40">
        <f t="shared" si="629"/>
        <v>1.836463</v>
      </c>
      <c r="O261" s="40">
        <f t="shared" si="629"/>
        <v>2.1449349999999998</v>
      </c>
      <c r="P261" s="40">
        <f t="shared" si="629"/>
        <v>3.2643710000000001</v>
      </c>
      <c r="Q261" s="40">
        <f t="shared" si="629"/>
        <v>5.6391819999999999</v>
      </c>
      <c r="R261" s="40">
        <f t="shared" si="629"/>
        <v>7.5346510000000002</v>
      </c>
      <c r="S261" s="40">
        <f t="shared" si="629"/>
        <v>9.3260710000000007</v>
      </c>
      <c r="T261" s="40">
        <f t="shared" si="629"/>
        <v>12.035570999999999</v>
      </c>
      <c r="U261" s="40">
        <f t="shared" si="629"/>
        <v>15.675979999999999</v>
      </c>
      <c r="V261" s="40">
        <f t="shared" si="629"/>
        <v>22.529149</v>
      </c>
      <c r="W261" s="40">
        <f t="shared" si="629"/>
        <v>32.275760000000005</v>
      </c>
      <c r="X261" s="40">
        <f t="shared" si="629"/>
        <v>37.694429999999997</v>
      </c>
      <c r="Y261" s="40">
        <f t="shared" si="629"/>
        <v>35.871980000000001</v>
      </c>
      <c r="Z261" s="40">
        <f t="shared" si="629"/>
        <v>29.911902999999999</v>
      </c>
      <c r="AA261" s="40">
        <f t="shared" si="629"/>
        <v>30.449832000000001</v>
      </c>
      <c r="AB261" s="40">
        <f t="shared" si="629"/>
        <v>42.767254446230368</v>
      </c>
      <c r="AC261" s="40">
        <f t="shared" si="629"/>
        <v>59.648579999999995</v>
      </c>
      <c r="AD261" s="40">
        <f t="shared" si="629"/>
        <v>74.893330000000006</v>
      </c>
      <c r="AE261" s="40">
        <f t="shared" si="629"/>
        <v>93.917320000000004</v>
      </c>
      <c r="AF261" s="40">
        <f t="shared" si="629"/>
        <v>86.26652</v>
      </c>
      <c r="AG261" s="40">
        <f t="shared" si="629"/>
        <v>146.42953</v>
      </c>
      <c r="AH261" s="40">
        <f t="shared" si="629"/>
        <v>39.258706000000004</v>
      </c>
      <c r="AI261" s="40">
        <f t="shared" si="629"/>
        <v>30.529977000000002</v>
      </c>
      <c r="AJ261" s="40">
        <f t="shared" si="629"/>
        <v>39.396821000000003</v>
      </c>
      <c r="AK261" s="40">
        <f t="shared" si="629"/>
        <v>43.515519999999995</v>
      </c>
      <c r="AL261" s="40">
        <f t="shared" si="629"/>
        <v>52.052177</v>
      </c>
      <c r="AM261" s="40">
        <f t="shared" si="629"/>
        <v>115.142444</v>
      </c>
      <c r="AN261" s="40">
        <f t="shared" si="629"/>
        <v>60.284650999999997</v>
      </c>
      <c r="AO261" s="40">
        <f t="shared" si="629"/>
        <v>49.115653999999999</v>
      </c>
      <c r="AP261" s="40">
        <f t="shared" si="629"/>
        <v>54.517111</v>
      </c>
      <c r="AQ261" s="40">
        <f t="shared" si="629"/>
        <v>55.110028</v>
      </c>
      <c r="AR261" s="40">
        <f t="shared" si="629"/>
        <v>62.434062000000004</v>
      </c>
      <c r="AS261" s="40">
        <f t="shared" si="629"/>
        <v>78.346097999999998</v>
      </c>
      <c r="AT261" s="40">
        <f t="shared" si="629"/>
        <v>75.283878000000001</v>
      </c>
      <c r="AU261" s="40">
        <f t="shared" si="629"/>
        <v>73.09111</v>
      </c>
      <c r="AV261" s="40">
        <f t="shared" si="629"/>
        <v>46.560815000000005</v>
      </c>
      <c r="AW261" s="40">
        <f t="shared" si="629"/>
        <v>49.775116000000004</v>
      </c>
      <c r="AX261" s="40">
        <f t="shared" si="629"/>
        <v>54.084681000000003</v>
      </c>
      <c r="AY261" s="40">
        <f t="shared" si="629"/>
        <v>65.456679999999992</v>
      </c>
      <c r="AZ261" s="40">
        <f t="shared" si="629"/>
        <v>37.981790000000004</v>
      </c>
      <c r="BA261" s="40">
        <f t="shared" si="629"/>
        <v>39.650030000000001</v>
      </c>
      <c r="BB261" s="40">
        <f t="shared" si="629"/>
        <v>65.821498200000008</v>
      </c>
      <c r="BC261" s="40">
        <f t="shared" si="629"/>
        <v>63.109520299999993</v>
      </c>
      <c r="BD261" s="40">
        <f t="shared" si="629"/>
        <v>53.7286632</v>
      </c>
      <c r="BE261" s="40">
        <f t="shared" si="629"/>
        <v>53.634392899999995</v>
      </c>
      <c r="BF261" s="40">
        <f t="shared" si="629"/>
        <v>1533.4794173</v>
      </c>
      <c r="BG261" s="40">
        <f t="shared" si="629"/>
        <v>2315.1541643</v>
      </c>
      <c r="BH261" s="40">
        <f t="shared" si="629"/>
        <v>107.0510548</v>
      </c>
      <c r="BI261" s="40">
        <f t="shared" si="629"/>
        <v>1294.5644286000002</v>
      </c>
      <c r="BJ261" s="40">
        <f t="shared" si="629"/>
        <v>1573.3125348000001</v>
      </c>
      <c r="BK261" s="40">
        <f t="shared" si="629"/>
        <v>157.11624639999999</v>
      </c>
      <c r="BL261" s="40">
        <f t="shared" ref="BL261:BN261" si="630">SUM(BL262:BL268)</f>
        <v>159</v>
      </c>
      <c r="BM261" s="40">
        <f t="shared" si="630"/>
        <v>1471</v>
      </c>
      <c r="BN261" s="40">
        <f t="shared" si="630"/>
        <v>2115</v>
      </c>
      <c r="BO261" s="103"/>
      <c r="BP261">
        <f t="shared" ref="BP261:BP269" si="631">IF($C261&lt;&gt;"",IF(D261&gt;0,1,0),0)</f>
        <v>0</v>
      </c>
      <c r="BQ261">
        <f t="shared" ref="BQ261:BQ269" si="632">IF($C261&lt;&gt;"",IF(E261&gt;0,1,0),0)</f>
        <v>0</v>
      </c>
      <c r="BR261">
        <f t="shared" ref="BR261:BR269" si="633">IF($C261&lt;&gt;"",IF(F261&gt;0,1,0),0)</f>
        <v>0</v>
      </c>
      <c r="BS261">
        <f t="shared" ref="BS261:BS269" si="634">IF($C261&lt;&gt;"",IF(G261&gt;0,1,0),0)</f>
        <v>0</v>
      </c>
      <c r="BT261">
        <f t="shared" ref="BT261:BT269" si="635">IF($C261&lt;&gt;"",IF(H261&gt;0,1,0),0)</f>
        <v>0</v>
      </c>
      <c r="BU261">
        <f t="shared" ref="BU261:BU269" si="636">IF($C261&lt;&gt;"",IF(I261&gt;0,1,0),0)</f>
        <v>0</v>
      </c>
      <c r="BV261">
        <f t="shared" ref="BV261:BV269" si="637">IF($C261&lt;&gt;"",IF(J261&gt;0,1,0),0)</f>
        <v>0</v>
      </c>
      <c r="BW261">
        <f t="shared" ref="BW261:BW269" si="638">IF($C261&lt;&gt;"",IF(K261&gt;0,1,0),0)</f>
        <v>0</v>
      </c>
      <c r="BX261">
        <f t="shared" ref="BX261:BX269" si="639">IF($C261&lt;&gt;"",IF(L261&gt;0,1,0),0)</f>
        <v>0</v>
      </c>
      <c r="BY261">
        <f t="shared" ref="BY261:BY269" si="640">IF($C261&lt;&gt;"",IF(M261&gt;0,1,0),0)</f>
        <v>0</v>
      </c>
      <c r="BZ261">
        <f t="shared" ref="BZ261:BZ269" si="641">IF($C261&lt;&gt;"",IF(N261&gt;0,1,0),0)</f>
        <v>1</v>
      </c>
      <c r="CA261">
        <f t="shared" ref="CA261:CA269" si="642">IF($C261&lt;&gt;"",IF(O261&gt;0,1,0),0)</f>
        <v>1</v>
      </c>
      <c r="CB261">
        <f t="shared" ref="CB261:CB269" si="643">IF($C261&lt;&gt;"",IF(P261&gt;0,1,0),0)</f>
        <v>1</v>
      </c>
      <c r="CC261">
        <f t="shared" ref="CC261:CC269" si="644">IF($C261&lt;&gt;"",IF(Q261&gt;0,1,0),0)</f>
        <v>1</v>
      </c>
      <c r="CD261">
        <f t="shared" ref="CD261:CD269" si="645">IF($C261&lt;&gt;"",IF(R261&gt;0,1,0),0)</f>
        <v>1</v>
      </c>
      <c r="CE261">
        <f t="shared" ref="CE261:CE269" si="646">IF($C261&lt;&gt;"",IF(S261&gt;0,1,0),0)</f>
        <v>1</v>
      </c>
      <c r="CF261">
        <f t="shared" ref="CF261:CF269" si="647">IF($C261&lt;&gt;"",IF(T261&gt;0,1,0),0)</f>
        <v>1</v>
      </c>
      <c r="CG261">
        <f t="shared" ref="CG261:CG269" si="648">IF($C261&lt;&gt;"",IF(U261&gt;0,1,0),0)</f>
        <v>1</v>
      </c>
      <c r="CH261">
        <f t="shared" ref="CH261:CH269" si="649">IF($C261&lt;&gt;"",IF(V261&gt;0,1,0),0)</f>
        <v>1</v>
      </c>
      <c r="CI261">
        <f t="shared" ref="CI261:CI269" si="650">IF($C261&lt;&gt;"",IF(W261&gt;0,1,0),0)</f>
        <v>1</v>
      </c>
      <c r="CJ261">
        <f t="shared" ref="CJ261:CJ269" si="651">IF($C261&lt;&gt;"",IF(X261&gt;0,1,0),0)</f>
        <v>1</v>
      </c>
      <c r="CK261">
        <f t="shared" ref="CK261:CK269" si="652">IF($C261&lt;&gt;"",IF(Y261&gt;0,1,0),0)</f>
        <v>1</v>
      </c>
      <c r="CL261">
        <f t="shared" ref="CL261:CL269" si="653">IF($C261&lt;&gt;"",IF(Z261&gt;0,1,0),0)</f>
        <v>1</v>
      </c>
      <c r="CM261">
        <f t="shared" ref="CM261:CM269" si="654">IF($C261&lt;&gt;"",IF(AA261&gt;0,1,0),0)</f>
        <v>1</v>
      </c>
      <c r="CN261">
        <f t="shared" ref="CN261:CN269" si="655">IF($C261&lt;&gt;"",IF(AB261&gt;0,1,0),0)</f>
        <v>1</v>
      </c>
      <c r="CO261">
        <f t="shared" ref="CO261:CO269" si="656">IF($C261&lt;&gt;"",IF(AC261&gt;0,1,0),0)</f>
        <v>1</v>
      </c>
      <c r="CP261">
        <f t="shared" ref="CP261:CP269" si="657">IF($C261&lt;&gt;"",IF(AD261&gt;0,1,0),0)</f>
        <v>1</v>
      </c>
      <c r="CQ261">
        <f t="shared" ref="CQ261:CQ269" si="658">IF($C261&lt;&gt;"",IF(AE261&gt;0,1,0),0)</f>
        <v>1</v>
      </c>
      <c r="CR261">
        <f t="shared" ref="CR261:CR269" si="659">IF($C261&lt;&gt;"",IF(AF261&gt;0,1,0),0)</f>
        <v>1</v>
      </c>
      <c r="CS261">
        <f t="shared" ref="CS261:CS269" si="660">IF($C261&lt;&gt;"",IF(AG261&gt;0,1,0),0)</f>
        <v>1</v>
      </c>
      <c r="CT261">
        <f t="shared" ref="CT261:CT269" si="661">IF($C261&lt;&gt;"",IF(AH261&gt;0,1,0),0)</f>
        <v>1</v>
      </c>
      <c r="CU261">
        <f t="shared" ref="CU261:CU269" si="662">IF($C261&lt;&gt;"",IF(AI261&gt;0,1,0),0)</f>
        <v>1</v>
      </c>
      <c r="CV261">
        <f t="shared" ref="CV261:CV269" si="663">IF($C261&lt;&gt;"",IF(AJ261&gt;0,1,0),0)</f>
        <v>1</v>
      </c>
      <c r="CW261">
        <f t="shared" ref="CW261:CW269" si="664">IF($C261&lt;&gt;"",IF(AK261&gt;0,1,0),0)</f>
        <v>1</v>
      </c>
      <c r="CX261">
        <f t="shared" ref="CX261:CX269" si="665">IF($C261&lt;&gt;"",IF(AL261&gt;0,1,0),0)</f>
        <v>1</v>
      </c>
      <c r="CY261">
        <f t="shared" ref="CY261:CY269" si="666">IF($C261&lt;&gt;"",IF(AM261&gt;0,1,0),0)</f>
        <v>1</v>
      </c>
      <c r="CZ261">
        <f t="shared" ref="CZ261:CZ269" si="667">IF($C261&lt;&gt;"",IF(AN261&gt;0,1,0),0)</f>
        <v>1</v>
      </c>
      <c r="DA261">
        <f t="shared" ref="DA261:DA269" si="668">IF($C261&lt;&gt;"",IF(AO261&gt;0,1,0),0)</f>
        <v>1</v>
      </c>
      <c r="DB261">
        <f t="shared" ref="DB261:DB269" si="669">IF($C261&lt;&gt;"",IF(AP261&gt;0,1,0),0)</f>
        <v>1</v>
      </c>
      <c r="DC261">
        <f t="shared" ref="DC261:DC269" si="670">IF($C261&lt;&gt;"",IF(AQ261&gt;0,1,0),0)</f>
        <v>1</v>
      </c>
      <c r="DD261">
        <f t="shared" ref="DD261:DD269" si="671">IF($C261&lt;&gt;"",IF(AR261&gt;0,1,0),0)</f>
        <v>1</v>
      </c>
      <c r="DE261">
        <f t="shared" ref="DE261:DE269" si="672">IF($C261&lt;&gt;"",IF(AS261&gt;0,1,0),0)</f>
        <v>1</v>
      </c>
      <c r="DF261">
        <f t="shared" ref="DF261:DF269" si="673">IF($C261&lt;&gt;"",IF(AT261&gt;0,1,0),0)</f>
        <v>1</v>
      </c>
      <c r="DG261">
        <f t="shared" ref="DG261:DG269" si="674">IF($C261&lt;&gt;"",IF(AU261&gt;0,1,0),0)</f>
        <v>1</v>
      </c>
      <c r="DH261">
        <f t="shared" ref="DH261:DH269" si="675">IF($C261&lt;&gt;"",IF(AV261&gt;0,1,0),0)</f>
        <v>1</v>
      </c>
      <c r="DI261">
        <f t="shared" ref="DI261:DI269" si="676">IF($C261&lt;&gt;"",IF(AW261&gt;0,1,0),0)</f>
        <v>1</v>
      </c>
      <c r="DJ261">
        <f t="shared" ref="DJ261:DJ269" si="677">IF($C261&lt;&gt;"",IF(AX261&gt;0,1,0),0)</f>
        <v>1</v>
      </c>
      <c r="DK261">
        <f t="shared" ref="DK261:DK269" si="678">IF($C261&lt;&gt;"",IF(AY261&gt;0,1,0),0)</f>
        <v>1</v>
      </c>
      <c r="DL261">
        <f t="shared" ref="DL261:DL269" si="679">IF($C261&lt;&gt;"",IF(AZ261&gt;0,1,0),0)</f>
        <v>1</v>
      </c>
      <c r="DM261">
        <f t="shared" ref="DM261:DM269" si="680">IF($C261&lt;&gt;"",IF(BA261&gt;0,1,0),0)</f>
        <v>1</v>
      </c>
      <c r="DN261">
        <f t="shared" ref="DN261:DN269" si="681">IF($C261&lt;&gt;"",IF(BB261&gt;0,1,0),0)</f>
        <v>1</v>
      </c>
      <c r="DO261">
        <f t="shared" ref="DO261:DO269" si="682">IF($C261&lt;&gt;"",IF(BC261&gt;0,1,0),0)</f>
        <v>1</v>
      </c>
      <c r="DP261">
        <f t="shared" ref="DP261:DP269" si="683">IF($C261&lt;&gt;"",IF(BD261&gt;0,1,0),0)</f>
        <v>1</v>
      </c>
      <c r="DQ261">
        <f t="shared" ref="DQ261:DQ269" si="684">IF($C261&lt;&gt;"",IF(BE261&gt;0,1,0),0)</f>
        <v>1</v>
      </c>
      <c r="DR261">
        <f t="shared" ref="DR261:DR269" si="685">IF($C261&lt;&gt;"",IF(BF261&gt;0,1,0),0)</f>
        <v>1</v>
      </c>
      <c r="DS261">
        <f t="shared" ref="DS261:DS269" si="686">IF($C261&lt;&gt;"",IF(BG261&gt;0,1,0),0)</f>
        <v>1</v>
      </c>
      <c r="DT261">
        <f t="shared" ref="DT261:DT269" si="687">IF($C261&lt;&gt;"",IF(BH261&gt;0,1,0),0)</f>
        <v>1</v>
      </c>
      <c r="DU261">
        <f t="shared" ref="DU261:DU269" si="688">IF($C261&lt;&gt;"",IF(BI261&gt;0,1,0),0)</f>
        <v>1</v>
      </c>
      <c r="DV261">
        <f t="shared" ref="DV261:DV269" si="689">IF($C261&lt;&gt;"",IF(BJ261&gt;0,1,0),0)</f>
        <v>1</v>
      </c>
      <c r="DW261">
        <f t="shared" ref="DW261:DW269" si="690">IF($C261&lt;&gt;"",IF(BK261&gt;0,1,0),0)</f>
        <v>1</v>
      </c>
      <c r="DX261">
        <f t="shared" ref="DX261" si="691">IF($C261&lt;&gt;"",IF(BL261&gt;0,1,0),0)</f>
        <v>1</v>
      </c>
      <c r="DY261">
        <f t="shared" ref="DY261" si="692">IF($C261&lt;&gt;"",IF(BM261&gt;0,1,0),0)</f>
        <v>1</v>
      </c>
      <c r="DZ261">
        <f t="shared" ref="DZ261" si="693">IF($C261&lt;&gt;"",IF(BN261&gt;0,1,0),0)</f>
        <v>1</v>
      </c>
    </row>
    <row r="262" spans="1:130">
      <c r="A262" s="106"/>
      <c r="B262" s="24" t="s">
        <v>15</v>
      </c>
      <c r="C262" s="97"/>
      <c r="D262" s="18">
        <v>0</v>
      </c>
      <c r="E262" s="18">
        <v>0</v>
      </c>
      <c r="F262" s="18">
        <v>0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13.378406446230365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18">
        <v>0</v>
      </c>
      <c r="AM262" s="18">
        <v>0</v>
      </c>
      <c r="AN262" s="18">
        <v>0</v>
      </c>
      <c r="AO262" s="18">
        <v>0</v>
      </c>
      <c r="AP262" s="18">
        <v>0</v>
      </c>
      <c r="AQ262" s="18">
        <v>0</v>
      </c>
      <c r="AR262" s="18">
        <v>0</v>
      </c>
      <c r="AS262" s="18">
        <v>0</v>
      </c>
      <c r="AT262" s="18">
        <v>0</v>
      </c>
      <c r="AU262" s="18">
        <v>0</v>
      </c>
      <c r="AV262" s="18">
        <v>0</v>
      </c>
      <c r="AW262" s="18">
        <v>0</v>
      </c>
      <c r="AX262" s="18">
        <v>0</v>
      </c>
      <c r="AY262" s="18">
        <v>0</v>
      </c>
      <c r="AZ262" s="18">
        <v>0</v>
      </c>
      <c r="BA262" s="18">
        <v>0</v>
      </c>
      <c r="BB262" s="18">
        <v>0</v>
      </c>
      <c r="BC262" s="18">
        <v>0</v>
      </c>
      <c r="BD262" s="18">
        <v>0</v>
      </c>
      <c r="BE262" s="25">
        <v>0</v>
      </c>
      <c r="BF262" s="18">
        <v>0</v>
      </c>
      <c r="BG262" s="18">
        <v>0</v>
      </c>
      <c r="BH262" s="18">
        <v>0</v>
      </c>
      <c r="BI262" s="18">
        <v>0</v>
      </c>
      <c r="BJ262" s="118">
        <v>0</v>
      </c>
      <c r="BK262" s="118">
        <v>0</v>
      </c>
      <c r="BL262" s="118">
        <v>0</v>
      </c>
      <c r="BM262" s="118">
        <v>0</v>
      </c>
      <c r="BN262" s="118">
        <v>0</v>
      </c>
      <c r="BO262" s="103"/>
      <c r="BP262">
        <f t="shared" si="631"/>
        <v>0</v>
      </c>
      <c r="BQ262">
        <f t="shared" si="632"/>
        <v>0</v>
      </c>
      <c r="BR262">
        <f t="shared" si="633"/>
        <v>0</v>
      </c>
      <c r="BS262">
        <f t="shared" si="634"/>
        <v>0</v>
      </c>
      <c r="BT262">
        <f t="shared" si="635"/>
        <v>0</v>
      </c>
      <c r="BU262">
        <f t="shared" si="636"/>
        <v>0</v>
      </c>
      <c r="BV262">
        <f t="shared" si="637"/>
        <v>0</v>
      </c>
      <c r="BW262">
        <f t="shared" si="638"/>
        <v>0</v>
      </c>
      <c r="BX262">
        <f t="shared" si="639"/>
        <v>0</v>
      </c>
      <c r="BY262">
        <f t="shared" si="640"/>
        <v>0</v>
      </c>
      <c r="BZ262">
        <f t="shared" si="641"/>
        <v>0</v>
      </c>
      <c r="CA262">
        <f t="shared" si="642"/>
        <v>0</v>
      </c>
      <c r="CB262">
        <f t="shared" si="643"/>
        <v>0</v>
      </c>
      <c r="CC262">
        <f t="shared" si="644"/>
        <v>0</v>
      </c>
      <c r="CD262">
        <f t="shared" si="645"/>
        <v>0</v>
      </c>
      <c r="CE262">
        <f t="shared" si="646"/>
        <v>0</v>
      </c>
      <c r="CF262">
        <f t="shared" si="647"/>
        <v>0</v>
      </c>
      <c r="CG262">
        <f t="shared" si="648"/>
        <v>0</v>
      </c>
      <c r="CH262">
        <f t="shared" si="649"/>
        <v>0</v>
      </c>
      <c r="CI262">
        <f t="shared" si="650"/>
        <v>0</v>
      </c>
      <c r="CJ262">
        <f t="shared" si="651"/>
        <v>0</v>
      </c>
      <c r="CK262">
        <f t="shared" si="652"/>
        <v>0</v>
      </c>
      <c r="CL262">
        <f t="shared" si="653"/>
        <v>0</v>
      </c>
      <c r="CM262">
        <f t="shared" si="654"/>
        <v>0</v>
      </c>
      <c r="CN262">
        <f t="shared" si="655"/>
        <v>0</v>
      </c>
      <c r="CO262">
        <f t="shared" si="656"/>
        <v>0</v>
      </c>
      <c r="CP262">
        <f t="shared" si="657"/>
        <v>0</v>
      </c>
      <c r="CQ262">
        <f t="shared" si="658"/>
        <v>0</v>
      </c>
      <c r="CR262">
        <f t="shared" si="659"/>
        <v>0</v>
      </c>
      <c r="CS262">
        <f t="shared" si="660"/>
        <v>0</v>
      </c>
      <c r="CT262">
        <f t="shared" si="661"/>
        <v>0</v>
      </c>
      <c r="CU262">
        <f t="shared" si="662"/>
        <v>0</v>
      </c>
      <c r="CV262">
        <f t="shared" si="663"/>
        <v>0</v>
      </c>
      <c r="CW262">
        <f t="shared" si="664"/>
        <v>0</v>
      </c>
      <c r="CX262">
        <f t="shared" si="665"/>
        <v>0</v>
      </c>
      <c r="CY262">
        <f t="shared" si="666"/>
        <v>0</v>
      </c>
      <c r="CZ262">
        <f t="shared" si="667"/>
        <v>0</v>
      </c>
      <c r="DA262">
        <f t="shared" si="668"/>
        <v>0</v>
      </c>
      <c r="DB262">
        <f t="shared" si="669"/>
        <v>0</v>
      </c>
      <c r="DC262">
        <f t="shared" si="670"/>
        <v>0</v>
      </c>
      <c r="DD262">
        <f t="shared" si="671"/>
        <v>0</v>
      </c>
      <c r="DE262">
        <f t="shared" si="672"/>
        <v>0</v>
      </c>
      <c r="DF262">
        <f t="shared" si="673"/>
        <v>0</v>
      </c>
      <c r="DG262">
        <f t="shared" si="674"/>
        <v>0</v>
      </c>
      <c r="DH262">
        <f t="shared" si="675"/>
        <v>0</v>
      </c>
      <c r="DI262">
        <f t="shared" si="676"/>
        <v>0</v>
      </c>
      <c r="DJ262">
        <f t="shared" si="677"/>
        <v>0</v>
      </c>
      <c r="DK262">
        <f t="shared" si="678"/>
        <v>0</v>
      </c>
      <c r="DL262">
        <f t="shared" si="679"/>
        <v>0</v>
      </c>
      <c r="DM262">
        <f t="shared" si="680"/>
        <v>0</v>
      </c>
      <c r="DN262">
        <f t="shared" si="681"/>
        <v>0</v>
      </c>
      <c r="DO262">
        <f t="shared" si="682"/>
        <v>0</v>
      </c>
      <c r="DP262">
        <f t="shared" si="683"/>
        <v>0</v>
      </c>
      <c r="DQ262">
        <f t="shared" si="684"/>
        <v>0</v>
      </c>
      <c r="DR262">
        <f t="shared" si="685"/>
        <v>0</v>
      </c>
      <c r="DS262">
        <f t="shared" si="686"/>
        <v>0</v>
      </c>
      <c r="DT262">
        <f t="shared" si="687"/>
        <v>0</v>
      </c>
      <c r="DU262">
        <f t="shared" si="688"/>
        <v>0</v>
      </c>
      <c r="DV262">
        <f t="shared" si="689"/>
        <v>0</v>
      </c>
      <c r="DW262">
        <f t="shared" si="690"/>
        <v>0</v>
      </c>
      <c r="DX262">
        <f t="shared" ref="DX262:DZ268" si="694">IF($C262&lt;&gt;"",IF(BL261&gt;0,1,0),0)</f>
        <v>0</v>
      </c>
      <c r="DY262">
        <f t="shared" si="694"/>
        <v>0</v>
      </c>
      <c r="DZ262">
        <f t="shared" si="694"/>
        <v>0</v>
      </c>
    </row>
    <row r="263" spans="1:130">
      <c r="A263" s="106"/>
      <c r="B263" s="24" t="s">
        <v>199</v>
      </c>
      <c r="C263" s="97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62"/>
      <c r="U263" s="62"/>
      <c r="V263" s="62"/>
      <c r="W263" s="62">
        <v>0</v>
      </c>
      <c r="X263" s="62">
        <v>0</v>
      </c>
      <c r="Y263" s="62">
        <v>1</v>
      </c>
      <c r="Z263" s="62">
        <v>1</v>
      </c>
      <c r="AA263" s="62">
        <v>1</v>
      </c>
      <c r="AB263" s="62">
        <v>2</v>
      </c>
      <c r="AC263" s="62">
        <v>0</v>
      </c>
      <c r="AD263" s="62">
        <v>0</v>
      </c>
      <c r="AE263" s="62">
        <v>0</v>
      </c>
      <c r="AF263" s="62">
        <v>0</v>
      </c>
      <c r="AG263" s="62">
        <v>0</v>
      </c>
      <c r="AH263" s="62">
        <v>0</v>
      </c>
      <c r="AI263" s="62">
        <v>0</v>
      </c>
      <c r="AJ263" s="62">
        <v>0</v>
      </c>
      <c r="AK263" s="62">
        <v>0</v>
      </c>
      <c r="AL263" s="62">
        <v>0</v>
      </c>
      <c r="AM263" s="62">
        <v>0</v>
      </c>
      <c r="AN263" s="62">
        <v>0</v>
      </c>
      <c r="AO263" s="62">
        <v>0</v>
      </c>
      <c r="AP263" s="62">
        <v>0</v>
      </c>
      <c r="AQ263" s="62">
        <v>0</v>
      </c>
      <c r="AR263" s="62">
        <v>0</v>
      </c>
      <c r="AS263" s="62">
        <v>0</v>
      </c>
      <c r="AT263" s="62">
        <v>0</v>
      </c>
      <c r="AU263" s="62">
        <v>0</v>
      </c>
      <c r="AV263" s="62">
        <v>0</v>
      </c>
      <c r="AW263" s="62">
        <v>0</v>
      </c>
      <c r="AX263" s="62">
        <v>0</v>
      </c>
      <c r="AY263" s="62">
        <v>0</v>
      </c>
      <c r="AZ263" s="62">
        <v>0</v>
      </c>
      <c r="BA263" s="62">
        <v>0</v>
      </c>
      <c r="BB263" s="62">
        <v>0</v>
      </c>
      <c r="BC263" s="62">
        <v>0</v>
      </c>
      <c r="BD263" s="62">
        <v>0</v>
      </c>
      <c r="BE263" s="62">
        <v>0</v>
      </c>
      <c r="BF263" s="62">
        <v>0</v>
      </c>
      <c r="BG263" s="62">
        <v>0</v>
      </c>
      <c r="BH263" s="62">
        <v>0</v>
      </c>
      <c r="BI263" s="62">
        <v>0</v>
      </c>
      <c r="BJ263" s="62">
        <v>0</v>
      </c>
      <c r="BK263" s="62">
        <v>0</v>
      </c>
      <c r="BL263" s="62">
        <v>0</v>
      </c>
      <c r="BM263" s="62">
        <v>0</v>
      </c>
      <c r="BN263" s="62">
        <v>0</v>
      </c>
      <c r="BO263" s="103"/>
      <c r="BP263">
        <f t="shared" si="631"/>
        <v>0</v>
      </c>
      <c r="BQ263">
        <f t="shared" si="632"/>
        <v>0</v>
      </c>
      <c r="BR263">
        <f t="shared" si="633"/>
        <v>0</v>
      </c>
      <c r="BS263">
        <f t="shared" si="634"/>
        <v>0</v>
      </c>
      <c r="BT263">
        <f t="shared" si="635"/>
        <v>0</v>
      </c>
      <c r="BU263">
        <f t="shared" si="636"/>
        <v>0</v>
      </c>
      <c r="BV263">
        <f t="shared" si="637"/>
        <v>0</v>
      </c>
      <c r="BW263">
        <f t="shared" si="638"/>
        <v>0</v>
      </c>
      <c r="BX263">
        <f t="shared" si="639"/>
        <v>0</v>
      </c>
      <c r="BY263">
        <f t="shared" si="640"/>
        <v>0</v>
      </c>
      <c r="BZ263">
        <f t="shared" si="641"/>
        <v>0</v>
      </c>
      <c r="CA263">
        <f t="shared" si="642"/>
        <v>0</v>
      </c>
      <c r="CB263">
        <f t="shared" si="643"/>
        <v>0</v>
      </c>
      <c r="CC263">
        <f t="shared" si="644"/>
        <v>0</v>
      </c>
      <c r="CD263">
        <f t="shared" si="645"/>
        <v>0</v>
      </c>
      <c r="CE263">
        <f t="shared" si="646"/>
        <v>0</v>
      </c>
      <c r="CF263">
        <f t="shared" si="647"/>
        <v>0</v>
      </c>
      <c r="CG263">
        <f t="shared" si="648"/>
        <v>0</v>
      </c>
      <c r="CH263">
        <f t="shared" si="649"/>
        <v>0</v>
      </c>
      <c r="CI263">
        <f t="shared" si="650"/>
        <v>0</v>
      </c>
      <c r="CJ263">
        <f t="shared" si="651"/>
        <v>0</v>
      </c>
      <c r="CK263">
        <f t="shared" si="652"/>
        <v>0</v>
      </c>
      <c r="CL263">
        <f t="shared" si="653"/>
        <v>0</v>
      </c>
      <c r="CM263">
        <f t="shared" si="654"/>
        <v>0</v>
      </c>
      <c r="CN263">
        <f t="shared" si="655"/>
        <v>0</v>
      </c>
      <c r="CO263">
        <f t="shared" si="656"/>
        <v>0</v>
      </c>
      <c r="CP263">
        <f t="shared" si="657"/>
        <v>0</v>
      </c>
      <c r="CQ263">
        <f t="shared" si="658"/>
        <v>0</v>
      </c>
      <c r="CR263">
        <f t="shared" si="659"/>
        <v>0</v>
      </c>
      <c r="CS263">
        <f t="shared" si="660"/>
        <v>0</v>
      </c>
      <c r="CT263">
        <f t="shared" si="661"/>
        <v>0</v>
      </c>
      <c r="CU263">
        <f t="shared" si="662"/>
        <v>0</v>
      </c>
      <c r="CV263">
        <f t="shared" si="663"/>
        <v>0</v>
      </c>
      <c r="CW263">
        <f t="shared" si="664"/>
        <v>0</v>
      </c>
      <c r="CX263">
        <f t="shared" si="665"/>
        <v>0</v>
      </c>
      <c r="CY263">
        <f t="shared" si="666"/>
        <v>0</v>
      </c>
      <c r="CZ263">
        <f t="shared" si="667"/>
        <v>0</v>
      </c>
      <c r="DA263">
        <f t="shared" si="668"/>
        <v>0</v>
      </c>
      <c r="DB263">
        <f t="shared" si="669"/>
        <v>0</v>
      </c>
      <c r="DC263">
        <f t="shared" si="670"/>
        <v>0</v>
      </c>
      <c r="DD263">
        <f t="shared" si="671"/>
        <v>0</v>
      </c>
      <c r="DE263">
        <f t="shared" si="672"/>
        <v>0</v>
      </c>
      <c r="DF263">
        <f t="shared" si="673"/>
        <v>0</v>
      </c>
      <c r="DG263">
        <f t="shared" si="674"/>
        <v>0</v>
      </c>
      <c r="DH263">
        <f t="shared" si="675"/>
        <v>0</v>
      </c>
      <c r="DI263">
        <f t="shared" si="676"/>
        <v>0</v>
      </c>
      <c r="DJ263">
        <f t="shared" si="677"/>
        <v>0</v>
      </c>
      <c r="DK263">
        <f t="shared" si="678"/>
        <v>0</v>
      </c>
      <c r="DL263">
        <f t="shared" si="679"/>
        <v>0</v>
      </c>
      <c r="DM263">
        <f t="shared" si="680"/>
        <v>0</v>
      </c>
      <c r="DN263">
        <f t="shared" si="681"/>
        <v>0</v>
      </c>
      <c r="DO263">
        <f t="shared" si="682"/>
        <v>0</v>
      </c>
      <c r="DP263">
        <f t="shared" si="683"/>
        <v>0</v>
      </c>
      <c r="DQ263">
        <f t="shared" si="684"/>
        <v>0</v>
      </c>
      <c r="DR263">
        <f t="shared" si="685"/>
        <v>0</v>
      </c>
      <c r="DS263">
        <f t="shared" si="686"/>
        <v>0</v>
      </c>
      <c r="DT263">
        <f t="shared" si="687"/>
        <v>0</v>
      </c>
      <c r="DU263">
        <f t="shared" si="688"/>
        <v>0</v>
      </c>
      <c r="DV263">
        <f t="shared" si="689"/>
        <v>0</v>
      </c>
      <c r="DW263">
        <f t="shared" si="690"/>
        <v>0</v>
      </c>
      <c r="DX263">
        <f t="shared" si="694"/>
        <v>0</v>
      </c>
      <c r="DY263">
        <f t="shared" si="694"/>
        <v>0</v>
      </c>
      <c r="DZ263">
        <f t="shared" si="694"/>
        <v>0</v>
      </c>
    </row>
    <row r="264" spans="1:130">
      <c r="A264" s="106"/>
      <c r="B264" s="19" t="s">
        <v>2</v>
      </c>
      <c r="C264" s="97"/>
      <c r="D264" s="18">
        <v>0</v>
      </c>
      <c r="E264" s="18">
        <v>0</v>
      </c>
      <c r="F264" s="18">
        <v>0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/>
      <c r="R264" s="18"/>
      <c r="S264" s="18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>
        <v>33</v>
      </c>
      <c r="AH264" s="62"/>
      <c r="AI264" s="62"/>
      <c r="AJ264" s="62"/>
      <c r="AK264" s="62"/>
      <c r="AL264" s="62"/>
      <c r="AM264" s="62">
        <v>24</v>
      </c>
      <c r="AN264" s="62">
        <v>12</v>
      </c>
      <c r="AO264" s="62"/>
      <c r="AP264" s="62"/>
      <c r="AQ264" s="62"/>
      <c r="AR264" s="41" t="s">
        <v>16</v>
      </c>
      <c r="AS264" s="62">
        <v>15</v>
      </c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3"/>
      <c r="BF264" s="41" t="s">
        <v>16</v>
      </c>
      <c r="BG264" s="18">
        <v>63</v>
      </c>
      <c r="BH264" s="18">
        <v>0</v>
      </c>
      <c r="BI264" s="18">
        <v>0</v>
      </c>
      <c r="BJ264" s="62">
        <v>0</v>
      </c>
      <c r="BK264" s="62">
        <v>0</v>
      </c>
      <c r="BL264" s="62">
        <v>1</v>
      </c>
      <c r="BM264" s="118">
        <v>1</v>
      </c>
      <c r="BN264" s="118">
        <v>110</v>
      </c>
      <c r="BO264" s="103"/>
      <c r="BP264">
        <f t="shared" si="631"/>
        <v>0</v>
      </c>
      <c r="BQ264">
        <f t="shared" si="632"/>
        <v>0</v>
      </c>
      <c r="BR264">
        <f t="shared" si="633"/>
        <v>0</v>
      </c>
      <c r="BS264">
        <f t="shared" si="634"/>
        <v>0</v>
      </c>
      <c r="BT264">
        <f t="shared" si="635"/>
        <v>0</v>
      </c>
      <c r="BU264">
        <f t="shared" si="636"/>
        <v>0</v>
      </c>
      <c r="BV264">
        <f t="shared" si="637"/>
        <v>0</v>
      </c>
      <c r="BW264">
        <f t="shared" si="638"/>
        <v>0</v>
      </c>
      <c r="BX264">
        <f t="shared" si="639"/>
        <v>0</v>
      </c>
      <c r="BY264">
        <f t="shared" si="640"/>
        <v>0</v>
      </c>
      <c r="BZ264">
        <f t="shared" si="641"/>
        <v>0</v>
      </c>
      <c r="CA264">
        <f t="shared" si="642"/>
        <v>0</v>
      </c>
      <c r="CB264">
        <f t="shared" si="643"/>
        <v>0</v>
      </c>
      <c r="CC264">
        <f t="shared" si="644"/>
        <v>0</v>
      </c>
      <c r="CD264">
        <f t="shared" si="645"/>
        <v>0</v>
      </c>
      <c r="CE264">
        <f t="shared" si="646"/>
        <v>0</v>
      </c>
      <c r="CF264">
        <f t="shared" si="647"/>
        <v>0</v>
      </c>
      <c r="CG264">
        <f t="shared" si="648"/>
        <v>0</v>
      </c>
      <c r="CH264">
        <f t="shared" si="649"/>
        <v>0</v>
      </c>
      <c r="CI264">
        <f t="shared" si="650"/>
        <v>0</v>
      </c>
      <c r="CJ264">
        <f t="shared" si="651"/>
        <v>0</v>
      </c>
      <c r="CK264">
        <f t="shared" si="652"/>
        <v>0</v>
      </c>
      <c r="CL264">
        <f t="shared" si="653"/>
        <v>0</v>
      </c>
      <c r="CM264">
        <f t="shared" si="654"/>
        <v>0</v>
      </c>
      <c r="CN264">
        <f t="shared" si="655"/>
        <v>0</v>
      </c>
      <c r="CO264">
        <f t="shared" si="656"/>
        <v>0</v>
      </c>
      <c r="CP264">
        <f t="shared" si="657"/>
        <v>0</v>
      </c>
      <c r="CQ264">
        <f t="shared" si="658"/>
        <v>0</v>
      </c>
      <c r="CR264">
        <f t="shared" si="659"/>
        <v>0</v>
      </c>
      <c r="CS264">
        <f t="shared" si="660"/>
        <v>0</v>
      </c>
      <c r="CT264">
        <f t="shared" si="661"/>
        <v>0</v>
      </c>
      <c r="CU264">
        <f t="shared" si="662"/>
        <v>0</v>
      </c>
      <c r="CV264">
        <f t="shared" si="663"/>
        <v>0</v>
      </c>
      <c r="CW264">
        <f t="shared" si="664"/>
        <v>0</v>
      </c>
      <c r="CX264">
        <f t="shared" si="665"/>
        <v>0</v>
      </c>
      <c r="CY264">
        <f t="shared" si="666"/>
        <v>0</v>
      </c>
      <c r="CZ264">
        <f t="shared" si="667"/>
        <v>0</v>
      </c>
      <c r="DA264">
        <f t="shared" si="668"/>
        <v>0</v>
      </c>
      <c r="DB264">
        <f t="shared" si="669"/>
        <v>0</v>
      </c>
      <c r="DC264">
        <f t="shared" si="670"/>
        <v>0</v>
      </c>
      <c r="DD264">
        <f t="shared" si="671"/>
        <v>0</v>
      </c>
      <c r="DE264">
        <f t="shared" si="672"/>
        <v>0</v>
      </c>
      <c r="DF264">
        <f t="shared" si="673"/>
        <v>0</v>
      </c>
      <c r="DG264">
        <f t="shared" si="674"/>
        <v>0</v>
      </c>
      <c r="DH264">
        <f t="shared" si="675"/>
        <v>0</v>
      </c>
      <c r="DI264">
        <f t="shared" si="676"/>
        <v>0</v>
      </c>
      <c r="DJ264">
        <f t="shared" si="677"/>
        <v>0</v>
      </c>
      <c r="DK264">
        <f t="shared" si="678"/>
        <v>0</v>
      </c>
      <c r="DL264">
        <f t="shared" si="679"/>
        <v>0</v>
      </c>
      <c r="DM264">
        <f t="shared" si="680"/>
        <v>0</v>
      </c>
      <c r="DN264">
        <f t="shared" si="681"/>
        <v>0</v>
      </c>
      <c r="DO264">
        <f t="shared" si="682"/>
        <v>0</v>
      </c>
      <c r="DP264">
        <f t="shared" si="683"/>
        <v>0</v>
      </c>
      <c r="DQ264">
        <f t="shared" si="684"/>
        <v>0</v>
      </c>
      <c r="DR264">
        <f t="shared" si="685"/>
        <v>0</v>
      </c>
      <c r="DS264">
        <f t="shared" si="686"/>
        <v>0</v>
      </c>
      <c r="DT264">
        <f t="shared" si="687"/>
        <v>0</v>
      </c>
      <c r="DU264">
        <f t="shared" si="688"/>
        <v>0</v>
      </c>
      <c r="DV264">
        <f t="shared" si="689"/>
        <v>0</v>
      </c>
      <c r="DW264">
        <f t="shared" si="690"/>
        <v>0</v>
      </c>
      <c r="DX264">
        <f t="shared" si="694"/>
        <v>0</v>
      </c>
      <c r="DY264">
        <f t="shared" si="694"/>
        <v>0</v>
      </c>
      <c r="DZ264">
        <f t="shared" si="694"/>
        <v>0</v>
      </c>
    </row>
    <row r="265" spans="1:130" ht="15.75">
      <c r="A265" s="106"/>
      <c r="B265" s="19" t="s">
        <v>202</v>
      </c>
      <c r="C265" s="97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135"/>
      <c r="AS265" s="62"/>
      <c r="AT265" s="62"/>
      <c r="AU265" s="62"/>
      <c r="AV265" s="62"/>
      <c r="AW265" s="62"/>
      <c r="AX265" s="62"/>
      <c r="AY265" s="62">
        <v>33.4</v>
      </c>
      <c r="AZ265" s="62"/>
      <c r="BA265" s="62"/>
      <c r="BB265" s="62"/>
      <c r="BC265" s="62"/>
      <c r="BD265" s="62"/>
      <c r="BE265" s="63"/>
      <c r="BF265" s="41"/>
      <c r="BG265" s="18"/>
      <c r="BH265" s="18"/>
      <c r="BI265" s="18">
        <v>447</v>
      </c>
      <c r="BJ265" s="62"/>
      <c r="BK265" s="2"/>
      <c r="BL265" s="118">
        <v>0</v>
      </c>
      <c r="BM265" s="118">
        <v>31</v>
      </c>
      <c r="BN265" s="118">
        <v>311</v>
      </c>
      <c r="BO265" s="103"/>
      <c r="BP265">
        <f t="shared" si="631"/>
        <v>0</v>
      </c>
      <c r="BQ265">
        <f t="shared" si="632"/>
        <v>0</v>
      </c>
      <c r="BR265">
        <f t="shared" si="633"/>
        <v>0</v>
      </c>
      <c r="BS265">
        <f t="shared" si="634"/>
        <v>0</v>
      </c>
      <c r="BT265">
        <f t="shared" si="635"/>
        <v>0</v>
      </c>
      <c r="BU265">
        <f t="shared" si="636"/>
        <v>0</v>
      </c>
      <c r="BV265">
        <f t="shared" si="637"/>
        <v>0</v>
      </c>
      <c r="BW265">
        <f t="shared" si="638"/>
        <v>0</v>
      </c>
      <c r="BX265">
        <f t="shared" si="639"/>
        <v>0</v>
      </c>
      <c r="BY265">
        <f t="shared" si="640"/>
        <v>0</v>
      </c>
      <c r="BZ265">
        <f t="shared" si="641"/>
        <v>0</v>
      </c>
      <c r="CA265">
        <f t="shared" si="642"/>
        <v>0</v>
      </c>
      <c r="CB265">
        <f t="shared" si="643"/>
        <v>0</v>
      </c>
      <c r="CC265">
        <f t="shared" si="644"/>
        <v>0</v>
      </c>
      <c r="CD265">
        <f t="shared" si="645"/>
        <v>0</v>
      </c>
      <c r="CE265">
        <f t="shared" si="646"/>
        <v>0</v>
      </c>
      <c r="CF265">
        <f t="shared" si="647"/>
        <v>0</v>
      </c>
      <c r="CG265">
        <f t="shared" si="648"/>
        <v>0</v>
      </c>
      <c r="CH265">
        <f t="shared" si="649"/>
        <v>0</v>
      </c>
      <c r="CI265">
        <f t="shared" si="650"/>
        <v>0</v>
      </c>
      <c r="CJ265">
        <f t="shared" si="651"/>
        <v>0</v>
      </c>
      <c r="CK265">
        <f t="shared" si="652"/>
        <v>0</v>
      </c>
      <c r="CL265">
        <f t="shared" si="653"/>
        <v>0</v>
      </c>
      <c r="CM265">
        <f t="shared" si="654"/>
        <v>0</v>
      </c>
      <c r="CN265">
        <f t="shared" si="655"/>
        <v>0</v>
      </c>
      <c r="CO265">
        <f t="shared" si="656"/>
        <v>0</v>
      </c>
      <c r="CP265">
        <f t="shared" si="657"/>
        <v>0</v>
      </c>
      <c r="CQ265">
        <f t="shared" si="658"/>
        <v>0</v>
      </c>
      <c r="CR265">
        <f t="shared" si="659"/>
        <v>0</v>
      </c>
      <c r="CS265">
        <f t="shared" si="660"/>
        <v>0</v>
      </c>
      <c r="CT265">
        <f t="shared" si="661"/>
        <v>0</v>
      </c>
      <c r="CU265">
        <f t="shared" si="662"/>
        <v>0</v>
      </c>
      <c r="CV265">
        <f t="shared" si="663"/>
        <v>0</v>
      </c>
      <c r="CW265">
        <f t="shared" si="664"/>
        <v>0</v>
      </c>
      <c r="CX265">
        <f t="shared" si="665"/>
        <v>0</v>
      </c>
      <c r="CY265">
        <f t="shared" si="666"/>
        <v>0</v>
      </c>
      <c r="CZ265">
        <f t="shared" si="667"/>
        <v>0</v>
      </c>
      <c r="DA265">
        <f t="shared" si="668"/>
        <v>0</v>
      </c>
      <c r="DB265">
        <f t="shared" si="669"/>
        <v>0</v>
      </c>
      <c r="DC265">
        <f t="shared" si="670"/>
        <v>0</v>
      </c>
      <c r="DD265">
        <f t="shared" si="671"/>
        <v>0</v>
      </c>
      <c r="DE265">
        <f t="shared" si="672"/>
        <v>0</v>
      </c>
      <c r="DF265">
        <f t="shared" si="673"/>
        <v>0</v>
      </c>
      <c r="DG265">
        <f t="shared" si="674"/>
        <v>0</v>
      </c>
      <c r="DH265">
        <f t="shared" si="675"/>
        <v>0</v>
      </c>
      <c r="DI265">
        <f t="shared" si="676"/>
        <v>0</v>
      </c>
      <c r="DJ265">
        <f t="shared" si="677"/>
        <v>0</v>
      </c>
      <c r="DK265">
        <f t="shared" si="678"/>
        <v>0</v>
      </c>
      <c r="DL265">
        <f t="shared" si="679"/>
        <v>0</v>
      </c>
      <c r="DM265">
        <f t="shared" si="680"/>
        <v>0</v>
      </c>
      <c r="DN265">
        <f t="shared" si="681"/>
        <v>0</v>
      </c>
      <c r="DO265">
        <f t="shared" si="682"/>
        <v>0</v>
      </c>
      <c r="DP265">
        <f t="shared" si="683"/>
        <v>0</v>
      </c>
      <c r="DQ265">
        <f t="shared" si="684"/>
        <v>0</v>
      </c>
      <c r="DR265">
        <f t="shared" si="685"/>
        <v>0</v>
      </c>
      <c r="DS265">
        <f t="shared" si="686"/>
        <v>0</v>
      </c>
      <c r="DT265">
        <f t="shared" si="687"/>
        <v>0</v>
      </c>
      <c r="DU265">
        <f t="shared" si="688"/>
        <v>0</v>
      </c>
      <c r="DV265">
        <f t="shared" si="689"/>
        <v>0</v>
      </c>
      <c r="DW265">
        <f t="shared" si="690"/>
        <v>0</v>
      </c>
      <c r="DX265">
        <f t="shared" si="694"/>
        <v>0</v>
      </c>
      <c r="DY265">
        <f t="shared" si="694"/>
        <v>0</v>
      </c>
      <c r="DZ265">
        <f t="shared" si="694"/>
        <v>0</v>
      </c>
    </row>
    <row r="266" spans="1:130">
      <c r="A266" s="106"/>
      <c r="B266" s="59" t="s">
        <v>3</v>
      </c>
      <c r="C266" s="97"/>
      <c r="D266" s="34">
        <v>0</v>
      </c>
      <c r="E266" s="34">
        <v>0</v>
      </c>
      <c r="F266" s="34">
        <v>0</v>
      </c>
      <c r="G266" s="34">
        <v>0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v>9.5662999999999998E-2</v>
      </c>
      <c r="O266" s="18">
        <v>0</v>
      </c>
      <c r="P266" s="18">
        <v>0.37156499999999998</v>
      </c>
      <c r="Q266" s="18">
        <v>0.82332799999999995</v>
      </c>
      <c r="R266" s="18">
        <v>2.1246909999999999</v>
      </c>
      <c r="S266" s="18">
        <v>3.1618650000000001</v>
      </c>
      <c r="T266" s="62">
        <v>3.5957919999999999</v>
      </c>
      <c r="U266" s="62">
        <v>5.1554200000000003</v>
      </c>
      <c r="V266" s="62">
        <v>9.0546690000000005</v>
      </c>
      <c r="W266" s="62">
        <v>13.70889</v>
      </c>
      <c r="X266" s="62">
        <v>15.963329999999999</v>
      </c>
      <c r="Y266" s="62">
        <v>12.70318</v>
      </c>
      <c r="Z266" s="62">
        <v>7.608193</v>
      </c>
      <c r="AA266" s="62">
        <v>7.7710520000000001</v>
      </c>
      <c r="AB266" s="62">
        <v>6.4295179999999998</v>
      </c>
      <c r="AC266" s="62">
        <v>31.32845</v>
      </c>
      <c r="AD266" s="62">
        <v>35.360930000000003</v>
      </c>
      <c r="AE266" s="62">
        <v>41.61504</v>
      </c>
      <c r="AF266" s="62">
        <v>39.635750000000002</v>
      </c>
      <c r="AG266" s="62">
        <v>81</v>
      </c>
      <c r="AH266" s="62">
        <v>34.043750000000003</v>
      </c>
      <c r="AI266" s="62">
        <v>25.691420000000001</v>
      </c>
      <c r="AJ266" s="62">
        <v>34.245930000000001</v>
      </c>
      <c r="AK266" s="62">
        <v>39.124899999999997</v>
      </c>
      <c r="AL266" s="62">
        <v>46.952489999999997</v>
      </c>
      <c r="AM266" s="62">
        <v>89</v>
      </c>
      <c r="AN266" s="62">
        <v>48</v>
      </c>
      <c r="AO266" s="62">
        <v>48.855980000000002</v>
      </c>
      <c r="AP266" s="62">
        <v>52.452069999999999</v>
      </c>
      <c r="AQ266" s="62">
        <v>52.882640000000002</v>
      </c>
      <c r="AR266" s="62">
        <v>59.387390000000003</v>
      </c>
      <c r="AS266" s="62">
        <v>60</v>
      </c>
      <c r="AT266" s="62">
        <v>71.645240000000001</v>
      </c>
      <c r="AU266" s="62">
        <v>69.501019999999997</v>
      </c>
      <c r="AV266" s="62">
        <v>40.881100000000004</v>
      </c>
      <c r="AW266" s="62">
        <v>44.043300000000002</v>
      </c>
      <c r="AX266" s="62">
        <v>45.046469000000002</v>
      </c>
      <c r="AY266" s="62">
        <f>19.81748</f>
        <v>19.81748</v>
      </c>
      <c r="AZ266" s="62">
        <v>22.97269</v>
      </c>
      <c r="BA266" s="62">
        <v>24.182130000000001</v>
      </c>
      <c r="BB266" s="62">
        <v>46.231598200000001</v>
      </c>
      <c r="BC266" s="62">
        <v>46.414660299999994</v>
      </c>
      <c r="BD266" s="62">
        <v>36.664993200000005</v>
      </c>
      <c r="BE266" s="62">
        <v>37.115482899999996</v>
      </c>
      <c r="BF266" s="18">
        <v>31.975321100000002</v>
      </c>
      <c r="BG266" s="18">
        <f>814.1261297-BG264</f>
        <v>751.12612969999998</v>
      </c>
      <c r="BH266" s="18">
        <v>94.135817200000005</v>
      </c>
      <c r="BI266" s="18">
        <f>112.4673766+722</f>
        <v>834.46737659999997</v>
      </c>
      <c r="BJ266" s="18">
        <v>154.28667419999999</v>
      </c>
      <c r="BK266" s="118">
        <v>144.11624639999999</v>
      </c>
      <c r="BL266" s="118">
        <f>145</f>
        <v>145</v>
      </c>
      <c r="BM266" s="118">
        <f>385-BM265-BM264</f>
        <v>353</v>
      </c>
      <c r="BN266" s="118">
        <f>995-BN265-BN264</f>
        <v>574</v>
      </c>
      <c r="BO266" s="103"/>
      <c r="BP266">
        <f t="shared" si="631"/>
        <v>0</v>
      </c>
      <c r="BQ266">
        <f t="shared" si="632"/>
        <v>0</v>
      </c>
      <c r="BR266">
        <f t="shared" si="633"/>
        <v>0</v>
      </c>
      <c r="BS266">
        <f t="shared" si="634"/>
        <v>0</v>
      </c>
      <c r="BT266">
        <f t="shared" si="635"/>
        <v>0</v>
      </c>
      <c r="BU266">
        <f t="shared" si="636"/>
        <v>0</v>
      </c>
      <c r="BV266">
        <f t="shared" si="637"/>
        <v>0</v>
      </c>
      <c r="BW266">
        <f t="shared" si="638"/>
        <v>0</v>
      </c>
      <c r="BX266">
        <f t="shared" si="639"/>
        <v>0</v>
      </c>
      <c r="BY266">
        <f t="shared" si="640"/>
        <v>0</v>
      </c>
      <c r="BZ266">
        <f t="shared" si="641"/>
        <v>0</v>
      </c>
      <c r="CA266">
        <f t="shared" si="642"/>
        <v>0</v>
      </c>
      <c r="CB266">
        <f t="shared" si="643"/>
        <v>0</v>
      </c>
      <c r="CC266">
        <f t="shared" si="644"/>
        <v>0</v>
      </c>
      <c r="CD266">
        <f t="shared" si="645"/>
        <v>0</v>
      </c>
      <c r="CE266">
        <f t="shared" si="646"/>
        <v>0</v>
      </c>
      <c r="CF266">
        <f t="shared" si="647"/>
        <v>0</v>
      </c>
      <c r="CG266">
        <f t="shared" si="648"/>
        <v>0</v>
      </c>
      <c r="CH266">
        <f t="shared" si="649"/>
        <v>0</v>
      </c>
      <c r="CI266">
        <f t="shared" si="650"/>
        <v>0</v>
      </c>
      <c r="CJ266">
        <f t="shared" si="651"/>
        <v>0</v>
      </c>
      <c r="CK266">
        <f t="shared" si="652"/>
        <v>0</v>
      </c>
      <c r="CL266">
        <f t="shared" si="653"/>
        <v>0</v>
      </c>
      <c r="CM266">
        <f t="shared" si="654"/>
        <v>0</v>
      </c>
      <c r="CN266">
        <f t="shared" si="655"/>
        <v>0</v>
      </c>
      <c r="CO266">
        <f t="shared" si="656"/>
        <v>0</v>
      </c>
      <c r="CP266">
        <f t="shared" si="657"/>
        <v>0</v>
      </c>
      <c r="CQ266">
        <f t="shared" si="658"/>
        <v>0</v>
      </c>
      <c r="CR266">
        <f t="shared" si="659"/>
        <v>0</v>
      </c>
      <c r="CS266">
        <f t="shared" si="660"/>
        <v>0</v>
      </c>
      <c r="CT266">
        <f t="shared" si="661"/>
        <v>0</v>
      </c>
      <c r="CU266">
        <f t="shared" si="662"/>
        <v>0</v>
      </c>
      <c r="CV266">
        <f t="shared" si="663"/>
        <v>0</v>
      </c>
      <c r="CW266">
        <f t="shared" si="664"/>
        <v>0</v>
      </c>
      <c r="CX266">
        <f t="shared" si="665"/>
        <v>0</v>
      </c>
      <c r="CY266">
        <f t="shared" si="666"/>
        <v>0</v>
      </c>
      <c r="CZ266">
        <f t="shared" si="667"/>
        <v>0</v>
      </c>
      <c r="DA266">
        <f t="shared" si="668"/>
        <v>0</v>
      </c>
      <c r="DB266">
        <f t="shared" si="669"/>
        <v>0</v>
      </c>
      <c r="DC266">
        <f t="shared" si="670"/>
        <v>0</v>
      </c>
      <c r="DD266">
        <f t="shared" si="671"/>
        <v>0</v>
      </c>
      <c r="DE266">
        <f t="shared" si="672"/>
        <v>0</v>
      </c>
      <c r="DF266">
        <f t="shared" si="673"/>
        <v>0</v>
      </c>
      <c r="DG266">
        <f t="shared" si="674"/>
        <v>0</v>
      </c>
      <c r="DH266">
        <f t="shared" si="675"/>
        <v>0</v>
      </c>
      <c r="DI266">
        <f t="shared" si="676"/>
        <v>0</v>
      </c>
      <c r="DJ266">
        <f t="shared" si="677"/>
        <v>0</v>
      </c>
      <c r="DK266">
        <f t="shared" si="678"/>
        <v>0</v>
      </c>
      <c r="DL266">
        <f t="shared" si="679"/>
        <v>0</v>
      </c>
      <c r="DM266">
        <f t="shared" si="680"/>
        <v>0</v>
      </c>
      <c r="DN266">
        <f t="shared" si="681"/>
        <v>0</v>
      </c>
      <c r="DO266">
        <f t="shared" si="682"/>
        <v>0</v>
      </c>
      <c r="DP266">
        <f t="shared" si="683"/>
        <v>0</v>
      </c>
      <c r="DQ266">
        <f t="shared" si="684"/>
        <v>0</v>
      </c>
      <c r="DR266">
        <f t="shared" si="685"/>
        <v>0</v>
      </c>
      <c r="DS266">
        <f t="shared" si="686"/>
        <v>0</v>
      </c>
      <c r="DT266">
        <f t="shared" si="687"/>
        <v>0</v>
      </c>
      <c r="DU266">
        <f t="shared" si="688"/>
        <v>0</v>
      </c>
      <c r="DV266">
        <f t="shared" si="689"/>
        <v>0</v>
      </c>
      <c r="DW266">
        <f t="shared" si="690"/>
        <v>0</v>
      </c>
      <c r="DX266">
        <f t="shared" si="694"/>
        <v>0</v>
      </c>
      <c r="DY266">
        <f t="shared" si="694"/>
        <v>0</v>
      </c>
      <c r="DZ266">
        <f t="shared" si="694"/>
        <v>0</v>
      </c>
    </row>
    <row r="267" spans="1:130">
      <c r="A267" s="106"/>
      <c r="B267" s="59" t="s">
        <v>18</v>
      </c>
      <c r="C267" s="97"/>
      <c r="D267" s="34">
        <v>0</v>
      </c>
      <c r="E267" s="34">
        <v>0</v>
      </c>
      <c r="F267" s="34">
        <v>0</v>
      </c>
      <c r="G267" s="34">
        <v>0</v>
      </c>
      <c r="H267" s="34">
        <v>0</v>
      </c>
      <c r="I267" s="34">
        <v>0</v>
      </c>
      <c r="J267" s="34">
        <v>0</v>
      </c>
      <c r="K267" s="34">
        <v>0</v>
      </c>
      <c r="L267" s="34">
        <v>0</v>
      </c>
      <c r="M267" s="34">
        <v>0</v>
      </c>
      <c r="N267" s="34">
        <v>0</v>
      </c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25"/>
      <c r="BF267" s="18">
        <v>1488</v>
      </c>
      <c r="BG267" s="18">
        <v>1488</v>
      </c>
      <c r="BH267" s="18">
        <v>0</v>
      </c>
      <c r="BI267" s="118">
        <v>0</v>
      </c>
      <c r="BJ267" s="118">
        <v>1406</v>
      </c>
      <c r="BK267" s="118">
        <v>0</v>
      </c>
      <c r="BL267" s="118">
        <v>0</v>
      </c>
      <c r="BM267" s="118">
        <v>1073</v>
      </c>
      <c r="BN267" s="118">
        <v>1120</v>
      </c>
      <c r="BO267" s="103"/>
      <c r="BP267">
        <f t="shared" si="631"/>
        <v>0</v>
      </c>
      <c r="BQ267">
        <f t="shared" si="632"/>
        <v>0</v>
      </c>
      <c r="BR267">
        <f t="shared" si="633"/>
        <v>0</v>
      </c>
      <c r="BS267">
        <f t="shared" si="634"/>
        <v>0</v>
      </c>
      <c r="BT267">
        <f t="shared" si="635"/>
        <v>0</v>
      </c>
      <c r="BU267">
        <f t="shared" si="636"/>
        <v>0</v>
      </c>
      <c r="BV267">
        <f t="shared" si="637"/>
        <v>0</v>
      </c>
      <c r="BW267">
        <f t="shared" si="638"/>
        <v>0</v>
      </c>
      <c r="BX267">
        <f t="shared" si="639"/>
        <v>0</v>
      </c>
      <c r="BY267">
        <f t="shared" si="640"/>
        <v>0</v>
      </c>
      <c r="BZ267">
        <f t="shared" si="641"/>
        <v>0</v>
      </c>
      <c r="CA267">
        <f t="shared" si="642"/>
        <v>0</v>
      </c>
      <c r="CB267">
        <f t="shared" si="643"/>
        <v>0</v>
      </c>
      <c r="CC267">
        <f t="shared" si="644"/>
        <v>0</v>
      </c>
      <c r="CD267">
        <f t="shared" si="645"/>
        <v>0</v>
      </c>
      <c r="CE267">
        <f t="shared" si="646"/>
        <v>0</v>
      </c>
      <c r="CF267">
        <f t="shared" si="647"/>
        <v>0</v>
      </c>
      <c r="CG267">
        <f t="shared" si="648"/>
        <v>0</v>
      </c>
      <c r="CH267">
        <f t="shared" si="649"/>
        <v>0</v>
      </c>
      <c r="CI267">
        <f t="shared" si="650"/>
        <v>0</v>
      </c>
      <c r="CJ267">
        <f t="shared" si="651"/>
        <v>0</v>
      </c>
      <c r="CK267">
        <f t="shared" si="652"/>
        <v>0</v>
      </c>
      <c r="CL267">
        <f t="shared" si="653"/>
        <v>0</v>
      </c>
      <c r="CM267">
        <f t="shared" si="654"/>
        <v>0</v>
      </c>
      <c r="CN267">
        <f t="shared" si="655"/>
        <v>0</v>
      </c>
      <c r="CO267">
        <f t="shared" si="656"/>
        <v>0</v>
      </c>
      <c r="CP267">
        <f t="shared" si="657"/>
        <v>0</v>
      </c>
      <c r="CQ267">
        <f t="shared" si="658"/>
        <v>0</v>
      </c>
      <c r="CR267">
        <f t="shared" si="659"/>
        <v>0</v>
      </c>
      <c r="CS267">
        <f t="shared" si="660"/>
        <v>0</v>
      </c>
      <c r="CT267">
        <f t="shared" si="661"/>
        <v>0</v>
      </c>
      <c r="CU267">
        <f t="shared" si="662"/>
        <v>0</v>
      </c>
      <c r="CV267">
        <f t="shared" si="663"/>
        <v>0</v>
      </c>
      <c r="CW267">
        <f t="shared" si="664"/>
        <v>0</v>
      </c>
      <c r="CX267">
        <f t="shared" si="665"/>
        <v>0</v>
      </c>
      <c r="CY267">
        <f t="shared" si="666"/>
        <v>0</v>
      </c>
      <c r="CZ267">
        <f t="shared" si="667"/>
        <v>0</v>
      </c>
      <c r="DA267">
        <f t="shared" si="668"/>
        <v>0</v>
      </c>
      <c r="DB267">
        <f t="shared" si="669"/>
        <v>0</v>
      </c>
      <c r="DC267">
        <f t="shared" si="670"/>
        <v>0</v>
      </c>
      <c r="DD267">
        <f t="shared" si="671"/>
        <v>0</v>
      </c>
      <c r="DE267">
        <f t="shared" si="672"/>
        <v>0</v>
      </c>
      <c r="DF267">
        <f t="shared" si="673"/>
        <v>0</v>
      </c>
      <c r="DG267">
        <f t="shared" si="674"/>
        <v>0</v>
      </c>
      <c r="DH267">
        <f t="shared" si="675"/>
        <v>0</v>
      </c>
      <c r="DI267">
        <f t="shared" si="676"/>
        <v>0</v>
      </c>
      <c r="DJ267">
        <f t="shared" si="677"/>
        <v>0</v>
      </c>
      <c r="DK267">
        <f t="shared" si="678"/>
        <v>0</v>
      </c>
      <c r="DL267">
        <f t="shared" si="679"/>
        <v>0</v>
      </c>
      <c r="DM267">
        <f t="shared" si="680"/>
        <v>0</v>
      </c>
      <c r="DN267">
        <f t="shared" si="681"/>
        <v>0</v>
      </c>
      <c r="DO267">
        <f t="shared" si="682"/>
        <v>0</v>
      </c>
      <c r="DP267">
        <f t="shared" si="683"/>
        <v>0</v>
      </c>
      <c r="DQ267">
        <f t="shared" si="684"/>
        <v>0</v>
      </c>
      <c r="DR267">
        <f t="shared" si="685"/>
        <v>0</v>
      </c>
      <c r="DS267">
        <f t="shared" si="686"/>
        <v>0</v>
      </c>
      <c r="DT267">
        <f t="shared" si="687"/>
        <v>0</v>
      </c>
      <c r="DU267">
        <f t="shared" si="688"/>
        <v>0</v>
      </c>
      <c r="DV267">
        <f t="shared" si="689"/>
        <v>0</v>
      </c>
      <c r="DW267">
        <f t="shared" si="690"/>
        <v>0</v>
      </c>
      <c r="DX267">
        <f t="shared" si="694"/>
        <v>0</v>
      </c>
      <c r="DY267">
        <f t="shared" si="694"/>
        <v>0</v>
      </c>
      <c r="DZ267">
        <f t="shared" si="694"/>
        <v>0</v>
      </c>
    </row>
    <row r="268" spans="1:130">
      <c r="A268" s="106"/>
      <c r="B268" s="19" t="s">
        <v>205</v>
      </c>
      <c r="C268" s="97"/>
      <c r="D268" s="34">
        <v>0</v>
      </c>
      <c r="E268" s="34">
        <v>0</v>
      </c>
      <c r="F268" s="34">
        <v>0</v>
      </c>
      <c r="G268" s="34">
        <v>0</v>
      </c>
      <c r="H268" s="34">
        <v>0</v>
      </c>
      <c r="I268" s="34">
        <v>0</v>
      </c>
      <c r="J268" s="34">
        <v>0</v>
      </c>
      <c r="K268" s="34">
        <v>0</v>
      </c>
      <c r="L268" s="34">
        <v>0</v>
      </c>
      <c r="M268" s="34">
        <v>0</v>
      </c>
      <c r="N268" s="34">
        <v>1.7407999999999999</v>
      </c>
      <c r="O268" s="18">
        <v>2.1449349999999998</v>
      </c>
      <c r="P268" s="18">
        <v>2.8928060000000002</v>
      </c>
      <c r="Q268" s="18">
        <v>4.8158539999999999</v>
      </c>
      <c r="R268" s="18">
        <v>5.4099599999999999</v>
      </c>
      <c r="S268" s="18">
        <v>6.1642060000000001</v>
      </c>
      <c r="T268" s="18">
        <v>8.4397789999999997</v>
      </c>
      <c r="U268" s="18">
        <v>10.52056</v>
      </c>
      <c r="V268" s="18">
        <v>13.47448</v>
      </c>
      <c r="W268" s="18">
        <v>18.566870000000002</v>
      </c>
      <c r="X268" s="18">
        <v>21.731100000000001</v>
      </c>
      <c r="Y268" s="18">
        <v>22.168800000000001</v>
      </c>
      <c r="Z268" s="18">
        <v>21.303709999999999</v>
      </c>
      <c r="AA268" s="18">
        <v>21.67878</v>
      </c>
      <c r="AB268" s="18">
        <v>20.959330000000001</v>
      </c>
      <c r="AC268" s="18">
        <v>28.320129999999999</v>
      </c>
      <c r="AD268" s="18">
        <v>39.532400000000003</v>
      </c>
      <c r="AE268" s="18">
        <v>52.302280000000003</v>
      </c>
      <c r="AF268" s="18">
        <v>46.630769999999998</v>
      </c>
      <c r="AG268" s="18">
        <v>32.42953</v>
      </c>
      <c r="AH268" s="18">
        <v>5.2149559999999999</v>
      </c>
      <c r="AI268" s="18">
        <v>4.8385569999999998</v>
      </c>
      <c r="AJ268" s="18">
        <v>5.1508909999999997</v>
      </c>
      <c r="AK268" s="18">
        <v>4.3906200000000002</v>
      </c>
      <c r="AL268" s="18">
        <v>5.0996870000000003</v>
      </c>
      <c r="AM268" s="18">
        <v>2.1424439999999998</v>
      </c>
      <c r="AN268" s="18">
        <v>0.28465099999999999</v>
      </c>
      <c r="AO268" s="18">
        <v>0.25967400000000002</v>
      </c>
      <c r="AP268" s="18">
        <v>2.0650409999999999</v>
      </c>
      <c r="AQ268" s="18">
        <v>2.2273879999999999</v>
      </c>
      <c r="AR268" s="18">
        <v>3.046672</v>
      </c>
      <c r="AS268" s="18">
        <v>3.346098</v>
      </c>
      <c r="AT268" s="18">
        <v>3.6386379999999998</v>
      </c>
      <c r="AU268" s="18">
        <v>3.59009</v>
      </c>
      <c r="AV268" s="18">
        <v>5.6797149999999998</v>
      </c>
      <c r="AW268" s="18">
        <v>5.7318160000000002</v>
      </c>
      <c r="AX268" s="18">
        <v>9.0382119999999997</v>
      </c>
      <c r="AY268" s="18">
        <v>12.2392</v>
      </c>
      <c r="AZ268" s="18">
        <v>15.0091</v>
      </c>
      <c r="BA268" s="18">
        <v>15.4679</v>
      </c>
      <c r="BB268" s="18">
        <v>19.5899</v>
      </c>
      <c r="BC268" s="18">
        <v>16.694859999999998</v>
      </c>
      <c r="BD268" s="18">
        <v>17.063669999999998</v>
      </c>
      <c r="BE268" s="25">
        <v>16.518910000000002</v>
      </c>
      <c r="BF268" s="18">
        <v>13.504096200000001</v>
      </c>
      <c r="BG268" s="18">
        <v>13.0280346</v>
      </c>
      <c r="BH268" s="18">
        <v>12.915237599999999</v>
      </c>
      <c r="BI268" s="18">
        <v>13.097052</v>
      </c>
      <c r="BJ268" s="18">
        <v>13.0258606</v>
      </c>
      <c r="BK268" s="118">
        <v>13</v>
      </c>
      <c r="BL268" s="118">
        <v>13</v>
      </c>
      <c r="BM268" s="118">
        <v>13</v>
      </c>
      <c r="BN268" s="62">
        <v>0</v>
      </c>
      <c r="BO268" s="103"/>
      <c r="BP268">
        <f t="shared" si="631"/>
        <v>0</v>
      </c>
      <c r="BQ268">
        <f t="shared" si="632"/>
        <v>0</v>
      </c>
      <c r="BR268">
        <f t="shared" si="633"/>
        <v>0</v>
      </c>
      <c r="BS268">
        <f t="shared" si="634"/>
        <v>0</v>
      </c>
      <c r="BT268">
        <f t="shared" si="635"/>
        <v>0</v>
      </c>
      <c r="BU268">
        <f t="shared" si="636"/>
        <v>0</v>
      </c>
      <c r="BV268">
        <f t="shared" si="637"/>
        <v>0</v>
      </c>
      <c r="BW268">
        <f t="shared" si="638"/>
        <v>0</v>
      </c>
      <c r="BX268">
        <f t="shared" si="639"/>
        <v>0</v>
      </c>
      <c r="BY268">
        <f t="shared" si="640"/>
        <v>0</v>
      </c>
      <c r="BZ268">
        <f t="shared" si="641"/>
        <v>0</v>
      </c>
      <c r="CA268">
        <f t="shared" si="642"/>
        <v>0</v>
      </c>
      <c r="CB268">
        <f t="shared" si="643"/>
        <v>0</v>
      </c>
      <c r="CC268">
        <f t="shared" si="644"/>
        <v>0</v>
      </c>
      <c r="CD268">
        <f t="shared" si="645"/>
        <v>0</v>
      </c>
      <c r="CE268">
        <f t="shared" si="646"/>
        <v>0</v>
      </c>
      <c r="CF268">
        <f t="shared" si="647"/>
        <v>0</v>
      </c>
      <c r="CG268">
        <f t="shared" si="648"/>
        <v>0</v>
      </c>
      <c r="CH268">
        <f t="shared" si="649"/>
        <v>0</v>
      </c>
      <c r="CI268">
        <f t="shared" si="650"/>
        <v>0</v>
      </c>
      <c r="CJ268">
        <f t="shared" si="651"/>
        <v>0</v>
      </c>
      <c r="CK268">
        <f t="shared" si="652"/>
        <v>0</v>
      </c>
      <c r="CL268">
        <f t="shared" si="653"/>
        <v>0</v>
      </c>
      <c r="CM268">
        <f t="shared" si="654"/>
        <v>0</v>
      </c>
      <c r="CN268">
        <f t="shared" si="655"/>
        <v>0</v>
      </c>
      <c r="CO268">
        <f t="shared" si="656"/>
        <v>0</v>
      </c>
      <c r="CP268">
        <f t="shared" si="657"/>
        <v>0</v>
      </c>
      <c r="CQ268">
        <f t="shared" si="658"/>
        <v>0</v>
      </c>
      <c r="CR268">
        <f t="shared" si="659"/>
        <v>0</v>
      </c>
      <c r="CS268">
        <f t="shared" si="660"/>
        <v>0</v>
      </c>
      <c r="CT268">
        <f t="shared" si="661"/>
        <v>0</v>
      </c>
      <c r="CU268">
        <f t="shared" si="662"/>
        <v>0</v>
      </c>
      <c r="CV268">
        <f t="shared" si="663"/>
        <v>0</v>
      </c>
      <c r="CW268">
        <f t="shared" si="664"/>
        <v>0</v>
      </c>
      <c r="CX268">
        <f t="shared" si="665"/>
        <v>0</v>
      </c>
      <c r="CY268">
        <f t="shared" si="666"/>
        <v>0</v>
      </c>
      <c r="CZ268">
        <f t="shared" si="667"/>
        <v>0</v>
      </c>
      <c r="DA268">
        <f t="shared" si="668"/>
        <v>0</v>
      </c>
      <c r="DB268">
        <f t="shared" si="669"/>
        <v>0</v>
      </c>
      <c r="DC268">
        <f t="shared" si="670"/>
        <v>0</v>
      </c>
      <c r="DD268">
        <f t="shared" si="671"/>
        <v>0</v>
      </c>
      <c r="DE268">
        <f t="shared" si="672"/>
        <v>0</v>
      </c>
      <c r="DF268">
        <f t="shared" si="673"/>
        <v>0</v>
      </c>
      <c r="DG268">
        <f t="shared" si="674"/>
        <v>0</v>
      </c>
      <c r="DH268">
        <f t="shared" si="675"/>
        <v>0</v>
      </c>
      <c r="DI268">
        <f t="shared" si="676"/>
        <v>0</v>
      </c>
      <c r="DJ268">
        <f t="shared" si="677"/>
        <v>0</v>
      </c>
      <c r="DK268">
        <f t="shared" si="678"/>
        <v>0</v>
      </c>
      <c r="DL268">
        <f t="shared" si="679"/>
        <v>0</v>
      </c>
      <c r="DM268">
        <f t="shared" si="680"/>
        <v>0</v>
      </c>
      <c r="DN268">
        <f t="shared" si="681"/>
        <v>0</v>
      </c>
      <c r="DO268">
        <f t="shared" si="682"/>
        <v>0</v>
      </c>
      <c r="DP268">
        <f t="shared" si="683"/>
        <v>0</v>
      </c>
      <c r="DQ268">
        <f t="shared" si="684"/>
        <v>0</v>
      </c>
      <c r="DR268">
        <f t="shared" si="685"/>
        <v>0</v>
      </c>
      <c r="DS268">
        <f t="shared" si="686"/>
        <v>0</v>
      </c>
      <c r="DT268">
        <f t="shared" si="687"/>
        <v>0</v>
      </c>
      <c r="DU268">
        <f t="shared" si="688"/>
        <v>0</v>
      </c>
      <c r="DV268">
        <f t="shared" si="689"/>
        <v>0</v>
      </c>
      <c r="DW268">
        <f t="shared" si="690"/>
        <v>0</v>
      </c>
      <c r="DX268">
        <f t="shared" si="694"/>
        <v>0</v>
      </c>
      <c r="DY268">
        <f t="shared" si="694"/>
        <v>0</v>
      </c>
      <c r="DZ268">
        <f t="shared" si="694"/>
        <v>0</v>
      </c>
    </row>
    <row r="269" spans="1:130">
      <c r="A269" s="106"/>
      <c r="B269" s="19" t="s">
        <v>210</v>
      </c>
      <c r="C269" s="97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>
        <v>317.36404856821156</v>
      </c>
      <c r="AA269" s="18">
        <v>279.28871391076115</v>
      </c>
      <c r="AB269" s="18">
        <v>244.1395881006865</v>
      </c>
      <c r="AC269" s="18">
        <v>239.85968819599108</v>
      </c>
      <c r="AD269" s="18">
        <v>313.08564995236856</v>
      </c>
      <c r="AE269" s="18">
        <v>314.62562444053015</v>
      </c>
      <c r="AF269" s="18">
        <v>361.19187510491855</v>
      </c>
      <c r="AG269" s="18">
        <v>317.54231974921629</v>
      </c>
      <c r="AH269" s="18">
        <v>378.6985294117647</v>
      </c>
      <c r="AI269" s="18">
        <v>387.69203788144506</v>
      </c>
      <c r="AJ269" s="18">
        <v>456.79893170545591</v>
      </c>
      <c r="AK269" s="18">
        <v>453.71024734982331</v>
      </c>
      <c r="AL269" s="18">
        <v>237.65765765765767</v>
      </c>
      <c r="AM269" s="18">
        <v>284.7695390781563</v>
      </c>
      <c r="AN269" s="18">
        <v>258.7890625</v>
      </c>
      <c r="AO269" s="18">
        <v>207.87671232876713</v>
      </c>
      <c r="AP269" s="18">
        <v>199.66101694915255</v>
      </c>
      <c r="AQ269" s="18">
        <v>183.57723577235771</v>
      </c>
      <c r="AR269" s="18">
        <v>153.80281690140845</v>
      </c>
      <c r="AS269" s="18">
        <v>163.11475409836066</v>
      </c>
      <c r="AT269" s="18">
        <v>162.10374639769452</v>
      </c>
      <c r="AU269" s="18">
        <v>201.0344827586207</v>
      </c>
      <c r="AV269" s="18">
        <v>260.34155597722958</v>
      </c>
      <c r="AW269" s="18">
        <v>269.44971537001896</v>
      </c>
      <c r="AX269" s="18">
        <v>1719.9655172413793</v>
      </c>
      <c r="AY269" s="18">
        <v>1836.1628392484342</v>
      </c>
      <c r="AZ269" s="18">
        <v>1767.3139013452915</v>
      </c>
      <c r="BA269" s="18">
        <v>1500.4723404255319</v>
      </c>
      <c r="BB269" s="18">
        <v>1103.4787878787879</v>
      </c>
      <c r="BC269" s="18">
        <v>807.26539278131634</v>
      </c>
      <c r="BD269" s="18">
        <v>530.76712328767121</v>
      </c>
      <c r="BE269" s="25">
        <v>81.421052631578945</v>
      </c>
      <c r="BF269" s="18">
        <v>105.71255060728745</v>
      </c>
      <c r="BG269" s="18">
        <v>338.78510998307951</v>
      </c>
      <c r="BH269" s="18">
        <v>319.93591905564926</v>
      </c>
      <c r="BI269" s="18">
        <v>335.89672977624787</v>
      </c>
      <c r="BJ269" s="18">
        <v>988.83285302593652</v>
      </c>
      <c r="BK269" s="118">
        <v>824.26920462270573</v>
      </c>
      <c r="BL269" s="118">
        <v>1275.6052141527002</v>
      </c>
      <c r="BM269" s="118">
        <v>1019.6687370600414</v>
      </c>
      <c r="BN269" s="118">
        <v>737.77685225126061</v>
      </c>
      <c r="BO269" s="103"/>
      <c r="BP269">
        <f t="shared" si="631"/>
        <v>0</v>
      </c>
      <c r="BQ269">
        <f t="shared" si="632"/>
        <v>0</v>
      </c>
      <c r="BR269">
        <f t="shared" si="633"/>
        <v>0</v>
      </c>
      <c r="BS269">
        <f t="shared" si="634"/>
        <v>0</v>
      </c>
      <c r="BT269">
        <f t="shared" si="635"/>
        <v>0</v>
      </c>
      <c r="BU269">
        <f t="shared" si="636"/>
        <v>0</v>
      </c>
      <c r="BV269">
        <f t="shared" si="637"/>
        <v>0</v>
      </c>
      <c r="BW269">
        <f t="shared" si="638"/>
        <v>0</v>
      </c>
      <c r="BX269">
        <f t="shared" si="639"/>
        <v>0</v>
      </c>
      <c r="BY269">
        <f t="shared" si="640"/>
        <v>0</v>
      </c>
      <c r="BZ269">
        <f t="shared" si="641"/>
        <v>0</v>
      </c>
      <c r="CA269">
        <f t="shared" si="642"/>
        <v>0</v>
      </c>
      <c r="CB269">
        <f t="shared" si="643"/>
        <v>0</v>
      </c>
      <c r="CC269">
        <f t="shared" si="644"/>
        <v>0</v>
      </c>
      <c r="CD269">
        <f t="shared" si="645"/>
        <v>0</v>
      </c>
      <c r="CE269">
        <f t="shared" si="646"/>
        <v>0</v>
      </c>
      <c r="CF269">
        <f t="shared" si="647"/>
        <v>0</v>
      </c>
      <c r="CG269">
        <f t="shared" si="648"/>
        <v>0</v>
      </c>
      <c r="CH269">
        <f t="shared" si="649"/>
        <v>0</v>
      </c>
      <c r="CI269">
        <f t="shared" si="650"/>
        <v>0</v>
      </c>
      <c r="CJ269">
        <f t="shared" si="651"/>
        <v>0</v>
      </c>
      <c r="CK269">
        <f t="shared" si="652"/>
        <v>0</v>
      </c>
      <c r="CL269">
        <f t="shared" si="653"/>
        <v>0</v>
      </c>
      <c r="CM269">
        <f t="shared" si="654"/>
        <v>0</v>
      </c>
      <c r="CN269">
        <f t="shared" si="655"/>
        <v>0</v>
      </c>
      <c r="CO269">
        <f t="shared" si="656"/>
        <v>0</v>
      </c>
      <c r="CP269">
        <f t="shared" si="657"/>
        <v>0</v>
      </c>
      <c r="CQ269">
        <f t="shared" si="658"/>
        <v>0</v>
      </c>
      <c r="CR269">
        <f t="shared" si="659"/>
        <v>0</v>
      </c>
      <c r="CS269">
        <f t="shared" si="660"/>
        <v>0</v>
      </c>
      <c r="CT269">
        <f t="shared" si="661"/>
        <v>0</v>
      </c>
      <c r="CU269">
        <f t="shared" si="662"/>
        <v>0</v>
      </c>
      <c r="CV269">
        <f t="shared" si="663"/>
        <v>0</v>
      </c>
      <c r="CW269">
        <f t="shared" si="664"/>
        <v>0</v>
      </c>
      <c r="CX269">
        <f t="shared" si="665"/>
        <v>0</v>
      </c>
      <c r="CY269">
        <f t="shared" si="666"/>
        <v>0</v>
      </c>
      <c r="CZ269">
        <f t="shared" si="667"/>
        <v>0</v>
      </c>
      <c r="DA269">
        <f t="shared" si="668"/>
        <v>0</v>
      </c>
      <c r="DB269">
        <f t="shared" si="669"/>
        <v>0</v>
      </c>
      <c r="DC269">
        <f t="shared" si="670"/>
        <v>0</v>
      </c>
      <c r="DD269">
        <f t="shared" si="671"/>
        <v>0</v>
      </c>
      <c r="DE269">
        <f t="shared" si="672"/>
        <v>0</v>
      </c>
      <c r="DF269">
        <f t="shared" si="673"/>
        <v>0</v>
      </c>
      <c r="DG269">
        <f t="shared" si="674"/>
        <v>0</v>
      </c>
      <c r="DH269">
        <f t="shared" si="675"/>
        <v>0</v>
      </c>
      <c r="DI269">
        <f t="shared" si="676"/>
        <v>0</v>
      </c>
      <c r="DJ269">
        <f t="shared" si="677"/>
        <v>0</v>
      </c>
      <c r="DK269">
        <f t="shared" si="678"/>
        <v>0</v>
      </c>
      <c r="DL269">
        <f t="shared" si="679"/>
        <v>0</v>
      </c>
      <c r="DM269">
        <f t="shared" si="680"/>
        <v>0</v>
      </c>
      <c r="DN269">
        <f t="shared" si="681"/>
        <v>0</v>
      </c>
      <c r="DO269">
        <f t="shared" si="682"/>
        <v>0</v>
      </c>
      <c r="DP269">
        <f t="shared" si="683"/>
        <v>0</v>
      </c>
      <c r="DQ269">
        <f t="shared" si="684"/>
        <v>0</v>
      </c>
      <c r="DR269">
        <f t="shared" si="685"/>
        <v>0</v>
      </c>
      <c r="DS269">
        <f t="shared" si="686"/>
        <v>0</v>
      </c>
      <c r="DT269">
        <f t="shared" si="687"/>
        <v>0</v>
      </c>
      <c r="DU269">
        <f t="shared" si="688"/>
        <v>0</v>
      </c>
      <c r="DV269">
        <f t="shared" si="689"/>
        <v>0</v>
      </c>
      <c r="DW269">
        <f t="shared" si="690"/>
        <v>0</v>
      </c>
      <c r="DX269">
        <f>IF($C269&lt;&gt;"",IF(BL269&gt;0,1,0),0)</f>
        <v>0</v>
      </c>
      <c r="DY269">
        <f>IF($C269&lt;&gt;"",IF(BM269&gt;0,1,0),0)</f>
        <v>0</v>
      </c>
      <c r="DZ269">
        <f>IF($C269&lt;&gt;"",IF(BN269&gt;0,1,0),0)</f>
        <v>0</v>
      </c>
    </row>
    <row r="270" spans="1:130" ht="15.75">
      <c r="A270" s="106"/>
      <c r="B270" s="19"/>
      <c r="C270" s="97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25"/>
      <c r="BF270" s="18"/>
      <c r="BG270" s="18"/>
      <c r="BH270" s="18"/>
      <c r="BI270" s="18"/>
      <c r="BJ270" s="18"/>
      <c r="BK270" s="2"/>
      <c r="BL270" s="2"/>
      <c r="BM270" s="2"/>
      <c r="BN270" s="2"/>
      <c r="BO270" s="103"/>
    </row>
    <row r="271" spans="1:130">
      <c r="A271" s="105">
        <f>IF(LEFT(B271,1)&lt;&gt;"",IF(LEFT(B271,1)&lt;&gt;" ",COUNT($A$66:A268)+1,""),"")</f>
        <v>30</v>
      </c>
      <c r="B271" s="32" t="s">
        <v>45</v>
      </c>
      <c r="C271" s="97">
        <v>2</v>
      </c>
      <c r="D271" s="22">
        <f>SUM(D272:D276)</f>
        <v>0</v>
      </c>
      <c r="E271" s="22">
        <f t="shared" ref="E271:BK271" si="695">SUM(E272:E276)</f>
        <v>17.8</v>
      </c>
      <c r="F271" s="22">
        <f t="shared" si="695"/>
        <v>0</v>
      </c>
      <c r="G271" s="22">
        <f t="shared" si="695"/>
        <v>15</v>
      </c>
      <c r="H271" s="22">
        <f t="shared" si="695"/>
        <v>109</v>
      </c>
      <c r="I271" s="22">
        <f t="shared" si="695"/>
        <v>90</v>
      </c>
      <c r="J271" s="22">
        <f t="shared" si="695"/>
        <v>66</v>
      </c>
      <c r="K271" s="22">
        <f t="shared" si="695"/>
        <v>0</v>
      </c>
      <c r="L271" s="22">
        <f t="shared" si="695"/>
        <v>0</v>
      </c>
      <c r="M271" s="22">
        <f t="shared" si="695"/>
        <v>0</v>
      </c>
      <c r="N271" s="22">
        <f t="shared" si="695"/>
        <v>0</v>
      </c>
      <c r="O271" s="22">
        <f t="shared" si="695"/>
        <v>53.5</v>
      </c>
      <c r="P271" s="22">
        <f t="shared" si="695"/>
        <v>562.6</v>
      </c>
      <c r="Q271" s="22">
        <f t="shared" si="695"/>
        <v>399</v>
      </c>
      <c r="R271" s="22">
        <f t="shared" si="695"/>
        <v>560.29999999999995</v>
      </c>
      <c r="S271" s="22">
        <f t="shared" si="695"/>
        <v>281</v>
      </c>
      <c r="T271" s="22">
        <f t="shared" si="695"/>
        <v>0</v>
      </c>
      <c r="U271" s="22">
        <f t="shared" si="695"/>
        <v>0</v>
      </c>
      <c r="V271" s="22">
        <f t="shared" si="695"/>
        <v>0</v>
      </c>
      <c r="W271" s="22">
        <f t="shared" si="695"/>
        <v>0</v>
      </c>
      <c r="X271" s="22">
        <f t="shared" si="695"/>
        <v>0</v>
      </c>
      <c r="Y271" s="22">
        <f t="shared" si="695"/>
        <v>0</v>
      </c>
      <c r="Z271" s="22">
        <f t="shared" si="695"/>
        <v>0</v>
      </c>
      <c r="AA271" s="22">
        <f t="shared" si="695"/>
        <v>2850</v>
      </c>
      <c r="AB271" s="22">
        <f t="shared" si="695"/>
        <v>4317</v>
      </c>
      <c r="AC271" s="22">
        <f t="shared" si="695"/>
        <v>8764</v>
      </c>
      <c r="AD271" s="22">
        <f t="shared" si="695"/>
        <v>7602</v>
      </c>
      <c r="AE271" s="22">
        <f t="shared" si="695"/>
        <v>7767.2</v>
      </c>
      <c r="AF271" s="22">
        <f t="shared" si="695"/>
        <v>7602</v>
      </c>
      <c r="AG271" s="22">
        <f t="shared" si="695"/>
        <v>7303</v>
      </c>
      <c r="AH271" s="22">
        <f t="shared" si="695"/>
        <v>6494</v>
      </c>
      <c r="AI271" s="22">
        <f t="shared" si="695"/>
        <v>0</v>
      </c>
      <c r="AJ271" s="22">
        <f t="shared" si="695"/>
        <v>0</v>
      </c>
      <c r="AK271" s="22">
        <f t="shared" si="695"/>
        <v>0</v>
      </c>
      <c r="AL271" s="22">
        <f t="shared" si="695"/>
        <v>0</v>
      </c>
      <c r="AM271" s="22">
        <f t="shared" si="695"/>
        <v>0</v>
      </c>
      <c r="AN271" s="22">
        <f t="shared" si="695"/>
        <v>0</v>
      </c>
      <c r="AO271" s="22">
        <f t="shared" si="695"/>
        <v>0</v>
      </c>
      <c r="AP271" s="22">
        <f t="shared" si="695"/>
        <v>0</v>
      </c>
      <c r="AQ271" s="22">
        <f t="shared" si="695"/>
        <v>0</v>
      </c>
      <c r="AR271" s="22">
        <f t="shared" si="695"/>
        <v>0</v>
      </c>
      <c r="AS271" s="22">
        <f t="shared" si="695"/>
        <v>0</v>
      </c>
      <c r="AT271" s="22">
        <f t="shared" si="695"/>
        <v>0</v>
      </c>
      <c r="AU271" s="22">
        <f t="shared" si="695"/>
        <v>0</v>
      </c>
      <c r="AV271" s="22">
        <f t="shared" si="695"/>
        <v>0</v>
      </c>
      <c r="AW271" s="22">
        <f t="shared" si="695"/>
        <v>0</v>
      </c>
      <c r="AX271" s="22">
        <f t="shared" si="695"/>
        <v>0</v>
      </c>
      <c r="AY271" s="22">
        <f t="shared" si="695"/>
        <v>0</v>
      </c>
      <c r="AZ271" s="22">
        <f t="shared" si="695"/>
        <v>0</v>
      </c>
      <c r="BA271" s="22">
        <f t="shared" si="695"/>
        <v>0</v>
      </c>
      <c r="BB271" s="22">
        <f t="shared" si="695"/>
        <v>0</v>
      </c>
      <c r="BC271" s="22">
        <f t="shared" si="695"/>
        <v>0</v>
      </c>
      <c r="BD271" s="22">
        <f t="shared" si="695"/>
        <v>0</v>
      </c>
      <c r="BE271" s="22">
        <f t="shared" si="695"/>
        <v>0</v>
      </c>
      <c r="BF271" s="22">
        <f t="shared" si="695"/>
        <v>0</v>
      </c>
      <c r="BG271" s="22">
        <f t="shared" si="695"/>
        <v>0</v>
      </c>
      <c r="BH271" s="22">
        <f t="shared" si="695"/>
        <v>0</v>
      </c>
      <c r="BI271" s="22">
        <f t="shared" si="695"/>
        <v>0</v>
      </c>
      <c r="BJ271" s="22">
        <f t="shared" si="695"/>
        <v>0</v>
      </c>
      <c r="BK271" s="22">
        <f t="shared" si="695"/>
        <v>0</v>
      </c>
      <c r="BL271" s="22">
        <f>SUM(BL272:BL276)</f>
        <v>0</v>
      </c>
      <c r="BM271" s="22">
        <f>SUM(BM272:BM276)</f>
        <v>0</v>
      </c>
      <c r="BN271" s="22">
        <f>SUM(BN272:BN276)</f>
        <v>0</v>
      </c>
      <c r="BO271" s="103"/>
      <c r="BP271">
        <f t="shared" ref="BP271:BY276" si="696">IF($C271&lt;&gt;"",IF(D271&gt;0,1,0),0)</f>
        <v>0</v>
      </c>
      <c r="BQ271">
        <f t="shared" si="696"/>
        <v>1</v>
      </c>
      <c r="BR271">
        <f t="shared" si="696"/>
        <v>0</v>
      </c>
      <c r="BS271">
        <f t="shared" si="696"/>
        <v>1</v>
      </c>
      <c r="BT271">
        <f t="shared" si="696"/>
        <v>1</v>
      </c>
      <c r="BU271">
        <f t="shared" si="696"/>
        <v>1</v>
      </c>
      <c r="BV271">
        <f t="shared" si="696"/>
        <v>1</v>
      </c>
      <c r="BW271">
        <f t="shared" si="696"/>
        <v>0</v>
      </c>
      <c r="BX271">
        <f t="shared" si="696"/>
        <v>0</v>
      </c>
      <c r="BY271">
        <f t="shared" si="696"/>
        <v>0</v>
      </c>
      <c r="BZ271">
        <f t="shared" ref="BZ271:CI276" si="697">IF($C271&lt;&gt;"",IF(N271&gt;0,1,0),0)</f>
        <v>0</v>
      </c>
      <c r="CA271">
        <f t="shared" si="697"/>
        <v>1</v>
      </c>
      <c r="CB271">
        <f t="shared" si="697"/>
        <v>1</v>
      </c>
      <c r="CC271">
        <f t="shared" si="697"/>
        <v>1</v>
      </c>
      <c r="CD271">
        <f t="shared" si="697"/>
        <v>1</v>
      </c>
      <c r="CE271">
        <f t="shared" si="697"/>
        <v>1</v>
      </c>
      <c r="CF271">
        <f t="shared" si="697"/>
        <v>0</v>
      </c>
      <c r="CG271">
        <f t="shared" si="697"/>
        <v>0</v>
      </c>
      <c r="CH271">
        <f t="shared" si="697"/>
        <v>0</v>
      </c>
      <c r="CI271">
        <f t="shared" si="697"/>
        <v>0</v>
      </c>
      <c r="CJ271">
        <f t="shared" ref="CJ271:CS276" si="698">IF($C271&lt;&gt;"",IF(X271&gt;0,1,0),0)</f>
        <v>0</v>
      </c>
      <c r="CK271">
        <f t="shared" si="698"/>
        <v>0</v>
      </c>
      <c r="CL271">
        <f t="shared" si="698"/>
        <v>0</v>
      </c>
      <c r="CM271">
        <f t="shared" si="698"/>
        <v>1</v>
      </c>
      <c r="CN271">
        <f t="shared" si="698"/>
        <v>1</v>
      </c>
      <c r="CO271">
        <f t="shared" si="698"/>
        <v>1</v>
      </c>
      <c r="CP271">
        <f t="shared" si="698"/>
        <v>1</v>
      </c>
      <c r="CQ271">
        <f t="shared" si="698"/>
        <v>1</v>
      </c>
      <c r="CR271">
        <f t="shared" si="698"/>
        <v>1</v>
      </c>
      <c r="CS271">
        <f t="shared" si="698"/>
        <v>1</v>
      </c>
      <c r="CT271">
        <f t="shared" ref="CT271:DC276" si="699">IF($C271&lt;&gt;"",IF(AH271&gt;0,1,0),0)</f>
        <v>1</v>
      </c>
      <c r="CU271">
        <f t="shared" si="699"/>
        <v>0</v>
      </c>
      <c r="CV271">
        <f t="shared" si="699"/>
        <v>0</v>
      </c>
      <c r="CW271">
        <f t="shared" si="699"/>
        <v>0</v>
      </c>
      <c r="CX271">
        <f t="shared" si="699"/>
        <v>0</v>
      </c>
      <c r="CY271">
        <f t="shared" si="699"/>
        <v>0</v>
      </c>
      <c r="CZ271">
        <f t="shared" si="699"/>
        <v>0</v>
      </c>
      <c r="DA271">
        <f t="shared" si="699"/>
        <v>0</v>
      </c>
      <c r="DB271">
        <f t="shared" si="699"/>
        <v>0</v>
      </c>
      <c r="DC271">
        <f t="shared" si="699"/>
        <v>0</v>
      </c>
      <c r="DD271">
        <f t="shared" ref="DD271:DM276" si="700">IF($C271&lt;&gt;"",IF(AR271&gt;0,1,0),0)</f>
        <v>0</v>
      </c>
      <c r="DE271">
        <f t="shared" si="700"/>
        <v>0</v>
      </c>
      <c r="DF271">
        <f t="shared" si="700"/>
        <v>0</v>
      </c>
      <c r="DG271">
        <f t="shared" si="700"/>
        <v>0</v>
      </c>
      <c r="DH271">
        <f t="shared" si="700"/>
        <v>0</v>
      </c>
      <c r="DI271">
        <f t="shared" si="700"/>
        <v>0</v>
      </c>
      <c r="DJ271">
        <f t="shared" si="700"/>
        <v>0</v>
      </c>
      <c r="DK271">
        <f t="shared" si="700"/>
        <v>0</v>
      </c>
      <c r="DL271">
        <f t="shared" si="700"/>
        <v>0</v>
      </c>
      <c r="DM271">
        <f t="shared" si="700"/>
        <v>0</v>
      </c>
      <c r="DN271">
        <f t="shared" ref="DN271:DW276" si="701">IF($C271&lt;&gt;"",IF(BB271&gt;0,1,0),0)</f>
        <v>0</v>
      </c>
      <c r="DO271">
        <f t="shared" si="701"/>
        <v>0</v>
      </c>
      <c r="DP271">
        <f t="shared" si="701"/>
        <v>0</v>
      </c>
      <c r="DQ271">
        <f t="shared" si="701"/>
        <v>0</v>
      </c>
      <c r="DR271">
        <f t="shared" si="701"/>
        <v>0</v>
      </c>
      <c r="DS271">
        <f t="shared" si="701"/>
        <v>0</v>
      </c>
      <c r="DT271">
        <f t="shared" si="701"/>
        <v>0</v>
      </c>
      <c r="DU271">
        <f t="shared" si="701"/>
        <v>0</v>
      </c>
      <c r="DV271">
        <f t="shared" si="701"/>
        <v>0</v>
      </c>
      <c r="DW271">
        <f t="shared" si="701"/>
        <v>0</v>
      </c>
      <c r="DX271">
        <f t="shared" ref="DX271:DX276" si="702">IF($C271&lt;&gt;"",IF(BL271&gt;0,1,0),0)</f>
        <v>0</v>
      </c>
      <c r="DY271">
        <f t="shared" ref="DY271:DY276" si="703">IF($C271&lt;&gt;"",IF(BM271&gt;0,1,0),0)</f>
        <v>0</v>
      </c>
      <c r="DZ271">
        <f t="shared" ref="DZ271:DZ276" si="704">IF($C271&lt;&gt;"",IF(BN271&gt;0,1,0),0)</f>
        <v>0</v>
      </c>
    </row>
    <row r="272" spans="1:130">
      <c r="A272" s="105"/>
      <c r="B272" s="24" t="s">
        <v>15</v>
      </c>
      <c r="C272" s="97"/>
      <c r="D272" s="18">
        <v>0</v>
      </c>
      <c r="E272" s="18">
        <v>0</v>
      </c>
      <c r="F272" s="18">
        <v>0</v>
      </c>
      <c r="G272" s="18">
        <v>0</v>
      </c>
      <c r="H272" s="18">
        <v>64</v>
      </c>
      <c r="I272" s="18">
        <v>0</v>
      </c>
      <c r="J272" s="18">
        <v>66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0</v>
      </c>
      <c r="AG272" s="18">
        <v>0</v>
      </c>
      <c r="AH272" s="18">
        <v>0</v>
      </c>
      <c r="AI272" s="18">
        <v>0</v>
      </c>
      <c r="AJ272" s="18">
        <v>0</v>
      </c>
      <c r="AK272" s="18">
        <v>0</v>
      </c>
      <c r="AL272" s="18">
        <v>0</v>
      </c>
      <c r="AM272" s="18">
        <v>0</v>
      </c>
      <c r="AN272" s="18">
        <v>0</v>
      </c>
      <c r="AO272" s="18">
        <v>0</v>
      </c>
      <c r="AP272" s="18">
        <v>0</v>
      </c>
      <c r="AQ272" s="18">
        <v>0</v>
      </c>
      <c r="AR272" s="18">
        <v>0</v>
      </c>
      <c r="AS272" s="18">
        <v>0</v>
      </c>
      <c r="AT272" s="18">
        <v>0</v>
      </c>
      <c r="AU272" s="18">
        <v>0</v>
      </c>
      <c r="AV272" s="18">
        <v>0</v>
      </c>
      <c r="AW272" s="18">
        <v>0</v>
      </c>
      <c r="AX272" s="18">
        <v>0</v>
      </c>
      <c r="AY272" s="18">
        <v>0</v>
      </c>
      <c r="AZ272" s="18">
        <v>0</v>
      </c>
      <c r="BA272" s="18">
        <v>0</v>
      </c>
      <c r="BB272" s="18">
        <v>0</v>
      </c>
      <c r="BC272" s="18">
        <v>0</v>
      </c>
      <c r="BD272" s="18">
        <v>0</v>
      </c>
      <c r="BE272" s="18">
        <v>0</v>
      </c>
      <c r="BF272" s="18">
        <v>0</v>
      </c>
      <c r="BG272" s="62">
        <v>0</v>
      </c>
      <c r="BH272" s="62">
        <v>0</v>
      </c>
      <c r="BI272" s="62">
        <v>0</v>
      </c>
      <c r="BJ272" s="118">
        <v>0</v>
      </c>
      <c r="BK272" s="118">
        <v>0</v>
      </c>
      <c r="BL272" s="118">
        <v>0</v>
      </c>
      <c r="BM272" s="118">
        <v>0</v>
      </c>
      <c r="BN272" s="118">
        <v>0</v>
      </c>
      <c r="BO272" s="103"/>
      <c r="BP272">
        <f t="shared" si="696"/>
        <v>0</v>
      </c>
      <c r="BQ272">
        <f t="shared" si="696"/>
        <v>0</v>
      </c>
      <c r="BR272">
        <f t="shared" si="696"/>
        <v>0</v>
      </c>
      <c r="BS272">
        <f t="shared" si="696"/>
        <v>0</v>
      </c>
      <c r="BT272">
        <f t="shared" si="696"/>
        <v>0</v>
      </c>
      <c r="BU272">
        <f t="shared" si="696"/>
        <v>0</v>
      </c>
      <c r="BV272">
        <f t="shared" si="696"/>
        <v>0</v>
      </c>
      <c r="BW272">
        <f t="shared" si="696"/>
        <v>0</v>
      </c>
      <c r="BX272">
        <f t="shared" si="696"/>
        <v>0</v>
      </c>
      <c r="BY272">
        <f t="shared" si="696"/>
        <v>0</v>
      </c>
      <c r="BZ272">
        <f t="shared" si="697"/>
        <v>0</v>
      </c>
      <c r="CA272">
        <f t="shared" si="697"/>
        <v>0</v>
      </c>
      <c r="CB272">
        <f t="shared" si="697"/>
        <v>0</v>
      </c>
      <c r="CC272">
        <f t="shared" si="697"/>
        <v>0</v>
      </c>
      <c r="CD272">
        <f t="shared" si="697"/>
        <v>0</v>
      </c>
      <c r="CE272">
        <f t="shared" si="697"/>
        <v>0</v>
      </c>
      <c r="CF272">
        <f t="shared" si="697"/>
        <v>0</v>
      </c>
      <c r="CG272">
        <f t="shared" si="697"/>
        <v>0</v>
      </c>
      <c r="CH272">
        <f t="shared" si="697"/>
        <v>0</v>
      </c>
      <c r="CI272">
        <f t="shared" si="697"/>
        <v>0</v>
      </c>
      <c r="CJ272">
        <f t="shared" si="698"/>
        <v>0</v>
      </c>
      <c r="CK272">
        <f t="shared" si="698"/>
        <v>0</v>
      </c>
      <c r="CL272">
        <f t="shared" si="698"/>
        <v>0</v>
      </c>
      <c r="CM272">
        <f t="shared" si="698"/>
        <v>0</v>
      </c>
      <c r="CN272">
        <f t="shared" si="698"/>
        <v>0</v>
      </c>
      <c r="CO272">
        <f t="shared" si="698"/>
        <v>0</v>
      </c>
      <c r="CP272">
        <f t="shared" si="698"/>
        <v>0</v>
      </c>
      <c r="CQ272">
        <f t="shared" si="698"/>
        <v>0</v>
      </c>
      <c r="CR272">
        <f t="shared" si="698"/>
        <v>0</v>
      </c>
      <c r="CS272">
        <f t="shared" si="698"/>
        <v>0</v>
      </c>
      <c r="CT272">
        <f t="shared" si="699"/>
        <v>0</v>
      </c>
      <c r="CU272">
        <f t="shared" si="699"/>
        <v>0</v>
      </c>
      <c r="CV272">
        <f t="shared" si="699"/>
        <v>0</v>
      </c>
      <c r="CW272">
        <f t="shared" si="699"/>
        <v>0</v>
      </c>
      <c r="CX272">
        <f t="shared" si="699"/>
        <v>0</v>
      </c>
      <c r="CY272">
        <f t="shared" si="699"/>
        <v>0</v>
      </c>
      <c r="CZ272">
        <f t="shared" si="699"/>
        <v>0</v>
      </c>
      <c r="DA272">
        <f t="shared" si="699"/>
        <v>0</v>
      </c>
      <c r="DB272">
        <f t="shared" si="699"/>
        <v>0</v>
      </c>
      <c r="DC272">
        <f t="shared" si="699"/>
        <v>0</v>
      </c>
      <c r="DD272">
        <f t="shared" si="700"/>
        <v>0</v>
      </c>
      <c r="DE272">
        <f t="shared" si="700"/>
        <v>0</v>
      </c>
      <c r="DF272">
        <f t="shared" si="700"/>
        <v>0</v>
      </c>
      <c r="DG272">
        <f t="shared" si="700"/>
        <v>0</v>
      </c>
      <c r="DH272">
        <f t="shared" si="700"/>
        <v>0</v>
      </c>
      <c r="DI272">
        <f t="shared" si="700"/>
        <v>0</v>
      </c>
      <c r="DJ272">
        <f t="shared" si="700"/>
        <v>0</v>
      </c>
      <c r="DK272">
        <f t="shared" si="700"/>
        <v>0</v>
      </c>
      <c r="DL272">
        <f t="shared" si="700"/>
        <v>0</v>
      </c>
      <c r="DM272">
        <f t="shared" si="700"/>
        <v>0</v>
      </c>
      <c r="DN272">
        <f t="shared" si="701"/>
        <v>0</v>
      </c>
      <c r="DO272">
        <f t="shared" si="701"/>
        <v>0</v>
      </c>
      <c r="DP272">
        <f t="shared" si="701"/>
        <v>0</v>
      </c>
      <c r="DQ272">
        <f t="shared" si="701"/>
        <v>0</v>
      </c>
      <c r="DR272">
        <f t="shared" si="701"/>
        <v>0</v>
      </c>
      <c r="DS272">
        <f t="shared" si="701"/>
        <v>0</v>
      </c>
      <c r="DT272">
        <f t="shared" si="701"/>
        <v>0</v>
      </c>
      <c r="DU272">
        <f t="shared" si="701"/>
        <v>0</v>
      </c>
      <c r="DV272">
        <f t="shared" si="701"/>
        <v>0</v>
      </c>
      <c r="DW272">
        <f t="shared" si="701"/>
        <v>0</v>
      </c>
      <c r="DX272">
        <f t="shared" si="702"/>
        <v>0</v>
      </c>
      <c r="DY272">
        <f t="shared" si="703"/>
        <v>0</v>
      </c>
      <c r="DZ272">
        <f t="shared" si="704"/>
        <v>0</v>
      </c>
    </row>
    <row r="273" spans="1:130">
      <c r="A273" s="106"/>
      <c r="B273" s="19" t="s">
        <v>2</v>
      </c>
      <c r="C273" s="97"/>
      <c r="D273" s="18">
        <v>0</v>
      </c>
      <c r="E273" s="18">
        <v>0</v>
      </c>
      <c r="F273" s="18">
        <v>0</v>
      </c>
      <c r="G273" s="18">
        <v>0</v>
      </c>
      <c r="H273" s="18">
        <v>0</v>
      </c>
      <c r="I273" s="18">
        <v>90</v>
      </c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258</v>
      </c>
      <c r="Q273" s="73">
        <v>236</v>
      </c>
      <c r="R273" s="18">
        <v>460</v>
      </c>
      <c r="S273" s="18">
        <v>230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179</v>
      </c>
      <c r="AD273" s="18">
        <v>0</v>
      </c>
      <c r="AE273" s="18">
        <v>165.2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18">
        <v>0</v>
      </c>
      <c r="AL273" s="18">
        <v>0</v>
      </c>
      <c r="AM273" s="18">
        <v>0</v>
      </c>
      <c r="AN273" s="18">
        <v>0</v>
      </c>
      <c r="AO273" s="18">
        <v>0</v>
      </c>
      <c r="AP273" s="18">
        <v>0</v>
      </c>
      <c r="AQ273" s="18">
        <v>0</v>
      </c>
      <c r="AR273" s="18">
        <v>0</v>
      </c>
      <c r="AS273" s="18">
        <v>0</v>
      </c>
      <c r="AT273" s="18">
        <v>0</v>
      </c>
      <c r="AU273" s="18">
        <v>0</v>
      </c>
      <c r="AV273" s="18">
        <v>0</v>
      </c>
      <c r="AW273" s="18">
        <v>0</v>
      </c>
      <c r="AX273" s="18">
        <v>0</v>
      </c>
      <c r="AY273" s="18">
        <v>0</v>
      </c>
      <c r="AZ273" s="18">
        <v>0</v>
      </c>
      <c r="BA273" s="18">
        <v>0</v>
      </c>
      <c r="BB273" s="18">
        <v>0</v>
      </c>
      <c r="BC273" s="18">
        <v>0</v>
      </c>
      <c r="BD273" s="18">
        <v>0</v>
      </c>
      <c r="BE273" s="18">
        <v>0</v>
      </c>
      <c r="BF273" s="18">
        <v>0</v>
      </c>
      <c r="BG273" s="18">
        <v>0</v>
      </c>
      <c r="BH273" s="18">
        <v>0</v>
      </c>
      <c r="BI273" s="18">
        <v>0</v>
      </c>
      <c r="BJ273" s="118">
        <v>0</v>
      </c>
      <c r="BK273" s="118">
        <v>0</v>
      </c>
      <c r="BL273" s="118">
        <v>0</v>
      </c>
      <c r="BM273" s="118">
        <v>0</v>
      </c>
      <c r="BN273" s="118">
        <v>0</v>
      </c>
      <c r="BO273" s="103"/>
      <c r="BP273">
        <f t="shared" si="696"/>
        <v>0</v>
      </c>
      <c r="BQ273">
        <f t="shared" si="696"/>
        <v>0</v>
      </c>
      <c r="BR273">
        <f t="shared" si="696"/>
        <v>0</v>
      </c>
      <c r="BS273">
        <f t="shared" si="696"/>
        <v>0</v>
      </c>
      <c r="BT273">
        <f t="shared" si="696"/>
        <v>0</v>
      </c>
      <c r="BU273">
        <f t="shared" si="696"/>
        <v>0</v>
      </c>
      <c r="BV273">
        <f t="shared" si="696"/>
        <v>0</v>
      </c>
      <c r="BW273">
        <f t="shared" si="696"/>
        <v>0</v>
      </c>
      <c r="BX273">
        <f t="shared" si="696"/>
        <v>0</v>
      </c>
      <c r="BY273">
        <f t="shared" si="696"/>
        <v>0</v>
      </c>
      <c r="BZ273">
        <f t="shared" si="697"/>
        <v>0</v>
      </c>
      <c r="CA273">
        <f t="shared" si="697"/>
        <v>0</v>
      </c>
      <c r="CB273">
        <f t="shared" si="697"/>
        <v>0</v>
      </c>
      <c r="CC273">
        <f t="shared" si="697"/>
        <v>0</v>
      </c>
      <c r="CD273">
        <f t="shared" si="697"/>
        <v>0</v>
      </c>
      <c r="CE273">
        <f t="shared" si="697"/>
        <v>0</v>
      </c>
      <c r="CF273">
        <f t="shared" si="697"/>
        <v>0</v>
      </c>
      <c r="CG273">
        <f t="shared" si="697"/>
        <v>0</v>
      </c>
      <c r="CH273">
        <f t="shared" si="697"/>
        <v>0</v>
      </c>
      <c r="CI273">
        <f t="shared" si="697"/>
        <v>0</v>
      </c>
      <c r="CJ273">
        <f t="shared" si="698"/>
        <v>0</v>
      </c>
      <c r="CK273">
        <f t="shared" si="698"/>
        <v>0</v>
      </c>
      <c r="CL273">
        <f t="shared" si="698"/>
        <v>0</v>
      </c>
      <c r="CM273">
        <f t="shared" si="698"/>
        <v>0</v>
      </c>
      <c r="CN273">
        <f t="shared" si="698"/>
        <v>0</v>
      </c>
      <c r="CO273">
        <f t="shared" si="698"/>
        <v>0</v>
      </c>
      <c r="CP273">
        <f t="shared" si="698"/>
        <v>0</v>
      </c>
      <c r="CQ273">
        <f t="shared" si="698"/>
        <v>0</v>
      </c>
      <c r="CR273">
        <f t="shared" si="698"/>
        <v>0</v>
      </c>
      <c r="CS273">
        <f t="shared" si="698"/>
        <v>0</v>
      </c>
      <c r="CT273">
        <f t="shared" si="699"/>
        <v>0</v>
      </c>
      <c r="CU273">
        <f t="shared" si="699"/>
        <v>0</v>
      </c>
      <c r="CV273">
        <f t="shared" si="699"/>
        <v>0</v>
      </c>
      <c r="CW273">
        <f t="shared" si="699"/>
        <v>0</v>
      </c>
      <c r="CX273">
        <f t="shared" si="699"/>
        <v>0</v>
      </c>
      <c r="CY273">
        <f t="shared" si="699"/>
        <v>0</v>
      </c>
      <c r="CZ273">
        <f t="shared" si="699"/>
        <v>0</v>
      </c>
      <c r="DA273">
        <f t="shared" si="699"/>
        <v>0</v>
      </c>
      <c r="DB273">
        <f t="shared" si="699"/>
        <v>0</v>
      </c>
      <c r="DC273">
        <f t="shared" si="699"/>
        <v>0</v>
      </c>
      <c r="DD273">
        <f t="shared" si="700"/>
        <v>0</v>
      </c>
      <c r="DE273">
        <f t="shared" si="700"/>
        <v>0</v>
      </c>
      <c r="DF273">
        <f t="shared" si="700"/>
        <v>0</v>
      </c>
      <c r="DG273">
        <f t="shared" si="700"/>
        <v>0</v>
      </c>
      <c r="DH273">
        <f t="shared" si="700"/>
        <v>0</v>
      </c>
      <c r="DI273">
        <f t="shared" si="700"/>
        <v>0</v>
      </c>
      <c r="DJ273">
        <f t="shared" si="700"/>
        <v>0</v>
      </c>
      <c r="DK273">
        <f t="shared" si="700"/>
        <v>0</v>
      </c>
      <c r="DL273">
        <f t="shared" si="700"/>
        <v>0</v>
      </c>
      <c r="DM273">
        <f t="shared" si="700"/>
        <v>0</v>
      </c>
      <c r="DN273">
        <f t="shared" si="701"/>
        <v>0</v>
      </c>
      <c r="DO273">
        <f t="shared" si="701"/>
        <v>0</v>
      </c>
      <c r="DP273">
        <f t="shared" si="701"/>
        <v>0</v>
      </c>
      <c r="DQ273">
        <f t="shared" si="701"/>
        <v>0</v>
      </c>
      <c r="DR273">
        <f t="shared" si="701"/>
        <v>0</v>
      </c>
      <c r="DS273">
        <f t="shared" si="701"/>
        <v>0</v>
      </c>
      <c r="DT273">
        <f t="shared" si="701"/>
        <v>0</v>
      </c>
      <c r="DU273">
        <f t="shared" si="701"/>
        <v>0</v>
      </c>
      <c r="DV273">
        <f t="shared" si="701"/>
        <v>0</v>
      </c>
      <c r="DW273">
        <f t="shared" si="701"/>
        <v>0</v>
      </c>
      <c r="DX273">
        <f t="shared" si="702"/>
        <v>0</v>
      </c>
      <c r="DY273">
        <f t="shared" si="703"/>
        <v>0</v>
      </c>
      <c r="DZ273">
        <f t="shared" si="704"/>
        <v>0</v>
      </c>
    </row>
    <row r="274" spans="1:130">
      <c r="A274" s="106"/>
      <c r="B274" s="59" t="s">
        <v>3</v>
      </c>
      <c r="C274" s="97"/>
      <c r="D274" s="18">
        <v>0</v>
      </c>
      <c r="E274" s="18">
        <v>17.8</v>
      </c>
      <c r="F274" s="18">
        <v>0</v>
      </c>
      <c r="G274" s="18">
        <v>15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21</v>
      </c>
      <c r="P274" s="18">
        <v>128</v>
      </c>
      <c r="Q274" s="73">
        <v>26</v>
      </c>
      <c r="R274" s="18">
        <v>55</v>
      </c>
      <c r="S274" s="18">
        <v>9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0</v>
      </c>
      <c r="AK274" s="18">
        <v>0</v>
      </c>
      <c r="AL274" s="18">
        <v>0</v>
      </c>
      <c r="AM274" s="18">
        <v>0</v>
      </c>
      <c r="AN274" s="18">
        <v>0</v>
      </c>
      <c r="AO274" s="18">
        <v>0</v>
      </c>
      <c r="AP274" s="18">
        <v>0</v>
      </c>
      <c r="AQ274" s="18">
        <v>0</v>
      </c>
      <c r="AR274" s="18">
        <v>0</v>
      </c>
      <c r="AS274" s="18">
        <v>0</v>
      </c>
      <c r="AT274" s="18">
        <v>0</v>
      </c>
      <c r="AU274" s="18">
        <v>0</v>
      </c>
      <c r="AV274" s="18">
        <v>0</v>
      </c>
      <c r="AW274" s="18">
        <v>0</v>
      </c>
      <c r="AX274" s="18">
        <v>0</v>
      </c>
      <c r="AY274" s="18">
        <v>0</v>
      </c>
      <c r="AZ274" s="18">
        <v>0</v>
      </c>
      <c r="BA274" s="18">
        <v>0</v>
      </c>
      <c r="BB274" s="18">
        <v>0</v>
      </c>
      <c r="BC274" s="18">
        <v>0</v>
      </c>
      <c r="BD274" s="18">
        <v>0</v>
      </c>
      <c r="BE274" s="25">
        <v>0</v>
      </c>
      <c r="BF274" s="18">
        <v>0</v>
      </c>
      <c r="BG274" s="18">
        <v>0</v>
      </c>
      <c r="BH274" s="18">
        <v>0</v>
      </c>
      <c r="BI274" s="18">
        <v>0</v>
      </c>
      <c r="BJ274" s="118">
        <v>0</v>
      </c>
      <c r="BK274" s="118">
        <v>0</v>
      </c>
      <c r="BL274" s="118">
        <v>0</v>
      </c>
      <c r="BM274" s="118">
        <v>0</v>
      </c>
      <c r="BN274" s="118">
        <v>0</v>
      </c>
      <c r="BO274" s="103"/>
      <c r="BP274">
        <f t="shared" si="696"/>
        <v>0</v>
      </c>
      <c r="BQ274">
        <f t="shared" si="696"/>
        <v>0</v>
      </c>
      <c r="BR274">
        <f t="shared" si="696"/>
        <v>0</v>
      </c>
      <c r="BS274">
        <f t="shared" si="696"/>
        <v>0</v>
      </c>
      <c r="BT274">
        <f t="shared" si="696"/>
        <v>0</v>
      </c>
      <c r="BU274">
        <f t="shared" si="696"/>
        <v>0</v>
      </c>
      <c r="BV274">
        <f t="shared" si="696"/>
        <v>0</v>
      </c>
      <c r="BW274">
        <f t="shared" si="696"/>
        <v>0</v>
      </c>
      <c r="BX274">
        <f t="shared" si="696"/>
        <v>0</v>
      </c>
      <c r="BY274">
        <f t="shared" si="696"/>
        <v>0</v>
      </c>
      <c r="BZ274">
        <f t="shared" si="697"/>
        <v>0</v>
      </c>
      <c r="CA274">
        <f t="shared" si="697"/>
        <v>0</v>
      </c>
      <c r="CB274">
        <f t="shared" si="697"/>
        <v>0</v>
      </c>
      <c r="CC274">
        <f t="shared" si="697"/>
        <v>0</v>
      </c>
      <c r="CD274">
        <f t="shared" si="697"/>
        <v>0</v>
      </c>
      <c r="CE274">
        <f t="shared" si="697"/>
        <v>0</v>
      </c>
      <c r="CF274">
        <f t="shared" si="697"/>
        <v>0</v>
      </c>
      <c r="CG274">
        <f t="shared" si="697"/>
        <v>0</v>
      </c>
      <c r="CH274">
        <f t="shared" si="697"/>
        <v>0</v>
      </c>
      <c r="CI274">
        <f t="shared" si="697"/>
        <v>0</v>
      </c>
      <c r="CJ274">
        <f t="shared" si="698"/>
        <v>0</v>
      </c>
      <c r="CK274">
        <f t="shared" si="698"/>
        <v>0</v>
      </c>
      <c r="CL274">
        <f t="shared" si="698"/>
        <v>0</v>
      </c>
      <c r="CM274">
        <f t="shared" si="698"/>
        <v>0</v>
      </c>
      <c r="CN274">
        <f t="shared" si="698"/>
        <v>0</v>
      </c>
      <c r="CO274">
        <f t="shared" si="698"/>
        <v>0</v>
      </c>
      <c r="CP274">
        <f t="shared" si="698"/>
        <v>0</v>
      </c>
      <c r="CQ274">
        <f t="shared" si="698"/>
        <v>0</v>
      </c>
      <c r="CR274">
        <f t="shared" si="698"/>
        <v>0</v>
      </c>
      <c r="CS274">
        <f t="shared" si="698"/>
        <v>0</v>
      </c>
      <c r="CT274">
        <f t="shared" si="699"/>
        <v>0</v>
      </c>
      <c r="CU274">
        <f t="shared" si="699"/>
        <v>0</v>
      </c>
      <c r="CV274">
        <f t="shared" si="699"/>
        <v>0</v>
      </c>
      <c r="CW274">
        <f t="shared" si="699"/>
        <v>0</v>
      </c>
      <c r="CX274">
        <f t="shared" si="699"/>
        <v>0</v>
      </c>
      <c r="CY274">
        <f t="shared" si="699"/>
        <v>0</v>
      </c>
      <c r="CZ274">
        <f t="shared" si="699"/>
        <v>0</v>
      </c>
      <c r="DA274">
        <f t="shared" si="699"/>
        <v>0</v>
      </c>
      <c r="DB274">
        <f t="shared" si="699"/>
        <v>0</v>
      </c>
      <c r="DC274">
        <f t="shared" si="699"/>
        <v>0</v>
      </c>
      <c r="DD274">
        <f t="shared" si="700"/>
        <v>0</v>
      </c>
      <c r="DE274">
        <f t="shared" si="700"/>
        <v>0</v>
      </c>
      <c r="DF274">
        <f t="shared" si="700"/>
        <v>0</v>
      </c>
      <c r="DG274">
        <f t="shared" si="700"/>
        <v>0</v>
      </c>
      <c r="DH274">
        <f t="shared" si="700"/>
        <v>0</v>
      </c>
      <c r="DI274">
        <f t="shared" si="700"/>
        <v>0</v>
      </c>
      <c r="DJ274">
        <f t="shared" si="700"/>
        <v>0</v>
      </c>
      <c r="DK274">
        <f t="shared" si="700"/>
        <v>0</v>
      </c>
      <c r="DL274">
        <f t="shared" si="700"/>
        <v>0</v>
      </c>
      <c r="DM274">
        <f t="shared" si="700"/>
        <v>0</v>
      </c>
      <c r="DN274">
        <f t="shared" si="701"/>
        <v>0</v>
      </c>
      <c r="DO274">
        <f t="shared" si="701"/>
        <v>0</v>
      </c>
      <c r="DP274">
        <f t="shared" si="701"/>
        <v>0</v>
      </c>
      <c r="DQ274">
        <f t="shared" si="701"/>
        <v>0</v>
      </c>
      <c r="DR274">
        <f t="shared" si="701"/>
        <v>0</v>
      </c>
      <c r="DS274">
        <f t="shared" si="701"/>
        <v>0</v>
      </c>
      <c r="DT274">
        <f t="shared" si="701"/>
        <v>0</v>
      </c>
      <c r="DU274">
        <f t="shared" si="701"/>
        <v>0</v>
      </c>
      <c r="DV274">
        <f t="shared" si="701"/>
        <v>0</v>
      </c>
      <c r="DW274">
        <f t="shared" si="701"/>
        <v>0</v>
      </c>
      <c r="DX274">
        <f t="shared" si="702"/>
        <v>0</v>
      </c>
      <c r="DY274">
        <f t="shared" si="703"/>
        <v>0</v>
      </c>
      <c r="DZ274">
        <f t="shared" si="704"/>
        <v>0</v>
      </c>
    </row>
    <row r="275" spans="1:130">
      <c r="A275" s="106" t="str">
        <f>IF(LEFT(B300,1)&lt;&gt;"",IF(LEFT(B300,1)&lt;&gt;" ",COUNT($A$66:A274)+1,""),"")</f>
        <v/>
      </c>
      <c r="B275" s="59" t="s">
        <v>18</v>
      </c>
      <c r="C275" s="96"/>
      <c r="D275" s="18">
        <v>0</v>
      </c>
      <c r="E275" s="18">
        <v>0</v>
      </c>
      <c r="F275" s="18">
        <v>0</v>
      </c>
      <c r="G275" s="18">
        <v>0</v>
      </c>
      <c r="H275" s="18">
        <v>45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160</v>
      </c>
      <c r="Q275" s="18">
        <v>30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2850</v>
      </c>
      <c r="AB275" s="18">
        <v>4317</v>
      </c>
      <c r="AC275" s="18">
        <v>8585</v>
      </c>
      <c r="AD275" s="18">
        <v>7602</v>
      </c>
      <c r="AE275" s="18">
        <v>7602</v>
      </c>
      <c r="AF275" s="18">
        <v>7602</v>
      </c>
      <c r="AG275" s="18">
        <v>7303</v>
      </c>
      <c r="AH275" s="18">
        <v>6494</v>
      </c>
      <c r="AI275" s="18">
        <v>0</v>
      </c>
      <c r="AJ275" s="18">
        <v>0</v>
      </c>
      <c r="AK275" s="18">
        <v>0</v>
      </c>
      <c r="AL275" s="18">
        <v>0</v>
      </c>
      <c r="AM275" s="18">
        <v>0</v>
      </c>
      <c r="AN275" s="18">
        <v>0</v>
      </c>
      <c r="AO275" s="18">
        <v>0</v>
      </c>
      <c r="AP275" s="18">
        <v>0</v>
      </c>
      <c r="AQ275" s="18">
        <v>0</v>
      </c>
      <c r="AR275" s="18">
        <v>0</v>
      </c>
      <c r="AS275" s="18">
        <v>0</v>
      </c>
      <c r="AT275" s="18">
        <v>0</v>
      </c>
      <c r="AU275" s="18">
        <v>0</v>
      </c>
      <c r="AV275" s="18">
        <v>0</v>
      </c>
      <c r="AW275" s="18">
        <v>0</v>
      </c>
      <c r="AX275" s="18">
        <v>0</v>
      </c>
      <c r="AY275" s="18">
        <v>0</v>
      </c>
      <c r="AZ275" s="18">
        <v>0</v>
      </c>
      <c r="BA275" s="18">
        <v>0</v>
      </c>
      <c r="BB275" s="18">
        <v>0</v>
      </c>
      <c r="BC275" s="18">
        <v>0</v>
      </c>
      <c r="BD275" s="18">
        <v>0</v>
      </c>
      <c r="BE275" s="25">
        <v>0</v>
      </c>
      <c r="BF275" s="18">
        <v>0</v>
      </c>
      <c r="BG275" s="18">
        <v>0</v>
      </c>
      <c r="BH275" s="18">
        <v>0</v>
      </c>
      <c r="BI275" s="18">
        <v>0</v>
      </c>
      <c r="BJ275" s="118">
        <v>0</v>
      </c>
      <c r="BK275" s="118">
        <v>0</v>
      </c>
      <c r="BL275" s="118">
        <v>0</v>
      </c>
      <c r="BM275" s="118">
        <v>0</v>
      </c>
      <c r="BN275" s="118">
        <v>0</v>
      </c>
      <c r="BO275" s="103"/>
      <c r="BP275">
        <f t="shared" si="696"/>
        <v>0</v>
      </c>
      <c r="BQ275">
        <f t="shared" si="696"/>
        <v>0</v>
      </c>
      <c r="BR275">
        <f t="shared" si="696"/>
        <v>0</v>
      </c>
      <c r="BS275">
        <f t="shared" si="696"/>
        <v>0</v>
      </c>
      <c r="BT275">
        <f t="shared" si="696"/>
        <v>0</v>
      </c>
      <c r="BU275">
        <f t="shared" si="696"/>
        <v>0</v>
      </c>
      <c r="BV275">
        <f t="shared" si="696"/>
        <v>0</v>
      </c>
      <c r="BW275">
        <f t="shared" si="696"/>
        <v>0</v>
      </c>
      <c r="BX275">
        <f t="shared" si="696"/>
        <v>0</v>
      </c>
      <c r="BY275">
        <f t="shared" si="696"/>
        <v>0</v>
      </c>
      <c r="BZ275">
        <f t="shared" si="697"/>
        <v>0</v>
      </c>
      <c r="CA275">
        <f t="shared" si="697"/>
        <v>0</v>
      </c>
      <c r="CB275">
        <f t="shared" si="697"/>
        <v>0</v>
      </c>
      <c r="CC275">
        <f t="shared" si="697"/>
        <v>0</v>
      </c>
      <c r="CD275">
        <f t="shared" si="697"/>
        <v>0</v>
      </c>
      <c r="CE275">
        <f t="shared" si="697"/>
        <v>0</v>
      </c>
      <c r="CF275">
        <f t="shared" si="697"/>
        <v>0</v>
      </c>
      <c r="CG275">
        <f t="shared" si="697"/>
        <v>0</v>
      </c>
      <c r="CH275">
        <f t="shared" si="697"/>
        <v>0</v>
      </c>
      <c r="CI275">
        <f t="shared" si="697"/>
        <v>0</v>
      </c>
      <c r="CJ275">
        <f t="shared" si="698"/>
        <v>0</v>
      </c>
      <c r="CK275">
        <f t="shared" si="698"/>
        <v>0</v>
      </c>
      <c r="CL275">
        <f t="shared" si="698"/>
        <v>0</v>
      </c>
      <c r="CM275">
        <f t="shared" si="698"/>
        <v>0</v>
      </c>
      <c r="CN275">
        <f t="shared" si="698"/>
        <v>0</v>
      </c>
      <c r="CO275">
        <f t="shared" si="698"/>
        <v>0</v>
      </c>
      <c r="CP275">
        <f t="shared" si="698"/>
        <v>0</v>
      </c>
      <c r="CQ275">
        <f t="shared" si="698"/>
        <v>0</v>
      </c>
      <c r="CR275">
        <f t="shared" si="698"/>
        <v>0</v>
      </c>
      <c r="CS275">
        <f t="shared" si="698"/>
        <v>0</v>
      </c>
      <c r="CT275">
        <f t="shared" si="699"/>
        <v>0</v>
      </c>
      <c r="CU275">
        <f t="shared" si="699"/>
        <v>0</v>
      </c>
      <c r="CV275">
        <f t="shared" si="699"/>
        <v>0</v>
      </c>
      <c r="CW275">
        <f t="shared" si="699"/>
        <v>0</v>
      </c>
      <c r="CX275">
        <f t="shared" si="699"/>
        <v>0</v>
      </c>
      <c r="CY275">
        <f t="shared" si="699"/>
        <v>0</v>
      </c>
      <c r="CZ275">
        <f t="shared" si="699"/>
        <v>0</v>
      </c>
      <c r="DA275">
        <f t="shared" si="699"/>
        <v>0</v>
      </c>
      <c r="DB275">
        <f t="shared" si="699"/>
        <v>0</v>
      </c>
      <c r="DC275">
        <f t="shared" si="699"/>
        <v>0</v>
      </c>
      <c r="DD275">
        <f t="shared" si="700"/>
        <v>0</v>
      </c>
      <c r="DE275">
        <f t="shared" si="700"/>
        <v>0</v>
      </c>
      <c r="DF275">
        <f t="shared" si="700"/>
        <v>0</v>
      </c>
      <c r="DG275">
        <f t="shared" si="700"/>
        <v>0</v>
      </c>
      <c r="DH275">
        <f t="shared" si="700"/>
        <v>0</v>
      </c>
      <c r="DI275">
        <f t="shared" si="700"/>
        <v>0</v>
      </c>
      <c r="DJ275">
        <f t="shared" si="700"/>
        <v>0</v>
      </c>
      <c r="DK275">
        <f t="shared" si="700"/>
        <v>0</v>
      </c>
      <c r="DL275">
        <f t="shared" si="700"/>
        <v>0</v>
      </c>
      <c r="DM275">
        <f t="shared" si="700"/>
        <v>0</v>
      </c>
      <c r="DN275">
        <f t="shared" si="701"/>
        <v>0</v>
      </c>
      <c r="DO275">
        <f t="shared" si="701"/>
        <v>0</v>
      </c>
      <c r="DP275">
        <f t="shared" si="701"/>
        <v>0</v>
      </c>
      <c r="DQ275">
        <f t="shared" si="701"/>
        <v>0</v>
      </c>
      <c r="DR275">
        <f t="shared" si="701"/>
        <v>0</v>
      </c>
      <c r="DS275">
        <f t="shared" si="701"/>
        <v>0</v>
      </c>
      <c r="DT275">
        <f t="shared" si="701"/>
        <v>0</v>
      </c>
      <c r="DU275">
        <f t="shared" si="701"/>
        <v>0</v>
      </c>
      <c r="DV275">
        <f t="shared" si="701"/>
        <v>0</v>
      </c>
      <c r="DW275">
        <f t="shared" si="701"/>
        <v>0</v>
      </c>
      <c r="DX275">
        <f t="shared" si="702"/>
        <v>0</v>
      </c>
      <c r="DY275">
        <f t="shared" si="703"/>
        <v>0</v>
      </c>
      <c r="DZ275">
        <f t="shared" si="704"/>
        <v>0</v>
      </c>
    </row>
    <row r="276" spans="1:130">
      <c r="A276" s="106" t="str">
        <f>IF(LEFT(B298,1)&lt;&gt;"",IF(LEFT(B298,1)&lt;&gt;" ",COUNT($A$66:A275)+1,""),"")</f>
        <v/>
      </c>
      <c r="B276" s="19" t="s">
        <v>205</v>
      </c>
      <c r="C276" s="97"/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32.5</v>
      </c>
      <c r="P276" s="18">
        <v>16.600000000000001</v>
      </c>
      <c r="Q276" s="18">
        <v>107</v>
      </c>
      <c r="R276" s="18">
        <v>45.300000000000004</v>
      </c>
      <c r="S276" s="18">
        <v>42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 s="18">
        <v>0</v>
      </c>
      <c r="AL276" s="18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  <c r="AR276" s="18">
        <v>0</v>
      </c>
      <c r="AS276" s="18">
        <v>0</v>
      </c>
      <c r="AT276" s="18">
        <v>0</v>
      </c>
      <c r="AU276" s="18">
        <v>0</v>
      </c>
      <c r="AV276" s="18">
        <v>0</v>
      </c>
      <c r="AW276" s="18">
        <v>0</v>
      </c>
      <c r="AX276" s="18">
        <v>0</v>
      </c>
      <c r="AY276" s="18">
        <v>0</v>
      </c>
      <c r="AZ276" s="18">
        <v>0</v>
      </c>
      <c r="BA276" s="18">
        <v>0</v>
      </c>
      <c r="BB276" s="18">
        <v>0</v>
      </c>
      <c r="BC276" s="18">
        <v>0</v>
      </c>
      <c r="BD276" s="18">
        <v>0</v>
      </c>
      <c r="BE276" s="25">
        <v>0</v>
      </c>
      <c r="BF276" s="18">
        <v>0</v>
      </c>
      <c r="BG276" s="18">
        <v>0</v>
      </c>
      <c r="BH276" s="18">
        <v>0</v>
      </c>
      <c r="BI276" s="18">
        <v>0</v>
      </c>
      <c r="BJ276" s="118">
        <v>0</v>
      </c>
      <c r="BK276" s="118">
        <v>0</v>
      </c>
      <c r="BL276" s="118">
        <v>0</v>
      </c>
      <c r="BM276" s="118">
        <v>0</v>
      </c>
      <c r="BN276" s="118">
        <v>0</v>
      </c>
      <c r="BO276" s="103"/>
      <c r="BP276">
        <f t="shared" si="696"/>
        <v>0</v>
      </c>
      <c r="BQ276">
        <f t="shared" si="696"/>
        <v>0</v>
      </c>
      <c r="BR276">
        <f t="shared" si="696"/>
        <v>0</v>
      </c>
      <c r="BS276">
        <f t="shared" si="696"/>
        <v>0</v>
      </c>
      <c r="BT276">
        <f t="shared" si="696"/>
        <v>0</v>
      </c>
      <c r="BU276">
        <f t="shared" si="696"/>
        <v>0</v>
      </c>
      <c r="BV276">
        <f t="shared" si="696"/>
        <v>0</v>
      </c>
      <c r="BW276">
        <f t="shared" si="696"/>
        <v>0</v>
      </c>
      <c r="BX276">
        <f t="shared" si="696"/>
        <v>0</v>
      </c>
      <c r="BY276">
        <f t="shared" si="696"/>
        <v>0</v>
      </c>
      <c r="BZ276">
        <f t="shared" si="697"/>
        <v>0</v>
      </c>
      <c r="CA276">
        <f t="shared" si="697"/>
        <v>0</v>
      </c>
      <c r="CB276">
        <f t="shared" si="697"/>
        <v>0</v>
      </c>
      <c r="CC276">
        <f t="shared" si="697"/>
        <v>0</v>
      </c>
      <c r="CD276">
        <f t="shared" si="697"/>
        <v>0</v>
      </c>
      <c r="CE276">
        <f t="shared" si="697"/>
        <v>0</v>
      </c>
      <c r="CF276">
        <f t="shared" si="697"/>
        <v>0</v>
      </c>
      <c r="CG276">
        <f t="shared" si="697"/>
        <v>0</v>
      </c>
      <c r="CH276">
        <f t="shared" si="697"/>
        <v>0</v>
      </c>
      <c r="CI276">
        <f t="shared" si="697"/>
        <v>0</v>
      </c>
      <c r="CJ276">
        <f t="shared" si="698"/>
        <v>0</v>
      </c>
      <c r="CK276">
        <f t="shared" si="698"/>
        <v>0</v>
      </c>
      <c r="CL276">
        <f t="shared" si="698"/>
        <v>0</v>
      </c>
      <c r="CM276">
        <f t="shared" si="698"/>
        <v>0</v>
      </c>
      <c r="CN276">
        <f t="shared" si="698"/>
        <v>0</v>
      </c>
      <c r="CO276">
        <f t="shared" si="698"/>
        <v>0</v>
      </c>
      <c r="CP276">
        <f t="shared" si="698"/>
        <v>0</v>
      </c>
      <c r="CQ276">
        <f t="shared" si="698"/>
        <v>0</v>
      </c>
      <c r="CR276">
        <f t="shared" si="698"/>
        <v>0</v>
      </c>
      <c r="CS276">
        <f t="shared" si="698"/>
        <v>0</v>
      </c>
      <c r="CT276">
        <f t="shared" si="699"/>
        <v>0</v>
      </c>
      <c r="CU276">
        <f t="shared" si="699"/>
        <v>0</v>
      </c>
      <c r="CV276">
        <f t="shared" si="699"/>
        <v>0</v>
      </c>
      <c r="CW276">
        <f t="shared" si="699"/>
        <v>0</v>
      </c>
      <c r="CX276">
        <f t="shared" si="699"/>
        <v>0</v>
      </c>
      <c r="CY276">
        <f t="shared" si="699"/>
        <v>0</v>
      </c>
      <c r="CZ276">
        <f t="shared" si="699"/>
        <v>0</v>
      </c>
      <c r="DA276">
        <f t="shared" si="699"/>
        <v>0</v>
      </c>
      <c r="DB276">
        <f t="shared" si="699"/>
        <v>0</v>
      </c>
      <c r="DC276">
        <f t="shared" si="699"/>
        <v>0</v>
      </c>
      <c r="DD276">
        <f t="shared" si="700"/>
        <v>0</v>
      </c>
      <c r="DE276">
        <f t="shared" si="700"/>
        <v>0</v>
      </c>
      <c r="DF276">
        <f t="shared" si="700"/>
        <v>0</v>
      </c>
      <c r="DG276">
        <f t="shared" si="700"/>
        <v>0</v>
      </c>
      <c r="DH276">
        <f t="shared" si="700"/>
        <v>0</v>
      </c>
      <c r="DI276">
        <f t="shared" si="700"/>
        <v>0</v>
      </c>
      <c r="DJ276">
        <f t="shared" si="700"/>
        <v>0</v>
      </c>
      <c r="DK276">
        <f t="shared" si="700"/>
        <v>0</v>
      </c>
      <c r="DL276">
        <f t="shared" si="700"/>
        <v>0</v>
      </c>
      <c r="DM276">
        <f t="shared" si="700"/>
        <v>0</v>
      </c>
      <c r="DN276">
        <f t="shared" si="701"/>
        <v>0</v>
      </c>
      <c r="DO276">
        <f t="shared" si="701"/>
        <v>0</v>
      </c>
      <c r="DP276">
        <f t="shared" si="701"/>
        <v>0</v>
      </c>
      <c r="DQ276">
        <f t="shared" si="701"/>
        <v>0</v>
      </c>
      <c r="DR276">
        <f t="shared" si="701"/>
        <v>0</v>
      </c>
      <c r="DS276">
        <f t="shared" si="701"/>
        <v>0</v>
      </c>
      <c r="DT276">
        <f t="shared" si="701"/>
        <v>0</v>
      </c>
      <c r="DU276">
        <f t="shared" si="701"/>
        <v>0</v>
      </c>
      <c r="DV276">
        <f t="shared" si="701"/>
        <v>0</v>
      </c>
      <c r="DW276">
        <f t="shared" si="701"/>
        <v>0</v>
      </c>
      <c r="DX276">
        <f t="shared" si="702"/>
        <v>0</v>
      </c>
      <c r="DY276">
        <f t="shared" si="703"/>
        <v>0</v>
      </c>
      <c r="DZ276">
        <f t="shared" si="704"/>
        <v>0</v>
      </c>
    </row>
    <row r="277" spans="1:130" ht="15.75">
      <c r="A277" s="106"/>
      <c r="B277" s="19"/>
      <c r="C277" s="97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25"/>
      <c r="BF277" s="18"/>
      <c r="BG277" s="18"/>
      <c r="BH277" s="18"/>
      <c r="BI277" s="18"/>
      <c r="BJ277" s="118"/>
      <c r="BK277" s="118"/>
      <c r="BL277" s="118"/>
      <c r="BM277" s="2"/>
      <c r="BN277" s="2"/>
      <c r="BO277" s="103"/>
    </row>
    <row r="278" spans="1:130">
      <c r="A278" s="105">
        <f>IF(LEFT(B278,1)&lt;&gt;"",IF(LEFT(B278,1)&lt;&gt;" ",COUNT($A$66:A276)+1,""),"")</f>
        <v>31</v>
      </c>
      <c r="B278" s="56" t="s">
        <v>46</v>
      </c>
      <c r="C278" s="96">
        <v>4</v>
      </c>
      <c r="D278" s="22">
        <f t="shared" ref="D278:M278" si="705">SUM(D279:D280)</f>
        <v>0</v>
      </c>
      <c r="E278" s="22">
        <f t="shared" si="705"/>
        <v>0</v>
      </c>
      <c r="F278" s="22">
        <f t="shared" si="705"/>
        <v>0</v>
      </c>
      <c r="G278" s="22">
        <f t="shared" si="705"/>
        <v>0</v>
      </c>
      <c r="H278" s="22">
        <f t="shared" si="705"/>
        <v>0</v>
      </c>
      <c r="I278" s="22">
        <f t="shared" si="705"/>
        <v>0</v>
      </c>
      <c r="J278" s="22">
        <f t="shared" si="705"/>
        <v>0</v>
      </c>
      <c r="K278" s="22">
        <f t="shared" si="705"/>
        <v>0</v>
      </c>
      <c r="L278" s="22">
        <f t="shared" si="705"/>
        <v>0</v>
      </c>
      <c r="M278" s="22">
        <f t="shared" si="705"/>
        <v>0</v>
      </c>
      <c r="N278" s="22">
        <f>SUM(N279:N280)</f>
        <v>0</v>
      </c>
      <c r="O278" s="22">
        <f t="shared" ref="O278:BF278" si="706">SUM(O279:O280)</f>
        <v>0</v>
      </c>
      <c r="P278" s="22">
        <f t="shared" si="706"/>
        <v>0</v>
      </c>
      <c r="Q278" s="22">
        <f t="shared" si="706"/>
        <v>0</v>
      </c>
      <c r="R278" s="22">
        <f t="shared" si="706"/>
        <v>0</v>
      </c>
      <c r="S278" s="22">
        <f t="shared" si="706"/>
        <v>0</v>
      </c>
      <c r="T278" s="22">
        <f t="shared" si="706"/>
        <v>0</v>
      </c>
      <c r="U278" s="22">
        <f t="shared" si="706"/>
        <v>0</v>
      </c>
      <c r="V278" s="22">
        <f t="shared" si="706"/>
        <v>0</v>
      </c>
      <c r="W278" s="22">
        <f t="shared" si="706"/>
        <v>0</v>
      </c>
      <c r="X278" s="22">
        <f t="shared" si="706"/>
        <v>0.17799999999999999</v>
      </c>
      <c r="Y278" s="22">
        <f t="shared" si="706"/>
        <v>0.17799999999999999</v>
      </c>
      <c r="Z278" s="22">
        <f t="shared" si="706"/>
        <v>1.3069999999999999</v>
      </c>
      <c r="AA278" s="22">
        <f t="shared" si="706"/>
        <v>4.6669999999999998</v>
      </c>
      <c r="AB278" s="22">
        <f t="shared" si="706"/>
        <v>8.782</v>
      </c>
      <c r="AC278" s="22">
        <f t="shared" si="706"/>
        <v>10.739000000000001</v>
      </c>
      <c r="AD278" s="22">
        <f t="shared" si="706"/>
        <v>2.6160000000000001</v>
      </c>
      <c r="AE278" s="22">
        <f t="shared" si="706"/>
        <v>6.843</v>
      </c>
      <c r="AF278" s="22">
        <f t="shared" si="706"/>
        <v>436.11399999999998</v>
      </c>
      <c r="AG278" s="22">
        <f t="shared" si="706"/>
        <v>335.08700000000005</v>
      </c>
      <c r="AH278" s="22">
        <f t="shared" si="706"/>
        <v>411.33100000000002</v>
      </c>
      <c r="AI278" s="22">
        <f t="shared" si="706"/>
        <v>253.608</v>
      </c>
      <c r="AJ278" s="22">
        <f t="shared" si="706"/>
        <v>145.411</v>
      </c>
      <c r="AK278" s="22">
        <f t="shared" si="706"/>
        <v>227.196</v>
      </c>
      <c r="AL278" s="22">
        <f t="shared" si="706"/>
        <v>178.863</v>
      </c>
      <c r="AM278" s="22">
        <f t="shared" si="706"/>
        <v>177.34300000000002</v>
      </c>
      <c r="AN278" s="22">
        <f t="shared" si="706"/>
        <v>9.9599999999999991</v>
      </c>
      <c r="AO278" s="22">
        <f t="shared" si="706"/>
        <v>8.7910000000000004</v>
      </c>
      <c r="AP278" s="22">
        <f t="shared" si="706"/>
        <v>9.3469999999999995</v>
      </c>
      <c r="AQ278" s="22">
        <f t="shared" si="706"/>
        <v>7.9910000000000005</v>
      </c>
      <c r="AR278" s="22">
        <f t="shared" si="706"/>
        <v>7.5179999999999998</v>
      </c>
      <c r="AS278" s="22">
        <f t="shared" si="706"/>
        <v>6.5960000000000001</v>
      </c>
      <c r="AT278" s="22">
        <f t="shared" si="706"/>
        <v>0.19400000000000001</v>
      </c>
      <c r="AU278" s="22">
        <f t="shared" si="706"/>
        <v>0.219</v>
      </c>
      <c r="AV278" s="22">
        <f t="shared" si="706"/>
        <v>0</v>
      </c>
      <c r="AW278" s="22">
        <f t="shared" si="706"/>
        <v>0</v>
      </c>
      <c r="AX278" s="22">
        <f t="shared" si="706"/>
        <v>0</v>
      </c>
      <c r="AY278" s="22">
        <f t="shared" si="706"/>
        <v>0</v>
      </c>
      <c r="AZ278" s="22">
        <f t="shared" si="706"/>
        <v>0</v>
      </c>
      <c r="BA278" s="22">
        <f t="shared" si="706"/>
        <v>0</v>
      </c>
      <c r="BB278" s="22">
        <f t="shared" si="706"/>
        <v>0</v>
      </c>
      <c r="BC278" s="22">
        <f t="shared" si="706"/>
        <v>0</v>
      </c>
      <c r="BD278" s="22">
        <f t="shared" si="706"/>
        <v>0</v>
      </c>
      <c r="BE278" s="22">
        <f t="shared" si="706"/>
        <v>0</v>
      </c>
      <c r="BF278" s="22">
        <f t="shared" si="706"/>
        <v>0</v>
      </c>
      <c r="BG278" s="22">
        <v>0</v>
      </c>
      <c r="BH278" s="22">
        <v>0</v>
      </c>
      <c r="BI278" s="22">
        <v>0</v>
      </c>
      <c r="BJ278" s="4">
        <v>0</v>
      </c>
      <c r="BK278" s="4">
        <v>0</v>
      </c>
      <c r="BL278" s="4">
        <v>0</v>
      </c>
      <c r="BM278" s="4">
        <v>0</v>
      </c>
      <c r="BN278" s="4">
        <v>0</v>
      </c>
      <c r="BO278" s="103"/>
      <c r="BP278">
        <f t="shared" ref="BP278:BY281" si="707">IF($C278&lt;&gt;"",IF(D278&gt;0,1,0),0)</f>
        <v>0</v>
      </c>
      <c r="BQ278">
        <f t="shared" si="707"/>
        <v>0</v>
      </c>
      <c r="BR278">
        <f t="shared" si="707"/>
        <v>0</v>
      </c>
      <c r="BS278">
        <f t="shared" si="707"/>
        <v>0</v>
      </c>
      <c r="BT278">
        <f t="shared" si="707"/>
        <v>0</v>
      </c>
      <c r="BU278">
        <f t="shared" si="707"/>
        <v>0</v>
      </c>
      <c r="BV278">
        <f t="shared" si="707"/>
        <v>0</v>
      </c>
      <c r="BW278">
        <f t="shared" si="707"/>
        <v>0</v>
      </c>
      <c r="BX278">
        <f t="shared" si="707"/>
        <v>0</v>
      </c>
      <c r="BY278">
        <f t="shared" si="707"/>
        <v>0</v>
      </c>
      <c r="BZ278">
        <f t="shared" ref="BZ278:CI281" si="708">IF($C278&lt;&gt;"",IF(N278&gt;0,1,0),0)</f>
        <v>0</v>
      </c>
      <c r="CA278">
        <f t="shared" si="708"/>
        <v>0</v>
      </c>
      <c r="CB278">
        <f t="shared" si="708"/>
        <v>0</v>
      </c>
      <c r="CC278">
        <f t="shared" si="708"/>
        <v>0</v>
      </c>
      <c r="CD278">
        <f t="shared" si="708"/>
        <v>0</v>
      </c>
      <c r="CE278">
        <f t="shared" si="708"/>
        <v>0</v>
      </c>
      <c r="CF278">
        <f t="shared" si="708"/>
        <v>0</v>
      </c>
      <c r="CG278">
        <f t="shared" si="708"/>
        <v>0</v>
      </c>
      <c r="CH278">
        <f t="shared" si="708"/>
        <v>0</v>
      </c>
      <c r="CI278">
        <f t="shared" si="708"/>
        <v>0</v>
      </c>
      <c r="CJ278">
        <f t="shared" ref="CJ278:CS281" si="709">IF($C278&lt;&gt;"",IF(X278&gt;0,1,0),0)</f>
        <v>1</v>
      </c>
      <c r="CK278">
        <f t="shared" si="709"/>
        <v>1</v>
      </c>
      <c r="CL278">
        <f t="shared" si="709"/>
        <v>1</v>
      </c>
      <c r="CM278">
        <f t="shared" si="709"/>
        <v>1</v>
      </c>
      <c r="CN278">
        <f t="shared" si="709"/>
        <v>1</v>
      </c>
      <c r="CO278">
        <f t="shared" si="709"/>
        <v>1</v>
      </c>
      <c r="CP278">
        <f t="shared" si="709"/>
        <v>1</v>
      </c>
      <c r="CQ278">
        <f t="shared" si="709"/>
        <v>1</v>
      </c>
      <c r="CR278">
        <f t="shared" si="709"/>
        <v>1</v>
      </c>
      <c r="CS278">
        <f t="shared" si="709"/>
        <v>1</v>
      </c>
      <c r="CT278">
        <f t="shared" ref="CT278:DC281" si="710">IF($C278&lt;&gt;"",IF(AH278&gt;0,1,0),0)</f>
        <v>1</v>
      </c>
      <c r="CU278">
        <f t="shared" si="710"/>
        <v>1</v>
      </c>
      <c r="CV278">
        <f t="shared" si="710"/>
        <v>1</v>
      </c>
      <c r="CW278">
        <f t="shared" si="710"/>
        <v>1</v>
      </c>
      <c r="CX278">
        <f t="shared" si="710"/>
        <v>1</v>
      </c>
      <c r="CY278">
        <f t="shared" si="710"/>
        <v>1</v>
      </c>
      <c r="CZ278">
        <f t="shared" si="710"/>
        <v>1</v>
      </c>
      <c r="DA278">
        <f t="shared" si="710"/>
        <v>1</v>
      </c>
      <c r="DB278">
        <f t="shared" si="710"/>
        <v>1</v>
      </c>
      <c r="DC278">
        <f t="shared" si="710"/>
        <v>1</v>
      </c>
      <c r="DD278">
        <f t="shared" ref="DD278:DM281" si="711">IF($C278&lt;&gt;"",IF(AR278&gt;0,1,0),0)</f>
        <v>1</v>
      </c>
      <c r="DE278">
        <f t="shared" si="711"/>
        <v>1</v>
      </c>
      <c r="DF278">
        <f t="shared" si="711"/>
        <v>1</v>
      </c>
      <c r="DG278">
        <f t="shared" si="711"/>
        <v>1</v>
      </c>
      <c r="DH278">
        <f t="shared" si="711"/>
        <v>0</v>
      </c>
      <c r="DI278">
        <f t="shared" si="711"/>
        <v>0</v>
      </c>
      <c r="DJ278">
        <f t="shared" si="711"/>
        <v>0</v>
      </c>
      <c r="DK278">
        <f t="shared" si="711"/>
        <v>0</v>
      </c>
      <c r="DL278">
        <f t="shared" si="711"/>
        <v>0</v>
      </c>
      <c r="DM278">
        <f t="shared" si="711"/>
        <v>0</v>
      </c>
      <c r="DN278">
        <f t="shared" ref="DN278:DW281" si="712">IF($C278&lt;&gt;"",IF(BB278&gt;0,1,0),0)</f>
        <v>0</v>
      </c>
      <c r="DO278">
        <f t="shared" si="712"/>
        <v>0</v>
      </c>
      <c r="DP278">
        <f t="shared" si="712"/>
        <v>0</v>
      </c>
      <c r="DQ278">
        <f t="shared" si="712"/>
        <v>0</v>
      </c>
      <c r="DR278">
        <f t="shared" si="712"/>
        <v>0</v>
      </c>
      <c r="DS278">
        <f t="shared" si="712"/>
        <v>0</v>
      </c>
      <c r="DT278">
        <f t="shared" si="712"/>
        <v>0</v>
      </c>
      <c r="DU278">
        <f t="shared" si="712"/>
        <v>0</v>
      </c>
      <c r="DV278">
        <f t="shared" si="712"/>
        <v>0</v>
      </c>
      <c r="DW278">
        <f t="shared" si="712"/>
        <v>0</v>
      </c>
      <c r="DX278">
        <f t="shared" ref="DX278:DZ281" si="713">IF($C278&lt;&gt;"",IF(BL278&gt;0,1,0),0)</f>
        <v>0</v>
      </c>
      <c r="DY278">
        <f t="shared" si="713"/>
        <v>0</v>
      </c>
      <c r="DZ278">
        <f t="shared" si="713"/>
        <v>0</v>
      </c>
    </row>
    <row r="279" spans="1:130">
      <c r="A279" s="106"/>
      <c r="B279" s="59" t="s">
        <v>3</v>
      </c>
      <c r="C279" s="96"/>
      <c r="D279" s="18">
        <v>0</v>
      </c>
      <c r="E279" s="18">
        <v>0</v>
      </c>
      <c r="F279" s="18">
        <v>0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0.85</v>
      </c>
      <c r="AB279" s="18">
        <v>0.67900000000000005</v>
      </c>
      <c r="AC279" s="18">
        <v>0</v>
      </c>
      <c r="AD279" s="18">
        <v>0</v>
      </c>
      <c r="AE279" s="18">
        <v>2.327</v>
      </c>
      <c r="AF279" s="18">
        <v>5.4450000000000003</v>
      </c>
      <c r="AG279" s="18">
        <v>1.1240000000000001</v>
      </c>
      <c r="AH279" s="18">
        <v>44.396000000000001</v>
      </c>
      <c r="AI279" s="18">
        <v>58.186999999999998</v>
      </c>
      <c r="AJ279" s="18">
        <v>90.18</v>
      </c>
      <c r="AK279" s="18">
        <v>155.613</v>
      </c>
      <c r="AL279" s="18">
        <v>88.212999999999994</v>
      </c>
      <c r="AM279" s="18">
        <v>85.14</v>
      </c>
      <c r="AN279" s="18">
        <v>1.4E-2</v>
      </c>
      <c r="AO279" s="18">
        <v>1.2E-2</v>
      </c>
      <c r="AP279" s="18">
        <v>1.2999999999999999E-2</v>
      </c>
      <c r="AQ279" s="18">
        <v>1.0999999999999999E-2</v>
      </c>
      <c r="AR279" s="18">
        <v>0.01</v>
      </c>
      <c r="AS279" s="18">
        <v>8.9999999999999993E-3</v>
      </c>
      <c r="AT279" s="18">
        <v>1.0999999999999999E-2</v>
      </c>
      <c r="AU279" s="18">
        <v>1.4E-2</v>
      </c>
      <c r="AV279" s="18">
        <v>0</v>
      </c>
      <c r="AW279" s="18">
        <v>0</v>
      </c>
      <c r="AX279" s="18">
        <v>0</v>
      </c>
      <c r="AY279" s="18">
        <v>0</v>
      </c>
      <c r="AZ279" s="18">
        <v>0</v>
      </c>
      <c r="BA279" s="18">
        <v>0</v>
      </c>
      <c r="BB279" s="18">
        <v>0</v>
      </c>
      <c r="BC279" s="18">
        <v>0</v>
      </c>
      <c r="BD279" s="18">
        <v>0</v>
      </c>
      <c r="BE279" s="18">
        <v>0</v>
      </c>
      <c r="BF279" s="18">
        <v>0</v>
      </c>
      <c r="BG279" s="18">
        <v>0</v>
      </c>
      <c r="BH279" s="18">
        <v>0</v>
      </c>
      <c r="BI279" s="18">
        <v>0</v>
      </c>
      <c r="BJ279" s="118">
        <v>0</v>
      </c>
      <c r="BK279" s="118">
        <v>0</v>
      </c>
      <c r="BL279" s="118">
        <v>0</v>
      </c>
      <c r="BM279" s="118">
        <v>0</v>
      </c>
      <c r="BN279" s="118">
        <v>0</v>
      </c>
      <c r="BO279" s="103"/>
      <c r="BP279">
        <f t="shared" si="707"/>
        <v>0</v>
      </c>
      <c r="BQ279">
        <f t="shared" si="707"/>
        <v>0</v>
      </c>
      <c r="BR279">
        <f t="shared" si="707"/>
        <v>0</v>
      </c>
      <c r="BS279">
        <f t="shared" si="707"/>
        <v>0</v>
      </c>
      <c r="BT279">
        <f t="shared" si="707"/>
        <v>0</v>
      </c>
      <c r="BU279">
        <f t="shared" si="707"/>
        <v>0</v>
      </c>
      <c r="BV279">
        <f t="shared" si="707"/>
        <v>0</v>
      </c>
      <c r="BW279">
        <f t="shared" si="707"/>
        <v>0</v>
      </c>
      <c r="BX279">
        <f t="shared" si="707"/>
        <v>0</v>
      </c>
      <c r="BY279">
        <f t="shared" si="707"/>
        <v>0</v>
      </c>
      <c r="BZ279">
        <f t="shared" si="708"/>
        <v>0</v>
      </c>
      <c r="CA279">
        <f t="shared" si="708"/>
        <v>0</v>
      </c>
      <c r="CB279">
        <f t="shared" si="708"/>
        <v>0</v>
      </c>
      <c r="CC279">
        <f t="shared" si="708"/>
        <v>0</v>
      </c>
      <c r="CD279">
        <f t="shared" si="708"/>
        <v>0</v>
      </c>
      <c r="CE279">
        <f t="shared" si="708"/>
        <v>0</v>
      </c>
      <c r="CF279">
        <f t="shared" si="708"/>
        <v>0</v>
      </c>
      <c r="CG279">
        <f t="shared" si="708"/>
        <v>0</v>
      </c>
      <c r="CH279">
        <f t="shared" si="708"/>
        <v>0</v>
      </c>
      <c r="CI279">
        <f t="shared" si="708"/>
        <v>0</v>
      </c>
      <c r="CJ279">
        <f t="shared" si="709"/>
        <v>0</v>
      </c>
      <c r="CK279">
        <f t="shared" si="709"/>
        <v>0</v>
      </c>
      <c r="CL279">
        <f t="shared" si="709"/>
        <v>0</v>
      </c>
      <c r="CM279">
        <f t="shared" si="709"/>
        <v>0</v>
      </c>
      <c r="CN279">
        <f t="shared" si="709"/>
        <v>0</v>
      </c>
      <c r="CO279">
        <f t="shared" si="709"/>
        <v>0</v>
      </c>
      <c r="CP279">
        <f t="shared" si="709"/>
        <v>0</v>
      </c>
      <c r="CQ279">
        <f t="shared" si="709"/>
        <v>0</v>
      </c>
      <c r="CR279">
        <f t="shared" si="709"/>
        <v>0</v>
      </c>
      <c r="CS279">
        <f t="shared" si="709"/>
        <v>0</v>
      </c>
      <c r="CT279">
        <f t="shared" si="710"/>
        <v>0</v>
      </c>
      <c r="CU279">
        <f t="shared" si="710"/>
        <v>0</v>
      </c>
      <c r="CV279">
        <f t="shared" si="710"/>
        <v>0</v>
      </c>
      <c r="CW279">
        <f t="shared" si="710"/>
        <v>0</v>
      </c>
      <c r="CX279">
        <f t="shared" si="710"/>
        <v>0</v>
      </c>
      <c r="CY279">
        <f t="shared" si="710"/>
        <v>0</v>
      </c>
      <c r="CZ279">
        <f t="shared" si="710"/>
        <v>0</v>
      </c>
      <c r="DA279">
        <f t="shared" si="710"/>
        <v>0</v>
      </c>
      <c r="DB279">
        <f t="shared" si="710"/>
        <v>0</v>
      </c>
      <c r="DC279">
        <f t="shared" si="710"/>
        <v>0</v>
      </c>
      <c r="DD279">
        <f t="shared" si="711"/>
        <v>0</v>
      </c>
      <c r="DE279">
        <f t="shared" si="711"/>
        <v>0</v>
      </c>
      <c r="DF279">
        <f t="shared" si="711"/>
        <v>0</v>
      </c>
      <c r="DG279">
        <f t="shared" si="711"/>
        <v>0</v>
      </c>
      <c r="DH279">
        <f t="shared" si="711"/>
        <v>0</v>
      </c>
      <c r="DI279">
        <f t="shared" si="711"/>
        <v>0</v>
      </c>
      <c r="DJ279">
        <f t="shared" si="711"/>
        <v>0</v>
      </c>
      <c r="DK279">
        <f t="shared" si="711"/>
        <v>0</v>
      </c>
      <c r="DL279">
        <f t="shared" si="711"/>
        <v>0</v>
      </c>
      <c r="DM279">
        <f t="shared" si="711"/>
        <v>0</v>
      </c>
      <c r="DN279">
        <f t="shared" si="712"/>
        <v>0</v>
      </c>
      <c r="DO279">
        <f t="shared" si="712"/>
        <v>0</v>
      </c>
      <c r="DP279">
        <f t="shared" si="712"/>
        <v>0</v>
      </c>
      <c r="DQ279">
        <f t="shared" si="712"/>
        <v>0</v>
      </c>
      <c r="DR279">
        <f t="shared" si="712"/>
        <v>0</v>
      </c>
      <c r="DS279">
        <f t="shared" si="712"/>
        <v>0</v>
      </c>
      <c r="DT279">
        <f t="shared" si="712"/>
        <v>0</v>
      </c>
      <c r="DU279">
        <f t="shared" si="712"/>
        <v>0</v>
      </c>
      <c r="DV279">
        <f t="shared" si="712"/>
        <v>0</v>
      </c>
      <c r="DW279">
        <f t="shared" si="712"/>
        <v>0</v>
      </c>
      <c r="DX279">
        <f t="shared" si="713"/>
        <v>0</v>
      </c>
      <c r="DY279">
        <f t="shared" si="713"/>
        <v>0</v>
      </c>
      <c r="DZ279">
        <f t="shared" si="713"/>
        <v>0</v>
      </c>
    </row>
    <row r="280" spans="1:130">
      <c r="A280" s="106" t="str">
        <f>IF(LEFT(B304,1)&lt;&gt;"",IF(LEFT(B304,1)&lt;&gt;" ",COUNT($A$66:A279)+1,""),"")</f>
        <v/>
      </c>
      <c r="B280" s="19" t="s">
        <v>205</v>
      </c>
      <c r="C280" s="96"/>
      <c r="D280" s="18">
        <v>0</v>
      </c>
      <c r="E280" s="18">
        <v>0</v>
      </c>
      <c r="F280" s="18">
        <v>0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0.17799999999999999</v>
      </c>
      <c r="Y280" s="18">
        <v>0.17799999999999999</v>
      </c>
      <c r="Z280" s="18">
        <v>1.3069999999999999</v>
      </c>
      <c r="AA280" s="18">
        <v>3.8170000000000002</v>
      </c>
      <c r="AB280" s="18">
        <v>8.1029999999999998</v>
      </c>
      <c r="AC280" s="18">
        <v>10.739000000000001</v>
      </c>
      <c r="AD280" s="18">
        <v>2.6160000000000001</v>
      </c>
      <c r="AE280" s="18">
        <v>4.516</v>
      </c>
      <c r="AF280" s="18">
        <v>430.66899999999998</v>
      </c>
      <c r="AG280" s="18">
        <v>333.96300000000002</v>
      </c>
      <c r="AH280" s="18">
        <v>366.935</v>
      </c>
      <c r="AI280" s="18">
        <v>195.42099999999999</v>
      </c>
      <c r="AJ280" s="18">
        <v>55.231000000000002</v>
      </c>
      <c r="AK280" s="18">
        <v>71.582999999999998</v>
      </c>
      <c r="AL280" s="18">
        <v>90.65</v>
      </c>
      <c r="AM280" s="18">
        <v>92.203000000000003</v>
      </c>
      <c r="AN280" s="18">
        <v>9.9459999999999997</v>
      </c>
      <c r="AO280" s="18">
        <v>8.7789999999999999</v>
      </c>
      <c r="AP280" s="18">
        <v>9.3339999999999996</v>
      </c>
      <c r="AQ280" s="18">
        <v>7.98</v>
      </c>
      <c r="AR280" s="18">
        <v>7.508</v>
      </c>
      <c r="AS280" s="18">
        <v>6.5869999999999997</v>
      </c>
      <c r="AT280" s="18">
        <v>0.183</v>
      </c>
      <c r="AU280" s="18">
        <v>0.20499999999999999</v>
      </c>
      <c r="AV280" s="18">
        <v>0</v>
      </c>
      <c r="AW280" s="18">
        <v>0</v>
      </c>
      <c r="AX280" s="18">
        <v>0</v>
      </c>
      <c r="AY280" s="18">
        <v>0</v>
      </c>
      <c r="AZ280" s="18">
        <v>0</v>
      </c>
      <c r="BA280" s="18">
        <v>0</v>
      </c>
      <c r="BB280" s="18">
        <v>0</v>
      </c>
      <c r="BC280" s="18">
        <v>0</v>
      </c>
      <c r="BD280" s="18">
        <v>0</v>
      </c>
      <c r="BE280" s="18">
        <v>0</v>
      </c>
      <c r="BF280" s="18">
        <v>0</v>
      </c>
      <c r="BG280" s="18">
        <v>0</v>
      </c>
      <c r="BH280" s="18">
        <v>0</v>
      </c>
      <c r="BI280" s="18">
        <v>0</v>
      </c>
      <c r="BJ280" s="118">
        <v>0</v>
      </c>
      <c r="BK280" s="118">
        <v>0</v>
      </c>
      <c r="BL280" s="118">
        <v>0</v>
      </c>
      <c r="BM280" s="118">
        <v>0</v>
      </c>
      <c r="BN280" s="118">
        <v>0</v>
      </c>
      <c r="BO280" s="103"/>
      <c r="BP280">
        <f t="shared" si="707"/>
        <v>0</v>
      </c>
      <c r="BQ280">
        <f t="shared" si="707"/>
        <v>0</v>
      </c>
      <c r="BR280">
        <f t="shared" si="707"/>
        <v>0</v>
      </c>
      <c r="BS280">
        <f t="shared" si="707"/>
        <v>0</v>
      </c>
      <c r="BT280">
        <f t="shared" si="707"/>
        <v>0</v>
      </c>
      <c r="BU280">
        <f t="shared" si="707"/>
        <v>0</v>
      </c>
      <c r="BV280">
        <f t="shared" si="707"/>
        <v>0</v>
      </c>
      <c r="BW280">
        <f t="shared" si="707"/>
        <v>0</v>
      </c>
      <c r="BX280">
        <f t="shared" si="707"/>
        <v>0</v>
      </c>
      <c r="BY280">
        <f t="shared" si="707"/>
        <v>0</v>
      </c>
      <c r="BZ280">
        <f t="shared" si="708"/>
        <v>0</v>
      </c>
      <c r="CA280">
        <f t="shared" si="708"/>
        <v>0</v>
      </c>
      <c r="CB280">
        <f t="shared" si="708"/>
        <v>0</v>
      </c>
      <c r="CC280">
        <f t="shared" si="708"/>
        <v>0</v>
      </c>
      <c r="CD280">
        <f t="shared" si="708"/>
        <v>0</v>
      </c>
      <c r="CE280">
        <f t="shared" si="708"/>
        <v>0</v>
      </c>
      <c r="CF280">
        <f t="shared" si="708"/>
        <v>0</v>
      </c>
      <c r="CG280">
        <f t="shared" si="708"/>
        <v>0</v>
      </c>
      <c r="CH280">
        <f t="shared" si="708"/>
        <v>0</v>
      </c>
      <c r="CI280">
        <f t="shared" si="708"/>
        <v>0</v>
      </c>
      <c r="CJ280">
        <f t="shared" si="709"/>
        <v>0</v>
      </c>
      <c r="CK280">
        <f t="shared" si="709"/>
        <v>0</v>
      </c>
      <c r="CL280">
        <f t="shared" si="709"/>
        <v>0</v>
      </c>
      <c r="CM280">
        <f t="shared" si="709"/>
        <v>0</v>
      </c>
      <c r="CN280">
        <f t="shared" si="709"/>
        <v>0</v>
      </c>
      <c r="CO280">
        <f t="shared" si="709"/>
        <v>0</v>
      </c>
      <c r="CP280">
        <f t="shared" si="709"/>
        <v>0</v>
      </c>
      <c r="CQ280">
        <f t="shared" si="709"/>
        <v>0</v>
      </c>
      <c r="CR280">
        <f t="shared" si="709"/>
        <v>0</v>
      </c>
      <c r="CS280">
        <f t="shared" si="709"/>
        <v>0</v>
      </c>
      <c r="CT280">
        <f t="shared" si="710"/>
        <v>0</v>
      </c>
      <c r="CU280">
        <f t="shared" si="710"/>
        <v>0</v>
      </c>
      <c r="CV280">
        <f t="shared" si="710"/>
        <v>0</v>
      </c>
      <c r="CW280">
        <f t="shared" si="710"/>
        <v>0</v>
      </c>
      <c r="CX280">
        <f t="shared" si="710"/>
        <v>0</v>
      </c>
      <c r="CY280">
        <f t="shared" si="710"/>
        <v>0</v>
      </c>
      <c r="CZ280">
        <f t="shared" si="710"/>
        <v>0</v>
      </c>
      <c r="DA280">
        <f t="shared" si="710"/>
        <v>0</v>
      </c>
      <c r="DB280">
        <f t="shared" si="710"/>
        <v>0</v>
      </c>
      <c r="DC280">
        <f t="shared" si="710"/>
        <v>0</v>
      </c>
      <c r="DD280">
        <f t="shared" si="711"/>
        <v>0</v>
      </c>
      <c r="DE280">
        <f t="shared" si="711"/>
        <v>0</v>
      </c>
      <c r="DF280">
        <f t="shared" si="711"/>
        <v>0</v>
      </c>
      <c r="DG280">
        <f t="shared" si="711"/>
        <v>0</v>
      </c>
      <c r="DH280">
        <f t="shared" si="711"/>
        <v>0</v>
      </c>
      <c r="DI280">
        <f t="shared" si="711"/>
        <v>0</v>
      </c>
      <c r="DJ280">
        <f t="shared" si="711"/>
        <v>0</v>
      </c>
      <c r="DK280">
        <f t="shared" si="711"/>
        <v>0</v>
      </c>
      <c r="DL280">
        <f t="shared" si="711"/>
        <v>0</v>
      </c>
      <c r="DM280">
        <f t="shared" si="711"/>
        <v>0</v>
      </c>
      <c r="DN280">
        <f t="shared" si="712"/>
        <v>0</v>
      </c>
      <c r="DO280">
        <f t="shared" si="712"/>
        <v>0</v>
      </c>
      <c r="DP280">
        <f t="shared" si="712"/>
        <v>0</v>
      </c>
      <c r="DQ280">
        <f t="shared" si="712"/>
        <v>0</v>
      </c>
      <c r="DR280">
        <f t="shared" si="712"/>
        <v>0</v>
      </c>
      <c r="DS280">
        <f t="shared" si="712"/>
        <v>0</v>
      </c>
      <c r="DT280">
        <f t="shared" si="712"/>
        <v>0</v>
      </c>
      <c r="DU280">
        <f t="shared" si="712"/>
        <v>0</v>
      </c>
      <c r="DV280">
        <f t="shared" si="712"/>
        <v>0</v>
      </c>
      <c r="DW280">
        <f t="shared" si="712"/>
        <v>0</v>
      </c>
      <c r="DX280">
        <f t="shared" si="713"/>
        <v>0</v>
      </c>
      <c r="DY280">
        <f t="shared" si="713"/>
        <v>0</v>
      </c>
      <c r="DZ280">
        <f t="shared" si="713"/>
        <v>0</v>
      </c>
    </row>
    <row r="281" spans="1:130">
      <c r="A281" s="106"/>
      <c r="B281" s="19" t="s">
        <v>210</v>
      </c>
      <c r="C281" s="96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>
        <v>209.29691583899634</v>
      </c>
      <c r="AH281" s="18">
        <v>329.93629305196094</v>
      </c>
      <c r="AI281" s="18">
        <v>393.53554502369667</v>
      </c>
      <c r="AJ281" s="18">
        <v>420.300811294911</v>
      </c>
      <c r="AK281" s="18">
        <v>452.05793742757822</v>
      </c>
      <c r="AL281" s="18">
        <v>638.01893491124258</v>
      </c>
      <c r="AM281" s="18">
        <v>1294.7710843373493</v>
      </c>
      <c r="AN281" s="18">
        <v>1556.5342333654773</v>
      </c>
      <c r="AO281" s="18">
        <v>1270.9255039439088</v>
      </c>
      <c r="AP281" s="18">
        <v>1374.2636746143057</v>
      </c>
      <c r="AQ281" s="18">
        <v>1585.5444191343963</v>
      </c>
      <c r="AR281" s="18">
        <v>830.86206896551721</v>
      </c>
      <c r="AS281" s="18">
        <v>180.40304347826088</v>
      </c>
      <c r="AT281" s="18">
        <v>1625.0079872204474</v>
      </c>
      <c r="AU281" s="18">
        <v>1238.8019457956914</v>
      </c>
      <c r="AV281" s="18">
        <v>2047.8235070368962</v>
      </c>
      <c r="AW281" s="18">
        <v>2122.560772268539</v>
      </c>
      <c r="AX281" s="18">
        <v>1985.6951048951048</v>
      </c>
      <c r="AY281" s="18">
        <v>2543.3748743718593</v>
      </c>
      <c r="AZ281" s="18">
        <v>1706.7705223880596</v>
      </c>
      <c r="BA281" s="18">
        <v>1203.2353525322742</v>
      </c>
      <c r="BB281" s="18">
        <v>723.92480417754564</v>
      </c>
      <c r="BC281" s="18">
        <v>0</v>
      </c>
      <c r="BD281" s="18">
        <v>0</v>
      </c>
      <c r="BE281" s="18">
        <v>0</v>
      </c>
      <c r="BF281" s="18">
        <v>0</v>
      </c>
      <c r="BG281" s="18">
        <v>0</v>
      </c>
      <c r="BH281" s="18">
        <v>0</v>
      </c>
      <c r="BI281" s="18">
        <v>0</v>
      </c>
      <c r="BJ281" s="118">
        <v>5792.9121725731893</v>
      </c>
      <c r="BK281" s="118">
        <v>4652.583745279253</v>
      </c>
      <c r="BL281" s="118">
        <v>793.28257311606058</v>
      </c>
      <c r="BM281" s="118">
        <v>0</v>
      </c>
      <c r="BN281" s="118">
        <v>0</v>
      </c>
      <c r="BO281" s="103"/>
      <c r="BP281">
        <f t="shared" si="707"/>
        <v>0</v>
      </c>
      <c r="BQ281">
        <f t="shared" si="707"/>
        <v>0</v>
      </c>
      <c r="BR281">
        <f t="shared" si="707"/>
        <v>0</v>
      </c>
      <c r="BS281">
        <f t="shared" si="707"/>
        <v>0</v>
      </c>
      <c r="BT281">
        <f t="shared" si="707"/>
        <v>0</v>
      </c>
      <c r="BU281">
        <f t="shared" si="707"/>
        <v>0</v>
      </c>
      <c r="BV281">
        <f t="shared" si="707"/>
        <v>0</v>
      </c>
      <c r="BW281">
        <f t="shared" si="707"/>
        <v>0</v>
      </c>
      <c r="BX281">
        <f t="shared" si="707"/>
        <v>0</v>
      </c>
      <c r="BY281">
        <f t="shared" si="707"/>
        <v>0</v>
      </c>
      <c r="BZ281">
        <f t="shared" si="708"/>
        <v>0</v>
      </c>
      <c r="CA281">
        <f t="shared" si="708"/>
        <v>0</v>
      </c>
      <c r="CB281">
        <f t="shared" si="708"/>
        <v>0</v>
      </c>
      <c r="CC281">
        <f t="shared" si="708"/>
        <v>0</v>
      </c>
      <c r="CD281">
        <f t="shared" si="708"/>
        <v>0</v>
      </c>
      <c r="CE281">
        <f t="shared" si="708"/>
        <v>0</v>
      </c>
      <c r="CF281">
        <f t="shared" si="708"/>
        <v>0</v>
      </c>
      <c r="CG281">
        <f t="shared" si="708"/>
        <v>0</v>
      </c>
      <c r="CH281">
        <f t="shared" si="708"/>
        <v>0</v>
      </c>
      <c r="CI281">
        <f t="shared" si="708"/>
        <v>0</v>
      </c>
      <c r="CJ281">
        <f t="shared" si="709"/>
        <v>0</v>
      </c>
      <c r="CK281">
        <f t="shared" si="709"/>
        <v>0</v>
      </c>
      <c r="CL281">
        <f t="shared" si="709"/>
        <v>0</v>
      </c>
      <c r="CM281">
        <f t="shared" si="709"/>
        <v>0</v>
      </c>
      <c r="CN281">
        <f t="shared" si="709"/>
        <v>0</v>
      </c>
      <c r="CO281">
        <f t="shared" si="709"/>
        <v>0</v>
      </c>
      <c r="CP281">
        <f t="shared" si="709"/>
        <v>0</v>
      </c>
      <c r="CQ281">
        <f t="shared" si="709"/>
        <v>0</v>
      </c>
      <c r="CR281">
        <f t="shared" si="709"/>
        <v>0</v>
      </c>
      <c r="CS281">
        <f t="shared" si="709"/>
        <v>0</v>
      </c>
      <c r="CT281">
        <f t="shared" si="710"/>
        <v>0</v>
      </c>
      <c r="CU281">
        <f t="shared" si="710"/>
        <v>0</v>
      </c>
      <c r="CV281">
        <f t="shared" si="710"/>
        <v>0</v>
      </c>
      <c r="CW281">
        <f t="shared" si="710"/>
        <v>0</v>
      </c>
      <c r="CX281">
        <f t="shared" si="710"/>
        <v>0</v>
      </c>
      <c r="CY281">
        <f t="shared" si="710"/>
        <v>0</v>
      </c>
      <c r="CZ281">
        <f t="shared" si="710"/>
        <v>0</v>
      </c>
      <c r="DA281">
        <f t="shared" si="710"/>
        <v>0</v>
      </c>
      <c r="DB281">
        <f t="shared" si="710"/>
        <v>0</v>
      </c>
      <c r="DC281">
        <f t="shared" si="710"/>
        <v>0</v>
      </c>
      <c r="DD281">
        <f t="shared" si="711"/>
        <v>0</v>
      </c>
      <c r="DE281">
        <f t="shared" si="711"/>
        <v>0</v>
      </c>
      <c r="DF281">
        <f t="shared" si="711"/>
        <v>0</v>
      </c>
      <c r="DG281">
        <f t="shared" si="711"/>
        <v>0</v>
      </c>
      <c r="DH281">
        <f t="shared" si="711"/>
        <v>0</v>
      </c>
      <c r="DI281">
        <f t="shared" si="711"/>
        <v>0</v>
      </c>
      <c r="DJ281">
        <f t="shared" si="711"/>
        <v>0</v>
      </c>
      <c r="DK281">
        <f t="shared" si="711"/>
        <v>0</v>
      </c>
      <c r="DL281">
        <f t="shared" si="711"/>
        <v>0</v>
      </c>
      <c r="DM281">
        <f t="shared" si="711"/>
        <v>0</v>
      </c>
      <c r="DN281">
        <f t="shared" si="712"/>
        <v>0</v>
      </c>
      <c r="DO281">
        <f t="shared" si="712"/>
        <v>0</v>
      </c>
      <c r="DP281">
        <f t="shared" si="712"/>
        <v>0</v>
      </c>
      <c r="DQ281">
        <f t="shared" si="712"/>
        <v>0</v>
      </c>
      <c r="DR281">
        <f t="shared" si="712"/>
        <v>0</v>
      </c>
      <c r="DS281">
        <f t="shared" si="712"/>
        <v>0</v>
      </c>
      <c r="DT281">
        <f t="shared" si="712"/>
        <v>0</v>
      </c>
      <c r="DU281">
        <f t="shared" si="712"/>
        <v>0</v>
      </c>
      <c r="DV281">
        <f t="shared" si="712"/>
        <v>0</v>
      </c>
      <c r="DW281">
        <f t="shared" si="712"/>
        <v>0</v>
      </c>
      <c r="DX281">
        <f t="shared" si="713"/>
        <v>0</v>
      </c>
      <c r="DY281">
        <f t="shared" si="713"/>
        <v>0</v>
      </c>
      <c r="DZ281">
        <f t="shared" si="713"/>
        <v>0</v>
      </c>
    </row>
    <row r="282" spans="1:130" ht="15.75">
      <c r="A282" s="106" t="str">
        <f>IF(LEFT(B305,1)&lt;&gt;"",IF(LEFT(B305,1)&lt;&gt;" ",COUNT($A$66:A280)+1,""),"")</f>
        <v/>
      </c>
      <c r="B282" s="59"/>
      <c r="C282" s="96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2"/>
      <c r="BI282" s="2"/>
      <c r="BJ282" s="2"/>
      <c r="BK282" s="2"/>
      <c r="BL282" s="22"/>
      <c r="BM282" s="2"/>
      <c r="BN282" s="2"/>
      <c r="BO282" s="103"/>
    </row>
    <row r="283" spans="1:130">
      <c r="A283" s="105">
        <f>IF(LEFT(B283,1)&lt;&gt;"",IF(LEFT(B283,1)&lt;&gt;" ",COUNT($A$66:A282)+1,""),"")</f>
        <v>32</v>
      </c>
      <c r="B283" s="32" t="s">
        <v>47</v>
      </c>
      <c r="C283" s="96">
        <v>3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>
        <f t="shared" ref="S283:BK283" si="714">SUM(S284:S289)</f>
        <v>0</v>
      </c>
      <c r="T283" s="22">
        <f t="shared" si="714"/>
        <v>3.5129000000000001E-2</v>
      </c>
      <c r="U283" s="22">
        <f t="shared" si="714"/>
        <v>0.389677</v>
      </c>
      <c r="V283" s="22">
        <f t="shared" si="714"/>
        <v>1.4791989999999999</v>
      </c>
      <c r="W283" s="22">
        <f t="shared" si="714"/>
        <v>2.552092</v>
      </c>
      <c r="X283" s="22">
        <f t="shared" si="714"/>
        <v>2E-3</v>
      </c>
      <c r="Y283" s="22">
        <f t="shared" si="714"/>
        <v>5.3999999999999999E-2</v>
      </c>
      <c r="Z283" s="22">
        <f t="shared" si="714"/>
        <v>0.28800000000000003</v>
      </c>
      <c r="AA283" s="22">
        <f t="shared" si="714"/>
        <v>0.41199999999999998</v>
      </c>
      <c r="AB283" s="22">
        <f t="shared" si="714"/>
        <v>1.8734329999999999</v>
      </c>
      <c r="AC283" s="22">
        <f t="shared" si="714"/>
        <v>2.2887700000000004</v>
      </c>
      <c r="AD283" s="22">
        <f t="shared" si="714"/>
        <v>7.1195649999999997</v>
      </c>
      <c r="AE283" s="22">
        <f t="shared" si="714"/>
        <v>14.510250000000001</v>
      </c>
      <c r="AF283" s="22">
        <f t="shared" si="714"/>
        <v>22.333320000000001</v>
      </c>
      <c r="AG283" s="22">
        <f t="shared" si="714"/>
        <v>55.142209999999999</v>
      </c>
      <c r="AH283" s="22">
        <f t="shared" si="714"/>
        <v>37.753390000000003</v>
      </c>
      <c r="AI283" s="22">
        <f t="shared" si="714"/>
        <v>34.065730000000002</v>
      </c>
      <c r="AJ283" s="22">
        <f t="shared" si="714"/>
        <v>32</v>
      </c>
      <c r="AK283" s="22">
        <f t="shared" si="714"/>
        <v>28</v>
      </c>
      <c r="AL283" s="22">
        <f t="shared" si="714"/>
        <v>29</v>
      </c>
      <c r="AM283" s="22">
        <f t="shared" si="714"/>
        <v>37</v>
      </c>
      <c r="AN283" s="22">
        <f t="shared" si="714"/>
        <v>44</v>
      </c>
      <c r="AO283" s="22">
        <f t="shared" si="714"/>
        <v>46.3</v>
      </c>
      <c r="AP283" s="22">
        <f t="shared" si="714"/>
        <v>52.3</v>
      </c>
      <c r="AQ283" s="22">
        <f t="shared" si="714"/>
        <v>58.2</v>
      </c>
      <c r="AR283" s="22">
        <f t="shared" si="714"/>
        <v>60</v>
      </c>
      <c r="AS283" s="22">
        <f t="shared" si="714"/>
        <v>83</v>
      </c>
      <c r="AT283" s="22">
        <f t="shared" si="714"/>
        <v>89.147769999999994</v>
      </c>
      <c r="AU283" s="22">
        <f t="shared" si="714"/>
        <v>92.301270000000002</v>
      </c>
      <c r="AV283" s="22">
        <f t="shared" si="714"/>
        <v>107.3117</v>
      </c>
      <c r="AW283" s="22">
        <f t="shared" si="714"/>
        <v>106.0752</v>
      </c>
      <c r="AX283" s="22">
        <f t="shared" si="714"/>
        <v>108.77135</v>
      </c>
      <c r="AY283" s="22">
        <f t="shared" si="714"/>
        <v>102.196</v>
      </c>
      <c r="AZ283" s="22">
        <f t="shared" si="714"/>
        <v>28.166930000000001</v>
      </c>
      <c r="BA283" s="22">
        <f t="shared" si="714"/>
        <v>26</v>
      </c>
      <c r="BB283" s="22">
        <f t="shared" si="714"/>
        <v>64.514688000000007</v>
      </c>
      <c r="BC283" s="22">
        <f t="shared" si="714"/>
        <v>23.3282639</v>
      </c>
      <c r="BD283" s="22">
        <f t="shared" si="714"/>
        <v>51.3396811</v>
      </c>
      <c r="BE283" s="22">
        <f t="shared" si="714"/>
        <v>127.3774968</v>
      </c>
      <c r="BF283" s="22">
        <f t="shared" si="714"/>
        <v>5.2630455999999999</v>
      </c>
      <c r="BG283" s="22">
        <f t="shared" si="714"/>
        <v>6.1812338000000011</v>
      </c>
      <c r="BH283" s="22">
        <f t="shared" si="714"/>
        <v>7.3369878000000011</v>
      </c>
      <c r="BI283" s="22">
        <f t="shared" si="714"/>
        <v>9.5878370000000004</v>
      </c>
      <c r="BJ283" s="22">
        <f t="shared" si="714"/>
        <v>9.4189805</v>
      </c>
      <c r="BK283" s="22">
        <f t="shared" si="714"/>
        <v>10.891731</v>
      </c>
      <c r="BL283" s="22">
        <f t="shared" ref="BL283:BM283" si="715">SUM(BL284:BL289)</f>
        <v>3</v>
      </c>
      <c r="BM283" s="22">
        <f t="shared" si="715"/>
        <v>4.7</v>
      </c>
      <c r="BN283" s="22">
        <f t="shared" ref="BN283" si="716">SUM(BN284:BN289)</f>
        <v>6</v>
      </c>
      <c r="BO283" s="103"/>
      <c r="BP283">
        <f t="shared" ref="BP283:CU283" si="717">IF($C283&lt;&gt;"",IF(D283&gt;0,1,0),0)</f>
        <v>0</v>
      </c>
      <c r="BQ283">
        <f t="shared" si="717"/>
        <v>0</v>
      </c>
      <c r="BR283">
        <f t="shared" si="717"/>
        <v>0</v>
      </c>
      <c r="BS283">
        <f t="shared" si="717"/>
        <v>0</v>
      </c>
      <c r="BT283">
        <f t="shared" si="717"/>
        <v>0</v>
      </c>
      <c r="BU283">
        <f t="shared" si="717"/>
        <v>0</v>
      </c>
      <c r="BV283">
        <f t="shared" si="717"/>
        <v>0</v>
      </c>
      <c r="BW283">
        <f t="shared" si="717"/>
        <v>0</v>
      </c>
      <c r="BX283">
        <f t="shared" si="717"/>
        <v>0</v>
      </c>
      <c r="BY283">
        <f t="shared" si="717"/>
        <v>0</v>
      </c>
      <c r="BZ283">
        <f t="shared" si="717"/>
        <v>0</v>
      </c>
      <c r="CA283">
        <f t="shared" si="717"/>
        <v>0</v>
      </c>
      <c r="CB283">
        <f t="shared" si="717"/>
        <v>0</v>
      </c>
      <c r="CC283">
        <f t="shared" si="717"/>
        <v>0</v>
      </c>
      <c r="CD283">
        <f t="shared" si="717"/>
        <v>0</v>
      </c>
      <c r="CE283">
        <f t="shared" si="717"/>
        <v>0</v>
      </c>
      <c r="CF283">
        <f t="shared" si="717"/>
        <v>1</v>
      </c>
      <c r="CG283">
        <f t="shared" si="717"/>
        <v>1</v>
      </c>
      <c r="CH283">
        <f t="shared" si="717"/>
        <v>1</v>
      </c>
      <c r="CI283">
        <f t="shared" si="717"/>
        <v>1</v>
      </c>
      <c r="CJ283">
        <f t="shared" si="717"/>
        <v>1</v>
      </c>
      <c r="CK283">
        <f t="shared" si="717"/>
        <v>1</v>
      </c>
      <c r="CL283">
        <f t="shared" si="717"/>
        <v>1</v>
      </c>
      <c r="CM283">
        <f t="shared" si="717"/>
        <v>1</v>
      </c>
      <c r="CN283">
        <f t="shared" si="717"/>
        <v>1</v>
      </c>
      <c r="CO283">
        <f t="shared" si="717"/>
        <v>1</v>
      </c>
      <c r="CP283">
        <f t="shared" si="717"/>
        <v>1</v>
      </c>
      <c r="CQ283">
        <f t="shared" si="717"/>
        <v>1</v>
      </c>
      <c r="CR283">
        <f t="shared" si="717"/>
        <v>1</v>
      </c>
      <c r="CS283">
        <f t="shared" si="717"/>
        <v>1</v>
      </c>
      <c r="CT283">
        <f t="shared" si="717"/>
        <v>1</v>
      </c>
      <c r="CU283">
        <f t="shared" si="717"/>
        <v>1</v>
      </c>
      <c r="CV283">
        <f t="shared" ref="CV283:DZ283" si="718">IF($C283&lt;&gt;"",IF(AJ283&gt;0,1,0),0)</f>
        <v>1</v>
      </c>
      <c r="CW283">
        <f t="shared" si="718"/>
        <v>1</v>
      </c>
      <c r="CX283">
        <f t="shared" si="718"/>
        <v>1</v>
      </c>
      <c r="CY283">
        <f t="shared" si="718"/>
        <v>1</v>
      </c>
      <c r="CZ283">
        <f t="shared" si="718"/>
        <v>1</v>
      </c>
      <c r="DA283">
        <f t="shared" si="718"/>
        <v>1</v>
      </c>
      <c r="DB283">
        <f t="shared" si="718"/>
        <v>1</v>
      </c>
      <c r="DC283">
        <f t="shared" si="718"/>
        <v>1</v>
      </c>
      <c r="DD283">
        <f t="shared" si="718"/>
        <v>1</v>
      </c>
      <c r="DE283">
        <f t="shared" si="718"/>
        <v>1</v>
      </c>
      <c r="DF283">
        <f t="shared" si="718"/>
        <v>1</v>
      </c>
      <c r="DG283">
        <f t="shared" si="718"/>
        <v>1</v>
      </c>
      <c r="DH283">
        <f t="shared" si="718"/>
        <v>1</v>
      </c>
      <c r="DI283">
        <f t="shared" si="718"/>
        <v>1</v>
      </c>
      <c r="DJ283">
        <f t="shared" si="718"/>
        <v>1</v>
      </c>
      <c r="DK283">
        <f t="shared" si="718"/>
        <v>1</v>
      </c>
      <c r="DL283">
        <f t="shared" si="718"/>
        <v>1</v>
      </c>
      <c r="DM283">
        <f t="shared" si="718"/>
        <v>1</v>
      </c>
      <c r="DN283">
        <f t="shared" si="718"/>
        <v>1</v>
      </c>
      <c r="DO283">
        <f t="shared" si="718"/>
        <v>1</v>
      </c>
      <c r="DP283">
        <f t="shared" si="718"/>
        <v>1</v>
      </c>
      <c r="DQ283">
        <f t="shared" si="718"/>
        <v>1</v>
      </c>
      <c r="DR283">
        <f t="shared" si="718"/>
        <v>1</v>
      </c>
      <c r="DS283">
        <f t="shared" si="718"/>
        <v>1</v>
      </c>
      <c r="DT283">
        <f t="shared" si="718"/>
        <v>1</v>
      </c>
      <c r="DU283">
        <f t="shared" si="718"/>
        <v>1</v>
      </c>
      <c r="DV283">
        <f t="shared" si="718"/>
        <v>1</v>
      </c>
      <c r="DW283">
        <f t="shared" si="718"/>
        <v>1</v>
      </c>
      <c r="DX283">
        <f t="shared" si="718"/>
        <v>1</v>
      </c>
      <c r="DY283">
        <f t="shared" si="718"/>
        <v>1</v>
      </c>
      <c r="DZ283">
        <f t="shared" si="718"/>
        <v>1</v>
      </c>
    </row>
    <row r="284" spans="1:130">
      <c r="A284" s="105"/>
      <c r="B284" s="24" t="s">
        <v>15</v>
      </c>
      <c r="C284" s="96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1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0</v>
      </c>
      <c r="AJ284" s="18">
        <v>0</v>
      </c>
      <c r="AK284" s="18">
        <v>0</v>
      </c>
      <c r="AL284" s="18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0</v>
      </c>
      <c r="AR284" s="18">
        <v>0</v>
      </c>
      <c r="AS284" s="18">
        <v>0</v>
      </c>
      <c r="AT284" s="18">
        <v>0</v>
      </c>
      <c r="AU284" s="18">
        <v>0</v>
      </c>
      <c r="AV284" s="18">
        <v>0</v>
      </c>
      <c r="AW284" s="18">
        <v>0</v>
      </c>
      <c r="AX284" s="18">
        <v>0</v>
      </c>
      <c r="AY284" s="18">
        <v>0</v>
      </c>
      <c r="AZ284" s="18">
        <v>0</v>
      </c>
      <c r="BA284" s="18">
        <v>0</v>
      </c>
      <c r="BB284" s="18">
        <v>0</v>
      </c>
      <c r="BC284" s="18">
        <v>0</v>
      </c>
      <c r="BD284" s="18">
        <v>0</v>
      </c>
      <c r="BE284" s="18">
        <v>0</v>
      </c>
      <c r="BF284" s="18">
        <v>0</v>
      </c>
      <c r="BG284" s="18">
        <v>0</v>
      </c>
      <c r="BH284" s="18">
        <v>0</v>
      </c>
      <c r="BI284" s="118">
        <v>0</v>
      </c>
      <c r="BJ284" s="118">
        <v>0</v>
      </c>
      <c r="BK284" s="118">
        <v>0</v>
      </c>
      <c r="BL284" s="118">
        <v>0</v>
      </c>
      <c r="BM284" s="118">
        <v>0</v>
      </c>
      <c r="BN284" s="118">
        <v>0</v>
      </c>
      <c r="BO284" s="103"/>
      <c r="BP284">
        <f t="shared" ref="BP284:BY290" si="719">IF($C284&lt;&gt;"",IF(D284&gt;0,1,0),0)</f>
        <v>0</v>
      </c>
      <c r="BQ284">
        <f t="shared" si="719"/>
        <v>0</v>
      </c>
      <c r="BR284">
        <f t="shared" si="719"/>
        <v>0</v>
      </c>
      <c r="BS284">
        <f t="shared" si="719"/>
        <v>0</v>
      </c>
      <c r="BT284">
        <f t="shared" si="719"/>
        <v>0</v>
      </c>
      <c r="BU284">
        <f t="shared" si="719"/>
        <v>0</v>
      </c>
      <c r="BV284">
        <f t="shared" si="719"/>
        <v>0</v>
      </c>
      <c r="BW284">
        <f t="shared" si="719"/>
        <v>0</v>
      </c>
      <c r="BX284">
        <f t="shared" si="719"/>
        <v>0</v>
      </c>
      <c r="BY284">
        <f t="shared" si="719"/>
        <v>0</v>
      </c>
      <c r="BZ284">
        <f t="shared" ref="BZ284:CI290" si="720">IF($C284&lt;&gt;"",IF(N284&gt;0,1,0),0)</f>
        <v>0</v>
      </c>
      <c r="CA284">
        <f t="shared" si="720"/>
        <v>0</v>
      </c>
      <c r="CB284">
        <f t="shared" si="720"/>
        <v>0</v>
      </c>
      <c r="CC284">
        <f t="shared" si="720"/>
        <v>0</v>
      </c>
      <c r="CD284">
        <f t="shared" si="720"/>
        <v>0</v>
      </c>
      <c r="CE284">
        <f t="shared" si="720"/>
        <v>0</v>
      </c>
      <c r="CF284">
        <f t="shared" si="720"/>
        <v>0</v>
      </c>
      <c r="CG284">
        <f t="shared" si="720"/>
        <v>0</v>
      </c>
      <c r="CH284">
        <f t="shared" si="720"/>
        <v>0</v>
      </c>
      <c r="CI284">
        <f t="shared" si="720"/>
        <v>0</v>
      </c>
      <c r="CJ284">
        <f t="shared" ref="CJ284:CS290" si="721">IF($C284&lt;&gt;"",IF(X284&gt;0,1,0),0)</f>
        <v>0</v>
      </c>
      <c r="CK284">
        <f t="shared" si="721"/>
        <v>0</v>
      </c>
      <c r="CL284">
        <f t="shared" si="721"/>
        <v>0</v>
      </c>
      <c r="CM284">
        <f t="shared" si="721"/>
        <v>0</v>
      </c>
      <c r="CN284">
        <f t="shared" si="721"/>
        <v>0</v>
      </c>
      <c r="CO284">
        <f t="shared" si="721"/>
        <v>0</v>
      </c>
      <c r="CP284">
        <f t="shared" si="721"/>
        <v>0</v>
      </c>
      <c r="CQ284">
        <f t="shared" si="721"/>
        <v>0</v>
      </c>
      <c r="CR284">
        <f t="shared" si="721"/>
        <v>0</v>
      </c>
      <c r="CS284">
        <f t="shared" si="721"/>
        <v>0</v>
      </c>
      <c r="CT284">
        <f t="shared" ref="CT284:DC290" si="722">IF($C284&lt;&gt;"",IF(AH284&gt;0,1,0),0)</f>
        <v>0</v>
      </c>
      <c r="CU284">
        <f t="shared" si="722"/>
        <v>0</v>
      </c>
      <c r="CV284">
        <f t="shared" si="722"/>
        <v>0</v>
      </c>
      <c r="CW284">
        <f t="shared" si="722"/>
        <v>0</v>
      </c>
      <c r="CX284">
        <f t="shared" si="722"/>
        <v>0</v>
      </c>
      <c r="CY284">
        <f t="shared" si="722"/>
        <v>0</v>
      </c>
      <c r="CZ284">
        <f t="shared" si="722"/>
        <v>0</v>
      </c>
      <c r="DA284">
        <f t="shared" si="722"/>
        <v>0</v>
      </c>
      <c r="DB284">
        <f t="shared" si="722"/>
        <v>0</v>
      </c>
      <c r="DC284">
        <f t="shared" si="722"/>
        <v>0</v>
      </c>
      <c r="DD284">
        <f t="shared" ref="DD284:DM290" si="723">IF($C284&lt;&gt;"",IF(AR284&gt;0,1,0),0)</f>
        <v>0</v>
      </c>
      <c r="DE284">
        <f t="shared" si="723"/>
        <v>0</v>
      </c>
      <c r="DF284">
        <f t="shared" si="723"/>
        <v>0</v>
      </c>
      <c r="DG284">
        <f t="shared" si="723"/>
        <v>0</v>
      </c>
      <c r="DH284">
        <f t="shared" si="723"/>
        <v>0</v>
      </c>
      <c r="DI284">
        <f t="shared" si="723"/>
        <v>0</v>
      </c>
      <c r="DJ284">
        <f t="shared" si="723"/>
        <v>0</v>
      </c>
      <c r="DK284">
        <f t="shared" si="723"/>
        <v>0</v>
      </c>
      <c r="DL284">
        <f t="shared" si="723"/>
        <v>0</v>
      </c>
      <c r="DM284">
        <f t="shared" si="723"/>
        <v>0</v>
      </c>
      <c r="DN284">
        <f t="shared" ref="DN284:DW290" si="724">IF($C284&lt;&gt;"",IF(BB284&gt;0,1,0),0)</f>
        <v>0</v>
      </c>
      <c r="DO284">
        <f t="shared" si="724"/>
        <v>0</v>
      </c>
      <c r="DP284">
        <f t="shared" si="724"/>
        <v>0</v>
      </c>
      <c r="DQ284">
        <f t="shared" si="724"/>
        <v>0</v>
      </c>
      <c r="DR284">
        <f t="shared" si="724"/>
        <v>0</v>
      </c>
      <c r="DS284">
        <f t="shared" si="724"/>
        <v>0</v>
      </c>
      <c r="DT284">
        <f t="shared" si="724"/>
        <v>0</v>
      </c>
      <c r="DU284">
        <f t="shared" si="724"/>
        <v>0</v>
      </c>
      <c r="DV284">
        <f t="shared" si="724"/>
        <v>0</v>
      </c>
      <c r="DW284">
        <f t="shared" si="724"/>
        <v>0</v>
      </c>
      <c r="DX284">
        <f t="shared" ref="DX284:DZ289" si="725">IF($C284&lt;&gt;"",IF(BL283&gt;0,1,0),0)</f>
        <v>0</v>
      </c>
      <c r="DY284">
        <f t="shared" si="725"/>
        <v>0</v>
      </c>
      <c r="DZ284">
        <f t="shared" si="725"/>
        <v>0</v>
      </c>
    </row>
    <row r="285" spans="1:130">
      <c r="A285" s="106"/>
      <c r="B285" s="19" t="s">
        <v>199</v>
      </c>
      <c r="C285" s="96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0</v>
      </c>
      <c r="AG285" s="18">
        <v>0</v>
      </c>
      <c r="AH285" s="18">
        <v>0</v>
      </c>
      <c r="AI285" s="18">
        <v>0</v>
      </c>
      <c r="AJ285" s="18">
        <v>0</v>
      </c>
      <c r="AK285" s="18">
        <v>0</v>
      </c>
      <c r="AL285" s="18">
        <v>0</v>
      </c>
      <c r="AM285" s="41">
        <v>0</v>
      </c>
      <c r="AN285" s="41">
        <v>0</v>
      </c>
      <c r="AO285" s="41">
        <v>0</v>
      </c>
      <c r="AP285" s="41">
        <v>0</v>
      </c>
      <c r="AQ285" s="18">
        <v>1</v>
      </c>
      <c r="AR285" s="18">
        <v>0</v>
      </c>
      <c r="AS285" s="18">
        <v>0</v>
      </c>
      <c r="AT285" s="18">
        <v>0</v>
      </c>
      <c r="AU285" s="18">
        <v>0</v>
      </c>
      <c r="AV285" s="18">
        <v>0</v>
      </c>
      <c r="AW285" s="18">
        <v>0</v>
      </c>
      <c r="AX285" s="18">
        <v>0</v>
      </c>
      <c r="AY285" s="18">
        <v>0</v>
      </c>
      <c r="AZ285" s="18">
        <v>0</v>
      </c>
      <c r="BA285" s="18">
        <v>0</v>
      </c>
      <c r="BB285" s="18">
        <v>0</v>
      </c>
      <c r="BC285" s="18">
        <v>0</v>
      </c>
      <c r="BD285" s="18">
        <v>0</v>
      </c>
      <c r="BE285" s="25">
        <v>0</v>
      </c>
      <c r="BF285" s="18">
        <v>0</v>
      </c>
      <c r="BG285" s="18">
        <v>0</v>
      </c>
      <c r="BH285" s="18">
        <v>0</v>
      </c>
      <c r="BI285" s="118">
        <v>0</v>
      </c>
      <c r="BJ285" s="118">
        <v>0</v>
      </c>
      <c r="BK285" s="118">
        <v>0</v>
      </c>
      <c r="BL285" s="118">
        <v>0</v>
      </c>
      <c r="BM285" s="118">
        <v>0</v>
      </c>
      <c r="BN285" s="118">
        <v>0</v>
      </c>
      <c r="BO285" s="103"/>
      <c r="BP285">
        <f t="shared" si="719"/>
        <v>0</v>
      </c>
      <c r="BQ285">
        <f t="shared" si="719"/>
        <v>0</v>
      </c>
      <c r="BR285">
        <f t="shared" si="719"/>
        <v>0</v>
      </c>
      <c r="BS285">
        <f t="shared" si="719"/>
        <v>0</v>
      </c>
      <c r="BT285">
        <f t="shared" si="719"/>
        <v>0</v>
      </c>
      <c r="BU285">
        <f t="shared" si="719"/>
        <v>0</v>
      </c>
      <c r="BV285">
        <f t="shared" si="719"/>
        <v>0</v>
      </c>
      <c r="BW285">
        <f t="shared" si="719"/>
        <v>0</v>
      </c>
      <c r="BX285">
        <f t="shared" si="719"/>
        <v>0</v>
      </c>
      <c r="BY285">
        <f t="shared" si="719"/>
        <v>0</v>
      </c>
      <c r="BZ285">
        <f t="shared" si="720"/>
        <v>0</v>
      </c>
      <c r="CA285">
        <f t="shared" si="720"/>
        <v>0</v>
      </c>
      <c r="CB285">
        <f t="shared" si="720"/>
        <v>0</v>
      </c>
      <c r="CC285">
        <f t="shared" si="720"/>
        <v>0</v>
      </c>
      <c r="CD285">
        <f t="shared" si="720"/>
        <v>0</v>
      </c>
      <c r="CE285">
        <f t="shared" si="720"/>
        <v>0</v>
      </c>
      <c r="CF285">
        <f t="shared" si="720"/>
        <v>0</v>
      </c>
      <c r="CG285">
        <f t="shared" si="720"/>
        <v>0</v>
      </c>
      <c r="CH285">
        <f t="shared" si="720"/>
        <v>0</v>
      </c>
      <c r="CI285">
        <f t="shared" si="720"/>
        <v>0</v>
      </c>
      <c r="CJ285">
        <f t="shared" si="721"/>
        <v>0</v>
      </c>
      <c r="CK285">
        <f t="shared" si="721"/>
        <v>0</v>
      </c>
      <c r="CL285">
        <f t="shared" si="721"/>
        <v>0</v>
      </c>
      <c r="CM285">
        <f t="shared" si="721"/>
        <v>0</v>
      </c>
      <c r="CN285">
        <f t="shared" si="721"/>
        <v>0</v>
      </c>
      <c r="CO285">
        <f t="shared" si="721"/>
        <v>0</v>
      </c>
      <c r="CP285">
        <f t="shared" si="721"/>
        <v>0</v>
      </c>
      <c r="CQ285">
        <f t="shared" si="721"/>
        <v>0</v>
      </c>
      <c r="CR285">
        <f t="shared" si="721"/>
        <v>0</v>
      </c>
      <c r="CS285">
        <f t="shared" si="721"/>
        <v>0</v>
      </c>
      <c r="CT285">
        <f t="shared" si="722"/>
        <v>0</v>
      </c>
      <c r="CU285">
        <f t="shared" si="722"/>
        <v>0</v>
      </c>
      <c r="CV285">
        <f t="shared" si="722"/>
        <v>0</v>
      </c>
      <c r="CW285">
        <f t="shared" si="722"/>
        <v>0</v>
      </c>
      <c r="CX285">
        <f t="shared" si="722"/>
        <v>0</v>
      </c>
      <c r="CY285">
        <f t="shared" si="722"/>
        <v>0</v>
      </c>
      <c r="CZ285">
        <f t="shared" si="722"/>
        <v>0</v>
      </c>
      <c r="DA285">
        <f t="shared" si="722"/>
        <v>0</v>
      </c>
      <c r="DB285">
        <f t="shared" si="722"/>
        <v>0</v>
      </c>
      <c r="DC285">
        <f t="shared" si="722"/>
        <v>0</v>
      </c>
      <c r="DD285">
        <f t="shared" si="723"/>
        <v>0</v>
      </c>
      <c r="DE285">
        <f t="shared" si="723"/>
        <v>0</v>
      </c>
      <c r="DF285">
        <f t="shared" si="723"/>
        <v>0</v>
      </c>
      <c r="DG285">
        <f t="shared" si="723"/>
        <v>0</v>
      </c>
      <c r="DH285">
        <f t="shared" si="723"/>
        <v>0</v>
      </c>
      <c r="DI285">
        <f t="shared" si="723"/>
        <v>0</v>
      </c>
      <c r="DJ285">
        <f t="shared" si="723"/>
        <v>0</v>
      </c>
      <c r="DK285">
        <f t="shared" si="723"/>
        <v>0</v>
      </c>
      <c r="DL285">
        <f t="shared" si="723"/>
        <v>0</v>
      </c>
      <c r="DM285">
        <f t="shared" si="723"/>
        <v>0</v>
      </c>
      <c r="DN285">
        <f t="shared" si="724"/>
        <v>0</v>
      </c>
      <c r="DO285">
        <f t="shared" si="724"/>
        <v>0</v>
      </c>
      <c r="DP285">
        <f t="shared" si="724"/>
        <v>0</v>
      </c>
      <c r="DQ285">
        <f t="shared" si="724"/>
        <v>0</v>
      </c>
      <c r="DR285">
        <f t="shared" si="724"/>
        <v>0</v>
      </c>
      <c r="DS285">
        <f t="shared" si="724"/>
        <v>0</v>
      </c>
      <c r="DT285">
        <f t="shared" si="724"/>
        <v>0</v>
      </c>
      <c r="DU285">
        <f t="shared" si="724"/>
        <v>0</v>
      </c>
      <c r="DV285">
        <f t="shared" si="724"/>
        <v>0</v>
      </c>
      <c r="DW285">
        <f t="shared" si="724"/>
        <v>0</v>
      </c>
      <c r="DX285">
        <f t="shared" si="725"/>
        <v>0</v>
      </c>
      <c r="DY285">
        <f t="shared" si="725"/>
        <v>0</v>
      </c>
      <c r="DZ285">
        <f t="shared" si="725"/>
        <v>0</v>
      </c>
    </row>
    <row r="286" spans="1:130">
      <c r="A286" s="106"/>
      <c r="B286" s="19" t="s">
        <v>2</v>
      </c>
      <c r="C286" s="96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>
        <v>0</v>
      </c>
      <c r="T286" s="18">
        <v>0</v>
      </c>
      <c r="U286" s="18">
        <v>0</v>
      </c>
      <c r="V286" s="18"/>
      <c r="W286" s="18"/>
      <c r="X286" s="18">
        <v>0</v>
      </c>
      <c r="Y286" s="18">
        <v>0</v>
      </c>
      <c r="Z286" s="18">
        <v>0</v>
      </c>
      <c r="AA286" s="18">
        <v>0</v>
      </c>
      <c r="AB286" s="41" t="s">
        <v>16</v>
      </c>
      <c r="AC286" s="41" t="s">
        <v>16</v>
      </c>
      <c r="AD286" s="41" t="s">
        <v>16</v>
      </c>
      <c r="AE286" s="41" t="s">
        <v>16</v>
      </c>
      <c r="AF286" s="41" t="s">
        <v>16</v>
      </c>
      <c r="AG286" s="41" t="s">
        <v>16</v>
      </c>
      <c r="AH286" s="41" t="s">
        <v>16</v>
      </c>
      <c r="AI286" s="41" t="s">
        <v>16</v>
      </c>
      <c r="AJ286" s="18">
        <v>4</v>
      </c>
      <c r="AK286" s="18">
        <v>1</v>
      </c>
      <c r="AL286" s="18">
        <v>1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  <c r="AR286" s="18">
        <v>0</v>
      </c>
      <c r="AS286" s="18">
        <v>1</v>
      </c>
      <c r="AT286" s="18">
        <v>0</v>
      </c>
      <c r="AU286" s="18">
        <v>0</v>
      </c>
      <c r="AV286" s="18">
        <v>0</v>
      </c>
      <c r="AW286" s="18">
        <v>0</v>
      </c>
      <c r="AX286" s="18">
        <v>0</v>
      </c>
      <c r="AY286" s="41" t="s">
        <v>16</v>
      </c>
      <c r="AZ286" s="41" t="s">
        <v>16</v>
      </c>
      <c r="BA286" s="18">
        <v>13</v>
      </c>
      <c r="BB286" s="18">
        <v>13</v>
      </c>
      <c r="BC286" s="18">
        <v>0</v>
      </c>
      <c r="BD286" s="18">
        <v>0</v>
      </c>
      <c r="BE286" s="25">
        <v>12</v>
      </c>
      <c r="BF286" s="18">
        <v>0</v>
      </c>
      <c r="BG286" s="18">
        <v>0</v>
      </c>
      <c r="BH286" s="18">
        <v>0</v>
      </c>
      <c r="BI286" s="118">
        <v>0</v>
      </c>
      <c r="BJ286" s="118">
        <v>0</v>
      </c>
      <c r="BK286" s="118">
        <v>0</v>
      </c>
      <c r="BL286" s="118">
        <v>2</v>
      </c>
      <c r="BM286" s="118">
        <v>0.2</v>
      </c>
      <c r="BN286" s="118">
        <v>0</v>
      </c>
      <c r="BO286" s="103"/>
      <c r="BP286">
        <f t="shared" si="719"/>
        <v>0</v>
      </c>
      <c r="BQ286">
        <f t="shared" si="719"/>
        <v>0</v>
      </c>
      <c r="BR286">
        <f t="shared" si="719"/>
        <v>0</v>
      </c>
      <c r="BS286">
        <f t="shared" si="719"/>
        <v>0</v>
      </c>
      <c r="BT286">
        <f t="shared" si="719"/>
        <v>0</v>
      </c>
      <c r="BU286">
        <f t="shared" si="719"/>
        <v>0</v>
      </c>
      <c r="BV286">
        <f t="shared" si="719"/>
        <v>0</v>
      </c>
      <c r="BW286">
        <f t="shared" si="719"/>
        <v>0</v>
      </c>
      <c r="BX286">
        <f t="shared" si="719"/>
        <v>0</v>
      </c>
      <c r="BY286">
        <f t="shared" si="719"/>
        <v>0</v>
      </c>
      <c r="BZ286">
        <f t="shared" si="720"/>
        <v>0</v>
      </c>
      <c r="CA286">
        <f t="shared" si="720"/>
        <v>0</v>
      </c>
      <c r="CB286">
        <f t="shared" si="720"/>
        <v>0</v>
      </c>
      <c r="CC286">
        <f t="shared" si="720"/>
        <v>0</v>
      </c>
      <c r="CD286">
        <f t="shared" si="720"/>
        <v>0</v>
      </c>
      <c r="CE286">
        <f t="shared" si="720"/>
        <v>0</v>
      </c>
      <c r="CF286">
        <f t="shared" si="720"/>
        <v>0</v>
      </c>
      <c r="CG286">
        <f t="shared" si="720"/>
        <v>0</v>
      </c>
      <c r="CH286">
        <f t="shared" si="720"/>
        <v>0</v>
      </c>
      <c r="CI286">
        <f t="shared" si="720"/>
        <v>0</v>
      </c>
      <c r="CJ286">
        <f t="shared" si="721"/>
        <v>0</v>
      </c>
      <c r="CK286">
        <f t="shared" si="721"/>
        <v>0</v>
      </c>
      <c r="CL286">
        <f t="shared" si="721"/>
        <v>0</v>
      </c>
      <c r="CM286">
        <f t="shared" si="721"/>
        <v>0</v>
      </c>
      <c r="CN286">
        <f t="shared" si="721"/>
        <v>0</v>
      </c>
      <c r="CO286">
        <f t="shared" si="721"/>
        <v>0</v>
      </c>
      <c r="CP286">
        <f t="shared" si="721"/>
        <v>0</v>
      </c>
      <c r="CQ286">
        <f t="shared" si="721"/>
        <v>0</v>
      </c>
      <c r="CR286">
        <f t="shared" si="721"/>
        <v>0</v>
      </c>
      <c r="CS286">
        <f t="shared" si="721"/>
        <v>0</v>
      </c>
      <c r="CT286">
        <f t="shared" si="722"/>
        <v>0</v>
      </c>
      <c r="CU286">
        <f t="shared" si="722"/>
        <v>0</v>
      </c>
      <c r="CV286">
        <f t="shared" si="722"/>
        <v>0</v>
      </c>
      <c r="CW286">
        <f t="shared" si="722"/>
        <v>0</v>
      </c>
      <c r="CX286">
        <f t="shared" si="722"/>
        <v>0</v>
      </c>
      <c r="CY286">
        <f t="shared" si="722"/>
        <v>0</v>
      </c>
      <c r="CZ286">
        <f t="shared" si="722"/>
        <v>0</v>
      </c>
      <c r="DA286">
        <f t="shared" si="722"/>
        <v>0</v>
      </c>
      <c r="DB286">
        <f t="shared" si="722"/>
        <v>0</v>
      </c>
      <c r="DC286">
        <f t="shared" si="722"/>
        <v>0</v>
      </c>
      <c r="DD286">
        <f t="shared" si="723"/>
        <v>0</v>
      </c>
      <c r="DE286">
        <f t="shared" si="723"/>
        <v>0</v>
      </c>
      <c r="DF286">
        <f t="shared" si="723"/>
        <v>0</v>
      </c>
      <c r="DG286">
        <f t="shared" si="723"/>
        <v>0</v>
      </c>
      <c r="DH286">
        <f t="shared" si="723"/>
        <v>0</v>
      </c>
      <c r="DI286">
        <f t="shared" si="723"/>
        <v>0</v>
      </c>
      <c r="DJ286">
        <f t="shared" si="723"/>
        <v>0</v>
      </c>
      <c r="DK286">
        <f t="shared" si="723"/>
        <v>0</v>
      </c>
      <c r="DL286">
        <f t="shared" si="723"/>
        <v>0</v>
      </c>
      <c r="DM286">
        <f t="shared" si="723"/>
        <v>0</v>
      </c>
      <c r="DN286">
        <f t="shared" si="724"/>
        <v>0</v>
      </c>
      <c r="DO286">
        <f t="shared" si="724"/>
        <v>0</v>
      </c>
      <c r="DP286">
        <f t="shared" si="724"/>
        <v>0</v>
      </c>
      <c r="DQ286">
        <f t="shared" si="724"/>
        <v>0</v>
      </c>
      <c r="DR286">
        <f t="shared" si="724"/>
        <v>0</v>
      </c>
      <c r="DS286">
        <f t="shared" si="724"/>
        <v>0</v>
      </c>
      <c r="DT286">
        <f t="shared" si="724"/>
        <v>0</v>
      </c>
      <c r="DU286">
        <f t="shared" si="724"/>
        <v>0</v>
      </c>
      <c r="DV286">
        <f t="shared" si="724"/>
        <v>0</v>
      </c>
      <c r="DW286">
        <f t="shared" si="724"/>
        <v>0</v>
      </c>
      <c r="DX286">
        <f t="shared" si="725"/>
        <v>0</v>
      </c>
      <c r="DY286">
        <f t="shared" si="725"/>
        <v>0</v>
      </c>
      <c r="DZ286">
        <f t="shared" si="725"/>
        <v>0</v>
      </c>
    </row>
    <row r="287" spans="1:130" ht="15.75">
      <c r="A287" s="106"/>
      <c r="B287" s="19" t="s">
        <v>202</v>
      </c>
      <c r="C287" s="96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41"/>
      <c r="AC287" s="41"/>
      <c r="AD287" s="41"/>
      <c r="AE287" s="41"/>
      <c r="AF287" s="41"/>
      <c r="AG287" s="41"/>
      <c r="AH287" s="41"/>
      <c r="AI287" s="41"/>
      <c r="AJ287" s="18">
        <v>2</v>
      </c>
      <c r="AK287" s="18">
        <v>2</v>
      </c>
      <c r="AL287" s="18">
        <v>1</v>
      </c>
      <c r="AM287" s="18">
        <v>1</v>
      </c>
      <c r="AN287" s="18">
        <v>1</v>
      </c>
      <c r="AO287" s="18">
        <v>1.3</v>
      </c>
      <c r="AP287" s="18">
        <v>1.3</v>
      </c>
      <c r="AQ287" s="18">
        <v>1.2</v>
      </c>
      <c r="AR287" s="18">
        <v>4</v>
      </c>
      <c r="AS287" s="18">
        <v>2</v>
      </c>
      <c r="AT287" s="18"/>
      <c r="AU287" s="18"/>
      <c r="AV287" s="18"/>
      <c r="AW287" s="18">
        <v>3</v>
      </c>
      <c r="AX287" s="41" t="s">
        <v>16</v>
      </c>
      <c r="AY287" s="41"/>
      <c r="AZ287" s="41"/>
      <c r="BA287" s="18"/>
      <c r="BB287" s="18"/>
      <c r="BC287" s="18"/>
      <c r="BD287" s="18"/>
      <c r="BE287" s="25"/>
      <c r="BF287" s="18"/>
      <c r="BG287" s="18"/>
      <c r="BH287" s="18"/>
      <c r="BI287" s="118">
        <v>1.43</v>
      </c>
      <c r="BJ287" s="118"/>
      <c r="BK287" s="2"/>
      <c r="BL287" s="118">
        <v>0</v>
      </c>
      <c r="BM287" s="118">
        <v>2.5</v>
      </c>
      <c r="BN287" s="118">
        <v>0</v>
      </c>
      <c r="BO287" s="103"/>
      <c r="BP287">
        <f t="shared" si="719"/>
        <v>0</v>
      </c>
      <c r="BQ287">
        <f t="shared" si="719"/>
        <v>0</v>
      </c>
      <c r="BR287">
        <f t="shared" si="719"/>
        <v>0</v>
      </c>
      <c r="BS287">
        <f t="shared" si="719"/>
        <v>0</v>
      </c>
      <c r="BT287">
        <f t="shared" si="719"/>
        <v>0</v>
      </c>
      <c r="BU287">
        <f t="shared" si="719"/>
        <v>0</v>
      </c>
      <c r="BV287">
        <f t="shared" si="719"/>
        <v>0</v>
      </c>
      <c r="BW287">
        <f t="shared" si="719"/>
        <v>0</v>
      </c>
      <c r="BX287">
        <f t="shared" si="719"/>
        <v>0</v>
      </c>
      <c r="BY287">
        <f t="shared" si="719"/>
        <v>0</v>
      </c>
      <c r="BZ287">
        <f t="shared" si="720"/>
        <v>0</v>
      </c>
      <c r="CA287">
        <f t="shared" si="720"/>
        <v>0</v>
      </c>
      <c r="CB287">
        <f t="shared" si="720"/>
        <v>0</v>
      </c>
      <c r="CC287">
        <f t="shared" si="720"/>
        <v>0</v>
      </c>
      <c r="CD287">
        <f t="shared" si="720"/>
        <v>0</v>
      </c>
      <c r="CE287">
        <f t="shared" si="720"/>
        <v>0</v>
      </c>
      <c r="CF287">
        <f t="shared" si="720"/>
        <v>0</v>
      </c>
      <c r="CG287">
        <f t="shared" si="720"/>
        <v>0</v>
      </c>
      <c r="CH287">
        <f t="shared" si="720"/>
        <v>0</v>
      </c>
      <c r="CI287">
        <f t="shared" si="720"/>
        <v>0</v>
      </c>
      <c r="CJ287">
        <f t="shared" si="721"/>
        <v>0</v>
      </c>
      <c r="CK287">
        <f t="shared" si="721"/>
        <v>0</v>
      </c>
      <c r="CL287">
        <f t="shared" si="721"/>
        <v>0</v>
      </c>
      <c r="CM287">
        <f t="shared" si="721"/>
        <v>0</v>
      </c>
      <c r="CN287">
        <f t="shared" si="721"/>
        <v>0</v>
      </c>
      <c r="CO287">
        <f t="shared" si="721"/>
        <v>0</v>
      </c>
      <c r="CP287">
        <f t="shared" si="721"/>
        <v>0</v>
      </c>
      <c r="CQ287">
        <f t="shared" si="721"/>
        <v>0</v>
      </c>
      <c r="CR287">
        <f t="shared" si="721"/>
        <v>0</v>
      </c>
      <c r="CS287">
        <f t="shared" si="721"/>
        <v>0</v>
      </c>
      <c r="CT287">
        <f t="shared" si="722"/>
        <v>0</v>
      </c>
      <c r="CU287">
        <f t="shared" si="722"/>
        <v>0</v>
      </c>
      <c r="CV287">
        <f t="shared" si="722"/>
        <v>0</v>
      </c>
      <c r="CW287">
        <f t="shared" si="722"/>
        <v>0</v>
      </c>
      <c r="CX287">
        <f t="shared" si="722"/>
        <v>0</v>
      </c>
      <c r="CY287">
        <f t="shared" si="722"/>
        <v>0</v>
      </c>
      <c r="CZ287">
        <f t="shared" si="722"/>
        <v>0</v>
      </c>
      <c r="DA287">
        <f t="shared" si="722"/>
        <v>0</v>
      </c>
      <c r="DB287">
        <f t="shared" si="722"/>
        <v>0</v>
      </c>
      <c r="DC287">
        <f t="shared" si="722"/>
        <v>0</v>
      </c>
      <c r="DD287">
        <f t="shared" si="723"/>
        <v>0</v>
      </c>
      <c r="DE287">
        <f t="shared" si="723"/>
        <v>0</v>
      </c>
      <c r="DF287">
        <f t="shared" si="723"/>
        <v>0</v>
      </c>
      <c r="DG287">
        <f t="shared" si="723"/>
        <v>0</v>
      </c>
      <c r="DH287">
        <f t="shared" si="723"/>
        <v>0</v>
      </c>
      <c r="DI287">
        <f t="shared" si="723"/>
        <v>0</v>
      </c>
      <c r="DJ287">
        <f t="shared" si="723"/>
        <v>0</v>
      </c>
      <c r="DK287">
        <f t="shared" si="723"/>
        <v>0</v>
      </c>
      <c r="DL287">
        <f t="shared" si="723"/>
        <v>0</v>
      </c>
      <c r="DM287">
        <f t="shared" si="723"/>
        <v>0</v>
      </c>
      <c r="DN287">
        <f t="shared" si="724"/>
        <v>0</v>
      </c>
      <c r="DO287">
        <f t="shared" si="724"/>
        <v>0</v>
      </c>
      <c r="DP287">
        <f t="shared" si="724"/>
        <v>0</v>
      </c>
      <c r="DQ287">
        <f t="shared" si="724"/>
        <v>0</v>
      </c>
      <c r="DR287">
        <f t="shared" si="724"/>
        <v>0</v>
      </c>
      <c r="DS287">
        <f t="shared" si="724"/>
        <v>0</v>
      </c>
      <c r="DT287">
        <f t="shared" si="724"/>
        <v>0</v>
      </c>
      <c r="DU287">
        <f t="shared" si="724"/>
        <v>0</v>
      </c>
      <c r="DV287">
        <f t="shared" si="724"/>
        <v>0</v>
      </c>
      <c r="DW287">
        <f t="shared" si="724"/>
        <v>0</v>
      </c>
      <c r="DX287">
        <f t="shared" si="725"/>
        <v>0</v>
      </c>
      <c r="DY287">
        <f t="shared" si="725"/>
        <v>0</v>
      </c>
      <c r="DZ287">
        <f t="shared" si="725"/>
        <v>0</v>
      </c>
    </row>
    <row r="288" spans="1:130">
      <c r="A288" s="106"/>
      <c r="B288" s="59" t="s">
        <v>3</v>
      </c>
      <c r="C288" s="96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>
        <v>0</v>
      </c>
      <c r="T288" s="18">
        <v>3.5129000000000001E-2</v>
      </c>
      <c r="U288" s="18">
        <v>0.389677</v>
      </c>
      <c r="V288" s="18">
        <v>1.4791989999999999</v>
      </c>
      <c r="W288" s="18">
        <v>2.552092</v>
      </c>
      <c r="X288" s="18">
        <v>2E-3</v>
      </c>
      <c r="Y288" s="18">
        <v>5.3999999999999999E-2</v>
      </c>
      <c r="Z288" s="18">
        <v>9.6000000000000002E-2</v>
      </c>
      <c r="AA288" s="18">
        <v>0.23899999999999999</v>
      </c>
      <c r="AB288" s="18">
        <v>0.69643299999999997</v>
      </c>
      <c r="AC288" s="18">
        <v>2.0647700000000002</v>
      </c>
      <c r="AD288" s="18">
        <v>6.8575650000000001</v>
      </c>
      <c r="AE288" s="18">
        <v>14.193250000000001</v>
      </c>
      <c r="AF288" s="18">
        <v>22.054320000000001</v>
      </c>
      <c r="AG288" s="18">
        <v>55.142209999999999</v>
      </c>
      <c r="AH288" s="18">
        <v>37.753390000000003</v>
      </c>
      <c r="AI288" s="18">
        <v>34.065730000000002</v>
      </c>
      <c r="AJ288" s="18">
        <v>26</v>
      </c>
      <c r="AK288" s="18">
        <v>25</v>
      </c>
      <c r="AL288" s="18">
        <v>27</v>
      </c>
      <c r="AM288" s="18">
        <v>36</v>
      </c>
      <c r="AN288" s="18">
        <v>43</v>
      </c>
      <c r="AO288" s="18">
        <v>45</v>
      </c>
      <c r="AP288" s="18">
        <v>51</v>
      </c>
      <c r="AQ288" s="18">
        <v>56</v>
      </c>
      <c r="AR288" s="18">
        <v>56</v>
      </c>
      <c r="AS288" s="18">
        <v>80</v>
      </c>
      <c r="AT288" s="18">
        <v>89.147769999999994</v>
      </c>
      <c r="AU288" s="18">
        <v>92.301270000000002</v>
      </c>
      <c r="AV288" s="18">
        <v>107.3117</v>
      </c>
      <c r="AW288" s="18">
        <v>103.0752</v>
      </c>
      <c r="AX288" s="18">
        <v>108.77135</v>
      </c>
      <c r="AY288" s="18">
        <v>102.196</v>
      </c>
      <c r="AZ288" s="18">
        <v>28.166930000000001</v>
      </c>
      <c r="BA288" s="18">
        <v>13</v>
      </c>
      <c r="BB288" s="18">
        <v>51.514688</v>
      </c>
      <c r="BC288" s="18">
        <v>23.3282639</v>
      </c>
      <c r="BD288" s="18">
        <v>51.3396811</v>
      </c>
      <c r="BE288" s="18">
        <v>115.3774968</v>
      </c>
      <c r="BF288" s="18">
        <v>5.2630455999999999</v>
      </c>
      <c r="BG288" s="18">
        <v>6.1812338000000011</v>
      </c>
      <c r="BH288" s="18">
        <v>7.3369878000000011</v>
      </c>
      <c r="BI288" s="18">
        <v>8.1578370000000007</v>
      </c>
      <c r="BJ288" s="18">
        <v>9.4189805</v>
      </c>
      <c r="BK288" s="18">
        <v>10.891731</v>
      </c>
      <c r="BL288" s="118">
        <v>1</v>
      </c>
      <c r="BM288" s="118">
        <v>2</v>
      </c>
      <c r="BN288" s="118">
        <v>6</v>
      </c>
      <c r="BO288" s="103"/>
      <c r="BP288">
        <f t="shared" si="719"/>
        <v>0</v>
      </c>
      <c r="BQ288">
        <f t="shared" si="719"/>
        <v>0</v>
      </c>
      <c r="BR288">
        <f t="shared" si="719"/>
        <v>0</v>
      </c>
      <c r="BS288">
        <f t="shared" si="719"/>
        <v>0</v>
      </c>
      <c r="BT288">
        <f t="shared" si="719"/>
        <v>0</v>
      </c>
      <c r="BU288">
        <f t="shared" si="719"/>
        <v>0</v>
      </c>
      <c r="BV288">
        <f t="shared" si="719"/>
        <v>0</v>
      </c>
      <c r="BW288">
        <f t="shared" si="719"/>
        <v>0</v>
      </c>
      <c r="BX288">
        <f t="shared" si="719"/>
        <v>0</v>
      </c>
      <c r="BY288">
        <f t="shared" si="719"/>
        <v>0</v>
      </c>
      <c r="BZ288">
        <f t="shared" si="720"/>
        <v>0</v>
      </c>
      <c r="CA288">
        <f t="shared" si="720"/>
        <v>0</v>
      </c>
      <c r="CB288">
        <f t="shared" si="720"/>
        <v>0</v>
      </c>
      <c r="CC288">
        <f t="shared" si="720"/>
        <v>0</v>
      </c>
      <c r="CD288">
        <f t="shared" si="720"/>
        <v>0</v>
      </c>
      <c r="CE288">
        <f t="shared" si="720"/>
        <v>0</v>
      </c>
      <c r="CF288">
        <f t="shared" si="720"/>
        <v>0</v>
      </c>
      <c r="CG288">
        <f t="shared" si="720"/>
        <v>0</v>
      </c>
      <c r="CH288">
        <f t="shared" si="720"/>
        <v>0</v>
      </c>
      <c r="CI288">
        <f t="shared" si="720"/>
        <v>0</v>
      </c>
      <c r="CJ288">
        <f t="shared" si="721"/>
        <v>0</v>
      </c>
      <c r="CK288">
        <f t="shared" si="721"/>
        <v>0</v>
      </c>
      <c r="CL288">
        <f t="shared" si="721"/>
        <v>0</v>
      </c>
      <c r="CM288">
        <f t="shared" si="721"/>
        <v>0</v>
      </c>
      <c r="CN288">
        <f t="shared" si="721"/>
        <v>0</v>
      </c>
      <c r="CO288">
        <f t="shared" si="721"/>
        <v>0</v>
      </c>
      <c r="CP288">
        <f t="shared" si="721"/>
        <v>0</v>
      </c>
      <c r="CQ288">
        <f t="shared" si="721"/>
        <v>0</v>
      </c>
      <c r="CR288">
        <f t="shared" si="721"/>
        <v>0</v>
      </c>
      <c r="CS288">
        <f t="shared" si="721"/>
        <v>0</v>
      </c>
      <c r="CT288">
        <f t="shared" si="722"/>
        <v>0</v>
      </c>
      <c r="CU288">
        <f t="shared" si="722"/>
        <v>0</v>
      </c>
      <c r="CV288">
        <f t="shared" si="722"/>
        <v>0</v>
      </c>
      <c r="CW288">
        <f t="shared" si="722"/>
        <v>0</v>
      </c>
      <c r="CX288">
        <f t="shared" si="722"/>
        <v>0</v>
      </c>
      <c r="CY288">
        <f t="shared" si="722"/>
        <v>0</v>
      </c>
      <c r="CZ288">
        <f t="shared" si="722"/>
        <v>0</v>
      </c>
      <c r="DA288">
        <f t="shared" si="722"/>
        <v>0</v>
      </c>
      <c r="DB288">
        <f t="shared" si="722"/>
        <v>0</v>
      </c>
      <c r="DC288">
        <f t="shared" si="722"/>
        <v>0</v>
      </c>
      <c r="DD288">
        <f t="shared" si="723"/>
        <v>0</v>
      </c>
      <c r="DE288">
        <f t="shared" si="723"/>
        <v>0</v>
      </c>
      <c r="DF288">
        <f t="shared" si="723"/>
        <v>0</v>
      </c>
      <c r="DG288">
        <f t="shared" si="723"/>
        <v>0</v>
      </c>
      <c r="DH288">
        <f t="shared" si="723"/>
        <v>0</v>
      </c>
      <c r="DI288">
        <f t="shared" si="723"/>
        <v>0</v>
      </c>
      <c r="DJ288">
        <f t="shared" si="723"/>
        <v>0</v>
      </c>
      <c r="DK288">
        <f t="shared" si="723"/>
        <v>0</v>
      </c>
      <c r="DL288">
        <f t="shared" si="723"/>
        <v>0</v>
      </c>
      <c r="DM288">
        <f t="shared" si="723"/>
        <v>0</v>
      </c>
      <c r="DN288">
        <f t="shared" si="724"/>
        <v>0</v>
      </c>
      <c r="DO288">
        <f t="shared" si="724"/>
        <v>0</v>
      </c>
      <c r="DP288">
        <f t="shared" si="724"/>
        <v>0</v>
      </c>
      <c r="DQ288">
        <f t="shared" si="724"/>
        <v>0</v>
      </c>
      <c r="DR288">
        <f t="shared" si="724"/>
        <v>0</v>
      </c>
      <c r="DS288">
        <f t="shared" si="724"/>
        <v>0</v>
      </c>
      <c r="DT288">
        <f t="shared" si="724"/>
        <v>0</v>
      </c>
      <c r="DU288">
        <f t="shared" si="724"/>
        <v>0</v>
      </c>
      <c r="DV288">
        <f t="shared" si="724"/>
        <v>0</v>
      </c>
      <c r="DW288">
        <f t="shared" si="724"/>
        <v>0</v>
      </c>
      <c r="DX288">
        <f t="shared" si="725"/>
        <v>0</v>
      </c>
      <c r="DY288">
        <f t="shared" si="725"/>
        <v>0</v>
      </c>
      <c r="DZ288">
        <f t="shared" si="725"/>
        <v>0</v>
      </c>
    </row>
    <row r="289" spans="1:130">
      <c r="A289" s="106" t="str">
        <f>IF(LEFT(B317,1)&lt;&gt;"",IF(LEFT(B317,1)&lt;&gt;" ",COUNT($A$66:A288)+1,""),"")</f>
        <v/>
      </c>
      <c r="B289" s="19" t="s">
        <v>205</v>
      </c>
      <c r="C289" s="96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0.192</v>
      </c>
      <c r="AA289" s="18">
        <v>0.17299999999999999</v>
      </c>
      <c r="AB289" s="18">
        <v>0.17699999999999999</v>
      </c>
      <c r="AC289" s="18">
        <v>0.224</v>
      </c>
      <c r="AD289" s="18">
        <v>0.26200000000000001</v>
      </c>
      <c r="AE289" s="18">
        <v>0.317</v>
      </c>
      <c r="AF289" s="18">
        <v>0.27900000000000003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18">
        <v>0</v>
      </c>
      <c r="AM289" s="18">
        <v>0</v>
      </c>
      <c r="AN289" s="18">
        <v>0</v>
      </c>
      <c r="AO289" s="18">
        <v>0</v>
      </c>
      <c r="AP289" s="18">
        <v>0</v>
      </c>
      <c r="AQ289" s="18">
        <v>0</v>
      </c>
      <c r="AR289" s="18">
        <v>0</v>
      </c>
      <c r="AS289" s="18">
        <v>0</v>
      </c>
      <c r="AT289" s="18">
        <v>0</v>
      </c>
      <c r="AU289" s="18">
        <v>0</v>
      </c>
      <c r="AV289" s="18">
        <v>0</v>
      </c>
      <c r="AW289" s="18">
        <v>0</v>
      </c>
      <c r="AX289" s="18">
        <v>0</v>
      </c>
      <c r="AY289" s="18">
        <v>0</v>
      </c>
      <c r="AZ289" s="18">
        <v>0</v>
      </c>
      <c r="BA289" s="18">
        <v>0</v>
      </c>
      <c r="BB289" s="18">
        <v>0</v>
      </c>
      <c r="BC289" s="18">
        <v>0</v>
      </c>
      <c r="BD289" s="18">
        <v>0</v>
      </c>
      <c r="BE289" s="25">
        <v>0</v>
      </c>
      <c r="BF289" s="25">
        <v>0</v>
      </c>
      <c r="BG289" s="18">
        <v>0</v>
      </c>
      <c r="BH289" s="18">
        <v>0</v>
      </c>
      <c r="BI289" s="18">
        <v>0</v>
      </c>
      <c r="BJ289" s="118">
        <v>0</v>
      </c>
      <c r="BK289" s="118">
        <v>0</v>
      </c>
      <c r="BL289" s="118">
        <v>0</v>
      </c>
      <c r="BM289" s="118">
        <v>0</v>
      </c>
      <c r="BN289" s="118">
        <v>0</v>
      </c>
      <c r="BO289" s="103"/>
      <c r="BP289">
        <f t="shared" si="719"/>
        <v>0</v>
      </c>
      <c r="BQ289">
        <f t="shared" si="719"/>
        <v>0</v>
      </c>
      <c r="BR289">
        <f t="shared" si="719"/>
        <v>0</v>
      </c>
      <c r="BS289">
        <f t="shared" si="719"/>
        <v>0</v>
      </c>
      <c r="BT289">
        <f t="shared" si="719"/>
        <v>0</v>
      </c>
      <c r="BU289">
        <f t="shared" si="719"/>
        <v>0</v>
      </c>
      <c r="BV289">
        <f t="shared" si="719"/>
        <v>0</v>
      </c>
      <c r="BW289">
        <f t="shared" si="719"/>
        <v>0</v>
      </c>
      <c r="BX289">
        <f t="shared" si="719"/>
        <v>0</v>
      </c>
      <c r="BY289">
        <f t="shared" si="719"/>
        <v>0</v>
      </c>
      <c r="BZ289">
        <f t="shared" si="720"/>
        <v>0</v>
      </c>
      <c r="CA289">
        <f t="shared" si="720"/>
        <v>0</v>
      </c>
      <c r="CB289">
        <f t="shared" si="720"/>
        <v>0</v>
      </c>
      <c r="CC289">
        <f t="shared" si="720"/>
        <v>0</v>
      </c>
      <c r="CD289">
        <f t="shared" si="720"/>
        <v>0</v>
      </c>
      <c r="CE289">
        <f t="shared" si="720"/>
        <v>0</v>
      </c>
      <c r="CF289">
        <f t="shared" si="720"/>
        <v>0</v>
      </c>
      <c r="CG289">
        <f t="shared" si="720"/>
        <v>0</v>
      </c>
      <c r="CH289">
        <f t="shared" si="720"/>
        <v>0</v>
      </c>
      <c r="CI289">
        <f t="shared" si="720"/>
        <v>0</v>
      </c>
      <c r="CJ289">
        <f t="shared" si="721"/>
        <v>0</v>
      </c>
      <c r="CK289">
        <f t="shared" si="721"/>
        <v>0</v>
      </c>
      <c r="CL289">
        <f t="shared" si="721"/>
        <v>0</v>
      </c>
      <c r="CM289">
        <f t="shared" si="721"/>
        <v>0</v>
      </c>
      <c r="CN289">
        <f t="shared" si="721"/>
        <v>0</v>
      </c>
      <c r="CO289">
        <f t="shared" si="721"/>
        <v>0</v>
      </c>
      <c r="CP289">
        <f t="shared" si="721"/>
        <v>0</v>
      </c>
      <c r="CQ289">
        <f t="shared" si="721"/>
        <v>0</v>
      </c>
      <c r="CR289">
        <f t="shared" si="721"/>
        <v>0</v>
      </c>
      <c r="CS289">
        <f t="shared" si="721"/>
        <v>0</v>
      </c>
      <c r="CT289">
        <f t="shared" si="722"/>
        <v>0</v>
      </c>
      <c r="CU289">
        <f t="shared" si="722"/>
        <v>0</v>
      </c>
      <c r="CV289">
        <f t="shared" si="722"/>
        <v>0</v>
      </c>
      <c r="CW289">
        <f t="shared" si="722"/>
        <v>0</v>
      </c>
      <c r="CX289">
        <f t="shared" si="722"/>
        <v>0</v>
      </c>
      <c r="CY289">
        <f t="shared" si="722"/>
        <v>0</v>
      </c>
      <c r="CZ289">
        <f t="shared" si="722"/>
        <v>0</v>
      </c>
      <c r="DA289">
        <f t="shared" si="722"/>
        <v>0</v>
      </c>
      <c r="DB289">
        <f t="shared" si="722"/>
        <v>0</v>
      </c>
      <c r="DC289">
        <f t="shared" si="722"/>
        <v>0</v>
      </c>
      <c r="DD289">
        <f t="shared" si="723"/>
        <v>0</v>
      </c>
      <c r="DE289">
        <f t="shared" si="723"/>
        <v>0</v>
      </c>
      <c r="DF289">
        <f t="shared" si="723"/>
        <v>0</v>
      </c>
      <c r="DG289">
        <f t="shared" si="723"/>
        <v>0</v>
      </c>
      <c r="DH289">
        <f t="shared" si="723"/>
        <v>0</v>
      </c>
      <c r="DI289">
        <f t="shared" si="723"/>
        <v>0</v>
      </c>
      <c r="DJ289">
        <f t="shared" si="723"/>
        <v>0</v>
      </c>
      <c r="DK289">
        <f t="shared" si="723"/>
        <v>0</v>
      </c>
      <c r="DL289">
        <f t="shared" si="723"/>
        <v>0</v>
      </c>
      <c r="DM289">
        <f t="shared" si="723"/>
        <v>0</v>
      </c>
      <c r="DN289">
        <f t="shared" si="724"/>
        <v>0</v>
      </c>
      <c r="DO289">
        <f t="shared" si="724"/>
        <v>0</v>
      </c>
      <c r="DP289">
        <f t="shared" si="724"/>
        <v>0</v>
      </c>
      <c r="DQ289">
        <f t="shared" si="724"/>
        <v>0</v>
      </c>
      <c r="DR289">
        <f t="shared" si="724"/>
        <v>0</v>
      </c>
      <c r="DS289">
        <f t="shared" si="724"/>
        <v>0</v>
      </c>
      <c r="DT289">
        <f t="shared" si="724"/>
        <v>0</v>
      </c>
      <c r="DU289">
        <f t="shared" si="724"/>
        <v>0</v>
      </c>
      <c r="DV289">
        <f t="shared" si="724"/>
        <v>0</v>
      </c>
      <c r="DW289">
        <f t="shared" si="724"/>
        <v>0</v>
      </c>
      <c r="DX289">
        <f t="shared" si="725"/>
        <v>0</v>
      </c>
      <c r="DY289">
        <f t="shared" si="725"/>
        <v>0</v>
      </c>
      <c r="DZ289">
        <f t="shared" si="725"/>
        <v>0</v>
      </c>
    </row>
    <row r="290" spans="1:130">
      <c r="A290" s="106"/>
      <c r="B290" s="19" t="s">
        <v>210</v>
      </c>
      <c r="C290" s="96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>
        <v>507.48699009568571</v>
      </c>
      <c r="AG290" s="18">
        <v>472.81818181818181</v>
      </c>
      <c r="AH290" s="18">
        <v>547.29779411764707</v>
      </c>
      <c r="AI290" s="18">
        <v>522.08865248226948</v>
      </c>
      <c r="AJ290" s="18">
        <v>565.86195171710301</v>
      </c>
      <c r="AK290" s="18">
        <v>522.19434628975262</v>
      </c>
      <c r="AL290" s="18">
        <v>357.63942307692309</v>
      </c>
      <c r="AM290" s="18">
        <v>403.87967914438502</v>
      </c>
      <c r="AN290" s="18">
        <v>399.00260416666669</v>
      </c>
      <c r="AO290" s="18">
        <v>350.45205479452056</v>
      </c>
      <c r="AP290" s="18">
        <v>351.33031674208144</v>
      </c>
      <c r="AQ290" s="18">
        <v>336.31601731601734</v>
      </c>
      <c r="AR290" s="18">
        <v>296.81801125703566</v>
      </c>
      <c r="AS290" s="18">
        <v>289.67395264116578</v>
      </c>
      <c r="AT290" s="18">
        <v>305.99615384615385</v>
      </c>
      <c r="AU290" s="18">
        <v>369.45391705069125</v>
      </c>
      <c r="AV290" s="18">
        <v>407.92929292929296</v>
      </c>
      <c r="AW290" s="18">
        <v>410.01530612244898</v>
      </c>
      <c r="AX290" s="18">
        <v>412.625</v>
      </c>
      <c r="AY290" s="18">
        <v>484.64117647058822</v>
      </c>
      <c r="AZ290" s="18">
        <v>468.67093105899079</v>
      </c>
      <c r="BA290" s="18">
        <v>509.99693251533745</v>
      </c>
      <c r="BB290" s="18">
        <v>429.07706945765932</v>
      </c>
      <c r="BC290" s="18">
        <v>403.75862068965517</v>
      </c>
      <c r="BD290" s="18">
        <v>404.13931681178832</v>
      </c>
      <c r="BE290" s="25">
        <v>415.36033519553075</v>
      </c>
      <c r="BF290" s="25">
        <v>367.46039603960395</v>
      </c>
      <c r="BG290" s="18">
        <v>322.05357142857144</v>
      </c>
      <c r="BH290" s="18">
        <v>308.24625267665954</v>
      </c>
      <c r="BI290" s="18">
        <v>349.32439024390243</v>
      </c>
      <c r="BJ290" s="118">
        <v>332.30698211194459</v>
      </c>
      <c r="BK290" s="118">
        <v>329.5382882882883</v>
      </c>
      <c r="BL290" s="118">
        <v>359.89081885856081</v>
      </c>
      <c r="BM290" s="118">
        <v>332.27522935779814</v>
      </c>
      <c r="BN290" s="118">
        <v>312.22413793103448</v>
      </c>
      <c r="BO290" s="103"/>
      <c r="BP290">
        <f t="shared" si="719"/>
        <v>0</v>
      </c>
      <c r="BQ290">
        <f t="shared" si="719"/>
        <v>0</v>
      </c>
      <c r="BR290">
        <f t="shared" si="719"/>
        <v>0</v>
      </c>
      <c r="BS290">
        <f t="shared" si="719"/>
        <v>0</v>
      </c>
      <c r="BT290">
        <f t="shared" si="719"/>
        <v>0</v>
      </c>
      <c r="BU290">
        <f t="shared" si="719"/>
        <v>0</v>
      </c>
      <c r="BV290">
        <f t="shared" si="719"/>
        <v>0</v>
      </c>
      <c r="BW290">
        <f t="shared" si="719"/>
        <v>0</v>
      </c>
      <c r="BX290">
        <f t="shared" si="719"/>
        <v>0</v>
      </c>
      <c r="BY290">
        <f t="shared" si="719"/>
        <v>0</v>
      </c>
      <c r="BZ290">
        <f t="shared" si="720"/>
        <v>0</v>
      </c>
      <c r="CA290">
        <f t="shared" si="720"/>
        <v>0</v>
      </c>
      <c r="CB290">
        <f t="shared" si="720"/>
        <v>0</v>
      </c>
      <c r="CC290">
        <f t="shared" si="720"/>
        <v>0</v>
      </c>
      <c r="CD290">
        <f t="shared" si="720"/>
        <v>0</v>
      </c>
      <c r="CE290">
        <f t="shared" si="720"/>
        <v>0</v>
      </c>
      <c r="CF290">
        <f t="shared" si="720"/>
        <v>0</v>
      </c>
      <c r="CG290">
        <f t="shared" si="720"/>
        <v>0</v>
      </c>
      <c r="CH290">
        <f t="shared" si="720"/>
        <v>0</v>
      </c>
      <c r="CI290">
        <f t="shared" si="720"/>
        <v>0</v>
      </c>
      <c r="CJ290">
        <f t="shared" si="721"/>
        <v>0</v>
      </c>
      <c r="CK290">
        <f t="shared" si="721"/>
        <v>0</v>
      </c>
      <c r="CL290">
        <f t="shared" si="721"/>
        <v>0</v>
      </c>
      <c r="CM290">
        <f t="shared" si="721"/>
        <v>0</v>
      </c>
      <c r="CN290">
        <f t="shared" si="721"/>
        <v>0</v>
      </c>
      <c r="CO290">
        <f t="shared" si="721"/>
        <v>0</v>
      </c>
      <c r="CP290">
        <f t="shared" si="721"/>
        <v>0</v>
      </c>
      <c r="CQ290">
        <f t="shared" si="721"/>
        <v>0</v>
      </c>
      <c r="CR290">
        <f t="shared" si="721"/>
        <v>0</v>
      </c>
      <c r="CS290">
        <f t="shared" si="721"/>
        <v>0</v>
      </c>
      <c r="CT290">
        <f t="shared" si="722"/>
        <v>0</v>
      </c>
      <c r="CU290">
        <f t="shared" si="722"/>
        <v>0</v>
      </c>
      <c r="CV290">
        <f t="shared" si="722"/>
        <v>0</v>
      </c>
      <c r="CW290">
        <f t="shared" si="722"/>
        <v>0</v>
      </c>
      <c r="CX290">
        <f t="shared" si="722"/>
        <v>0</v>
      </c>
      <c r="CY290">
        <f t="shared" si="722"/>
        <v>0</v>
      </c>
      <c r="CZ290">
        <f t="shared" si="722"/>
        <v>0</v>
      </c>
      <c r="DA290">
        <f t="shared" si="722"/>
        <v>0</v>
      </c>
      <c r="DB290">
        <f t="shared" si="722"/>
        <v>0</v>
      </c>
      <c r="DC290">
        <f t="shared" si="722"/>
        <v>0</v>
      </c>
      <c r="DD290">
        <f t="shared" si="723"/>
        <v>0</v>
      </c>
      <c r="DE290">
        <f t="shared" si="723"/>
        <v>0</v>
      </c>
      <c r="DF290">
        <f t="shared" si="723"/>
        <v>0</v>
      </c>
      <c r="DG290">
        <f t="shared" si="723"/>
        <v>0</v>
      </c>
      <c r="DH290">
        <f t="shared" si="723"/>
        <v>0</v>
      </c>
      <c r="DI290">
        <f t="shared" si="723"/>
        <v>0</v>
      </c>
      <c r="DJ290">
        <f t="shared" si="723"/>
        <v>0</v>
      </c>
      <c r="DK290">
        <f t="shared" si="723"/>
        <v>0</v>
      </c>
      <c r="DL290">
        <f t="shared" si="723"/>
        <v>0</v>
      </c>
      <c r="DM290">
        <f t="shared" si="723"/>
        <v>0</v>
      </c>
      <c r="DN290">
        <f t="shared" si="724"/>
        <v>0</v>
      </c>
      <c r="DO290">
        <f t="shared" si="724"/>
        <v>0</v>
      </c>
      <c r="DP290">
        <f t="shared" si="724"/>
        <v>0</v>
      </c>
      <c r="DQ290">
        <f t="shared" si="724"/>
        <v>0</v>
      </c>
      <c r="DR290">
        <f t="shared" si="724"/>
        <v>0</v>
      </c>
      <c r="DS290">
        <f t="shared" si="724"/>
        <v>0</v>
      </c>
      <c r="DT290">
        <f t="shared" si="724"/>
        <v>0</v>
      </c>
      <c r="DU290">
        <f t="shared" si="724"/>
        <v>0</v>
      </c>
      <c r="DV290">
        <f t="shared" si="724"/>
        <v>0</v>
      </c>
      <c r="DW290">
        <f t="shared" si="724"/>
        <v>0</v>
      </c>
      <c r="DX290">
        <f>IF($C290&lt;&gt;"",IF(BL290&gt;0,1,0),0)</f>
        <v>0</v>
      </c>
      <c r="DY290">
        <f>IF($C290&lt;&gt;"",IF(BM290&gt;0,1,0),0)</f>
        <v>0</v>
      </c>
      <c r="DZ290">
        <f>IF($C290&lt;&gt;"",IF(BN290&gt;0,1,0),0)</f>
        <v>0</v>
      </c>
    </row>
    <row r="291" spans="1:130" ht="15.75">
      <c r="A291" s="106" t="str">
        <f>IF(LEFT(B318,1)&lt;&gt;"",IF(LEFT(B318,1)&lt;&gt;" ",COUNT($A$66:A289)+1,""),"")</f>
        <v/>
      </c>
      <c r="B291" s="19"/>
      <c r="C291" s="96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13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2"/>
      <c r="BM291" s="2"/>
      <c r="BN291" s="2"/>
      <c r="BO291" s="103"/>
    </row>
    <row r="292" spans="1:130">
      <c r="A292" s="105">
        <f>IF(LEFT(B292,1)&lt;&gt;"",IF(LEFT(B292,1)&lt;&gt;" ",COUNT($A$66:A291)+1,""),"")</f>
        <v>33</v>
      </c>
      <c r="B292" s="32" t="s">
        <v>48</v>
      </c>
      <c r="C292" s="96">
        <v>3</v>
      </c>
      <c r="D292" s="22">
        <f>SUM(D293:D300)</f>
        <v>0</v>
      </c>
      <c r="E292" s="22">
        <f t="shared" ref="E292:BK292" si="726">SUM(E293:E300)</f>
        <v>0</v>
      </c>
      <c r="F292" s="22">
        <f t="shared" si="726"/>
        <v>0</v>
      </c>
      <c r="G292" s="22">
        <f t="shared" si="726"/>
        <v>0</v>
      </c>
      <c r="H292" s="22">
        <f t="shared" si="726"/>
        <v>0</v>
      </c>
      <c r="I292" s="22">
        <f t="shared" si="726"/>
        <v>0</v>
      </c>
      <c r="J292" s="22">
        <f t="shared" si="726"/>
        <v>0</v>
      </c>
      <c r="K292" s="22">
        <f t="shared" si="726"/>
        <v>0</v>
      </c>
      <c r="L292" s="22">
        <f t="shared" si="726"/>
        <v>0</v>
      </c>
      <c r="M292" s="22">
        <f t="shared" si="726"/>
        <v>0</v>
      </c>
      <c r="N292" s="22">
        <f t="shared" si="726"/>
        <v>1.553974</v>
      </c>
      <c r="O292" s="22">
        <f t="shared" si="726"/>
        <v>3.9389590000000001</v>
      </c>
      <c r="P292" s="22">
        <f t="shared" si="726"/>
        <v>7.5658599999999998</v>
      </c>
      <c r="Q292" s="22">
        <f t="shared" si="726"/>
        <v>12.502086</v>
      </c>
      <c r="R292" s="22">
        <f t="shared" si="726"/>
        <v>14.661163999999999</v>
      </c>
      <c r="S292" s="22">
        <f t="shared" si="726"/>
        <v>17.589566999999999</v>
      </c>
      <c r="T292" s="22">
        <f t="shared" si="726"/>
        <v>27.095030000000001</v>
      </c>
      <c r="U292" s="22">
        <f t="shared" si="726"/>
        <v>40.803539999999998</v>
      </c>
      <c r="V292" s="22">
        <f t="shared" si="726"/>
        <v>49.960099999999997</v>
      </c>
      <c r="W292" s="22">
        <f t="shared" si="726"/>
        <v>25.614270000000001</v>
      </c>
      <c r="X292" s="22">
        <f t="shared" si="726"/>
        <v>14.272297</v>
      </c>
      <c r="Y292" s="22">
        <f t="shared" si="726"/>
        <v>13.006506999999999</v>
      </c>
      <c r="Z292" s="22">
        <f t="shared" si="726"/>
        <v>34.576180000000001</v>
      </c>
      <c r="AA292" s="22">
        <f t="shared" si="726"/>
        <v>53.623199999999997</v>
      </c>
      <c r="AB292" s="22">
        <f t="shared" si="726"/>
        <v>78.893900000000002</v>
      </c>
      <c r="AC292" s="22">
        <f t="shared" si="726"/>
        <v>171.32348000000002</v>
      </c>
      <c r="AD292" s="22">
        <f t="shared" si="726"/>
        <v>870.72591999999997</v>
      </c>
      <c r="AE292" s="22">
        <f t="shared" si="726"/>
        <v>371.20910000000003</v>
      </c>
      <c r="AF292" s="22">
        <f t="shared" si="726"/>
        <v>661.79769999999996</v>
      </c>
      <c r="AG292" s="22">
        <f t="shared" si="726"/>
        <v>1052.5879</v>
      </c>
      <c r="AH292" s="22">
        <f t="shared" si="726"/>
        <v>2550.7775000000001</v>
      </c>
      <c r="AI292" s="22">
        <f t="shared" si="726"/>
        <v>1202.0947000000001</v>
      </c>
      <c r="AJ292" s="22">
        <f t="shared" si="726"/>
        <v>1589.8777537429569</v>
      </c>
      <c r="AK292" s="22">
        <f t="shared" si="726"/>
        <v>1921.6819</v>
      </c>
      <c r="AL292" s="22">
        <f t="shared" si="726"/>
        <v>3114.6377000000002</v>
      </c>
      <c r="AM292" s="22">
        <f t="shared" si="726"/>
        <v>1488.7879</v>
      </c>
      <c r="AN292" s="22">
        <f t="shared" si="726"/>
        <v>3247.1104999999998</v>
      </c>
      <c r="AO292" s="22">
        <f t="shared" si="726"/>
        <v>1599.4432999999999</v>
      </c>
      <c r="AP292" s="22">
        <f t="shared" si="726"/>
        <v>3018.4268000000002</v>
      </c>
      <c r="AQ292" s="22">
        <f t="shared" si="726"/>
        <v>2238.1239999999998</v>
      </c>
      <c r="AR292" s="22">
        <f t="shared" si="726"/>
        <v>2498.2125000000001</v>
      </c>
      <c r="AS292" s="22">
        <f t="shared" si="726"/>
        <v>2699.2866000000004</v>
      </c>
      <c r="AT292" s="22">
        <f t="shared" si="726"/>
        <v>3123.5889999999999</v>
      </c>
      <c r="AU292" s="22">
        <f t="shared" si="726"/>
        <v>3680.509</v>
      </c>
      <c r="AV292" s="22">
        <f t="shared" si="726"/>
        <v>7913.4930000000004</v>
      </c>
      <c r="AW292" s="22">
        <f t="shared" si="726"/>
        <v>3415.8685</v>
      </c>
      <c r="AX292" s="22">
        <f t="shared" si="726"/>
        <v>3487.91345</v>
      </c>
      <c r="AY292" s="22">
        <f t="shared" si="726"/>
        <v>3926.2296999999999</v>
      </c>
      <c r="AZ292" s="22">
        <f t="shared" si="726"/>
        <v>2252.3474999999999</v>
      </c>
      <c r="BA292" s="22">
        <f t="shared" si="726"/>
        <v>626.61300000000006</v>
      </c>
      <c r="BB292" s="22">
        <f t="shared" si="726"/>
        <v>2777.8892942000002</v>
      </c>
      <c r="BC292" s="22">
        <f t="shared" si="726"/>
        <v>279.5747533</v>
      </c>
      <c r="BD292" s="22">
        <f t="shared" si="726"/>
        <v>230.26394679999999</v>
      </c>
      <c r="BE292" s="22">
        <f t="shared" si="726"/>
        <v>248.4185311</v>
      </c>
      <c r="BF292" s="22">
        <f t="shared" si="726"/>
        <v>237.21156450000001</v>
      </c>
      <c r="BG292" s="22">
        <f t="shared" si="726"/>
        <v>221.57387130000001</v>
      </c>
      <c r="BH292" s="22">
        <f t="shared" si="726"/>
        <v>650.62673630000006</v>
      </c>
      <c r="BI292" s="22">
        <f t="shared" si="726"/>
        <v>1358.2184776000001</v>
      </c>
      <c r="BJ292" s="22">
        <f t="shared" si="726"/>
        <v>450.62622569999996</v>
      </c>
      <c r="BK292" s="22">
        <f t="shared" si="726"/>
        <v>2118.3913749000003</v>
      </c>
      <c r="BL292" s="22">
        <f t="shared" ref="BL292:BN292" si="727">SUM(BL293:BL300)</f>
        <v>1592.6800063000001</v>
      </c>
      <c r="BM292" s="22">
        <f t="shared" si="727"/>
        <v>3363</v>
      </c>
      <c r="BN292" s="22">
        <f t="shared" si="727"/>
        <v>295</v>
      </c>
      <c r="BO292" s="103"/>
      <c r="BP292">
        <f t="shared" ref="BP292:BP301" si="728">IF($C292&lt;&gt;"",IF(D292&gt;0,1,0),0)</f>
        <v>0</v>
      </c>
      <c r="BQ292">
        <f t="shared" ref="BQ292:BQ301" si="729">IF($C292&lt;&gt;"",IF(E292&gt;0,1,0),0)</f>
        <v>0</v>
      </c>
      <c r="BR292">
        <f t="shared" ref="BR292:BR301" si="730">IF($C292&lt;&gt;"",IF(F292&gt;0,1,0),0)</f>
        <v>0</v>
      </c>
      <c r="BS292">
        <f t="shared" ref="BS292:BS301" si="731">IF($C292&lt;&gt;"",IF(G292&gt;0,1,0),0)</f>
        <v>0</v>
      </c>
      <c r="BT292">
        <f t="shared" ref="BT292:BT301" si="732">IF($C292&lt;&gt;"",IF(H292&gt;0,1,0),0)</f>
        <v>0</v>
      </c>
      <c r="BU292">
        <f t="shared" ref="BU292:BU301" si="733">IF($C292&lt;&gt;"",IF(I292&gt;0,1,0),0)</f>
        <v>0</v>
      </c>
      <c r="BV292">
        <f t="shared" ref="BV292:BV301" si="734">IF($C292&lt;&gt;"",IF(J292&gt;0,1,0),0)</f>
        <v>0</v>
      </c>
      <c r="BW292">
        <f t="shared" ref="BW292:BW301" si="735">IF($C292&lt;&gt;"",IF(K292&gt;0,1,0),0)</f>
        <v>0</v>
      </c>
      <c r="BX292">
        <f t="shared" ref="BX292:BX301" si="736">IF($C292&lt;&gt;"",IF(L292&gt;0,1,0),0)</f>
        <v>0</v>
      </c>
      <c r="BY292">
        <f t="shared" ref="BY292:BY301" si="737">IF($C292&lt;&gt;"",IF(M292&gt;0,1,0),0)</f>
        <v>0</v>
      </c>
      <c r="BZ292">
        <f t="shared" ref="BZ292:BZ301" si="738">IF($C292&lt;&gt;"",IF(N292&gt;0,1,0),0)</f>
        <v>1</v>
      </c>
      <c r="CA292">
        <f t="shared" ref="CA292:CA301" si="739">IF($C292&lt;&gt;"",IF(O292&gt;0,1,0),0)</f>
        <v>1</v>
      </c>
      <c r="CB292">
        <f t="shared" ref="CB292:CB301" si="740">IF($C292&lt;&gt;"",IF(P292&gt;0,1,0),0)</f>
        <v>1</v>
      </c>
      <c r="CC292">
        <f t="shared" ref="CC292:CC301" si="741">IF($C292&lt;&gt;"",IF(Q292&gt;0,1,0),0)</f>
        <v>1</v>
      </c>
      <c r="CD292">
        <f t="shared" ref="CD292:CD301" si="742">IF($C292&lt;&gt;"",IF(R292&gt;0,1,0),0)</f>
        <v>1</v>
      </c>
      <c r="CE292">
        <f t="shared" ref="CE292:CE301" si="743">IF($C292&lt;&gt;"",IF(S292&gt;0,1,0),0)</f>
        <v>1</v>
      </c>
      <c r="CF292">
        <f t="shared" ref="CF292:CF301" si="744">IF($C292&lt;&gt;"",IF(T292&gt;0,1,0),0)</f>
        <v>1</v>
      </c>
      <c r="CG292">
        <f t="shared" ref="CG292:CG301" si="745">IF($C292&lt;&gt;"",IF(U292&gt;0,1,0),0)</f>
        <v>1</v>
      </c>
      <c r="CH292">
        <f t="shared" ref="CH292:CH301" si="746">IF($C292&lt;&gt;"",IF(V292&gt;0,1,0),0)</f>
        <v>1</v>
      </c>
      <c r="CI292">
        <f t="shared" ref="CI292:CI301" si="747">IF($C292&lt;&gt;"",IF(W292&gt;0,1,0),0)</f>
        <v>1</v>
      </c>
      <c r="CJ292">
        <f t="shared" ref="CJ292:CJ301" si="748">IF($C292&lt;&gt;"",IF(X292&gt;0,1,0),0)</f>
        <v>1</v>
      </c>
      <c r="CK292">
        <f t="shared" ref="CK292:CK301" si="749">IF($C292&lt;&gt;"",IF(Y292&gt;0,1,0),0)</f>
        <v>1</v>
      </c>
      <c r="CL292">
        <f t="shared" ref="CL292:CL301" si="750">IF($C292&lt;&gt;"",IF(Z292&gt;0,1,0),0)</f>
        <v>1</v>
      </c>
      <c r="CM292">
        <f t="shared" ref="CM292:CM301" si="751">IF($C292&lt;&gt;"",IF(AA292&gt;0,1,0),0)</f>
        <v>1</v>
      </c>
      <c r="CN292">
        <f t="shared" ref="CN292:CN301" si="752">IF($C292&lt;&gt;"",IF(AB292&gt;0,1,0),0)</f>
        <v>1</v>
      </c>
      <c r="CO292">
        <f t="shared" ref="CO292:CO301" si="753">IF($C292&lt;&gt;"",IF(AC292&gt;0,1,0),0)</f>
        <v>1</v>
      </c>
      <c r="CP292">
        <f t="shared" ref="CP292:CP301" si="754">IF($C292&lt;&gt;"",IF(AD292&gt;0,1,0),0)</f>
        <v>1</v>
      </c>
      <c r="CQ292">
        <f t="shared" ref="CQ292:CQ301" si="755">IF($C292&lt;&gt;"",IF(AE292&gt;0,1,0),0)</f>
        <v>1</v>
      </c>
      <c r="CR292">
        <f t="shared" ref="CR292:CR301" si="756">IF($C292&lt;&gt;"",IF(AF292&gt;0,1,0),0)</f>
        <v>1</v>
      </c>
      <c r="CS292">
        <f t="shared" ref="CS292:CS301" si="757">IF($C292&lt;&gt;"",IF(AG292&gt;0,1,0),0)</f>
        <v>1</v>
      </c>
      <c r="CT292">
        <f t="shared" ref="CT292:CT301" si="758">IF($C292&lt;&gt;"",IF(AH292&gt;0,1,0),0)</f>
        <v>1</v>
      </c>
      <c r="CU292">
        <f t="shared" ref="CU292:CU301" si="759">IF($C292&lt;&gt;"",IF(AI292&gt;0,1,0),0)</f>
        <v>1</v>
      </c>
      <c r="CV292">
        <f t="shared" ref="CV292:CV301" si="760">IF($C292&lt;&gt;"",IF(AJ292&gt;0,1,0),0)</f>
        <v>1</v>
      </c>
      <c r="CW292">
        <f t="shared" ref="CW292:CW301" si="761">IF($C292&lt;&gt;"",IF(AK292&gt;0,1,0),0)</f>
        <v>1</v>
      </c>
      <c r="CX292">
        <f t="shared" ref="CX292:CX301" si="762">IF($C292&lt;&gt;"",IF(AL292&gt;0,1,0),0)</f>
        <v>1</v>
      </c>
      <c r="CY292">
        <f t="shared" ref="CY292:CY301" si="763">IF($C292&lt;&gt;"",IF(AM292&gt;0,1,0),0)</f>
        <v>1</v>
      </c>
      <c r="CZ292">
        <f t="shared" ref="CZ292:CZ301" si="764">IF($C292&lt;&gt;"",IF(AN292&gt;0,1,0),0)</f>
        <v>1</v>
      </c>
      <c r="DA292">
        <f t="shared" ref="DA292:DA301" si="765">IF($C292&lt;&gt;"",IF(AO292&gt;0,1,0),0)</f>
        <v>1</v>
      </c>
      <c r="DB292">
        <f t="shared" ref="DB292:DB301" si="766">IF($C292&lt;&gt;"",IF(AP292&gt;0,1,0),0)</f>
        <v>1</v>
      </c>
      <c r="DC292">
        <f t="shared" ref="DC292:DC301" si="767">IF($C292&lt;&gt;"",IF(AQ292&gt;0,1,0),0)</f>
        <v>1</v>
      </c>
      <c r="DD292">
        <f t="shared" ref="DD292:DD301" si="768">IF($C292&lt;&gt;"",IF(AR292&gt;0,1,0),0)</f>
        <v>1</v>
      </c>
      <c r="DE292">
        <f t="shared" ref="DE292:DE301" si="769">IF($C292&lt;&gt;"",IF(AS292&gt;0,1,0),0)</f>
        <v>1</v>
      </c>
      <c r="DF292">
        <f t="shared" ref="DF292:DF301" si="770">IF($C292&lt;&gt;"",IF(AT292&gt;0,1,0),0)</f>
        <v>1</v>
      </c>
      <c r="DG292">
        <f t="shared" ref="DG292:DG301" si="771">IF($C292&lt;&gt;"",IF(AU292&gt;0,1,0),0)</f>
        <v>1</v>
      </c>
      <c r="DH292">
        <f t="shared" ref="DH292:DH301" si="772">IF($C292&lt;&gt;"",IF(AV292&gt;0,1,0),0)</f>
        <v>1</v>
      </c>
      <c r="DI292">
        <f t="shared" ref="DI292:DZ292" si="773">IF($C292&lt;&gt;"",IF(AW292&gt;0,1,0),0)</f>
        <v>1</v>
      </c>
      <c r="DJ292">
        <f t="shared" si="773"/>
        <v>1</v>
      </c>
      <c r="DK292">
        <f t="shared" si="773"/>
        <v>1</v>
      </c>
      <c r="DL292">
        <f t="shared" si="773"/>
        <v>1</v>
      </c>
      <c r="DM292">
        <f t="shared" si="773"/>
        <v>1</v>
      </c>
      <c r="DN292">
        <f t="shared" si="773"/>
        <v>1</v>
      </c>
      <c r="DO292">
        <f t="shared" si="773"/>
        <v>1</v>
      </c>
      <c r="DP292">
        <f t="shared" si="773"/>
        <v>1</v>
      </c>
      <c r="DQ292">
        <f t="shared" si="773"/>
        <v>1</v>
      </c>
      <c r="DR292">
        <f t="shared" si="773"/>
        <v>1</v>
      </c>
      <c r="DS292">
        <f t="shared" si="773"/>
        <v>1</v>
      </c>
      <c r="DT292">
        <f t="shared" si="773"/>
        <v>1</v>
      </c>
      <c r="DU292">
        <f t="shared" si="773"/>
        <v>1</v>
      </c>
      <c r="DV292">
        <f t="shared" si="773"/>
        <v>1</v>
      </c>
      <c r="DW292">
        <f t="shared" si="773"/>
        <v>1</v>
      </c>
      <c r="DX292">
        <f t="shared" si="773"/>
        <v>1</v>
      </c>
      <c r="DY292">
        <f t="shared" si="773"/>
        <v>1</v>
      </c>
      <c r="DZ292">
        <f t="shared" si="773"/>
        <v>1</v>
      </c>
    </row>
    <row r="293" spans="1:130">
      <c r="A293" s="106" t="str">
        <f>IF(LEFT(B324,1)&lt;&gt;"",IF(LEFT(B324,1)&lt;&gt;" ",COUNT($A$66:A292)+1,""),"")</f>
        <v/>
      </c>
      <c r="B293" s="59" t="s">
        <v>181</v>
      </c>
      <c r="C293" s="96"/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8">
        <v>0</v>
      </c>
      <c r="AI293" s="18">
        <v>0</v>
      </c>
      <c r="AJ293" s="18">
        <v>37</v>
      </c>
      <c r="AK293" s="18">
        <v>65</v>
      </c>
      <c r="AL293" s="18">
        <v>0</v>
      </c>
      <c r="AM293" s="18">
        <v>0</v>
      </c>
      <c r="AN293" s="18">
        <v>0</v>
      </c>
      <c r="AO293" s="41" t="s">
        <v>16</v>
      </c>
      <c r="AP293" s="18">
        <v>21</v>
      </c>
      <c r="AQ293" s="18">
        <v>39</v>
      </c>
      <c r="AR293" s="18">
        <v>55</v>
      </c>
      <c r="AS293" s="18">
        <v>34</v>
      </c>
      <c r="AT293" s="18">
        <v>0</v>
      </c>
      <c r="AU293" s="18">
        <v>0</v>
      </c>
      <c r="AV293" s="18">
        <v>0</v>
      </c>
      <c r="AW293" s="18">
        <v>0</v>
      </c>
      <c r="AX293" s="18">
        <v>0</v>
      </c>
      <c r="AY293" s="18">
        <v>0</v>
      </c>
      <c r="AZ293" s="18">
        <v>0</v>
      </c>
      <c r="BA293" s="18">
        <v>0</v>
      </c>
      <c r="BB293" s="18">
        <v>0</v>
      </c>
      <c r="BC293" s="18">
        <v>0</v>
      </c>
      <c r="BD293" s="18">
        <v>0</v>
      </c>
      <c r="BE293" s="25">
        <v>0</v>
      </c>
      <c r="BF293" s="18">
        <v>0</v>
      </c>
      <c r="BG293" s="18">
        <v>0</v>
      </c>
      <c r="BH293" s="118">
        <v>0</v>
      </c>
      <c r="BI293" s="118">
        <v>0</v>
      </c>
      <c r="BJ293" s="118">
        <v>0</v>
      </c>
      <c r="BK293" s="118">
        <v>0</v>
      </c>
      <c r="BL293" s="118">
        <v>0</v>
      </c>
      <c r="BM293" s="118">
        <v>0</v>
      </c>
      <c r="BN293" s="118">
        <v>0</v>
      </c>
      <c r="BO293" s="103"/>
      <c r="BP293">
        <f t="shared" si="728"/>
        <v>0</v>
      </c>
      <c r="BQ293">
        <f t="shared" si="729"/>
        <v>0</v>
      </c>
      <c r="BR293">
        <f t="shared" si="730"/>
        <v>0</v>
      </c>
      <c r="BS293">
        <f t="shared" si="731"/>
        <v>0</v>
      </c>
      <c r="BT293">
        <f t="shared" si="732"/>
        <v>0</v>
      </c>
      <c r="BU293">
        <f t="shared" si="733"/>
        <v>0</v>
      </c>
      <c r="BV293">
        <f t="shared" si="734"/>
        <v>0</v>
      </c>
      <c r="BW293">
        <f t="shared" si="735"/>
        <v>0</v>
      </c>
      <c r="BX293">
        <f t="shared" si="736"/>
        <v>0</v>
      </c>
      <c r="BY293">
        <f t="shared" si="737"/>
        <v>0</v>
      </c>
      <c r="BZ293">
        <f t="shared" si="738"/>
        <v>0</v>
      </c>
      <c r="CA293">
        <f t="shared" si="739"/>
        <v>0</v>
      </c>
      <c r="CB293">
        <f t="shared" si="740"/>
        <v>0</v>
      </c>
      <c r="CC293">
        <f t="shared" si="741"/>
        <v>0</v>
      </c>
      <c r="CD293">
        <f t="shared" si="742"/>
        <v>0</v>
      </c>
      <c r="CE293">
        <f t="shared" si="743"/>
        <v>0</v>
      </c>
      <c r="CF293">
        <f t="shared" si="744"/>
        <v>0</v>
      </c>
      <c r="CG293">
        <f t="shared" si="745"/>
        <v>0</v>
      </c>
      <c r="CH293">
        <f t="shared" si="746"/>
        <v>0</v>
      </c>
      <c r="CI293">
        <f t="shared" si="747"/>
        <v>0</v>
      </c>
      <c r="CJ293">
        <f t="shared" si="748"/>
        <v>0</v>
      </c>
      <c r="CK293">
        <f t="shared" si="749"/>
        <v>0</v>
      </c>
      <c r="CL293">
        <f t="shared" si="750"/>
        <v>0</v>
      </c>
      <c r="CM293">
        <f t="shared" si="751"/>
        <v>0</v>
      </c>
      <c r="CN293">
        <f t="shared" si="752"/>
        <v>0</v>
      </c>
      <c r="CO293">
        <f t="shared" si="753"/>
        <v>0</v>
      </c>
      <c r="CP293">
        <f t="shared" si="754"/>
        <v>0</v>
      </c>
      <c r="CQ293">
        <f t="shared" si="755"/>
        <v>0</v>
      </c>
      <c r="CR293">
        <f t="shared" si="756"/>
        <v>0</v>
      </c>
      <c r="CS293">
        <f t="shared" si="757"/>
        <v>0</v>
      </c>
      <c r="CT293">
        <f t="shared" si="758"/>
        <v>0</v>
      </c>
      <c r="CU293">
        <f t="shared" si="759"/>
        <v>0</v>
      </c>
      <c r="CV293">
        <f t="shared" si="760"/>
        <v>0</v>
      </c>
      <c r="CW293">
        <f t="shared" si="761"/>
        <v>0</v>
      </c>
      <c r="CX293">
        <f t="shared" si="762"/>
        <v>0</v>
      </c>
      <c r="CY293">
        <f t="shared" si="763"/>
        <v>0</v>
      </c>
      <c r="CZ293">
        <f t="shared" si="764"/>
        <v>0</v>
      </c>
      <c r="DA293">
        <f t="shared" si="765"/>
        <v>0</v>
      </c>
      <c r="DB293">
        <f t="shared" si="766"/>
        <v>0</v>
      </c>
      <c r="DC293">
        <f t="shared" si="767"/>
        <v>0</v>
      </c>
      <c r="DD293">
        <f t="shared" si="768"/>
        <v>0</v>
      </c>
      <c r="DE293">
        <f t="shared" si="769"/>
        <v>0</v>
      </c>
      <c r="DF293">
        <f t="shared" si="770"/>
        <v>0</v>
      </c>
      <c r="DG293">
        <f t="shared" si="771"/>
        <v>0</v>
      </c>
      <c r="DH293">
        <f t="shared" si="772"/>
        <v>0</v>
      </c>
      <c r="DI293">
        <f t="shared" ref="DI293:DI301" si="774">IF($C293&lt;&gt;"",IF(AW293&gt;0,1,0),0)</f>
        <v>0</v>
      </c>
      <c r="DJ293">
        <f t="shared" ref="DJ293:DJ301" si="775">IF($C293&lt;&gt;"",IF(AX293&gt;0,1,0),0)</f>
        <v>0</v>
      </c>
      <c r="DK293">
        <f t="shared" ref="DK293:DK301" si="776">IF($C293&lt;&gt;"",IF(AY293&gt;0,1,0),0)</f>
        <v>0</v>
      </c>
      <c r="DL293">
        <f t="shared" ref="DL293:DL301" si="777">IF($C293&lt;&gt;"",IF(AZ293&gt;0,1,0),0)</f>
        <v>0</v>
      </c>
      <c r="DM293">
        <f t="shared" ref="DM293:DM301" si="778">IF($C293&lt;&gt;"",IF(BA293&gt;0,1,0),0)</f>
        <v>0</v>
      </c>
      <c r="DN293">
        <f t="shared" ref="DN293:DN301" si="779">IF($C293&lt;&gt;"",IF(BB293&gt;0,1,0),0)</f>
        <v>0</v>
      </c>
      <c r="DO293">
        <f t="shared" ref="DO293:DO301" si="780">IF($C293&lt;&gt;"",IF(BC293&gt;0,1,0),0)</f>
        <v>0</v>
      </c>
      <c r="DP293">
        <f t="shared" ref="DP293:DP301" si="781">IF($C293&lt;&gt;"",IF(BD293&gt;0,1,0),0)</f>
        <v>0</v>
      </c>
      <c r="DQ293">
        <f t="shared" ref="DQ293:DQ301" si="782">IF($C293&lt;&gt;"",IF(BE293&gt;0,1,0),0)</f>
        <v>0</v>
      </c>
      <c r="DR293">
        <f t="shared" ref="DR293:DR301" si="783">IF($C293&lt;&gt;"",IF(BF293&gt;0,1,0),0)</f>
        <v>0</v>
      </c>
      <c r="DS293">
        <f t="shared" ref="DS293:DS301" si="784">IF($C293&lt;&gt;"",IF(BG293&gt;0,1,0),0)</f>
        <v>0</v>
      </c>
      <c r="DT293">
        <f t="shared" ref="DT293:DT301" si="785">IF($C293&lt;&gt;"",IF(BH293&gt;0,1,0),0)</f>
        <v>0</v>
      </c>
      <c r="DU293">
        <f t="shared" ref="DU293:DU301" si="786">IF($C293&lt;&gt;"",IF(BI293&gt;0,1,0),0)</f>
        <v>0</v>
      </c>
      <c r="DV293">
        <f t="shared" ref="DV293:DV301" si="787">IF($C293&lt;&gt;"",IF(BJ293&gt;0,1,0),0)</f>
        <v>0</v>
      </c>
      <c r="DW293">
        <f t="shared" ref="DW293:DW301" si="788">IF($C293&lt;&gt;"",IF(BK293&gt;0,1,0),0)</f>
        <v>0</v>
      </c>
      <c r="DX293">
        <f t="shared" ref="DX293:DZ294" si="789">IF($C293&lt;&gt;"",IF(BL292&gt;0,1,0),0)</f>
        <v>0</v>
      </c>
      <c r="DY293">
        <f t="shared" si="789"/>
        <v>0</v>
      </c>
      <c r="DZ293">
        <f t="shared" si="789"/>
        <v>0</v>
      </c>
    </row>
    <row r="294" spans="1:130">
      <c r="A294" s="106"/>
      <c r="B294" s="59" t="s">
        <v>199</v>
      </c>
      <c r="C294" s="96"/>
      <c r="D294" s="18">
        <v>0</v>
      </c>
      <c r="E294" s="18">
        <v>0</v>
      </c>
      <c r="F294" s="18">
        <v>0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2</v>
      </c>
      <c r="AK294" s="18">
        <v>4</v>
      </c>
      <c r="AL294" s="18">
        <v>0</v>
      </c>
      <c r="AM294" s="18">
        <v>0</v>
      </c>
      <c r="AN294" s="18">
        <v>0</v>
      </c>
      <c r="AO294" s="18">
        <v>0</v>
      </c>
      <c r="AP294" s="18">
        <v>2</v>
      </c>
      <c r="AQ294" s="18">
        <v>4</v>
      </c>
      <c r="AR294" s="18">
        <v>7</v>
      </c>
      <c r="AS294" s="18">
        <v>0</v>
      </c>
      <c r="AT294" s="18">
        <v>0</v>
      </c>
      <c r="AU294" s="18">
        <v>0</v>
      </c>
      <c r="AV294" s="18">
        <v>0</v>
      </c>
      <c r="AW294" s="18">
        <v>0</v>
      </c>
      <c r="AX294" s="18">
        <v>0</v>
      </c>
      <c r="AY294" s="18">
        <v>0</v>
      </c>
      <c r="AZ294" s="18">
        <v>0</v>
      </c>
      <c r="BA294" s="18">
        <v>0</v>
      </c>
      <c r="BB294" s="18">
        <v>0</v>
      </c>
      <c r="BC294" s="18">
        <v>0</v>
      </c>
      <c r="BD294" s="18">
        <v>0</v>
      </c>
      <c r="BE294" s="25">
        <v>0</v>
      </c>
      <c r="BF294" s="18">
        <v>0</v>
      </c>
      <c r="BG294" s="18">
        <v>0</v>
      </c>
      <c r="BH294" s="118">
        <v>0</v>
      </c>
      <c r="BI294" s="118">
        <v>0</v>
      </c>
      <c r="BJ294" s="118">
        <v>0</v>
      </c>
      <c r="BK294" s="118">
        <v>0</v>
      </c>
      <c r="BL294" s="118">
        <v>0</v>
      </c>
      <c r="BM294" s="118">
        <v>0</v>
      </c>
      <c r="BN294" s="118">
        <v>0</v>
      </c>
      <c r="BO294" s="103"/>
      <c r="BP294">
        <f t="shared" si="728"/>
        <v>0</v>
      </c>
      <c r="BQ294">
        <f t="shared" si="729"/>
        <v>0</v>
      </c>
      <c r="BR294">
        <f t="shared" si="730"/>
        <v>0</v>
      </c>
      <c r="BS294">
        <f t="shared" si="731"/>
        <v>0</v>
      </c>
      <c r="BT294">
        <f t="shared" si="732"/>
        <v>0</v>
      </c>
      <c r="BU294">
        <f t="shared" si="733"/>
        <v>0</v>
      </c>
      <c r="BV294">
        <f t="shared" si="734"/>
        <v>0</v>
      </c>
      <c r="BW294">
        <f t="shared" si="735"/>
        <v>0</v>
      </c>
      <c r="BX294">
        <f t="shared" si="736"/>
        <v>0</v>
      </c>
      <c r="BY294">
        <f t="shared" si="737"/>
        <v>0</v>
      </c>
      <c r="BZ294">
        <f t="shared" si="738"/>
        <v>0</v>
      </c>
      <c r="CA294">
        <f t="shared" si="739"/>
        <v>0</v>
      </c>
      <c r="CB294">
        <f t="shared" si="740"/>
        <v>0</v>
      </c>
      <c r="CC294">
        <f t="shared" si="741"/>
        <v>0</v>
      </c>
      <c r="CD294">
        <f t="shared" si="742"/>
        <v>0</v>
      </c>
      <c r="CE294">
        <f t="shared" si="743"/>
        <v>0</v>
      </c>
      <c r="CF294">
        <f t="shared" si="744"/>
        <v>0</v>
      </c>
      <c r="CG294">
        <f t="shared" si="745"/>
        <v>0</v>
      </c>
      <c r="CH294">
        <f t="shared" si="746"/>
        <v>0</v>
      </c>
      <c r="CI294">
        <f t="shared" si="747"/>
        <v>0</v>
      </c>
      <c r="CJ294">
        <f t="shared" si="748"/>
        <v>0</v>
      </c>
      <c r="CK294">
        <f t="shared" si="749"/>
        <v>0</v>
      </c>
      <c r="CL294">
        <f t="shared" si="750"/>
        <v>0</v>
      </c>
      <c r="CM294">
        <f t="shared" si="751"/>
        <v>0</v>
      </c>
      <c r="CN294">
        <f t="shared" si="752"/>
        <v>0</v>
      </c>
      <c r="CO294">
        <f t="shared" si="753"/>
        <v>0</v>
      </c>
      <c r="CP294">
        <f t="shared" si="754"/>
        <v>0</v>
      </c>
      <c r="CQ294">
        <f t="shared" si="755"/>
        <v>0</v>
      </c>
      <c r="CR294">
        <f t="shared" si="756"/>
        <v>0</v>
      </c>
      <c r="CS294">
        <f t="shared" si="757"/>
        <v>0</v>
      </c>
      <c r="CT294">
        <f t="shared" si="758"/>
        <v>0</v>
      </c>
      <c r="CU294">
        <f t="shared" si="759"/>
        <v>0</v>
      </c>
      <c r="CV294">
        <f t="shared" si="760"/>
        <v>0</v>
      </c>
      <c r="CW294">
        <f t="shared" si="761"/>
        <v>0</v>
      </c>
      <c r="CX294">
        <f t="shared" si="762"/>
        <v>0</v>
      </c>
      <c r="CY294">
        <f t="shared" si="763"/>
        <v>0</v>
      </c>
      <c r="CZ294">
        <f t="shared" si="764"/>
        <v>0</v>
      </c>
      <c r="DA294">
        <f t="shared" si="765"/>
        <v>0</v>
      </c>
      <c r="DB294">
        <f t="shared" si="766"/>
        <v>0</v>
      </c>
      <c r="DC294">
        <f t="shared" si="767"/>
        <v>0</v>
      </c>
      <c r="DD294">
        <f t="shared" si="768"/>
        <v>0</v>
      </c>
      <c r="DE294">
        <f t="shared" si="769"/>
        <v>0</v>
      </c>
      <c r="DF294">
        <f t="shared" si="770"/>
        <v>0</v>
      </c>
      <c r="DG294">
        <f t="shared" si="771"/>
        <v>0</v>
      </c>
      <c r="DH294">
        <f t="shared" si="772"/>
        <v>0</v>
      </c>
      <c r="DI294">
        <f t="shared" si="774"/>
        <v>0</v>
      </c>
      <c r="DJ294">
        <f t="shared" si="775"/>
        <v>0</v>
      </c>
      <c r="DK294">
        <f t="shared" si="776"/>
        <v>0</v>
      </c>
      <c r="DL294">
        <f t="shared" si="777"/>
        <v>0</v>
      </c>
      <c r="DM294">
        <f t="shared" si="778"/>
        <v>0</v>
      </c>
      <c r="DN294">
        <f t="shared" si="779"/>
        <v>0</v>
      </c>
      <c r="DO294">
        <f t="shared" si="780"/>
        <v>0</v>
      </c>
      <c r="DP294">
        <f t="shared" si="781"/>
        <v>0</v>
      </c>
      <c r="DQ294">
        <f t="shared" si="782"/>
        <v>0</v>
      </c>
      <c r="DR294">
        <f t="shared" si="783"/>
        <v>0</v>
      </c>
      <c r="DS294">
        <f t="shared" si="784"/>
        <v>0</v>
      </c>
      <c r="DT294">
        <f t="shared" si="785"/>
        <v>0</v>
      </c>
      <c r="DU294">
        <f t="shared" si="786"/>
        <v>0</v>
      </c>
      <c r="DV294">
        <f t="shared" si="787"/>
        <v>0</v>
      </c>
      <c r="DW294">
        <f t="shared" si="788"/>
        <v>0</v>
      </c>
      <c r="DX294">
        <f t="shared" si="789"/>
        <v>0</v>
      </c>
      <c r="DY294">
        <f t="shared" si="789"/>
        <v>0</v>
      </c>
      <c r="DZ294">
        <f t="shared" si="789"/>
        <v>0</v>
      </c>
    </row>
    <row r="295" spans="1:130">
      <c r="A295" s="106"/>
      <c r="B295" s="19" t="s">
        <v>2</v>
      </c>
      <c r="C295" s="96"/>
      <c r="D295" s="18">
        <v>0</v>
      </c>
      <c r="E295" s="18">
        <v>0</v>
      </c>
      <c r="F295" s="18">
        <v>0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>
        <v>470</v>
      </c>
      <c r="AE295" s="41" t="s">
        <v>16</v>
      </c>
      <c r="AF295" s="41" t="s">
        <v>16</v>
      </c>
      <c r="AG295" s="41" t="s">
        <v>16</v>
      </c>
      <c r="AH295" s="18">
        <v>1052</v>
      </c>
      <c r="AI295" s="41" t="s">
        <v>16</v>
      </c>
      <c r="AJ295" s="41" t="s">
        <v>16</v>
      </c>
      <c r="AK295" s="41" t="s">
        <v>16</v>
      </c>
      <c r="AL295" s="18">
        <v>1175</v>
      </c>
      <c r="AM295" s="41" t="s">
        <v>16</v>
      </c>
      <c r="AN295" s="18">
        <v>1758</v>
      </c>
      <c r="AO295" s="41" t="s">
        <v>16</v>
      </c>
      <c r="AP295" s="41" t="s">
        <v>16</v>
      </c>
      <c r="AQ295" s="41" t="s">
        <v>16</v>
      </c>
      <c r="AR295" s="41" t="s">
        <v>16</v>
      </c>
      <c r="AS295" s="41" t="s">
        <v>16</v>
      </c>
      <c r="AT295" s="41" t="s">
        <v>16</v>
      </c>
      <c r="AU295" s="41" t="s">
        <v>16</v>
      </c>
      <c r="AV295" s="18">
        <v>3016</v>
      </c>
      <c r="AW295" s="41" t="s">
        <v>16</v>
      </c>
      <c r="AX295" s="41" t="s">
        <v>16</v>
      </c>
      <c r="AY295" s="41" t="s">
        <v>16</v>
      </c>
      <c r="AZ295" s="18">
        <v>961</v>
      </c>
      <c r="BA295" s="41" t="s">
        <v>16</v>
      </c>
      <c r="BB295" s="18">
        <v>2474</v>
      </c>
      <c r="BC295" s="18">
        <v>0</v>
      </c>
      <c r="BD295" s="18">
        <v>0</v>
      </c>
      <c r="BE295" s="25">
        <v>0</v>
      </c>
      <c r="BF295" s="18">
        <v>0</v>
      </c>
      <c r="BG295" s="18">
        <v>0</v>
      </c>
      <c r="BH295" s="18">
        <v>19</v>
      </c>
      <c r="BI295" s="18">
        <v>56</v>
      </c>
      <c r="BJ295" s="18">
        <v>105</v>
      </c>
      <c r="BK295" s="118">
        <v>169.2</v>
      </c>
      <c r="BL295" s="118">
        <v>84</v>
      </c>
      <c r="BM295" s="118">
        <v>60</v>
      </c>
      <c r="BN295" s="118">
        <v>0</v>
      </c>
      <c r="BO295" s="103"/>
      <c r="BP295">
        <f t="shared" si="728"/>
        <v>0</v>
      </c>
      <c r="BQ295">
        <f t="shared" si="729"/>
        <v>0</v>
      </c>
      <c r="BR295">
        <f t="shared" si="730"/>
        <v>0</v>
      </c>
      <c r="BS295">
        <f t="shared" si="731"/>
        <v>0</v>
      </c>
      <c r="BT295">
        <f t="shared" si="732"/>
        <v>0</v>
      </c>
      <c r="BU295">
        <f t="shared" si="733"/>
        <v>0</v>
      </c>
      <c r="BV295">
        <f t="shared" si="734"/>
        <v>0</v>
      </c>
      <c r="BW295">
        <f t="shared" si="735"/>
        <v>0</v>
      </c>
      <c r="BX295">
        <f t="shared" si="736"/>
        <v>0</v>
      </c>
      <c r="BY295">
        <f t="shared" si="737"/>
        <v>0</v>
      </c>
      <c r="BZ295">
        <f t="shared" si="738"/>
        <v>0</v>
      </c>
      <c r="CA295">
        <f t="shared" si="739"/>
        <v>0</v>
      </c>
      <c r="CB295">
        <f t="shared" si="740"/>
        <v>0</v>
      </c>
      <c r="CC295">
        <f t="shared" si="741"/>
        <v>0</v>
      </c>
      <c r="CD295">
        <f t="shared" si="742"/>
        <v>0</v>
      </c>
      <c r="CE295">
        <f t="shared" si="743"/>
        <v>0</v>
      </c>
      <c r="CF295">
        <f t="shared" si="744"/>
        <v>0</v>
      </c>
      <c r="CG295">
        <f t="shared" si="745"/>
        <v>0</v>
      </c>
      <c r="CH295">
        <f t="shared" si="746"/>
        <v>0</v>
      </c>
      <c r="CI295">
        <f t="shared" si="747"/>
        <v>0</v>
      </c>
      <c r="CJ295">
        <f t="shared" si="748"/>
        <v>0</v>
      </c>
      <c r="CK295">
        <f t="shared" si="749"/>
        <v>0</v>
      </c>
      <c r="CL295">
        <f t="shared" si="750"/>
        <v>0</v>
      </c>
      <c r="CM295">
        <f t="shared" si="751"/>
        <v>0</v>
      </c>
      <c r="CN295">
        <f t="shared" si="752"/>
        <v>0</v>
      </c>
      <c r="CO295">
        <f t="shared" si="753"/>
        <v>0</v>
      </c>
      <c r="CP295">
        <f t="shared" si="754"/>
        <v>0</v>
      </c>
      <c r="CQ295">
        <f t="shared" si="755"/>
        <v>0</v>
      </c>
      <c r="CR295">
        <f t="shared" si="756"/>
        <v>0</v>
      </c>
      <c r="CS295">
        <f t="shared" si="757"/>
        <v>0</v>
      </c>
      <c r="CT295">
        <f t="shared" si="758"/>
        <v>0</v>
      </c>
      <c r="CU295">
        <f t="shared" si="759"/>
        <v>0</v>
      </c>
      <c r="CV295">
        <f t="shared" si="760"/>
        <v>0</v>
      </c>
      <c r="CW295">
        <f t="shared" si="761"/>
        <v>0</v>
      </c>
      <c r="CX295">
        <f t="shared" si="762"/>
        <v>0</v>
      </c>
      <c r="CY295">
        <f t="shared" si="763"/>
        <v>0</v>
      </c>
      <c r="CZ295">
        <f t="shared" si="764"/>
        <v>0</v>
      </c>
      <c r="DA295">
        <f t="shared" si="765"/>
        <v>0</v>
      </c>
      <c r="DB295">
        <f t="shared" si="766"/>
        <v>0</v>
      </c>
      <c r="DC295">
        <f t="shared" si="767"/>
        <v>0</v>
      </c>
      <c r="DD295">
        <f t="shared" si="768"/>
        <v>0</v>
      </c>
      <c r="DE295">
        <f t="shared" si="769"/>
        <v>0</v>
      </c>
      <c r="DF295">
        <f t="shared" si="770"/>
        <v>0</v>
      </c>
      <c r="DG295">
        <f t="shared" si="771"/>
        <v>0</v>
      </c>
      <c r="DH295">
        <f t="shared" si="772"/>
        <v>0</v>
      </c>
      <c r="DI295">
        <f t="shared" si="774"/>
        <v>0</v>
      </c>
      <c r="DJ295">
        <f t="shared" si="775"/>
        <v>0</v>
      </c>
      <c r="DK295">
        <f t="shared" si="776"/>
        <v>0</v>
      </c>
      <c r="DL295">
        <f t="shared" si="777"/>
        <v>0</v>
      </c>
      <c r="DM295">
        <f t="shared" si="778"/>
        <v>0</v>
      </c>
      <c r="DN295">
        <f t="shared" si="779"/>
        <v>0</v>
      </c>
      <c r="DO295">
        <f t="shared" si="780"/>
        <v>0</v>
      </c>
      <c r="DP295">
        <f t="shared" si="781"/>
        <v>0</v>
      </c>
      <c r="DQ295">
        <f t="shared" si="782"/>
        <v>0</v>
      </c>
      <c r="DR295">
        <f t="shared" si="783"/>
        <v>0</v>
      </c>
      <c r="DS295">
        <f t="shared" si="784"/>
        <v>0</v>
      </c>
      <c r="DT295">
        <f t="shared" si="785"/>
        <v>0</v>
      </c>
      <c r="DU295">
        <f t="shared" si="786"/>
        <v>0</v>
      </c>
      <c r="DV295">
        <f t="shared" si="787"/>
        <v>0</v>
      </c>
      <c r="DW295">
        <f t="shared" si="788"/>
        <v>0</v>
      </c>
      <c r="DX295">
        <f>IF($C295&lt;&gt;"",IF(BL307&gt;0,1,0),0)</f>
        <v>0</v>
      </c>
      <c r="DY295">
        <f t="shared" ref="DY295:DZ300" si="790">IF($C295&lt;&gt;"",IF(BM294&gt;0,1,0),0)</f>
        <v>0</v>
      </c>
      <c r="DZ295">
        <f t="shared" si="790"/>
        <v>0</v>
      </c>
    </row>
    <row r="296" spans="1:130">
      <c r="A296" s="106"/>
      <c r="B296" s="19" t="s">
        <v>202</v>
      </c>
      <c r="C296" s="96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41"/>
      <c r="AF296" s="41"/>
      <c r="AG296" s="41"/>
      <c r="AH296" s="18"/>
      <c r="AI296" s="41"/>
      <c r="AJ296" s="41"/>
      <c r="AK296" s="41"/>
      <c r="AL296" s="18"/>
      <c r="AM296" s="41"/>
      <c r="AN296" s="18"/>
      <c r="AO296" s="41"/>
      <c r="AP296" s="41"/>
      <c r="AQ296" s="41"/>
      <c r="AR296" s="41"/>
      <c r="AS296" s="18">
        <v>75</v>
      </c>
      <c r="AT296" s="41"/>
      <c r="AU296" s="41"/>
      <c r="AV296" s="18"/>
      <c r="AW296" s="41"/>
      <c r="AX296" s="41"/>
      <c r="AY296" s="18">
        <v>64</v>
      </c>
      <c r="AZ296" s="18"/>
      <c r="BA296" s="41"/>
      <c r="BB296" s="18"/>
      <c r="BC296" s="18"/>
      <c r="BD296" s="18"/>
      <c r="BE296" s="25"/>
      <c r="BF296" s="18"/>
      <c r="BG296" s="18"/>
      <c r="BH296" s="18"/>
      <c r="BI296" s="18"/>
      <c r="BJ296" s="18">
        <v>116</v>
      </c>
      <c r="BK296" s="118">
        <f>20+1612</f>
        <v>1632</v>
      </c>
      <c r="BL296" s="118">
        <v>14</v>
      </c>
      <c r="BM296" s="118">
        <v>1964</v>
      </c>
      <c r="BN296" s="118">
        <v>0</v>
      </c>
      <c r="BO296" s="103"/>
      <c r="BP296">
        <f t="shared" si="728"/>
        <v>0</v>
      </c>
      <c r="BQ296">
        <f t="shared" si="729"/>
        <v>0</v>
      </c>
      <c r="BR296">
        <f t="shared" si="730"/>
        <v>0</v>
      </c>
      <c r="BS296">
        <f t="shared" si="731"/>
        <v>0</v>
      </c>
      <c r="BT296">
        <f t="shared" si="732"/>
        <v>0</v>
      </c>
      <c r="BU296">
        <f t="shared" si="733"/>
        <v>0</v>
      </c>
      <c r="BV296">
        <f t="shared" si="734"/>
        <v>0</v>
      </c>
      <c r="BW296">
        <f t="shared" si="735"/>
        <v>0</v>
      </c>
      <c r="BX296">
        <f t="shared" si="736"/>
        <v>0</v>
      </c>
      <c r="BY296">
        <f t="shared" si="737"/>
        <v>0</v>
      </c>
      <c r="BZ296">
        <f t="shared" si="738"/>
        <v>0</v>
      </c>
      <c r="CA296">
        <f t="shared" si="739"/>
        <v>0</v>
      </c>
      <c r="CB296">
        <f t="shared" si="740"/>
        <v>0</v>
      </c>
      <c r="CC296">
        <f t="shared" si="741"/>
        <v>0</v>
      </c>
      <c r="CD296">
        <f t="shared" si="742"/>
        <v>0</v>
      </c>
      <c r="CE296">
        <f t="shared" si="743"/>
        <v>0</v>
      </c>
      <c r="CF296">
        <f t="shared" si="744"/>
        <v>0</v>
      </c>
      <c r="CG296">
        <f t="shared" si="745"/>
        <v>0</v>
      </c>
      <c r="CH296">
        <f t="shared" si="746"/>
        <v>0</v>
      </c>
      <c r="CI296">
        <f t="shared" si="747"/>
        <v>0</v>
      </c>
      <c r="CJ296">
        <f t="shared" si="748"/>
        <v>0</v>
      </c>
      <c r="CK296">
        <f t="shared" si="749"/>
        <v>0</v>
      </c>
      <c r="CL296">
        <f t="shared" si="750"/>
        <v>0</v>
      </c>
      <c r="CM296">
        <f t="shared" si="751"/>
        <v>0</v>
      </c>
      <c r="CN296">
        <f t="shared" si="752"/>
        <v>0</v>
      </c>
      <c r="CO296">
        <f t="shared" si="753"/>
        <v>0</v>
      </c>
      <c r="CP296">
        <f t="shared" si="754"/>
        <v>0</v>
      </c>
      <c r="CQ296">
        <f t="shared" si="755"/>
        <v>0</v>
      </c>
      <c r="CR296">
        <f t="shared" si="756"/>
        <v>0</v>
      </c>
      <c r="CS296">
        <f t="shared" si="757"/>
        <v>0</v>
      </c>
      <c r="CT296">
        <f t="shared" si="758"/>
        <v>0</v>
      </c>
      <c r="CU296">
        <f t="shared" si="759"/>
        <v>0</v>
      </c>
      <c r="CV296">
        <f t="shared" si="760"/>
        <v>0</v>
      </c>
      <c r="CW296">
        <f t="shared" si="761"/>
        <v>0</v>
      </c>
      <c r="CX296">
        <f t="shared" si="762"/>
        <v>0</v>
      </c>
      <c r="CY296">
        <f t="shared" si="763"/>
        <v>0</v>
      </c>
      <c r="CZ296">
        <f t="shared" si="764"/>
        <v>0</v>
      </c>
      <c r="DA296">
        <f t="shared" si="765"/>
        <v>0</v>
      </c>
      <c r="DB296">
        <f t="shared" si="766"/>
        <v>0</v>
      </c>
      <c r="DC296">
        <f t="shared" si="767"/>
        <v>0</v>
      </c>
      <c r="DD296">
        <f t="shared" si="768"/>
        <v>0</v>
      </c>
      <c r="DE296">
        <f t="shared" si="769"/>
        <v>0</v>
      </c>
      <c r="DF296">
        <f t="shared" si="770"/>
        <v>0</v>
      </c>
      <c r="DG296">
        <f t="shared" si="771"/>
        <v>0</v>
      </c>
      <c r="DH296">
        <f t="shared" si="772"/>
        <v>0</v>
      </c>
      <c r="DI296">
        <f t="shared" si="774"/>
        <v>0</v>
      </c>
      <c r="DJ296">
        <f t="shared" si="775"/>
        <v>0</v>
      </c>
      <c r="DK296">
        <f t="shared" si="776"/>
        <v>0</v>
      </c>
      <c r="DL296">
        <f t="shared" si="777"/>
        <v>0</v>
      </c>
      <c r="DM296">
        <f t="shared" si="778"/>
        <v>0</v>
      </c>
      <c r="DN296">
        <f t="shared" si="779"/>
        <v>0</v>
      </c>
      <c r="DO296">
        <f t="shared" si="780"/>
        <v>0</v>
      </c>
      <c r="DP296">
        <f t="shared" si="781"/>
        <v>0</v>
      </c>
      <c r="DQ296">
        <f t="shared" si="782"/>
        <v>0</v>
      </c>
      <c r="DR296">
        <f t="shared" si="783"/>
        <v>0</v>
      </c>
      <c r="DS296">
        <f t="shared" si="784"/>
        <v>0</v>
      </c>
      <c r="DT296">
        <f t="shared" si="785"/>
        <v>0</v>
      </c>
      <c r="DU296">
        <f t="shared" si="786"/>
        <v>0</v>
      </c>
      <c r="DV296">
        <f t="shared" si="787"/>
        <v>0</v>
      </c>
      <c r="DW296">
        <f t="shared" si="788"/>
        <v>0</v>
      </c>
      <c r="DX296">
        <f>IF($C296&lt;&gt;"",IF(#REF!&gt;0,1,0),0)</f>
        <v>0</v>
      </c>
      <c r="DY296">
        <f t="shared" si="790"/>
        <v>0</v>
      </c>
      <c r="DZ296">
        <f t="shared" si="790"/>
        <v>0</v>
      </c>
    </row>
    <row r="297" spans="1:130">
      <c r="A297" s="106"/>
      <c r="B297" s="59" t="s">
        <v>3</v>
      </c>
      <c r="C297" s="96"/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18">
        <v>0</v>
      </c>
      <c r="N297" s="18">
        <v>0.56545000000000001</v>
      </c>
      <c r="O297" s="18">
        <v>1.2761979999999999</v>
      </c>
      <c r="P297" s="18">
        <v>2.704739</v>
      </c>
      <c r="Q297" s="18">
        <v>4.3529549999999997</v>
      </c>
      <c r="R297" s="18">
        <v>5.9910620000000003</v>
      </c>
      <c r="S297" s="18">
        <v>7.9710099999999997</v>
      </c>
      <c r="T297" s="18">
        <v>14.003209999999999</v>
      </c>
      <c r="U297" s="18">
        <v>24.009930000000001</v>
      </c>
      <c r="V297" s="18">
        <v>28.896750000000001</v>
      </c>
      <c r="W297" s="18">
        <v>15.508380000000001</v>
      </c>
      <c r="X297" s="18">
        <v>7.5236669999999997</v>
      </c>
      <c r="Y297" s="18">
        <v>11.347149999999999</v>
      </c>
      <c r="Z297" s="18">
        <v>14.842420000000001</v>
      </c>
      <c r="AA297" s="18">
        <v>26.954979999999999</v>
      </c>
      <c r="AB297" s="18">
        <v>40.217889999999997</v>
      </c>
      <c r="AC297" s="18">
        <v>71.598889999999997</v>
      </c>
      <c r="AD297" s="41">
        <v>43.168019999999999</v>
      </c>
      <c r="AE297" s="18">
        <v>102.8747</v>
      </c>
      <c r="AF297" s="18">
        <v>225.04499999999999</v>
      </c>
      <c r="AG297" s="18">
        <v>392.8073</v>
      </c>
      <c r="AH297" s="41">
        <v>548.7079</v>
      </c>
      <c r="AI297" s="18">
        <v>536.99009999999998</v>
      </c>
      <c r="AJ297" s="18">
        <f>828.1126+(18300/372.7)</f>
        <v>877.2137537429569</v>
      </c>
      <c r="AK297" s="18">
        <v>1169.326</v>
      </c>
      <c r="AL297" s="18">
        <v>1267.8219999999999</v>
      </c>
      <c r="AM297" s="18">
        <v>948.26610000000005</v>
      </c>
      <c r="AN297" s="18">
        <v>861.16840000000002</v>
      </c>
      <c r="AO297" s="18">
        <v>904.68409999999994</v>
      </c>
      <c r="AP297" s="18">
        <v>1160.287</v>
      </c>
      <c r="AQ297" s="18">
        <v>1309.029</v>
      </c>
      <c r="AR297" s="18">
        <v>1508.598</v>
      </c>
      <c r="AS297" s="18">
        <f>1690.515-AS296</f>
        <v>1615.5150000000001</v>
      </c>
      <c r="AT297" s="18">
        <v>2079.0250000000001</v>
      </c>
      <c r="AU297" s="18">
        <v>2550.54</v>
      </c>
      <c r="AV297" s="18">
        <v>1966.366</v>
      </c>
      <c r="AW297" s="18">
        <v>632.38350000000003</v>
      </c>
      <c r="AX297" s="18">
        <v>655.70995000000005</v>
      </c>
      <c r="AY297" s="18">
        <f>706.5697-AY296</f>
        <v>642.56970000000001</v>
      </c>
      <c r="AZ297" s="18">
        <v>480.57979999999998</v>
      </c>
      <c r="BA297" s="18">
        <v>450.53649999999999</v>
      </c>
      <c r="BB297" s="18">
        <f>2668-BB295</f>
        <v>194</v>
      </c>
      <c r="BC297" s="18">
        <v>172.580218</v>
      </c>
      <c r="BD297" s="18">
        <v>121.69296569999999</v>
      </c>
      <c r="BE297" s="25">
        <v>135.0070532</v>
      </c>
      <c r="BF297" s="18">
        <v>137.21113269999998</v>
      </c>
      <c r="BG297" s="18">
        <v>138.37469909999999</v>
      </c>
      <c r="BH297" s="18">
        <v>154.0188292</v>
      </c>
      <c r="BI297" s="18">
        <f>151.7107206+572</f>
        <v>723.71072060000006</v>
      </c>
      <c r="BJ297" s="18">
        <v>210.81507500000001</v>
      </c>
      <c r="BK297" s="118">
        <v>299.39112759999995</v>
      </c>
      <c r="BL297" s="118">
        <v>261.6800063</v>
      </c>
      <c r="BM297" s="118">
        <f>333+987</f>
        <v>1320</v>
      </c>
      <c r="BN297" s="118">
        <v>60</v>
      </c>
      <c r="BO297" s="103"/>
      <c r="BP297">
        <f t="shared" si="728"/>
        <v>0</v>
      </c>
      <c r="BQ297">
        <f t="shared" si="729"/>
        <v>0</v>
      </c>
      <c r="BR297">
        <f t="shared" si="730"/>
        <v>0</v>
      </c>
      <c r="BS297">
        <f t="shared" si="731"/>
        <v>0</v>
      </c>
      <c r="BT297">
        <f t="shared" si="732"/>
        <v>0</v>
      </c>
      <c r="BU297">
        <f t="shared" si="733"/>
        <v>0</v>
      </c>
      <c r="BV297">
        <f t="shared" si="734"/>
        <v>0</v>
      </c>
      <c r="BW297">
        <f t="shared" si="735"/>
        <v>0</v>
      </c>
      <c r="BX297">
        <f t="shared" si="736"/>
        <v>0</v>
      </c>
      <c r="BY297">
        <f t="shared" si="737"/>
        <v>0</v>
      </c>
      <c r="BZ297">
        <f t="shared" si="738"/>
        <v>0</v>
      </c>
      <c r="CA297">
        <f t="shared" si="739"/>
        <v>0</v>
      </c>
      <c r="CB297">
        <f t="shared" si="740"/>
        <v>0</v>
      </c>
      <c r="CC297">
        <f t="shared" si="741"/>
        <v>0</v>
      </c>
      <c r="CD297">
        <f t="shared" si="742"/>
        <v>0</v>
      </c>
      <c r="CE297">
        <f t="shared" si="743"/>
        <v>0</v>
      </c>
      <c r="CF297">
        <f t="shared" si="744"/>
        <v>0</v>
      </c>
      <c r="CG297">
        <f t="shared" si="745"/>
        <v>0</v>
      </c>
      <c r="CH297">
        <f t="shared" si="746"/>
        <v>0</v>
      </c>
      <c r="CI297">
        <f t="shared" si="747"/>
        <v>0</v>
      </c>
      <c r="CJ297">
        <f t="shared" si="748"/>
        <v>0</v>
      </c>
      <c r="CK297">
        <f t="shared" si="749"/>
        <v>0</v>
      </c>
      <c r="CL297">
        <f t="shared" si="750"/>
        <v>0</v>
      </c>
      <c r="CM297">
        <f t="shared" si="751"/>
        <v>0</v>
      </c>
      <c r="CN297">
        <f t="shared" si="752"/>
        <v>0</v>
      </c>
      <c r="CO297">
        <f t="shared" si="753"/>
        <v>0</v>
      </c>
      <c r="CP297">
        <f t="shared" si="754"/>
        <v>0</v>
      </c>
      <c r="CQ297">
        <f t="shared" si="755"/>
        <v>0</v>
      </c>
      <c r="CR297">
        <f t="shared" si="756"/>
        <v>0</v>
      </c>
      <c r="CS297">
        <f t="shared" si="757"/>
        <v>0</v>
      </c>
      <c r="CT297">
        <f t="shared" si="758"/>
        <v>0</v>
      </c>
      <c r="CU297">
        <f t="shared" si="759"/>
        <v>0</v>
      </c>
      <c r="CV297">
        <f t="shared" si="760"/>
        <v>0</v>
      </c>
      <c r="CW297">
        <f t="shared" si="761"/>
        <v>0</v>
      </c>
      <c r="CX297">
        <f t="shared" si="762"/>
        <v>0</v>
      </c>
      <c r="CY297">
        <f t="shared" si="763"/>
        <v>0</v>
      </c>
      <c r="CZ297">
        <f t="shared" si="764"/>
        <v>0</v>
      </c>
      <c r="DA297">
        <f t="shared" si="765"/>
        <v>0</v>
      </c>
      <c r="DB297">
        <f t="shared" si="766"/>
        <v>0</v>
      </c>
      <c r="DC297">
        <f t="shared" si="767"/>
        <v>0</v>
      </c>
      <c r="DD297">
        <f t="shared" si="768"/>
        <v>0</v>
      </c>
      <c r="DE297">
        <f t="shared" si="769"/>
        <v>0</v>
      </c>
      <c r="DF297">
        <f t="shared" si="770"/>
        <v>0</v>
      </c>
      <c r="DG297">
        <f t="shared" si="771"/>
        <v>0</v>
      </c>
      <c r="DH297">
        <f t="shared" si="772"/>
        <v>0</v>
      </c>
      <c r="DI297">
        <f t="shared" si="774"/>
        <v>0</v>
      </c>
      <c r="DJ297">
        <f t="shared" si="775"/>
        <v>0</v>
      </c>
      <c r="DK297">
        <f t="shared" si="776"/>
        <v>0</v>
      </c>
      <c r="DL297">
        <f t="shared" si="777"/>
        <v>0</v>
      </c>
      <c r="DM297">
        <f t="shared" si="778"/>
        <v>0</v>
      </c>
      <c r="DN297">
        <f t="shared" si="779"/>
        <v>0</v>
      </c>
      <c r="DO297">
        <f t="shared" si="780"/>
        <v>0</v>
      </c>
      <c r="DP297">
        <f t="shared" si="781"/>
        <v>0</v>
      </c>
      <c r="DQ297">
        <f t="shared" si="782"/>
        <v>0</v>
      </c>
      <c r="DR297">
        <f t="shared" si="783"/>
        <v>0</v>
      </c>
      <c r="DS297">
        <f t="shared" si="784"/>
        <v>0</v>
      </c>
      <c r="DT297">
        <f t="shared" si="785"/>
        <v>0</v>
      </c>
      <c r="DU297">
        <f t="shared" si="786"/>
        <v>0</v>
      </c>
      <c r="DV297">
        <f t="shared" si="787"/>
        <v>0</v>
      </c>
      <c r="DW297">
        <f t="shared" si="788"/>
        <v>0</v>
      </c>
      <c r="DX297">
        <f>IF($C297&lt;&gt;"",IF(BL296&gt;0,1,0),0)</f>
        <v>0</v>
      </c>
      <c r="DY297">
        <f t="shared" si="790"/>
        <v>0</v>
      </c>
      <c r="DZ297">
        <f t="shared" si="790"/>
        <v>0</v>
      </c>
    </row>
    <row r="298" spans="1:130">
      <c r="A298" s="106" t="str">
        <f>IF(LEFT(B325,1)&lt;&gt;"",IF(LEFT(B325,1)&lt;&gt;" ",COUNT($A$66:A297)+1,""),"")</f>
        <v/>
      </c>
      <c r="B298" s="59" t="s">
        <v>18</v>
      </c>
      <c r="C298" s="96"/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41" t="s">
        <v>16</v>
      </c>
      <c r="U298" s="41" t="s">
        <v>16</v>
      </c>
      <c r="V298" s="41" t="s">
        <v>16</v>
      </c>
      <c r="W298" s="41" t="s">
        <v>16</v>
      </c>
      <c r="X298" s="41" t="s">
        <v>16</v>
      </c>
      <c r="Y298" s="18">
        <v>0</v>
      </c>
      <c r="Z298" s="18">
        <v>0</v>
      </c>
      <c r="AA298" s="73">
        <v>0</v>
      </c>
      <c r="AB298" s="41" t="s">
        <v>16</v>
      </c>
      <c r="AC298" s="41" t="s">
        <v>16</v>
      </c>
      <c r="AD298" s="18">
        <v>217</v>
      </c>
      <c r="AE298" s="41" t="s">
        <v>16</v>
      </c>
      <c r="AF298" s="41" t="s">
        <v>16</v>
      </c>
      <c r="AG298" s="41" t="s">
        <v>16</v>
      </c>
      <c r="AH298" s="41" t="s">
        <v>16</v>
      </c>
      <c r="AI298" s="41" t="s">
        <v>16</v>
      </c>
      <c r="AJ298" s="41" t="s">
        <v>16</v>
      </c>
      <c r="AK298" s="41" t="s">
        <v>16</v>
      </c>
      <c r="AL298" s="41" t="s">
        <v>16</v>
      </c>
      <c r="AM298" s="41" t="s">
        <v>16</v>
      </c>
      <c r="AN298" s="41" t="s">
        <v>16</v>
      </c>
      <c r="AO298" s="41" t="s">
        <v>16</v>
      </c>
      <c r="AP298" s="41" t="s">
        <v>16</v>
      </c>
      <c r="AQ298" s="41" t="s">
        <v>16</v>
      </c>
      <c r="AR298" s="41" t="s">
        <v>16</v>
      </c>
      <c r="AS298" s="41" t="s">
        <v>16</v>
      </c>
      <c r="AT298" s="41" t="s">
        <v>16</v>
      </c>
      <c r="AU298" s="41" t="s">
        <v>16</v>
      </c>
      <c r="AV298" s="41" t="s">
        <v>16</v>
      </c>
      <c r="AW298" s="41" t="s">
        <v>16</v>
      </c>
      <c r="AX298" s="41" t="s">
        <v>16</v>
      </c>
      <c r="AY298" s="18">
        <v>2100</v>
      </c>
      <c r="AZ298" s="18">
        <v>0</v>
      </c>
      <c r="BA298" s="18">
        <v>0</v>
      </c>
      <c r="BB298" s="18">
        <v>0</v>
      </c>
      <c r="BC298" s="18">
        <v>0</v>
      </c>
      <c r="BD298" s="18">
        <v>0</v>
      </c>
      <c r="BE298" s="25">
        <v>0</v>
      </c>
      <c r="BF298" s="18">
        <v>0</v>
      </c>
      <c r="BG298" s="18">
        <v>0</v>
      </c>
      <c r="BH298" s="18">
        <v>0</v>
      </c>
      <c r="BI298" s="118">
        <v>0</v>
      </c>
      <c r="BJ298" s="118">
        <v>0</v>
      </c>
      <c r="BK298" s="118">
        <v>0</v>
      </c>
      <c r="BL298" s="118">
        <v>0</v>
      </c>
      <c r="BM298" s="118">
        <v>0</v>
      </c>
      <c r="BN298" s="118">
        <v>0</v>
      </c>
      <c r="BO298" s="103"/>
      <c r="BP298">
        <f t="shared" si="728"/>
        <v>0</v>
      </c>
      <c r="BQ298">
        <f t="shared" si="729"/>
        <v>0</v>
      </c>
      <c r="BR298">
        <f t="shared" si="730"/>
        <v>0</v>
      </c>
      <c r="BS298">
        <f t="shared" si="731"/>
        <v>0</v>
      </c>
      <c r="BT298">
        <f t="shared" si="732"/>
        <v>0</v>
      </c>
      <c r="BU298">
        <f t="shared" si="733"/>
        <v>0</v>
      </c>
      <c r="BV298">
        <f t="shared" si="734"/>
        <v>0</v>
      </c>
      <c r="BW298">
        <f t="shared" si="735"/>
        <v>0</v>
      </c>
      <c r="BX298">
        <f t="shared" si="736"/>
        <v>0</v>
      </c>
      <c r="BY298">
        <f t="shared" si="737"/>
        <v>0</v>
      </c>
      <c r="BZ298">
        <f t="shared" si="738"/>
        <v>0</v>
      </c>
      <c r="CA298">
        <f t="shared" si="739"/>
        <v>0</v>
      </c>
      <c r="CB298">
        <f t="shared" si="740"/>
        <v>0</v>
      </c>
      <c r="CC298">
        <f t="shared" si="741"/>
        <v>0</v>
      </c>
      <c r="CD298">
        <f t="shared" si="742"/>
        <v>0</v>
      </c>
      <c r="CE298">
        <f t="shared" si="743"/>
        <v>0</v>
      </c>
      <c r="CF298">
        <f t="shared" si="744"/>
        <v>0</v>
      </c>
      <c r="CG298">
        <f t="shared" si="745"/>
        <v>0</v>
      </c>
      <c r="CH298">
        <f t="shared" si="746"/>
        <v>0</v>
      </c>
      <c r="CI298">
        <f t="shared" si="747"/>
        <v>0</v>
      </c>
      <c r="CJ298">
        <f t="shared" si="748"/>
        <v>0</v>
      </c>
      <c r="CK298">
        <f t="shared" si="749"/>
        <v>0</v>
      </c>
      <c r="CL298">
        <f t="shared" si="750"/>
        <v>0</v>
      </c>
      <c r="CM298">
        <f t="shared" si="751"/>
        <v>0</v>
      </c>
      <c r="CN298">
        <f t="shared" si="752"/>
        <v>0</v>
      </c>
      <c r="CO298">
        <f t="shared" si="753"/>
        <v>0</v>
      </c>
      <c r="CP298">
        <f t="shared" si="754"/>
        <v>0</v>
      </c>
      <c r="CQ298">
        <f t="shared" si="755"/>
        <v>0</v>
      </c>
      <c r="CR298">
        <f t="shared" si="756"/>
        <v>0</v>
      </c>
      <c r="CS298">
        <f t="shared" si="757"/>
        <v>0</v>
      </c>
      <c r="CT298">
        <f t="shared" si="758"/>
        <v>0</v>
      </c>
      <c r="CU298">
        <f t="shared" si="759"/>
        <v>0</v>
      </c>
      <c r="CV298">
        <f t="shared" si="760"/>
        <v>0</v>
      </c>
      <c r="CW298">
        <f t="shared" si="761"/>
        <v>0</v>
      </c>
      <c r="CX298">
        <f t="shared" si="762"/>
        <v>0</v>
      </c>
      <c r="CY298">
        <f t="shared" si="763"/>
        <v>0</v>
      </c>
      <c r="CZ298">
        <f t="shared" si="764"/>
        <v>0</v>
      </c>
      <c r="DA298">
        <f t="shared" si="765"/>
        <v>0</v>
      </c>
      <c r="DB298">
        <f t="shared" si="766"/>
        <v>0</v>
      </c>
      <c r="DC298">
        <f t="shared" si="767"/>
        <v>0</v>
      </c>
      <c r="DD298">
        <f t="shared" si="768"/>
        <v>0</v>
      </c>
      <c r="DE298">
        <f t="shared" si="769"/>
        <v>0</v>
      </c>
      <c r="DF298">
        <f t="shared" si="770"/>
        <v>0</v>
      </c>
      <c r="DG298">
        <f t="shared" si="771"/>
        <v>0</v>
      </c>
      <c r="DH298">
        <f t="shared" si="772"/>
        <v>0</v>
      </c>
      <c r="DI298">
        <f t="shared" si="774"/>
        <v>0</v>
      </c>
      <c r="DJ298">
        <f t="shared" si="775"/>
        <v>0</v>
      </c>
      <c r="DK298">
        <f t="shared" si="776"/>
        <v>0</v>
      </c>
      <c r="DL298">
        <f t="shared" si="777"/>
        <v>0</v>
      </c>
      <c r="DM298">
        <f t="shared" si="778"/>
        <v>0</v>
      </c>
      <c r="DN298">
        <f t="shared" si="779"/>
        <v>0</v>
      </c>
      <c r="DO298">
        <f t="shared" si="780"/>
        <v>0</v>
      </c>
      <c r="DP298">
        <f t="shared" si="781"/>
        <v>0</v>
      </c>
      <c r="DQ298">
        <f t="shared" si="782"/>
        <v>0</v>
      </c>
      <c r="DR298">
        <f t="shared" si="783"/>
        <v>0</v>
      </c>
      <c r="DS298">
        <f t="shared" si="784"/>
        <v>0</v>
      </c>
      <c r="DT298">
        <f t="shared" si="785"/>
        <v>0</v>
      </c>
      <c r="DU298">
        <f t="shared" si="786"/>
        <v>0</v>
      </c>
      <c r="DV298">
        <f t="shared" si="787"/>
        <v>0</v>
      </c>
      <c r="DW298">
        <f t="shared" si="788"/>
        <v>0</v>
      </c>
      <c r="DX298">
        <f>IF($C298&lt;&gt;"",IF(BL297&gt;0,1,0),0)</f>
        <v>0</v>
      </c>
      <c r="DY298">
        <f t="shared" si="790"/>
        <v>0</v>
      </c>
      <c r="DZ298">
        <f t="shared" si="790"/>
        <v>0</v>
      </c>
    </row>
    <row r="299" spans="1:130">
      <c r="A299" s="106"/>
      <c r="B299" s="59" t="s">
        <v>25</v>
      </c>
      <c r="C299" s="96"/>
      <c r="D299" s="18">
        <v>0</v>
      </c>
      <c r="E299" s="18">
        <v>0</v>
      </c>
      <c r="F299" s="18">
        <v>0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18">
        <v>0</v>
      </c>
      <c r="AI299" s="18">
        <v>0</v>
      </c>
      <c r="AJ299" s="18">
        <v>0</v>
      </c>
      <c r="AK299" s="18">
        <v>0</v>
      </c>
      <c r="AL299" s="18">
        <v>0</v>
      </c>
      <c r="AM299" s="18">
        <v>0</v>
      </c>
      <c r="AN299" s="18">
        <v>0</v>
      </c>
      <c r="AO299" s="18">
        <v>0</v>
      </c>
      <c r="AP299" s="18">
        <v>0</v>
      </c>
      <c r="AQ299" s="18">
        <v>0</v>
      </c>
      <c r="AR299" s="18">
        <v>0</v>
      </c>
      <c r="AS299" s="18">
        <v>0</v>
      </c>
      <c r="AT299" s="18">
        <v>0</v>
      </c>
      <c r="AU299" s="18">
        <v>0</v>
      </c>
      <c r="AV299" s="18">
        <v>0</v>
      </c>
      <c r="AW299" s="18">
        <v>0</v>
      </c>
      <c r="AX299" s="18">
        <v>0</v>
      </c>
      <c r="AY299" s="18">
        <v>0</v>
      </c>
      <c r="AZ299" s="18">
        <v>0</v>
      </c>
      <c r="BA299" s="18">
        <v>0</v>
      </c>
      <c r="BB299" s="18">
        <v>0</v>
      </c>
      <c r="BC299" s="18">
        <v>0</v>
      </c>
      <c r="BD299" s="18">
        <v>0</v>
      </c>
      <c r="BE299" s="25">
        <v>0</v>
      </c>
      <c r="BF299" s="18">
        <v>0</v>
      </c>
      <c r="BG299" s="18">
        <v>0</v>
      </c>
      <c r="BH299" s="118">
        <v>398</v>
      </c>
      <c r="BI299" s="118">
        <v>492</v>
      </c>
      <c r="BJ299" s="118">
        <v>0</v>
      </c>
      <c r="BK299" s="118">
        <v>0</v>
      </c>
      <c r="BL299" s="118">
        <v>0</v>
      </c>
      <c r="BM299" s="118">
        <v>0</v>
      </c>
      <c r="BN299" s="118">
        <v>0</v>
      </c>
      <c r="BO299" s="103"/>
      <c r="BP299">
        <f t="shared" si="728"/>
        <v>0</v>
      </c>
      <c r="BQ299">
        <f t="shared" si="729"/>
        <v>0</v>
      </c>
      <c r="BR299">
        <f t="shared" si="730"/>
        <v>0</v>
      </c>
      <c r="BS299">
        <f t="shared" si="731"/>
        <v>0</v>
      </c>
      <c r="BT299">
        <f t="shared" si="732"/>
        <v>0</v>
      </c>
      <c r="BU299">
        <f t="shared" si="733"/>
        <v>0</v>
      </c>
      <c r="BV299">
        <f t="shared" si="734"/>
        <v>0</v>
      </c>
      <c r="BW299">
        <f t="shared" si="735"/>
        <v>0</v>
      </c>
      <c r="BX299">
        <f t="shared" si="736"/>
        <v>0</v>
      </c>
      <c r="BY299">
        <f t="shared" si="737"/>
        <v>0</v>
      </c>
      <c r="BZ299">
        <f t="shared" si="738"/>
        <v>0</v>
      </c>
      <c r="CA299">
        <f t="shared" si="739"/>
        <v>0</v>
      </c>
      <c r="CB299">
        <f t="shared" si="740"/>
        <v>0</v>
      </c>
      <c r="CC299">
        <f t="shared" si="741"/>
        <v>0</v>
      </c>
      <c r="CD299">
        <f t="shared" si="742"/>
        <v>0</v>
      </c>
      <c r="CE299">
        <f t="shared" si="743"/>
        <v>0</v>
      </c>
      <c r="CF299">
        <f t="shared" si="744"/>
        <v>0</v>
      </c>
      <c r="CG299">
        <f t="shared" si="745"/>
        <v>0</v>
      </c>
      <c r="CH299">
        <f t="shared" si="746"/>
        <v>0</v>
      </c>
      <c r="CI299">
        <f t="shared" si="747"/>
        <v>0</v>
      </c>
      <c r="CJ299">
        <f t="shared" si="748"/>
        <v>0</v>
      </c>
      <c r="CK299">
        <f t="shared" si="749"/>
        <v>0</v>
      </c>
      <c r="CL299">
        <f t="shared" si="750"/>
        <v>0</v>
      </c>
      <c r="CM299">
        <f t="shared" si="751"/>
        <v>0</v>
      </c>
      <c r="CN299">
        <f t="shared" si="752"/>
        <v>0</v>
      </c>
      <c r="CO299">
        <f t="shared" si="753"/>
        <v>0</v>
      </c>
      <c r="CP299">
        <f t="shared" si="754"/>
        <v>0</v>
      </c>
      <c r="CQ299">
        <f t="shared" si="755"/>
        <v>0</v>
      </c>
      <c r="CR299">
        <f t="shared" si="756"/>
        <v>0</v>
      </c>
      <c r="CS299">
        <f t="shared" si="757"/>
        <v>0</v>
      </c>
      <c r="CT299">
        <f t="shared" si="758"/>
        <v>0</v>
      </c>
      <c r="CU299">
        <f t="shared" si="759"/>
        <v>0</v>
      </c>
      <c r="CV299">
        <f t="shared" si="760"/>
        <v>0</v>
      </c>
      <c r="CW299">
        <f t="shared" si="761"/>
        <v>0</v>
      </c>
      <c r="CX299">
        <f t="shared" si="762"/>
        <v>0</v>
      </c>
      <c r="CY299">
        <f t="shared" si="763"/>
        <v>0</v>
      </c>
      <c r="CZ299">
        <f t="shared" si="764"/>
        <v>0</v>
      </c>
      <c r="DA299">
        <f t="shared" si="765"/>
        <v>0</v>
      </c>
      <c r="DB299">
        <f t="shared" si="766"/>
        <v>0</v>
      </c>
      <c r="DC299">
        <f t="shared" si="767"/>
        <v>0</v>
      </c>
      <c r="DD299">
        <f t="shared" si="768"/>
        <v>0</v>
      </c>
      <c r="DE299">
        <f t="shared" si="769"/>
        <v>0</v>
      </c>
      <c r="DF299">
        <f t="shared" si="770"/>
        <v>0</v>
      </c>
      <c r="DG299">
        <f t="shared" si="771"/>
        <v>0</v>
      </c>
      <c r="DH299">
        <f t="shared" si="772"/>
        <v>0</v>
      </c>
      <c r="DI299">
        <f t="shared" si="774"/>
        <v>0</v>
      </c>
      <c r="DJ299">
        <f t="shared" si="775"/>
        <v>0</v>
      </c>
      <c r="DK299">
        <f t="shared" si="776"/>
        <v>0</v>
      </c>
      <c r="DL299">
        <f t="shared" si="777"/>
        <v>0</v>
      </c>
      <c r="DM299">
        <f t="shared" si="778"/>
        <v>0</v>
      </c>
      <c r="DN299">
        <f t="shared" si="779"/>
        <v>0</v>
      </c>
      <c r="DO299">
        <f t="shared" si="780"/>
        <v>0</v>
      </c>
      <c r="DP299">
        <f t="shared" si="781"/>
        <v>0</v>
      </c>
      <c r="DQ299">
        <f t="shared" si="782"/>
        <v>0</v>
      </c>
      <c r="DR299">
        <f t="shared" si="783"/>
        <v>0</v>
      </c>
      <c r="DS299">
        <f t="shared" si="784"/>
        <v>0</v>
      </c>
      <c r="DT299">
        <f t="shared" si="785"/>
        <v>0</v>
      </c>
      <c r="DU299">
        <f t="shared" si="786"/>
        <v>0</v>
      </c>
      <c r="DV299">
        <f t="shared" si="787"/>
        <v>0</v>
      </c>
      <c r="DW299">
        <f t="shared" si="788"/>
        <v>0</v>
      </c>
      <c r="DX299">
        <f>IF($C299&lt;&gt;"",IF(BL298&gt;0,1,0),0)</f>
        <v>0</v>
      </c>
      <c r="DY299">
        <f t="shared" si="790"/>
        <v>0</v>
      </c>
      <c r="DZ299">
        <f t="shared" si="790"/>
        <v>0</v>
      </c>
    </row>
    <row r="300" spans="1:130">
      <c r="A300" s="106"/>
      <c r="B300" s="59" t="s">
        <v>205</v>
      </c>
      <c r="C300" s="96"/>
      <c r="D300" s="18">
        <v>0</v>
      </c>
      <c r="E300" s="18">
        <v>0</v>
      </c>
      <c r="F300" s="18">
        <v>0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18">
        <v>0</v>
      </c>
      <c r="N300" s="18">
        <v>0.98852399999999996</v>
      </c>
      <c r="O300" s="18">
        <v>2.6627610000000002</v>
      </c>
      <c r="P300" s="18">
        <v>4.8611209999999998</v>
      </c>
      <c r="Q300" s="18">
        <v>8.1491310000000006</v>
      </c>
      <c r="R300" s="18">
        <v>8.670102</v>
      </c>
      <c r="S300" s="18">
        <v>9.6185569999999991</v>
      </c>
      <c r="T300" s="18">
        <v>13.09182</v>
      </c>
      <c r="U300" s="18">
        <v>16.793610000000001</v>
      </c>
      <c r="V300" s="18">
        <v>21.06335</v>
      </c>
      <c r="W300" s="18">
        <v>10.10589</v>
      </c>
      <c r="X300" s="18">
        <v>6.7486300000000004</v>
      </c>
      <c r="Y300" s="18">
        <v>1.659357</v>
      </c>
      <c r="Z300" s="18">
        <v>19.73376</v>
      </c>
      <c r="AA300" s="18">
        <v>26.668220000000002</v>
      </c>
      <c r="AB300" s="18">
        <v>38.676009999999998</v>
      </c>
      <c r="AC300" s="18">
        <v>99.724590000000006</v>
      </c>
      <c r="AD300" s="18">
        <v>140.55789999999999</v>
      </c>
      <c r="AE300" s="18">
        <v>268.33440000000002</v>
      </c>
      <c r="AF300" s="18">
        <v>436.7527</v>
      </c>
      <c r="AG300" s="18">
        <v>659.78060000000005</v>
      </c>
      <c r="AH300" s="18">
        <v>950.06960000000004</v>
      </c>
      <c r="AI300" s="18">
        <v>665.1046</v>
      </c>
      <c r="AJ300" s="18">
        <v>673.66399999999999</v>
      </c>
      <c r="AK300" s="18">
        <v>683.35590000000002</v>
      </c>
      <c r="AL300" s="18">
        <v>671.81569999999999</v>
      </c>
      <c r="AM300" s="18">
        <v>540.52179999999998</v>
      </c>
      <c r="AN300" s="18">
        <v>627.94209999999998</v>
      </c>
      <c r="AO300" s="18">
        <v>694.75919999999996</v>
      </c>
      <c r="AP300" s="18">
        <f>839.0598+996.08</f>
        <v>1835.1397999999999</v>
      </c>
      <c r="AQ300" s="18">
        <v>886.09500000000003</v>
      </c>
      <c r="AR300" s="18">
        <v>927.61450000000002</v>
      </c>
      <c r="AS300" s="18">
        <v>974.77160000000003</v>
      </c>
      <c r="AT300" s="18">
        <v>1044.5640000000001</v>
      </c>
      <c r="AU300" s="18">
        <v>1129.9690000000001</v>
      </c>
      <c r="AV300" s="18">
        <v>2931.127</v>
      </c>
      <c r="AW300" s="18">
        <v>2783.4850000000001</v>
      </c>
      <c r="AX300" s="18">
        <v>2832.2035000000001</v>
      </c>
      <c r="AY300" s="18">
        <v>1119.6600000000001</v>
      </c>
      <c r="AZ300" s="18">
        <v>810.76769999999999</v>
      </c>
      <c r="BA300" s="18">
        <v>176.07650000000001</v>
      </c>
      <c r="BB300" s="18">
        <v>109.88929419999999</v>
      </c>
      <c r="BC300" s="18">
        <v>106.9945353</v>
      </c>
      <c r="BD300" s="18">
        <v>108.5709811</v>
      </c>
      <c r="BE300" s="25">
        <v>113.41147789999999</v>
      </c>
      <c r="BF300" s="18">
        <v>100.00043180000002</v>
      </c>
      <c r="BG300" s="18">
        <v>83.199172200000007</v>
      </c>
      <c r="BH300" s="34">
        <v>79.607907099999991</v>
      </c>
      <c r="BI300" s="18">
        <v>86.507756999999998</v>
      </c>
      <c r="BJ300" s="18">
        <v>18.811150700000002</v>
      </c>
      <c r="BK300" s="118">
        <v>17.800247299999999</v>
      </c>
      <c r="BL300" s="118">
        <v>1233</v>
      </c>
      <c r="BM300" s="118">
        <v>19</v>
      </c>
      <c r="BN300" s="118">
        <v>235</v>
      </c>
      <c r="BO300" s="103"/>
      <c r="BP300">
        <f t="shared" si="728"/>
        <v>0</v>
      </c>
      <c r="BQ300">
        <f t="shared" si="729"/>
        <v>0</v>
      </c>
      <c r="BR300">
        <f t="shared" si="730"/>
        <v>0</v>
      </c>
      <c r="BS300">
        <f t="shared" si="731"/>
        <v>0</v>
      </c>
      <c r="BT300">
        <f t="shared" si="732"/>
        <v>0</v>
      </c>
      <c r="BU300">
        <f t="shared" si="733"/>
        <v>0</v>
      </c>
      <c r="BV300">
        <f t="shared" si="734"/>
        <v>0</v>
      </c>
      <c r="BW300">
        <f t="shared" si="735"/>
        <v>0</v>
      </c>
      <c r="BX300">
        <f t="shared" si="736"/>
        <v>0</v>
      </c>
      <c r="BY300">
        <f t="shared" si="737"/>
        <v>0</v>
      </c>
      <c r="BZ300">
        <f t="shared" si="738"/>
        <v>0</v>
      </c>
      <c r="CA300">
        <f t="shared" si="739"/>
        <v>0</v>
      </c>
      <c r="CB300">
        <f t="shared" si="740"/>
        <v>0</v>
      </c>
      <c r="CC300">
        <f t="shared" si="741"/>
        <v>0</v>
      </c>
      <c r="CD300">
        <f t="shared" si="742"/>
        <v>0</v>
      </c>
      <c r="CE300">
        <f t="shared" si="743"/>
        <v>0</v>
      </c>
      <c r="CF300">
        <f t="shared" si="744"/>
        <v>0</v>
      </c>
      <c r="CG300">
        <f t="shared" si="745"/>
        <v>0</v>
      </c>
      <c r="CH300">
        <f t="shared" si="746"/>
        <v>0</v>
      </c>
      <c r="CI300">
        <f t="shared" si="747"/>
        <v>0</v>
      </c>
      <c r="CJ300">
        <f t="shared" si="748"/>
        <v>0</v>
      </c>
      <c r="CK300">
        <f t="shared" si="749"/>
        <v>0</v>
      </c>
      <c r="CL300">
        <f t="shared" si="750"/>
        <v>0</v>
      </c>
      <c r="CM300">
        <f t="shared" si="751"/>
        <v>0</v>
      </c>
      <c r="CN300">
        <f t="shared" si="752"/>
        <v>0</v>
      </c>
      <c r="CO300">
        <f t="shared" si="753"/>
        <v>0</v>
      </c>
      <c r="CP300">
        <f t="shared" si="754"/>
        <v>0</v>
      </c>
      <c r="CQ300">
        <f t="shared" si="755"/>
        <v>0</v>
      </c>
      <c r="CR300">
        <f t="shared" si="756"/>
        <v>0</v>
      </c>
      <c r="CS300">
        <f t="shared" si="757"/>
        <v>0</v>
      </c>
      <c r="CT300">
        <f t="shared" si="758"/>
        <v>0</v>
      </c>
      <c r="CU300">
        <f t="shared" si="759"/>
        <v>0</v>
      </c>
      <c r="CV300">
        <f t="shared" si="760"/>
        <v>0</v>
      </c>
      <c r="CW300">
        <f t="shared" si="761"/>
        <v>0</v>
      </c>
      <c r="CX300">
        <f t="shared" si="762"/>
        <v>0</v>
      </c>
      <c r="CY300">
        <f t="shared" si="763"/>
        <v>0</v>
      </c>
      <c r="CZ300">
        <f t="shared" si="764"/>
        <v>0</v>
      </c>
      <c r="DA300">
        <f t="shared" si="765"/>
        <v>0</v>
      </c>
      <c r="DB300">
        <f t="shared" si="766"/>
        <v>0</v>
      </c>
      <c r="DC300">
        <f t="shared" si="767"/>
        <v>0</v>
      </c>
      <c r="DD300">
        <f t="shared" si="768"/>
        <v>0</v>
      </c>
      <c r="DE300">
        <f t="shared" si="769"/>
        <v>0</v>
      </c>
      <c r="DF300">
        <f t="shared" si="770"/>
        <v>0</v>
      </c>
      <c r="DG300">
        <f t="shared" si="771"/>
        <v>0</v>
      </c>
      <c r="DH300">
        <f t="shared" si="772"/>
        <v>0</v>
      </c>
      <c r="DI300">
        <f t="shared" si="774"/>
        <v>0</v>
      </c>
      <c r="DJ300">
        <f t="shared" si="775"/>
        <v>0</v>
      </c>
      <c r="DK300">
        <f t="shared" si="776"/>
        <v>0</v>
      </c>
      <c r="DL300">
        <f t="shared" si="777"/>
        <v>0</v>
      </c>
      <c r="DM300">
        <f t="shared" si="778"/>
        <v>0</v>
      </c>
      <c r="DN300">
        <f t="shared" si="779"/>
        <v>0</v>
      </c>
      <c r="DO300">
        <f t="shared" si="780"/>
        <v>0</v>
      </c>
      <c r="DP300">
        <f t="shared" si="781"/>
        <v>0</v>
      </c>
      <c r="DQ300">
        <f t="shared" si="782"/>
        <v>0</v>
      </c>
      <c r="DR300">
        <f t="shared" si="783"/>
        <v>0</v>
      </c>
      <c r="DS300">
        <f t="shared" si="784"/>
        <v>0</v>
      </c>
      <c r="DT300">
        <f t="shared" si="785"/>
        <v>0</v>
      </c>
      <c r="DU300">
        <f t="shared" si="786"/>
        <v>0</v>
      </c>
      <c r="DV300">
        <f t="shared" si="787"/>
        <v>0</v>
      </c>
      <c r="DW300">
        <f t="shared" si="788"/>
        <v>0</v>
      </c>
      <c r="DX300">
        <f>IF($C300&lt;&gt;"",IF(BL299&gt;0,1,0),0)</f>
        <v>0</v>
      </c>
      <c r="DY300">
        <f t="shared" si="790"/>
        <v>0</v>
      </c>
      <c r="DZ300">
        <f t="shared" si="790"/>
        <v>0</v>
      </c>
    </row>
    <row r="301" spans="1:130">
      <c r="A301" s="106"/>
      <c r="B301" s="59" t="s">
        <v>210</v>
      </c>
      <c r="C301" s="96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>
        <v>1996.201579541181</v>
      </c>
      <c r="X301" s="18">
        <v>2074.0853080568722</v>
      </c>
      <c r="Y301" s="18">
        <v>1648.4451477569646</v>
      </c>
      <c r="Z301" s="18">
        <v>1371.6320258056662</v>
      </c>
      <c r="AA301" s="18">
        <v>1343.3910761154855</v>
      </c>
      <c r="AB301" s="18">
        <v>1179.8150860490664</v>
      </c>
      <c r="AC301" s="18">
        <v>1204.2736945198772</v>
      </c>
      <c r="AD301" s="18">
        <v>1511.4550547197598</v>
      </c>
      <c r="AE301" s="18">
        <v>1667.1058760897051</v>
      </c>
      <c r="AF301" s="18">
        <v>1678.4690280342452</v>
      </c>
      <c r="AG301" s="18">
        <v>1627.373040752351</v>
      </c>
      <c r="AH301" s="18">
        <v>1854.8970588235295</v>
      </c>
      <c r="AI301" s="18">
        <v>1948.2006313574184</v>
      </c>
      <c r="AJ301" s="18">
        <v>2340.8317436093093</v>
      </c>
      <c r="AK301" s="18">
        <v>2301.8798586572439</v>
      </c>
      <c r="AL301" s="18">
        <v>1216.9945945945947</v>
      </c>
      <c r="AM301" s="18">
        <v>1318.5010020040081</v>
      </c>
      <c r="AN301" s="18">
        <v>1245.9609375</v>
      </c>
      <c r="AO301" s="18">
        <v>930.19178082191786</v>
      </c>
      <c r="AP301" s="18">
        <v>947.68135593220336</v>
      </c>
      <c r="AQ301" s="18">
        <v>844.61714285714288</v>
      </c>
      <c r="AR301" s="18">
        <v>811.07278129004089</v>
      </c>
      <c r="AS301" s="18">
        <v>744.30912069907151</v>
      </c>
      <c r="AT301" s="18">
        <v>790.00160886925744</v>
      </c>
      <c r="AU301" s="18">
        <v>1215.9124519372967</v>
      </c>
      <c r="AV301" s="18">
        <v>1262.2188581314879</v>
      </c>
      <c r="AW301" s="18">
        <v>933.54659148413202</v>
      </c>
      <c r="AX301" s="18">
        <v>711.23651659655991</v>
      </c>
      <c r="AY301" s="18">
        <v>2948.3919889379545</v>
      </c>
      <c r="AZ301" s="18">
        <v>2445.0942574503824</v>
      </c>
      <c r="BA301" s="18">
        <v>2363.4041981227178</v>
      </c>
      <c r="BB301" s="18">
        <v>1828.3848586878889</v>
      </c>
      <c r="BC301" s="18">
        <v>1631.7677822147448</v>
      </c>
      <c r="BD301" s="18">
        <v>1492.9883945841393</v>
      </c>
      <c r="BE301" s="25">
        <v>1175.2629153224118</v>
      </c>
      <c r="BF301" s="18">
        <v>1444.8868203143984</v>
      </c>
      <c r="BG301" s="18">
        <v>1419.1561237331921</v>
      </c>
      <c r="BH301" s="34">
        <v>1538.584951066902</v>
      </c>
      <c r="BI301" s="18">
        <v>1775.8648751288497</v>
      </c>
      <c r="BJ301" s="18">
        <v>1725.011797193142</v>
      </c>
      <c r="BK301" s="118">
        <v>1759.0074779061863</v>
      </c>
      <c r="BL301" s="118">
        <v>2528.7227901606989</v>
      </c>
      <c r="BM301" s="118">
        <v>1749.4824016563146</v>
      </c>
      <c r="BN301" s="118">
        <v>1892.5056775170326</v>
      </c>
      <c r="BO301" s="103"/>
      <c r="BP301">
        <f t="shared" si="728"/>
        <v>0</v>
      </c>
      <c r="BQ301">
        <f t="shared" si="729"/>
        <v>0</v>
      </c>
      <c r="BR301">
        <f t="shared" si="730"/>
        <v>0</v>
      </c>
      <c r="BS301">
        <f t="shared" si="731"/>
        <v>0</v>
      </c>
      <c r="BT301">
        <f t="shared" si="732"/>
        <v>0</v>
      </c>
      <c r="BU301">
        <f t="shared" si="733"/>
        <v>0</v>
      </c>
      <c r="BV301">
        <f t="shared" si="734"/>
        <v>0</v>
      </c>
      <c r="BW301">
        <f t="shared" si="735"/>
        <v>0</v>
      </c>
      <c r="BX301">
        <f t="shared" si="736"/>
        <v>0</v>
      </c>
      <c r="BY301">
        <f t="shared" si="737"/>
        <v>0</v>
      </c>
      <c r="BZ301">
        <f t="shared" si="738"/>
        <v>0</v>
      </c>
      <c r="CA301">
        <f t="shared" si="739"/>
        <v>0</v>
      </c>
      <c r="CB301">
        <f t="shared" si="740"/>
        <v>0</v>
      </c>
      <c r="CC301">
        <f t="shared" si="741"/>
        <v>0</v>
      </c>
      <c r="CD301">
        <f t="shared" si="742"/>
        <v>0</v>
      </c>
      <c r="CE301">
        <f t="shared" si="743"/>
        <v>0</v>
      </c>
      <c r="CF301">
        <f t="shared" si="744"/>
        <v>0</v>
      </c>
      <c r="CG301">
        <f t="shared" si="745"/>
        <v>0</v>
      </c>
      <c r="CH301">
        <f t="shared" si="746"/>
        <v>0</v>
      </c>
      <c r="CI301">
        <f t="shared" si="747"/>
        <v>0</v>
      </c>
      <c r="CJ301">
        <f t="shared" si="748"/>
        <v>0</v>
      </c>
      <c r="CK301">
        <f t="shared" si="749"/>
        <v>0</v>
      </c>
      <c r="CL301">
        <f t="shared" si="750"/>
        <v>0</v>
      </c>
      <c r="CM301">
        <f t="shared" si="751"/>
        <v>0</v>
      </c>
      <c r="CN301">
        <f t="shared" si="752"/>
        <v>0</v>
      </c>
      <c r="CO301">
        <f t="shared" si="753"/>
        <v>0</v>
      </c>
      <c r="CP301">
        <f t="shared" si="754"/>
        <v>0</v>
      </c>
      <c r="CQ301">
        <f t="shared" si="755"/>
        <v>0</v>
      </c>
      <c r="CR301">
        <f t="shared" si="756"/>
        <v>0</v>
      </c>
      <c r="CS301">
        <f t="shared" si="757"/>
        <v>0</v>
      </c>
      <c r="CT301">
        <f t="shared" si="758"/>
        <v>0</v>
      </c>
      <c r="CU301">
        <f t="shared" si="759"/>
        <v>0</v>
      </c>
      <c r="CV301">
        <f t="shared" si="760"/>
        <v>0</v>
      </c>
      <c r="CW301">
        <f t="shared" si="761"/>
        <v>0</v>
      </c>
      <c r="CX301">
        <f t="shared" si="762"/>
        <v>0</v>
      </c>
      <c r="CY301">
        <f t="shared" si="763"/>
        <v>0</v>
      </c>
      <c r="CZ301">
        <f t="shared" si="764"/>
        <v>0</v>
      </c>
      <c r="DA301">
        <f t="shared" si="765"/>
        <v>0</v>
      </c>
      <c r="DB301">
        <f t="shared" si="766"/>
        <v>0</v>
      </c>
      <c r="DC301">
        <f t="shared" si="767"/>
        <v>0</v>
      </c>
      <c r="DD301">
        <f t="shared" si="768"/>
        <v>0</v>
      </c>
      <c r="DE301">
        <f t="shared" si="769"/>
        <v>0</v>
      </c>
      <c r="DF301">
        <f t="shared" si="770"/>
        <v>0</v>
      </c>
      <c r="DG301">
        <f t="shared" si="771"/>
        <v>0</v>
      </c>
      <c r="DH301">
        <f t="shared" si="772"/>
        <v>0</v>
      </c>
      <c r="DI301">
        <f t="shared" si="774"/>
        <v>0</v>
      </c>
      <c r="DJ301">
        <f t="shared" si="775"/>
        <v>0</v>
      </c>
      <c r="DK301">
        <f t="shared" si="776"/>
        <v>0</v>
      </c>
      <c r="DL301">
        <f t="shared" si="777"/>
        <v>0</v>
      </c>
      <c r="DM301">
        <f t="shared" si="778"/>
        <v>0</v>
      </c>
      <c r="DN301">
        <f t="shared" si="779"/>
        <v>0</v>
      </c>
      <c r="DO301">
        <f t="shared" si="780"/>
        <v>0</v>
      </c>
      <c r="DP301">
        <f t="shared" si="781"/>
        <v>0</v>
      </c>
      <c r="DQ301">
        <f t="shared" si="782"/>
        <v>0</v>
      </c>
      <c r="DR301">
        <f t="shared" si="783"/>
        <v>0</v>
      </c>
      <c r="DS301">
        <f t="shared" si="784"/>
        <v>0</v>
      </c>
      <c r="DT301">
        <f t="shared" si="785"/>
        <v>0</v>
      </c>
      <c r="DU301">
        <f t="shared" si="786"/>
        <v>0</v>
      </c>
      <c r="DV301">
        <f t="shared" si="787"/>
        <v>0</v>
      </c>
      <c r="DW301">
        <f t="shared" si="788"/>
        <v>0</v>
      </c>
      <c r="DX301">
        <f>IF($C301&lt;&gt;"",IF(BL301&gt;0,1,0),0)</f>
        <v>0</v>
      </c>
      <c r="DY301">
        <f>IF($C301&lt;&gt;"",IF(BM301&gt;0,1,0),0)</f>
        <v>0</v>
      </c>
      <c r="DZ301">
        <f>IF($C301&lt;&gt;"",IF(BN301&gt;0,1,0),0)</f>
        <v>0</v>
      </c>
    </row>
    <row r="302" spans="1:130" ht="15.75">
      <c r="A302" s="106"/>
      <c r="B302" s="59"/>
      <c r="C302" s="96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25"/>
      <c r="BF302" s="18"/>
      <c r="BG302" s="18"/>
      <c r="BH302" s="34"/>
      <c r="BI302" s="18"/>
      <c r="BJ302" s="31"/>
      <c r="BK302" s="118"/>
      <c r="BL302" s="118"/>
      <c r="BM302" s="118"/>
      <c r="BN302" s="2"/>
      <c r="BO302" s="103"/>
    </row>
    <row r="303" spans="1:130">
      <c r="A303" s="105">
        <f>IF(LEFT(B303,1)&lt;&gt;"",IF(LEFT(B303,1)&lt;&gt;" ",COUNT($A$66:A299)+1,""),"")</f>
        <v>34</v>
      </c>
      <c r="B303" s="56" t="s">
        <v>49</v>
      </c>
      <c r="C303" s="96">
        <v>3</v>
      </c>
      <c r="D303" s="22">
        <f t="shared" ref="D303:BK303" si="791">SUM(D304:D313)</f>
        <v>336</v>
      </c>
      <c r="E303" s="22">
        <f t="shared" si="791"/>
        <v>368.81</v>
      </c>
      <c r="F303" s="22">
        <f t="shared" si="791"/>
        <v>388.59750000000003</v>
      </c>
      <c r="G303" s="22">
        <f t="shared" si="791"/>
        <v>407.38499999999999</v>
      </c>
      <c r="H303" s="22">
        <f t="shared" si="791"/>
        <v>428.17250000000001</v>
      </c>
      <c r="I303" s="22">
        <f t="shared" si="791"/>
        <v>449.96</v>
      </c>
      <c r="J303" s="22">
        <f t="shared" si="791"/>
        <v>0</v>
      </c>
      <c r="K303" s="22">
        <f t="shared" si="791"/>
        <v>0</v>
      </c>
      <c r="L303" s="22">
        <f t="shared" si="791"/>
        <v>0</v>
      </c>
      <c r="M303" s="22">
        <f t="shared" si="791"/>
        <v>0</v>
      </c>
      <c r="N303" s="22">
        <f t="shared" si="791"/>
        <v>0</v>
      </c>
      <c r="O303" s="22">
        <f t="shared" si="791"/>
        <v>0</v>
      </c>
      <c r="P303" s="22">
        <f t="shared" si="791"/>
        <v>0</v>
      </c>
      <c r="Q303" s="22">
        <f t="shared" si="791"/>
        <v>0.28562599999999999</v>
      </c>
      <c r="R303" s="22">
        <f t="shared" si="791"/>
        <v>6.6999999999999993</v>
      </c>
      <c r="S303" s="22">
        <f t="shared" si="791"/>
        <v>94.32101200000001</v>
      </c>
      <c r="T303" s="22">
        <f t="shared" si="791"/>
        <v>413</v>
      </c>
      <c r="U303" s="22">
        <f t="shared" si="791"/>
        <v>554.6</v>
      </c>
      <c r="V303" s="22">
        <f t="shared" si="791"/>
        <v>1702.6</v>
      </c>
      <c r="W303" s="22">
        <f t="shared" si="791"/>
        <v>2241.5</v>
      </c>
      <c r="X303" s="22">
        <f t="shared" si="791"/>
        <v>1039</v>
      </c>
      <c r="Y303" s="22">
        <f t="shared" si="791"/>
        <v>657.1</v>
      </c>
      <c r="Z303" s="22">
        <f t="shared" si="791"/>
        <v>667.99040000000002</v>
      </c>
      <c r="AA303" s="22">
        <f t="shared" si="791"/>
        <v>1669.3999999999999</v>
      </c>
      <c r="AB303" s="22">
        <f t="shared" si="791"/>
        <v>269.73239999999998</v>
      </c>
      <c r="AC303" s="22">
        <f t="shared" si="791"/>
        <v>551.9</v>
      </c>
      <c r="AD303" s="22">
        <f t="shared" si="791"/>
        <v>683.9</v>
      </c>
      <c r="AE303" s="22">
        <f t="shared" si="791"/>
        <v>1341.5</v>
      </c>
      <c r="AF303" s="22">
        <f t="shared" si="791"/>
        <v>2070.9011116410989</v>
      </c>
      <c r="AG303" s="22">
        <f t="shared" si="791"/>
        <v>2956.5714395134278</v>
      </c>
      <c r="AH303" s="22">
        <f t="shared" si="791"/>
        <v>1729.3282174999999</v>
      </c>
      <c r="AI303" s="22">
        <f t="shared" si="791"/>
        <v>2456.7035285000002</v>
      </c>
      <c r="AJ303" s="22">
        <f t="shared" si="791"/>
        <v>3991.8309047560624</v>
      </c>
      <c r="AK303" s="22">
        <f t="shared" si="791"/>
        <v>5161.7375425419159</v>
      </c>
      <c r="AL303" s="22">
        <f t="shared" si="791"/>
        <v>6478.6775414067761</v>
      </c>
      <c r="AM303" s="22">
        <f t="shared" si="791"/>
        <v>8118.7644207424519</v>
      </c>
      <c r="AN303" s="22">
        <f t="shared" si="791"/>
        <v>8268.1960082543046</v>
      </c>
      <c r="AO303" s="22">
        <f t="shared" si="791"/>
        <v>8172.0399795955436</v>
      </c>
      <c r="AP303" s="22">
        <f t="shared" si="791"/>
        <v>8981.4637900940688</v>
      </c>
      <c r="AQ303" s="22">
        <f t="shared" si="791"/>
        <v>8549.6323490359919</v>
      </c>
      <c r="AR303" s="22">
        <f t="shared" si="791"/>
        <v>8407.9506528092043</v>
      </c>
      <c r="AS303" s="22">
        <f t="shared" si="791"/>
        <v>8898.9079872094244</v>
      </c>
      <c r="AT303" s="22">
        <f t="shared" si="791"/>
        <v>10437.906468693091</v>
      </c>
      <c r="AU303" s="22">
        <f t="shared" si="791"/>
        <v>1399.3482058</v>
      </c>
      <c r="AV303" s="22">
        <f t="shared" si="791"/>
        <v>1433.8860912999999</v>
      </c>
      <c r="AW303" s="22">
        <f t="shared" si="791"/>
        <v>2002.9112718244728</v>
      </c>
      <c r="AX303" s="22">
        <f t="shared" si="791"/>
        <v>1649.9126948000001</v>
      </c>
      <c r="AY303" s="22">
        <f t="shared" si="791"/>
        <v>2000.8240817999999</v>
      </c>
      <c r="AZ303" s="22">
        <f t="shared" si="791"/>
        <v>2264.9172971000003</v>
      </c>
      <c r="BA303" s="22">
        <f t="shared" si="791"/>
        <v>2728.5239705999998</v>
      </c>
      <c r="BB303" s="22">
        <f t="shared" si="791"/>
        <v>3246.7248592999999</v>
      </c>
      <c r="BC303" s="22">
        <f t="shared" si="791"/>
        <v>187.59140359999998</v>
      </c>
      <c r="BD303" s="22">
        <f t="shared" si="791"/>
        <v>183.51551930000002</v>
      </c>
      <c r="BE303" s="22">
        <f t="shared" si="791"/>
        <v>186.98153569999999</v>
      </c>
      <c r="BF303" s="22">
        <f t="shared" si="791"/>
        <v>161.11404880000001</v>
      </c>
      <c r="BG303" s="22">
        <f t="shared" si="791"/>
        <v>154.55968270000002</v>
      </c>
      <c r="BH303" s="22">
        <f t="shared" si="791"/>
        <v>216.57243489999996</v>
      </c>
      <c r="BI303" s="22">
        <f t="shared" si="791"/>
        <v>743.92054689999986</v>
      </c>
      <c r="BJ303" s="22">
        <f t="shared" si="791"/>
        <v>838.75078489999999</v>
      </c>
      <c r="BK303" s="22">
        <f t="shared" si="791"/>
        <v>1461.9101722999999</v>
      </c>
      <c r="BL303" s="22">
        <f>SUM(BL304:BL313)</f>
        <v>1429.4085115</v>
      </c>
      <c r="BM303" s="22">
        <f>SUM(BM304:BM313)</f>
        <v>1931.7901851000001</v>
      </c>
      <c r="BN303" s="22">
        <f>SUM(BN304:BN313)</f>
        <v>295</v>
      </c>
      <c r="BO303" s="103"/>
      <c r="BP303">
        <f t="shared" ref="BP303:BP314" si="792">IF($C303&lt;&gt;"",IF(D303&gt;0,1,0),0)</f>
        <v>1</v>
      </c>
      <c r="BQ303">
        <f t="shared" ref="BQ303:BQ314" si="793">IF($C303&lt;&gt;"",IF(E303&gt;0,1,0),0)</f>
        <v>1</v>
      </c>
      <c r="BR303">
        <f t="shared" ref="BR303:BR314" si="794">IF($C303&lt;&gt;"",IF(F303&gt;0,1,0),0)</f>
        <v>1</v>
      </c>
      <c r="BS303">
        <f t="shared" ref="BS303:BS314" si="795">IF($C303&lt;&gt;"",IF(G303&gt;0,1,0),0)</f>
        <v>1</v>
      </c>
      <c r="BT303">
        <f t="shared" ref="BT303:BT314" si="796">IF($C303&lt;&gt;"",IF(H303&gt;0,1,0),0)</f>
        <v>1</v>
      </c>
      <c r="BU303">
        <f t="shared" ref="BU303:BU314" si="797">IF($C303&lt;&gt;"",IF(I303&gt;0,1,0),0)</f>
        <v>1</v>
      </c>
      <c r="BV303">
        <f t="shared" ref="BV303:BV314" si="798">IF($C303&lt;&gt;"",IF(J303&gt;0,1,0),0)</f>
        <v>0</v>
      </c>
      <c r="BW303">
        <f t="shared" ref="BW303:BW314" si="799">IF($C303&lt;&gt;"",IF(K303&gt;0,1,0),0)</f>
        <v>0</v>
      </c>
      <c r="BX303">
        <f t="shared" ref="BX303:BX314" si="800">IF($C303&lt;&gt;"",IF(L303&gt;0,1,0),0)</f>
        <v>0</v>
      </c>
      <c r="BY303">
        <f t="shared" ref="BY303:BY314" si="801">IF($C303&lt;&gt;"",IF(M303&gt;0,1,0),0)</f>
        <v>0</v>
      </c>
      <c r="BZ303">
        <f t="shared" ref="BZ303:BZ314" si="802">IF($C303&lt;&gt;"",IF(N303&gt;0,1,0),0)</f>
        <v>0</v>
      </c>
      <c r="CA303">
        <f t="shared" ref="CA303:CA314" si="803">IF($C303&lt;&gt;"",IF(O303&gt;0,1,0),0)</f>
        <v>0</v>
      </c>
      <c r="CB303">
        <f t="shared" ref="CB303:CB314" si="804">IF($C303&lt;&gt;"",IF(P303&gt;0,1,0),0)</f>
        <v>0</v>
      </c>
      <c r="CC303">
        <f t="shared" ref="CC303:CC314" si="805">IF($C303&lt;&gt;"",IF(Q303&gt;0,1,0),0)</f>
        <v>1</v>
      </c>
      <c r="CD303">
        <f t="shared" ref="CD303:CD314" si="806">IF($C303&lt;&gt;"",IF(R303&gt;0,1,0),0)</f>
        <v>1</v>
      </c>
      <c r="CE303">
        <f t="shared" ref="CE303:CE314" si="807">IF($C303&lt;&gt;"",IF(S303&gt;0,1,0),0)</f>
        <v>1</v>
      </c>
      <c r="CF303">
        <f t="shared" ref="CF303:CF314" si="808">IF($C303&lt;&gt;"",IF(T303&gt;0,1,0),0)</f>
        <v>1</v>
      </c>
      <c r="CG303">
        <f t="shared" ref="CG303:CG314" si="809">IF($C303&lt;&gt;"",IF(U303&gt;0,1,0),0)</f>
        <v>1</v>
      </c>
      <c r="CH303">
        <f t="shared" ref="CH303:CH314" si="810">IF($C303&lt;&gt;"",IF(V303&gt;0,1,0),0)</f>
        <v>1</v>
      </c>
      <c r="CI303">
        <f t="shared" ref="CI303:CI314" si="811">IF($C303&lt;&gt;"",IF(W303&gt;0,1,0),0)</f>
        <v>1</v>
      </c>
      <c r="CJ303">
        <f t="shared" ref="CJ303:CJ314" si="812">IF($C303&lt;&gt;"",IF(X303&gt;0,1,0),0)</f>
        <v>1</v>
      </c>
      <c r="CK303">
        <f t="shared" ref="CK303:CK314" si="813">IF($C303&lt;&gt;"",IF(Y303&gt;0,1,0),0)</f>
        <v>1</v>
      </c>
      <c r="CL303">
        <f t="shared" ref="CL303:CL314" si="814">IF($C303&lt;&gt;"",IF(Z303&gt;0,1,0),0)</f>
        <v>1</v>
      </c>
      <c r="CM303">
        <f t="shared" ref="CM303:CM314" si="815">IF($C303&lt;&gt;"",IF(AA303&gt;0,1,0),0)</f>
        <v>1</v>
      </c>
      <c r="CN303">
        <f t="shared" ref="CN303:CN314" si="816">IF($C303&lt;&gt;"",IF(AB303&gt;0,1,0),0)</f>
        <v>1</v>
      </c>
      <c r="CO303">
        <f t="shared" ref="CO303:CO314" si="817">IF($C303&lt;&gt;"",IF(AC303&gt;0,1,0),0)</f>
        <v>1</v>
      </c>
      <c r="CP303">
        <f t="shared" ref="CP303:CP314" si="818">IF($C303&lt;&gt;"",IF(AD303&gt;0,1,0),0)</f>
        <v>1</v>
      </c>
      <c r="CQ303">
        <f t="shared" ref="CQ303:CQ314" si="819">IF($C303&lt;&gt;"",IF(AE303&gt;0,1,0),0)</f>
        <v>1</v>
      </c>
      <c r="CR303">
        <f t="shared" ref="CR303:CR314" si="820">IF($C303&lt;&gt;"",IF(AF303&gt;0,1,0),0)</f>
        <v>1</v>
      </c>
      <c r="CS303">
        <f t="shared" ref="CS303:CS314" si="821">IF($C303&lt;&gt;"",IF(AG303&gt;0,1,0),0)</f>
        <v>1</v>
      </c>
      <c r="CT303">
        <f t="shared" ref="CT303:CT314" si="822">IF($C303&lt;&gt;"",IF(AH303&gt;0,1,0),0)</f>
        <v>1</v>
      </c>
      <c r="CU303">
        <f t="shared" ref="CU303:CU314" si="823">IF($C303&lt;&gt;"",IF(AI303&gt;0,1,0),0)</f>
        <v>1</v>
      </c>
      <c r="CV303">
        <f t="shared" ref="CV303:CV314" si="824">IF($C303&lt;&gt;"",IF(AJ303&gt;0,1,0),0)</f>
        <v>1</v>
      </c>
      <c r="CW303">
        <f t="shared" ref="CW303:CW314" si="825">IF($C303&lt;&gt;"",IF(AK303&gt;0,1,0),0)</f>
        <v>1</v>
      </c>
      <c r="CX303">
        <f t="shared" ref="CX303:CX314" si="826">IF($C303&lt;&gt;"",IF(AL303&gt;0,1,0),0)</f>
        <v>1</v>
      </c>
      <c r="CY303">
        <f t="shared" ref="CY303:CY314" si="827">IF($C303&lt;&gt;"",IF(AM303&gt;0,1,0),0)</f>
        <v>1</v>
      </c>
      <c r="CZ303">
        <f t="shared" ref="CZ303:CZ314" si="828">IF($C303&lt;&gt;"",IF(AN303&gt;0,1,0),0)</f>
        <v>1</v>
      </c>
      <c r="DA303">
        <f t="shared" ref="DA303:DA314" si="829">IF($C303&lt;&gt;"",IF(AO303&gt;0,1,0),0)</f>
        <v>1</v>
      </c>
      <c r="DB303">
        <f t="shared" ref="DB303:DB314" si="830">IF($C303&lt;&gt;"",IF(AP303&gt;0,1,0),0)</f>
        <v>1</v>
      </c>
      <c r="DC303">
        <f t="shared" ref="DC303:DC314" si="831">IF($C303&lt;&gt;"",IF(AQ303&gt;0,1,0),0)</f>
        <v>1</v>
      </c>
      <c r="DD303">
        <f t="shared" ref="DD303:DD314" si="832">IF($C303&lt;&gt;"",IF(AR303&gt;0,1,0),0)</f>
        <v>1</v>
      </c>
      <c r="DE303">
        <f t="shared" ref="DE303:DE314" si="833">IF($C303&lt;&gt;"",IF(AS303&gt;0,1,0),0)</f>
        <v>1</v>
      </c>
      <c r="DF303">
        <f t="shared" ref="DF303:DF314" si="834">IF($C303&lt;&gt;"",IF(AT303&gt;0,1,0),0)</f>
        <v>1</v>
      </c>
      <c r="DG303">
        <f t="shared" ref="DG303:DG314" si="835">IF($C303&lt;&gt;"",IF(AU303&gt;0,1,0),0)</f>
        <v>1</v>
      </c>
      <c r="DH303">
        <f t="shared" ref="DH303:DH314" si="836">IF($C303&lt;&gt;"",IF(AV303&gt;0,1,0),0)</f>
        <v>1</v>
      </c>
      <c r="DI303">
        <f t="shared" ref="DI303:DI314" si="837">IF($C303&lt;&gt;"",IF(AW303&gt;0,1,0),0)</f>
        <v>1</v>
      </c>
      <c r="DJ303">
        <f t="shared" ref="DJ303:DJ314" si="838">IF($C303&lt;&gt;"",IF(AX303&gt;0,1,0),0)</f>
        <v>1</v>
      </c>
      <c r="DK303">
        <f t="shared" ref="DK303:DK314" si="839">IF($C303&lt;&gt;"",IF(AY303&gt;0,1,0),0)</f>
        <v>1</v>
      </c>
      <c r="DL303">
        <f t="shared" ref="DL303:DL314" si="840">IF($C303&lt;&gt;"",IF(AZ303&gt;0,1,0),0)</f>
        <v>1</v>
      </c>
      <c r="DM303">
        <f t="shared" ref="DM303:DM314" si="841">IF($C303&lt;&gt;"",IF(BA303&gt;0,1,0),0)</f>
        <v>1</v>
      </c>
      <c r="DN303">
        <f t="shared" ref="DN303:DZ306" si="842">IF($C303&lt;&gt;"",IF(BB303&gt;0,1,0),0)</f>
        <v>1</v>
      </c>
      <c r="DO303">
        <f t="shared" si="842"/>
        <v>1</v>
      </c>
      <c r="DP303">
        <f t="shared" si="842"/>
        <v>1</v>
      </c>
      <c r="DQ303">
        <f t="shared" si="842"/>
        <v>1</v>
      </c>
      <c r="DR303">
        <f t="shared" si="842"/>
        <v>1</v>
      </c>
      <c r="DS303">
        <f t="shared" si="842"/>
        <v>1</v>
      </c>
      <c r="DT303">
        <f t="shared" si="842"/>
        <v>1</v>
      </c>
      <c r="DU303">
        <f t="shared" si="842"/>
        <v>1</v>
      </c>
      <c r="DV303">
        <f t="shared" si="842"/>
        <v>1</v>
      </c>
      <c r="DW303">
        <f t="shared" si="842"/>
        <v>1</v>
      </c>
      <c r="DX303">
        <f t="shared" si="842"/>
        <v>1</v>
      </c>
      <c r="DY303">
        <f t="shared" si="842"/>
        <v>1</v>
      </c>
      <c r="DZ303">
        <f t="shared" si="842"/>
        <v>1</v>
      </c>
    </row>
    <row r="304" spans="1:130">
      <c r="A304" s="106"/>
      <c r="B304" s="24" t="s">
        <v>15</v>
      </c>
      <c r="C304" s="96"/>
      <c r="D304" s="18">
        <v>0</v>
      </c>
      <c r="E304" s="18">
        <v>0</v>
      </c>
      <c r="F304" s="18">
        <v>0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125</v>
      </c>
      <c r="X304" s="18">
        <v>31</v>
      </c>
      <c r="Y304" s="18">
        <v>0</v>
      </c>
      <c r="Z304" s="18">
        <v>0</v>
      </c>
      <c r="AA304" s="18">
        <v>7.1</v>
      </c>
      <c r="AB304" s="18">
        <v>0</v>
      </c>
      <c r="AC304" s="18">
        <v>0</v>
      </c>
      <c r="AD304" s="18">
        <v>0</v>
      </c>
      <c r="AE304" s="18">
        <v>0</v>
      </c>
      <c r="AF304" s="18">
        <v>856.87291164109911</v>
      </c>
      <c r="AG304" s="18">
        <v>765.00143951342761</v>
      </c>
      <c r="AH304" s="41" t="s">
        <v>16</v>
      </c>
      <c r="AI304" s="73">
        <v>29</v>
      </c>
      <c r="AJ304" s="18">
        <v>488.16037395606247</v>
      </c>
      <c r="AK304" s="18">
        <v>517.62030644191566</v>
      </c>
      <c r="AL304" s="18">
        <v>574.50641550677528</v>
      </c>
      <c r="AM304" s="18">
        <v>612.84052144245186</v>
      </c>
      <c r="AN304" s="34">
        <v>583.77594545430429</v>
      </c>
      <c r="AO304" s="18">
        <v>572.60954119554413</v>
      </c>
      <c r="AP304" s="18">
        <v>623.46895879406759</v>
      </c>
      <c r="AQ304" s="18">
        <v>632.67448183599151</v>
      </c>
      <c r="AR304" s="18">
        <v>632.22122820920458</v>
      </c>
      <c r="AS304" s="18">
        <v>635.22202320942574</v>
      </c>
      <c r="AT304" s="18">
        <v>706.8366625930903</v>
      </c>
      <c r="AU304" s="18">
        <v>0</v>
      </c>
      <c r="AV304" s="18">
        <v>0</v>
      </c>
      <c r="AW304" s="18">
        <v>0</v>
      </c>
      <c r="AX304" s="18">
        <v>0</v>
      </c>
      <c r="AY304" s="18">
        <v>0</v>
      </c>
      <c r="AZ304" s="18">
        <v>0</v>
      </c>
      <c r="BA304" s="18">
        <v>0</v>
      </c>
      <c r="BB304" s="18">
        <v>0</v>
      </c>
      <c r="BC304" s="18">
        <v>0</v>
      </c>
      <c r="BD304" s="18">
        <v>0</v>
      </c>
      <c r="BE304" s="25">
        <v>0</v>
      </c>
      <c r="BF304" s="18">
        <v>0</v>
      </c>
      <c r="BG304" s="18">
        <v>0</v>
      </c>
      <c r="BH304" s="18">
        <v>0</v>
      </c>
      <c r="BI304" s="18">
        <v>0</v>
      </c>
      <c r="BJ304" s="118">
        <v>0</v>
      </c>
      <c r="BK304" s="118">
        <v>0</v>
      </c>
      <c r="BL304" s="118">
        <v>0</v>
      </c>
      <c r="BM304" s="118">
        <v>0</v>
      </c>
      <c r="BN304" s="118">
        <v>0</v>
      </c>
      <c r="BO304" s="103"/>
      <c r="BP304">
        <f t="shared" si="792"/>
        <v>0</v>
      </c>
      <c r="BQ304">
        <f t="shared" si="793"/>
        <v>0</v>
      </c>
      <c r="BR304">
        <f t="shared" si="794"/>
        <v>0</v>
      </c>
      <c r="BS304">
        <f t="shared" si="795"/>
        <v>0</v>
      </c>
      <c r="BT304">
        <f t="shared" si="796"/>
        <v>0</v>
      </c>
      <c r="BU304">
        <f t="shared" si="797"/>
        <v>0</v>
      </c>
      <c r="BV304">
        <f t="shared" si="798"/>
        <v>0</v>
      </c>
      <c r="BW304">
        <f t="shared" si="799"/>
        <v>0</v>
      </c>
      <c r="BX304">
        <f t="shared" si="800"/>
        <v>0</v>
      </c>
      <c r="BY304">
        <f t="shared" si="801"/>
        <v>0</v>
      </c>
      <c r="BZ304">
        <f t="shared" si="802"/>
        <v>0</v>
      </c>
      <c r="CA304">
        <f t="shared" si="803"/>
        <v>0</v>
      </c>
      <c r="CB304">
        <f t="shared" si="804"/>
        <v>0</v>
      </c>
      <c r="CC304">
        <f t="shared" si="805"/>
        <v>0</v>
      </c>
      <c r="CD304">
        <f t="shared" si="806"/>
        <v>0</v>
      </c>
      <c r="CE304">
        <f t="shared" si="807"/>
        <v>0</v>
      </c>
      <c r="CF304">
        <f t="shared" si="808"/>
        <v>0</v>
      </c>
      <c r="CG304">
        <f t="shared" si="809"/>
        <v>0</v>
      </c>
      <c r="CH304">
        <f t="shared" si="810"/>
        <v>0</v>
      </c>
      <c r="CI304">
        <f t="shared" si="811"/>
        <v>0</v>
      </c>
      <c r="CJ304">
        <f t="shared" si="812"/>
        <v>0</v>
      </c>
      <c r="CK304">
        <f t="shared" si="813"/>
        <v>0</v>
      </c>
      <c r="CL304">
        <f t="shared" si="814"/>
        <v>0</v>
      </c>
      <c r="CM304">
        <f t="shared" si="815"/>
        <v>0</v>
      </c>
      <c r="CN304">
        <f t="shared" si="816"/>
        <v>0</v>
      </c>
      <c r="CO304">
        <f t="shared" si="817"/>
        <v>0</v>
      </c>
      <c r="CP304">
        <f t="shared" si="818"/>
        <v>0</v>
      </c>
      <c r="CQ304">
        <f t="shared" si="819"/>
        <v>0</v>
      </c>
      <c r="CR304">
        <f t="shared" si="820"/>
        <v>0</v>
      </c>
      <c r="CS304">
        <f t="shared" si="821"/>
        <v>0</v>
      </c>
      <c r="CT304">
        <f t="shared" si="822"/>
        <v>0</v>
      </c>
      <c r="CU304">
        <f t="shared" si="823"/>
        <v>0</v>
      </c>
      <c r="CV304">
        <f t="shared" si="824"/>
        <v>0</v>
      </c>
      <c r="CW304">
        <f t="shared" si="825"/>
        <v>0</v>
      </c>
      <c r="CX304">
        <f t="shared" si="826"/>
        <v>0</v>
      </c>
      <c r="CY304">
        <f t="shared" si="827"/>
        <v>0</v>
      </c>
      <c r="CZ304">
        <f t="shared" si="828"/>
        <v>0</v>
      </c>
      <c r="DA304">
        <f t="shared" si="829"/>
        <v>0</v>
      </c>
      <c r="DB304">
        <f t="shared" si="830"/>
        <v>0</v>
      </c>
      <c r="DC304">
        <f t="shared" si="831"/>
        <v>0</v>
      </c>
      <c r="DD304">
        <f t="shared" si="832"/>
        <v>0</v>
      </c>
      <c r="DE304">
        <f t="shared" si="833"/>
        <v>0</v>
      </c>
      <c r="DF304">
        <f t="shared" si="834"/>
        <v>0</v>
      </c>
      <c r="DG304">
        <f t="shared" si="835"/>
        <v>0</v>
      </c>
      <c r="DH304">
        <f t="shared" si="836"/>
        <v>0</v>
      </c>
      <c r="DI304">
        <f t="shared" si="837"/>
        <v>0</v>
      </c>
      <c r="DJ304">
        <f t="shared" si="838"/>
        <v>0</v>
      </c>
      <c r="DK304">
        <f t="shared" si="839"/>
        <v>0</v>
      </c>
      <c r="DL304">
        <f t="shared" si="840"/>
        <v>0</v>
      </c>
      <c r="DM304">
        <f t="shared" si="841"/>
        <v>0</v>
      </c>
      <c r="DN304">
        <f t="shared" si="842"/>
        <v>0</v>
      </c>
      <c r="DO304">
        <f t="shared" si="842"/>
        <v>0</v>
      </c>
      <c r="DP304">
        <f t="shared" si="842"/>
        <v>0</v>
      </c>
      <c r="DQ304">
        <f t="shared" si="842"/>
        <v>0</v>
      </c>
      <c r="DR304">
        <f t="shared" si="842"/>
        <v>0</v>
      </c>
      <c r="DS304">
        <f t="shared" si="842"/>
        <v>0</v>
      </c>
      <c r="DT304">
        <f t="shared" si="842"/>
        <v>0</v>
      </c>
      <c r="DU304">
        <f t="shared" si="842"/>
        <v>0</v>
      </c>
      <c r="DV304">
        <f t="shared" si="842"/>
        <v>0</v>
      </c>
      <c r="DW304">
        <f t="shared" si="842"/>
        <v>0</v>
      </c>
      <c r="DX304">
        <f t="shared" si="842"/>
        <v>0</v>
      </c>
      <c r="DY304">
        <f t="shared" si="842"/>
        <v>0</v>
      </c>
      <c r="DZ304">
        <f t="shared" si="842"/>
        <v>0</v>
      </c>
    </row>
    <row r="305" spans="1:130">
      <c r="A305" s="106" t="str">
        <f>IF(LEFT(B332,1)&lt;&gt;"",IF(LEFT(B332,1)&lt;&gt;" ",COUNT($A$66:A304)+1,""),"")</f>
        <v/>
      </c>
      <c r="B305" s="59" t="s">
        <v>181</v>
      </c>
      <c r="C305" s="96"/>
      <c r="D305" s="18">
        <v>0</v>
      </c>
      <c r="E305" s="18">
        <v>0</v>
      </c>
      <c r="F305" s="18">
        <v>0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0</v>
      </c>
      <c r="AG305" s="18">
        <v>0</v>
      </c>
      <c r="AH305" s="18">
        <v>0</v>
      </c>
      <c r="AI305" s="18">
        <v>0</v>
      </c>
      <c r="AJ305" s="18">
        <v>0</v>
      </c>
      <c r="AK305" s="73">
        <v>24</v>
      </c>
      <c r="AL305" s="18">
        <v>28</v>
      </c>
      <c r="AM305" s="18">
        <v>43</v>
      </c>
      <c r="AN305" s="18">
        <v>59</v>
      </c>
      <c r="AO305" s="18">
        <v>72</v>
      </c>
      <c r="AP305" s="18">
        <v>86</v>
      </c>
      <c r="AQ305" s="18">
        <v>100</v>
      </c>
      <c r="AR305" s="18">
        <v>113</v>
      </c>
      <c r="AS305" s="18">
        <v>126</v>
      </c>
      <c r="AT305" s="18">
        <v>132</v>
      </c>
      <c r="AU305" s="18">
        <v>0</v>
      </c>
      <c r="AV305" s="18">
        <v>0</v>
      </c>
      <c r="AW305" s="18">
        <v>0</v>
      </c>
      <c r="AX305" s="18">
        <v>0</v>
      </c>
      <c r="AY305" s="18">
        <v>0</v>
      </c>
      <c r="AZ305" s="18">
        <v>0</v>
      </c>
      <c r="BA305" s="18">
        <v>0</v>
      </c>
      <c r="BB305" s="18">
        <v>0</v>
      </c>
      <c r="BC305" s="18">
        <v>0</v>
      </c>
      <c r="BD305" s="18">
        <v>0</v>
      </c>
      <c r="BE305" s="25">
        <v>0</v>
      </c>
      <c r="BF305" s="18">
        <v>0</v>
      </c>
      <c r="BG305" s="18">
        <v>0</v>
      </c>
      <c r="BH305" s="18">
        <v>0</v>
      </c>
      <c r="BI305" s="18">
        <v>0</v>
      </c>
      <c r="BJ305" s="118">
        <v>0</v>
      </c>
      <c r="BK305" s="118">
        <v>0</v>
      </c>
      <c r="BL305" s="118">
        <v>0</v>
      </c>
      <c r="BM305" s="118">
        <v>0</v>
      </c>
      <c r="BN305" s="118">
        <v>0</v>
      </c>
      <c r="BO305" s="103"/>
      <c r="BP305">
        <f t="shared" si="792"/>
        <v>0</v>
      </c>
      <c r="BQ305">
        <f t="shared" si="793"/>
        <v>0</v>
      </c>
      <c r="BR305">
        <f t="shared" si="794"/>
        <v>0</v>
      </c>
      <c r="BS305">
        <f t="shared" si="795"/>
        <v>0</v>
      </c>
      <c r="BT305">
        <f t="shared" si="796"/>
        <v>0</v>
      </c>
      <c r="BU305">
        <f t="shared" si="797"/>
        <v>0</v>
      </c>
      <c r="BV305">
        <f t="shared" si="798"/>
        <v>0</v>
      </c>
      <c r="BW305">
        <f t="shared" si="799"/>
        <v>0</v>
      </c>
      <c r="BX305">
        <f t="shared" si="800"/>
        <v>0</v>
      </c>
      <c r="BY305">
        <f t="shared" si="801"/>
        <v>0</v>
      </c>
      <c r="BZ305">
        <f t="shared" si="802"/>
        <v>0</v>
      </c>
      <c r="CA305">
        <f t="shared" si="803"/>
        <v>0</v>
      </c>
      <c r="CB305">
        <f t="shared" si="804"/>
        <v>0</v>
      </c>
      <c r="CC305">
        <f t="shared" si="805"/>
        <v>0</v>
      </c>
      <c r="CD305">
        <f t="shared" si="806"/>
        <v>0</v>
      </c>
      <c r="CE305">
        <f t="shared" si="807"/>
        <v>0</v>
      </c>
      <c r="CF305">
        <f t="shared" si="808"/>
        <v>0</v>
      </c>
      <c r="CG305">
        <f t="shared" si="809"/>
        <v>0</v>
      </c>
      <c r="CH305">
        <f t="shared" si="810"/>
        <v>0</v>
      </c>
      <c r="CI305">
        <f t="shared" si="811"/>
        <v>0</v>
      </c>
      <c r="CJ305">
        <f t="shared" si="812"/>
        <v>0</v>
      </c>
      <c r="CK305">
        <f t="shared" si="813"/>
        <v>0</v>
      </c>
      <c r="CL305">
        <f t="shared" si="814"/>
        <v>0</v>
      </c>
      <c r="CM305">
        <f t="shared" si="815"/>
        <v>0</v>
      </c>
      <c r="CN305">
        <f t="shared" si="816"/>
        <v>0</v>
      </c>
      <c r="CO305">
        <f t="shared" si="817"/>
        <v>0</v>
      </c>
      <c r="CP305">
        <f t="shared" si="818"/>
        <v>0</v>
      </c>
      <c r="CQ305">
        <f t="shared" si="819"/>
        <v>0</v>
      </c>
      <c r="CR305">
        <f t="shared" si="820"/>
        <v>0</v>
      </c>
      <c r="CS305">
        <f t="shared" si="821"/>
        <v>0</v>
      </c>
      <c r="CT305">
        <f t="shared" si="822"/>
        <v>0</v>
      </c>
      <c r="CU305">
        <f t="shared" si="823"/>
        <v>0</v>
      </c>
      <c r="CV305">
        <f t="shared" si="824"/>
        <v>0</v>
      </c>
      <c r="CW305">
        <f t="shared" si="825"/>
        <v>0</v>
      </c>
      <c r="CX305">
        <f t="shared" si="826"/>
        <v>0</v>
      </c>
      <c r="CY305">
        <f t="shared" si="827"/>
        <v>0</v>
      </c>
      <c r="CZ305">
        <f t="shared" si="828"/>
        <v>0</v>
      </c>
      <c r="DA305">
        <f t="shared" si="829"/>
        <v>0</v>
      </c>
      <c r="DB305">
        <f t="shared" si="830"/>
        <v>0</v>
      </c>
      <c r="DC305">
        <f t="shared" si="831"/>
        <v>0</v>
      </c>
      <c r="DD305">
        <f t="shared" si="832"/>
        <v>0</v>
      </c>
      <c r="DE305">
        <f t="shared" si="833"/>
        <v>0</v>
      </c>
      <c r="DF305">
        <f t="shared" si="834"/>
        <v>0</v>
      </c>
      <c r="DG305">
        <f t="shared" si="835"/>
        <v>0</v>
      </c>
      <c r="DH305">
        <f t="shared" si="836"/>
        <v>0</v>
      </c>
      <c r="DI305">
        <f t="shared" si="837"/>
        <v>0</v>
      </c>
      <c r="DJ305">
        <f t="shared" si="838"/>
        <v>0</v>
      </c>
      <c r="DK305">
        <f t="shared" si="839"/>
        <v>0</v>
      </c>
      <c r="DL305">
        <f t="shared" si="840"/>
        <v>0</v>
      </c>
      <c r="DM305">
        <f t="shared" si="841"/>
        <v>0</v>
      </c>
      <c r="DN305">
        <f t="shared" si="842"/>
        <v>0</v>
      </c>
      <c r="DO305">
        <f t="shared" si="842"/>
        <v>0</v>
      </c>
      <c r="DP305">
        <f t="shared" si="842"/>
        <v>0</v>
      </c>
      <c r="DQ305">
        <f t="shared" si="842"/>
        <v>0</v>
      </c>
      <c r="DR305">
        <f t="shared" si="842"/>
        <v>0</v>
      </c>
      <c r="DS305">
        <f t="shared" si="842"/>
        <v>0</v>
      </c>
      <c r="DT305">
        <f t="shared" si="842"/>
        <v>0</v>
      </c>
      <c r="DU305">
        <f t="shared" si="842"/>
        <v>0</v>
      </c>
      <c r="DV305">
        <f t="shared" si="842"/>
        <v>0</v>
      </c>
      <c r="DW305">
        <f t="shared" si="842"/>
        <v>0</v>
      </c>
      <c r="DX305">
        <f t="shared" si="842"/>
        <v>0</v>
      </c>
      <c r="DY305">
        <f t="shared" si="842"/>
        <v>0</v>
      </c>
      <c r="DZ305">
        <f t="shared" si="842"/>
        <v>0</v>
      </c>
    </row>
    <row r="306" spans="1:130">
      <c r="A306" s="106"/>
      <c r="B306" s="59" t="s">
        <v>199</v>
      </c>
      <c r="C306" s="96"/>
      <c r="D306" s="18">
        <v>0</v>
      </c>
      <c r="E306" s="18">
        <v>0</v>
      </c>
      <c r="F306" s="18">
        <v>0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18">
        <v>18</v>
      </c>
      <c r="AM306" s="18">
        <v>38</v>
      </c>
      <c r="AN306" s="18">
        <v>55</v>
      </c>
      <c r="AO306" s="18">
        <v>76</v>
      </c>
      <c r="AP306" s="18">
        <v>98</v>
      </c>
      <c r="AQ306" s="18">
        <v>124</v>
      </c>
      <c r="AR306" s="18">
        <v>149</v>
      </c>
      <c r="AS306" s="18">
        <v>170</v>
      </c>
      <c r="AT306" s="18">
        <v>206</v>
      </c>
      <c r="AU306" s="18">
        <v>0</v>
      </c>
      <c r="AV306" s="18">
        <v>0</v>
      </c>
      <c r="AW306" s="18">
        <v>0</v>
      </c>
      <c r="AX306" s="18">
        <v>0</v>
      </c>
      <c r="AY306" s="18">
        <v>0</v>
      </c>
      <c r="AZ306" s="18">
        <v>0</v>
      </c>
      <c r="BA306" s="18">
        <v>0</v>
      </c>
      <c r="BB306" s="18">
        <v>0</v>
      </c>
      <c r="BC306" s="18">
        <v>0</v>
      </c>
      <c r="BD306" s="18">
        <v>0</v>
      </c>
      <c r="BE306" s="25">
        <v>0</v>
      </c>
      <c r="BF306" s="18">
        <v>0</v>
      </c>
      <c r="BG306" s="18">
        <v>0</v>
      </c>
      <c r="BH306" s="18">
        <v>0</v>
      </c>
      <c r="BI306" s="18">
        <v>0</v>
      </c>
      <c r="BJ306" s="118">
        <v>0</v>
      </c>
      <c r="BK306" s="118">
        <v>0</v>
      </c>
      <c r="BL306" s="118">
        <v>0</v>
      </c>
      <c r="BM306" s="118">
        <v>0</v>
      </c>
      <c r="BN306" s="118">
        <v>0</v>
      </c>
      <c r="BO306" s="103"/>
      <c r="BP306">
        <f t="shared" si="792"/>
        <v>0</v>
      </c>
      <c r="BQ306">
        <f t="shared" si="793"/>
        <v>0</v>
      </c>
      <c r="BR306">
        <f t="shared" si="794"/>
        <v>0</v>
      </c>
      <c r="BS306">
        <f t="shared" si="795"/>
        <v>0</v>
      </c>
      <c r="BT306">
        <f t="shared" si="796"/>
        <v>0</v>
      </c>
      <c r="BU306">
        <f t="shared" si="797"/>
        <v>0</v>
      </c>
      <c r="BV306">
        <f t="shared" si="798"/>
        <v>0</v>
      </c>
      <c r="BW306">
        <f t="shared" si="799"/>
        <v>0</v>
      </c>
      <c r="BX306">
        <f t="shared" si="800"/>
        <v>0</v>
      </c>
      <c r="BY306">
        <f t="shared" si="801"/>
        <v>0</v>
      </c>
      <c r="BZ306">
        <f t="shared" si="802"/>
        <v>0</v>
      </c>
      <c r="CA306">
        <f t="shared" si="803"/>
        <v>0</v>
      </c>
      <c r="CB306">
        <f t="shared" si="804"/>
        <v>0</v>
      </c>
      <c r="CC306">
        <f t="shared" si="805"/>
        <v>0</v>
      </c>
      <c r="CD306">
        <f t="shared" si="806"/>
        <v>0</v>
      </c>
      <c r="CE306">
        <f t="shared" si="807"/>
        <v>0</v>
      </c>
      <c r="CF306">
        <f t="shared" si="808"/>
        <v>0</v>
      </c>
      <c r="CG306">
        <f t="shared" si="809"/>
        <v>0</v>
      </c>
      <c r="CH306">
        <f t="shared" si="810"/>
        <v>0</v>
      </c>
      <c r="CI306">
        <f t="shared" si="811"/>
        <v>0</v>
      </c>
      <c r="CJ306">
        <f t="shared" si="812"/>
        <v>0</v>
      </c>
      <c r="CK306">
        <f t="shared" si="813"/>
        <v>0</v>
      </c>
      <c r="CL306">
        <f t="shared" si="814"/>
        <v>0</v>
      </c>
      <c r="CM306">
        <f t="shared" si="815"/>
        <v>0</v>
      </c>
      <c r="CN306">
        <f t="shared" si="816"/>
        <v>0</v>
      </c>
      <c r="CO306">
        <f t="shared" si="817"/>
        <v>0</v>
      </c>
      <c r="CP306">
        <f t="shared" si="818"/>
        <v>0</v>
      </c>
      <c r="CQ306">
        <f t="shared" si="819"/>
        <v>0</v>
      </c>
      <c r="CR306">
        <f t="shared" si="820"/>
        <v>0</v>
      </c>
      <c r="CS306">
        <f t="shared" si="821"/>
        <v>0</v>
      </c>
      <c r="CT306">
        <f t="shared" si="822"/>
        <v>0</v>
      </c>
      <c r="CU306">
        <f t="shared" si="823"/>
        <v>0</v>
      </c>
      <c r="CV306">
        <f t="shared" si="824"/>
        <v>0</v>
      </c>
      <c r="CW306">
        <f t="shared" si="825"/>
        <v>0</v>
      </c>
      <c r="CX306">
        <f t="shared" si="826"/>
        <v>0</v>
      </c>
      <c r="CY306">
        <f t="shared" si="827"/>
        <v>0</v>
      </c>
      <c r="CZ306">
        <f t="shared" si="828"/>
        <v>0</v>
      </c>
      <c r="DA306">
        <f t="shared" si="829"/>
        <v>0</v>
      </c>
      <c r="DB306">
        <f t="shared" si="830"/>
        <v>0</v>
      </c>
      <c r="DC306">
        <f t="shared" si="831"/>
        <v>0</v>
      </c>
      <c r="DD306">
        <f t="shared" si="832"/>
        <v>0</v>
      </c>
      <c r="DE306">
        <f t="shared" si="833"/>
        <v>0</v>
      </c>
      <c r="DF306">
        <f t="shared" si="834"/>
        <v>0</v>
      </c>
      <c r="DG306">
        <f t="shared" si="835"/>
        <v>0</v>
      </c>
      <c r="DH306">
        <f t="shared" si="836"/>
        <v>0</v>
      </c>
      <c r="DI306">
        <f t="shared" si="837"/>
        <v>0</v>
      </c>
      <c r="DJ306">
        <f t="shared" si="838"/>
        <v>0</v>
      </c>
      <c r="DK306">
        <f t="shared" si="839"/>
        <v>0</v>
      </c>
      <c r="DL306">
        <f t="shared" si="840"/>
        <v>0</v>
      </c>
      <c r="DM306">
        <f t="shared" si="841"/>
        <v>0</v>
      </c>
      <c r="DN306">
        <f t="shared" si="842"/>
        <v>0</v>
      </c>
      <c r="DO306">
        <f t="shared" si="842"/>
        <v>0</v>
      </c>
      <c r="DP306">
        <f t="shared" si="842"/>
        <v>0</v>
      </c>
      <c r="DQ306">
        <f t="shared" si="842"/>
        <v>0</v>
      </c>
      <c r="DR306">
        <f t="shared" si="842"/>
        <v>0</v>
      </c>
      <c r="DS306">
        <f t="shared" si="842"/>
        <v>0</v>
      </c>
      <c r="DT306">
        <f t="shared" si="842"/>
        <v>0</v>
      </c>
      <c r="DU306">
        <f t="shared" si="842"/>
        <v>0</v>
      </c>
      <c r="DV306">
        <f t="shared" si="842"/>
        <v>0</v>
      </c>
      <c r="DW306">
        <f t="shared" si="842"/>
        <v>0</v>
      </c>
      <c r="DX306">
        <f t="shared" si="842"/>
        <v>0</v>
      </c>
      <c r="DY306">
        <f t="shared" si="842"/>
        <v>0</v>
      </c>
      <c r="DZ306">
        <f t="shared" si="842"/>
        <v>0</v>
      </c>
    </row>
    <row r="307" spans="1:130">
      <c r="A307" s="106"/>
      <c r="B307" s="19" t="s">
        <v>2</v>
      </c>
      <c r="C307" s="96"/>
      <c r="D307" s="18">
        <v>0</v>
      </c>
      <c r="E307" s="18">
        <v>0</v>
      </c>
      <c r="F307" s="18">
        <v>0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41" t="s">
        <v>16</v>
      </c>
      <c r="T307" s="18">
        <v>280</v>
      </c>
      <c r="U307" s="18">
        <v>210</v>
      </c>
      <c r="V307" s="18">
        <v>1147</v>
      </c>
      <c r="W307" s="18">
        <v>1200</v>
      </c>
      <c r="X307" s="18">
        <v>606</v>
      </c>
      <c r="Y307" s="18">
        <v>600</v>
      </c>
      <c r="Z307" s="41" t="s">
        <v>16</v>
      </c>
      <c r="AA307" s="18">
        <v>1490</v>
      </c>
      <c r="AB307" s="41" t="s">
        <v>16</v>
      </c>
      <c r="AC307" s="18">
        <v>322</v>
      </c>
      <c r="AD307" s="18">
        <v>350</v>
      </c>
      <c r="AE307" s="18">
        <v>883</v>
      </c>
      <c r="AF307" s="41" t="s">
        <v>16</v>
      </c>
      <c r="AG307" s="18">
        <v>1530</v>
      </c>
      <c r="AH307" s="73">
        <v>220</v>
      </c>
      <c r="AI307" s="18">
        <v>1456</v>
      </c>
      <c r="AJ307" s="18">
        <v>2579</v>
      </c>
      <c r="AK307" s="18">
        <v>3603</v>
      </c>
      <c r="AL307" s="18">
        <v>4759</v>
      </c>
      <c r="AM307" s="18">
        <v>5887</v>
      </c>
      <c r="AN307" s="41" t="s">
        <v>16</v>
      </c>
      <c r="AO307" s="41" t="s">
        <v>16</v>
      </c>
      <c r="AP307" s="41" t="s">
        <v>16</v>
      </c>
      <c r="AQ307" s="41" t="s">
        <v>16</v>
      </c>
      <c r="AR307" s="41" t="s">
        <v>16</v>
      </c>
      <c r="AS307" s="41" t="s">
        <v>16</v>
      </c>
      <c r="AT307" s="18">
        <v>8980</v>
      </c>
      <c r="AU307" s="41" t="s">
        <v>16</v>
      </c>
      <c r="AV307" s="41" t="s">
        <v>16</v>
      </c>
      <c r="AW307" s="41" t="s">
        <v>16</v>
      </c>
      <c r="AX307" s="41" t="s">
        <v>16</v>
      </c>
      <c r="AY307" s="41" t="s">
        <v>16</v>
      </c>
      <c r="AZ307" s="41" t="s">
        <v>16</v>
      </c>
      <c r="BA307" s="41" t="s">
        <v>16</v>
      </c>
      <c r="BB307" s="18">
        <v>2957</v>
      </c>
      <c r="BC307" s="41" t="s">
        <v>16</v>
      </c>
      <c r="BD307" s="18">
        <v>0</v>
      </c>
      <c r="BE307" s="18">
        <v>0</v>
      </c>
      <c r="BF307" s="18">
        <v>0</v>
      </c>
      <c r="BG307" s="18">
        <v>0</v>
      </c>
      <c r="BH307" s="18">
        <v>0</v>
      </c>
      <c r="BI307" s="18">
        <v>0</v>
      </c>
      <c r="BJ307" s="18">
        <v>0</v>
      </c>
      <c r="BK307" s="18">
        <v>0</v>
      </c>
      <c r="BL307" s="107">
        <v>8.3000000000000004E-2</v>
      </c>
      <c r="BM307" s="18">
        <v>0</v>
      </c>
      <c r="BN307" s="18">
        <v>0</v>
      </c>
      <c r="BO307" s="103"/>
      <c r="BP307">
        <f t="shared" si="792"/>
        <v>0</v>
      </c>
      <c r="BQ307">
        <f t="shared" si="793"/>
        <v>0</v>
      </c>
      <c r="BR307">
        <f t="shared" si="794"/>
        <v>0</v>
      </c>
      <c r="BS307">
        <f t="shared" si="795"/>
        <v>0</v>
      </c>
      <c r="BT307">
        <f t="shared" si="796"/>
        <v>0</v>
      </c>
      <c r="BU307">
        <f t="shared" si="797"/>
        <v>0</v>
      </c>
      <c r="BV307">
        <f t="shared" si="798"/>
        <v>0</v>
      </c>
      <c r="BW307">
        <f t="shared" si="799"/>
        <v>0</v>
      </c>
      <c r="BX307">
        <f t="shared" si="800"/>
        <v>0</v>
      </c>
      <c r="BY307">
        <f t="shared" si="801"/>
        <v>0</v>
      </c>
      <c r="BZ307">
        <f t="shared" si="802"/>
        <v>0</v>
      </c>
      <c r="CA307">
        <f t="shared" si="803"/>
        <v>0</v>
      </c>
      <c r="CB307">
        <f t="shared" si="804"/>
        <v>0</v>
      </c>
      <c r="CC307">
        <f t="shared" si="805"/>
        <v>0</v>
      </c>
      <c r="CD307">
        <f t="shared" si="806"/>
        <v>0</v>
      </c>
      <c r="CE307">
        <f t="shared" si="807"/>
        <v>0</v>
      </c>
      <c r="CF307">
        <f t="shared" si="808"/>
        <v>0</v>
      </c>
      <c r="CG307">
        <f t="shared" si="809"/>
        <v>0</v>
      </c>
      <c r="CH307">
        <f t="shared" si="810"/>
        <v>0</v>
      </c>
      <c r="CI307">
        <f t="shared" si="811"/>
        <v>0</v>
      </c>
      <c r="CJ307">
        <f t="shared" si="812"/>
        <v>0</v>
      </c>
      <c r="CK307">
        <f t="shared" si="813"/>
        <v>0</v>
      </c>
      <c r="CL307">
        <f t="shared" si="814"/>
        <v>0</v>
      </c>
      <c r="CM307">
        <f t="shared" si="815"/>
        <v>0</v>
      </c>
      <c r="CN307">
        <f t="shared" si="816"/>
        <v>0</v>
      </c>
      <c r="CO307">
        <f t="shared" si="817"/>
        <v>0</v>
      </c>
      <c r="CP307">
        <f t="shared" si="818"/>
        <v>0</v>
      </c>
      <c r="CQ307">
        <f t="shared" si="819"/>
        <v>0</v>
      </c>
      <c r="CR307">
        <f t="shared" si="820"/>
        <v>0</v>
      </c>
      <c r="CS307">
        <f t="shared" si="821"/>
        <v>0</v>
      </c>
      <c r="CT307">
        <f t="shared" si="822"/>
        <v>0</v>
      </c>
      <c r="CU307">
        <f t="shared" si="823"/>
        <v>0</v>
      </c>
      <c r="CV307">
        <f t="shared" si="824"/>
        <v>0</v>
      </c>
      <c r="CW307">
        <f t="shared" si="825"/>
        <v>0</v>
      </c>
      <c r="CX307">
        <f t="shared" si="826"/>
        <v>0</v>
      </c>
      <c r="CY307">
        <f t="shared" si="827"/>
        <v>0</v>
      </c>
      <c r="CZ307">
        <f t="shared" si="828"/>
        <v>0</v>
      </c>
      <c r="DA307">
        <f t="shared" si="829"/>
        <v>0</v>
      </c>
      <c r="DB307">
        <f t="shared" si="830"/>
        <v>0</v>
      </c>
      <c r="DC307">
        <f t="shared" si="831"/>
        <v>0</v>
      </c>
      <c r="DD307">
        <f t="shared" si="832"/>
        <v>0</v>
      </c>
      <c r="DE307">
        <f t="shared" si="833"/>
        <v>0</v>
      </c>
      <c r="DF307">
        <f t="shared" si="834"/>
        <v>0</v>
      </c>
      <c r="DG307">
        <f t="shared" si="835"/>
        <v>0</v>
      </c>
      <c r="DH307">
        <f t="shared" si="836"/>
        <v>0</v>
      </c>
      <c r="DI307">
        <f t="shared" si="837"/>
        <v>0</v>
      </c>
      <c r="DJ307">
        <f t="shared" si="838"/>
        <v>0</v>
      </c>
      <c r="DK307">
        <f t="shared" si="839"/>
        <v>0</v>
      </c>
      <c r="DL307">
        <f t="shared" si="840"/>
        <v>0</v>
      </c>
      <c r="DM307">
        <f t="shared" si="841"/>
        <v>0</v>
      </c>
      <c r="DN307">
        <f t="shared" ref="DN307:DX314" si="843">IF($C307&lt;&gt;"",IF(BB307&gt;0,1,0),0)</f>
        <v>0</v>
      </c>
      <c r="DO307">
        <f t="shared" si="843"/>
        <v>0</v>
      </c>
      <c r="DP307">
        <f t="shared" si="843"/>
        <v>0</v>
      </c>
      <c r="DQ307">
        <f t="shared" si="843"/>
        <v>0</v>
      </c>
      <c r="DR307">
        <f t="shared" si="843"/>
        <v>0</v>
      </c>
      <c r="DS307">
        <f t="shared" si="843"/>
        <v>0</v>
      </c>
      <c r="DT307">
        <f t="shared" si="843"/>
        <v>0</v>
      </c>
      <c r="DU307">
        <f t="shared" si="843"/>
        <v>0</v>
      </c>
      <c r="DV307">
        <f t="shared" si="843"/>
        <v>0</v>
      </c>
      <c r="DW307">
        <f t="shared" si="843"/>
        <v>0</v>
      </c>
      <c r="DX307">
        <f t="shared" si="843"/>
        <v>0</v>
      </c>
      <c r="DY307">
        <f t="shared" ref="DY307:DZ314" si="844">IF($C307&lt;&gt;"",IF(BM307&gt;0,1,0),0)</f>
        <v>0</v>
      </c>
      <c r="DZ307">
        <f t="shared" si="844"/>
        <v>0</v>
      </c>
    </row>
    <row r="308" spans="1:130" ht="15.75">
      <c r="A308" s="106"/>
      <c r="B308" s="19" t="s">
        <v>202</v>
      </c>
      <c r="C308" s="96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41"/>
      <c r="T308" s="18"/>
      <c r="U308" s="18"/>
      <c r="V308" s="18"/>
      <c r="W308" s="18"/>
      <c r="X308" s="18"/>
      <c r="Y308" s="18"/>
      <c r="Z308" s="41"/>
      <c r="AA308" s="18"/>
      <c r="AB308" s="41"/>
      <c r="AC308" s="18"/>
      <c r="AD308" s="18"/>
      <c r="AE308" s="18"/>
      <c r="AF308" s="41"/>
      <c r="AG308" s="18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18">
        <v>18</v>
      </c>
      <c r="AU308" s="41"/>
      <c r="AV308" s="41"/>
      <c r="AW308" s="41"/>
      <c r="AX308" s="41"/>
      <c r="AY308" s="18">
        <v>37</v>
      </c>
      <c r="AZ308" s="41"/>
      <c r="BA308" s="41"/>
      <c r="BB308" s="18"/>
      <c r="BC308" s="18"/>
      <c r="BD308" s="18"/>
      <c r="BE308" s="25"/>
      <c r="BF308" s="18"/>
      <c r="BG308" s="18"/>
      <c r="BH308" s="18"/>
      <c r="BI308" s="18"/>
      <c r="BJ308" s="2"/>
      <c r="BK308" s="2"/>
      <c r="BL308" s="118">
        <v>28</v>
      </c>
      <c r="BM308" s="118">
        <v>0</v>
      </c>
      <c r="BN308" s="118">
        <v>0</v>
      </c>
      <c r="BO308" s="103"/>
      <c r="BP308">
        <f t="shared" si="792"/>
        <v>0</v>
      </c>
      <c r="BQ308">
        <f t="shared" si="793"/>
        <v>0</v>
      </c>
      <c r="BR308">
        <f t="shared" si="794"/>
        <v>0</v>
      </c>
      <c r="BS308">
        <f t="shared" si="795"/>
        <v>0</v>
      </c>
      <c r="BT308">
        <f t="shared" si="796"/>
        <v>0</v>
      </c>
      <c r="BU308">
        <f t="shared" si="797"/>
        <v>0</v>
      </c>
      <c r="BV308">
        <f t="shared" si="798"/>
        <v>0</v>
      </c>
      <c r="BW308">
        <f t="shared" si="799"/>
        <v>0</v>
      </c>
      <c r="BX308">
        <f t="shared" si="800"/>
        <v>0</v>
      </c>
      <c r="BY308">
        <f t="shared" si="801"/>
        <v>0</v>
      </c>
      <c r="BZ308">
        <f t="shared" si="802"/>
        <v>0</v>
      </c>
      <c r="CA308">
        <f t="shared" si="803"/>
        <v>0</v>
      </c>
      <c r="CB308">
        <f t="shared" si="804"/>
        <v>0</v>
      </c>
      <c r="CC308">
        <f t="shared" si="805"/>
        <v>0</v>
      </c>
      <c r="CD308">
        <f t="shared" si="806"/>
        <v>0</v>
      </c>
      <c r="CE308">
        <f t="shared" si="807"/>
        <v>0</v>
      </c>
      <c r="CF308">
        <f t="shared" si="808"/>
        <v>0</v>
      </c>
      <c r="CG308">
        <f t="shared" si="809"/>
        <v>0</v>
      </c>
      <c r="CH308">
        <f t="shared" si="810"/>
        <v>0</v>
      </c>
      <c r="CI308">
        <f t="shared" si="811"/>
        <v>0</v>
      </c>
      <c r="CJ308">
        <f t="shared" si="812"/>
        <v>0</v>
      </c>
      <c r="CK308">
        <f t="shared" si="813"/>
        <v>0</v>
      </c>
      <c r="CL308">
        <f t="shared" si="814"/>
        <v>0</v>
      </c>
      <c r="CM308">
        <f t="shared" si="815"/>
        <v>0</v>
      </c>
      <c r="CN308">
        <f t="shared" si="816"/>
        <v>0</v>
      </c>
      <c r="CO308">
        <f t="shared" si="817"/>
        <v>0</v>
      </c>
      <c r="CP308">
        <f t="shared" si="818"/>
        <v>0</v>
      </c>
      <c r="CQ308">
        <f t="shared" si="819"/>
        <v>0</v>
      </c>
      <c r="CR308">
        <f t="shared" si="820"/>
        <v>0</v>
      </c>
      <c r="CS308">
        <f t="shared" si="821"/>
        <v>0</v>
      </c>
      <c r="CT308">
        <f t="shared" si="822"/>
        <v>0</v>
      </c>
      <c r="CU308">
        <f t="shared" si="823"/>
        <v>0</v>
      </c>
      <c r="CV308">
        <f t="shared" si="824"/>
        <v>0</v>
      </c>
      <c r="CW308">
        <f t="shared" si="825"/>
        <v>0</v>
      </c>
      <c r="CX308">
        <f t="shared" si="826"/>
        <v>0</v>
      </c>
      <c r="CY308">
        <f t="shared" si="827"/>
        <v>0</v>
      </c>
      <c r="CZ308">
        <f t="shared" si="828"/>
        <v>0</v>
      </c>
      <c r="DA308">
        <f t="shared" si="829"/>
        <v>0</v>
      </c>
      <c r="DB308">
        <f t="shared" si="830"/>
        <v>0</v>
      </c>
      <c r="DC308">
        <f t="shared" si="831"/>
        <v>0</v>
      </c>
      <c r="DD308">
        <f t="shared" si="832"/>
        <v>0</v>
      </c>
      <c r="DE308">
        <f t="shared" si="833"/>
        <v>0</v>
      </c>
      <c r="DF308">
        <f t="shared" si="834"/>
        <v>0</v>
      </c>
      <c r="DG308">
        <f t="shared" si="835"/>
        <v>0</v>
      </c>
      <c r="DH308">
        <f t="shared" si="836"/>
        <v>0</v>
      </c>
      <c r="DI308">
        <f t="shared" si="837"/>
        <v>0</v>
      </c>
      <c r="DJ308">
        <f t="shared" si="838"/>
        <v>0</v>
      </c>
      <c r="DK308">
        <f t="shared" si="839"/>
        <v>0</v>
      </c>
      <c r="DL308">
        <f t="shared" si="840"/>
        <v>0</v>
      </c>
      <c r="DM308">
        <f t="shared" si="841"/>
        <v>0</v>
      </c>
      <c r="DN308">
        <f t="shared" si="843"/>
        <v>0</v>
      </c>
      <c r="DO308">
        <f t="shared" si="843"/>
        <v>0</v>
      </c>
      <c r="DP308">
        <f t="shared" si="843"/>
        <v>0</v>
      </c>
      <c r="DQ308">
        <f t="shared" si="843"/>
        <v>0</v>
      </c>
      <c r="DR308">
        <f t="shared" si="843"/>
        <v>0</v>
      </c>
      <c r="DS308">
        <f t="shared" si="843"/>
        <v>0</v>
      </c>
      <c r="DT308">
        <f t="shared" si="843"/>
        <v>0</v>
      </c>
      <c r="DU308">
        <f t="shared" si="843"/>
        <v>0</v>
      </c>
      <c r="DV308">
        <f t="shared" si="843"/>
        <v>0</v>
      </c>
      <c r="DW308">
        <f t="shared" si="843"/>
        <v>0</v>
      </c>
      <c r="DX308">
        <f t="shared" ref="DX308:DX314" si="845">IF($C308&lt;&gt;"",IF(BL308&gt;0,1,0),0)</f>
        <v>0</v>
      </c>
      <c r="DY308">
        <f t="shared" si="844"/>
        <v>0</v>
      </c>
      <c r="DZ308">
        <f t="shared" si="844"/>
        <v>0</v>
      </c>
    </row>
    <row r="309" spans="1:130">
      <c r="A309" s="106" t="str">
        <f>IF(LEFT(B333,1)&lt;&gt;"",IF(LEFT(B333,1)&lt;&gt;" ",COUNT($A$66:A305)+1,""),"")</f>
        <v/>
      </c>
      <c r="B309" s="59" t="s">
        <v>3</v>
      </c>
      <c r="C309" s="96"/>
      <c r="D309" s="18">
        <v>0</v>
      </c>
      <c r="E309" s="18">
        <v>0</v>
      </c>
      <c r="F309" s="18">
        <v>0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18">
        <v>0</v>
      </c>
      <c r="N309" s="18">
        <v>0</v>
      </c>
      <c r="O309" s="18">
        <v>0</v>
      </c>
      <c r="P309" s="18">
        <v>0</v>
      </c>
      <c r="Q309" s="18">
        <v>8.5625999999999994E-2</v>
      </c>
      <c r="R309" s="18">
        <v>0</v>
      </c>
      <c r="S309" s="18">
        <v>5.9210120000000002</v>
      </c>
      <c r="T309" s="41" t="s">
        <v>16</v>
      </c>
      <c r="U309" s="41" t="s">
        <v>16</v>
      </c>
      <c r="V309" s="41" t="s">
        <v>16</v>
      </c>
      <c r="W309" s="41" t="s">
        <v>16</v>
      </c>
      <c r="X309" s="41" t="s">
        <v>16</v>
      </c>
      <c r="Y309" s="41" t="s">
        <v>16</v>
      </c>
      <c r="Z309" s="18">
        <v>380.3904</v>
      </c>
      <c r="AA309" s="41" t="s">
        <v>16</v>
      </c>
      <c r="AB309" s="18">
        <v>118.2324</v>
      </c>
      <c r="AC309" s="41" t="s">
        <v>16</v>
      </c>
      <c r="AD309" s="41" t="s">
        <v>16</v>
      </c>
      <c r="AE309" s="41" t="s">
        <v>16</v>
      </c>
      <c r="AF309" s="18">
        <v>664.92819999999995</v>
      </c>
      <c r="AG309" s="41" t="s">
        <v>16</v>
      </c>
      <c r="AH309" s="18">
        <f>947.6323-AH307</f>
        <v>727.63229999999999</v>
      </c>
      <c r="AI309" s="18">
        <f>1621.927-AI304-AI307</f>
        <v>136.92699999999991</v>
      </c>
      <c r="AJ309" s="41" t="s">
        <v>16</v>
      </c>
      <c r="AK309" s="41" t="s">
        <v>16</v>
      </c>
      <c r="AL309" s="41" t="s">
        <v>16</v>
      </c>
      <c r="AM309" s="34">
        <f>6363.195-AM306-AM305-AM307</f>
        <v>395.19499999999971</v>
      </c>
      <c r="AN309" s="34">
        <f>6539.841-AN306-AN305</f>
        <v>6425.8410000000003</v>
      </c>
      <c r="AO309" s="34">
        <f>6470.478-AO306-AO305</f>
        <v>6322.4780000000001</v>
      </c>
      <c r="AP309" s="34">
        <f>7169.608-AP306-AP305</f>
        <v>6985.6080000000002</v>
      </c>
      <c r="AQ309" s="18">
        <f>7243.723-AQ306-AQ305</f>
        <v>7019.723</v>
      </c>
      <c r="AR309" s="18">
        <f>7142.6525004-AS306-AS305</f>
        <v>6846.6525003999996</v>
      </c>
      <c r="AS309" s="18">
        <f>7604.4895544-AS305-AS306</f>
        <v>7308.4895544000001</v>
      </c>
      <c r="AT309" s="41" t="s">
        <v>16</v>
      </c>
      <c r="AU309" s="18">
        <v>1196.7197980000001</v>
      </c>
      <c r="AV309" s="18">
        <v>1228.9352156999998</v>
      </c>
      <c r="AW309" s="18">
        <v>1420.6357513</v>
      </c>
      <c r="AX309" s="18">
        <v>1446.8881732</v>
      </c>
      <c r="AY309" s="18">
        <v>1694.8207282999999</v>
      </c>
      <c r="AZ309" s="18">
        <v>1939.7018399000001</v>
      </c>
      <c r="BA309" s="18">
        <v>2362.2022471999999</v>
      </c>
      <c r="BB309" s="18">
        <f>3137.6223416-BB307</f>
        <v>180.6223415999998</v>
      </c>
      <c r="BC309" s="18">
        <v>187.50859399999999</v>
      </c>
      <c r="BD309" s="18">
        <v>183.51551930000002</v>
      </c>
      <c r="BE309" s="25">
        <v>186.98153569999999</v>
      </c>
      <c r="BF309" s="18">
        <v>161.11404880000001</v>
      </c>
      <c r="BG309" s="18">
        <v>154.55968270000002</v>
      </c>
      <c r="BH309" s="18">
        <v>216.57243489999996</v>
      </c>
      <c r="BI309" s="18">
        <v>743.92054689999986</v>
      </c>
      <c r="BJ309" s="18">
        <v>838.75078489999999</v>
      </c>
      <c r="BK309" s="18">
        <v>1461.9101722999999</v>
      </c>
      <c r="BL309" s="118">
        <v>1401.0955114999999</v>
      </c>
      <c r="BM309" s="118">
        <v>1692.7901851000001</v>
      </c>
      <c r="BN309" s="118">
        <v>60</v>
      </c>
      <c r="BO309" s="103"/>
      <c r="BP309">
        <f t="shared" si="792"/>
        <v>0</v>
      </c>
      <c r="BQ309">
        <f t="shared" si="793"/>
        <v>0</v>
      </c>
      <c r="BR309">
        <f t="shared" si="794"/>
        <v>0</v>
      </c>
      <c r="BS309">
        <f t="shared" si="795"/>
        <v>0</v>
      </c>
      <c r="BT309">
        <f t="shared" si="796"/>
        <v>0</v>
      </c>
      <c r="BU309">
        <f t="shared" si="797"/>
        <v>0</v>
      </c>
      <c r="BV309">
        <f t="shared" si="798"/>
        <v>0</v>
      </c>
      <c r="BW309">
        <f t="shared" si="799"/>
        <v>0</v>
      </c>
      <c r="BX309">
        <f t="shared" si="800"/>
        <v>0</v>
      </c>
      <c r="BY309">
        <f t="shared" si="801"/>
        <v>0</v>
      </c>
      <c r="BZ309">
        <f t="shared" si="802"/>
        <v>0</v>
      </c>
      <c r="CA309">
        <f t="shared" si="803"/>
        <v>0</v>
      </c>
      <c r="CB309">
        <f t="shared" si="804"/>
        <v>0</v>
      </c>
      <c r="CC309">
        <f t="shared" si="805"/>
        <v>0</v>
      </c>
      <c r="CD309">
        <f t="shared" si="806"/>
        <v>0</v>
      </c>
      <c r="CE309">
        <f t="shared" si="807"/>
        <v>0</v>
      </c>
      <c r="CF309">
        <f t="shared" si="808"/>
        <v>0</v>
      </c>
      <c r="CG309">
        <f t="shared" si="809"/>
        <v>0</v>
      </c>
      <c r="CH309">
        <f t="shared" si="810"/>
        <v>0</v>
      </c>
      <c r="CI309">
        <f t="shared" si="811"/>
        <v>0</v>
      </c>
      <c r="CJ309">
        <f t="shared" si="812"/>
        <v>0</v>
      </c>
      <c r="CK309">
        <f t="shared" si="813"/>
        <v>0</v>
      </c>
      <c r="CL309">
        <f t="shared" si="814"/>
        <v>0</v>
      </c>
      <c r="CM309">
        <f t="shared" si="815"/>
        <v>0</v>
      </c>
      <c r="CN309">
        <f t="shared" si="816"/>
        <v>0</v>
      </c>
      <c r="CO309">
        <f t="shared" si="817"/>
        <v>0</v>
      </c>
      <c r="CP309">
        <f t="shared" si="818"/>
        <v>0</v>
      </c>
      <c r="CQ309">
        <f t="shared" si="819"/>
        <v>0</v>
      </c>
      <c r="CR309">
        <f t="shared" si="820"/>
        <v>0</v>
      </c>
      <c r="CS309">
        <f t="shared" si="821"/>
        <v>0</v>
      </c>
      <c r="CT309">
        <f t="shared" si="822"/>
        <v>0</v>
      </c>
      <c r="CU309">
        <f t="shared" si="823"/>
        <v>0</v>
      </c>
      <c r="CV309">
        <f t="shared" si="824"/>
        <v>0</v>
      </c>
      <c r="CW309">
        <f t="shared" si="825"/>
        <v>0</v>
      </c>
      <c r="CX309">
        <f t="shared" si="826"/>
        <v>0</v>
      </c>
      <c r="CY309">
        <f t="shared" si="827"/>
        <v>0</v>
      </c>
      <c r="CZ309">
        <f t="shared" si="828"/>
        <v>0</v>
      </c>
      <c r="DA309">
        <f t="shared" si="829"/>
        <v>0</v>
      </c>
      <c r="DB309">
        <f t="shared" si="830"/>
        <v>0</v>
      </c>
      <c r="DC309">
        <f t="shared" si="831"/>
        <v>0</v>
      </c>
      <c r="DD309">
        <f t="shared" si="832"/>
        <v>0</v>
      </c>
      <c r="DE309">
        <f t="shared" si="833"/>
        <v>0</v>
      </c>
      <c r="DF309">
        <f t="shared" si="834"/>
        <v>0</v>
      </c>
      <c r="DG309">
        <f t="shared" si="835"/>
        <v>0</v>
      </c>
      <c r="DH309">
        <f t="shared" si="836"/>
        <v>0</v>
      </c>
      <c r="DI309">
        <f t="shared" si="837"/>
        <v>0</v>
      </c>
      <c r="DJ309">
        <f t="shared" si="838"/>
        <v>0</v>
      </c>
      <c r="DK309">
        <f t="shared" si="839"/>
        <v>0</v>
      </c>
      <c r="DL309">
        <f t="shared" si="840"/>
        <v>0</v>
      </c>
      <c r="DM309">
        <f t="shared" si="841"/>
        <v>0</v>
      </c>
      <c r="DN309">
        <f t="shared" si="843"/>
        <v>0</v>
      </c>
      <c r="DO309">
        <f t="shared" si="843"/>
        <v>0</v>
      </c>
      <c r="DP309">
        <f t="shared" si="843"/>
        <v>0</v>
      </c>
      <c r="DQ309">
        <f t="shared" si="843"/>
        <v>0</v>
      </c>
      <c r="DR309">
        <f t="shared" si="843"/>
        <v>0</v>
      </c>
      <c r="DS309">
        <f t="shared" si="843"/>
        <v>0</v>
      </c>
      <c r="DT309">
        <f t="shared" si="843"/>
        <v>0</v>
      </c>
      <c r="DU309">
        <f t="shared" si="843"/>
        <v>0</v>
      </c>
      <c r="DV309">
        <f t="shared" si="843"/>
        <v>0</v>
      </c>
      <c r="DW309">
        <f t="shared" si="843"/>
        <v>0</v>
      </c>
      <c r="DX309">
        <f t="shared" si="845"/>
        <v>0</v>
      </c>
      <c r="DY309">
        <f t="shared" si="844"/>
        <v>0</v>
      </c>
      <c r="DZ309">
        <f t="shared" si="844"/>
        <v>0</v>
      </c>
    </row>
    <row r="310" spans="1:130">
      <c r="A310" s="106"/>
      <c r="B310" s="59" t="s">
        <v>18</v>
      </c>
      <c r="C310" s="97"/>
      <c r="D310" s="18">
        <v>0</v>
      </c>
      <c r="E310" s="18">
        <v>0</v>
      </c>
      <c r="F310" s="18">
        <v>0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41" t="s">
        <v>16</v>
      </c>
      <c r="T310" s="41" t="s">
        <v>16</v>
      </c>
      <c r="U310" s="41" t="s">
        <v>16</v>
      </c>
      <c r="V310" s="41" t="s">
        <v>16</v>
      </c>
      <c r="W310" s="18">
        <v>287</v>
      </c>
      <c r="X310" s="18">
        <v>402</v>
      </c>
      <c r="Y310" s="18">
        <v>5</v>
      </c>
      <c r="Z310" s="18">
        <v>62</v>
      </c>
      <c r="AA310" s="18">
        <v>58</v>
      </c>
      <c r="AB310" s="18">
        <v>64</v>
      </c>
      <c r="AC310" s="18">
        <v>61</v>
      </c>
      <c r="AD310" s="18">
        <v>65</v>
      </c>
      <c r="AE310" s="18">
        <v>61</v>
      </c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>
        <v>0</v>
      </c>
      <c r="BD310" s="18">
        <v>0</v>
      </c>
      <c r="BE310" s="25">
        <v>0</v>
      </c>
      <c r="BF310" s="18">
        <v>0</v>
      </c>
      <c r="BG310" s="18">
        <v>0</v>
      </c>
      <c r="BH310" s="18">
        <v>0</v>
      </c>
      <c r="BI310" s="18">
        <v>0</v>
      </c>
      <c r="BJ310" s="118">
        <v>0</v>
      </c>
      <c r="BK310" s="118">
        <v>0</v>
      </c>
      <c r="BL310" s="118">
        <v>0</v>
      </c>
      <c r="BM310" s="118">
        <v>0</v>
      </c>
      <c r="BN310" s="118">
        <v>0</v>
      </c>
      <c r="BO310" s="103"/>
      <c r="BP310">
        <f t="shared" si="792"/>
        <v>0</v>
      </c>
      <c r="BQ310">
        <f t="shared" si="793"/>
        <v>0</v>
      </c>
      <c r="BR310">
        <f t="shared" si="794"/>
        <v>0</v>
      </c>
      <c r="BS310">
        <f t="shared" si="795"/>
        <v>0</v>
      </c>
      <c r="BT310">
        <f t="shared" si="796"/>
        <v>0</v>
      </c>
      <c r="BU310">
        <f t="shared" si="797"/>
        <v>0</v>
      </c>
      <c r="BV310">
        <f t="shared" si="798"/>
        <v>0</v>
      </c>
      <c r="BW310">
        <f t="shared" si="799"/>
        <v>0</v>
      </c>
      <c r="BX310">
        <f t="shared" si="800"/>
        <v>0</v>
      </c>
      <c r="BY310">
        <f t="shared" si="801"/>
        <v>0</v>
      </c>
      <c r="BZ310">
        <f t="shared" si="802"/>
        <v>0</v>
      </c>
      <c r="CA310">
        <f t="shared" si="803"/>
        <v>0</v>
      </c>
      <c r="CB310">
        <f t="shared" si="804"/>
        <v>0</v>
      </c>
      <c r="CC310">
        <f t="shared" si="805"/>
        <v>0</v>
      </c>
      <c r="CD310">
        <f t="shared" si="806"/>
        <v>0</v>
      </c>
      <c r="CE310">
        <f t="shared" si="807"/>
        <v>0</v>
      </c>
      <c r="CF310">
        <f t="shared" si="808"/>
        <v>0</v>
      </c>
      <c r="CG310">
        <f t="shared" si="809"/>
        <v>0</v>
      </c>
      <c r="CH310">
        <f t="shared" si="810"/>
        <v>0</v>
      </c>
      <c r="CI310">
        <f t="shared" si="811"/>
        <v>0</v>
      </c>
      <c r="CJ310">
        <f t="shared" si="812"/>
        <v>0</v>
      </c>
      <c r="CK310">
        <f t="shared" si="813"/>
        <v>0</v>
      </c>
      <c r="CL310">
        <f t="shared" si="814"/>
        <v>0</v>
      </c>
      <c r="CM310">
        <f t="shared" si="815"/>
        <v>0</v>
      </c>
      <c r="CN310">
        <f t="shared" si="816"/>
        <v>0</v>
      </c>
      <c r="CO310">
        <f t="shared" si="817"/>
        <v>0</v>
      </c>
      <c r="CP310">
        <f t="shared" si="818"/>
        <v>0</v>
      </c>
      <c r="CQ310">
        <f t="shared" si="819"/>
        <v>0</v>
      </c>
      <c r="CR310">
        <f t="shared" si="820"/>
        <v>0</v>
      </c>
      <c r="CS310">
        <f t="shared" si="821"/>
        <v>0</v>
      </c>
      <c r="CT310">
        <f t="shared" si="822"/>
        <v>0</v>
      </c>
      <c r="CU310">
        <f t="shared" si="823"/>
        <v>0</v>
      </c>
      <c r="CV310">
        <f t="shared" si="824"/>
        <v>0</v>
      </c>
      <c r="CW310">
        <f t="shared" si="825"/>
        <v>0</v>
      </c>
      <c r="CX310">
        <f t="shared" si="826"/>
        <v>0</v>
      </c>
      <c r="CY310">
        <f t="shared" si="827"/>
        <v>0</v>
      </c>
      <c r="CZ310">
        <f t="shared" si="828"/>
        <v>0</v>
      </c>
      <c r="DA310">
        <f t="shared" si="829"/>
        <v>0</v>
      </c>
      <c r="DB310">
        <f t="shared" si="830"/>
        <v>0</v>
      </c>
      <c r="DC310">
        <f t="shared" si="831"/>
        <v>0</v>
      </c>
      <c r="DD310">
        <f t="shared" si="832"/>
        <v>0</v>
      </c>
      <c r="DE310">
        <f t="shared" si="833"/>
        <v>0</v>
      </c>
      <c r="DF310">
        <f t="shared" si="834"/>
        <v>0</v>
      </c>
      <c r="DG310">
        <f t="shared" si="835"/>
        <v>0</v>
      </c>
      <c r="DH310">
        <f t="shared" si="836"/>
        <v>0</v>
      </c>
      <c r="DI310">
        <f t="shared" si="837"/>
        <v>0</v>
      </c>
      <c r="DJ310">
        <f t="shared" si="838"/>
        <v>0</v>
      </c>
      <c r="DK310">
        <f t="shared" si="839"/>
        <v>0</v>
      </c>
      <c r="DL310">
        <f t="shared" si="840"/>
        <v>0</v>
      </c>
      <c r="DM310">
        <f t="shared" si="841"/>
        <v>0</v>
      </c>
      <c r="DN310">
        <f t="shared" si="843"/>
        <v>0</v>
      </c>
      <c r="DO310">
        <f t="shared" si="843"/>
        <v>0</v>
      </c>
      <c r="DP310">
        <f t="shared" si="843"/>
        <v>0</v>
      </c>
      <c r="DQ310">
        <f t="shared" si="843"/>
        <v>0</v>
      </c>
      <c r="DR310">
        <f t="shared" si="843"/>
        <v>0</v>
      </c>
      <c r="DS310">
        <f t="shared" si="843"/>
        <v>0</v>
      </c>
      <c r="DT310">
        <f t="shared" si="843"/>
        <v>0</v>
      </c>
      <c r="DU310">
        <f t="shared" si="843"/>
        <v>0</v>
      </c>
      <c r="DV310">
        <f t="shared" si="843"/>
        <v>0</v>
      </c>
      <c r="DW310">
        <f t="shared" si="843"/>
        <v>0</v>
      </c>
      <c r="DX310">
        <f t="shared" si="845"/>
        <v>0</v>
      </c>
      <c r="DY310">
        <f t="shared" si="844"/>
        <v>0</v>
      </c>
      <c r="DZ310">
        <f t="shared" si="844"/>
        <v>0</v>
      </c>
    </row>
    <row r="311" spans="1:130">
      <c r="A311" s="106"/>
      <c r="B311" s="59" t="s">
        <v>25</v>
      </c>
      <c r="C311" s="97"/>
      <c r="D311" s="18">
        <v>0</v>
      </c>
      <c r="E311" s="18">
        <v>15</v>
      </c>
      <c r="F311" s="18">
        <f>15+(15*0.0525)</f>
        <v>15.7875</v>
      </c>
      <c r="G311" s="18">
        <f>F311+0.7875</f>
        <v>16.574999999999999</v>
      </c>
      <c r="H311" s="18">
        <f>G311+0.7875</f>
        <v>17.362500000000001</v>
      </c>
      <c r="I311" s="18">
        <f>H311+0.7875</f>
        <v>18.150000000000002</v>
      </c>
      <c r="J311" s="18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18">
        <v>0</v>
      </c>
      <c r="AL311" s="18">
        <v>0</v>
      </c>
      <c r="AM311" s="18">
        <v>0</v>
      </c>
      <c r="AN311" s="18">
        <v>0</v>
      </c>
      <c r="AO311" s="18">
        <v>0</v>
      </c>
      <c r="AP311" s="18">
        <v>0</v>
      </c>
      <c r="AQ311" s="18">
        <v>0</v>
      </c>
      <c r="AR311" s="18">
        <v>0</v>
      </c>
      <c r="AS311" s="18">
        <v>0</v>
      </c>
      <c r="AT311" s="18">
        <v>0</v>
      </c>
      <c r="AU311" s="18">
        <v>0</v>
      </c>
      <c r="AV311" s="18">
        <v>0</v>
      </c>
      <c r="AW311" s="18">
        <v>0</v>
      </c>
      <c r="AX311" s="18">
        <v>0</v>
      </c>
      <c r="AY311" s="18">
        <v>0</v>
      </c>
      <c r="AZ311" s="18">
        <v>0</v>
      </c>
      <c r="BA311" s="18">
        <v>0</v>
      </c>
      <c r="BB311" s="18">
        <v>0</v>
      </c>
      <c r="BC311" s="18">
        <v>0</v>
      </c>
      <c r="BD311" s="18">
        <v>0</v>
      </c>
      <c r="BE311" s="18">
        <v>0</v>
      </c>
      <c r="BF311" s="18">
        <v>0</v>
      </c>
      <c r="BG311" s="18">
        <v>0</v>
      </c>
      <c r="BH311" s="18">
        <v>0</v>
      </c>
      <c r="BI311" s="18">
        <v>0</v>
      </c>
      <c r="BJ311" s="118">
        <v>0</v>
      </c>
      <c r="BK311" s="118">
        <v>0</v>
      </c>
      <c r="BL311" s="118">
        <v>0</v>
      </c>
      <c r="BM311" s="118">
        <v>0</v>
      </c>
      <c r="BN311" s="118">
        <v>0</v>
      </c>
      <c r="BO311" s="103"/>
      <c r="BP311">
        <f t="shared" si="792"/>
        <v>0</v>
      </c>
      <c r="BQ311">
        <f t="shared" si="793"/>
        <v>0</v>
      </c>
      <c r="BR311">
        <f t="shared" si="794"/>
        <v>0</v>
      </c>
      <c r="BS311">
        <f t="shared" si="795"/>
        <v>0</v>
      </c>
      <c r="BT311">
        <f t="shared" si="796"/>
        <v>0</v>
      </c>
      <c r="BU311">
        <f t="shared" si="797"/>
        <v>0</v>
      </c>
      <c r="BV311">
        <f t="shared" si="798"/>
        <v>0</v>
      </c>
      <c r="BW311">
        <f t="shared" si="799"/>
        <v>0</v>
      </c>
      <c r="BX311">
        <f t="shared" si="800"/>
        <v>0</v>
      </c>
      <c r="BY311">
        <f t="shared" si="801"/>
        <v>0</v>
      </c>
      <c r="BZ311">
        <f t="shared" si="802"/>
        <v>0</v>
      </c>
      <c r="CA311">
        <f t="shared" si="803"/>
        <v>0</v>
      </c>
      <c r="CB311">
        <f t="shared" si="804"/>
        <v>0</v>
      </c>
      <c r="CC311">
        <f t="shared" si="805"/>
        <v>0</v>
      </c>
      <c r="CD311">
        <f t="shared" si="806"/>
        <v>0</v>
      </c>
      <c r="CE311">
        <f t="shared" si="807"/>
        <v>0</v>
      </c>
      <c r="CF311">
        <f t="shared" si="808"/>
        <v>0</v>
      </c>
      <c r="CG311">
        <f t="shared" si="809"/>
        <v>0</v>
      </c>
      <c r="CH311">
        <f t="shared" si="810"/>
        <v>0</v>
      </c>
      <c r="CI311">
        <f t="shared" si="811"/>
        <v>0</v>
      </c>
      <c r="CJ311">
        <f t="shared" si="812"/>
        <v>0</v>
      </c>
      <c r="CK311">
        <f t="shared" si="813"/>
        <v>0</v>
      </c>
      <c r="CL311">
        <f t="shared" si="814"/>
        <v>0</v>
      </c>
      <c r="CM311">
        <f t="shared" si="815"/>
        <v>0</v>
      </c>
      <c r="CN311">
        <f t="shared" si="816"/>
        <v>0</v>
      </c>
      <c r="CO311">
        <f t="shared" si="817"/>
        <v>0</v>
      </c>
      <c r="CP311">
        <f t="shared" si="818"/>
        <v>0</v>
      </c>
      <c r="CQ311">
        <f t="shared" si="819"/>
        <v>0</v>
      </c>
      <c r="CR311">
        <f t="shared" si="820"/>
        <v>0</v>
      </c>
      <c r="CS311">
        <f t="shared" si="821"/>
        <v>0</v>
      </c>
      <c r="CT311">
        <f t="shared" si="822"/>
        <v>0</v>
      </c>
      <c r="CU311">
        <f t="shared" si="823"/>
        <v>0</v>
      </c>
      <c r="CV311">
        <f t="shared" si="824"/>
        <v>0</v>
      </c>
      <c r="CW311">
        <f t="shared" si="825"/>
        <v>0</v>
      </c>
      <c r="CX311">
        <f t="shared" si="826"/>
        <v>0</v>
      </c>
      <c r="CY311">
        <f t="shared" si="827"/>
        <v>0</v>
      </c>
      <c r="CZ311">
        <f t="shared" si="828"/>
        <v>0</v>
      </c>
      <c r="DA311">
        <f t="shared" si="829"/>
        <v>0</v>
      </c>
      <c r="DB311">
        <f t="shared" si="830"/>
        <v>0</v>
      </c>
      <c r="DC311">
        <f t="shared" si="831"/>
        <v>0</v>
      </c>
      <c r="DD311">
        <f t="shared" si="832"/>
        <v>0</v>
      </c>
      <c r="DE311">
        <f t="shared" si="833"/>
        <v>0</v>
      </c>
      <c r="DF311">
        <f t="shared" si="834"/>
        <v>0</v>
      </c>
      <c r="DG311">
        <f t="shared" si="835"/>
        <v>0</v>
      </c>
      <c r="DH311">
        <f t="shared" si="836"/>
        <v>0</v>
      </c>
      <c r="DI311">
        <f t="shared" si="837"/>
        <v>0</v>
      </c>
      <c r="DJ311">
        <f t="shared" si="838"/>
        <v>0</v>
      </c>
      <c r="DK311">
        <f t="shared" si="839"/>
        <v>0</v>
      </c>
      <c r="DL311">
        <f t="shared" si="840"/>
        <v>0</v>
      </c>
      <c r="DM311">
        <f t="shared" si="841"/>
        <v>0</v>
      </c>
      <c r="DN311">
        <f t="shared" si="843"/>
        <v>0</v>
      </c>
      <c r="DO311">
        <f t="shared" si="843"/>
        <v>0</v>
      </c>
      <c r="DP311">
        <f t="shared" si="843"/>
        <v>0</v>
      </c>
      <c r="DQ311">
        <f t="shared" si="843"/>
        <v>0</v>
      </c>
      <c r="DR311">
        <f t="shared" si="843"/>
        <v>0</v>
      </c>
      <c r="DS311">
        <f t="shared" si="843"/>
        <v>0</v>
      </c>
      <c r="DT311">
        <f t="shared" si="843"/>
        <v>0</v>
      </c>
      <c r="DU311">
        <f t="shared" si="843"/>
        <v>0</v>
      </c>
      <c r="DV311">
        <f t="shared" si="843"/>
        <v>0</v>
      </c>
      <c r="DW311">
        <f t="shared" si="843"/>
        <v>0</v>
      </c>
      <c r="DX311">
        <f t="shared" si="845"/>
        <v>0</v>
      </c>
      <c r="DY311">
        <f t="shared" si="844"/>
        <v>0</v>
      </c>
      <c r="DZ311">
        <f t="shared" si="844"/>
        <v>0</v>
      </c>
    </row>
    <row r="312" spans="1:130">
      <c r="A312" s="106"/>
      <c r="B312" s="19" t="s">
        <v>205</v>
      </c>
      <c r="C312" s="97"/>
      <c r="D312" s="18">
        <v>225</v>
      </c>
      <c r="E312" s="18">
        <f>D312+11.81</f>
        <v>236.81</v>
      </c>
      <c r="F312" s="18">
        <f>237+11.81</f>
        <v>248.81</v>
      </c>
      <c r="G312" s="18">
        <f>249+11.81</f>
        <v>260.81</v>
      </c>
      <c r="H312" s="18">
        <f>261+11.81</f>
        <v>272.81</v>
      </c>
      <c r="I312" s="18">
        <f>273+11.81</f>
        <v>284.81</v>
      </c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0.2</v>
      </c>
      <c r="R312" s="18">
        <v>6.6999999999999993</v>
      </c>
      <c r="S312" s="18">
        <v>88.4</v>
      </c>
      <c r="T312" s="18">
        <v>133</v>
      </c>
      <c r="U312" s="18">
        <v>344.6</v>
      </c>
      <c r="V312" s="18">
        <v>555.6</v>
      </c>
      <c r="W312" s="18">
        <v>470.5</v>
      </c>
      <c r="X312" s="41" t="s">
        <v>16</v>
      </c>
      <c r="Y312" s="18">
        <f>57.1-5</f>
        <v>52.1</v>
      </c>
      <c r="Z312" s="18">
        <f>287.6-62</f>
        <v>225.60000000000002</v>
      </c>
      <c r="AA312" s="18">
        <f>172.3-AA310</f>
        <v>114.30000000000001</v>
      </c>
      <c r="AB312" s="18">
        <f>151.5-AB310</f>
        <v>87.5</v>
      </c>
      <c r="AC312" s="18">
        <f>229.9-AC310</f>
        <v>168.9</v>
      </c>
      <c r="AD312" s="18">
        <f>333.9-AD310</f>
        <v>268.89999999999998</v>
      </c>
      <c r="AE312" s="18">
        <f>458.5-AE310</f>
        <v>397.5</v>
      </c>
      <c r="AF312" s="18">
        <v>549.1</v>
      </c>
      <c r="AG312" s="18">
        <f>667.5 +49.07+6-61</f>
        <v>661.57</v>
      </c>
      <c r="AH312" s="18">
        <v>781.69591749999984</v>
      </c>
      <c r="AI312" s="18">
        <v>834.77652850000004</v>
      </c>
      <c r="AJ312" s="18">
        <v>924.67053079999994</v>
      </c>
      <c r="AK312" s="18">
        <v>1017.1172360999999</v>
      </c>
      <c r="AL312" s="18">
        <v>1099.1711259000001</v>
      </c>
      <c r="AM312" s="18">
        <v>1142.7288993</v>
      </c>
      <c r="AN312" s="18">
        <v>1144.5790628</v>
      </c>
      <c r="AO312" s="18">
        <v>1128.9524384000001</v>
      </c>
      <c r="AP312" s="18">
        <v>1188.3868313000003</v>
      </c>
      <c r="AQ312" s="18">
        <v>673.23486720000005</v>
      </c>
      <c r="AR312" s="18">
        <v>667.07692420000001</v>
      </c>
      <c r="AS312" s="18">
        <v>659.19640959999992</v>
      </c>
      <c r="AT312" s="18">
        <v>395.06980610000005</v>
      </c>
      <c r="AU312" s="18">
        <v>202.62840779999999</v>
      </c>
      <c r="AV312" s="18">
        <v>204.95087559999996</v>
      </c>
      <c r="AW312" s="18">
        <v>206.53712390000001</v>
      </c>
      <c r="AX312" s="18">
        <v>203.02452159999999</v>
      </c>
      <c r="AY312" s="18">
        <v>269.0033535</v>
      </c>
      <c r="AZ312" s="18">
        <v>325.2154572</v>
      </c>
      <c r="BA312" s="18">
        <v>366.3217234</v>
      </c>
      <c r="BB312" s="18">
        <v>109.10251770000001</v>
      </c>
      <c r="BC312" s="18">
        <v>8.2809600000000011E-2</v>
      </c>
      <c r="BD312" s="18">
        <v>0</v>
      </c>
      <c r="BE312" s="25">
        <v>0</v>
      </c>
      <c r="BF312" s="18">
        <v>0</v>
      </c>
      <c r="BG312" s="18">
        <v>0</v>
      </c>
      <c r="BH312" s="18">
        <v>0</v>
      </c>
      <c r="BI312" s="18">
        <v>0</v>
      </c>
      <c r="BJ312" s="118">
        <v>0</v>
      </c>
      <c r="BK312" s="118">
        <v>0</v>
      </c>
      <c r="BL312" s="107">
        <v>0.23</v>
      </c>
      <c r="BM312" s="118">
        <v>239</v>
      </c>
      <c r="BN312" s="118">
        <v>235</v>
      </c>
      <c r="BO312" s="103"/>
      <c r="BP312">
        <f t="shared" si="792"/>
        <v>0</v>
      </c>
      <c r="BQ312">
        <f t="shared" si="793"/>
        <v>0</v>
      </c>
      <c r="BR312">
        <f t="shared" si="794"/>
        <v>0</v>
      </c>
      <c r="BS312">
        <f t="shared" si="795"/>
        <v>0</v>
      </c>
      <c r="BT312">
        <f t="shared" si="796"/>
        <v>0</v>
      </c>
      <c r="BU312">
        <f t="shared" si="797"/>
        <v>0</v>
      </c>
      <c r="BV312">
        <f t="shared" si="798"/>
        <v>0</v>
      </c>
      <c r="BW312">
        <f t="shared" si="799"/>
        <v>0</v>
      </c>
      <c r="BX312">
        <f t="shared" si="800"/>
        <v>0</v>
      </c>
      <c r="BY312">
        <f t="shared" si="801"/>
        <v>0</v>
      </c>
      <c r="BZ312">
        <f t="shared" si="802"/>
        <v>0</v>
      </c>
      <c r="CA312">
        <f t="shared" si="803"/>
        <v>0</v>
      </c>
      <c r="CB312">
        <f t="shared" si="804"/>
        <v>0</v>
      </c>
      <c r="CC312">
        <f t="shared" si="805"/>
        <v>0</v>
      </c>
      <c r="CD312">
        <f t="shared" si="806"/>
        <v>0</v>
      </c>
      <c r="CE312">
        <f t="shared" si="807"/>
        <v>0</v>
      </c>
      <c r="CF312">
        <f t="shared" si="808"/>
        <v>0</v>
      </c>
      <c r="CG312">
        <f t="shared" si="809"/>
        <v>0</v>
      </c>
      <c r="CH312">
        <f t="shared" si="810"/>
        <v>0</v>
      </c>
      <c r="CI312">
        <f t="shared" si="811"/>
        <v>0</v>
      </c>
      <c r="CJ312">
        <f t="shared" si="812"/>
        <v>0</v>
      </c>
      <c r="CK312">
        <f t="shared" si="813"/>
        <v>0</v>
      </c>
      <c r="CL312">
        <f t="shared" si="814"/>
        <v>0</v>
      </c>
      <c r="CM312">
        <f t="shared" si="815"/>
        <v>0</v>
      </c>
      <c r="CN312">
        <f t="shared" si="816"/>
        <v>0</v>
      </c>
      <c r="CO312">
        <f t="shared" si="817"/>
        <v>0</v>
      </c>
      <c r="CP312">
        <f t="shared" si="818"/>
        <v>0</v>
      </c>
      <c r="CQ312">
        <f t="shared" si="819"/>
        <v>0</v>
      </c>
      <c r="CR312">
        <f t="shared" si="820"/>
        <v>0</v>
      </c>
      <c r="CS312">
        <f t="shared" si="821"/>
        <v>0</v>
      </c>
      <c r="CT312">
        <f t="shared" si="822"/>
        <v>0</v>
      </c>
      <c r="CU312">
        <f t="shared" si="823"/>
        <v>0</v>
      </c>
      <c r="CV312">
        <f t="shared" si="824"/>
        <v>0</v>
      </c>
      <c r="CW312">
        <f t="shared" si="825"/>
        <v>0</v>
      </c>
      <c r="CX312">
        <f t="shared" si="826"/>
        <v>0</v>
      </c>
      <c r="CY312">
        <f t="shared" si="827"/>
        <v>0</v>
      </c>
      <c r="CZ312">
        <f t="shared" si="828"/>
        <v>0</v>
      </c>
      <c r="DA312">
        <f t="shared" si="829"/>
        <v>0</v>
      </c>
      <c r="DB312">
        <f t="shared" si="830"/>
        <v>0</v>
      </c>
      <c r="DC312">
        <f t="shared" si="831"/>
        <v>0</v>
      </c>
      <c r="DD312">
        <f t="shared" si="832"/>
        <v>0</v>
      </c>
      <c r="DE312">
        <f t="shared" si="833"/>
        <v>0</v>
      </c>
      <c r="DF312">
        <f t="shared" si="834"/>
        <v>0</v>
      </c>
      <c r="DG312">
        <f t="shared" si="835"/>
        <v>0</v>
      </c>
      <c r="DH312">
        <f t="shared" si="836"/>
        <v>0</v>
      </c>
      <c r="DI312">
        <f t="shared" si="837"/>
        <v>0</v>
      </c>
      <c r="DJ312">
        <f t="shared" si="838"/>
        <v>0</v>
      </c>
      <c r="DK312">
        <f t="shared" si="839"/>
        <v>0</v>
      </c>
      <c r="DL312">
        <f t="shared" si="840"/>
        <v>0</v>
      </c>
      <c r="DM312">
        <f t="shared" si="841"/>
        <v>0</v>
      </c>
      <c r="DN312">
        <f t="shared" si="843"/>
        <v>0</v>
      </c>
      <c r="DO312">
        <f t="shared" si="843"/>
        <v>0</v>
      </c>
      <c r="DP312">
        <f t="shared" si="843"/>
        <v>0</v>
      </c>
      <c r="DQ312">
        <f t="shared" si="843"/>
        <v>0</v>
      </c>
      <c r="DR312">
        <f t="shared" si="843"/>
        <v>0</v>
      </c>
      <c r="DS312">
        <f t="shared" si="843"/>
        <v>0</v>
      </c>
      <c r="DT312">
        <f t="shared" si="843"/>
        <v>0</v>
      </c>
      <c r="DU312">
        <f t="shared" si="843"/>
        <v>0</v>
      </c>
      <c r="DV312">
        <f t="shared" si="843"/>
        <v>0</v>
      </c>
      <c r="DW312">
        <f t="shared" si="843"/>
        <v>0</v>
      </c>
      <c r="DX312">
        <f t="shared" si="845"/>
        <v>0</v>
      </c>
      <c r="DY312">
        <f t="shared" si="844"/>
        <v>0</v>
      </c>
      <c r="DZ312">
        <f t="shared" si="844"/>
        <v>0</v>
      </c>
    </row>
    <row r="313" spans="1:130">
      <c r="A313" s="106"/>
      <c r="B313" s="55" t="s">
        <v>21</v>
      </c>
      <c r="C313" s="97"/>
      <c r="D313" s="18">
        <v>111</v>
      </c>
      <c r="E313" s="18">
        <v>117</v>
      </c>
      <c r="F313" s="18">
        <v>124</v>
      </c>
      <c r="G313" s="18">
        <v>130</v>
      </c>
      <c r="H313" s="18">
        <v>138</v>
      </c>
      <c r="I313" s="18">
        <v>147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159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0</v>
      </c>
      <c r="AK313" s="18">
        <v>0</v>
      </c>
      <c r="AL313" s="18">
        <v>0</v>
      </c>
      <c r="AM313" s="18">
        <v>0</v>
      </c>
      <c r="AN313" s="18">
        <v>0</v>
      </c>
      <c r="AO313" s="18">
        <v>0</v>
      </c>
      <c r="AP313" s="18">
        <v>0</v>
      </c>
      <c r="AQ313" s="18">
        <v>0</v>
      </c>
      <c r="AR313" s="18">
        <v>0</v>
      </c>
      <c r="AS313" s="18">
        <v>0</v>
      </c>
      <c r="AT313" s="18">
        <v>0</v>
      </c>
      <c r="AU313" s="18">
        <v>0</v>
      </c>
      <c r="AV313" s="18">
        <v>0</v>
      </c>
      <c r="AW313" s="18">
        <f>178100/474</f>
        <v>375.73839662447256</v>
      </c>
      <c r="AX313" s="18">
        <v>0</v>
      </c>
      <c r="AY313" s="18">
        <v>0</v>
      </c>
      <c r="AZ313" s="18">
        <v>0</v>
      </c>
      <c r="BA313" s="18">
        <v>0</v>
      </c>
      <c r="BB313" s="18">
        <v>0</v>
      </c>
      <c r="BC313" s="18">
        <v>0</v>
      </c>
      <c r="BD313" s="18">
        <v>0</v>
      </c>
      <c r="BE313" s="18">
        <v>0</v>
      </c>
      <c r="BF313" s="18">
        <v>0</v>
      </c>
      <c r="BG313" s="18">
        <v>0</v>
      </c>
      <c r="BH313" s="18">
        <v>0</v>
      </c>
      <c r="BI313" s="18">
        <v>0</v>
      </c>
      <c r="BJ313" s="118">
        <v>0</v>
      </c>
      <c r="BK313" s="118">
        <v>0</v>
      </c>
      <c r="BL313" s="118">
        <v>0</v>
      </c>
      <c r="BM313" s="118">
        <v>0</v>
      </c>
      <c r="BN313" s="118">
        <v>0</v>
      </c>
      <c r="BO313" s="103"/>
      <c r="BP313">
        <f t="shared" si="792"/>
        <v>0</v>
      </c>
      <c r="BQ313">
        <f t="shared" si="793"/>
        <v>0</v>
      </c>
      <c r="BR313">
        <f t="shared" si="794"/>
        <v>0</v>
      </c>
      <c r="BS313">
        <f t="shared" si="795"/>
        <v>0</v>
      </c>
      <c r="BT313">
        <f t="shared" si="796"/>
        <v>0</v>
      </c>
      <c r="BU313">
        <f t="shared" si="797"/>
        <v>0</v>
      </c>
      <c r="BV313">
        <f t="shared" si="798"/>
        <v>0</v>
      </c>
      <c r="BW313">
        <f t="shared" si="799"/>
        <v>0</v>
      </c>
      <c r="BX313">
        <f t="shared" si="800"/>
        <v>0</v>
      </c>
      <c r="BY313">
        <f t="shared" si="801"/>
        <v>0</v>
      </c>
      <c r="BZ313">
        <f t="shared" si="802"/>
        <v>0</v>
      </c>
      <c r="CA313">
        <f t="shared" si="803"/>
        <v>0</v>
      </c>
      <c r="CB313">
        <f t="shared" si="804"/>
        <v>0</v>
      </c>
      <c r="CC313">
        <f t="shared" si="805"/>
        <v>0</v>
      </c>
      <c r="CD313">
        <f t="shared" si="806"/>
        <v>0</v>
      </c>
      <c r="CE313">
        <f t="shared" si="807"/>
        <v>0</v>
      </c>
      <c r="CF313">
        <f t="shared" si="808"/>
        <v>0</v>
      </c>
      <c r="CG313">
        <f t="shared" si="809"/>
        <v>0</v>
      </c>
      <c r="CH313">
        <f t="shared" si="810"/>
        <v>0</v>
      </c>
      <c r="CI313">
        <f t="shared" si="811"/>
        <v>0</v>
      </c>
      <c r="CJ313">
        <f t="shared" si="812"/>
        <v>0</v>
      </c>
      <c r="CK313">
        <f t="shared" si="813"/>
        <v>0</v>
      </c>
      <c r="CL313">
        <f t="shared" si="814"/>
        <v>0</v>
      </c>
      <c r="CM313">
        <f t="shared" si="815"/>
        <v>0</v>
      </c>
      <c r="CN313">
        <f t="shared" si="816"/>
        <v>0</v>
      </c>
      <c r="CO313">
        <f t="shared" si="817"/>
        <v>0</v>
      </c>
      <c r="CP313">
        <f t="shared" si="818"/>
        <v>0</v>
      </c>
      <c r="CQ313">
        <f t="shared" si="819"/>
        <v>0</v>
      </c>
      <c r="CR313">
        <f t="shared" si="820"/>
        <v>0</v>
      </c>
      <c r="CS313">
        <f t="shared" si="821"/>
        <v>0</v>
      </c>
      <c r="CT313">
        <f t="shared" si="822"/>
        <v>0</v>
      </c>
      <c r="CU313">
        <f t="shared" si="823"/>
        <v>0</v>
      </c>
      <c r="CV313">
        <f t="shared" si="824"/>
        <v>0</v>
      </c>
      <c r="CW313">
        <f t="shared" si="825"/>
        <v>0</v>
      </c>
      <c r="CX313">
        <f t="shared" si="826"/>
        <v>0</v>
      </c>
      <c r="CY313">
        <f t="shared" si="827"/>
        <v>0</v>
      </c>
      <c r="CZ313">
        <f t="shared" si="828"/>
        <v>0</v>
      </c>
      <c r="DA313">
        <f t="shared" si="829"/>
        <v>0</v>
      </c>
      <c r="DB313">
        <f t="shared" si="830"/>
        <v>0</v>
      </c>
      <c r="DC313">
        <f t="shared" si="831"/>
        <v>0</v>
      </c>
      <c r="DD313">
        <f t="shared" si="832"/>
        <v>0</v>
      </c>
      <c r="DE313">
        <f t="shared" si="833"/>
        <v>0</v>
      </c>
      <c r="DF313">
        <f t="shared" si="834"/>
        <v>0</v>
      </c>
      <c r="DG313">
        <f t="shared" si="835"/>
        <v>0</v>
      </c>
      <c r="DH313">
        <f t="shared" si="836"/>
        <v>0</v>
      </c>
      <c r="DI313">
        <f t="shared" si="837"/>
        <v>0</v>
      </c>
      <c r="DJ313">
        <f t="shared" si="838"/>
        <v>0</v>
      </c>
      <c r="DK313">
        <f t="shared" si="839"/>
        <v>0</v>
      </c>
      <c r="DL313">
        <f t="shared" si="840"/>
        <v>0</v>
      </c>
      <c r="DM313">
        <f t="shared" si="841"/>
        <v>0</v>
      </c>
      <c r="DN313">
        <f t="shared" si="843"/>
        <v>0</v>
      </c>
      <c r="DO313">
        <f t="shared" si="843"/>
        <v>0</v>
      </c>
      <c r="DP313">
        <f t="shared" si="843"/>
        <v>0</v>
      </c>
      <c r="DQ313">
        <f t="shared" si="843"/>
        <v>0</v>
      </c>
      <c r="DR313">
        <f t="shared" si="843"/>
        <v>0</v>
      </c>
      <c r="DS313">
        <f t="shared" si="843"/>
        <v>0</v>
      </c>
      <c r="DT313">
        <f t="shared" si="843"/>
        <v>0</v>
      </c>
      <c r="DU313">
        <f t="shared" si="843"/>
        <v>0</v>
      </c>
      <c r="DV313">
        <f t="shared" si="843"/>
        <v>0</v>
      </c>
      <c r="DW313">
        <f t="shared" si="843"/>
        <v>0</v>
      </c>
      <c r="DX313">
        <f t="shared" si="845"/>
        <v>0</v>
      </c>
      <c r="DY313">
        <f t="shared" si="844"/>
        <v>0</v>
      </c>
      <c r="DZ313">
        <f t="shared" si="844"/>
        <v>0</v>
      </c>
    </row>
    <row r="314" spans="1:130">
      <c r="A314" s="106"/>
      <c r="B314" s="55" t="s">
        <v>210</v>
      </c>
      <c r="C314" s="97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>
        <v>9649.564375605034</v>
      </c>
      <c r="AI314" s="18">
        <v>303.34099616858236</v>
      </c>
      <c r="AJ314" s="18">
        <v>6.3076923076923075</v>
      </c>
      <c r="AK314" s="18">
        <v>8.0932239026510214E-2</v>
      </c>
      <c r="AL314" s="18">
        <v>2619.5488965209743</v>
      </c>
      <c r="AM314" s="18">
        <v>892.30200000000002</v>
      </c>
      <c r="AN314" s="18">
        <v>807</v>
      </c>
      <c r="AO314" s="18">
        <v>768.76923076923072</v>
      </c>
      <c r="AP314" s="18">
        <v>561.00000000000011</v>
      </c>
      <c r="AQ314" s="18">
        <v>481</v>
      </c>
      <c r="AR314" s="18">
        <v>1246.2978723404256</v>
      </c>
      <c r="AS314" s="18">
        <v>634.54128440366969</v>
      </c>
      <c r="AT314" s="18">
        <v>557.13089005235599</v>
      </c>
      <c r="AU314" s="18">
        <v>582.70676691729329</v>
      </c>
      <c r="AV314" s="18">
        <v>485.47624408916909</v>
      </c>
      <c r="AW314" s="18">
        <v>3180.5379746835442</v>
      </c>
      <c r="AX314" s="18">
        <v>3207.2393162393164</v>
      </c>
      <c r="AY314" s="18">
        <v>2961.6898608349902</v>
      </c>
      <c r="AZ314" s="18">
        <v>2306.921752738654</v>
      </c>
      <c r="BA314" s="159">
        <v>1684.0494252873564</v>
      </c>
      <c r="BB314" s="18">
        <v>1610.3084745762712</v>
      </c>
      <c r="BC314" s="18">
        <v>1511.173289183223</v>
      </c>
      <c r="BD314" s="159">
        <v>1433.432</v>
      </c>
      <c r="BE314" s="18">
        <v>9346.1962513781691</v>
      </c>
      <c r="BF314" s="18">
        <v>9281.3186813186821</v>
      </c>
      <c r="BG314" s="160">
        <v>9115.7205240174681</v>
      </c>
      <c r="BH314" s="160">
        <v>7093.1414055884843</v>
      </c>
      <c r="BI314" s="160">
        <v>5363.6942675159235</v>
      </c>
      <c r="BJ314" s="167">
        <v>5225.7668711656443</v>
      </c>
      <c r="BK314" s="167">
        <v>5502.3923444976081</v>
      </c>
      <c r="BL314" s="167">
        <v>4946.1814454126088</v>
      </c>
      <c r="BM314" s="167">
        <v>4526.8414481897626</v>
      </c>
      <c r="BN314" s="118">
        <v>4309.8522167487681</v>
      </c>
      <c r="BO314" s="103"/>
      <c r="BP314">
        <f t="shared" si="792"/>
        <v>0</v>
      </c>
      <c r="BQ314">
        <f t="shared" si="793"/>
        <v>0</v>
      </c>
      <c r="BR314">
        <f t="shared" si="794"/>
        <v>0</v>
      </c>
      <c r="BS314">
        <f t="shared" si="795"/>
        <v>0</v>
      </c>
      <c r="BT314">
        <f t="shared" si="796"/>
        <v>0</v>
      </c>
      <c r="BU314">
        <f t="shared" si="797"/>
        <v>0</v>
      </c>
      <c r="BV314">
        <f t="shared" si="798"/>
        <v>0</v>
      </c>
      <c r="BW314">
        <f t="shared" si="799"/>
        <v>0</v>
      </c>
      <c r="BX314">
        <f t="shared" si="800"/>
        <v>0</v>
      </c>
      <c r="BY314">
        <f t="shared" si="801"/>
        <v>0</v>
      </c>
      <c r="BZ314">
        <f t="shared" si="802"/>
        <v>0</v>
      </c>
      <c r="CA314">
        <f t="shared" si="803"/>
        <v>0</v>
      </c>
      <c r="CB314">
        <f t="shared" si="804"/>
        <v>0</v>
      </c>
      <c r="CC314">
        <f t="shared" si="805"/>
        <v>0</v>
      </c>
      <c r="CD314">
        <f t="shared" si="806"/>
        <v>0</v>
      </c>
      <c r="CE314">
        <f t="shared" si="807"/>
        <v>0</v>
      </c>
      <c r="CF314">
        <f t="shared" si="808"/>
        <v>0</v>
      </c>
      <c r="CG314">
        <f t="shared" si="809"/>
        <v>0</v>
      </c>
      <c r="CH314">
        <f t="shared" si="810"/>
        <v>0</v>
      </c>
      <c r="CI314">
        <f t="shared" si="811"/>
        <v>0</v>
      </c>
      <c r="CJ314">
        <f t="shared" si="812"/>
        <v>0</v>
      </c>
      <c r="CK314">
        <f t="shared" si="813"/>
        <v>0</v>
      </c>
      <c r="CL314">
        <f t="shared" si="814"/>
        <v>0</v>
      </c>
      <c r="CM314">
        <f t="shared" si="815"/>
        <v>0</v>
      </c>
      <c r="CN314">
        <f t="shared" si="816"/>
        <v>0</v>
      </c>
      <c r="CO314">
        <f t="shared" si="817"/>
        <v>0</v>
      </c>
      <c r="CP314">
        <f t="shared" si="818"/>
        <v>0</v>
      </c>
      <c r="CQ314">
        <f t="shared" si="819"/>
        <v>0</v>
      </c>
      <c r="CR314">
        <f t="shared" si="820"/>
        <v>0</v>
      </c>
      <c r="CS314">
        <f t="shared" si="821"/>
        <v>0</v>
      </c>
      <c r="CT314">
        <f t="shared" si="822"/>
        <v>0</v>
      </c>
      <c r="CU314">
        <f t="shared" si="823"/>
        <v>0</v>
      </c>
      <c r="CV314">
        <f t="shared" si="824"/>
        <v>0</v>
      </c>
      <c r="CW314">
        <f t="shared" si="825"/>
        <v>0</v>
      </c>
      <c r="CX314">
        <f t="shared" si="826"/>
        <v>0</v>
      </c>
      <c r="CY314">
        <f t="shared" si="827"/>
        <v>0</v>
      </c>
      <c r="CZ314">
        <f t="shared" si="828"/>
        <v>0</v>
      </c>
      <c r="DA314">
        <f t="shared" si="829"/>
        <v>0</v>
      </c>
      <c r="DB314">
        <f t="shared" si="830"/>
        <v>0</v>
      </c>
      <c r="DC314">
        <f t="shared" si="831"/>
        <v>0</v>
      </c>
      <c r="DD314">
        <f t="shared" si="832"/>
        <v>0</v>
      </c>
      <c r="DE314">
        <f t="shared" si="833"/>
        <v>0</v>
      </c>
      <c r="DF314">
        <f t="shared" si="834"/>
        <v>0</v>
      </c>
      <c r="DG314">
        <f t="shared" si="835"/>
        <v>0</v>
      </c>
      <c r="DH314">
        <f t="shared" si="836"/>
        <v>0</v>
      </c>
      <c r="DI314">
        <f t="shared" si="837"/>
        <v>0</v>
      </c>
      <c r="DJ314">
        <f t="shared" si="838"/>
        <v>0</v>
      </c>
      <c r="DK314">
        <f t="shared" si="839"/>
        <v>0</v>
      </c>
      <c r="DL314">
        <f t="shared" si="840"/>
        <v>0</v>
      </c>
      <c r="DM314">
        <f t="shared" si="841"/>
        <v>0</v>
      </c>
      <c r="DN314">
        <f t="shared" si="843"/>
        <v>0</v>
      </c>
      <c r="DO314">
        <f t="shared" si="843"/>
        <v>0</v>
      </c>
      <c r="DP314">
        <f t="shared" si="843"/>
        <v>0</v>
      </c>
      <c r="DQ314">
        <f t="shared" si="843"/>
        <v>0</v>
      </c>
      <c r="DR314">
        <f t="shared" si="843"/>
        <v>0</v>
      </c>
      <c r="DS314">
        <f t="shared" si="843"/>
        <v>0</v>
      </c>
      <c r="DT314">
        <f t="shared" si="843"/>
        <v>0</v>
      </c>
      <c r="DU314">
        <f t="shared" si="843"/>
        <v>0</v>
      </c>
      <c r="DV314">
        <f t="shared" si="843"/>
        <v>0</v>
      </c>
      <c r="DW314">
        <f t="shared" si="843"/>
        <v>0</v>
      </c>
      <c r="DX314">
        <f t="shared" si="845"/>
        <v>0</v>
      </c>
      <c r="DY314">
        <f t="shared" si="844"/>
        <v>0</v>
      </c>
      <c r="DZ314">
        <f t="shared" si="844"/>
        <v>0</v>
      </c>
    </row>
    <row r="315" spans="1:130" ht="15.75">
      <c r="A315" s="106"/>
      <c r="B315" s="55"/>
      <c r="C315" s="97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41"/>
      <c r="AP315" s="41"/>
      <c r="AQ315" s="41"/>
      <c r="AR315" s="18"/>
      <c r="AS315" s="18"/>
      <c r="AT315" s="18"/>
      <c r="AU315" s="18"/>
      <c r="AV315" s="18"/>
      <c r="AW315" s="18"/>
      <c r="AX315" s="18"/>
      <c r="AY315" s="18"/>
      <c r="AZ315" s="159"/>
      <c r="BA315" s="18"/>
      <c r="BB315" s="18"/>
      <c r="BC315" s="18"/>
      <c r="BD315" s="18"/>
      <c r="BE315" s="160"/>
      <c r="BF315" s="18"/>
      <c r="BG315" s="18"/>
      <c r="BH315" s="18"/>
      <c r="BI315" s="18"/>
      <c r="BJ315" s="118"/>
      <c r="BK315" s="167"/>
      <c r="BL315" s="167"/>
      <c r="BM315" s="118"/>
      <c r="BN315" s="2"/>
      <c r="BO315" s="103"/>
    </row>
    <row r="316" spans="1:130">
      <c r="A316" s="105">
        <f>IF(LEFT(B316,1)&lt;&gt;"",IF(LEFT(B316,1)&lt;&gt;" ",COUNT($A$66:A315)+1,""),"")</f>
        <v>35</v>
      </c>
      <c r="B316" s="32" t="s">
        <v>50</v>
      </c>
      <c r="C316" s="97">
        <v>2</v>
      </c>
      <c r="D316" s="22">
        <f t="shared" ref="D316:M316" si="846">D317</f>
        <v>0</v>
      </c>
      <c r="E316" s="22">
        <f t="shared" si="846"/>
        <v>0</v>
      </c>
      <c r="F316" s="22">
        <f t="shared" si="846"/>
        <v>0</v>
      </c>
      <c r="G316" s="22">
        <f t="shared" si="846"/>
        <v>0</v>
      </c>
      <c r="H316" s="22">
        <f t="shared" si="846"/>
        <v>0</v>
      </c>
      <c r="I316" s="22">
        <f t="shared" si="846"/>
        <v>0</v>
      </c>
      <c r="J316" s="22">
        <f t="shared" si="846"/>
        <v>0</v>
      </c>
      <c r="K316" s="22">
        <f t="shared" si="846"/>
        <v>0</v>
      </c>
      <c r="L316" s="22">
        <f t="shared" si="846"/>
        <v>0</v>
      </c>
      <c r="M316" s="22">
        <f t="shared" si="846"/>
        <v>0</v>
      </c>
      <c r="N316" s="22">
        <f>N317</f>
        <v>0</v>
      </c>
      <c r="O316" s="22">
        <f t="shared" ref="O316:BF316" si="847">O317</f>
        <v>0</v>
      </c>
      <c r="P316" s="22">
        <f t="shared" si="847"/>
        <v>0</v>
      </c>
      <c r="Q316" s="22">
        <f t="shared" si="847"/>
        <v>0</v>
      </c>
      <c r="R316" s="22">
        <f t="shared" si="847"/>
        <v>0</v>
      </c>
      <c r="S316" s="22">
        <f t="shared" si="847"/>
        <v>0</v>
      </c>
      <c r="T316" s="22">
        <f t="shared" si="847"/>
        <v>0</v>
      </c>
      <c r="U316" s="22">
        <f t="shared" si="847"/>
        <v>0</v>
      </c>
      <c r="V316" s="22">
        <f t="shared" si="847"/>
        <v>0</v>
      </c>
      <c r="W316" s="22">
        <f t="shared" si="847"/>
        <v>0</v>
      </c>
      <c r="X316" s="22">
        <f t="shared" si="847"/>
        <v>0</v>
      </c>
      <c r="Y316" s="22">
        <f t="shared" si="847"/>
        <v>0</v>
      </c>
      <c r="Z316" s="22">
        <f t="shared" si="847"/>
        <v>0</v>
      </c>
      <c r="AA316" s="22">
        <f t="shared" si="847"/>
        <v>0</v>
      </c>
      <c r="AB316" s="22">
        <f t="shared" si="847"/>
        <v>0</v>
      </c>
      <c r="AC316" s="22">
        <f t="shared" si="847"/>
        <v>0</v>
      </c>
      <c r="AD316" s="22">
        <f t="shared" si="847"/>
        <v>0</v>
      </c>
      <c r="AE316" s="22">
        <f t="shared" si="847"/>
        <v>0</v>
      </c>
      <c r="AF316" s="22">
        <f t="shared" si="847"/>
        <v>0</v>
      </c>
      <c r="AG316" s="22">
        <f t="shared" si="847"/>
        <v>0</v>
      </c>
      <c r="AH316" s="22">
        <f t="shared" si="847"/>
        <v>0</v>
      </c>
      <c r="AI316" s="22">
        <f t="shared" si="847"/>
        <v>0</v>
      </c>
      <c r="AJ316" s="22">
        <f t="shared" si="847"/>
        <v>0</v>
      </c>
      <c r="AK316" s="22">
        <f t="shared" si="847"/>
        <v>0</v>
      </c>
      <c r="AL316" s="22">
        <f t="shared" si="847"/>
        <v>0</v>
      </c>
      <c r="AM316" s="22">
        <f t="shared" si="847"/>
        <v>46.357615894039739</v>
      </c>
      <c r="AN316" s="22">
        <f t="shared" si="847"/>
        <v>49.195837275307476</v>
      </c>
      <c r="AO316" s="22">
        <f t="shared" si="847"/>
        <v>52</v>
      </c>
      <c r="AP316" s="22">
        <f t="shared" si="847"/>
        <v>54.963999999999999</v>
      </c>
      <c r="AQ316" s="22">
        <f t="shared" si="847"/>
        <v>0</v>
      </c>
      <c r="AR316" s="22">
        <f t="shared" si="847"/>
        <v>0</v>
      </c>
      <c r="AS316" s="22">
        <f t="shared" si="847"/>
        <v>0</v>
      </c>
      <c r="AT316" s="22">
        <f t="shared" si="847"/>
        <v>0</v>
      </c>
      <c r="AU316" s="22">
        <f t="shared" si="847"/>
        <v>0</v>
      </c>
      <c r="AV316" s="22">
        <f t="shared" si="847"/>
        <v>0</v>
      </c>
      <c r="AW316" s="22">
        <f t="shared" si="847"/>
        <v>0</v>
      </c>
      <c r="AX316" s="22">
        <f t="shared" si="847"/>
        <v>0</v>
      </c>
      <c r="AY316" s="22">
        <f t="shared" si="847"/>
        <v>0</v>
      </c>
      <c r="AZ316" s="22">
        <f t="shared" si="847"/>
        <v>0</v>
      </c>
      <c r="BA316" s="22">
        <f t="shared" si="847"/>
        <v>0</v>
      </c>
      <c r="BB316" s="22">
        <f t="shared" si="847"/>
        <v>0</v>
      </c>
      <c r="BC316" s="22">
        <f t="shared" si="847"/>
        <v>0</v>
      </c>
      <c r="BD316" s="22">
        <f t="shared" si="847"/>
        <v>0</v>
      </c>
      <c r="BE316" s="22">
        <f t="shared" si="847"/>
        <v>0</v>
      </c>
      <c r="BF316" s="22">
        <f t="shared" si="847"/>
        <v>0</v>
      </c>
      <c r="BG316" s="22">
        <v>0</v>
      </c>
      <c r="BH316" s="22">
        <v>0</v>
      </c>
      <c r="BI316" s="22">
        <v>0</v>
      </c>
      <c r="BJ316" s="22">
        <v>0</v>
      </c>
      <c r="BK316" s="22">
        <v>0</v>
      </c>
      <c r="BL316" s="22">
        <v>0</v>
      </c>
      <c r="BM316" s="22">
        <v>0</v>
      </c>
      <c r="BN316" s="22">
        <v>0</v>
      </c>
      <c r="BO316" s="103"/>
      <c r="BP316">
        <f t="shared" ref="BP316:BY317" si="848">IF($C316&lt;&gt;"",IF(D316&gt;0,1,0),0)</f>
        <v>0</v>
      </c>
      <c r="BQ316">
        <f t="shared" si="848"/>
        <v>0</v>
      </c>
      <c r="BR316">
        <f t="shared" si="848"/>
        <v>0</v>
      </c>
      <c r="BS316">
        <f t="shared" si="848"/>
        <v>0</v>
      </c>
      <c r="BT316">
        <f t="shared" si="848"/>
        <v>0</v>
      </c>
      <c r="BU316">
        <f t="shared" si="848"/>
        <v>0</v>
      </c>
      <c r="BV316">
        <f t="shared" si="848"/>
        <v>0</v>
      </c>
      <c r="BW316">
        <f t="shared" si="848"/>
        <v>0</v>
      </c>
      <c r="BX316">
        <f t="shared" si="848"/>
        <v>0</v>
      </c>
      <c r="BY316">
        <f t="shared" si="848"/>
        <v>0</v>
      </c>
      <c r="BZ316">
        <f t="shared" ref="BZ316:CI317" si="849">IF($C316&lt;&gt;"",IF(N316&gt;0,1,0),0)</f>
        <v>0</v>
      </c>
      <c r="CA316">
        <f t="shared" si="849"/>
        <v>0</v>
      </c>
      <c r="CB316">
        <f t="shared" si="849"/>
        <v>0</v>
      </c>
      <c r="CC316">
        <f t="shared" si="849"/>
        <v>0</v>
      </c>
      <c r="CD316">
        <f t="shared" si="849"/>
        <v>0</v>
      </c>
      <c r="CE316">
        <f t="shared" si="849"/>
        <v>0</v>
      </c>
      <c r="CF316">
        <f t="shared" si="849"/>
        <v>0</v>
      </c>
      <c r="CG316">
        <f t="shared" si="849"/>
        <v>0</v>
      </c>
      <c r="CH316">
        <f t="shared" si="849"/>
        <v>0</v>
      </c>
      <c r="CI316">
        <f t="shared" si="849"/>
        <v>0</v>
      </c>
      <c r="CJ316">
        <f t="shared" ref="CJ316:CS317" si="850">IF($C316&lt;&gt;"",IF(X316&gt;0,1,0),0)</f>
        <v>0</v>
      </c>
      <c r="CK316">
        <f t="shared" si="850"/>
        <v>0</v>
      </c>
      <c r="CL316">
        <f t="shared" si="850"/>
        <v>0</v>
      </c>
      <c r="CM316">
        <f t="shared" si="850"/>
        <v>0</v>
      </c>
      <c r="CN316">
        <f t="shared" si="850"/>
        <v>0</v>
      </c>
      <c r="CO316">
        <f t="shared" si="850"/>
        <v>0</v>
      </c>
      <c r="CP316">
        <f t="shared" si="850"/>
        <v>0</v>
      </c>
      <c r="CQ316">
        <f t="shared" si="850"/>
        <v>0</v>
      </c>
      <c r="CR316">
        <f t="shared" si="850"/>
        <v>0</v>
      </c>
      <c r="CS316">
        <f t="shared" si="850"/>
        <v>0</v>
      </c>
      <c r="CT316">
        <f t="shared" ref="CT316:DC317" si="851">IF($C316&lt;&gt;"",IF(AH316&gt;0,1,0),0)</f>
        <v>0</v>
      </c>
      <c r="CU316">
        <f t="shared" si="851"/>
        <v>0</v>
      </c>
      <c r="CV316">
        <f t="shared" si="851"/>
        <v>0</v>
      </c>
      <c r="CW316">
        <f t="shared" si="851"/>
        <v>0</v>
      </c>
      <c r="CX316">
        <f t="shared" si="851"/>
        <v>0</v>
      </c>
      <c r="CY316">
        <f t="shared" si="851"/>
        <v>1</v>
      </c>
      <c r="CZ316">
        <f t="shared" si="851"/>
        <v>1</v>
      </c>
      <c r="DA316">
        <f t="shared" si="851"/>
        <v>1</v>
      </c>
      <c r="DB316">
        <f t="shared" si="851"/>
        <v>1</v>
      </c>
      <c r="DC316">
        <f t="shared" si="851"/>
        <v>0</v>
      </c>
      <c r="DD316">
        <f t="shared" ref="DD316:DG317" si="852">IF($C316&lt;&gt;"",IF(AR316&gt;0,1,0),0)</f>
        <v>0</v>
      </c>
      <c r="DE316">
        <f t="shared" si="852"/>
        <v>0</v>
      </c>
      <c r="DF316">
        <f t="shared" si="852"/>
        <v>0</v>
      </c>
      <c r="DG316">
        <f t="shared" si="852"/>
        <v>0</v>
      </c>
      <c r="DH316">
        <f>IF($C316&lt;&gt;"",IF(AV316&gt;0,1,0),0)</f>
        <v>0</v>
      </c>
      <c r="DI316">
        <f t="shared" ref="DI316:DZ316" si="853">IF($C316&lt;&gt;"",IF(AW316&gt;0,1,0),0)</f>
        <v>0</v>
      </c>
      <c r="DJ316">
        <f t="shared" si="853"/>
        <v>0</v>
      </c>
      <c r="DK316">
        <f t="shared" si="853"/>
        <v>0</v>
      </c>
      <c r="DL316">
        <f t="shared" si="853"/>
        <v>0</v>
      </c>
      <c r="DM316">
        <f t="shared" si="853"/>
        <v>0</v>
      </c>
      <c r="DN316">
        <f t="shared" si="853"/>
        <v>0</v>
      </c>
      <c r="DO316">
        <f t="shared" si="853"/>
        <v>0</v>
      </c>
      <c r="DP316">
        <f t="shared" si="853"/>
        <v>0</v>
      </c>
      <c r="DQ316">
        <f t="shared" si="853"/>
        <v>0</v>
      </c>
      <c r="DR316">
        <f t="shared" si="853"/>
        <v>0</v>
      </c>
      <c r="DS316">
        <f t="shared" si="853"/>
        <v>0</v>
      </c>
      <c r="DT316">
        <f t="shared" si="853"/>
        <v>0</v>
      </c>
      <c r="DU316">
        <f t="shared" si="853"/>
        <v>0</v>
      </c>
      <c r="DV316">
        <f t="shared" si="853"/>
        <v>0</v>
      </c>
      <c r="DW316">
        <f t="shared" si="853"/>
        <v>0</v>
      </c>
      <c r="DX316">
        <f t="shared" si="853"/>
        <v>0</v>
      </c>
      <c r="DY316">
        <f t="shared" si="853"/>
        <v>0</v>
      </c>
      <c r="DZ316">
        <f t="shared" si="853"/>
        <v>0</v>
      </c>
    </row>
    <row r="317" spans="1:130" ht="15" customHeight="1">
      <c r="A317" s="106"/>
      <c r="B317" s="59" t="s">
        <v>3</v>
      </c>
      <c r="C317" s="97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18">
        <v>0</v>
      </c>
      <c r="AM317" s="18">
        <v>46.357615894039739</v>
      </c>
      <c r="AN317" s="18">
        <v>49.195837275307476</v>
      </c>
      <c r="AO317" s="18">
        <v>52</v>
      </c>
      <c r="AP317" s="18">
        <v>54.963999999999999</v>
      </c>
      <c r="AQ317" s="18">
        <v>0</v>
      </c>
      <c r="AR317" s="18">
        <v>0</v>
      </c>
      <c r="AS317" s="18">
        <v>0</v>
      </c>
      <c r="AT317" s="18">
        <v>0</v>
      </c>
      <c r="AU317" s="18">
        <v>0</v>
      </c>
      <c r="AV317" s="18">
        <v>0</v>
      </c>
      <c r="AW317" s="18">
        <v>0</v>
      </c>
      <c r="AX317" s="18">
        <v>0</v>
      </c>
      <c r="AY317" s="18">
        <v>0</v>
      </c>
      <c r="AZ317" s="18">
        <v>0</v>
      </c>
      <c r="BA317" s="18">
        <v>0</v>
      </c>
      <c r="BB317" s="18">
        <v>0</v>
      </c>
      <c r="BC317" s="18">
        <v>0</v>
      </c>
      <c r="BD317" s="18">
        <v>0</v>
      </c>
      <c r="BE317" s="25">
        <v>0</v>
      </c>
      <c r="BF317" s="18">
        <v>0</v>
      </c>
      <c r="BG317" s="18">
        <v>0</v>
      </c>
      <c r="BH317" s="18">
        <v>0</v>
      </c>
      <c r="BI317" s="18">
        <v>0</v>
      </c>
      <c r="BJ317" s="118">
        <v>0</v>
      </c>
      <c r="BK317" s="118">
        <v>0</v>
      </c>
      <c r="BL317" s="118">
        <v>0</v>
      </c>
      <c r="BM317" s="118">
        <v>0</v>
      </c>
      <c r="BN317" s="118">
        <v>0</v>
      </c>
      <c r="BO317" s="103"/>
      <c r="BP317">
        <f t="shared" si="848"/>
        <v>0</v>
      </c>
      <c r="BQ317">
        <f t="shared" si="848"/>
        <v>0</v>
      </c>
      <c r="BR317">
        <f t="shared" si="848"/>
        <v>0</v>
      </c>
      <c r="BS317">
        <f t="shared" si="848"/>
        <v>0</v>
      </c>
      <c r="BT317">
        <f t="shared" si="848"/>
        <v>0</v>
      </c>
      <c r="BU317">
        <f t="shared" si="848"/>
        <v>0</v>
      </c>
      <c r="BV317">
        <f t="shared" si="848"/>
        <v>0</v>
      </c>
      <c r="BW317">
        <f t="shared" si="848"/>
        <v>0</v>
      </c>
      <c r="BX317">
        <f t="shared" si="848"/>
        <v>0</v>
      </c>
      <c r="BY317">
        <f t="shared" si="848"/>
        <v>0</v>
      </c>
      <c r="BZ317">
        <f t="shared" si="849"/>
        <v>0</v>
      </c>
      <c r="CA317">
        <f t="shared" si="849"/>
        <v>0</v>
      </c>
      <c r="CB317">
        <f t="shared" si="849"/>
        <v>0</v>
      </c>
      <c r="CC317">
        <f t="shared" si="849"/>
        <v>0</v>
      </c>
      <c r="CD317">
        <f t="shared" si="849"/>
        <v>0</v>
      </c>
      <c r="CE317">
        <f t="shared" si="849"/>
        <v>0</v>
      </c>
      <c r="CF317">
        <f t="shared" si="849"/>
        <v>0</v>
      </c>
      <c r="CG317">
        <f t="shared" si="849"/>
        <v>0</v>
      </c>
      <c r="CH317">
        <f t="shared" si="849"/>
        <v>0</v>
      </c>
      <c r="CI317">
        <f t="shared" si="849"/>
        <v>0</v>
      </c>
      <c r="CJ317">
        <f t="shared" si="850"/>
        <v>0</v>
      </c>
      <c r="CK317">
        <f t="shared" si="850"/>
        <v>0</v>
      </c>
      <c r="CL317">
        <f t="shared" si="850"/>
        <v>0</v>
      </c>
      <c r="CM317">
        <f t="shared" si="850"/>
        <v>0</v>
      </c>
      <c r="CN317">
        <f t="shared" si="850"/>
        <v>0</v>
      </c>
      <c r="CO317">
        <f t="shared" si="850"/>
        <v>0</v>
      </c>
      <c r="CP317">
        <f t="shared" si="850"/>
        <v>0</v>
      </c>
      <c r="CQ317">
        <f t="shared" si="850"/>
        <v>0</v>
      </c>
      <c r="CR317">
        <f t="shared" si="850"/>
        <v>0</v>
      </c>
      <c r="CS317">
        <f t="shared" si="850"/>
        <v>0</v>
      </c>
      <c r="CT317">
        <f t="shared" si="851"/>
        <v>0</v>
      </c>
      <c r="CU317">
        <f t="shared" si="851"/>
        <v>0</v>
      </c>
      <c r="CV317">
        <f t="shared" si="851"/>
        <v>0</v>
      </c>
      <c r="CW317">
        <f t="shared" si="851"/>
        <v>0</v>
      </c>
      <c r="CX317">
        <f t="shared" si="851"/>
        <v>0</v>
      </c>
      <c r="CY317">
        <f t="shared" si="851"/>
        <v>0</v>
      </c>
      <c r="CZ317">
        <f t="shared" si="851"/>
        <v>0</v>
      </c>
      <c r="DA317">
        <f t="shared" si="851"/>
        <v>0</v>
      </c>
      <c r="DB317">
        <f t="shared" si="851"/>
        <v>0</v>
      </c>
      <c r="DC317">
        <f t="shared" si="851"/>
        <v>0</v>
      </c>
      <c r="DD317">
        <f t="shared" si="852"/>
        <v>0</v>
      </c>
      <c r="DE317">
        <f t="shared" si="852"/>
        <v>0</v>
      </c>
      <c r="DF317">
        <f t="shared" si="852"/>
        <v>0</v>
      </c>
      <c r="DG317">
        <f t="shared" si="852"/>
        <v>0</v>
      </c>
      <c r="DH317">
        <f>IF($C317&lt;&gt;"",IF(AV317&gt;0,1,0),0)</f>
        <v>0</v>
      </c>
      <c r="DI317">
        <f t="shared" ref="DI317:DW317" si="854">IF($C317&lt;&gt;"",IF(AW317&gt;0,1,0),0)</f>
        <v>0</v>
      </c>
      <c r="DJ317">
        <f t="shared" si="854"/>
        <v>0</v>
      </c>
      <c r="DK317">
        <f t="shared" si="854"/>
        <v>0</v>
      </c>
      <c r="DL317">
        <f t="shared" si="854"/>
        <v>0</v>
      </c>
      <c r="DM317">
        <f t="shared" si="854"/>
        <v>0</v>
      </c>
      <c r="DN317">
        <f t="shared" si="854"/>
        <v>0</v>
      </c>
      <c r="DO317">
        <f t="shared" si="854"/>
        <v>0</v>
      </c>
      <c r="DP317">
        <f t="shared" si="854"/>
        <v>0</v>
      </c>
      <c r="DQ317">
        <f t="shared" si="854"/>
        <v>0</v>
      </c>
      <c r="DR317">
        <f t="shared" si="854"/>
        <v>0</v>
      </c>
      <c r="DS317">
        <f t="shared" si="854"/>
        <v>0</v>
      </c>
      <c r="DT317">
        <f t="shared" si="854"/>
        <v>0</v>
      </c>
      <c r="DU317">
        <f t="shared" si="854"/>
        <v>0</v>
      </c>
      <c r="DV317">
        <f t="shared" si="854"/>
        <v>0</v>
      </c>
      <c r="DW317">
        <f t="shared" si="854"/>
        <v>0</v>
      </c>
      <c r="DX317">
        <f>IF($C317&lt;&gt;"",IF(BL316&gt;0,1,0),0)</f>
        <v>0</v>
      </c>
      <c r="DY317">
        <f>IF($C317&lt;&gt;"",IF(BM316&gt;0,1,0),0)</f>
        <v>0</v>
      </c>
      <c r="DZ317">
        <f>IF($C317&lt;&gt;"",IF(BN316&gt;0,1,0),0)</f>
        <v>0</v>
      </c>
    </row>
    <row r="318" spans="1:130" ht="15.75">
      <c r="A318" s="106"/>
      <c r="B318" s="59"/>
      <c r="C318" s="97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25"/>
      <c r="BF318" s="18"/>
      <c r="BG318" s="18"/>
      <c r="BH318" s="18"/>
      <c r="BI318" s="18"/>
      <c r="BJ318" s="2"/>
      <c r="BK318" s="2"/>
      <c r="BL318" s="2"/>
      <c r="BM318" s="2"/>
      <c r="BN318" s="2"/>
      <c r="BO318" s="103"/>
    </row>
    <row r="319" spans="1:130">
      <c r="A319" s="105">
        <f>IF(LEFT(B319,1)&lt;&gt;"",IF(LEFT(B319,1)&lt;&gt;" ",COUNT($A$66:A318)+1,""),"")</f>
        <v>36</v>
      </c>
      <c r="B319" s="56" t="s">
        <v>51</v>
      </c>
      <c r="C319" s="96">
        <v>3</v>
      </c>
      <c r="D319" s="22">
        <f>SUM(D320:D324)</f>
        <v>0</v>
      </c>
      <c r="E319" s="22">
        <f t="shared" ref="E319:M319" si="855">SUM(E320:E324)</f>
        <v>0</v>
      </c>
      <c r="F319" s="22">
        <f t="shared" si="855"/>
        <v>3</v>
      </c>
      <c r="G319" s="22">
        <f t="shared" si="855"/>
        <v>0</v>
      </c>
      <c r="H319" s="22">
        <f t="shared" si="855"/>
        <v>0</v>
      </c>
      <c r="I319" s="22">
        <f t="shared" si="855"/>
        <v>3</v>
      </c>
      <c r="J319" s="22">
        <f t="shared" si="855"/>
        <v>0</v>
      </c>
      <c r="K319" s="22">
        <f t="shared" si="855"/>
        <v>0</v>
      </c>
      <c r="L319" s="22">
        <f t="shared" si="855"/>
        <v>0</v>
      </c>
      <c r="M319" s="22">
        <f t="shared" si="855"/>
        <v>0</v>
      </c>
      <c r="N319" s="22">
        <f>SUM(N320:N324)</f>
        <v>0</v>
      </c>
      <c r="O319" s="22">
        <f t="shared" ref="O319:BK319" si="856">SUM(O320:O324)</f>
        <v>8.0000000000000002E-3</v>
      </c>
      <c r="P319" s="22">
        <f t="shared" si="856"/>
        <v>0</v>
      </c>
      <c r="Q319" s="22">
        <f t="shared" si="856"/>
        <v>0.20900000000000002</v>
      </c>
      <c r="R319" s="22">
        <f t="shared" si="856"/>
        <v>0</v>
      </c>
      <c r="S319" s="22">
        <f t="shared" si="856"/>
        <v>0</v>
      </c>
      <c r="T319" s="22">
        <f t="shared" si="856"/>
        <v>0</v>
      </c>
      <c r="U319" s="22">
        <f t="shared" si="856"/>
        <v>0.61499999999999999</v>
      </c>
      <c r="V319" s="22">
        <f t="shared" si="856"/>
        <v>0.90900000000000003</v>
      </c>
      <c r="W319" s="22">
        <f t="shared" si="856"/>
        <v>1.7000000000000001E-2</v>
      </c>
      <c r="X319" s="22">
        <f t="shared" si="856"/>
        <v>2.4159999999999999</v>
      </c>
      <c r="Y319" s="22">
        <f t="shared" si="856"/>
        <v>285.88600000000002</v>
      </c>
      <c r="Z319" s="22">
        <f t="shared" si="856"/>
        <v>923.16100000000006</v>
      </c>
      <c r="AA319" s="22">
        <f t="shared" si="856"/>
        <v>713</v>
      </c>
      <c r="AB319" s="22">
        <f t="shared" si="856"/>
        <v>308.85000000000002</v>
      </c>
      <c r="AC319" s="22">
        <f t="shared" si="856"/>
        <v>645</v>
      </c>
      <c r="AD319" s="22">
        <f t="shared" si="856"/>
        <v>1786.7840000000001</v>
      </c>
      <c r="AE319" s="22">
        <f t="shared" si="856"/>
        <v>2236.1379999999999</v>
      </c>
      <c r="AF319" s="22">
        <f t="shared" si="856"/>
        <v>2527.8220000000001</v>
      </c>
      <c r="AG319" s="22">
        <f t="shared" si="856"/>
        <v>1895</v>
      </c>
      <c r="AH319" s="22">
        <f t="shared" si="856"/>
        <v>2534.98</v>
      </c>
      <c r="AI319" s="22">
        <f t="shared" si="856"/>
        <v>473.50599999999997</v>
      </c>
      <c r="AJ319" s="22">
        <f t="shared" si="856"/>
        <v>197.708</v>
      </c>
      <c r="AK319" s="22">
        <f t="shared" si="856"/>
        <v>192.94800000000001</v>
      </c>
      <c r="AL319" s="22">
        <f t="shared" si="856"/>
        <v>206.22399999999999</v>
      </c>
      <c r="AM319" s="22">
        <f t="shared" si="856"/>
        <v>184.32499999999999</v>
      </c>
      <c r="AN319" s="22">
        <f t="shared" si="856"/>
        <v>137.47200000000001</v>
      </c>
      <c r="AO319" s="22">
        <f t="shared" si="856"/>
        <v>120.26599999999999</v>
      </c>
      <c r="AP319" s="22">
        <f t="shared" si="856"/>
        <v>110.64000000000001</v>
      </c>
      <c r="AQ319" s="22">
        <f t="shared" si="856"/>
        <v>98.550999999999988</v>
      </c>
      <c r="AR319" s="22">
        <f t="shared" si="856"/>
        <v>96.465999999999994</v>
      </c>
      <c r="AS319" s="22">
        <f t="shared" si="856"/>
        <v>93.448999999999998</v>
      </c>
      <c r="AT319" s="22">
        <f t="shared" si="856"/>
        <v>86.457000000000008</v>
      </c>
      <c r="AU319" s="22">
        <f t="shared" si="856"/>
        <v>86.369</v>
      </c>
      <c r="AV319" s="22">
        <f t="shared" si="856"/>
        <v>2.4430000000000001</v>
      </c>
      <c r="AW319" s="22">
        <f t="shared" si="856"/>
        <v>1.8080000000000001</v>
      </c>
      <c r="AX319" s="22">
        <f t="shared" si="856"/>
        <v>2.024</v>
      </c>
      <c r="AY319" s="22">
        <f t="shared" si="856"/>
        <v>9.9000000000000005E-2</v>
      </c>
      <c r="AZ319" s="22">
        <f t="shared" si="856"/>
        <v>0.311</v>
      </c>
      <c r="BA319" s="22">
        <f t="shared" si="856"/>
        <v>0.30599999999999999</v>
      </c>
      <c r="BB319" s="22">
        <f t="shared" si="856"/>
        <v>0.33700000000000002</v>
      </c>
      <c r="BC319" s="22">
        <f t="shared" si="856"/>
        <v>0.33800000000000002</v>
      </c>
      <c r="BD319" s="22">
        <f t="shared" si="856"/>
        <v>0.34</v>
      </c>
      <c r="BE319" s="22">
        <f t="shared" si="856"/>
        <v>0.34499999999999997</v>
      </c>
      <c r="BF319" s="22">
        <f t="shared" si="856"/>
        <v>0.32100000000000001</v>
      </c>
      <c r="BG319" s="22">
        <f t="shared" si="856"/>
        <v>0</v>
      </c>
      <c r="BH319" s="22">
        <f t="shared" si="856"/>
        <v>0</v>
      </c>
      <c r="BI319" s="22">
        <f t="shared" si="856"/>
        <v>0</v>
      </c>
      <c r="BJ319" s="22">
        <f t="shared" si="856"/>
        <v>0</v>
      </c>
      <c r="BK319" s="22">
        <f t="shared" si="856"/>
        <v>0</v>
      </c>
      <c r="BL319" s="22">
        <f>SUM(BL320:BL324)</f>
        <v>0</v>
      </c>
      <c r="BM319" s="22">
        <f>SUM(BM320:BM324)</f>
        <v>0</v>
      </c>
      <c r="BN319" s="22">
        <f>SUM(BN320:BN324)</f>
        <v>0</v>
      </c>
      <c r="BO319" s="103"/>
      <c r="BP319">
        <f t="shared" ref="BP319:BY324" si="857">IF($C319&lt;&gt;"",IF(D319&gt;0,1,0),0)</f>
        <v>0</v>
      </c>
      <c r="BQ319">
        <f t="shared" si="857"/>
        <v>0</v>
      </c>
      <c r="BR319">
        <f t="shared" si="857"/>
        <v>1</v>
      </c>
      <c r="BS319">
        <f t="shared" si="857"/>
        <v>0</v>
      </c>
      <c r="BT319">
        <f t="shared" si="857"/>
        <v>0</v>
      </c>
      <c r="BU319">
        <f t="shared" si="857"/>
        <v>1</v>
      </c>
      <c r="BV319">
        <f t="shared" si="857"/>
        <v>0</v>
      </c>
      <c r="BW319">
        <f t="shared" si="857"/>
        <v>0</v>
      </c>
      <c r="BX319">
        <f t="shared" si="857"/>
        <v>0</v>
      </c>
      <c r="BY319">
        <f t="shared" si="857"/>
        <v>0</v>
      </c>
      <c r="BZ319">
        <f t="shared" ref="BZ319:CI324" si="858">IF($C319&lt;&gt;"",IF(N319&gt;0,1,0),0)</f>
        <v>0</v>
      </c>
      <c r="CA319">
        <f t="shared" si="858"/>
        <v>1</v>
      </c>
      <c r="CB319">
        <f t="shared" si="858"/>
        <v>0</v>
      </c>
      <c r="CC319">
        <f t="shared" si="858"/>
        <v>1</v>
      </c>
      <c r="CD319">
        <f t="shared" si="858"/>
        <v>0</v>
      </c>
      <c r="CE319">
        <f t="shared" si="858"/>
        <v>0</v>
      </c>
      <c r="CF319">
        <f t="shared" si="858"/>
        <v>0</v>
      </c>
      <c r="CG319">
        <f t="shared" si="858"/>
        <v>1</v>
      </c>
      <c r="CH319">
        <f t="shared" si="858"/>
        <v>1</v>
      </c>
      <c r="CI319">
        <f t="shared" si="858"/>
        <v>1</v>
      </c>
      <c r="CJ319">
        <f t="shared" ref="CJ319:CS324" si="859">IF($C319&lt;&gt;"",IF(X319&gt;0,1,0),0)</f>
        <v>1</v>
      </c>
      <c r="CK319">
        <f t="shared" si="859"/>
        <v>1</v>
      </c>
      <c r="CL319">
        <f t="shared" si="859"/>
        <v>1</v>
      </c>
      <c r="CM319">
        <f t="shared" si="859"/>
        <v>1</v>
      </c>
      <c r="CN319">
        <f t="shared" si="859"/>
        <v>1</v>
      </c>
      <c r="CO319">
        <f t="shared" si="859"/>
        <v>1</v>
      </c>
      <c r="CP319">
        <f t="shared" si="859"/>
        <v>1</v>
      </c>
      <c r="CQ319">
        <f t="shared" si="859"/>
        <v>1</v>
      </c>
      <c r="CR319">
        <f t="shared" si="859"/>
        <v>1</v>
      </c>
      <c r="CS319">
        <f t="shared" si="859"/>
        <v>1</v>
      </c>
      <c r="CT319">
        <f t="shared" ref="CT319:DC324" si="860">IF($C319&lt;&gt;"",IF(AH319&gt;0,1,0),0)</f>
        <v>1</v>
      </c>
      <c r="CU319">
        <f t="shared" si="860"/>
        <v>1</v>
      </c>
      <c r="CV319">
        <f t="shared" si="860"/>
        <v>1</v>
      </c>
      <c r="CW319">
        <f t="shared" si="860"/>
        <v>1</v>
      </c>
      <c r="CX319">
        <f t="shared" si="860"/>
        <v>1</v>
      </c>
      <c r="CY319">
        <f t="shared" si="860"/>
        <v>1</v>
      </c>
      <c r="CZ319">
        <f t="shared" si="860"/>
        <v>1</v>
      </c>
      <c r="DA319">
        <f t="shared" si="860"/>
        <v>1</v>
      </c>
      <c r="DB319">
        <f t="shared" si="860"/>
        <v>1</v>
      </c>
      <c r="DC319">
        <f t="shared" si="860"/>
        <v>1</v>
      </c>
      <c r="DD319">
        <f t="shared" ref="DD319:DM324" si="861">IF($C319&lt;&gt;"",IF(AR319&gt;0,1,0),0)</f>
        <v>1</v>
      </c>
      <c r="DE319">
        <f t="shared" si="861"/>
        <v>1</v>
      </c>
      <c r="DF319">
        <f t="shared" si="861"/>
        <v>1</v>
      </c>
      <c r="DG319">
        <f t="shared" si="861"/>
        <v>1</v>
      </c>
      <c r="DH319">
        <f t="shared" si="861"/>
        <v>1</v>
      </c>
      <c r="DI319">
        <f t="shared" si="861"/>
        <v>1</v>
      </c>
      <c r="DJ319">
        <f t="shared" si="861"/>
        <v>1</v>
      </c>
      <c r="DK319">
        <f t="shared" si="861"/>
        <v>1</v>
      </c>
      <c r="DL319">
        <f t="shared" si="861"/>
        <v>1</v>
      </c>
      <c r="DM319">
        <f t="shared" si="861"/>
        <v>1</v>
      </c>
      <c r="DN319">
        <f t="shared" ref="DN319:DW324" si="862">IF($C319&lt;&gt;"",IF(BB319&gt;0,1,0),0)</f>
        <v>1</v>
      </c>
      <c r="DO319">
        <f t="shared" si="862"/>
        <v>1</v>
      </c>
      <c r="DP319">
        <f t="shared" si="862"/>
        <v>1</v>
      </c>
      <c r="DQ319">
        <f t="shared" si="862"/>
        <v>1</v>
      </c>
      <c r="DR319">
        <f t="shared" si="862"/>
        <v>1</v>
      </c>
      <c r="DS319">
        <f t="shared" si="862"/>
        <v>0</v>
      </c>
      <c r="DT319">
        <f t="shared" si="862"/>
        <v>0</v>
      </c>
      <c r="DU319">
        <f t="shared" si="862"/>
        <v>0</v>
      </c>
      <c r="DV319">
        <f t="shared" si="862"/>
        <v>0</v>
      </c>
      <c r="DW319">
        <f t="shared" si="862"/>
        <v>0</v>
      </c>
      <c r="DX319">
        <f t="shared" ref="DX319:DZ324" si="863">IF($C319&lt;&gt;"",IF(BL319&gt;0,1,0),0)</f>
        <v>0</v>
      </c>
      <c r="DY319">
        <f t="shared" si="863"/>
        <v>0</v>
      </c>
      <c r="DZ319">
        <f t="shared" si="863"/>
        <v>0</v>
      </c>
    </row>
    <row r="320" spans="1:130">
      <c r="A320" s="106"/>
      <c r="B320" s="19" t="s">
        <v>2</v>
      </c>
      <c r="C320" s="97"/>
      <c r="D320" s="18">
        <v>0</v>
      </c>
      <c r="E320" s="18">
        <v>0</v>
      </c>
      <c r="F320" s="18">
        <v>0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18">
        <v>0</v>
      </c>
      <c r="N320" s="18">
        <v>0</v>
      </c>
      <c r="O320" s="18">
        <v>0</v>
      </c>
      <c r="P320" s="18">
        <v>0</v>
      </c>
      <c r="Q320" s="18">
        <v>0</v>
      </c>
      <c r="R320" s="18">
        <v>0</v>
      </c>
      <c r="S320" s="18">
        <v>0</v>
      </c>
      <c r="T320" s="18">
        <v>0</v>
      </c>
      <c r="U320" s="18">
        <v>0</v>
      </c>
      <c r="V320" s="18">
        <v>0</v>
      </c>
      <c r="W320" s="18">
        <v>0</v>
      </c>
      <c r="X320" s="18">
        <v>0</v>
      </c>
      <c r="Y320" s="18"/>
      <c r="Z320" s="41" t="s">
        <v>16</v>
      </c>
      <c r="AA320" s="18">
        <v>104</v>
      </c>
      <c r="AB320" s="18"/>
      <c r="AC320" s="18">
        <v>93</v>
      </c>
      <c r="AD320" s="18"/>
      <c r="AE320" s="18"/>
      <c r="AF320" s="18"/>
      <c r="AG320" s="18">
        <v>182</v>
      </c>
      <c r="AH320" s="18"/>
      <c r="AI320" s="18">
        <v>97</v>
      </c>
      <c r="AJ320" s="41" t="s">
        <v>16</v>
      </c>
      <c r="AK320" s="18">
        <v>57</v>
      </c>
      <c r="AL320" s="18">
        <v>91</v>
      </c>
      <c r="AM320" s="18">
        <v>43</v>
      </c>
      <c r="AN320" s="18">
        <v>0</v>
      </c>
      <c r="AO320" s="18">
        <v>0</v>
      </c>
      <c r="AP320" s="18">
        <v>0</v>
      </c>
      <c r="AQ320" s="18">
        <v>0</v>
      </c>
      <c r="AR320" s="18">
        <v>0</v>
      </c>
      <c r="AS320" s="18">
        <v>0</v>
      </c>
      <c r="AT320" s="18">
        <v>0</v>
      </c>
      <c r="AU320" s="18">
        <v>0</v>
      </c>
      <c r="AV320" s="18">
        <v>0</v>
      </c>
      <c r="AW320" s="18">
        <v>0</v>
      </c>
      <c r="AX320" s="18">
        <v>0</v>
      </c>
      <c r="AY320" s="18">
        <v>0</v>
      </c>
      <c r="AZ320" s="18">
        <v>0</v>
      </c>
      <c r="BA320" s="18">
        <v>0</v>
      </c>
      <c r="BB320" s="18">
        <v>0</v>
      </c>
      <c r="BC320" s="18">
        <v>0</v>
      </c>
      <c r="BD320" s="18">
        <v>0</v>
      </c>
      <c r="BE320" s="18">
        <v>0</v>
      </c>
      <c r="BF320" s="18">
        <v>0</v>
      </c>
      <c r="BG320" s="18">
        <v>0</v>
      </c>
      <c r="BH320" s="18">
        <v>0</v>
      </c>
      <c r="BI320" s="18">
        <v>0</v>
      </c>
      <c r="BJ320" s="118">
        <v>0</v>
      </c>
      <c r="BK320" s="118">
        <v>0</v>
      </c>
      <c r="BL320" s="118">
        <v>0</v>
      </c>
      <c r="BM320" s="118">
        <v>0</v>
      </c>
      <c r="BN320" s="118">
        <v>0</v>
      </c>
      <c r="BO320" s="103"/>
      <c r="BP320">
        <f t="shared" si="857"/>
        <v>0</v>
      </c>
      <c r="BQ320">
        <f t="shared" si="857"/>
        <v>0</v>
      </c>
      <c r="BR320">
        <f t="shared" si="857"/>
        <v>0</v>
      </c>
      <c r="BS320">
        <f t="shared" si="857"/>
        <v>0</v>
      </c>
      <c r="BT320">
        <f t="shared" si="857"/>
        <v>0</v>
      </c>
      <c r="BU320">
        <f t="shared" si="857"/>
        <v>0</v>
      </c>
      <c r="BV320">
        <f t="shared" si="857"/>
        <v>0</v>
      </c>
      <c r="BW320">
        <f t="shared" si="857"/>
        <v>0</v>
      </c>
      <c r="BX320">
        <f t="shared" si="857"/>
        <v>0</v>
      </c>
      <c r="BY320">
        <f t="shared" si="857"/>
        <v>0</v>
      </c>
      <c r="BZ320">
        <f t="shared" si="858"/>
        <v>0</v>
      </c>
      <c r="CA320">
        <f t="shared" si="858"/>
        <v>0</v>
      </c>
      <c r="CB320">
        <f t="shared" si="858"/>
        <v>0</v>
      </c>
      <c r="CC320">
        <f t="shared" si="858"/>
        <v>0</v>
      </c>
      <c r="CD320">
        <f t="shared" si="858"/>
        <v>0</v>
      </c>
      <c r="CE320">
        <f t="shared" si="858"/>
        <v>0</v>
      </c>
      <c r="CF320">
        <f t="shared" si="858"/>
        <v>0</v>
      </c>
      <c r="CG320">
        <f t="shared" si="858"/>
        <v>0</v>
      </c>
      <c r="CH320">
        <f t="shared" si="858"/>
        <v>0</v>
      </c>
      <c r="CI320">
        <f t="shared" si="858"/>
        <v>0</v>
      </c>
      <c r="CJ320">
        <f t="shared" si="859"/>
        <v>0</v>
      </c>
      <c r="CK320">
        <f t="shared" si="859"/>
        <v>0</v>
      </c>
      <c r="CL320">
        <f t="shared" si="859"/>
        <v>0</v>
      </c>
      <c r="CM320">
        <f t="shared" si="859"/>
        <v>0</v>
      </c>
      <c r="CN320">
        <f t="shared" si="859"/>
        <v>0</v>
      </c>
      <c r="CO320">
        <f t="shared" si="859"/>
        <v>0</v>
      </c>
      <c r="CP320">
        <f t="shared" si="859"/>
        <v>0</v>
      </c>
      <c r="CQ320">
        <f t="shared" si="859"/>
        <v>0</v>
      </c>
      <c r="CR320">
        <f t="shared" si="859"/>
        <v>0</v>
      </c>
      <c r="CS320">
        <f t="shared" si="859"/>
        <v>0</v>
      </c>
      <c r="CT320">
        <f t="shared" si="860"/>
        <v>0</v>
      </c>
      <c r="CU320">
        <f t="shared" si="860"/>
        <v>0</v>
      </c>
      <c r="CV320">
        <f t="shared" si="860"/>
        <v>0</v>
      </c>
      <c r="CW320">
        <f t="shared" si="860"/>
        <v>0</v>
      </c>
      <c r="CX320">
        <f t="shared" si="860"/>
        <v>0</v>
      </c>
      <c r="CY320">
        <f t="shared" si="860"/>
        <v>0</v>
      </c>
      <c r="CZ320">
        <f t="shared" si="860"/>
        <v>0</v>
      </c>
      <c r="DA320">
        <f t="shared" si="860"/>
        <v>0</v>
      </c>
      <c r="DB320">
        <f t="shared" si="860"/>
        <v>0</v>
      </c>
      <c r="DC320">
        <f t="shared" si="860"/>
        <v>0</v>
      </c>
      <c r="DD320">
        <f t="shared" si="861"/>
        <v>0</v>
      </c>
      <c r="DE320">
        <f t="shared" si="861"/>
        <v>0</v>
      </c>
      <c r="DF320">
        <f t="shared" si="861"/>
        <v>0</v>
      </c>
      <c r="DG320">
        <f t="shared" si="861"/>
        <v>0</v>
      </c>
      <c r="DH320">
        <f t="shared" si="861"/>
        <v>0</v>
      </c>
      <c r="DI320">
        <f t="shared" si="861"/>
        <v>0</v>
      </c>
      <c r="DJ320">
        <f t="shared" si="861"/>
        <v>0</v>
      </c>
      <c r="DK320">
        <f t="shared" si="861"/>
        <v>0</v>
      </c>
      <c r="DL320">
        <f t="shared" si="861"/>
        <v>0</v>
      </c>
      <c r="DM320">
        <f t="shared" si="861"/>
        <v>0</v>
      </c>
      <c r="DN320">
        <f t="shared" si="862"/>
        <v>0</v>
      </c>
      <c r="DO320">
        <f t="shared" si="862"/>
        <v>0</v>
      </c>
      <c r="DP320">
        <f t="shared" si="862"/>
        <v>0</v>
      </c>
      <c r="DQ320">
        <f t="shared" si="862"/>
        <v>0</v>
      </c>
      <c r="DR320">
        <f t="shared" si="862"/>
        <v>0</v>
      </c>
      <c r="DS320">
        <f t="shared" si="862"/>
        <v>0</v>
      </c>
      <c r="DT320">
        <f t="shared" si="862"/>
        <v>0</v>
      </c>
      <c r="DU320">
        <f t="shared" si="862"/>
        <v>0</v>
      </c>
      <c r="DV320">
        <f t="shared" si="862"/>
        <v>0</v>
      </c>
      <c r="DW320">
        <f t="shared" si="862"/>
        <v>0</v>
      </c>
      <c r="DX320">
        <f t="shared" si="863"/>
        <v>0</v>
      </c>
      <c r="DY320">
        <f t="shared" si="863"/>
        <v>0</v>
      </c>
      <c r="DZ320">
        <f t="shared" si="863"/>
        <v>0</v>
      </c>
    </row>
    <row r="321" spans="1:130">
      <c r="A321" s="106" t="str">
        <f>IF(LEFT(B349,1)&lt;&gt;"",IF(LEFT(B349,1)&lt;&gt;" ",COUNT($A$66:A318)+1,""),"")</f>
        <v/>
      </c>
      <c r="B321" s="55" t="s">
        <v>3</v>
      </c>
      <c r="C321" s="96"/>
      <c r="D321" s="18">
        <v>0</v>
      </c>
      <c r="E321" s="18">
        <v>0</v>
      </c>
      <c r="F321" s="18">
        <v>3</v>
      </c>
      <c r="G321" s="18">
        <v>0</v>
      </c>
      <c r="H321" s="18">
        <v>0</v>
      </c>
      <c r="I321" s="18">
        <v>3</v>
      </c>
      <c r="J321" s="18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6.0000000000000001E-3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0.61499999999999999</v>
      </c>
      <c r="V321" s="18">
        <v>0.90300000000000002</v>
      </c>
      <c r="W321" s="18">
        <v>1.0999999999999999E-2</v>
      </c>
      <c r="X321" s="18">
        <v>0.75700000000000001</v>
      </c>
      <c r="Y321" s="18">
        <v>24.886000000000003</v>
      </c>
      <c r="Z321" s="18">
        <v>58.161000000000001</v>
      </c>
      <c r="AA321" s="41" t="s">
        <v>16</v>
      </c>
      <c r="AB321" s="18">
        <v>80.849999999999994</v>
      </c>
      <c r="AC321" s="41" t="s">
        <v>16</v>
      </c>
      <c r="AD321" s="18">
        <v>33.783999999999999</v>
      </c>
      <c r="AE321" s="18">
        <v>178.13800000000001</v>
      </c>
      <c r="AF321" s="18">
        <v>227.822</v>
      </c>
      <c r="AG321" s="18">
        <v>143</v>
      </c>
      <c r="AH321" s="18">
        <v>1150.98</v>
      </c>
      <c r="AI321" s="18">
        <v>342</v>
      </c>
      <c r="AJ321" s="18">
        <v>174.67099999999999</v>
      </c>
      <c r="AK321" s="18">
        <v>124</v>
      </c>
      <c r="AL321" s="18">
        <f>199.969-AL320</f>
        <v>108.96899999999999</v>
      </c>
      <c r="AM321" s="18">
        <f>178.557-AM320</f>
        <v>135.55699999999999</v>
      </c>
      <c r="AN321" s="18">
        <v>132.99299999999999</v>
      </c>
      <c r="AO321" s="18">
        <v>116.815</v>
      </c>
      <c r="AP321" s="18">
        <v>107.20400000000001</v>
      </c>
      <c r="AQ321" s="18">
        <v>95.426999999999992</v>
      </c>
      <c r="AR321" s="18">
        <v>93.341999999999999</v>
      </c>
      <c r="AS321" s="18">
        <v>90.346999999999994</v>
      </c>
      <c r="AT321" s="18">
        <v>86.29</v>
      </c>
      <c r="AU321" s="18">
        <v>86.201999999999998</v>
      </c>
      <c r="AV321" s="18">
        <v>2.2760000000000002</v>
      </c>
      <c r="AW321" s="18">
        <v>1.8080000000000001</v>
      </c>
      <c r="AX321" s="18">
        <v>2.024</v>
      </c>
      <c r="AY321" s="18">
        <v>9.9000000000000005E-2</v>
      </c>
      <c r="AZ321" s="18">
        <v>0.311</v>
      </c>
      <c r="BA321" s="18">
        <v>0.30599999999999999</v>
      </c>
      <c r="BB321" s="18">
        <v>0.33700000000000002</v>
      </c>
      <c r="BC321" s="18">
        <v>0.33800000000000002</v>
      </c>
      <c r="BD321" s="18">
        <v>0.34</v>
      </c>
      <c r="BE321" s="18">
        <v>0.34499999999999997</v>
      </c>
      <c r="BF321" s="18">
        <v>0.32100000000000001</v>
      </c>
      <c r="BG321" s="18">
        <v>0</v>
      </c>
      <c r="BH321" s="18">
        <v>0</v>
      </c>
      <c r="BI321" s="18">
        <v>0</v>
      </c>
      <c r="BJ321" s="118">
        <v>0</v>
      </c>
      <c r="BK321" s="118">
        <v>0</v>
      </c>
      <c r="BL321" s="118">
        <v>0</v>
      </c>
      <c r="BM321" s="118">
        <v>0</v>
      </c>
      <c r="BN321" s="118">
        <v>0</v>
      </c>
      <c r="BO321" s="103"/>
      <c r="BP321">
        <f t="shared" si="857"/>
        <v>0</v>
      </c>
      <c r="BQ321">
        <f t="shared" si="857"/>
        <v>0</v>
      </c>
      <c r="BR321">
        <f t="shared" si="857"/>
        <v>0</v>
      </c>
      <c r="BS321">
        <f t="shared" si="857"/>
        <v>0</v>
      </c>
      <c r="BT321">
        <f t="shared" si="857"/>
        <v>0</v>
      </c>
      <c r="BU321">
        <f t="shared" si="857"/>
        <v>0</v>
      </c>
      <c r="BV321">
        <f t="shared" si="857"/>
        <v>0</v>
      </c>
      <c r="BW321">
        <f t="shared" si="857"/>
        <v>0</v>
      </c>
      <c r="BX321">
        <f t="shared" si="857"/>
        <v>0</v>
      </c>
      <c r="BY321">
        <f t="shared" si="857"/>
        <v>0</v>
      </c>
      <c r="BZ321">
        <f t="shared" si="858"/>
        <v>0</v>
      </c>
      <c r="CA321">
        <f t="shared" si="858"/>
        <v>0</v>
      </c>
      <c r="CB321">
        <f t="shared" si="858"/>
        <v>0</v>
      </c>
      <c r="CC321">
        <f t="shared" si="858"/>
        <v>0</v>
      </c>
      <c r="CD321">
        <f t="shared" si="858"/>
        <v>0</v>
      </c>
      <c r="CE321">
        <f t="shared" si="858"/>
        <v>0</v>
      </c>
      <c r="CF321">
        <f t="shared" si="858"/>
        <v>0</v>
      </c>
      <c r="CG321">
        <f t="shared" si="858"/>
        <v>0</v>
      </c>
      <c r="CH321">
        <f t="shared" si="858"/>
        <v>0</v>
      </c>
      <c r="CI321">
        <f t="shared" si="858"/>
        <v>0</v>
      </c>
      <c r="CJ321">
        <f t="shared" si="859"/>
        <v>0</v>
      </c>
      <c r="CK321">
        <f t="shared" si="859"/>
        <v>0</v>
      </c>
      <c r="CL321">
        <f t="shared" si="859"/>
        <v>0</v>
      </c>
      <c r="CM321">
        <f t="shared" si="859"/>
        <v>0</v>
      </c>
      <c r="CN321">
        <f t="shared" si="859"/>
        <v>0</v>
      </c>
      <c r="CO321">
        <f t="shared" si="859"/>
        <v>0</v>
      </c>
      <c r="CP321">
        <f t="shared" si="859"/>
        <v>0</v>
      </c>
      <c r="CQ321">
        <f t="shared" si="859"/>
        <v>0</v>
      </c>
      <c r="CR321">
        <f t="shared" si="859"/>
        <v>0</v>
      </c>
      <c r="CS321">
        <f t="shared" si="859"/>
        <v>0</v>
      </c>
      <c r="CT321">
        <f t="shared" si="860"/>
        <v>0</v>
      </c>
      <c r="CU321">
        <f t="shared" si="860"/>
        <v>0</v>
      </c>
      <c r="CV321">
        <f t="shared" si="860"/>
        <v>0</v>
      </c>
      <c r="CW321">
        <f t="shared" si="860"/>
        <v>0</v>
      </c>
      <c r="CX321">
        <f t="shared" si="860"/>
        <v>0</v>
      </c>
      <c r="CY321">
        <f t="shared" si="860"/>
        <v>0</v>
      </c>
      <c r="CZ321">
        <f t="shared" si="860"/>
        <v>0</v>
      </c>
      <c r="DA321">
        <f t="shared" si="860"/>
        <v>0</v>
      </c>
      <c r="DB321">
        <f t="shared" si="860"/>
        <v>0</v>
      </c>
      <c r="DC321">
        <f t="shared" si="860"/>
        <v>0</v>
      </c>
      <c r="DD321">
        <f t="shared" si="861"/>
        <v>0</v>
      </c>
      <c r="DE321">
        <f t="shared" si="861"/>
        <v>0</v>
      </c>
      <c r="DF321">
        <f t="shared" si="861"/>
        <v>0</v>
      </c>
      <c r="DG321">
        <f t="shared" si="861"/>
        <v>0</v>
      </c>
      <c r="DH321">
        <f t="shared" si="861"/>
        <v>0</v>
      </c>
      <c r="DI321">
        <f t="shared" si="861"/>
        <v>0</v>
      </c>
      <c r="DJ321">
        <f t="shared" si="861"/>
        <v>0</v>
      </c>
      <c r="DK321">
        <f t="shared" si="861"/>
        <v>0</v>
      </c>
      <c r="DL321">
        <f t="shared" si="861"/>
        <v>0</v>
      </c>
      <c r="DM321">
        <f t="shared" si="861"/>
        <v>0</v>
      </c>
      <c r="DN321">
        <f t="shared" si="862"/>
        <v>0</v>
      </c>
      <c r="DO321">
        <f t="shared" si="862"/>
        <v>0</v>
      </c>
      <c r="DP321">
        <f t="shared" si="862"/>
        <v>0</v>
      </c>
      <c r="DQ321">
        <f t="shared" si="862"/>
        <v>0</v>
      </c>
      <c r="DR321">
        <f t="shared" si="862"/>
        <v>0</v>
      </c>
      <c r="DS321">
        <f t="shared" si="862"/>
        <v>0</v>
      </c>
      <c r="DT321">
        <f t="shared" si="862"/>
        <v>0</v>
      </c>
      <c r="DU321">
        <f t="shared" si="862"/>
        <v>0</v>
      </c>
      <c r="DV321">
        <f t="shared" si="862"/>
        <v>0</v>
      </c>
      <c r="DW321">
        <f t="shared" si="862"/>
        <v>0</v>
      </c>
      <c r="DX321">
        <f t="shared" si="863"/>
        <v>0</v>
      </c>
      <c r="DY321">
        <f t="shared" si="863"/>
        <v>0</v>
      </c>
      <c r="DZ321">
        <f t="shared" si="863"/>
        <v>0</v>
      </c>
    </row>
    <row r="322" spans="1:130">
      <c r="A322" s="106"/>
      <c r="B322" s="55" t="s">
        <v>18</v>
      </c>
      <c r="C322" s="96"/>
      <c r="D322" s="18">
        <v>0</v>
      </c>
      <c r="E322" s="18">
        <v>0</v>
      </c>
      <c r="F322" s="18">
        <v>0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261</v>
      </c>
      <c r="Z322" s="18">
        <v>865</v>
      </c>
      <c r="AA322" s="18">
        <v>609</v>
      </c>
      <c r="AB322" s="18">
        <v>138</v>
      </c>
      <c r="AC322" s="18">
        <v>440</v>
      </c>
      <c r="AD322" s="18">
        <v>1753</v>
      </c>
      <c r="AE322" s="18">
        <v>2058</v>
      </c>
      <c r="AF322" s="18">
        <v>2300</v>
      </c>
      <c r="AG322" s="18">
        <v>1570</v>
      </c>
      <c r="AH322" s="18">
        <v>1384</v>
      </c>
      <c r="AI322" s="18">
        <v>0</v>
      </c>
      <c r="AJ322" s="18">
        <v>0</v>
      </c>
      <c r="AK322" s="18">
        <v>0</v>
      </c>
      <c r="AL322" s="18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  <c r="AS322" s="18">
        <v>0</v>
      </c>
      <c r="AT322" s="18">
        <v>0</v>
      </c>
      <c r="AU322" s="18">
        <v>0</v>
      </c>
      <c r="AV322" s="18">
        <v>0</v>
      </c>
      <c r="AW322" s="18">
        <v>0</v>
      </c>
      <c r="AX322" s="18">
        <v>0</v>
      </c>
      <c r="AY322" s="18">
        <v>0</v>
      </c>
      <c r="AZ322" s="18">
        <v>0</v>
      </c>
      <c r="BA322" s="18">
        <v>0</v>
      </c>
      <c r="BB322" s="18">
        <v>0</v>
      </c>
      <c r="BC322" s="18">
        <v>0</v>
      </c>
      <c r="BD322" s="18">
        <v>0</v>
      </c>
      <c r="BE322" s="18">
        <v>0</v>
      </c>
      <c r="BF322" s="18">
        <v>0</v>
      </c>
      <c r="BG322" s="18">
        <v>0</v>
      </c>
      <c r="BH322" s="18">
        <v>0</v>
      </c>
      <c r="BI322" s="18">
        <v>0</v>
      </c>
      <c r="BJ322" s="118">
        <v>0</v>
      </c>
      <c r="BK322" s="118">
        <v>0</v>
      </c>
      <c r="BL322" s="118">
        <v>0</v>
      </c>
      <c r="BM322" s="118">
        <v>0</v>
      </c>
      <c r="BN322" s="118">
        <v>0</v>
      </c>
      <c r="BO322" s="103"/>
      <c r="BP322">
        <f t="shared" si="857"/>
        <v>0</v>
      </c>
      <c r="BQ322">
        <f t="shared" si="857"/>
        <v>0</v>
      </c>
      <c r="BR322">
        <f t="shared" si="857"/>
        <v>0</v>
      </c>
      <c r="BS322">
        <f t="shared" si="857"/>
        <v>0</v>
      </c>
      <c r="BT322">
        <f t="shared" si="857"/>
        <v>0</v>
      </c>
      <c r="BU322">
        <f t="shared" si="857"/>
        <v>0</v>
      </c>
      <c r="BV322">
        <f t="shared" si="857"/>
        <v>0</v>
      </c>
      <c r="BW322">
        <f t="shared" si="857"/>
        <v>0</v>
      </c>
      <c r="BX322">
        <f t="shared" si="857"/>
        <v>0</v>
      </c>
      <c r="BY322">
        <f t="shared" si="857"/>
        <v>0</v>
      </c>
      <c r="BZ322">
        <f t="shared" si="858"/>
        <v>0</v>
      </c>
      <c r="CA322">
        <f t="shared" si="858"/>
        <v>0</v>
      </c>
      <c r="CB322">
        <f t="shared" si="858"/>
        <v>0</v>
      </c>
      <c r="CC322">
        <f t="shared" si="858"/>
        <v>0</v>
      </c>
      <c r="CD322">
        <f t="shared" si="858"/>
        <v>0</v>
      </c>
      <c r="CE322">
        <f t="shared" si="858"/>
        <v>0</v>
      </c>
      <c r="CF322">
        <f t="shared" si="858"/>
        <v>0</v>
      </c>
      <c r="CG322">
        <f t="shared" si="858"/>
        <v>0</v>
      </c>
      <c r="CH322">
        <f t="shared" si="858"/>
        <v>0</v>
      </c>
      <c r="CI322">
        <f t="shared" si="858"/>
        <v>0</v>
      </c>
      <c r="CJ322">
        <f t="shared" si="859"/>
        <v>0</v>
      </c>
      <c r="CK322">
        <f t="shared" si="859"/>
        <v>0</v>
      </c>
      <c r="CL322">
        <f t="shared" si="859"/>
        <v>0</v>
      </c>
      <c r="CM322">
        <f t="shared" si="859"/>
        <v>0</v>
      </c>
      <c r="CN322">
        <f t="shared" si="859"/>
        <v>0</v>
      </c>
      <c r="CO322">
        <f t="shared" si="859"/>
        <v>0</v>
      </c>
      <c r="CP322">
        <f t="shared" si="859"/>
        <v>0</v>
      </c>
      <c r="CQ322">
        <f t="shared" si="859"/>
        <v>0</v>
      </c>
      <c r="CR322">
        <f t="shared" si="859"/>
        <v>0</v>
      </c>
      <c r="CS322">
        <f t="shared" si="859"/>
        <v>0</v>
      </c>
      <c r="CT322">
        <f t="shared" si="860"/>
        <v>0</v>
      </c>
      <c r="CU322">
        <f t="shared" si="860"/>
        <v>0</v>
      </c>
      <c r="CV322">
        <f t="shared" si="860"/>
        <v>0</v>
      </c>
      <c r="CW322">
        <f t="shared" si="860"/>
        <v>0</v>
      </c>
      <c r="CX322">
        <f t="shared" si="860"/>
        <v>0</v>
      </c>
      <c r="CY322">
        <f t="shared" si="860"/>
        <v>0</v>
      </c>
      <c r="CZ322">
        <f t="shared" si="860"/>
        <v>0</v>
      </c>
      <c r="DA322">
        <f t="shared" si="860"/>
        <v>0</v>
      </c>
      <c r="DB322">
        <f t="shared" si="860"/>
        <v>0</v>
      </c>
      <c r="DC322">
        <f t="shared" si="860"/>
        <v>0</v>
      </c>
      <c r="DD322">
        <f t="shared" si="861"/>
        <v>0</v>
      </c>
      <c r="DE322">
        <f t="shared" si="861"/>
        <v>0</v>
      </c>
      <c r="DF322">
        <f t="shared" si="861"/>
        <v>0</v>
      </c>
      <c r="DG322">
        <f t="shared" si="861"/>
        <v>0</v>
      </c>
      <c r="DH322">
        <f t="shared" si="861"/>
        <v>0</v>
      </c>
      <c r="DI322">
        <f t="shared" si="861"/>
        <v>0</v>
      </c>
      <c r="DJ322">
        <f t="shared" si="861"/>
        <v>0</v>
      </c>
      <c r="DK322">
        <f t="shared" si="861"/>
        <v>0</v>
      </c>
      <c r="DL322">
        <f t="shared" si="861"/>
        <v>0</v>
      </c>
      <c r="DM322">
        <f t="shared" si="861"/>
        <v>0</v>
      </c>
      <c r="DN322">
        <f t="shared" si="862"/>
        <v>0</v>
      </c>
      <c r="DO322">
        <f t="shared" si="862"/>
        <v>0</v>
      </c>
      <c r="DP322">
        <f t="shared" si="862"/>
        <v>0</v>
      </c>
      <c r="DQ322">
        <f t="shared" si="862"/>
        <v>0</v>
      </c>
      <c r="DR322">
        <f t="shared" si="862"/>
        <v>0</v>
      </c>
      <c r="DS322">
        <f t="shared" si="862"/>
        <v>0</v>
      </c>
      <c r="DT322">
        <f t="shared" si="862"/>
        <v>0</v>
      </c>
      <c r="DU322">
        <f t="shared" si="862"/>
        <v>0</v>
      </c>
      <c r="DV322">
        <f t="shared" si="862"/>
        <v>0</v>
      </c>
      <c r="DW322">
        <f t="shared" si="862"/>
        <v>0</v>
      </c>
      <c r="DX322">
        <f t="shared" si="863"/>
        <v>0</v>
      </c>
      <c r="DY322">
        <f t="shared" si="863"/>
        <v>0</v>
      </c>
      <c r="DZ322">
        <f t="shared" si="863"/>
        <v>0</v>
      </c>
    </row>
    <row r="323" spans="1:130">
      <c r="A323" s="106"/>
      <c r="B323" s="55" t="s">
        <v>25</v>
      </c>
      <c r="C323" s="96"/>
      <c r="D323" s="18">
        <v>0</v>
      </c>
      <c r="E323" s="18">
        <v>0</v>
      </c>
      <c r="F323" s="18">
        <v>0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90</v>
      </c>
      <c r="AC323" s="18">
        <v>112</v>
      </c>
      <c r="AD323" s="18">
        <v>0</v>
      </c>
      <c r="AE323" s="18"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0</v>
      </c>
      <c r="AK323" s="18">
        <v>0</v>
      </c>
      <c r="AL323" s="18">
        <v>0</v>
      </c>
      <c r="AM323" s="18">
        <v>0</v>
      </c>
      <c r="AN323" s="18">
        <v>0</v>
      </c>
      <c r="AO323" s="18">
        <v>0</v>
      </c>
      <c r="AP323" s="18">
        <v>0</v>
      </c>
      <c r="AQ323" s="18">
        <v>0</v>
      </c>
      <c r="AR323" s="18">
        <v>0</v>
      </c>
      <c r="AS323" s="18">
        <v>0</v>
      </c>
      <c r="AT323" s="18">
        <v>0</v>
      </c>
      <c r="AU323" s="18">
        <v>0</v>
      </c>
      <c r="AV323" s="18">
        <v>0</v>
      </c>
      <c r="AW323" s="18">
        <v>0</v>
      </c>
      <c r="AX323" s="18">
        <v>0</v>
      </c>
      <c r="AY323" s="18">
        <v>0</v>
      </c>
      <c r="AZ323" s="18">
        <v>0</v>
      </c>
      <c r="BA323" s="18">
        <v>0</v>
      </c>
      <c r="BB323" s="18">
        <v>0</v>
      </c>
      <c r="BC323" s="18">
        <v>0</v>
      </c>
      <c r="BD323" s="18">
        <v>0</v>
      </c>
      <c r="BE323" s="18">
        <v>0</v>
      </c>
      <c r="BF323" s="18">
        <v>0</v>
      </c>
      <c r="BG323" s="18">
        <v>0</v>
      </c>
      <c r="BH323" s="18">
        <v>0</v>
      </c>
      <c r="BI323" s="18">
        <v>0</v>
      </c>
      <c r="BJ323" s="118">
        <v>0</v>
      </c>
      <c r="BK323" s="118">
        <v>0</v>
      </c>
      <c r="BL323" s="118">
        <v>0</v>
      </c>
      <c r="BM323" s="118">
        <v>0</v>
      </c>
      <c r="BN323" s="118">
        <v>0</v>
      </c>
      <c r="BO323" s="103"/>
      <c r="BP323">
        <f t="shared" si="857"/>
        <v>0</v>
      </c>
      <c r="BQ323">
        <f t="shared" si="857"/>
        <v>0</v>
      </c>
      <c r="BR323">
        <f t="shared" si="857"/>
        <v>0</v>
      </c>
      <c r="BS323">
        <f t="shared" si="857"/>
        <v>0</v>
      </c>
      <c r="BT323">
        <f t="shared" si="857"/>
        <v>0</v>
      </c>
      <c r="BU323">
        <f t="shared" si="857"/>
        <v>0</v>
      </c>
      <c r="BV323">
        <f t="shared" si="857"/>
        <v>0</v>
      </c>
      <c r="BW323">
        <f t="shared" si="857"/>
        <v>0</v>
      </c>
      <c r="BX323">
        <f t="shared" si="857"/>
        <v>0</v>
      </c>
      <c r="BY323">
        <f t="shared" si="857"/>
        <v>0</v>
      </c>
      <c r="BZ323">
        <f t="shared" si="858"/>
        <v>0</v>
      </c>
      <c r="CA323">
        <f t="shared" si="858"/>
        <v>0</v>
      </c>
      <c r="CB323">
        <f t="shared" si="858"/>
        <v>0</v>
      </c>
      <c r="CC323">
        <f t="shared" si="858"/>
        <v>0</v>
      </c>
      <c r="CD323">
        <f t="shared" si="858"/>
        <v>0</v>
      </c>
      <c r="CE323">
        <f t="shared" si="858"/>
        <v>0</v>
      </c>
      <c r="CF323">
        <f t="shared" si="858"/>
        <v>0</v>
      </c>
      <c r="CG323">
        <f t="shared" si="858"/>
        <v>0</v>
      </c>
      <c r="CH323">
        <f t="shared" si="858"/>
        <v>0</v>
      </c>
      <c r="CI323">
        <f t="shared" si="858"/>
        <v>0</v>
      </c>
      <c r="CJ323">
        <f t="shared" si="859"/>
        <v>0</v>
      </c>
      <c r="CK323">
        <f t="shared" si="859"/>
        <v>0</v>
      </c>
      <c r="CL323">
        <f t="shared" si="859"/>
        <v>0</v>
      </c>
      <c r="CM323">
        <f t="shared" si="859"/>
        <v>0</v>
      </c>
      <c r="CN323">
        <f t="shared" si="859"/>
        <v>0</v>
      </c>
      <c r="CO323">
        <f t="shared" si="859"/>
        <v>0</v>
      </c>
      <c r="CP323">
        <f t="shared" si="859"/>
        <v>0</v>
      </c>
      <c r="CQ323">
        <f t="shared" si="859"/>
        <v>0</v>
      </c>
      <c r="CR323">
        <f t="shared" si="859"/>
        <v>0</v>
      </c>
      <c r="CS323">
        <f t="shared" si="859"/>
        <v>0</v>
      </c>
      <c r="CT323">
        <f t="shared" si="860"/>
        <v>0</v>
      </c>
      <c r="CU323">
        <f t="shared" si="860"/>
        <v>0</v>
      </c>
      <c r="CV323">
        <f t="shared" si="860"/>
        <v>0</v>
      </c>
      <c r="CW323">
        <f t="shared" si="860"/>
        <v>0</v>
      </c>
      <c r="CX323">
        <f t="shared" si="860"/>
        <v>0</v>
      </c>
      <c r="CY323">
        <f t="shared" si="860"/>
        <v>0</v>
      </c>
      <c r="CZ323">
        <f t="shared" si="860"/>
        <v>0</v>
      </c>
      <c r="DA323">
        <f t="shared" si="860"/>
        <v>0</v>
      </c>
      <c r="DB323">
        <f t="shared" si="860"/>
        <v>0</v>
      </c>
      <c r="DC323">
        <f t="shared" si="860"/>
        <v>0</v>
      </c>
      <c r="DD323">
        <f t="shared" si="861"/>
        <v>0</v>
      </c>
      <c r="DE323">
        <f t="shared" si="861"/>
        <v>0</v>
      </c>
      <c r="DF323">
        <f t="shared" si="861"/>
        <v>0</v>
      </c>
      <c r="DG323">
        <f t="shared" si="861"/>
        <v>0</v>
      </c>
      <c r="DH323">
        <f t="shared" si="861"/>
        <v>0</v>
      </c>
      <c r="DI323">
        <f t="shared" si="861"/>
        <v>0</v>
      </c>
      <c r="DJ323">
        <f t="shared" si="861"/>
        <v>0</v>
      </c>
      <c r="DK323">
        <f t="shared" si="861"/>
        <v>0</v>
      </c>
      <c r="DL323">
        <f t="shared" si="861"/>
        <v>0</v>
      </c>
      <c r="DM323">
        <f t="shared" si="861"/>
        <v>0</v>
      </c>
      <c r="DN323">
        <f t="shared" si="862"/>
        <v>0</v>
      </c>
      <c r="DO323">
        <f t="shared" si="862"/>
        <v>0</v>
      </c>
      <c r="DP323">
        <f t="shared" si="862"/>
        <v>0</v>
      </c>
      <c r="DQ323">
        <f t="shared" si="862"/>
        <v>0</v>
      </c>
      <c r="DR323">
        <f t="shared" si="862"/>
        <v>0</v>
      </c>
      <c r="DS323">
        <f t="shared" si="862"/>
        <v>0</v>
      </c>
      <c r="DT323">
        <f t="shared" si="862"/>
        <v>0</v>
      </c>
      <c r="DU323">
        <f t="shared" si="862"/>
        <v>0</v>
      </c>
      <c r="DV323">
        <f t="shared" si="862"/>
        <v>0</v>
      </c>
      <c r="DW323">
        <f t="shared" si="862"/>
        <v>0</v>
      </c>
      <c r="DX323">
        <f t="shared" si="863"/>
        <v>0</v>
      </c>
      <c r="DY323">
        <f t="shared" si="863"/>
        <v>0</v>
      </c>
      <c r="DZ323">
        <f t="shared" si="863"/>
        <v>0</v>
      </c>
    </row>
    <row r="324" spans="1:130">
      <c r="A324" s="106"/>
      <c r="B324" s="19" t="s">
        <v>205</v>
      </c>
      <c r="C324" s="96"/>
      <c r="D324" s="18">
        <v>0</v>
      </c>
      <c r="E324" s="18">
        <v>0</v>
      </c>
      <c r="F324" s="18">
        <v>0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2E-3</v>
      </c>
      <c r="P324" s="18">
        <v>0</v>
      </c>
      <c r="Q324" s="18">
        <v>0.20900000000000002</v>
      </c>
      <c r="R324" s="18">
        <v>0</v>
      </c>
      <c r="S324" s="18">
        <v>0</v>
      </c>
      <c r="T324" s="18">
        <v>0</v>
      </c>
      <c r="U324" s="18">
        <v>0</v>
      </c>
      <c r="V324" s="18">
        <v>6.0000000000000001E-3</v>
      </c>
      <c r="W324" s="18">
        <v>6.0000000000000001E-3</v>
      </c>
      <c r="X324" s="18">
        <v>1.6589999999999998</v>
      </c>
      <c r="Y324" s="41" t="s">
        <v>16</v>
      </c>
      <c r="Z324" s="41" t="s">
        <v>16</v>
      </c>
      <c r="AA324" s="41" t="s">
        <v>16</v>
      </c>
      <c r="AB324" s="41" t="s">
        <v>16</v>
      </c>
      <c r="AC324" s="41" t="s">
        <v>16</v>
      </c>
      <c r="AD324" s="41" t="s">
        <v>16</v>
      </c>
      <c r="AE324" s="41" t="s">
        <v>16</v>
      </c>
      <c r="AF324" s="41" t="s">
        <v>16</v>
      </c>
      <c r="AG324" s="41" t="s">
        <v>16</v>
      </c>
      <c r="AH324" s="41" t="s">
        <v>16</v>
      </c>
      <c r="AI324" s="18">
        <v>34.506</v>
      </c>
      <c r="AJ324" s="18">
        <v>23.036999999999999</v>
      </c>
      <c r="AK324" s="18">
        <v>11.948</v>
      </c>
      <c r="AL324" s="18">
        <v>6.2549999999999999</v>
      </c>
      <c r="AM324" s="18">
        <v>5.7680000000000007</v>
      </c>
      <c r="AN324" s="18">
        <v>4.4790000000000001</v>
      </c>
      <c r="AO324" s="18">
        <v>3.4510000000000001</v>
      </c>
      <c r="AP324" s="18">
        <v>3.4359999999999999</v>
      </c>
      <c r="AQ324" s="18">
        <v>3.1240000000000001</v>
      </c>
      <c r="AR324" s="18">
        <v>3.1240000000000001</v>
      </c>
      <c r="AS324" s="18">
        <v>3.1020000000000003</v>
      </c>
      <c r="AT324" s="18">
        <v>0.16700000000000001</v>
      </c>
      <c r="AU324" s="18">
        <v>0.16700000000000001</v>
      </c>
      <c r="AV324" s="18">
        <v>0.16700000000000001</v>
      </c>
      <c r="AW324" s="18">
        <v>0</v>
      </c>
      <c r="AX324" s="18">
        <v>0</v>
      </c>
      <c r="AY324" s="18">
        <v>0</v>
      </c>
      <c r="AZ324" s="18">
        <v>0</v>
      </c>
      <c r="BA324" s="18">
        <v>0</v>
      </c>
      <c r="BB324" s="18">
        <v>0</v>
      </c>
      <c r="BC324" s="18">
        <v>0</v>
      </c>
      <c r="BD324" s="18">
        <v>0</v>
      </c>
      <c r="BE324" s="18">
        <v>0</v>
      </c>
      <c r="BF324" s="18">
        <v>0</v>
      </c>
      <c r="BG324" s="18">
        <v>0</v>
      </c>
      <c r="BH324" s="18">
        <v>0</v>
      </c>
      <c r="BI324" s="18">
        <v>0</v>
      </c>
      <c r="BJ324" s="118">
        <v>0</v>
      </c>
      <c r="BK324" s="118">
        <v>0</v>
      </c>
      <c r="BL324" s="118">
        <v>0</v>
      </c>
      <c r="BM324" s="118">
        <v>0</v>
      </c>
      <c r="BN324" s="118">
        <v>0</v>
      </c>
      <c r="BO324" s="103"/>
      <c r="BP324">
        <f t="shared" si="857"/>
        <v>0</v>
      </c>
      <c r="BQ324">
        <f t="shared" si="857"/>
        <v>0</v>
      </c>
      <c r="BR324">
        <f t="shared" si="857"/>
        <v>0</v>
      </c>
      <c r="BS324">
        <f t="shared" si="857"/>
        <v>0</v>
      </c>
      <c r="BT324">
        <f t="shared" si="857"/>
        <v>0</v>
      </c>
      <c r="BU324">
        <f t="shared" si="857"/>
        <v>0</v>
      </c>
      <c r="BV324">
        <f t="shared" si="857"/>
        <v>0</v>
      </c>
      <c r="BW324">
        <f t="shared" si="857"/>
        <v>0</v>
      </c>
      <c r="BX324">
        <f t="shared" si="857"/>
        <v>0</v>
      </c>
      <c r="BY324">
        <f t="shared" si="857"/>
        <v>0</v>
      </c>
      <c r="BZ324">
        <f t="shared" si="858"/>
        <v>0</v>
      </c>
      <c r="CA324">
        <f t="shared" si="858"/>
        <v>0</v>
      </c>
      <c r="CB324">
        <f t="shared" si="858"/>
        <v>0</v>
      </c>
      <c r="CC324">
        <f t="shared" si="858"/>
        <v>0</v>
      </c>
      <c r="CD324">
        <f t="shared" si="858"/>
        <v>0</v>
      </c>
      <c r="CE324">
        <f t="shared" si="858"/>
        <v>0</v>
      </c>
      <c r="CF324">
        <f t="shared" si="858"/>
        <v>0</v>
      </c>
      <c r="CG324">
        <f t="shared" si="858"/>
        <v>0</v>
      </c>
      <c r="CH324">
        <f t="shared" si="858"/>
        <v>0</v>
      </c>
      <c r="CI324">
        <f t="shared" si="858"/>
        <v>0</v>
      </c>
      <c r="CJ324">
        <f t="shared" si="859"/>
        <v>0</v>
      </c>
      <c r="CK324">
        <f t="shared" si="859"/>
        <v>0</v>
      </c>
      <c r="CL324">
        <f t="shared" si="859"/>
        <v>0</v>
      </c>
      <c r="CM324">
        <f t="shared" si="859"/>
        <v>0</v>
      </c>
      <c r="CN324">
        <f t="shared" si="859"/>
        <v>0</v>
      </c>
      <c r="CO324">
        <f t="shared" si="859"/>
        <v>0</v>
      </c>
      <c r="CP324">
        <f t="shared" si="859"/>
        <v>0</v>
      </c>
      <c r="CQ324">
        <f t="shared" si="859"/>
        <v>0</v>
      </c>
      <c r="CR324">
        <f t="shared" si="859"/>
        <v>0</v>
      </c>
      <c r="CS324">
        <f t="shared" si="859"/>
        <v>0</v>
      </c>
      <c r="CT324">
        <f t="shared" si="860"/>
        <v>0</v>
      </c>
      <c r="CU324">
        <f t="shared" si="860"/>
        <v>0</v>
      </c>
      <c r="CV324">
        <f t="shared" si="860"/>
        <v>0</v>
      </c>
      <c r="CW324">
        <f t="shared" si="860"/>
        <v>0</v>
      </c>
      <c r="CX324">
        <f t="shared" si="860"/>
        <v>0</v>
      </c>
      <c r="CY324">
        <f t="shared" si="860"/>
        <v>0</v>
      </c>
      <c r="CZ324">
        <f t="shared" si="860"/>
        <v>0</v>
      </c>
      <c r="DA324">
        <f t="shared" si="860"/>
        <v>0</v>
      </c>
      <c r="DB324">
        <f t="shared" si="860"/>
        <v>0</v>
      </c>
      <c r="DC324">
        <f t="shared" si="860"/>
        <v>0</v>
      </c>
      <c r="DD324">
        <f t="shared" si="861"/>
        <v>0</v>
      </c>
      <c r="DE324">
        <f t="shared" si="861"/>
        <v>0</v>
      </c>
      <c r="DF324">
        <f t="shared" si="861"/>
        <v>0</v>
      </c>
      <c r="DG324">
        <f t="shared" si="861"/>
        <v>0</v>
      </c>
      <c r="DH324">
        <f t="shared" si="861"/>
        <v>0</v>
      </c>
      <c r="DI324">
        <f t="shared" si="861"/>
        <v>0</v>
      </c>
      <c r="DJ324">
        <f t="shared" si="861"/>
        <v>0</v>
      </c>
      <c r="DK324">
        <f t="shared" si="861"/>
        <v>0</v>
      </c>
      <c r="DL324">
        <f t="shared" si="861"/>
        <v>0</v>
      </c>
      <c r="DM324">
        <f t="shared" si="861"/>
        <v>0</v>
      </c>
      <c r="DN324">
        <f t="shared" si="862"/>
        <v>0</v>
      </c>
      <c r="DO324">
        <f t="shared" si="862"/>
        <v>0</v>
      </c>
      <c r="DP324">
        <f t="shared" si="862"/>
        <v>0</v>
      </c>
      <c r="DQ324">
        <f t="shared" si="862"/>
        <v>0</v>
      </c>
      <c r="DR324">
        <f t="shared" si="862"/>
        <v>0</v>
      </c>
      <c r="DS324">
        <f t="shared" si="862"/>
        <v>0</v>
      </c>
      <c r="DT324">
        <f t="shared" si="862"/>
        <v>0</v>
      </c>
      <c r="DU324">
        <f t="shared" si="862"/>
        <v>0</v>
      </c>
      <c r="DV324">
        <f t="shared" si="862"/>
        <v>0</v>
      </c>
      <c r="DW324">
        <f t="shared" si="862"/>
        <v>0</v>
      </c>
      <c r="DX324">
        <f t="shared" si="863"/>
        <v>0</v>
      </c>
      <c r="DY324">
        <f t="shared" si="863"/>
        <v>0</v>
      </c>
      <c r="DZ324">
        <f t="shared" si="863"/>
        <v>0</v>
      </c>
    </row>
    <row r="325" spans="1:130" ht="15.75">
      <c r="A325" s="106" t="str">
        <f>IF(LEFT(B363,1)&lt;&gt;"",IF(LEFT(B363,1)&lt;&gt;" ",COUNT($A$66:A323)+1,""),"")</f>
        <v/>
      </c>
      <c r="B325" s="55"/>
      <c r="C325" s="96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25"/>
      <c r="BF325" s="18"/>
      <c r="BG325" s="18"/>
      <c r="BH325" s="18"/>
      <c r="BI325" s="18"/>
      <c r="BJ325" s="2"/>
      <c r="BK325" s="2"/>
      <c r="BL325" s="2"/>
      <c r="BM325" s="2"/>
      <c r="BN325" s="2"/>
      <c r="BO325" s="103"/>
    </row>
    <row r="326" spans="1:130">
      <c r="A326" s="105">
        <f>IF(LEFT(B326,1)&lt;&gt;"",IF(LEFT(B326,1)&lt;&gt;" ",COUNT($A$66:A325)+1,""),"")</f>
        <v>37</v>
      </c>
      <c r="B326" s="54" t="s">
        <v>52</v>
      </c>
      <c r="C326" s="96">
        <v>3</v>
      </c>
      <c r="D326" s="22">
        <f t="shared" ref="D326:BK326" si="864">SUM(D327:D334)</f>
        <v>0</v>
      </c>
      <c r="E326" s="22">
        <f t="shared" si="864"/>
        <v>0</v>
      </c>
      <c r="F326" s="22">
        <f t="shared" si="864"/>
        <v>0</v>
      </c>
      <c r="G326" s="22">
        <f t="shared" si="864"/>
        <v>0</v>
      </c>
      <c r="H326" s="22">
        <f t="shared" si="864"/>
        <v>0</v>
      </c>
      <c r="I326" s="22">
        <f t="shared" si="864"/>
        <v>0</v>
      </c>
      <c r="J326" s="22">
        <f t="shared" si="864"/>
        <v>0</v>
      </c>
      <c r="K326" s="22">
        <f t="shared" si="864"/>
        <v>0</v>
      </c>
      <c r="L326" s="22">
        <f t="shared" si="864"/>
        <v>0</v>
      </c>
      <c r="M326" s="22">
        <f t="shared" si="864"/>
        <v>0</v>
      </c>
      <c r="N326" s="22">
        <f t="shared" si="864"/>
        <v>0</v>
      </c>
      <c r="O326" s="22">
        <f t="shared" si="864"/>
        <v>0</v>
      </c>
      <c r="P326" s="22">
        <f t="shared" si="864"/>
        <v>0</v>
      </c>
      <c r="Q326" s="22">
        <f t="shared" si="864"/>
        <v>0</v>
      </c>
      <c r="R326" s="22">
        <f t="shared" si="864"/>
        <v>0.123298</v>
      </c>
      <c r="S326" s="22">
        <f t="shared" si="864"/>
        <v>0.17835300000000001</v>
      </c>
      <c r="T326" s="22">
        <f t="shared" si="864"/>
        <v>0.16097400000000001</v>
      </c>
      <c r="U326" s="22">
        <f t="shared" si="864"/>
        <v>0</v>
      </c>
      <c r="V326" s="22">
        <f t="shared" si="864"/>
        <v>3.9253999999999997E-2</v>
      </c>
      <c r="W326" s="22">
        <f t="shared" si="864"/>
        <v>8.6999999999999994E-2</v>
      </c>
      <c r="X326" s="22">
        <f t="shared" si="864"/>
        <v>0.51100000000000001</v>
      </c>
      <c r="Y326" s="22">
        <f t="shared" si="864"/>
        <v>8.177999999999999</v>
      </c>
      <c r="Z326" s="22">
        <f t="shared" si="864"/>
        <v>4.1059999999999999</v>
      </c>
      <c r="AA326" s="22">
        <f t="shared" si="864"/>
        <v>162.07011</v>
      </c>
      <c r="AB326" s="22">
        <f t="shared" si="864"/>
        <v>906.57500000000005</v>
      </c>
      <c r="AC326" s="22">
        <f t="shared" si="864"/>
        <v>436</v>
      </c>
      <c r="AD326" s="22">
        <f t="shared" si="864"/>
        <v>1071</v>
      </c>
      <c r="AE326" s="22">
        <f t="shared" si="864"/>
        <v>4448.6446076871007</v>
      </c>
      <c r="AF326" s="22">
        <f t="shared" si="864"/>
        <v>4282.2621189719348</v>
      </c>
      <c r="AG326" s="22">
        <f t="shared" si="864"/>
        <v>5511.5950852960368</v>
      </c>
      <c r="AH326" s="22">
        <f t="shared" si="864"/>
        <v>5861.4622697561881</v>
      </c>
      <c r="AI326" s="22">
        <f t="shared" si="864"/>
        <v>6233.6456320245998</v>
      </c>
      <c r="AJ326" s="22">
        <f t="shared" si="864"/>
        <v>6662.4459955189486</v>
      </c>
      <c r="AK326" s="22">
        <f t="shared" si="864"/>
        <v>7779.6648467447048</v>
      </c>
      <c r="AL326" s="22">
        <f t="shared" si="864"/>
        <v>8965.7530506344356</v>
      </c>
      <c r="AM326" s="22">
        <f t="shared" si="864"/>
        <v>7457.5314125055593</v>
      </c>
      <c r="AN326" s="22">
        <f t="shared" si="864"/>
        <v>7469.4314698408016</v>
      </c>
      <c r="AO326" s="22">
        <f t="shared" si="864"/>
        <v>9219.5416158065309</v>
      </c>
      <c r="AP326" s="22">
        <f t="shared" si="864"/>
        <v>7619.9436169999999</v>
      </c>
      <c r="AQ326" s="22">
        <f t="shared" si="864"/>
        <v>188.28947803981623</v>
      </c>
      <c r="AR326" s="22">
        <f t="shared" si="864"/>
        <v>3125.5240205673758</v>
      </c>
      <c r="AS326" s="22">
        <f t="shared" si="864"/>
        <v>3717.3336833266158</v>
      </c>
      <c r="AT326" s="22">
        <f t="shared" si="864"/>
        <v>4604.6530000000002</v>
      </c>
      <c r="AU326" s="22">
        <f t="shared" si="864"/>
        <v>3717.8906999999999</v>
      </c>
      <c r="AV326" s="22">
        <f t="shared" si="864"/>
        <v>4620.2890000000007</v>
      </c>
      <c r="AW326" s="22">
        <f t="shared" si="864"/>
        <v>5193.491</v>
      </c>
      <c r="AX326" s="22">
        <f t="shared" si="864"/>
        <v>6126.3822999999993</v>
      </c>
      <c r="AY326" s="22">
        <f t="shared" si="864"/>
        <v>7230.6390000000001</v>
      </c>
      <c r="AZ326" s="22">
        <f t="shared" si="864"/>
        <v>6893.3629999999994</v>
      </c>
      <c r="BA326" s="22">
        <f t="shared" si="864"/>
        <v>8296.4719999999998</v>
      </c>
      <c r="BB326" s="22">
        <f t="shared" si="864"/>
        <v>3991.7333407000001</v>
      </c>
      <c r="BC326" s="22">
        <f t="shared" si="864"/>
        <v>4682.5379999999996</v>
      </c>
      <c r="BD326" s="22">
        <f t="shared" si="864"/>
        <v>7447.5819947</v>
      </c>
      <c r="BE326" s="22">
        <f t="shared" si="864"/>
        <v>646.10859809999999</v>
      </c>
      <c r="BF326" s="22">
        <f t="shared" si="864"/>
        <v>202.34123360000004</v>
      </c>
      <c r="BG326" s="22">
        <f t="shared" si="864"/>
        <v>397.07737210000005</v>
      </c>
      <c r="BH326" s="22">
        <f t="shared" si="864"/>
        <v>223.98164210000002</v>
      </c>
      <c r="BI326" s="22">
        <f t="shared" si="864"/>
        <v>24.725105899999999</v>
      </c>
      <c r="BJ326" s="22">
        <f t="shared" si="864"/>
        <v>23.493360600000003</v>
      </c>
      <c r="BK326" s="22">
        <f t="shared" si="864"/>
        <v>37.287158900000009</v>
      </c>
      <c r="BL326" s="22">
        <f>SUM(BL327:BL334)</f>
        <v>133.0205627</v>
      </c>
      <c r="BM326" s="22">
        <f>SUM(BM327:BM334)</f>
        <v>12.8076308</v>
      </c>
      <c r="BN326" s="22">
        <f>SUM(BN327:BN334)</f>
        <v>0</v>
      </c>
      <c r="BO326" s="103"/>
      <c r="BP326">
        <f t="shared" ref="BP326:BY328" si="865">IF($C326&lt;&gt;"",IF(D326&gt;0,1,0),0)</f>
        <v>0</v>
      </c>
      <c r="BQ326">
        <f t="shared" si="865"/>
        <v>0</v>
      </c>
      <c r="BR326">
        <f t="shared" si="865"/>
        <v>0</v>
      </c>
      <c r="BS326">
        <f t="shared" si="865"/>
        <v>0</v>
      </c>
      <c r="BT326">
        <f t="shared" si="865"/>
        <v>0</v>
      </c>
      <c r="BU326">
        <f t="shared" si="865"/>
        <v>0</v>
      </c>
      <c r="BV326">
        <f t="shared" si="865"/>
        <v>0</v>
      </c>
      <c r="BW326">
        <f t="shared" si="865"/>
        <v>0</v>
      </c>
      <c r="BX326">
        <f t="shared" si="865"/>
        <v>0</v>
      </c>
      <c r="BY326">
        <f t="shared" si="865"/>
        <v>0</v>
      </c>
      <c r="BZ326">
        <f t="shared" ref="BZ326:CI328" si="866">IF($C326&lt;&gt;"",IF(N326&gt;0,1,0),0)</f>
        <v>0</v>
      </c>
      <c r="CA326">
        <f t="shared" si="866"/>
        <v>0</v>
      </c>
      <c r="CB326">
        <f t="shared" si="866"/>
        <v>0</v>
      </c>
      <c r="CC326">
        <f t="shared" si="866"/>
        <v>0</v>
      </c>
      <c r="CD326">
        <f t="shared" si="866"/>
        <v>1</v>
      </c>
      <c r="CE326">
        <f t="shared" si="866"/>
        <v>1</v>
      </c>
      <c r="CF326">
        <f t="shared" si="866"/>
        <v>1</v>
      </c>
      <c r="CG326">
        <f t="shared" si="866"/>
        <v>0</v>
      </c>
      <c r="CH326">
        <f t="shared" si="866"/>
        <v>1</v>
      </c>
      <c r="CI326">
        <f t="shared" si="866"/>
        <v>1</v>
      </c>
      <c r="CJ326">
        <f t="shared" ref="CJ326:CS328" si="867">IF($C326&lt;&gt;"",IF(X326&gt;0,1,0),0)</f>
        <v>1</v>
      </c>
      <c r="CK326">
        <f t="shared" si="867"/>
        <v>1</v>
      </c>
      <c r="CL326">
        <f t="shared" si="867"/>
        <v>1</v>
      </c>
      <c r="CM326">
        <f t="shared" si="867"/>
        <v>1</v>
      </c>
      <c r="CN326">
        <f t="shared" si="867"/>
        <v>1</v>
      </c>
      <c r="CO326">
        <f t="shared" si="867"/>
        <v>1</v>
      </c>
      <c r="CP326">
        <f t="shared" si="867"/>
        <v>1</v>
      </c>
      <c r="CQ326">
        <f t="shared" si="867"/>
        <v>1</v>
      </c>
      <c r="CR326">
        <f t="shared" si="867"/>
        <v>1</v>
      </c>
      <c r="CS326">
        <f t="shared" si="867"/>
        <v>1</v>
      </c>
      <c r="CT326">
        <f t="shared" ref="CT326:DC330" si="868">IF($C326&lt;&gt;"",IF(AH326&gt;0,1,0),0)</f>
        <v>1</v>
      </c>
      <c r="CU326">
        <f t="shared" si="868"/>
        <v>1</v>
      </c>
      <c r="CV326">
        <f t="shared" si="868"/>
        <v>1</v>
      </c>
      <c r="CW326">
        <f t="shared" si="868"/>
        <v>1</v>
      </c>
      <c r="CX326">
        <f t="shared" si="868"/>
        <v>1</v>
      </c>
      <c r="CY326">
        <f t="shared" si="868"/>
        <v>1</v>
      </c>
      <c r="CZ326">
        <f t="shared" si="868"/>
        <v>1</v>
      </c>
      <c r="DA326">
        <f t="shared" si="868"/>
        <v>1</v>
      </c>
      <c r="DB326">
        <f t="shared" si="868"/>
        <v>1</v>
      </c>
      <c r="DC326">
        <f t="shared" si="868"/>
        <v>1</v>
      </c>
      <c r="DD326">
        <f t="shared" ref="DD326:DM329" si="869">IF($C326&lt;&gt;"",IF(AR326&gt;0,1,0),0)</f>
        <v>1</v>
      </c>
      <c r="DE326">
        <f t="shared" si="869"/>
        <v>1</v>
      </c>
      <c r="DF326">
        <f t="shared" si="869"/>
        <v>1</v>
      </c>
      <c r="DG326">
        <f t="shared" si="869"/>
        <v>1</v>
      </c>
      <c r="DH326">
        <f t="shared" si="869"/>
        <v>1</v>
      </c>
      <c r="DI326">
        <f t="shared" si="869"/>
        <v>1</v>
      </c>
      <c r="DJ326">
        <f t="shared" si="869"/>
        <v>1</v>
      </c>
      <c r="DK326">
        <f t="shared" si="869"/>
        <v>1</v>
      </c>
      <c r="DL326">
        <f t="shared" si="869"/>
        <v>1</v>
      </c>
      <c r="DM326">
        <f t="shared" si="869"/>
        <v>1</v>
      </c>
      <c r="DN326">
        <f t="shared" ref="DN326:DW328" si="870">IF($C326&lt;&gt;"",IF(BB326&gt;0,1,0),0)</f>
        <v>1</v>
      </c>
      <c r="DO326">
        <f t="shared" si="870"/>
        <v>1</v>
      </c>
      <c r="DP326">
        <f t="shared" si="870"/>
        <v>1</v>
      </c>
      <c r="DQ326">
        <f t="shared" si="870"/>
        <v>1</v>
      </c>
      <c r="DR326">
        <f t="shared" si="870"/>
        <v>1</v>
      </c>
      <c r="DS326">
        <f t="shared" si="870"/>
        <v>1</v>
      </c>
      <c r="DT326">
        <f t="shared" si="870"/>
        <v>1</v>
      </c>
      <c r="DU326">
        <f t="shared" si="870"/>
        <v>1</v>
      </c>
      <c r="DV326">
        <f t="shared" si="870"/>
        <v>1</v>
      </c>
      <c r="DW326">
        <f t="shared" si="870"/>
        <v>1</v>
      </c>
      <c r="DX326">
        <f t="shared" ref="DX326:DZ328" si="871">IF($C326&lt;&gt;"",IF(BL326&gt;0,1,0),0)</f>
        <v>1</v>
      </c>
      <c r="DY326">
        <f t="shared" si="871"/>
        <v>1</v>
      </c>
      <c r="DZ326">
        <f t="shared" si="871"/>
        <v>0</v>
      </c>
    </row>
    <row r="327" spans="1:130">
      <c r="A327" s="106"/>
      <c r="B327" s="55" t="s">
        <v>181</v>
      </c>
      <c r="C327" s="96"/>
      <c r="D327" s="18">
        <v>0</v>
      </c>
      <c r="E327" s="18">
        <v>0</v>
      </c>
      <c r="F327" s="18">
        <v>0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 s="18">
        <v>0</v>
      </c>
      <c r="AL327" s="18">
        <v>0</v>
      </c>
      <c r="AM327" s="18">
        <v>0</v>
      </c>
      <c r="AN327" s="18">
        <v>0</v>
      </c>
      <c r="AO327" s="18">
        <v>0</v>
      </c>
      <c r="AP327" s="18">
        <v>0</v>
      </c>
      <c r="AQ327" s="18">
        <v>0</v>
      </c>
      <c r="AR327" s="18">
        <v>0</v>
      </c>
      <c r="AS327" s="18">
        <v>50</v>
      </c>
      <c r="AT327" s="18">
        <v>0</v>
      </c>
      <c r="AU327" s="18">
        <v>0</v>
      </c>
      <c r="AV327" s="18">
        <v>0</v>
      </c>
      <c r="AW327" s="18">
        <v>137</v>
      </c>
      <c r="AX327" s="18">
        <v>241</v>
      </c>
      <c r="AY327" s="18">
        <v>347</v>
      </c>
      <c r="AZ327" s="18">
        <v>90</v>
      </c>
      <c r="BA327" s="18">
        <v>0</v>
      </c>
      <c r="BB327" s="18">
        <v>0</v>
      </c>
      <c r="BC327" s="18">
        <v>0</v>
      </c>
      <c r="BD327" s="18">
        <v>0</v>
      </c>
      <c r="BE327" s="25">
        <v>0</v>
      </c>
      <c r="BF327" s="18">
        <v>0</v>
      </c>
      <c r="BG327" s="18">
        <v>0</v>
      </c>
      <c r="BH327" s="18">
        <v>0</v>
      </c>
      <c r="BI327" s="18">
        <v>0</v>
      </c>
      <c r="BJ327" s="118">
        <v>0</v>
      </c>
      <c r="BK327" s="118">
        <v>0</v>
      </c>
      <c r="BL327" s="118">
        <v>0</v>
      </c>
      <c r="BM327" s="118">
        <v>0</v>
      </c>
      <c r="BN327" s="118">
        <v>0</v>
      </c>
      <c r="BO327" s="103"/>
      <c r="BP327">
        <f t="shared" si="865"/>
        <v>0</v>
      </c>
      <c r="BQ327">
        <f t="shared" si="865"/>
        <v>0</v>
      </c>
      <c r="BR327">
        <f t="shared" si="865"/>
        <v>0</v>
      </c>
      <c r="BS327">
        <f t="shared" si="865"/>
        <v>0</v>
      </c>
      <c r="BT327">
        <f t="shared" si="865"/>
        <v>0</v>
      </c>
      <c r="BU327">
        <f t="shared" si="865"/>
        <v>0</v>
      </c>
      <c r="BV327">
        <f t="shared" si="865"/>
        <v>0</v>
      </c>
      <c r="BW327">
        <f t="shared" si="865"/>
        <v>0</v>
      </c>
      <c r="BX327">
        <f t="shared" si="865"/>
        <v>0</v>
      </c>
      <c r="BY327">
        <f t="shared" si="865"/>
        <v>0</v>
      </c>
      <c r="BZ327">
        <f t="shared" si="866"/>
        <v>0</v>
      </c>
      <c r="CA327">
        <f t="shared" si="866"/>
        <v>0</v>
      </c>
      <c r="CB327">
        <f t="shared" si="866"/>
        <v>0</v>
      </c>
      <c r="CC327">
        <f t="shared" si="866"/>
        <v>0</v>
      </c>
      <c r="CD327">
        <f t="shared" si="866"/>
        <v>0</v>
      </c>
      <c r="CE327">
        <f t="shared" si="866"/>
        <v>0</v>
      </c>
      <c r="CF327">
        <f t="shared" si="866"/>
        <v>0</v>
      </c>
      <c r="CG327">
        <f t="shared" si="866"/>
        <v>0</v>
      </c>
      <c r="CH327">
        <f t="shared" si="866"/>
        <v>0</v>
      </c>
      <c r="CI327">
        <f t="shared" si="866"/>
        <v>0</v>
      </c>
      <c r="CJ327">
        <f t="shared" si="867"/>
        <v>0</v>
      </c>
      <c r="CK327">
        <f t="shared" si="867"/>
        <v>0</v>
      </c>
      <c r="CL327">
        <f t="shared" si="867"/>
        <v>0</v>
      </c>
      <c r="CM327">
        <f t="shared" si="867"/>
        <v>0</v>
      </c>
      <c r="CN327">
        <f t="shared" si="867"/>
        <v>0</v>
      </c>
      <c r="CO327">
        <f t="shared" si="867"/>
        <v>0</v>
      </c>
      <c r="CP327">
        <f t="shared" si="867"/>
        <v>0</v>
      </c>
      <c r="CQ327">
        <f t="shared" si="867"/>
        <v>0</v>
      </c>
      <c r="CR327">
        <f t="shared" si="867"/>
        <v>0</v>
      </c>
      <c r="CS327">
        <f t="shared" si="867"/>
        <v>0</v>
      </c>
      <c r="CT327">
        <f t="shared" si="868"/>
        <v>0</v>
      </c>
      <c r="CU327">
        <f t="shared" si="868"/>
        <v>0</v>
      </c>
      <c r="CV327">
        <f t="shared" si="868"/>
        <v>0</v>
      </c>
      <c r="CW327">
        <f t="shared" si="868"/>
        <v>0</v>
      </c>
      <c r="CX327">
        <f t="shared" si="868"/>
        <v>0</v>
      </c>
      <c r="CY327">
        <f t="shared" si="868"/>
        <v>0</v>
      </c>
      <c r="CZ327">
        <f t="shared" si="868"/>
        <v>0</v>
      </c>
      <c r="DA327">
        <f t="shared" si="868"/>
        <v>0</v>
      </c>
      <c r="DB327">
        <f t="shared" si="868"/>
        <v>0</v>
      </c>
      <c r="DC327">
        <f t="shared" si="868"/>
        <v>0</v>
      </c>
      <c r="DD327">
        <f t="shared" si="869"/>
        <v>0</v>
      </c>
      <c r="DE327">
        <f t="shared" si="869"/>
        <v>0</v>
      </c>
      <c r="DF327">
        <f t="shared" si="869"/>
        <v>0</v>
      </c>
      <c r="DG327">
        <f t="shared" si="869"/>
        <v>0</v>
      </c>
      <c r="DH327">
        <f t="shared" si="869"/>
        <v>0</v>
      </c>
      <c r="DI327">
        <f t="shared" si="869"/>
        <v>0</v>
      </c>
      <c r="DJ327">
        <f t="shared" si="869"/>
        <v>0</v>
      </c>
      <c r="DK327">
        <f t="shared" si="869"/>
        <v>0</v>
      </c>
      <c r="DL327">
        <f t="shared" si="869"/>
        <v>0</v>
      </c>
      <c r="DM327">
        <f t="shared" si="869"/>
        <v>0</v>
      </c>
      <c r="DN327">
        <f t="shared" si="870"/>
        <v>0</v>
      </c>
      <c r="DO327">
        <f t="shared" si="870"/>
        <v>0</v>
      </c>
      <c r="DP327">
        <f t="shared" si="870"/>
        <v>0</v>
      </c>
      <c r="DQ327">
        <f t="shared" si="870"/>
        <v>0</v>
      </c>
      <c r="DR327">
        <f t="shared" si="870"/>
        <v>0</v>
      </c>
      <c r="DS327">
        <f t="shared" si="870"/>
        <v>0</v>
      </c>
      <c r="DT327">
        <f t="shared" si="870"/>
        <v>0</v>
      </c>
      <c r="DU327">
        <f t="shared" si="870"/>
        <v>0</v>
      </c>
      <c r="DV327">
        <f t="shared" si="870"/>
        <v>0</v>
      </c>
      <c r="DW327">
        <f t="shared" si="870"/>
        <v>0</v>
      </c>
      <c r="DX327">
        <f t="shared" si="871"/>
        <v>0</v>
      </c>
      <c r="DY327">
        <f t="shared" si="871"/>
        <v>0</v>
      </c>
      <c r="DZ327">
        <f t="shared" si="871"/>
        <v>0</v>
      </c>
    </row>
    <row r="328" spans="1:130">
      <c r="A328" s="106"/>
      <c r="B328" s="55" t="s">
        <v>199</v>
      </c>
      <c r="C328" s="96"/>
      <c r="D328" s="18">
        <v>0</v>
      </c>
      <c r="E328" s="18">
        <v>0</v>
      </c>
      <c r="F328" s="18">
        <v>0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18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  <c r="AS328" s="18">
        <v>5</v>
      </c>
      <c r="AT328" s="18">
        <v>0</v>
      </c>
      <c r="AU328" s="18">
        <v>0</v>
      </c>
      <c r="AV328" s="18">
        <v>0</v>
      </c>
      <c r="AW328" s="18">
        <v>40</v>
      </c>
      <c r="AX328" s="18">
        <v>76</v>
      </c>
      <c r="AY328" s="18">
        <v>123</v>
      </c>
      <c r="AZ328" s="18">
        <v>0</v>
      </c>
      <c r="BA328" s="18">
        <v>0</v>
      </c>
      <c r="BB328" s="18">
        <v>0</v>
      </c>
      <c r="BC328" s="18">
        <v>0</v>
      </c>
      <c r="BD328" s="18">
        <v>0</v>
      </c>
      <c r="BE328" s="25">
        <v>0</v>
      </c>
      <c r="BF328" s="18">
        <v>0</v>
      </c>
      <c r="BG328" s="18">
        <v>0</v>
      </c>
      <c r="BH328" s="18">
        <v>0</v>
      </c>
      <c r="BI328" s="18">
        <v>0</v>
      </c>
      <c r="BJ328" s="118">
        <v>0</v>
      </c>
      <c r="BK328" s="118">
        <v>0</v>
      </c>
      <c r="BL328" s="118">
        <v>0</v>
      </c>
      <c r="BM328" s="118">
        <v>0</v>
      </c>
      <c r="BN328" s="118">
        <v>0</v>
      </c>
      <c r="BO328" s="103"/>
      <c r="BP328">
        <f t="shared" si="865"/>
        <v>0</v>
      </c>
      <c r="BQ328">
        <f t="shared" si="865"/>
        <v>0</v>
      </c>
      <c r="BR328">
        <f t="shared" si="865"/>
        <v>0</v>
      </c>
      <c r="BS328">
        <f t="shared" si="865"/>
        <v>0</v>
      </c>
      <c r="BT328">
        <f t="shared" si="865"/>
        <v>0</v>
      </c>
      <c r="BU328">
        <f t="shared" si="865"/>
        <v>0</v>
      </c>
      <c r="BV328">
        <f t="shared" si="865"/>
        <v>0</v>
      </c>
      <c r="BW328">
        <f t="shared" si="865"/>
        <v>0</v>
      </c>
      <c r="BX328">
        <f t="shared" si="865"/>
        <v>0</v>
      </c>
      <c r="BY328">
        <f t="shared" si="865"/>
        <v>0</v>
      </c>
      <c r="BZ328">
        <f t="shared" si="866"/>
        <v>0</v>
      </c>
      <c r="CA328">
        <f t="shared" si="866"/>
        <v>0</v>
      </c>
      <c r="CB328">
        <f t="shared" si="866"/>
        <v>0</v>
      </c>
      <c r="CC328">
        <f t="shared" si="866"/>
        <v>0</v>
      </c>
      <c r="CD328">
        <f t="shared" si="866"/>
        <v>0</v>
      </c>
      <c r="CE328">
        <f t="shared" si="866"/>
        <v>0</v>
      </c>
      <c r="CF328">
        <f t="shared" si="866"/>
        <v>0</v>
      </c>
      <c r="CG328">
        <f t="shared" si="866"/>
        <v>0</v>
      </c>
      <c r="CH328">
        <f t="shared" si="866"/>
        <v>0</v>
      </c>
      <c r="CI328">
        <f t="shared" si="866"/>
        <v>0</v>
      </c>
      <c r="CJ328">
        <f t="shared" si="867"/>
        <v>0</v>
      </c>
      <c r="CK328">
        <f t="shared" si="867"/>
        <v>0</v>
      </c>
      <c r="CL328">
        <f t="shared" si="867"/>
        <v>0</v>
      </c>
      <c r="CM328">
        <f t="shared" si="867"/>
        <v>0</v>
      </c>
      <c r="CN328">
        <f t="shared" si="867"/>
        <v>0</v>
      </c>
      <c r="CO328">
        <f t="shared" si="867"/>
        <v>0</v>
      </c>
      <c r="CP328">
        <f t="shared" si="867"/>
        <v>0</v>
      </c>
      <c r="CQ328">
        <f t="shared" si="867"/>
        <v>0</v>
      </c>
      <c r="CR328">
        <f t="shared" si="867"/>
        <v>0</v>
      </c>
      <c r="CS328">
        <f t="shared" si="867"/>
        <v>0</v>
      </c>
      <c r="CT328">
        <f t="shared" si="868"/>
        <v>0</v>
      </c>
      <c r="CU328">
        <f t="shared" si="868"/>
        <v>0</v>
      </c>
      <c r="CV328">
        <f t="shared" si="868"/>
        <v>0</v>
      </c>
      <c r="CW328">
        <f t="shared" si="868"/>
        <v>0</v>
      </c>
      <c r="CX328">
        <f t="shared" si="868"/>
        <v>0</v>
      </c>
      <c r="CY328">
        <f t="shared" si="868"/>
        <v>0</v>
      </c>
      <c r="CZ328">
        <f t="shared" si="868"/>
        <v>0</v>
      </c>
      <c r="DA328">
        <f t="shared" si="868"/>
        <v>0</v>
      </c>
      <c r="DB328">
        <f t="shared" si="868"/>
        <v>0</v>
      </c>
      <c r="DC328">
        <f t="shared" si="868"/>
        <v>0</v>
      </c>
      <c r="DD328">
        <f t="shared" si="869"/>
        <v>0</v>
      </c>
      <c r="DE328">
        <f t="shared" si="869"/>
        <v>0</v>
      </c>
      <c r="DF328">
        <f t="shared" si="869"/>
        <v>0</v>
      </c>
      <c r="DG328">
        <f t="shared" si="869"/>
        <v>0</v>
      </c>
      <c r="DH328">
        <f t="shared" si="869"/>
        <v>0</v>
      </c>
      <c r="DI328">
        <f t="shared" si="869"/>
        <v>0</v>
      </c>
      <c r="DJ328">
        <f t="shared" si="869"/>
        <v>0</v>
      </c>
      <c r="DK328">
        <f t="shared" si="869"/>
        <v>0</v>
      </c>
      <c r="DL328">
        <f t="shared" si="869"/>
        <v>0</v>
      </c>
      <c r="DM328">
        <f t="shared" si="869"/>
        <v>0</v>
      </c>
      <c r="DN328">
        <f t="shared" si="870"/>
        <v>0</v>
      </c>
      <c r="DO328">
        <f t="shared" si="870"/>
        <v>0</v>
      </c>
      <c r="DP328">
        <f t="shared" si="870"/>
        <v>0</v>
      </c>
      <c r="DQ328">
        <f t="shared" si="870"/>
        <v>0</v>
      </c>
      <c r="DR328">
        <f t="shared" si="870"/>
        <v>0</v>
      </c>
      <c r="DS328">
        <f t="shared" si="870"/>
        <v>0</v>
      </c>
      <c r="DT328">
        <f t="shared" si="870"/>
        <v>0</v>
      </c>
      <c r="DU328">
        <f t="shared" si="870"/>
        <v>0</v>
      </c>
      <c r="DV328">
        <f t="shared" si="870"/>
        <v>0</v>
      </c>
      <c r="DW328">
        <f t="shared" si="870"/>
        <v>0</v>
      </c>
      <c r="DX328">
        <f t="shared" si="871"/>
        <v>0</v>
      </c>
      <c r="DY328">
        <f t="shared" si="871"/>
        <v>0</v>
      </c>
      <c r="DZ328">
        <f t="shared" si="871"/>
        <v>0</v>
      </c>
    </row>
    <row r="329" spans="1:130">
      <c r="A329" s="106"/>
      <c r="B329" s="19" t="s">
        <v>2</v>
      </c>
      <c r="C329" s="96"/>
      <c r="D329" s="18">
        <v>0</v>
      </c>
      <c r="E329" s="18">
        <v>0</v>
      </c>
      <c r="F329" s="18">
        <v>0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/>
      <c r="AB329" s="18">
        <v>224</v>
      </c>
      <c r="AC329" s="18">
        <v>215</v>
      </c>
      <c r="AD329" s="18">
        <v>380</v>
      </c>
      <c r="AE329" s="18">
        <v>600</v>
      </c>
      <c r="AF329" s="18"/>
      <c r="AG329" s="18">
        <v>881</v>
      </c>
      <c r="AH329" s="18"/>
      <c r="AI329" s="18">
        <v>724</v>
      </c>
      <c r="AJ329" s="18"/>
      <c r="AK329" s="18"/>
      <c r="AL329" s="18">
        <v>1849</v>
      </c>
      <c r="AM329" s="18"/>
      <c r="AN329" s="18"/>
      <c r="AO329" s="18">
        <f>1402</f>
        <v>1402</v>
      </c>
      <c r="AP329" s="18">
        <v>0</v>
      </c>
      <c r="AQ329" s="18">
        <f>31400/653</f>
        <v>48.085758039816234</v>
      </c>
      <c r="AR329" s="18">
        <f>308200/705</f>
        <v>437.16312056737587</v>
      </c>
      <c r="AS329" s="18">
        <f>750700/744.3</f>
        <v>1008.5986833266156</v>
      </c>
      <c r="AT329" s="18">
        <v>1822</v>
      </c>
      <c r="AU329" s="41" t="s">
        <v>16</v>
      </c>
      <c r="AV329" s="41" t="s">
        <v>16</v>
      </c>
      <c r="AW329" s="41" t="s">
        <v>16</v>
      </c>
      <c r="AX329" s="41" t="s">
        <v>16</v>
      </c>
      <c r="AY329" s="41" t="s">
        <v>16</v>
      </c>
      <c r="AZ329" s="41" t="s">
        <v>16</v>
      </c>
      <c r="BA329" s="18">
        <v>4960</v>
      </c>
      <c r="BB329" s="41" t="s">
        <v>16</v>
      </c>
      <c r="BC329" s="18">
        <v>2321</v>
      </c>
      <c r="BD329" s="41" t="s">
        <v>16</v>
      </c>
      <c r="BE329" s="25">
        <v>0</v>
      </c>
      <c r="BF329" s="18">
        <v>0</v>
      </c>
      <c r="BG329" s="18">
        <v>0</v>
      </c>
      <c r="BH329" s="18">
        <v>0</v>
      </c>
      <c r="BI329" s="18">
        <v>0</v>
      </c>
      <c r="BJ329" s="118">
        <v>0</v>
      </c>
      <c r="BK329" s="118">
        <v>0</v>
      </c>
      <c r="BL329" s="118">
        <v>0</v>
      </c>
      <c r="BM329" s="118">
        <v>0</v>
      </c>
      <c r="BN329" s="118">
        <v>0</v>
      </c>
      <c r="BO329" s="103"/>
      <c r="BP329">
        <f t="shared" ref="BP329:BY335" si="872">IF($C329&lt;&gt;"",IF(D329&gt;0,1,0),0)</f>
        <v>0</v>
      </c>
      <c r="BQ329">
        <f t="shared" si="872"/>
        <v>0</v>
      </c>
      <c r="BR329">
        <f t="shared" si="872"/>
        <v>0</v>
      </c>
      <c r="BS329">
        <f t="shared" si="872"/>
        <v>0</v>
      </c>
      <c r="BT329">
        <f t="shared" si="872"/>
        <v>0</v>
      </c>
      <c r="BU329">
        <f t="shared" si="872"/>
        <v>0</v>
      </c>
      <c r="BV329">
        <f t="shared" si="872"/>
        <v>0</v>
      </c>
      <c r="BW329">
        <f t="shared" si="872"/>
        <v>0</v>
      </c>
      <c r="BX329">
        <f t="shared" si="872"/>
        <v>0</v>
      </c>
      <c r="BY329">
        <f t="shared" si="872"/>
        <v>0</v>
      </c>
      <c r="BZ329">
        <f t="shared" ref="BZ329:CI335" si="873">IF($C329&lt;&gt;"",IF(N329&gt;0,1,0),0)</f>
        <v>0</v>
      </c>
      <c r="CA329">
        <f t="shared" si="873"/>
        <v>0</v>
      </c>
      <c r="CB329">
        <f t="shared" si="873"/>
        <v>0</v>
      </c>
      <c r="CC329">
        <f t="shared" si="873"/>
        <v>0</v>
      </c>
      <c r="CD329">
        <f t="shared" si="873"/>
        <v>0</v>
      </c>
      <c r="CE329">
        <f t="shared" si="873"/>
        <v>0</v>
      </c>
      <c r="CF329">
        <f t="shared" si="873"/>
        <v>0</v>
      </c>
      <c r="CG329">
        <f t="shared" si="873"/>
        <v>0</v>
      </c>
      <c r="CH329">
        <f t="shared" si="873"/>
        <v>0</v>
      </c>
      <c r="CI329">
        <f t="shared" si="873"/>
        <v>0</v>
      </c>
      <c r="CJ329">
        <f t="shared" ref="CJ329:CS335" si="874">IF($C329&lt;&gt;"",IF(X329&gt;0,1,0),0)</f>
        <v>0</v>
      </c>
      <c r="CK329">
        <f t="shared" si="874"/>
        <v>0</v>
      </c>
      <c r="CL329">
        <f t="shared" si="874"/>
        <v>0</v>
      </c>
      <c r="CM329">
        <f t="shared" si="874"/>
        <v>0</v>
      </c>
      <c r="CN329">
        <f t="shared" si="874"/>
        <v>0</v>
      </c>
      <c r="CO329">
        <f t="shared" si="874"/>
        <v>0</v>
      </c>
      <c r="CP329">
        <f t="shared" si="874"/>
        <v>0</v>
      </c>
      <c r="CQ329">
        <f t="shared" si="874"/>
        <v>0</v>
      </c>
      <c r="CR329">
        <f t="shared" si="874"/>
        <v>0</v>
      </c>
      <c r="CS329">
        <f t="shared" si="874"/>
        <v>0</v>
      </c>
      <c r="CT329">
        <f t="shared" ref="CT329:CZ335" si="875">IF($C329&lt;&gt;"",IF(AH329&gt;0,1,0),0)</f>
        <v>0</v>
      </c>
      <c r="CU329">
        <f t="shared" si="875"/>
        <v>0</v>
      </c>
      <c r="CV329">
        <f t="shared" si="875"/>
        <v>0</v>
      </c>
      <c r="CW329">
        <f t="shared" si="875"/>
        <v>0</v>
      </c>
      <c r="CX329">
        <f t="shared" si="875"/>
        <v>0</v>
      </c>
      <c r="CY329">
        <f t="shared" si="875"/>
        <v>0</v>
      </c>
      <c r="CZ329">
        <f t="shared" si="875"/>
        <v>0</v>
      </c>
      <c r="DA329">
        <f t="shared" si="868"/>
        <v>0</v>
      </c>
      <c r="DB329">
        <f t="shared" si="868"/>
        <v>0</v>
      </c>
      <c r="DC329">
        <f t="shared" si="868"/>
        <v>0</v>
      </c>
      <c r="DD329">
        <f t="shared" si="869"/>
        <v>0</v>
      </c>
      <c r="DE329">
        <f t="shared" si="869"/>
        <v>0</v>
      </c>
      <c r="DF329">
        <f t="shared" ref="DF329:DO335" si="876">IF($C329&lt;&gt;"",IF(AT329&gt;0,1,0),0)</f>
        <v>0</v>
      </c>
      <c r="DG329">
        <f t="shared" si="876"/>
        <v>0</v>
      </c>
      <c r="DH329">
        <f t="shared" si="876"/>
        <v>0</v>
      </c>
      <c r="DI329">
        <f t="shared" si="876"/>
        <v>0</v>
      </c>
      <c r="DJ329">
        <f t="shared" si="876"/>
        <v>0</v>
      </c>
      <c r="DK329">
        <f t="shared" si="876"/>
        <v>0</v>
      </c>
      <c r="DL329">
        <f t="shared" si="876"/>
        <v>0</v>
      </c>
      <c r="DM329">
        <f t="shared" si="876"/>
        <v>0</v>
      </c>
      <c r="DN329">
        <f t="shared" si="876"/>
        <v>0</v>
      </c>
      <c r="DO329">
        <f t="shared" si="876"/>
        <v>0</v>
      </c>
      <c r="DP329">
        <f t="shared" ref="DP329:DY335" si="877">IF($C329&lt;&gt;"",IF(BD329&gt;0,1,0),0)</f>
        <v>0</v>
      </c>
      <c r="DQ329">
        <f t="shared" si="877"/>
        <v>0</v>
      </c>
      <c r="DR329">
        <f t="shared" si="877"/>
        <v>0</v>
      </c>
      <c r="DS329">
        <f t="shared" si="877"/>
        <v>0</v>
      </c>
      <c r="DT329">
        <f t="shared" si="877"/>
        <v>0</v>
      </c>
      <c r="DU329">
        <f t="shared" si="877"/>
        <v>0</v>
      </c>
      <c r="DV329">
        <f t="shared" si="877"/>
        <v>0</v>
      </c>
      <c r="DW329">
        <f t="shared" si="877"/>
        <v>0</v>
      </c>
      <c r="DX329">
        <f t="shared" si="877"/>
        <v>0</v>
      </c>
      <c r="DY329">
        <f t="shared" si="877"/>
        <v>0</v>
      </c>
      <c r="DZ329">
        <f t="shared" ref="DZ329:DZ335" si="878">IF($C329&lt;&gt;"",IF(BN329&gt;0,1,0),0)</f>
        <v>0</v>
      </c>
    </row>
    <row r="330" spans="1:130">
      <c r="A330" s="106"/>
      <c r="B330" s="19" t="s">
        <v>202</v>
      </c>
      <c r="C330" s="96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41"/>
      <c r="AT330" s="18"/>
      <c r="AU330" s="41"/>
      <c r="AV330" s="41"/>
      <c r="AW330" s="41"/>
      <c r="AX330" s="41"/>
      <c r="AY330" s="18">
        <v>24.6</v>
      </c>
      <c r="AZ330" s="41"/>
      <c r="BA330" s="18"/>
      <c r="BB330" s="41"/>
      <c r="BC330" s="18">
        <v>25.7</v>
      </c>
      <c r="BD330" s="41"/>
      <c r="BE330" s="25"/>
      <c r="BF330" s="18"/>
      <c r="BG330" s="18"/>
      <c r="BH330" s="18"/>
      <c r="BI330" s="18"/>
      <c r="BJ330" s="118"/>
      <c r="BK330" s="118">
        <v>35.287158900000009</v>
      </c>
      <c r="BL330" s="118">
        <v>0</v>
      </c>
      <c r="BM330" s="118">
        <v>0</v>
      </c>
      <c r="BN330" s="118">
        <v>0</v>
      </c>
      <c r="BO330" s="103"/>
      <c r="BP330">
        <f t="shared" si="872"/>
        <v>0</v>
      </c>
      <c r="BQ330">
        <f t="shared" si="872"/>
        <v>0</v>
      </c>
      <c r="BR330">
        <f t="shared" si="872"/>
        <v>0</v>
      </c>
      <c r="BS330">
        <f t="shared" si="872"/>
        <v>0</v>
      </c>
      <c r="BT330">
        <f t="shared" si="872"/>
        <v>0</v>
      </c>
      <c r="BU330">
        <f t="shared" si="872"/>
        <v>0</v>
      </c>
      <c r="BV330">
        <f t="shared" si="872"/>
        <v>0</v>
      </c>
      <c r="BW330">
        <f t="shared" si="872"/>
        <v>0</v>
      </c>
      <c r="BX330">
        <f t="shared" si="872"/>
        <v>0</v>
      </c>
      <c r="BY330">
        <f t="shared" si="872"/>
        <v>0</v>
      </c>
      <c r="BZ330">
        <f t="shared" si="873"/>
        <v>0</v>
      </c>
      <c r="CA330">
        <f t="shared" si="873"/>
        <v>0</v>
      </c>
      <c r="CB330">
        <f t="shared" si="873"/>
        <v>0</v>
      </c>
      <c r="CC330">
        <f t="shared" si="873"/>
        <v>0</v>
      </c>
      <c r="CD330">
        <f t="shared" si="873"/>
        <v>0</v>
      </c>
      <c r="CE330">
        <f t="shared" si="873"/>
        <v>0</v>
      </c>
      <c r="CF330">
        <f t="shared" si="873"/>
        <v>0</v>
      </c>
      <c r="CG330">
        <f t="shared" si="873"/>
        <v>0</v>
      </c>
      <c r="CH330">
        <f t="shared" si="873"/>
        <v>0</v>
      </c>
      <c r="CI330">
        <f t="shared" si="873"/>
        <v>0</v>
      </c>
      <c r="CJ330">
        <f t="shared" si="874"/>
        <v>0</v>
      </c>
      <c r="CK330">
        <f t="shared" si="874"/>
        <v>0</v>
      </c>
      <c r="CL330">
        <f t="shared" si="874"/>
        <v>0</v>
      </c>
      <c r="CM330">
        <f t="shared" si="874"/>
        <v>0</v>
      </c>
      <c r="CN330">
        <f t="shared" si="874"/>
        <v>0</v>
      </c>
      <c r="CO330">
        <f t="shared" si="874"/>
        <v>0</v>
      </c>
      <c r="CP330">
        <f t="shared" si="874"/>
        <v>0</v>
      </c>
      <c r="CQ330">
        <f t="shared" si="874"/>
        <v>0</v>
      </c>
      <c r="CR330">
        <f t="shared" si="874"/>
        <v>0</v>
      </c>
      <c r="CS330">
        <f t="shared" si="874"/>
        <v>0</v>
      </c>
      <c r="CT330">
        <f t="shared" si="875"/>
        <v>0</v>
      </c>
      <c r="CU330">
        <f t="shared" si="875"/>
        <v>0</v>
      </c>
      <c r="CV330">
        <f t="shared" si="875"/>
        <v>0</v>
      </c>
      <c r="CW330">
        <f t="shared" si="875"/>
        <v>0</v>
      </c>
      <c r="CX330">
        <f t="shared" si="875"/>
        <v>0</v>
      </c>
      <c r="CY330">
        <f t="shared" si="875"/>
        <v>0</v>
      </c>
      <c r="CZ330">
        <f t="shared" si="875"/>
        <v>0</v>
      </c>
      <c r="DA330">
        <f t="shared" ref="DA330:DB335" si="879">IF($C330&lt;&gt;"",IF(AO330&gt;0,1,0),0)</f>
        <v>0</v>
      </c>
      <c r="DB330">
        <f t="shared" si="868"/>
        <v>0</v>
      </c>
      <c r="DC330">
        <f t="shared" si="868"/>
        <v>0</v>
      </c>
      <c r="DD330">
        <f t="shared" ref="DD330:DE335" si="880">IF($C330&lt;&gt;"",IF(AR330&gt;0,1,0),0)</f>
        <v>0</v>
      </c>
      <c r="DE330">
        <f t="shared" si="880"/>
        <v>0</v>
      </c>
      <c r="DF330">
        <f t="shared" si="876"/>
        <v>0</v>
      </c>
      <c r="DG330">
        <f t="shared" si="876"/>
        <v>0</v>
      </c>
      <c r="DH330">
        <f t="shared" si="876"/>
        <v>0</v>
      </c>
      <c r="DI330">
        <f t="shared" si="876"/>
        <v>0</v>
      </c>
      <c r="DJ330">
        <f t="shared" si="876"/>
        <v>0</v>
      </c>
      <c r="DK330">
        <f t="shared" si="876"/>
        <v>0</v>
      </c>
      <c r="DL330">
        <f t="shared" si="876"/>
        <v>0</v>
      </c>
      <c r="DM330">
        <f t="shared" si="876"/>
        <v>0</v>
      </c>
      <c r="DN330">
        <f t="shared" si="876"/>
        <v>0</v>
      </c>
      <c r="DO330">
        <f t="shared" si="876"/>
        <v>0</v>
      </c>
      <c r="DP330">
        <f t="shared" si="877"/>
        <v>0</v>
      </c>
      <c r="DQ330">
        <f t="shared" si="877"/>
        <v>0</v>
      </c>
      <c r="DR330">
        <f t="shared" si="877"/>
        <v>0</v>
      </c>
      <c r="DS330">
        <f t="shared" si="877"/>
        <v>0</v>
      </c>
      <c r="DT330">
        <f t="shared" si="877"/>
        <v>0</v>
      </c>
      <c r="DU330">
        <f t="shared" si="877"/>
        <v>0</v>
      </c>
      <c r="DV330">
        <f t="shared" si="877"/>
        <v>0</v>
      </c>
      <c r="DW330">
        <f t="shared" si="877"/>
        <v>0</v>
      </c>
      <c r="DX330">
        <f t="shared" si="877"/>
        <v>0</v>
      </c>
      <c r="DY330">
        <f t="shared" si="877"/>
        <v>0</v>
      </c>
      <c r="DZ330">
        <f t="shared" si="878"/>
        <v>0</v>
      </c>
    </row>
    <row r="331" spans="1:130">
      <c r="A331" s="106" t="str">
        <f>IF(LEFT(B370,1)&lt;&gt;"",IF(LEFT(B370,1)&lt;&gt;" ",COUNT($A$66:A326)+1,""),"")</f>
        <v/>
      </c>
      <c r="B331" s="55" t="s">
        <v>3</v>
      </c>
      <c r="C331" s="96"/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41">
        <v>0.123298</v>
      </c>
      <c r="S331" s="41">
        <v>0.17835300000000001</v>
      </c>
      <c r="T331" s="18">
        <v>0.16097400000000001</v>
      </c>
      <c r="U331" s="18">
        <v>0</v>
      </c>
      <c r="V331" s="18">
        <v>3.9253999999999997E-2</v>
      </c>
      <c r="W331" s="41">
        <v>8.6999999999999994E-2</v>
      </c>
      <c r="X331" s="18">
        <v>0.51100000000000001</v>
      </c>
      <c r="Y331" s="18">
        <v>0.84099999999999997</v>
      </c>
      <c r="Z331" s="18">
        <v>1.514</v>
      </c>
      <c r="AA331" s="18">
        <v>22.39311</v>
      </c>
      <c r="AB331" s="41" t="s">
        <v>16</v>
      </c>
      <c r="AC331" s="41" t="s">
        <v>16</v>
      </c>
      <c r="AD331" s="41" t="s">
        <v>16</v>
      </c>
      <c r="AE331" s="41" t="s">
        <v>16</v>
      </c>
      <c r="AF331" s="18">
        <v>83.737229999999997</v>
      </c>
      <c r="AG331" s="41" t="s">
        <v>16</v>
      </c>
      <c r="AH331" s="18">
        <v>796.00800000000004</v>
      </c>
      <c r="AI331" s="41" t="s">
        <v>16</v>
      </c>
      <c r="AJ331" s="18">
        <v>517.05629999999996</v>
      </c>
      <c r="AK331" s="18">
        <v>705.49519999999995</v>
      </c>
      <c r="AL331" s="18">
        <v>347</v>
      </c>
      <c r="AM331" s="18">
        <v>702.61929999999995</v>
      </c>
      <c r="AN331" s="18">
        <v>269.30309999999997</v>
      </c>
      <c r="AO331" s="18">
        <f>242.1524-120.9</f>
        <v>121.25239999999999</v>
      </c>
      <c r="AP331" s="18">
        <v>419.94361700000002</v>
      </c>
      <c r="AQ331" s="18">
        <v>88.529719999999998</v>
      </c>
      <c r="AR331" s="18">
        <v>292.60890000000001</v>
      </c>
      <c r="AS331" s="41" t="s">
        <v>16</v>
      </c>
      <c r="AT331" s="41" t="s">
        <v>16</v>
      </c>
      <c r="AU331" s="18">
        <v>797.7527</v>
      </c>
      <c r="AV331" s="18">
        <v>1638.9829999999999</v>
      </c>
      <c r="AW331" s="18">
        <f>2088.998-AW328-AW327</f>
        <v>1911.998</v>
      </c>
      <c r="AX331" s="18">
        <f>2785.9723-AX328-AX327</f>
        <v>2468.9722999999999</v>
      </c>
      <c r="AY331" s="18">
        <f>3658.879-AY330-AY328-AY327</f>
        <v>3164.279</v>
      </c>
      <c r="AZ331" s="18">
        <f>3080.401-AZ327</f>
        <v>2990.4009999999998</v>
      </c>
      <c r="BA331" s="41" t="s">
        <v>16</v>
      </c>
      <c r="BB331" s="18">
        <v>891.7333407000001</v>
      </c>
      <c r="BC331" s="41" t="s">
        <v>16</v>
      </c>
      <c r="BD331" s="18">
        <v>4736.2069947</v>
      </c>
      <c r="BE331" s="25">
        <v>646.10859809999999</v>
      </c>
      <c r="BF331" s="18">
        <v>202.34123360000004</v>
      </c>
      <c r="BG331" s="18">
        <v>397.07737210000005</v>
      </c>
      <c r="BH331" s="18">
        <v>223.98164210000002</v>
      </c>
      <c r="BI331" s="18">
        <v>24.725105899999999</v>
      </c>
      <c r="BJ331" s="73">
        <v>23.493360600000003</v>
      </c>
      <c r="BK331" s="73">
        <v>2</v>
      </c>
      <c r="BL331" s="118">
        <v>133.0205627</v>
      </c>
      <c r="BM331" s="118">
        <v>12.8076308</v>
      </c>
      <c r="BN331" s="118">
        <v>0</v>
      </c>
      <c r="BO331" s="103"/>
      <c r="BP331">
        <f t="shared" si="872"/>
        <v>0</v>
      </c>
      <c r="BQ331">
        <f t="shared" si="872"/>
        <v>0</v>
      </c>
      <c r="BR331">
        <f t="shared" si="872"/>
        <v>0</v>
      </c>
      <c r="BS331">
        <f t="shared" si="872"/>
        <v>0</v>
      </c>
      <c r="BT331">
        <f t="shared" si="872"/>
        <v>0</v>
      </c>
      <c r="BU331">
        <f t="shared" si="872"/>
        <v>0</v>
      </c>
      <c r="BV331">
        <f t="shared" si="872"/>
        <v>0</v>
      </c>
      <c r="BW331">
        <f t="shared" si="872"/>
        <v>0</v>
      </c>
      <c r="BX331">
        <f t="shared" si="872"/>
        <v>0</v>
      </c>
      <c r="BY331">
        <f t="shared" si="872"/>
        <v>0</v>
      </c>
      <c r="BZ331">
        <f t="shared" si="873"/>
        <v>0</v>
      </c>
      <c r="CA331">
        <f t="shared" si="873"/>
        <v>0</v>
      </c>
      <c r="CB331">
        <f t="shared" si="873"/>
        <v>0</v>
      </c>
      <c r="CC331">
        <f t="shared" si="873"/>
        <v>0</v>
      </c>
      <c r="CD331">
        <f t="shared" si="873"/>
        <v>0</v>
      </c>
      <c r="CE331">
        <f t="shared" si="873"/>
        <v>0</v>
      </c>
      <c r="CF331">
        <f t="shared" si="873"/>
        <v>0</v>
      </c>
      <c r="CG331">
        <f t="shared" si="873"/>
        <v>0</v>
      </c>
      <c r="CH331">
        <f t="shared" si="873"/>
        <v>0</v>
      </c>
      <c r="CI331">
        <f t="shared" si="873"/>
        <v>0</v>
      </c>
      <c r="CJ331">
        <f t="shared" si="874"/>
        <v>0</v>
      </c>
      <c r="CK331">
        <f t="shared" si="874"/>
        <v>0</v>
      </c>
      <c r="CL331">
        <f t="shared" si="874"/>
        <v>0</v>
      </c>
      <c r="CM331">
        <f t="shared" si="874"/>
        <v>0</v>
      </c>
      <c r="CN331">
        <f t="shared" si="874"/>
        <v>0</v>
      </c>
      <c r="CO331">
        <f t="shared" si="874"/>
        <v>0</v>
      </c>
      <c r="CP331">
        <f t="shared" si="874"/>
        <v>0</v>
      </c>
      <c r="CQ331">
        <f t="shared" si="874"/>
        <v>0</v>
      </c>
      <c r="CR331">
        <f t="shared" si="874"/>
        <v>0</v>
      </c>
      <c r="CS331">
        <f t="shared" si="874"/>
        <v>0</v>
      </c>
      <c r="CT331">
        <f t="shared" si="875"/>
        <v>0</v>
      </c>
      <c r="CU331">
        <f t="shared" si="875"/>
        <v>0</v>
      </c>
      <c r="CV331">
        <f t="shared" si="875"/>
        <v>0</v>
      </c>
      <c r="CW331">
        <f t="shared" si="875"/>
        <v>0</v>
      </c>
      <c r="CX331">
        <f t="shared" si="875"/>
        <v>0</v>
      </c>
      <c r="CY331">
        <f t="shared" si="875"/>
        <v>0</v>
      </c>
      <c r="CZ331">
        <f t="shared" si="875"/>
        <v>0</v>
      </c>
      <c r="DA331">
        <f t="shared" si="879"/>
        <v>0</v>
      </c>
      <c r="DB331">
        <f t="shared" si="879"/>
        <v>0</v>
      </c>
      <c r="DC331">
        <f>IF($C331&lt;&gt;"",IF(AQ331&gt;0,1,0),0)</f>
        <v>0</v>
      </c>
      <c r="DD331">
        <f t="shared" si="880"/>
        <v>0</v>
      </c>
      <c r="DE331">
        <f t="shared" si="880"/>
        <v>0</v>
      </c>
      <c r="DF331">
        <f t="shared" si="876"/>
        <v>0</v>
      </c>
      <c r="DG331">
        <f t="shared" si="876"/>
        <v>0</v>
      </c>
      <c r="DH331">
        <f t="shared" si="876"/>
        <v>0</v>
      </c>
      <c r="DI331">
        <f t="shared" si="876"/>
        <v>0</v>
      </c>
      <c r="DJ331">
        <f t="shared" si="876"/>
        <v>0</v>
      </c>
      <c r="DK331">
        <f t="shared" si="876"/>
        <v>0</v>
      </c>
      <c r="DL331">
        <f t="shared" si="876"/>
        <v>0</v>
      </c>
      <c r="DM331">
        <f t="shared" si="876"/>
        <v>0</v>
      </c>
      <c r="DN331">
        <f t="shared" si="876"/>
        <v>0</v>
      </c>
      <c r="DO331">
        <f t="shared" si="876"/>
        <v>0</v>
      </c>
      <c r="DP331">
        <f t="shared" si="877"/>
        <v>0</v>
      </c>
      <c r="DQ331">
        <f t="shared" si="877"/>
        <v>0</v>
      </c>
      <c r="DR331">
        <f t="shared" si="877"/>
        <v>0</v>
      </c>
      <c r="DS331">
        <f t="shared" si="877"/>
        <v>0</v>
      </c>
      <c r="DT331">
        <f t="shared" si="877"/>
        <v>0</v>
      </c>
      <c r="DU331">
        <f t="shared" si="877"/>
        <v>0</v>
      </c>
      <c r="DV331">
        <f t="shared" si="877"/>
        <v>0</v>
      </c>
      <c r="DW331">
        <f t="shared" si="877"/>
        <v>0</v>
      </c>
      <c r="DX331">
        <f t="shared" si="877"/>
        <v>0</v>
      </c>
      <c r="DY331">
        <f t="shared" si="877"/>
        <v>0</v>
      </c>
      <c r="DZ331">
        <f t="shared" si="878"/>
        <v>0</v>
      </c>
    </row>
    <row r="332" spans="1:130">
      <c r="A332" s="106" t="str">
        <f>IF(LEFT(B373,1)&lt;&gt;"",IF(LEFT(B373,1)&lt;&gt;" ",COUNT($A$66:A331)+1,""),"")</f>
        <v/>
      </c>
      <c r="B332" s="55" t="s">
        <v>18</v>
      </c>
      <c r="C332" s="96"/>
      <c r="D332" s="34">
        <v>0</v>
      </c>
      <c r="E332" s="34">
        <v>0</v>
      </c>
      <c r="F332" s="34">
        <v>0</v>
      </c>
      <c r="G332" s="34">
        <v>0</v>
      </c>
      <c r="H332" s="34">
        <v>0</v>
      </c>
      <c r="I332" s="34">
        <v>0</v>
      </c>
      <c r="J332" s="34">
        <v>0</v>
      </c>
      <c r="K332" s="34">
        <v>0</v>
      </c>
      <c r="L332" s="34">
        <v>0</v>
      </c>
      <c r="M332" s="34">
        <v>0</v>
      </c>
      <c r="N332" s="34">
        <v>0</v>
      </c>
      <c r="O332" s="34">
        <v>0</v>
      </c>
      <c r="P332" s="34">
        <v>0</v>
      </c>
      <c r="Q332" s="34">
        <v>0</v>
      </c>
      <c r="R332" s="34">
        <v>0</v>
      </c>
      <c r="S332" s="34">
        <v>0</v>
      </c>
      <c r="T332" s="34">
        <v>0</v>
      </c>
      <c r="U332" s="34">
        <v>0</v>
      </c>
      <c r="V332" s="34">
        <v>0</v>
      </c>
      <c r="W332" s="34">
        <v>0</v>
      </c>
      <c r="X332" s="34">
        <v>0</v>
      </c>
      <c r="Y332" s="34">
        <v>0</v>
      </c>
      <c r="Z332" s="34">
        <v>0</v>
      </c>
      <c r="AA332" s="34">
        <v>0</v>
      </c>
      <c r="AB332" s="34">
        <v>501</v>
      </c>
      <c r="AC332" s="41" t="s">
        <v>16</v>
      </c>
      <c r="AD332" s="34">
        <v>691</v>
      </c>
      <c r="AE332" s="34">
        <v>3848.6446076871007</v>
      </c>
      <c r="AF332" s="34">
        <v>4198.5248889719351</v>
      </c>
      <c r="AG332" s="34">
        <v>4630.5950852960368</v>
      </c>
      <c r="AH332" s="34">
        <v>5065.4542697561883</v>
      </c>
      <c r="AI332" s="34">
        <v>5424.6456320245998</v>
      </c>
      <c r="AJ332" s="34">
        <v>5695.3896955189484</v>
      </c>
      <c r="AK332" s="34">
        <v>5951.1696467447046</v>
      </c>
      <c r="AL332" s="34">
        <v>6301.7530506344356</v>
      </c>
      <c r="AM332" s="34">
        <v>6754.912112505559</v>
      </c>
      <c r="AN332" s="34">
        <v>7200.1283698408015</v>
      </c>
      <c r="AO332" s="34">
        <v>7696.2892158065315</v>
      </c>
      <c r="AP332" s="34">
        <v>7200</v>
      </c>
      <c r="AQ332" s="34">
        <v>0</v>
      </c>
      <c r="AR332" s="34">
        <v>0</v>
      </c>
      <c r="AS332" s="34">
        <v>0</v>
      </c>
      <c r="AT332" s="34">
        <v>0</v>
      </c>
      <c r="AU332" s="34">
        <v>0</v>
      </c>
      <c r="AV332" s="34">
        <v>0</v>
      </c>
      <c r="AW332" s="34">
        <v>0</v>
      </c>
      <c r="AX332" s="34">
        <v>0</v>
      </c>
      <c r="AY332" s="34">
        <v>0</v>
      </c>
      <c r="AZ332" s="34">
        <v>0</v>
      </c>
      <c r="BA332" s="34">
        <v>0</v>
      </c>
      <c r="BB332" s="34">
        <v>0</v>
      </c>
      <c r="BC332" s="34">
        <v>0</v>
      </c>
      <c r="BD332" s="34">
        <v>0</v>
      </c>
      <c r="BE332" s="43">
        <v>0</v>
      </c>
      <c r="BF332" s="34">
        <v>0</v>
      </c>
      <c r="BG332" s="34">
        <v>0</v>
      </c>
      <c r="BH332" s="34">
        <v>0</v>
      </c>
      <c r="BI332" s="34">
        <v>0</v>
      </c>
      <c r="BJ332" s="118">
        <v>0</v>
      </c>
      <c r="BK332" s="118">
        <v>0</v>
      </c>
      <c r="BL332" s="118">
        <v>0</v>
      </c>
      <c r="BM332" s="118">
        <v>0</v>
      </c>
      <c r="BN332" s="118">
        <v>0</v>
      </c>
      <c r="BO332" s="103"/>
      <c r="BP332">
        <f t="shared" si="872"/>
        <v>0</v>
      </c>
      <c r="BQ332">
        <f t="shared" si="872"/>
        <v>0</v>
      </c>
      <c r="BR332">
        <f t="shared" si="872"/>
        <v>0</v>
      </c>
      <c r="BS332">
        <f t="shared" si="872"/>
        <v>0</v>
      </c>
      <c r="BT332">
        <f t="shared" si="872"/>
        <v>0</v>
      </c>
      <c r="BU332">
        <f t="shared" si="872"/>
        <v>0</v>
      </c>
      <c r="BV332">
        <f t="shared" si="872"/>
        <v>0</v>
      </c>
      <c r="BW332">
        <f t="shared" si="872"/>
        <v>0</v>
      </c>
      <c r="BX332">
        <f t="shared" si="872"/>
        <v>0</v>
      </c>
      <c r="BY332">
        <f t="shared" si="872"/>
        <v>0</v>
      </c>
      <c r="BZ332">
        <f t="shared" si="873"/>
        <v>0</v>
      </c>
      <c r="CA332">
        <f t="shared" si="873"/>
        <v>0</v>
      </c>
      <c r="CB332">
        <f t="shared" si="873"/>
        <v>0</v>
      </c>
      <c r="CC332">
        <f t="shared" si="873"/>
        <v>0</v>
      </c>
      <c r="CD332">
        <f t="shared" si="873"/>
        <v>0</v>
      </c>
      <c r="CE332">
        <f t="shared" si="873"/>
        <v>0</v>
      </c>
      <c r="CF332">
        <f t="shared" si="873"/>
        <v>0</v>
      </c>
      <c r="CG332">
        <f t="shared" si="873"/>
        <v>0</v>
      </c>
      <c r="CH332">
        <f t="shared" si="873"/>
        <v>0</v>
      </c>
      <c r="CI332">
        <f t="shared" si="873"/>
        <v>0</v>
      </c>
      <c r="CJ332">
        <f t="shared" si="874"/>
        <v>0</v>
      </c>
      <c r="CK332">
        <f t="shared" si="874"/>
        <v>0</v>
      </c>
      <c r="CL332">
        <f t="shared" si="874"/>
        <v>0</v>
      </c>
      <c r="CM332">
        <f t="shared" si="874"/>
        <v>0</v>
      </c>
      <c r="CN332">
        <f t="shared" si="874"/>
        <v>0</v>
      </c>
      <c r="CO332">
        <f t="shared" si="874"/>
        <v>0</v>
      </c>
      <c r="CP332">
        <f t="shared" si="874"/>
        <v>0</v>
      </c>
      <c r="CQ332">
        <f t="shared" si="874"/>
        <v>0</v>
      </c>
      <c r="CR332">
        <f t="shared" si="874"/>
        <v>0</v>
      </c>
      <c r="CS332">
        <f t="shared" si="874"/>
        <v>0</v>
      </c>
      <c r="CT332">
        <f t="shared" si="875"/>
        <v>0</v>
      </c>
      <c r="CU332">
        <f t="shared" si="875"/>
        <v>0</v>
      </c>
      <c r="CV332">
        <f t="shared" si="875"/>
        <v>0</v>
      </c>
      <c r="CW332">
        <f t="shared" si="875"/>
        <v>0</v>
      </c>
      <c r="CX332">
        <f t="shared" si="875"/>
        <v>0</v>
      </c>
      <c r="CY332">
        <f t="shared" si="875"/>
        <v>0</v>
      </c>
      <c r="CZ332">
        <f t="shared" si="875"/>
        <v>0</v>
      </c>
      <c r="DA332">
        <f t="shared" si="879"/>
        <v>0</v>
      </c>
      <c r="DB332">
        <f t="shared" si="879"/>
        <v>0</v>
      </c>
      <c r="DC332">
        <f>IF($C332&lt;&gt;"",IF(AQ332&gt;0,1,0),0)</f>
        <v>0</v>
      </c>
      <c r="DD332">
        <f t="shared" si="880"/>
        <v>0</v>
      </c>
      <c r="DE332">
        <f t="shared" si="880"/>
        <v>0</v>
      </c>
      <c r="DF332">
        <f t="shared" si="876"/>
        <v>0</v>
      </c>
      <c r="DG332">
        <f t="shared" si="876"/>
        <v>0</v>
      </c>
      <c r="DH332">
        <f t="shared" si="876"/>
        <v>0</v>
      </c>
      <c r="DI332">
        <f t="shared" si="876"/>
        <v>0</v>
      </c>
      <c r="DJ332">
        <f t="shared" si="876"/>
        <v>0</v>
      </c>
      <c r="DK332">
        <f t="shared" si="876"/>
        <v>0</v>
      </c>
      <c r="DL332">
        <f t="shared" si="876"/>
        <v>0</v>
      </c>
      <c r="DM332">
        <f t="shared" si="876"/>
        <v>0</v>
      </c>
      <c r="DN332">
        <f t="shared" si="876"/>
        <v>0</v>
      </c>
      <c r="DO332">
        <f t="shared" si="876"/>
        <v>0</v>
      </c>
      <c r="DP332">
        <f t="shared" si="877"/>
        <v>0</v>
      </c>
      <c r="DQ332">
        <f t="shared" si="877"/>
        <v>0</v>
      </c>
      <c r="DR332">
        <f t="shared" si="877"/>
        <v>0</v>
      </c>
      <c r="DS332">
        <f t="shared" si="877"/>
        <v>0</v>
      </c>
      <c r="DT332">
        <f t="shared" si="877"/>
        <v>0</v>
      </c>
      <c r="DU332">
        <f t="shared" si="877"/>
        <v>0</v>
      </c>
      <c r="DV332">
        <f t="shared" si="877"/>
        <v>0</v>
      </c>
      <c r="DW332">
        <f t="shared" si="877"/>
        <v>0</v>
      </c>
      <c r="DX332">
        <f t="shared" si="877"/>
        <v>0</v>
      </c>
      <c r="DY332">
        <f t="shared" si="877"/>
        <v>0</v>
      </c>
      <c r="DZ332">
        <f t="shared" si="878"/>
        <v>0</v>
      </c>
    </row>
    <row r="333" spans="1:130">
      <c r="A333" s="106"/>
      <c r="B333" s="55" t="s">
        <v>25</v>
      </c>
      <c r="C333" s="96"/>
      <c r="D333" s="18">
        <v>0</v>
      </c>
      <c r="E333" s="18">
        <v>0</v>
      </c>
      <c r="F333" s="18">
        <v>0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85</v>
      </c>
      <c r="AJ333" s="18">
        <v>450</v>
      </c>
      <c r="AK333" s="18">
        <v>1123</v>
      </c>
      <c r="AL333" s="18">
        <v>468</v>
      </c>
      <c r="AM333" s="18">
        <v>0</v>
      </c>
      <c r="AN333" s="18">
        <v>0</v>
      </c>
      <c r="AO333" s="18">
        <v>0</v>
      </c>
      <c r="AP333" s="18">
        <v>0</v>
      </c>
      <c r="AQ333" s="18">
        <v>0</v>
      </c>
      <c r="AR333" s="18">
        <v>2343</v>
      </c>
      <c r="AS333" s="18">
        <v>2403</v>
      </c>
      <c r="AT333" s="18">
        <v>2463</v>
      </c>
      <c r="AU333" s="18">
        <v>2523</v>
      </c>
      <c r="AV333" s="18">
        <v>2593</v>
      </c>
      <c r="AW333" s="18">
        <v>2663</v>
      </c>
      <c r="AX333" s="18">
        <v>2783</v>
      </c>
      <c r="AY333" s="18">
        <v>2903</v>
      </c>
      <c r="AZ333" s="18">
        <v>3023</v>
      </c>
      <c r="BA333" s="18">
        <v>3043</v>
      </c>
      <c r="BB333" s="18">
        <v>3100</v>
      </c>
      <c r="BC333" s="18">
        <v>2333</v>
      </c>
      <c r="BD333" s="18">
        <v>2711</v>
      </c>
      <c r="BE333" s="25">
        <v>0</v>
      </c>
      <c r="BF333" s="18">
        <v>0</v>
      </c>
      <c r="BG333" s="18">
        <v>0</v>
      </c>
      <c r="BH333" s="18">
        <v>0</v>
      </c>
      <c r="BI333" s="18">
        <v>0</v>
      </c>
      <c r="BJ333" s="118">
        <v>0</v>
      </c>
      <c r="BK333" s="118">
        <v>0</v>
      </c>
      <c r="BL333" s="118">
        <v>0</v>
      </c>
      <c r="BM333" s="118">
        <v>0</v>
      </c>
      <c r="BN333" s="118">
        <v>0</v>
      </c>
      <c r="BO333" s="103"/>
      <c r="BP333">
        <f t="shared" si="872"/>
        <v>0</v>
      </c>
      <c r="BQ333">
        <f t="shared" si="872"/>
        <v>0</v>
      </c>
      <c r="BR333">
        <f t="shared" si="872"/>
        <v>0</v>
      </c>
      <c r="BS333">
        <f t="shared" si="872"/>
        <v>0</v>
      </c>
      <c r="BT333">
        <f t="shared" si="872"/>
        <v>0</v>
      </c>
      <c r="BU333">
        <f t="shared" si="872"/>
        <v>0</v>
      </c>
      <c r="BV333">
        <f t="shared" si="872"/>
        <v>0</v>
      </c>
      <c r="BW333">
        <f t="shared" si="872"/>
        <v>0</v>
      </c>
      <c r="BX333">
        <f t="shared" si="872"/>
        <v>0</v>
      </c>
      <c r="BY333">
        <f t="shared" si="872"/>
        <v>0</v>
      </c>
      <c r="BZ333">
        <f t="shared" si="873"/>
        <v>0</v>
      </c>
      <c r="CA333">
        <f t="shared" si="873"/>
        <v>0</v>
      </c>
      <c r="CB333">
        <f t="shared" si="873"/>
        <v>0</v>
      </c>
      <c r="CC333">
        <f t="shared" si="873"/>
        <v>0</v>
      </c>
      <c r="CD333">
        <f t="shared" si="873"/>
        <v>0</v>
      </c>
      <c r="CE333">
        <f t="shared" si="873"/>
        <v>0</v>
      </c>
      <c r="CF333">
        <f t="shared" si="873"/>
        <v>0</v>
      </c>
      <c r="CG333">
        <f t="shared" si="873"/>
        <v>0</v>
      </c>
      <c r="CH333">
        <f t="shared" si="873"/>
        <v>0</v>
      </c>
      <c r="CI333">
        <f t="shared" si="873"/>
        <v>0</v>
      </c>
      <c r="CJ333">
        <f t="shared" si="874"/>
        <v>0</v>
      </c>
      <c r="CK333">
        <f t="shared" si="874"/>
        <v>0</v>
      </c>
      <c r="CL333">
        <f t="shared" si="874"/>
        <v>0</v>
      </c>
      <c r="CM333">
        <f t="shared" si="874"/>
        <v>0</v>
      </c>
      <c r="CN333">
        <f t="shared" si="874"/>
        <v>0</v>
      </c>
      <c r="CO333">
        <f t="shared" si="874"/>
        <v>0</v>
      </c>
      <c r="CP333">
        <f t="shared" si="874"/>
        <v>0</v>
      </c>
      <c r="CQ333">
        <f t="shared" si="874"/>
        <v>0</v>
      </c>
      <c r="CR333">
        <f t="shared" si="874"/>
        <v>0</v>
      </c>
      <c r="CS333">
        <f t="shared" si="874"/>
        <v>0</v>
      </c>
      <c r="CT333">
        <f t="shared" si="875"/>
        <v>0</v>
      </c>
      <c r="CU333">
        <f t="shared" si="875"/>
        <v>0</v>
      </c>
      <c r="CV333">
        <f t="shared" si="875"/>
        <v>0</v>
      </c>
      <c r="CW333">
        <f t="shared" si="875"/>
        <v>0</v>
      </c>
      <c r="CX333">
        <f t="shared" si="875"/>
        <v>0</v>
      </c>
      <c r="CY333">
        <f t="shared" si="875"/>
        <v>0</v>
      </c>
      <c r="CZ333">
        <f t="shared" si="875"/>
        <v>0</v>
      </c>
      <c r="DA333">
        <f t="shared" si="879"/>
        <v>0</v>
      </c>
      <c r="DB333">
        <f t="shared" si="879"/>
        <v>0</v>
      </c>
      <c r="DC333">
        <f>IF($C333&lt;&gt;"",IF(AQ333&gt;0,1,0),0)</f>
        <v>0</v>
      </c>
      <c r="DD333">
        <f t="shared" si="880"/>
        <v>0</v>
      </c>
      <c r="DE333">
        <f t="shared" si="880"/>
        <v>0</v>
      </c>
      <c r="DF333">
        <f t="shared" si="876"/>
        <v>0</v>
      </c>
      <c r="DG333">
        <f t="shared" si="876"/>
        <v>0</v>
      </c>
      <c r="DH333">
        <f t="shared" si="876"/>
        <v>0</v>
      </c>
      <c r="DI333">
        <f t="shared" si="876"/>
        <v>0</v>
      </c>
      <c r="DJ333">
        <f t="shared" si="876"/>
        <v>0</v>
      </c>
      <c r="DK333">
        <f t="shared" si="876"/>
        <v>0</v>
      </c>
      <c r="DL333">
        <f t="shared" si="876"/>
        <v>0</v>
      </c>
      <c r="DM333">
        <f t="shared" si="876"/>
        <v>0</v>
      </c>
      <c r="DN333">
        <f t="shared" si="876"/>
        <v>0</v>
      </c>
      <c r="DO333">
        <f t="shared" si="876"/>
        <v>0</v>
      </c>
      <c r="DP333">
        <f t="shared" si="877"/>
        <v>0</v>
      </c>
      <c r="DQ333">
        <f t="shared" si="877"/>
        <v>0</v>
      </c>
      <c r="DR333">
        <f t="shared" si="877"/>
        <v>0</v>
      </c>
      <c r="DS333">
        <f t="shared" si="877"/>
        <v>0</v>
      </c>
      <c r="DT333">
        <f t="shared" si="877"/>
        <v>0</v>
      </c>
      <c r="DU333">
        <f t="shared" si="877"/>
        <v>0</v>
      </c>
      <c r="DV333">
        <f t="shared" si="877"/>
        <v>0</v>
      </c>
      <c r="DW333">
        <f t="shared" si="877"/>
        <v>0</v>
      </c>
      <c r="DX333">
        <f t="shared" si="877"/>
        <v>0</v>
      </c>
      <c r="DY333">
        <f t="shared" si="877"/>
        <v>0</v>
      </c>
      <c r="DZ333">
        <f t="shared" si="878"/>
        <v>0</v>
      </c>
    </row>
    <row r="334" spans="1:130">
      <c r="A334" s="106"/>
      <c r="B334" s="19" t="s">
        <v>205</v>
      </c>
      <c r="C334" s="96"/>
      <c r="D334" s="34">
        <v>0</v>
      </c>
      <c r="E334" s="34">
        <v>0</v>
      </c>
      <c r="F334" s="34">
        <v>0</v>
      </c>
      <c r="G334" s="34">
        <v>0</v>
      </c>
      <c r="H334" s="34">
        <v>0</v>
      </c>
      <c r="I334" s="34">
        <v>0</v>
      </c>
      <c r="J334" s="34">
        <v>0</v>
      </c>
      <c r="K334" s="34">
        <v>0</v>
      </c>
      <c r="L334" s="34">
        <v>0</v>
      </c>
      <c r="M334" s="34">
        <v>0</v>
      </c>
      <c r="N334" s="34">
        <v>0</v>
      </c>
      <c r="O334" s="34">
        <v>0</v>
      </c>
      <c r="P334" s="34">
        <v>0</v>
      </c>
      <c r="Q334" s="34">
        <v>0</v>
      </c>
      <c r="R334" s="34">
        <v>0</v>
      </c>
      <c r="S334" s="34">
        <v>0</v>
      </c>
      <c r="T334" s="34">
        <v>0</v>
      </c>
      <c r="U334" s="34">
        <v>0</v>
      </c>
      <c r="V334" s="34">
        <v>0</v>
      </c>
      <c r="W334" s="34">
        <v>0</v>
      </c>
      <c r="X334" s="34">
        <v>0</v>
      </c>
      <c r="Y334" s="34">
        <v>7.3369999999999997</v>
      </c>
      <c r="Z334" s="34">
        <v>2.5920000000000001</v>
      </c>
      <c r="AA334" s="18">
        <v>139.67699999999999</v>
      </c>
      <c r="AB334" s="18">
        <v>181.57499999999999</v>
      </c>
      <c r="AC334" s="18">
        <v>221</v>
      </c>
      <c r="AD334" s="41" t="s">
        <v>16</v>
      </c>
      <c r="AE334" s="41" t="s">
        <v>16</v>
      </c>
      <c r="AF334" s="41" t="s">
        <v>16</v>
      </c>
      <c r="AG334" s="41" t="s">
        <v>16</v>
      </c>
      <c r="AH334" s="41" t="s">
        <v>16</v>
      </c>
      <c r="AI334" s="41" t="s">
        <v>16</v>
      </c>
      <c r="AJ334" s="41" t="s">
        <v>16</v>
      </c>
      <c r="AK334" s="41" t="s">
        <v>16</v>
      </c>
      <c r="AL334" s="41" t="s">
        <v>16</v>
      </c>
      <c r="AM334" s="41" t="s">
        <v>16</v>
      </c>
      <c r="AN334" s="41" t="s">
        <v>16</v>
      </c>
      <c r="AO334" s="41" t="s">
        <v>16</v>
      </c>
      <c r="AP334" s="41" t="s">
        <v>16</v>
      </c>
      <c r="AQ334" s="18">
        <v>51.673999999999999</v>
      </c>
      <c r="AR334" s="18">
        <v>52.751999999999995</v>
      </c>
      <c r="AS334" s="18">
        <v>250.73500000000001</v>
      </c>
      <c r="AT334" s="18">
        <v>319.65300000000002</v>
      </c>
      <c r="AU334" s="18">
        <v>397.13800000000003</v>
      </c>
      <c r="AV334" s="18">
        <v>388.30600000000004</v>
      </c>
      <c r="AW334" s="18">
        <v>441.49299999999999</v>
      </c>
      <c r="AX334" s="18">
        <v>557.41</v>
      </c>
      <c r="AY334" s="18">
        <v>668.76</v>
      </c>
      <c r="AZ334" s="18">
        <v>789.96199999999999</v>
      </c>
      <c r="BA334" s="18">
        <v>293.47199999999998</v>
      </c>
      <c r="BB334" s="41" t="s">
        <v>16</v>
      </c>
      <c r="BC334" s="18">
        <v>2.8380000000000001</v>
      </c>
      <c r="BD334" s="18">
        <v>0.375</v>
      </c>
      <c r="BE334" s="25">
        <v>0</v>
      </c>
      <c r="BF334" s="25">
        <v>0</v>
      </c>
      <c r="BG334" s="34">
        <v>0</v>
      </c>
      <c r="BH334" s="34">
        <v>0</v>
      </c>
      <c r="BI334" s="34">
        <v>0</v>
      </c>
      <c r="BJ334" s="118">
        <v>0</v>
      </c>
      <c r="BK334" s="118">
        <v>0</v>
      </c>
      <c r="BL334" s="118">
        <v>0</v>
      </c>
      <c r="BM334" s="118">
        <v>0</v>
      </c>
      <c r="BN334" s="118">
        <v>0</v>
      </c>
      <c r="BO334" s="103"/>
      <c r="BP334">
        <f t="shared" si="872"/>
        <v>0</v>
      </c>
      <c r="BQ334">
        <f t="shared" si="872"/>
        <v>0</v>
      </c>
      <c r="BR334">
        <f t="shared" si="872"/>
        <v>0</v>
      </c>
      <c r="BS334">
        <f t="shared" si="872"/>
        <v>0</v>
      </c>
      <c r="BT334">
        <f t="shared" si="872"/>
        <v>0</v>
      </c>
      <c r="BU334">
        <f t="shared" si="872"/>
        <v>0</v>
      </c>
      <c r="BV334">
        <f t="shared" si="872"/>
        <v>0</v>
      </c>
      <c r="BW334">
        <f t="shared" si="872"/>
        <v>0</v>
      </c>
      <c r="BX334">
        <f t="shared" si="872"/>
        <v>0</v>
      </c>
      <c r="BY334">
        <f t="shared" si="872"/>
        <v>0</v>
      </c>
      <c r="BZ334">
        <f t="shared" si="873"/>
        <v>0</v>
      </c>
      <c r="CA334">
        <f t="shared" si="873"/>
        <v>0</v>
      </c>
      <c r="CB334">
        <f t="shared" si="873"/>
        <v>0</v>
      </c>
      <c r="CC334">
        <f t="shared" si="873"/>
        <v>0</v>
      </c>
      <c r="CD334">
        <f t="shared" si="873"/>
        <v>0</v>
      </c>
      <c r="CE334">
        <f t="shared" si="873"/>
        <v>0</v>
      </c>
      <c r="CF334">
        <f t="shared" si="873"/>
        <v>0</v>
      </c>
      <c r="CG334">
        <f t="shared" si="873"/>
        <v>0</v>
      </c>
      <c r="CH334">
        <f t="shared" si="873"/>
        <v>0</v>
      </c>
      <c r="CI334">
        <f t="shared" si="873"/>
        <v>0</v>
      </c>
      <c r="CJ334">
        <f t="shared" si="874"/>
        <v>0</v>
      </c>
      <c r="CK334">
        <f t="shared" si="874"/>
        <v>0</v>
      </c>
      <c r="CL334">
        <f t="shared" si="874"/>
        <v>0</v>
      </c>
      <c r="CM334">
        <f t="shared" si="874"/>
        <v>0</v>
      </c>
      <c r="CN334">
        <f t="shared" si="874"/>
        <v>0</v>
      </c>
      <c r="CO334">
        <f t="shared" si="874"/>
        <v>0</v>
      </c>
      <c r="CP334">
        <f t="shared" si="874"/>
        <v>0</v>
      </c>
      <c r="CQ334">
        <f t="shared" si="874"/>
        <v>0</v>
      </c>
      <c r="CR334">
        <f t="shared" si="874"/>
        <v>0</v>
      </c>
      <c r="CS334">
        <f t="shared" si="874"/>
        <v>0</v>
      </c>
      <c r="CT334">
        <f t="shared" si="875"/>
        <v>0</v>
      </c>
      <c r="CU334">
        <f t="shared" si="875"/>
        <v>0</v>
      </c>
      <c r="CV334">
        <f t="shared" si="875"/>
        <v>0</v>
      </c>
      <c r="CW334">
        <f t="shared" si="875"/>
        <v>0</v>
      </c>
      <c r="CX334">
        <f t="shared" si="875"/>
        <v>0</v>
      </c>
      <c r="CY334">
        <f t="shared" si="875"/>
        <v>0</v>
      </c>
      <c r="CZ334">
        <f t="shared" si="875"/>
        <v>0</v>
      </c>
      <c r="DA334">
        <f t="shared" si="879"/>
        <v>0</v>
      </c>
      <c r="DB334">
        <f t="shared" si="879"/>
        <v>0</v>
      </c>
      <c r="DC334">
        <f>IF($C334&lt;&gt;"",IF(AQ334&gt;0,1,0),0)</f>
        <v>0</v>
      </c>
      <c r="DD334">
        <f t="shared" si="880"/>
        <v>0</v>
      </c>
      <c r="DE334">
        <f t="shared" si="880"/>
        <v>0</v>
      </c>
      <c r="DF334">
        <f t="shared" si="876"/>
        <v>0</v>
      </c>
      <c r="DG334">
        <f t="shared" si="876"/>
        <v>0</v>
      </c>
      <c r="DH334">
        <f t="shared" si="876"/>
        <v>0</v>
      </c>
      <c r="DI334">
        <f t="shared" si="876"/>
        <v>0</v>
      </c>
      <c r="DJ334">
        <f t="shared" si="876"/>
        <v>0</v>
      </c>
      <c r="DK334">
        <f t="shared" si="876"/>
        <v>0</v>
      </c>
      <c r="DL334">
        <f t="shared" si="876"/>
        <v>0</v>
      </c>
      <c r="DM334">
        <f t="shared" si="876"/>
        <v>0</v>
      </c>
      <c r="DN334">
        <f t="shared" si="876"/>
        <v>0</v>
      </c>
      <c r="DO334">
        <f t="shared" si="876"/>
        <v>0</v>
      </c>
      <c r="DP334">
        <f t="shared" si="877"/>
        <v>0</v>
      </c>
      <c r="DQ334">
        <f t="shared" si="877"/>
        <v>0</v>
      </c>
      <c r="DR334">
        <f t="shared" si="877"/>
        <v>0</v>
      </c>
      <c r="DS334">
        <f t="shared" si="877"/>
        <v>0</v>
      </c>
      <c r="DT334">
        <f t="shared" si="877"/>
        <v>0</v>
      </c>
      <c r="DU334">
        <f t="shared" si="877"/>
        <v>0</v>
      </c>
      <c r="DV334">
        <f t="shared" si="877"/>
        <v>0</v>
      </c>
      <c r="DW334">
        <f t="shared" si="877"/>
        <v>0</v>
      </c>
      <c r="DX334">
        <f t="shared" si="877"/>
        <v>0</v>
      </c>
      <c r="DY334">
        <f t="shared" si="877"/>
        <v>0</v>
      </c>
      <c r="DZ334">
        <f t="shared" si="878"/>
        <v>0</v>
      </c>
    </row>
    <row r="335" spans="1:130">
      <c r="A335" s="106"/>
      <c r="B335" s="19" t="s">
        <v>210</v>
      </c>
      <c r="C335" s="96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>
        <v>0</v>
      </c>
      <c r="Y335" s="34">
        <v>0</v>
      </c>
      <c r="Z335" s="34">
        <v>0</v>
      </c>
      <c r="AA335" s="18">
        <v>0</v>
      </c>
      <c r="AB335" s="18">
        <v>0</v>
      </c>
      <c r="AC335" s="18">
        <v>1696.6411002380321</v>
      </c>
      <c r="AD335" s="73">
        <v>2021.3754646840148</v>
      </c>
      <c r="AE335" s="73">
        <v>2507.4906367041199</v>
      </c>
      <c r="AF335" s="73">
        <v>2308.5808580858084</v>
      </c>
      <c r="AG335" s="73">
        <v>2523.8424326192126</v>
      </c>
      <c r="AH335" s="160">
        <v>2986.3547758284599</v>
      </c>
      <c r="AI335" s="160">
        <v>2296.2674134202971</v>
      </c>
      <c r="AJ335" s="160">
        <v>2043.5226113566814</v>
      </c>
      <c r="AK335" s="160">
        <v>1814.5218251165418</v>
      </c>
      <c r="AL335" s="160">
        <v>711.58554147465441</v>
      </c>
      <c r="AM335" s="160">
        <v>633.47691074827208</v>
      </c>
      <c r="AN335" s="160">
        <v>440.8171244257648</v>
      </c>
      <c r="AO335" s="160">
        <v>322.81229124916501</v>
      </c>
      <c r="AP335" s="160">
        <v>388.29598007826394</v>
      </c>
      <c r="AQ335" s="160">
        <v>541.73962494282671</v>
      </c>
      <c r="AR335" s="160">
        <v>569.73441073334357</v>
      </c>
      <c r="AS335" s="160">
        <v>527.11387406616871</v>
      </c>
      <c r="AT335" s="160">
        <v>662.5099920063949</v>
      </c>
      <c r="AU335" s="160">
        <v>714.60596654595622</v>
      </c>
      <c r="AV335" s="18">
        <v>1132.1547768043388</v>
      </c>
      <c r="AW335" s="18">
        <v>851.31484998101018</v>
      </c>
      <c r="AX335" s="18">
        <v>861.44252873563221</v>
      </c>
      <c r="AY335" s="18">
        <v>753.33611691022963</v>
      </c>
      <c r="AZ335" s="18">
        <v>1044.0538116591929</v>
      </c>
      <c r="BA335" s="18">
        <v>793.87148594377516</v>
      </c>
      <c r="BB335" s="159">
        <v>764.85774946921447</v>
      </c>
      <c r="BC335" s="18">
        <v>678.19740923189192</v>
      </c>
      <c r="BD335" s="18">
        <v>1055.9022193631392</v>
      </c>
      <c r="BE335" s="25">
        <v>1183.5337495286378</v>
      </c>
      <c r="BF335" s="25">
        <v>749.40579144116487</v>
      </c>
      <c r="BG335" s="34">
        <v>671.60010614302769</v>
      </c>
      <c r="BH335" s="34">
        <v>776.26824963901822</v>
      </c>
      <c r="BI335" s="34">
        <v>838.46863301806604</v>
      </c>
      <c r="BJ335" s="118">
        <v>760.22183708838827</v>
      </c>
      <c r="BK335" s="118">
        <v>931.36410256410261</v>
      </c>
      <c r="BL335" s="118">
        <v>1079.9373695198331</v>
      </c>
      <c r="BM335" s="118">
        <v>1048.9638554216867</v>
      </c>
      <c r="BN335" s="118">
        <v>909.62388059701493</v>
      </c>
      <c r="BO335" s="103"/>
      <c r="BP335">
        <f t="shared" si="872"/>
        <v>0</v>
      </c>
      <c r="BQ335">
        <f t="shared" si="872"/>
        <v>0</v>
      </c>
      <c r="BR335">
        <f t="shared" si="872"/>
        <v>0</v>
      </c>
      <c r="BS335">
        <f t="shared" si="872"/>
        <v>0</v>
      </c>
      <c r="BT335">
        <f t="shared" si="872"/>
        <v>0</v>
      </c>
      <c r="BU335">
        <f t="shared" si="872"/>
        <v>0</v>
      </c>
      <c r="BV335">
        <f t="shared" si="872"/>
        <v>0</v>
      </c>
      <c r="BW335">
        <f t="shared" si="872"/>
        <v>0</v>
      </c>
      <c r="BX335">
        <f t="shared" si="872"/>
        <v>0</v>
      </c>
      <c r="BY335">
        <f t="shared" si="872"/>
        <v>0</v>
      </c>
      <c r="BZ335">
        <f t="shared" si="873"/>
        <v>0</v>
      </c>
      <c r="CA335">
        <f t="shared" si="873"/>
        <v>0</v>
      </c>
      <c r="CB335">
        <f t="shared" si="873"/>
        <v>0</v>
      </c>
      <c r="CC335">
        <f t="shared" si="873"/>
        <v>0</v>
      </c>
      <c r="CD335">
        <f t="shared" si="873"/>
        <v>0</v>
      </c>
      <c r="CE335">
        <f t="shared" si="873"/>
        <v>0</v>
      </c>
      <c r="CF335">
        <f t="shared" si="873"/>
        <v>0</v>
      </c>
      <c r="CG335">
        <f t="shared" si="873"/>
        <v>0</v>
      </c>
      <c r="CH335">
        <f t="shared" si="873"/>
        <v>0</v>
      </c>
      <c r="CI335">
        <f t="shared" si="873"/>
        <v>0</v>
      </c>
      <c r="CJ335">
        <f t="shared" si="874"/>
        <v>0</v>
      </c>
      <c r="CK335">
        <f t="shared" si="874"/>
        <v>0</v>
      </c>
      <c r="CL335">
        <f t="shared" si="874"/>
        <v>0</v>
      </c>
      <c r="CM335">
        <f t="shared" si="874"/>
        <v>0</v>
      </c>
      <c r="CN335">
        <f t="shared" si="874"/>
        <v>0</v>
      </c>
      <c r="CO335">
        <f t="shared" si="874"/>
        <v>0</v>
      </c>
      <c r="CP335">
        <f t="shared" si="874"/>
        <v>0</v>
      </c>
      <c r="CQ335">
        <f t="shared" si="874"/>
        <v>0</v>
      </c>
      <c r="CR335">
        <f t="shared" si="874"/>
        <v>0</v>
      </c>
      <c r="CS335">
        <f t="shared" si="874"/>
        <v>0</v>
      </c>
      <c r="CT335">
        <f t="shared" si="875"/>
        <v>0</v>
      </c>
      <c r="CU335">
        <f t="shared" si="875"/>
        <v>0</v>
      </c>
      <c r="CV335">
        <f t="shared" si="875"/>
        <v>0</v>
      </c>
      <c r="CW335">
        <f t="shared" si="875"/>
        <v>0</v>
      </c>
      <c r="CX335">
        <f t="shared" si="875"/>
        <v>0</v>
      </c>
      <c r="CY335">
        <f t="shared" si="875"/>
        <v>0</v>
      </c>
      <c r="CZ335">
        <f t="shared" si="875"/>
        <v>0</v>
      </c>
      <c r="DA335">
        <f t="shared" si="879"/>
        <v>0</v>
      </c>
      <c r="DB335">
        <f t="shared" si="879"/>
        <v>0</v>
      </c>
      <c r="DC335">
        <f>IF($C335&lt;&gt;"",IF(AQ335&gt;0,1,0),0)</f>
        <v>0</v>
      </c>
      <c r="DD335">
        <f t="shared" si="880"/>
        <v>0</v>
      </c>
      <c r="DE335">
        <f t="shared" si="880"/>
        <v>0</v>
      </c>
      <c r="DF335">
        <f t="shared" si="876"/>
        <v>0</v>
      </c>
      <c r="DG335">
        <f t="shared" si="876"/>
        <v>0</v>
      </c>
      <c r="DH335">
        <f t="shared" si="876"/>
        <v>0</v>
      </c>
      <c r="DI335">
        <f t="shared" si="876"/>
        <v>0</v>
      </c>
      <c r="DJ335">
        <f t="shared" si="876"/>
        <v>0</v>
      </c>
      <c r="DK335">
        <f t="shared" si="876"/>
        <v>0</v>
      </c>
      <c r="DL335">
        <f t="shared" si="876"/>
        <v>0</v>
      </c>
      <c r="DM335">
        <f t="shared" si="876"/>
        <v>0</v>
      </c>
      <c r="DN335">
        <f t="shared" si="876"/>
        <v>0</v>
      </c>
      <c r="DO335">
        <f t="shared" si="876"/>
        <v>0</v>
      </c>
      <c r="DP335">
        <f t="shared" si="877"/>
        <v>0</v>
      </c>
      <c r="DQ335">
        <f t="shared" si="877"/>
        <v>0</v>
      </c>
      <c r="DR335">
        <f t="shared" si="877"/>
        <v>0</v>
      </c>
      <c r="DS335">
        <f t="shared" si="877"/>
        <v>0</v>
      </c>
      <c r="DT335">
        <f t="shared" si="877"/>
        <v>0</v>
      </c>
      <c r="DU335">
        <f t="shared" si="877"/>
        <v>0</v>
      </c>
      <c r="DV335">
        <f t="shared" si="877"/>
        <v>0</v>
      </c>
      <c r="DW335">
        <f t="shared" si="877"/>
        <v>0</v>
      </c>
      <c r="DX335">
        <f t="shared" si="877"/>
        <v>0</v>
      </c>
      <c r="DY335">
        <f t="shared" si="877"/>
        <v>0</v>
      </c>
      <c r="DZ335">
        <f t="shared" si="878"/>
        <v>0</v>
      </c>
    </row>
    <row r="336" spans="1:130" ht="15.75">
      <c r="A336" s="106"/>
      <c r="B336" s="55"/>
      <c r="C336" s="96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9"/>
      <c r="BM336" s="2"/>
      <c r="BN336" s="2"/>
      <c r="BO336" s="103"/>
    </row>
    <row r="337" spans="1:130">
      <c r="A337" s="105">
        <f>IF(LEFT(B337,1)&lt;&gt;"",IF(LEFT(B337,1)&lt;&gt;" ",COUNT($A$66:A336)+1,""),"")</f>
        <v>38</v>
      </c>
      <c r="B337" s="54" t="s">
        <v>53</v>
      </c>
      <c r="C337" s="96">
        <v>1</v>
      </c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>
        <f t="shared" ref="AJ337:BN337" si="881">AJ339+AJ340</f>
        <v>1098</v>
      </c>
      <c r="AK337" s="9">
        <f t="shared" si="881"/>
        <v>1268</v>
      </c>
      <c r="AL337" s="9">
        <f t="shared" si="881"/>
        <v>1453</v>
      </c>
      <c r="AM337" s="9">
        <f t="shared" si="881"/>
        <v>2620</v>
      </c>
      <c r="AN337" s="9">
        <f t="shared" si="881"/>
        <v>2110</v>
      </c>
      <c r="AO337" s="9">
        <f t="shared" si="881"/>
        <v>0</v>
      </c>
      <c r="AP337" s="9">
        <f t="shared" si="881"/>
        <v>0</v>
      </c>
      <c r="AQ337" s="9">
        <f t="shared" si="881"/>
        <v>0</v>
      </c>
      <c r="AR337" s="9">
        <f t="shared" si="881"/>
        <v>0</v>
      </c>
      <c r="AS337" s="9">
        <f t="shared" si="881"/>
        <v>0</v>
      </c>
      <c r="AT337" s="9">
        <f t="shared" si="881"/>
        <v>0</v>
      </c>
      <c r="AU337" s="9">
        <f t="shared" si="881"/>
        <v>0</v>
      </c>
      <c r="AV337" s="9">
        <f t="shared" si="881"/>
        <v>0</v>
      </c>
      <c r="AW337" s="9">
        <f t="shared" si="881"/>
        <v>0</v>
      </c>
      <c r="AX337" s="9">
        <f t="shared" si="881"/>
        <v>0</v>
      </c>
      <c r="AY337" s="9">
        <f t="shared" si="881"/>
        <v>0</v>
      </c>
      <c r="AZ337" s="9">
        <f t="shared" si="881"/>
        <v>0</v>
      </c>
      <c r="BA337" s="9">
        <f t="shared" si="881"/>
        <v>0</v>
      </c>
      <c r="BB337" s="9">
        <f t="shared" si="881"/>
        <v>0</v>
      </c>
      <c r="BC337" s="9">
        <f t="shared" si="881"/>
        <v>0</v>
      </c>
      <c r="BD337" s="9">
        <f t="shared" si="881"/>
        <v>0</v>
      </c>
      <c r="BE337" s="9">
        <f t="shared" si="881"/>
        <v>0</v>
      </c>
      <c r="BF337" s="9">
        <f t="shared" si="881"/>
        <v>0</v>
      </c>
      <c r="BG337" s="9">
        <f t="shared" si="881"/>
        <v>0</v>
      </c>
      <c r="BH337" s="9">
        <f t="shared" si="881"/>
        <v>0</v>
      </c>
      <c r="BI337" s="9">
        <f t="shared" si="881"/>
        <v>0</v>
      </c>
      <c r="BJ337" s="9">
        <f t="shared" si="881"/>
        <v>0</v>
      </c>
      <c r="BK337" s="9">
        <f t="shared" si="881"/>
        <v>0</v>
      </c>
      <c r="BL337" s="9">
        <f t="shared" si="881"/>
        <v>0</v>
      </c>
      <c r="BM337" s="9">
        <f t="shared" si="881"/>
        <v>0</v>
      </c>
      <c r="BN337" s="9">
        <f t="shared" si="881"/>
        <v>0</v>
      </c>
      <c r="BO337" s="103"/>
      <c r="BP337">
        <f t="shared" ref="BP337:BY338" si="882">IF($C337&lt;&gt;"",IF(D337&gt;0,1,0),0)</f>
        <v>0</v>
      </c>
      <c r="BQ337">
        <f t="shared" si="882"/>
        <v>0</v>
      </c>
      <c r="BR337">
        <f t="shared" si="882"/>
        <v>0</v>
      </c>
      <c r="BS337">
        <f t="shared" si="882"/>
        <v>0</v>
      </c>
      <c r="BT337">
        <f t="shared" si="882"/>
        <v>0</v>
      </c>
      <c r="BU337">
        <f t="shared" si="882"/>
        <v>0</v>
      </c>
      <c r="BV337">
        <f t="shared" si="882"/>
        <v>0</v>
      </c>
      <c r="BW337">
        <f t="shared" si="882"/>
        <v>0</v>
      </c>
      <c r="BX337">
        <f t="shared" si="882"/>
        <v>0</v>
      </c>
      <c r="BY337">
        <f t="shared" si="882"/>
        <v>0</v>
      </c>
      <c r="BZ337">
        <f t="shared" ref="BZ337:CI338" si="883">IF($C337&lt;&gt;"",IF(N337&gt;0,1,0),0)</f>
        <v>0</v>
      </c>
      <c r="CA337">
        <f t="shared" si="883"/>
        <v>0</v>
      </c>
      <c r="CB337">
        <f t="shared" si="883"/>
        <v>0</v>
      </c>
      <c r="CC337">
        <f t="shared" si="883"/>
        <v>0</v>
      </c>
      <c r="CD337">
        <f t="shared" si="883"/>
        <v>0</v>
      </c>
      <c r="CE337">
        <f t="shared" si="883"/>
        <v>0</v>
      </c>
      <c r="CF337">
        <f t="shared" si="883"/>
        <v>0</v>
      </c>
      <c r="CG337">
        <f t="shared" si="883"/>
        <v>0</v>
      </c>
      <c r="CH337">
        <f t="shared" si="883"/>
        <v>0</v>
      </c>
      <c r="CI337">
        <f t="shared" si="883"/>
        <v>0</v>
      </c>
      <c r="CJ337">
        <f t="shared" ref="CJ337:CS338" si="884">IF($C337&lt;&gt;"",IF(X337&gt;0,1,0),0)</f>
        <v>0</v>
      </c>
      <c r="CK337">
        <f t="shared" si="884"/>
        <v>0</v>
      </c>
      <c r="CL337">
        <f t="shared" si="884"/>
        <v>0</v>
      </c>
      <c r="CM337">
        <f t="shared" si="884"/>
        <v>0</v>
      </c>
      <c r="CN337">
        <f t="shared" si="884"/>
        <v>0</v>
      </c>
      <c r="CO337">
        <f t="shared" si="884"/>
        <v>0</v>
      </c>
      <c r="CP337">
        <f t="shared" si="884"/>
        <v>0</v>
      </c>
      <c r="CQ337">
        <f t="shared" si="884"/>
        <v>0</v>
      </c>
      <c r="CR337">
        <f t="shared" si="884"/>
        <v>0</v>
      </c>
      <c r="CS337">
        <f t="shared" si="884"/>
        <v>0</v>
      </c>
      <c r="CT337">
        <f t="shared" ref="CT337:DC338" si="885">IF($C337&lt;&gt;"",IF(AH337&gt;0,1,0),0)</f>
        <v>0</v>
      </c>
      <c r="CU337">
        <f t="shared" si="885"/>
        <v>0</v>
      </c>
      <c r="CV337">
        <f t="shared" si="885"/>
        <v>1</v>
      </c>
      <c r="CW337">
        <f t="shared" si="885"/>
        <v>1</v>
      </c>
      <c r="CX337">
        <f t="shared" si="885"/>
        <v>1</v>
      </c>
      <c r="CY337">
        <f t="shared" si="885"/>
        <v>1</v>
      </c>
      <c r="CZ337">
        <f t="shared" si="885"/>
        <v>1</v>
      </c>
      <c r="DA337">
        <f t="shared" si="885"/>
        <v>0</v>
      </c>
      <c r="DB337">
        <f t="shared" si="885"/>
        <v>0</v>
      </c>
      <c r="DC337">
        <f t="shared" si="885"/>
        <v>0</v>
      </c>
      <c r="DD337">
        <f t="shared" ref="DD337:DM338" si="886">IF($C337&lt;&gt;"",IF(AR337&gt;0,1,0),0)</f>
        <v>0</v>
      </c>
      <c r="DE337">
        <f t="shared" si="886"/>
        <v>0</v>
      </c>
      <c r="DF337">
        <f t="shared" si="886"/>
        <v>0</v>
      </c>
      <c r="DG337">
        <f t="shared" si="886"/>
        <v>0</v>
      </c>
      <c r="DH337">
        <f t="shared" si="886"/>
        <v>0</v>
      </c>
      <c r="DI337">
        <f t="shared" si="886"/>
        <v>0</v>
      </c>
      <c r="DJ337">
        <f t="shared" si="886"/>
        <v>0</v>
      </c>
      <c r="DK337">
        <f t="shared" si="886"/>
        <v>0</v>
      </c>
      <c r="DL337">
        <f t="shared" si="886"/>
        <v>0</v>
      </c>
      <c r="DM337">
        <f t="shared" si="886"/>
        <v>0</v>
      </c>
      <c r="DN337">
        <f t="shared" ref="DN337:DW338" si="887">IF($C337&lt;&gt;"",IF(BB337&gt;0,1,0),0)</f>
        <v>0</v>
      </c>
      <c r="DO337">
        <f t="shared" si="887"/>
        <v>0</v>
      </c>
      <c r="DP337">
        <f t="shared" si="887"/>
        <v>0</v>
      </c>
      <c r="DQ337">
        <f t="shared" si="887"/>
        <v>0</v>
      </c>
      <c r="DR337">
        <f t="shared" si="887"/>
        <v>0</v>
      </c>
      <c r="DS337">
        <f t="shared" si="887"/>
        <v>0</v>
      </c>
      <c r="DT337">
        <f t="shared" si="887"/>
        <v>0</v>
      </c>
      <c r="DU337">
        <f t="shared" si="887"/>
        <v>0</v>
      </c>
      <c r="DV337">
        <f t="shared" si="887"/>
        <v>0</v>
      </c>
      <c r="DW337">
        <f t="shared" si="887"/>
        <v>0</v>
      </c>
      <c r="DX337">
        <f t="shared" ref="DX337:DZ338" si="888">IF($C337&lt;&gt;"",IF(BL337&gt;0,1,0),0)</f>
        <v>0</v>
      </c>
      <c r="DY337">
        <f t="shared" si="888"/>
        <v>0</v>
      </c>
      <c r="DZ337">
        <f t="shared" si="888"/>
        <v>0</v>
      </c>
    </row>
    <row r="338" spans="1:130">
      <c r="A338" s="105"/>
      <c r="B338" s="55" t="s">
        <v>15</v>
      </c>
      <c r="C338" s="96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34">
        <v>7.7</v>
      </c>
      <c r="AK338" s="34">
        <v>0</v>
      </c>
      <c r="AL338" s="34">
        <v>0</v>
      </c>
      <c r="AM338" s="34">
        <v>0</v>
      </c>
      <c r="AN338" s="34">
        <v>0</v>
      </c>
      <c r="AO338" s="34">
        <v>0</v>
      </c>
      <c r="AP338" s="34">
        <v>0</v>
      </c>
      <c r="AQ338" s="34">
        <v>0</v>
      </c>
      <c r="AR338" s="34">
        <v>0</v>
      </c>
      <c r="AS338" s="34">
        <v>0</v>
      </c>
      <c r="AT338" s="34">
        <v>0</v>
      </c>
      <c r="AU338" s="34">
        <v>0</v>
      </c>
      <c r="AV338" s="34">
        <v>0</v>
      </c>
      <c r="AW338" s="34">
        <v>0</v>
      </c>
      <c r="AX338" s="34">
        <v>0</v>
      </c>
      <c r="AY338" s="34">
        <v>0</v>
      </c>
      <c r="AZ338" s="34">
        <v>0</v>
      </c>
      <c r="BA338" s="34">
        <v>0</v>
      </c>
      <c r="BB338" s="34">
        <v>0</v>
      </c>
      <c r="BC338" s="34">
        <v>0</v>
      </c>
      <c r="BD338" s="34">
        <v>0</v>
      </c>
      <c r="BE338" s="34">
        <v>0</v>
      </c>
      <c r="BF338" s="34">
        <v>0</v>
      </c>
      <c r="BG338" s="34">
        <v>0</v>
      </c>
      <c r="BH338" s="34">
        <v>0</v>
      </c>
      <c r="BI338" s="34">
        <v>0</v>
      </c>
      <c r="BJ338" s="34">
        <v>0</v>
      </c>
      <c r="BK338" s="34">
        <v>0</v>
      </c>
      <c r="BL338" s="34">
        <v>0</v>
      </c>
      <c r="BM338" s="34">
        <v>0</v>
      </c>
      <c r="BN338" s="34">
        <v>0</v>
      </c>
      <c r="BO338" s="103"/>
      <c r="BP338">
        <f t="shared" si="882"/>
        <v>0</v>
      </c>
      <c r="BQ338">
        <f t="shared" si="882"/>
        <v>0</v>
      </c>
      <c r="BR338">
        <f t="shared" si="882"/>
        <v>0</v>
      </c>
      <c r="BS338">
        <f t="shared" si="882"/>
        <v>0</v>
      </c>
      <c r="BT338">
        <f t="shared" si="882"/>
        <v>0</v>
      </c>
      <c r="BU338">
        <f t="shared" si="882"/>
        <v>0</v>
      </c>
      <c r="BV338">
        <f t="shared" si="882"/>
        <v>0</v>
      </c>
      <c r="BW338">
        <f t="shared" si="882"/>
        <v>0</v>
      </c>
      <c r="BX338">
        <f t="shared" si="882"/>
        <v>0</v>
      </c>
      <c r="BY338">
        <f t="shared" si="882"/>
        <v>0</v>
      </c>
      <c r="BZ338">
        <f t="shared" si="883"/>
        <v>0</v>
      </c>
      <c r="CA338">
        <f t="shared" si="883"/>
        <v>0</v>
      </c>
      <c r="CB338">
        <f t="shared" si="883"/>
        <v>0</v>
      </c>
      <c r="CC338">
        <f t="shared" si="883"/>
        <v>0</v>
      </c>
      <c r="CD338">
        <f t="shared" si="883"/>
        <v>0</v>
      </c>
      <c r="CE338">
        <f t="shared" si="883"/>
        <v>0</v>
      </c>
      <c r="CF338">
        <f t="shared" si="883"/>
        <v>0</v>
      </c>
      <c r="CG338">
        <f t="shared" si="883"/>
        <v>0</v>
      </c>
      <c r="CH338">
        <f t="shared" si="883"/>
        <v>0</v>
      </c>
      <c r="CI338">
        <f t="shared" si="883"/>
        <v>0</v>
      </c>
      <c r="CJ338">
        <f t="shared" si="884"/>
        <v>0</v>
      </c>
      <c r="CK338">
        <f t="shared" si="884"/>
        <v>0</v>
      </c>
      <c r="CL338">
        <f t="shared" si="884"/>
        <v>0</v>
      </c>
      <c r="CM338">
        <f t="shared" si="884"/>
        <v>0</v>
      </c>
      <c r="CN338">
        <f t="shared" si="884"/>
        <v>0</v>
      </c>
      <c r="CO338">
        <f t="shared" si="884"/>
        <v>0</v>
      </c>
      <c r="CP338">
        <f t="shared" si="884"/>
        <v>0</v>
      </c>
      <c r="CQ338">
        <f t="shared" si="884"/>
        <v>0</v>
      </c>
      <c r="CR338">
        <f t="shared" si="884"/>
        <v>0</v>
      </c>
      <c r="CS338">
        <f t="shared" si="884"/>
        <v>0</v>
      </c>
      <c r="CT338">
        <f t="shared" si="885"/>
        <v>0</v>
      </c>
      <c r="CU338">
        <f t="shared" si="885"/>
        <v>0</v>
      </c>
      <c r="CV338">
        <f t="shared" si="885"/>
        <v>0</v>
      </c>
      <c r="CW338">
        <f t="shared" si="885"/>
        <v>0</v>
      </c>
      <c r="CX338">
        <f t="shared" si="885"/>
        <v>0</v>
      </c>
      <c r="CY338">
        <f t="shared" si="885"/>
        <v>0</v>
      </c>
      <c r="CZ338">
        <f t="shared" si="885"/>
        <v>0</v>
      </c>
      <c r="DA338">
        <f t="shared" si="885"/>
        <v>0</v>
      </c>
      <c r="DB338">
        <f t="shared" si="885"/>
        <v>0</v>
      </c>
      <c r="DC338">
        <f t="shared" si="885"/>
        <v>0</v>
      </c>
      <c r="DD338">
        <f t="shared" si="886"/>
        <v>0</v>
      </c>
      <c r="DE338">
        <f t="shared" si="886"/>
        <v>0</v>
      </c>
      <c r="DF338">
        <f t="shared" si="886"/>
        <v>0</v>
      </c>
      <c r="DG338">
        <f t="shared" si="886"/>
        <v>0</v>
      </c>
      <c r="DH338">
        <f t="shared" si="886"/>
        <v>0</v>
      </c>
      <c r="DI338">
        <f t="shared" si="886"/>
        <v>0</v>
      </c>
      <c r="DJ338">
        <f t="shared" si="886"/>
        <v>0</v>
      </c>
      <c r="DK338">
        <f t="shared" si="886"/>
        <v>0</v>
      </c>
      <c r="DL338">
        <f t="shared" si="886"/>
        <v>0</v>
      </c>
      <c r="DM338">
        <f t="shared" si="886"/>
        <v>0</v>
      </c>
      <c r="DN338">
        <f t="shared" si="887"/>
        <v>0</v>
      </c>
      <c r="DO338">
        <f t="shared" si="887"/>
        <v>0</v>
      </c>
      <c r="DP338">
        <f t="shared" si="887"/>
        <v>0</v>
      </c>
      <c r="DQ338">
        <f t="shared" si="887"/>
        <v>0</v>
      </c>
      <c r="DR338">
        <f t="shared" si="887"/>
        <v>0</v>
      </c>
      <c r="DS338">
        <f t="shared" si="887"/>
        <v>0</v>
      </c>
      <c r="DT338">
        <f t="shared" si="887"/>
        <v>0</v>
      </c>
      <c r="DU338">
        <f t="shared" si="887"/>
        <v>0</v>
      </c>
      <c r="DV338">
        <f t="shared" si="887"/>
        <v>0</v>
      </c>
      <c r="DW338">
        <f t="shared" si="887"/>
        <v>0</v>
      </c>
      <c r="DX338">
        <f t="shared" si="888"/>
        <v>0</v>
      </c>
      <c r="DY338">
        <f t="shared" si="888"/>
        <v>0</v>
      </c>
      <c r="DZ338">
        <f t="shared" si="888"/>
        <v>0</v>
      </c>
    </row>
    <row r="339" spans="1:130">
      <c r="A339" s="106" t="str">
        <f>IF(LEFT(B382,1)&lt;&gt;"",IF(LEFT(B382,1)&lt;&gt;" ",COUNT($A$66:A337)+1,""),"")</f>
        <v/>
      </c>
      <c r="B339" s="19" t="s">
        <v>2</v>
      </c>
      <c r="C339" s="96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34"/>
      <c r="AJ339" s="34">
        <v>0</v>
      </c>
      <c r="AK339" s="34">
        <v>0</v>
      </c>
      <c r="AL339" s="34">
        <v>0</v>
      </c>
      <c r="AM339" s="34">
        <v>861</v>
      </c>
      <c r="AN339" s="18">
        <v>0</v>
      </c>
      <c r="AO339" s="18">
        <v>0</v>
      </c>
      <c r="AP339" s="18">
        <v>0</v>
      </c>
      <c r="AQ339" s="18">
        <v>0</v>
      </c>
      <c r="AR339" s="18">
        <v>0</v>
      </c>
      <c r="AS339" s="18">
        <v>0</v>
      </c>
      <c r="AT339" s="18">
        <v>0</v>
      </c>
      <c r="AU339" s="18">
        <v>0</v>
      </c>
      <c r="AV339" s="18">
        <v>0</v>
      </c>
      <c r="AW339" s="18">
        <v>0</v>
      </c>
      <c r="AX339" s="18">
        <v>0</v>
      </c>
      <c r="AY339" s="18">
        <v>0</v>
      </c>
      <c r="AZ339" s="18">
        <v>0</v>
      </c>
      <c r="BA339" s="18">
        <v>0</v>
      </c>
      <c r="BB339" s="18">
        <v>0</v>
      </c>
      <c r="BC339" s="18">
        <v>0</v>
      </c>
      <c r="BD339" s="18">
        <v>0</v>
      </c>
      <c r="BE339" s="18">
        <v>0</v>
      </c>
      <c r="BF339" s="18">
        <v>0</v>
      </c>
      <c r="BG339" s="18">
        <v>0</v>
      </c>
      <c r="BH339" s="18">
        <v>0</v>
      </c>
      <c r="BI339" s="18">
        <v>0</v>
      </c>
      <c r="BJ339" s="118">
        <v>0</v>
      </c>
      <c r="BK339" s="118">
        <v>0</v>
      </c>
      <c r="BL339" s="118">
        <v>0</v>
      </c>
      <c r="BM339" s="118">
        <v>0</v>
      </c>
      <c r="BN339" s="118">
        <v>0</v>
      </c>
      <c r="BO339" s="103"/>
      <c r="BP339">
        <f t="shared" ref="BP339:BY341" si="889">IF($C339&lt;&gt;"",IF(D339&gt;0,1,0),0)</f>
        <v>0</v>
      </c>
      <c r="BQ339">
        <f t="shared" si="889"/>
        <v>0</v>
      </c>
      <c r="BR339">
        <f t="shared" si="889"/>
        <v>0</v>
      </c>
      <c r="BS339">
        <f t="shared" si="889"/>
        <v>0</v>
      </c>
      <c r="BT339">
        <f t="shared" si="889"/>
        <v>0</v>
      </c>
      <c r="BU339">
        <f t="shared" si="889"/>
        <v>0</v>
      </c>
      <c r="BV339">
        <f t="shared" si="889"/>
        <v>0</v>
      </c>
      <c r="BW339">
        <f t="shared" si="889"/>
        <v>0</v>
      </c>
      <c r="BX339">
        <f t="shared" si="889"/>
        <v>0</v>
      </c>
      <c r="BY339">
        <f t="shared" si="889"/>
        <v>0</v>
      </c>
      <c r="BZ339">
        <f t="shared" ref="BZ339:CI341" si="890">IF($C339&lt;&gt;"",IF(N339&gt;0,1,0),0)</f>
        <v>0</v>
      </c>
      <c r="CA339">
        <f t="shared" si="890"/>
        <v>0</v>
      </c>
      <c r="CB339">
        <f t="shared" si="890"/>
        <v>0</v>
      </c>
      <c r="CC339">
        <f t="shared" si="890"/>
        <v>0</v>
      </c>
      <c r="CD339">
        <f t="shared" si="890"/>
        <v>0</v>
      </c>
      <c r="CE339">
        <f t="shared" si="890"/>
        <v>0</v>
      </c>
      <c r="CF339">
        <f t="shared" si="890"/>
        <v>0</v>
      </c>
      <c r="CG339">
        <f t="shared" si="890"/>
        <v>0</v>
      </c>
      <c r="CH339">
        <f t="shared" si="890"/>
        <v>0</v>
      </c>
      <c r="CI339">
        <f t="shared" si="890"/>
        <v>0</v>
      </c>
      <c r="CJ339">
        <f t="shared" ref="CJ339:CS341" si="891">IF($C339&lt;&gt;"",IF(X339&gt;0,1,0),0)</f>
        <v>0</v>
      </c>
      <c r="CK339">
        <f t="shared" si="891"/>
        <v>0</v>
      </c>
      <c r="CL339">
        <f t="shared" si="891"/>
        <v>0</v>
      </c>
      <c r="CM339">
        <f t="shared" si="891"/>
        <v>0</v>
      </c>
      <c r="CN339">
        <f t="shared" si="891"/>
        <v>0</v>
      </c>
      <c r="CO339">
        <f t="shared" si="891"/>
        <v>0</v>
      </c>
      <c r="CP339">
        <f t="shared" si="891"/>
        <v>0</v>
      </c>
      <c r="CQ339">
        <f t="shared" si="891"/>
        <v>0</v>
      </c>
      <c r="CR339">
        <f t="shared" si="891"/>
        <v>0</v>
      </c>
      <c r="CS339">
        <f t="shared" si="891"/>
        <v>0</v>
      </c>
      <c r="CT339">
        <f t="shared" ref="CT339:DC341" si="892">IF($C339&lt;&gt;"",IF(AH339&gt;0,1,0),0)</f>
        <v>0</v>
      </c>
      <c r="CU339">
        <f t="shared" si="892"/>
        <v>0</v>
      </c>
      <c r="CV339">
        <f t="shared" si="892"/>
        <v>0</v>
      </c>
      <c r="CW339">
        <f t="shared" si="892"/>
        <v>0</v>
      </c>
      <c r="CX339">
        <f t="shared" si="892"/>
        <v>0</v>
      </c>
      <c r="CY339">
        <f t="shared" si="892"/>
        <v>0</v>
      </c>
      <c r="CZ339">
        <f t="shared" si="892"/>
        <v>0</v>
      </c>
      <c r="DA339">
        <f t="shared" si="892"/>
        <v>0</v>
      </c>
      <c r="DB339">
        <f t="shared" si="892"/>
        <v>0</v>
      </c>
      <c r="DC339">
        <f t="shared" si="892"/>
        <v>0</v>
      </c>
      <c r="DD339">
        <f t="shared" ref="DD339:DM341" si="893">IF($C339&lt;&gt;"",IF(AR339&gt;0,1,0),0)</f>
        <v>0</v>
      </c>
      <c r="DE339">
        <f t="shared" si="893"/>
        <v>0</v>
      </c>
      <c r="DF339">
        <f t="shared" si="893"/>
        <v>0</v>
      </c>
      <c r="DG339">
        <f t="shared" si="893"/>
        <v>0</v>
      </c>
      <c r="DH339">
        <f t="shared" si="893"/>
        <v>0</v>
      </c>
      <c r="DI339">
        <f t="shared" si="893"/>
        <v>0</v>
      </c>
      <c r="DJ339">
        <f t="shared" si="893"/>
        <v>0</v>
      </c>
      <c r="DK339">
        <f t="shared" si="893"/>
        <v>0</v>
      </c>
      <c r="DL339">
        <f t="shared" si="893"/>
        <v>0</v>
      </c>
      <c r="DM339">
        <f t="shared" si="893"/>
        <v>0</v>
      </c>
      <c r="DN339">
        <f t="shared" ref="DN339:DW341" si="894">IF($C339&lt;&gt;"",IF(BB339&gt;0,1,0),0)</f>
        <v>0</v>
      </c>
      <c r="DO339">
        <f t="shared" si="894"/>
        <v>0</v>
      </c>
      <c r="DP339">
        <f t="shared" si="894"/>
        <v>0</v>
      </c>
      <c r="DQ339">
        <f t="shared" si="894"/>
        <v>0</v>
      </c>
      <c r="DR339">
        <f t="shared" si="894"/>
        <v>0</v>
      </c>
      <c r="DS339">
        <f t="shared" si="894"/>
        <v>0</v>
      </c>
      <c r="DT339">
        <f t="shared" si="894"/>
        <v>0</v>
      </c>
      <c r="DU339">
        <f t="shared" si="894"/>
        <v>0</v>
      </c>
      <c r="DV339">
        <f t="shared" si="894"/>
        <v>0</v>
      </c>
      <c r="DW339">
        <f t="shared" si="894"/>
        <v>0</v>
      </c>
      <c r="DX339">
        <f>IF($C339&lt;&gt;"",IF(BL337&gt;0,1,0),0)</f>
        <v>0</v>
      </c>
      <c r="DY339">
        <f>IF($C339&lt;&gt;"",IF(BM337&gt;0,1,0),0)</f>
        <v>0</v>
      </c>
      <c r="DZ339">
        <f>IF($C339&lt;&gt;"",IF(BN337&gt;0,1,0),0)</f>
        <v>0</v>
      </c>
    </row>
    <row r="340" spans="1:130">
      <c r="A340" s="106"/>
      <c r="B340" s="55" t="s">
        <v>18</v>
      </c>
      <c r="C340" s="96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>
        <v>1098</v>
      </c>
      <c r="AK340" s="18">
        <v>1268</v>
      </c>
      <c r="AL340" s="18">
        <v>1453</v>
      </c>
      <c r="AM340" s="18">
        <v>1759</v>
      </c>
      <c r="AN340" s="18">
        <v>2110</v>
      </c>
      <c r="AO340" s="18">
        <v>0</v>
      </c>
      <c r="AP340" s="18">
        <v>0</v>
      </c>
      <c r="AQ340" s="18">
        <v>0</v>
      </c>
      <c r="AR340" s="18">
        <v>0</v>
      </c>
      <c r="AS340" s="18">
        <v>0</v>
      </c>
      <c r="AT340" s="18">
        <v>0</v>
      </c>
      <c r="AU340" s="18">
        <v>0</v>
      </c>
      <c r="AV340" s="18">
        <v>0</v>
      </c>
      <c r="AW340" s="18">
        <v>0</v>
      </c>
      <c r="AX340" s="18">
        <v>0</v>
      </c>
      <c r="AY340" s="18">
        <v>0</v>
      </c>
      <c r="AZ340" s="18">
        <v>0</v>
      </c>
      <c r="BA340" s="18">
        <v>0</v>
      </c>
      <c r="BB340" s="18">
        <v>0</v>
      </c>
      <c r="BC340" s="18">
        <v>0</v>
      </c>
      <c r="BD340" s="18">
        <v>0</v>
      </c>
      <c r="BE340" s="25">
        <v>0</v>
      </c>
      <c r="BF340" s="18">
        <v>0</v>
      </c>
      <c r="BG340" s="18">
        <v>0</v>
      </c>
      <c r="BH340" s="18">
        <v>0</v>
      </c>
      <c r="BI340" s="18">
        <v>0</v>
      </c>
      <c r="BJ340" s="118">
        <v>0</v>
      </c>
      <c r="BK340" s="118">
        <v>0</v>
      </c>
      <c r="BL340" s="118">
        <v>0</v>
      </c>
      <c r="BM340" s="118">
        <v>0</v>
      </c>
      <c r="BN340" s="118">
        <v>0</v>
      </c>
      <c r="BO340" s="103"/>
      <c r="BP340">
        <f t="shared" si="889"/>
        <v>0</v>
      </c>
      <c r="BQ340">
        <f t="shared" si="889"/>
        <v>0</v>
      </c>
      <c r="BR340">
        <f t="shared" si="889"/>
        <v>0</v>
      </c>
      <c r="BS340">
        <f t="shared" si="889"/>
        <v>0</v>
      </c>
      <c r="BT340">
        <f t="shared" si="889"/>
        <v>0</v>
      </c>
      <c r="BU340">
        <f t="shared" si="889"/>
        <v>0</v>
      </c>
      <c r="BV340">
        <f t="shared" si="889"/>
        <v>0</v>
      </c>
      <c r="BW340">
        <f t="shared" si="889"/>
        <v>0</v>
      </c>
      <c r="BX340">
        <f t="shared" si="889"/>
        <v>0</v>
      </c>
      <c r="BY340">
        <f t="shared" si="889"/>
        <v>0</v>
      </c>
      <c r="BZ340">
        <f t="shared" si="890"/>
        <v>0</v>
      </c>
      <c r="CA340">
        <f t="shared" si="890"/>
        <v>0</v>
      </c>
      <c r="CB340">
        <f t="shared" si="890"/>
        <v>0</v>
      </c>
      <c r="CC340">
        <f t="shared" si="890"/>
        <v>0</v>
      </c>
      <c r="CD340">
        <f t="shared" si="890"/>
        <v>0</v>
      </c>
      <c r="CE340">
        <f t="shared" si="890"/>
        <v>0</v>
      </c>
      <c r="CF340">
        <f t="shared" si="890"/>
        <v>0</v>
      </c>
      <c r="CG340">
        <f t="shared" si="890"/>
        <v>0</v>
      </c>
      <c r="CH340">
        <f t="shared" si="890"/>
        <v>0</v>
      </c>
      <c r="CI340">
        <f t="shared" si="890"/>
        <v>0</v>
      </c>
      <c r="CJ340">
        <f t="shared" si="891"/>
        <v>0</v>
      </c>
      <c r="CK340">
        <f t="shared" si="891"/>
        <v>0</v>
      </c>
      <c r="CL340">
        <f t="shared" si="891"/>
        <v>0</v>
      </c>
      <c r="CM340">
        <f t="shared" si="891"/>
        <v>0</v>
      </c>
      <c r="CN340">
        <f t="shared" si="891"/>
        <v>0</v>
      </c>
      <c r="CO340">
        <f t="shared" si="891"/>
        <v>0</v>
      </c>
      <c r="CP340">
        <f t="shared" si="891"/>
        <v>0</v>
      </c>
      <c r="CQ340">
        <f t="shared" si="891"/>
        <v>0</v>
      </c>
      <c r="CR340">
        <f t="shared" si="891"/>
        <v>0</v>
      </c>
      <c r="CS340">
        <f t="shared" si="891"/>
        <v>0</v>
      </c>
      <c r="CT340">
        <f t="shared" si="892"/>
        <v>0</v>
      </c>
      <c r="CU340">
        <f t="shared" si="892"/>
        <v>0</v>
      </c>
      <c r="CV340">
        <f t="shared" si="892"/>
        <v>0</v>
      </c>
      <c r="CW340">
        <f t="shared" si="892"/>
        <v>0</v>
      </c>
      <c r="CX340">
        <f t="shared" si="892"/>
        <v>0</v>
      </c>
      <c r="CY340">
        <f t="shared" si="892"/>
        <v>0</v>
      </c>
      <c r="CZ340">
        <f t="shared" si="892"/>
        <v>0</v>
      </c>
      <c r="DA340">
        <f t="shared" si="892"/>
        <v>0</v>
      </c>
      <c r="DB340">
        <f t="shared" si="892"/>
        <v>0</v>
      </c>
      <c r="DC340">
        <f t="shared" si="892"/>
        <v>0</v>
      </c>
      <c r="DD340">
        <f t="shared" si="893"/>
        <v>0</v>
      </c>
      <c r="DE340">
        <f t="shared" si="893"/>
        <v>0</v>
      </c>
      <c r="DF340">
        <f t="shared" si="893"/>
        <v>0</v>
      </c>
      <c r="DG340">
        <f t="shared" si="893"/>
        <v>0</v>
      </c>
      <c r="DH340">
        <f t="shared" si="893"/>
        <v>0</v>
      </c>
      <c r="DI340">
        <f t="shared" si="893"/>
        <v>0</v>
      </c>
      <c r="DJ340">
        <f t="shared" si="893"/>
        <v>0</v>
      </c>
      <c r="DK340">
        <f t="shared" si="893"/>
        <v>0</v>
      </c>
      <c r="DL340">
        <f t="shared" si="893"/>
        <v>0</v>
      </c>
      <c r="DM340">
        <f t="shared" si="893"/>
        <v>0</v>
      </c>
      <c r="DN340">
        <f t="shared" si="894"/>
        <v>0</v>
      </c>
      <c r="DO340">
        <f t="shared" si="894"/>
        <v>0</v>
      </c>
      <c r="DP340">
        <f t="shared" si="894"/>
        <v>0</v>
      </c>
      <c r="DQ340">
        <f t="shared" si="894"/>
        <v>0</v>
      </c>
      <c r="DR340">
        <f t="shared" si="894"/>
        <v>0</v>
      </c>
      <c r="DS340">
        <f t="shared" si="894"/>
        <v>0</v>
      </c>
      <c r="DT340">
        <f t="shared" si="894"/>
        <v>0</v>
      </c>
      <c r="DU340">
        <f t="shared" si="894"/>
        <v>0</v>
      </c>
      <c r="DV340">
        <f t="shared" si="894"/>
        <v>0</v>
      </c>
      <c r="DW340">
        <f t="shared" si="894"/>
        <v>0</v>
      </c>
      <c r="DX340">
        <f>IF($C340&lt;&gt;"",IF(BL339&gt;0,1,0),0)</f>
        <v>0</v>
      </c>
      <c r="DY340">
        <f>IF($C340&lt;&gt;"",IF(BM339&gt;0,1,0),0)</f>
        <v>0</v>
      </c>
      <c r="DZ340">
        <f>IF($C340&lt;&gt;"",IF(BN339&gt;0,1,0),0)</f>
        <v>0</v>
      </c>
    </row>
    <row r="341" spans="1:130">
      <c r="A341" s="106"/>
      <c r="B341" s="59" t="s">
        <v>21</v>
      </c>
      <c r="C341" s="96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>
        <f>4092/6</f>
        <v>682</v>
      </c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25"/>
      <c r="BF341" s="18"/>
      <c r="BG341" s="18"/>
      <c r="BH341" s="18"/>
      <c r="BI341" s="18"/>
      <c r="BJ341" s="118"/>
      <c r="BK341" s="118"/>
      <c r="BL341" s="118"/>
      <c r="BM341" s="118"/>
      <c r="BN341" s="118"/>
      <c r="BO341" s="103"/>
      <c r="BP341">
        <f t="shared" si="889"/>
        <v>0</v>
      </c>
      <c r="BQ341">
        <f t="shared" ref="BQ341" si="895">IF($C341&lt;&gt;"",IF(E341&gt;0,1,0),0)</f>
        <v>0</v>
      </c>
      <c r="BR341">
        <f t="shared" ref="BR341" si="896">IF($C341&lt;&gt;"",IF(F341&gt;0,1,0),0)</f>
        <v>0</v>
      </c>
      <c r="BS341">
        <f t="shared" ref="BS341" si="897">IF($C341&lt;&gt;"",IF(G341&gt;0,1,0),0)</f>
        <v>0</v>
      </c>
      <c r="BT341">
        <f t="shared" ref="BT341" si="898">IF($C341&lt;&gt;"",IF(H341&gt;0,1,0),0)</f>
        <v>0</v>
      </c>
      <c r="BU341">
        <f t="shared" ref="BU341" si="899">IF($C341&lt;&gt;"",IF(I341&gt;0,1,0),0)</f>
        <v>0</v>
      </c>
      <c r="BV341">
        <f t="shared" ref="BV341" si="900">IF($C341&lt;&gt;"",IF(J341&gt;0,1,0),0)</f>
        <v>0</v>
      </c>
      <c r="BW341">
        <f t="shared" ref="BW341" si="901">IF($C341&lt;&gt;"",IF(K341&gt;0,1,0),0)</f>
        <v>0</v>
      </c>
      <c r="BX341">
        <f t="shared" ref="BX341" si="902">IF($C341&lt;&gt;"",IF(L341&gt;0,1,0),0)</f>
        <v>0</v>
      </c>
      <c r="BY341">
        <f t="shared" ref="BY341" si="903">IF($C341&lt;&gt;"",IF(M341&gt;0,1,0),0)</f>
        <v>0</v>
      </c>
      <c r="BZ341">
        <f t="shared" si="890"/>
        <v>0</v>
      </c>
      <c r="CA341">
        <f t="shared" si="890"/>
        <v>0</v>
      </c>
      <c r="CB341">
        <f t="shared" si="890"/>
        <v>0</v>
      </c>
      <c r="CC341">
        <f t="shared" si="890"/>
        <v>0</v>
      </c>
      <c r="CD341">
        <f t="shared" si="890"/>
        <v>0</v>
      </c>
      <c r="CE341">
        <f t="shared" si="890"/>
        <v>0</v>
      </c>
      <c r="CF341">
        <f t="shared" si="890"/>
        <v>0</v>
      </c>
      <c r="CG341">
        <f t="shared" si="890"/>
        <v>0</v>
      </c>
      <c r="CH341">
        <f t="shared" si="890"/>
        <v>0</v>
      </c>
      <c r="CI341">
        <f t="shared" si="890"/>
        <v>0</v>
      </c>
      <c r="CJ341">
        <f t="shared" si="891"/>
        <v>0</v>
      </c>
      <c r="CK341">
        <f t="shared" si="891"/>
        <v>0</v>
      </c>
      <c r="CL341">
        <f t="shared" si="891"/>
        <v>0</v>
      </c>
      <c r="CM341">
        <f t="shared" si="891"/>
        <v>0</v>
      </c>
      <c r="CN341">
        <f t="shared" si="891"/>
        <v>0</v>
      </c>
      <c r="CO341">
        <f t="shared" si="891"/>
        <v>0</v>
      </c>
      <c r="CP341">
        <f t="shared" si="891"/>
        <v>0</v>
      </c>
      <c r="CQ341">
        <f t="shared" si="891"/>
        <v>0</v>
      </c>
      <c r="CR341">
        <f t="shared" si="891"/>
        <v>0</v>
      </c>
      <c r="CS341">
        <f t="shared" si="891"/>
        <v>0</v>
      </c>
      <c r="CT341">
        <f t="shared" si="892"/>
        <v>0</v>
      </c>
      <c r="CU341">
        <f t="shared" si="892"/>
        <v>0</v>
      </c>
      <c r="CV341">
        <f t="shared" si="892"/>
        <v>0</v>
      </c>
      <c r="CW341">
        <f t="shared" si="892"/>
        <v>0</v>
      </c>
      <c r="CX341">
        <f t="shared" si="892"/>
        <v>0</v>
      </c>
      <c r="CY341">
        <f t="shared" si="892"/>
        <v>0</v>
      </c>
      <c r="CZ341">
        <f t="shared" si="892"/>
        <v>0</v>
      </c>
      <c r="DA341">
        <f t="shared" si="892"/>
        <v>0</v>
      </c>
      <c r="DB341">
        <f t="shared" si="892"/>
        <v>0</v>
      </c>
      <c r="DC341">
        <f t="shared" si="892"/>
        <v>0</v>
      </c>
      <c r="DD341">
        <f t="shared" si="893"/>
        <v>0</v>
      </c>
      <c r="DE341">
        <f t="shared" si="893"/>
        <v>0</v>
      </c>
      <c r="DF341">
        <f t="shared" si="893"/>
        <v>0</v>
      </c>
      <c r="DG341">
        <f t="shared" si="893"/>
        <v>0</v>
      </c>
      <c r="DH341">
        <f t="shared" si="893"/>
        <v>0</v>
      </c>
      <c r="DI341">
        <f t="shared" si="893"/>
        <v>0</v>
      </c>
      <c r="DJ341">
        <f t="shared" si="893"/>
        <v>0</v>
      </c>
      <c r="DK341">
        <f t="shared" si="893"/>
        <v>0</v>
      </c>
      <c r="DL341">
        <f t="shared" si="893"/>
        <v>0</v>
      </c>
      <c r="DM341">
        <f t="shared" si="893"/>
        <v>0</v>
      </c>
      <c r="DN341">
        <f t="shared" si="894"/>
        <v>0</v>
      </c>
      <c r="DO341">
        <f t="shared" si="894"/>
        <v>0</v>
      </c>
      <c r="DP341">
        <f t="shared" si="894"/>
        <v>0</v>
      </c>
      <c r="DQ341">
        <f t="shared" si="894"/>
        <v>0</v>
      </c>
      <c r="DR341">
        <f t="shared" si="894"/>
        <v>0</v>
      </c>
      <c r="DS341">
        <f t="shared" si="894"/>
        <v>0</v>
      </c>
      <c r="DT341">
        <f t="shared" si="894"/>
        <v>0</v>
      </c>
      <c r="DU341">
        <f t="shared" si="894"/>
        <v>0</v>
      </c>
      <c r="DV341">
        <f t="shared" si="894"/>
        <v>0</v>
      </c>
      <c r="DW341">
        <f t="shared" si="894"/>
        <v>0</v>
      </c>
      <c r="DX341">
        <f t="shared" ref="DX341" si="904">IF($C341&lt;&gt;"",IF(BL341&gt;0,1,0),0)</f>
        <v>0</v>
      </c>
      <c r="DY341">
        <f t="shared" ref="DY341" si="905">IF($C341&lt;&gt;"",IF(BM341&gt;0,1,0),0)</f>
        <v>0</v>
      </c>
      <c r="DZ341">
        <f t="shared" ref="DZ341" si="906">IF($C341&lt;&gt;"",IF(BN341&gt;0,1,0),0)</f>
        <v>0</v>
      </c>
    </row>
    <row r="342" spans="1:130">
      <c r="A342" s="106"/>
      <c r="B342" s="19" t="s">
        <v>210</v>
      </c>
      <c r="C342" s="96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>
        <v>900</v>
      </c>
      <c r="AK342" s="18">
        <v>108.93854748603351</v>
      </c>
      <c r="AL342" s="18">
        <v>239.83333333333334</v>
      </c>
      <c r="AM342" s="18">
        <v>444.359464627151</v>
      </c>
      <c r="AN342" s="18">
        <v>388.39779005524866</v>
      </c>
      <c r="AO342" s="18">
        <v>523.21428571428567</v>
      </c>
      <c r="AP342" s="18">
        <v>921.54088050314465</v>
      </c>
      <c r="AQ342" s="18">
        <v>988.04500703234874</v>
      </c>
      <c r="AR342" s="18">
        <v>444.92753623188412</v>
      </c>
      <c r="AS342" s="18">
        <v>60.671462829736214</v>
      </c>
      <c r="AT342" s="18">
        <v>0</v>
      </c>
      <c r="AU342" s="18">
        <v>0</v>
      </c>
      <c r="AV342" s="18">
        <v>75</v>
      </c>
      <c r="AW342" s="18">
        <v>122.95081967213115</v>
      </c>
      <c r="AX342" s="18">
        <v>228.03030303030303</v>
      </c>
      <c r="AY342" s="18">
        <v>0</v>
      </c>
      <c r="AZ342" s="18">
        <v>0</v>
      </c>
      <c r="BA342" s="18">
        <v>0</v>
      </c>
      <c r="BB342" s="18">
        <v>0</v>
      </c>
      <c r="BC342" s="18">
        <v>124.86486486486487</v>
      </c>
      <c r="BD342" s="18">
        <v>242.66666666666666</v>
      </c>
      <c r="BE342" s="25">
        <v>378.5526315789474</v>
      </c>
      <c r="BF342" s="18">
        <v>460.5263157894737</v>
      </c>
      <c r="BG342" s="18">
        <v>358.5526315789474</v>
      </c>
      <c r="BH342" s="18">
        <v>490.35</v>
      </c>
      <c r="BI342" s="18">
        <v>1166.3999999999999</v>
      </c>
      <c r="BJ342" s="118">
        <v>1092.96</v>
      </c>
      <c r="BK342" s="118">
        <v>1155.5040000000001</v>
      </c>
      <c r="BL342" s="118">
        <v>1124.04</v>
      </c>
      <c r="BM342" s="118">
        <v>1134.9839999999999</v>
      </c>
      <c r="BN342" s="118">
        <v>1142.546</v>
      </c>
      <c r="BO342" s="103"/>
    </row>
    <row r="343" spans="1:130" ht="15.75">
      <c r="A343" s="106"/>
      <c r="B343" s="55"/>
      <c r="C343" s="96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57"/>
      <c r="BF343" s="31"/>
      <c r="BG343" s="31"/>
      <c r="BH343" s="2"/>
      <c r="BI343" s="2"/>
      <c r="BJ343" s="2"/>
      <c r="BK343" s="2"/>
      <c r="BL343" s="132"/>
      <c r="BM343" s="2"/>
      <c r="BN343" s="2"/>
      <c r="BO343" s="103"/>
    </row>
    <row r="344" spans="1:130">
      <c r="A344" s="105">
        <f>IF(LEFT(B344,1)&lt;&gt;"",IF(LEFT(B344,1)&lt;&gt;" ",COUNT($A$66:A343)+1,""),"")</f>
        <v>39</v>
      </c>
      <c r="B344" s="32" t="s">
        <v>54</v>
      </c>
      <c r="C344" s="96">
        <v>3</v>
      </c>
      <c r="D344" s="9">
        <f t="shared" ref="D344:AI344" si="907">SUM(D345:D351)</f>
        <v>69</v>
      </c>
      <c r="E344" s="9">
        <f t="shared" si="907"/>
        <v>288</v>
      </c>
      <c r="F344" s="9">
        <f t="shared" si="907"/>
        <v>25</v>
      </c>
      <c r="G344" s="9">
        <f t="shared" si="907"/>
        <v>25</v>
      </c>
      <c r="H344" s="9">
        <f t="shared" si="907"/>
        <v>25</v>
      </c>
      <c r="I344" s="9">
        <f t="shared" si="907"/>
        <v>0</v>
      </c>
      <c r="J344" s="9">
        <f t="shared" si="907"/>
        <v>0</v>
      </c>
      <c r="K344" s="9">
        <f t="shared" si="907"/>
        <v>0</v>
      </c>
      <c r="L344" s="9">
        <f t="shared" si="907"/>
        <v>0</v>
      </c>
      <c r="M344" s="9">
        <f t="shared" si="907"/>
        <v>0</v>
      </c>
      <c r="N344" s="9">
        <f t="shared" si="907"/>
        <v>0</v>
      </c>
      <c r="O344" s="9">
        <f t="shared" si="907"/>
        <v>0</v>
      </c>
      <c r="P344" s="9">
        <f t="shared" si="907"/>
        <v>0</v>
      </c>
      <c r="Q344" s="9">
        <f t="shared" si="907"/>
        <v>0</v>
      </c>
      <c r="R344" s="9">
        <f t="shared" si="907"/>
        <v>0</v>
      </c>
      <c r="S344" s="9">
        <f t="shared" si="907"/>
        <v>0</v>
      </c>
      <c r="T344" s="9">
        <f t="shared" si="907"/>
        <v>0</v>
      </c>
      <c r="U344" s="9">
        <f t="shared" si="907"/>
        <v>0</v>
      </c>
      <c r="V344" s="9">
        <f t="shared" si="907"/>
        <v>0</v>
      </c>
      <c r="W344" s="9">
        <f t="shared" si="907"/>
        <v>0</v>
      </c>
      <c r="X344" s="9">
        <f t="shared" si="907"/>
        <v>0</v>
      </c>
      <c r="Y344" s="9">
        <f t="shared" si="907"/>
        <v>0</v>
      </c>
      <c r="Z344" s="9">
        <f t="shared" si="907"/>
        <v>800</v>
      </c>
      <c r="AA344" s="9">
        <f t="shared" si="907"/>
        <v>917.27034920000006</v>
      </c>
      <c r="AB344" s="9">
        <f t="shared" si="907"/>
        <v>678.80926480000005</v>
      </c>
      <c r="AC344" s="9">
        <f t="shared" si="907"/>
        <v>807.59447402669105</v>
      </c>
      <c r="AD344" s="9">
        <f t="shared" si="907"/>
        <v>9420.3714654417145</v>
      </c>
      <c r="AE344" s="9">
        <f t="shared" si="907"/>
        <v>9774.7195294062913</v>
      </c>
      <c r="AF344" s="9">
        <f t="shared" si="907"/>
        <v>9895.5452199011961</v>
      </c>
      <c r="AG344" s="9">
        <f t="shared" si="907"/>
        <v>10915.230442398122</v>
      </c>
      <c r="AH344" s="9">
        <f t="shared" si="907"/>
        <v>10365.86696352459</v>
      </c>
      <c r="AI344" s="9">
        <f t="shared" si="907"/>
        <v>10543.566970811436</v>
      </c>
      <c r="AJ344" s="9">
        <f t="shared" ref="AJ344:BK344" si="908">SUM(AJ345:AJ351)</f>
        <v>10783.470147963872</v>
      </c>
      <c r="AK344" s="9">
        <f t="shared" si="908"/>
        <v>11063.370698670109</v>
      </c>
      <c r="AL344" s="9">
        <f t="shared" si="908"/>
        <v>11531.279380310309</v>
      </c>
      <c r="AM344" s="9">
        <f t="shared" si="908"/>
        <v>13225.630733395037</v>
      </c>
      <c r="AN344" s="9">
        <f t="shared" si="908"/>
        <v>11840.512512341022</v>
      </c>
      <c r="AO344" s="9">
        <f t="shared" si="908"/>
        <v>11748.240599807119</v>
      </c>
      <c r="AP344" s="9">
        <f t="shared" si="908"/>
        <v>11859.067022544757</v>
      </c>
      <c r="AQ344" s="9">
        <f t="shared" si="908"/>
        <v>12134.343622880891</v>
      </c>
      <c r="AR344" s="9">
        <f t="shared" si="908"/>
        <v>12293.379847916922</v>
      </c>
      <c r="AS344" s="9">
        <f t="shared" si="908"/>
        <v>12182.651746663045</v>
      </c>
      <c r="AT344" s="9">
        <f t="shared" si="908"/>
        <v>12599.467324686293</v>
      </c>
      <c r="AU344" s="9">
        <f t="shared" si="908"/>
        <v>14220.445305493262</v>
      </c>
      <c r="AV344" s="9">
        <f t="shared" si="908"/>
        <v>16673.494594672906</v>
      </c>
      <c r="AW344" s="9">
        <f t="shared" si="908"/>
        <v>14550.75788731554</v>
      </c>
      <c r="AX344" s="9">
        <f t="shared" si="908"/>
        <v>14822.368396750555</v>
      </c>
      <c r="AY344" s="9">
        <f t="shared" si="908"/>
        <v>15233.989194276583</v>
      </c>
      <c r="AZ344" s="9">
        <f t="shared" si="908"/>
        <v>16168.088216130989</v>
      </c>
      <c r="BA344" s="9">
        <f t="shared" si="908"/>
        <v>16370.869491755664</v>
      </c>
      <c r="BB344" s="9">
        <f t="shared" si="908"/>
        <v>25627.446494433152</v>
      </c>
      <c r="BC344" s="9">
        <f t="shared" si="908"/>
        <v>23174.536691717822</v>
      </c>
      <c r="BD344" s="9">
        <f t="shared" si="908"/>
        <v>19177.785711160548</v>
      </c>
      <c r="BE344" s="9">
        <f t="shared" si="908"/>
        <v>14788.593453119334</v>
      </c>
      <c r="BF344" s="9">
        <f t="shared" si="908"/>
        <v>49247.208585987108</v>
      </c>
      <c r="BG344" s="9">
        <f t="shared" si="908"/>
        <v>14003.656502379508</v>
      </c>
      <c r="BH344" s="9">
        <f t="shared" si="908"/>
        <v>16551.087923979114</v>
      </c>
      <c r="BI344" s="22">
        <f t="shared" si="908"/>
        <v>3975.990716872443</v>
      </c>
      <c r="BJ344" s="132">
        <f t="shared" si="908"/>
        <v>3823.5537136799285</v>
      </c>
      <c r="BK344" s="132">
        <f t="shared" si="908"/>
        <v>8109.0109829394078</v>
      </c>
      <c r="BL344" s="132">
        <f t="shared" ref="BL344:BN344" si="909">SUM(BL345:BL351)</f>
        <v>8108</v>
      </c>
      <c r="BM344" s="132">
        <f t="shared" si="909"/>
        <v>10332.183898811236</v>
      </c>
      <c r="BN344" s="132">
        <f t="shared" si="909"/>
        <v>13073.993971328406</v>
      </c>
      <c r="BO344" s="103"/>
      <c r="BP344">
        <f t="shared" ref="BP344:CU344" si="910">IF($C344&lt;&gt;"",IF(D344&gt;0,1,0),0)</f>
        <v>1</v>
      </c>
      <c r="BQ344">
        <f t="shared" si="910"/>
        <v>1</v>
      </c>
      <c r="BR344">
        <f t="shared" si="910"/>
        <v>1</v>
      </c>
      <c r="BS344">
        <f t="shared" si="910"/>
        <v>1</v>
      </c>
      <c r="BT344">
        <f t="shared" si="910"/>
        <v>1</v>
      </c>
      <c r="BU344">
        <f t="shared" si="910"/>
        <v>0</v>
      </c>
      <c r="BV344">
        <f t="shared" si="910"/>
        <v>0</v>
      </c>
      <c r="BW344">
        <f t="shared" si="910"/>
        <v>0</v>
      </c>
      <c r="BX344">
        <f t="shared" si="910"/>
        <v>0</v>
      </c>
      <c r="BY344">
        <f t="shared" si="910"/>
        <v>0</v>
      </c>
      <c r="BZ344">
        <f t="shared" si="910"/>
        <v>0</v>
      </c>
      <c r="CA344">
        <f t="shared" si="910"/>
        <v>0</v>
      </c>
      <c r="CB344">
        <f t="shared" si="910"/>
        <v>0</v>
      </c>
      <c r="CC344">
        <f t="shared" si="910"/>
        <v>0</v>
      </c>
      <c r="CD344">
        <f t="shared" si="910"/>
        <v>0</v>
      </c>
      <c r="CE344">
        <f t="shared" si="910"/>
        <v>0</v>
      </c>
      <c r="CF344">
        <f t="shared" si="910"/>
        <v>0</v>
      </c>
      <c r="CG344">
        <f t="shared" si="910"/>
        <v>0</v>
      </c>
      <c r="CH344">
        <f t="shared" si="910"/>
        <v>0</v>
      </c>
      <c r="CI344">
        <f t="shared" si="910"/>
        <v>0</v>
      </c>
      <c r="CJ344">
        <f t="shared" si="910"/>
        <v>0</v>
      </c>
      <c r="CK344">
        <f t="shared" si="910"/>
        <v>0</v>
      </c>
      <c r="CL344">
        <f t="shared" si="910"/>
        <v>1</v>
      </c>
      <c r="CM344">
        <f t="shared" si="910"/>
        <v>1</v>
      </c>
      <c r="CN344">
        <f t="shared" si="910"/>
        <v>1</v>
      </c>
      <c r="CO344">
        <f t="shared" si="910"/>
        <v>1</v>
      </c>
      <c r="CP344">
        <f t="shared" si="910"/>
        <v>1</v>
      </c>
      <c r="CQ344">
        <f t="shared" si="910"/>
        <v>1</v>
      </c>
      <c r="CR344">
        <f t="shared" si="910"/>
        <v>1</v>
      </c>
      <c r="CS344">
        <f t="shared" si="910"/>
        <v>1</v>
      </c>
      <c r="CT344">
        <f t="shared" si="910"/>
        <v>1</v>
      </c>
      <c r="CU344">
        <f t="shared" si="910"/>
        <v>1</v>
      </c>
      <c r="CV344">
        <f t="shared" ref="CV344:DZ344" si="911">IF($C344&lt;&gt;"",IF(AJ344&gt;0,1,0),0)</f>
        <v>1</v>
      </c>
      <c r="CW344">
        <f t="shared" si="911"/>
        <v>1</v>
      </c>
      <c r="CX344">
        <f t="shared" si="911"/>
        <v>1</v>
      </c>
      <c r="CY344">
        <f t="shared" si="911"/>
        <v>1</v>
      </c>
      <c r="CZ344">
        <f t="shared" si="911"/>
        <v>1</v>
      </c>
      <c r="DA344">
        <f t="shared" si="911"/>
        <v>1</v>
      </c>
      <c r="DB344">
        <f t="shared" si="911"/>
        <v>1</v>
      </c>
      <c r="DC344">
        <f t="shared" si="911"/>
        <v>1</v>
      </c>
      <c r="DD344">
        <f t="shared" si="911"/>
        <v>1</v>
      </c>
      <c r="DE344">
        <f t="shared" si="911"/>
        <v>1</v>
      </c>
      <c r="DF344">
        <f t="shared" si="911"/>
        <v>1</v>
      </c>
      <c r="DG344">
        <f t="shared" si="911"/>
        <v>1</v>
      </c>
      <c r="DH344">
        <f t="shared" si="911"/>
        <v>1</v>
      </c>
      <c r="DI344">
        <f t="shared" si="911"/>
        <v>1</v>
      </c>
      <c r="DJ344">
        <f t="shared" si="911"/>
        <v>1</v>
      </c>
      <c r="DK344">
        <f t="shared" si="911"/>
        <v>1</v>
      </c>
      <c r="DL344">
        <f t="shared" si="911"/>
        <v>1</v>
      </c>
      <c r="DM344">
        <f t="shared" si="911"/>
        <v>1</v>
      </c>
      <c r="DN344">
        <f t="shared" si="911"/>
        <v>1</v>
      </c>
      <c r="DO344">
        <f t="shared" si="911"/>
        <v>1</v>
      </c>
      <c r="DP344">
        <f t="shared" si="911"/>
        <v>1</v>
      </c>
      <c r="DQ344">
        <f t="shared" si="911"/>
        <v>1</v>
      </c>
      <c r="DR344">
        <f t="shared" si="911"/>
        <v>1</v>
      </c>
      <c r="DS344">
        <f t="shared" si="911"/>
        <v>1</v>
      </c>
      <c r="DT344">
        <f t="shared" si="911"/>
        <v>1</v>
      </c>
      <c r="DU344">
        <f t="shared" si="911"/>
        <v>1</v>
      </c>
      <c r="DV344">
        <f t="shared" si="911"/>
        <v>1</v>
      </c>
      <c r="DW344">
        <f t="shared" si="911"/>
        <v>1</v>
      </c>
      <c r="DX344">
        <f t="shared" si="911"/>
        <v>1</v>
      </c>
      <c r="DY344">
        <f t="shared" si="911"/>
        <v>1</v>
      </c>
      <c r="DZ344">
        <f t="shared" si="911"/>
        <v>1</v>
      </c>
    </row>
    <row r="345" spans="1:130">
      <c r="A345" s="105"/>
      <c r="B345" s="24" t="s">
        <v>15</v>
      </c>
      <c r="C345" s="96"/>
      <c r="D345" s="34">
        <v>25</v>
      </c>
      <c r="E345" s="34">
        <v>25</v>
      </c>
      <c r="F345" s="34">
        <v>25</v>
      </c>
      <c r="G345" s="34">
        <v>25</v>
      </c>
      <c r="H345" s="34">
        <v>25</v>
      </c>
      <c r="I345" s="18">
        <v>0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18">
        <v>0</v>
      </c>
      <c r="AI345" s="18">
        <v>0</v>
      </c>
      <c r="AJ345" s="18">
        <v>0</v>
      </c>
      <c r="AK345" s="18">
        <v>0</v>
      </c>
      <c r="AL345" s="18">
        <v>0</v>
      </c>
      <c r="AM345" s="18">
        <v>0</v>
      </c>
      <c r="AN345" s="18">
        <v>0</v>
      </c>
      <c r="AO345" s="18">
        <v>0</v>
      </c>
      <c r="AP345" s="18">
        <v>0</v>
      </c>
      <c r="AQ345" s="18">
        <v>0</v>
      </c>
      <c r="AR345" s="18">
        <v>0</v>
      </c>
      <c r="AS345" s="18">
        <v>0</v>
      </c>
      <c r="AT345" s="18">
        <v>0</v>
      </c>
      <c r="AU345" s="18">
        <v>0</v>
      </c>
      <c r="AV345" s="18">
        <v>0</v>
      </c>
      <c r="AW345" s="18">
        <v>0</v>
      </c>
      <c r="AX345" s="18">
        <v>0</v>
      </c>
      <c r="AY345" s="18">
        <v>0</v>
      </c>
      <c r="AZ345" s="18">
        <v>0</v>
      </c>
      <c r="BA345" s="18">
        <v>0</v>
      </c>
      <c r="BB345" s="18">
        <v>0</v>
      </c>
      <c r="BC345" s="18">
        <v>0</v>
      </c>
      <c r="BD345" s="18">
        <v>0</v>
      </c>
      <c r="BE345" s="18">
        <v>0</v>
      </c>
      <c r="BF345" s="18">
        <v>0</v>
      </c>
      <c r="BG345" s="18">
        <v>0</v>
      </c>
      <c r="BH345" s="18">
        <v>0</v>
      </c>
      <c r="BI345" s="18">
        <v>0</v>
      </c>
      <c r="BJ345" s="118">
        <v>0</v>
      </c>
      <c r="BK345" s="118">
        <v>0</v>
      </c>
      <c r="BL345" s="118">
        <v>0</v>
      </c>
      <c r="BM345" s="118">
        <v>0</v>
      </c>
      <c r="BN345" s="118">
        <v>0</v>
      </c>
      <c r="BO345" s="103"/>
      <c r="BP345">
        <f t="shared" ref="BP345:BY351" si="912">IF($C345&lt;&gt;"",IF(D345&gt;0,1,0),0)</f>
        <v>0</v>
      </c>
      <c r="BQ345">
        <f t="shared" si="912"/>
        <v>0</v>
      </c>
      <c r="BR345">
        <f t="shared" si="912"/>
        <v>0</v>
      </c>
      <c r="BS345">
        <f t="shared" si="912"/>
        <v>0</v>
      </c>
      <c r="BT345">
        <f t="shared" si="912"/>
        <v>0</v>
      </c>
      <c r="BU345">
        <f t="shared" si="912"/>
        <v>0</v>
      </c>
      <c r="BV345">
        <f t="shared" si="912"/>
        <v>0</v>
      </c>
      <c r="BW345">
        <f t="shared" si="912"/>
        <v>0</v>
      </c>
      <c r="BX345">
        <f t="shared" si="912"/>
        <v>0</v>
      </c>
      <c r="BY345">
        <f t="shared" si="912"/>
        <v>0</v>
      </c>
      <c r="BZ345">
        <f t="shared" ref="BZ345:CI351" si="913">IF($C345&lt;&gt;"",IF(N345&gt;0,1,0),0)</f>
        <v>0</v>
      </c>
      <c r="CA345">
        <f t="shared" si="913"/>
        <v>0</v>
      </c>
      <c r="CB345">
        <f t="shared" si="913"/>
        <v>0</v>
      </c>
      <c r="CC345">
        <f t="shared" si="913"/>
        <v>0</v>
      </c>
      <c r="CD345">
        <f t="shared" si="913"/>
        <v>0</v>
      </c>
      <c r="CE345">
        <f t="shared" si="913"/>
        <v>0</v>
      </c>
      <c r="CF345">
        <f t="shared" si="913"/>
        <v>0</v>
      </c>
      <c r="CG345">
        <f t="shared" si="913"/>
        <v>0</v>
      </c>
      <c r="CH345">
        <f t="shared" si="913"/>
        <v>0</v>
      </c>
      <c r="CI345">
        <f t="shared" si="913"/>
        <v>0</v>
      </c>
      <c r="CJ345">
        <f t="shared" ref="CJ345:CS351" si="914">IF($C345&lt;&gt;"",IF(X345&gt;0,1,0),0)</f>
        <v>0</v>
      </c>
      <c r="CK345">
        <f t="shared" si="914"/>
        <v>0</v>
      </c>
      <c r="CL345">
        <f t="shared" si="914"/>
        <v>0</v>
      </c>
      <c r="CM345">
        <f t="shared" si="914"/>
        <v>0</v>
      </c>
      <c r="CN345">
        <f t="shared" si="914"/>
        <v>0</v>
      </c>
      <c r="CO345">
        <f t="shared" si="914"/>
        <v>0</v>
      </c>
      <c r="CP345">
        <f t="shared" si="914"/>
        <v>0</v>
      </c>
      <c r="CQ345">
        <f t="shared" si="914"/>
        <v>0</v>
      </c>
      <c r="CR345">
        <f t="shared" si="914"/>
        <v>0</v>
      </c>
      <c r="CS345">
        <f t="shared" si="914"/>
        <v>0</v>
      </c>
      <c r="CT345">
        <f t="shared" ref="CT345:DC351" si="915">IF($C345&lt;&gt;"",IF(AH345&gt;0,1,0),0)</f>
        <v>0</v>
      </c>
      <c r="CU345">
        <f t="shared" si="915"/>
        <v>0</v>
      </c>
      <c r="CV345">
        <f t="shared" si="915"/>
        <v>0</v>
      </c>
      <c r="CW345">
        <f t="shared" si="915"/>
        <v>0</v>
      </c>
      <c r="CX345">
        <f t="shared" si="915"/>
        <v>0</v>
      </c>
      <c r="CY345">
        <f t="shared" si="915"/>
        <v>0</v>
      </c>
      <c r="CZ345">
        <f t="shared" si="915"/>
        <v>0</v>
      </c>
      <c r="DA345">
        <f t="shared" si="915"/>
        <v>0</v>
      </c>
      <c r="DB345">
        <f t="shared" si="915"/>
        <v>0</v>
      </c>
      <c r="DC345">
        <f t="shared" si="915"/>
        <v>0</v>
      </c>
      <c r="DD345">
        <f t="shared" ref="DD345:DM351" si="916">IF($C345&lt;&gt;"",IF(AR345&gt;0,1,0),0)</f>
        <v>0</v>
      </c>
      <c r="DE345">
        <f t="shared" si="916"/>
        <v>0</v>
      </c>
      <c r="DF345">
        <f t="shared" si="916"/>
        <v>0</v>
      </c>
      <c r="DG345">
        <f t="shared" si="916"/>
        <v>0</v>
      </c>
      <c r="DH345">
        <f t="shared" si="916"/>
        <v>0</v>
      </c>
      <c r="DI345">
        <f t="shared" si="916"/>
        <v>0</v>
      </c>
      <c r="DJ345">
        <f t="shared" si="916"/>
        <v>0</v>
      </c>
      <c r="DK345">
        <f t="shared" si="916"/>
        <v>0</v>
      </c>
      <c r="DL345">
        <f t="shared" si="916"/>
        <v>0</v>
      </c>
      <c r="DM345">
        <f t="shared" si="916"/>
        <v>0</v>
      </c>
      <c r="DN345">
        <f t="shared" ref="DN345:DW351" si="917">IF($C345&lt;&gt;"",IF(BB345&gt;0,1,0),0)</f>
        <v>0</v>
      </c>
      <c r="DO345">
        <f t="shared" si="917"/>
        <v>0</v>
      </c>
      <c r="DP345">
        <f t="shared" si="917"/>
        <v>0</v>
      </c>
      <c r="DQ345">
        <f t="shared" si="917"/>
        <v>0</v>
      </c>
      <c r="DR345">
        <f t="shared" si="917"/>
        <v>0</v>
      </c>
      <c r="DS345">
        <f t="shared" si="917"/>
        <v>0</v>
      </c>
      <c r="DT345">
        <f t="shared" si="917"/>
        <v>0</v>
      </c>
      <c r="DU345">
        <f t="shared" si="917"/>
        <v>0</v>
      </c>
      <c r="DV345">
        <f t="shared" si="917"/>
        <v>0</v>
      </c>
      <c r="DW345">
        <f t="shared" si="917"/>
        <v>0</v>
      </c>
      <c r="DX345">
        <f t="shared" ref="DX345:DZ351" si="918">IF($C345&lt;&gt;"",IF(BL344&gt;0,1,0),0)</f>
        <v>0</v>
      </c>
      <c r="DY345">
        <f t="shared" si="918"/>
        <v>0</v>
      </c>
      <c r="DZ345">
        <f t="shared" si="918"/>
        <v>0</v>
      </c>
    </row>
    <row r="346" spans="1:130">
      <c r="A346" s="106" t="str">
        <f>IF(LEFT(B388,1)&lt;&gt;"",IF(LEFT(B388,1)&lt;&gt;" ",COUNT($A$66:A344)+1,""),"")</f>
        <v/>
      </c>
      <c r="B346" s="19" t="s">
        <v>2</v>
      </c>
      <c r="C346" s="96"/>
      <c r="D346" s="18">
        <v>0</v>
      </c>
      <c r="E346" s="18">
        <v>0</v>
      </c>
      <c r="F346" s="18">
        <v>0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34">
        <v>426</v>
      </c>
      <c r="AB346" s="34">
        <v>204</v>
      </c>
      <c r="AC346" s="34">
        <v>156</v>
      </c>
      <c r="AD346" s="18">
        <v>8490</v>
      </c>
      <c r="AE346" s="18">
        <v>8580</v>
      </c>
      <c r="AF346" s="18">
        <v>8670</v>
      </c>
      <c r="AG346" s="18">
        <v>8760</v>
      </c>
      <c r="AH346" s="18">
        <v>8850</v>
      </c>
      <c r="AI346" s="18">
        <v>8940</v>
      </c>
      <c r="AJ346" s="18">
        <v>9030</v>
      </c>
      <c r="AK346" s="18">
        <v>9120</v>
      </c>
      <c r="AL346" s="18">
        <v>9210</v>
      </c>
      <c r="AM346" s="18">
        <v>9300</v>
      </c>
      <c r="AN346" s="18">
        <v>9390</v>
      </c>
      <c r="AO346" s="18">
        <v>9480</v>
      </c>
      <c r="AP346" s="18">
        <v>9570</v>
      </c>
      <c r="AQ346" s="18">
        <v>9660</v>
      </c>
      <c r="AR346" s="18">
        <v>9750</v>
      </c>
      <c r="AS346" s="18">
        <v>9840</v>
      </c>
      <c r="AT346" s="18">
        <v>9930</v>
      </c>
      <c r="AU346" s="18">
        <v>10020</v>
      </c>
      <c r="AV346" s="18">
        <v>10110</v>
      </c>
      <c r="AW346" s="18">
        <v>10200</v>
      </c>
      <c r="AX346" s="18">
        <v>10290</v>
      </c>
      <c r="AY346" s="18">
        <v>10380</v>
      </c>
      <c r="AZ346" s="18">
        <v>10470</v>
      </c>
      <c r="BA346" s="18">
        <v>10560</v>
      </c>
      <c r="BB346" s="18">
        <v>10650</v>
      </c>
      <c r="BC346" s="18">
        <v>10740</v>
      </c>
      <c r="BD346" s="18">
        <v>10830</v>
      </c>
      <c r="BE346" s="18">
        <v>10920</v>
      </c>
      <c r="BF346" s="18">
        <v>11010</v>
      </c>
      <c r="BG346" s="18">
        <v>11100</v>
      </c>
      <c r="BH346" s="18">
        <v>10660</v>
      </c>
      <c r="BI346" s="118">
        <v>750</v>
      </c>
      <c r="BJ346" s="73">
        <v>900</v>
      </c>
      <c r="BK346" s="18">
        <f>5211+82</f>
        <v>5293</v>
      </c>
      <c r="BL346" s="18">
        <v>5401</v>
      </c>
      <c r="BM346" s="118">
        <v>5493</v>
      </c>
      <c r="BN346" s="118">
        <f>5301+90</f>
        <v>5391</v>
      </c>
      <c r="BO346" s="103"/>
      <c r="BP346">
        <f t="shared" si="912"/>
        <v>0</v>
      </c>
      <c r="BQ346">
        <f t="shared" si="912"/>
        <v>0</v>
      </c>
      <c r="BR346">
        <f t="shared" si="912"/>
        <v>0</v>
      </c>
      <c r="BS346">
        <f t="shared" si="912"/>
        <v>0</v>
      </c>
      <c r="BT346">
        <f t="shared" si="912"/>
        <v>0</v>
      </c>
      <c r="BU346">
        <f t="shared" si="912"/>
        <v>0</v>
      </c>
      <c r="BV346">
        <f t="shared" si="912"/>
        <v>0</v>
      </c>
      <c r="BW346">
        <f t="shared" si="912"/>
        <v>0</v>
      </c>
      <c r="BX346">
        <f t="shared" si="912"/>
        <v>0</v>
      </c>
      <c r="BY346">
        <f t="shared" si="912"/>
        <v>0</v>
      </c>
      <c r="BZ346">
        <f t="shared" si="913"/>
        <v>0</v>
      </c>
      <c r="CA346">
        <f t="shared" si="913"/>
        <v>0</v>
      </c>
      <c r="CB346">
        <f t="shared" si="913"/>
        <v>0</v>
      </c>
      <c r="CC346">
        <f t="shared" si="913"/>
        <v>0</v>
      </c>
      <c r="CD346">
        <f t="shared" si="913"/>
        <v>0</v>
      </c>
      <c r="CE346">
        <f t="shared" si="913"/>
        <v>0</v>
      </c>
      <c r="CF346">
        <f t="shared" si="913"/>
        <v>0</v>
      </c>
      <c r="CG346">
        <f t="shared" si="913"/>
        <v>0</v>
      </c>
      <c r="CH346">
        <f t="shared" si="913"/>
        <v>0</v>
      </c>
      <c r="CI346">
        <f t="shared" si="913"/>
        <v>0</v>
      </c>
      <c r="CJ346">
        <f t="shared" si="914"/>
        <v>0</v>
      </c>
      <c r="CK346">
        <f t="shared" si="914"/>
        <v>0</v>
      </c>
      <c r="CL346">
        <f t="shared" si="914"/>
        <v>0</v>
      </c>
      <c r="CM346">
        <f t="shared" si="914"/>
        <v>0</v>
      </c>
      <c r="CN346">
        <f t="shared" si="914"/>
        <v>0</v>
      </c>
      <c r="CO346">
        <f t="shared" si="914"/>
        <v>0</v>
      </c>
      <c r="CP346">
        <f t="shared" si="914"/>
        <v>0</v>
      </c>
      <c r="CQ346">
        <f t="shared" si="914"/>
        <v>0</v>
      </c>
      <c r="CR346">
        <f t="shared" si="914"/>
        <v>0</v>
      </c>
      <c r="CS346">
        <f t="shared" si="914"/>
        <v>0</v>
      </c>
      <c r="CT346">
        <f t="shared" si="915"/>
        <v>0</v>
      </c>
      <c r="CU346">
        <f t="shared" si="915"/>
        <v>0</v>
      </c>
      <c r="CV346">
        <f t="shared" si="915"/>
        <v>0</v>
      </c>
      <c r="CW346">
        <f t="shared" si="915"/>
        <v>0</v>
      </c>
      <c r="CX346">
        <f t="shared" si="915"/>
        <v>0</v>
      </c>
      <c r="CY346">
        <f t="shared" si="915"/>
        <v>0</v>
      </c>
      <c r="CZ346">
        <f t="shared" si="915"/>
        <v>0</v>
      </c>
      <c r="DA346">
        <f t="shared" si="915"/>
        <v>0</v>
      </c>
      <c r="DB346">
        <f t="shared" si="915"/>
        <v>0</v>
      </c>
      <c r="DC346">
        <f t="shared" si="915"/>
        <v>0</v>
      </c>
      <c r="DD346">
        <f t="shared" si="916"/>
        <v>0</v>
      </c>
      <c r="DE346">
        <f t="shared" si="916"/>
        <v>0</v>
      </c>
      <c r="DF346">
        <f t="shared" si="916"/>
        <v>0</v>
      </c>
      <c r="DG346">
        <f t="shared" si="916"/>
        <v>0</v>
      </c>
      <c r="DH346">
        <f t="shared" si="916"/>
        <v>0</v>
      </c>
      <c r="DI346">
        <f t="shared" si="916"/>
        <v>0</v>
      </c>
      <c r="DJ346">
        <f t="shared" si="916"/>
        <v>0</v>
      </c>
      <c r="DK346">
        <f t="shared" si="916"/>
        <v>0</v>
      </c>
      <c r="DL346">
        <f t="shared" si="916"/>
        <v>0</v>
      </c>
      <c r="DM346">
        <f t="shared" si="916"/>
        <v>0</v>
      </c>
      <c r="DN346">
        <f t="shared" si="917"/>
        <v>0</v>
      </c>
      <c r="DO346">
        <f t="shared" si="917"/>
        <v>0</v>
      </c>
      <c r="DP346">
        <f t="shared" si="917"/>
        <v>0</v>
      </c>
      <c r="DQ346">
        <f t="shared" si="917"/>
        <v>0</v>
      </c>
      <c r="DR346">
        <f t="shared" si="917"/>
        <v>0</v>
      </c>
      <c r="DS346">
        <f t="shared" si="917"/>
        <v>0</v>
      </c>
      <c r="DT346">
        <f t="shared" si="917"/>
        <v>0</v>
      </c>
      <c r="DU346">
        <f t="shared" si="917"/>
        <v>0</v>
      </c>
      <c r="DV346">
        <f t="shared" si="917"/>
        <v>0</v>
      </c>
      <c r="DW346">
        <f t="shared" si="917"/>
        <v>0</v>
      </c>
      <c r="DX346">
        <f t="shared" si="918"/>
        <v>0</v>
      </c>
      <c r="DY346">
        <f t="shared" si="918"/>
        <v>0</v>
      </c>
      <c r="DZ346">
        <f t="shared" si="918"/>
        <v>0</v>
      </c>
    </row>
    <row r="347" spans="1:130" ht="15.75">
      <c r="A347" s="106"/>
      <c r="B347" s="19" t="s">
        <v>202</v>
      </c>
      <c r="C347" s="96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34"/>
      <c r="AB347" s="34"/>
      <c r="AC347" s="34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>
        <v>7.2</v>
      </c>
      <c r="BA347" s="18"/>
      <c r="BB347" s="18">
        <v>2800</v>
      </c>
      <c r="BC347" s="18">
        <v>6000</v>
      </c>
      <c r="BD347" s="18"/>
      <c r="BE347" s="18"/>
      <c r="BF347" s="18"/>
      <c r="BG347" s="18"/>
      <c r="BH347" s="18">
        <v>3000</v>
      </c>
      <c r="BI347" s="118"/>
      <c r="BJ347" s="73"/>
      <c r="BK347" s="2"/>
      <c r="BL347" s="2"/>
      <c r="BM347" s="2"/>
      <c r="BN347" s="118">
        <v>3000</v>
      </c>
      <c r="BO347" s="103"/>
      <c r="BP347">
        <f t="shared" si="912"/>
        <v>0</v>
      </c>
      <c r="BQ347">
        <f t="shared" si="912"/>
        <v>0</v>
      </c>
      <c r="BR347">
        <f t="shared" si="912"/>
        <v>0</v>
      </c>
      <c r="BS347">
        <f t="shared" si="912"/>
        <v>0</v>
      </c>
      <c r="BT347">
        <f t="shared" si="912"/>
        <v>0</v>
      </c>
      <c r="BU347">
        <f t="shared" si="912"/>
        <v>0</v>
      </c>
      <c r="BV347">
        <f t="shared" si="912"/>
        <v>0</v>
      </c>
      <c r="BW347">
        <f t="shared" si="912"/>
        <v>0</v>
      </c>
      <c r="BX347">
        <f t="shared" si="912"/>
        <v>0</v>
      </c>
      <c r="BY347">
        <f t="shared" si="912"/>
        <v>0</v>
      </c>
      <c r="BZ347">
        <f t="shared" si="913"/>
        <v>0</v>
      </c>
      <c r="CA347">
        <f t="shared" si="913"/>
        <v>0</v>
      </c>
      <c r="CB347">
        <f t="shared" si="913"/>
        <v>0</v>
      </c>
      <c r="CC347">
        <f t="shared" si="913"/>
        <v>0</v>
      </c>
      <c r="CD347">
        <f t="shared" si="913"/>
        <v>0</v>
      </c>
      <c r="CE347">
        <f t="shared" si="913"/>
        <v>0</v>
      </c>
      <c r="CF347">
        <f t="shared" si="913"/>
        <v>0</v>
      </c>
      <c r="CG347">
        <f t="shared" si="913"/>
        <v>0</v>
      </c>
      <c r="CH347">
        <f t="shared" si="913"/>
        <v>0</v>
      </c>
      <c r="CI347">
        <f t="shared" si="913"/>
        <v>0</v>
      </c>
      <c r="CJ347">
        <f t="shared" si="914"/>
        <v>0</v>
      </c>
      <c r="CK347">
        <f t="shared" si="914"/>
        <v>0</v>
      </c>
      <c r="CL347">
        <f t="shared" si="914"/>
        <v>0</v>
      </c>
      <c r="CM347">
        <f t="shared" si="914"/>
        <v>0</v>
      </c>
      <c r="CN347">
        <f t="shared" si="914"/>
        <v>0</v>
      </c>
      <c r="CO347">
        <f t="shared" si="914"/>
        <v>0</v>
      </c>
      <c r="CP347">
        <f t="shared" si="914"/>
        <v>0</v>
      </c>
      <c r="CQ347">
        <f t="shared" si="914"/>
        <v>0</v>
      </c>
      <c r="CR347">
        <f t="shared" si="914"/>
        <v>0</v>
      </c>
      <c r="CS347">
        <f t="shared" si="914"/>
        <v>0</v>
      </c>
      <c r="CT347">
        <f t="shared" si="915"/>
        <v>0</v>
      </c>
      <c r="CU347">
        <f t="shared" si="915"/>
        <v>0</v>
      </c>
      <c r="CV347">
        <f t="shared" si="915"/>
        <v>0</v>
      </c>
      <c r="CW347">
        <f t="shared" si="915"/>
        <v>0</v>
      </c>
      <c r="CX347">
        <f t="shared" si="915"/>
        <v>0</v>
      </c>
      <c r="CY347">
        <f t="shared" si="915"/>
        <v>0</v>
      </c>
      <c r="CZ347">
        <f t="shared" si="915"/>
        <v>0</v>
      </c>
      <c r="DA347">
        <f t="shared" si="915"/>
        <v>0</v>
      </c>
      <c r="DB347">
        <f t="shared" si="915"/>
        <v>0</v>
      </c>
      <c r="DC347">
        <f t="shared" si="915"/>
        <v>0</v>
      </c>
      <c r="DD347">
        <f t="shared" si="916"/>
        <v>0</v>
      </c>
      <c r="DE347">
        <f t="shared" si="916"/>
        <v>0</v>
      </c>
      <c r="DF347">
        <f t="shared" si="916"/>
        <v>0</v>
      </c>
      <c r="DG347">
        <f t="shared" si="916"/>
        <v>0</v>
      </c>
      <c r="DH347">
        <f t="shared" si="916"/>
        <v>0</v>
      </c>
      <c r="DI347">
        <f t="shared" si="916"/>
        <v>0</v>
      </c>
      <c r="DJ347">
        <f t="shared" si="916"/>
        <v>0</v>
      </c>
      <c r="DK347">
        <f t="shared" si="916"/>
        <v>0</v>
      </c>
      <c r="DL347">
        <f t="shared" si="916"/>
        <v>0</v>
      </c>
      <c r="DM347">
        <f t="shared" si="916"/>
        <v>0</v>
      </c>
      <c r="DN347">
        <f t="shared" si="917"/>
        <v>0</v>
      </c>
      <c r="DO347">
        <f t="shared" si="917"/>
        <v>0</v>
      </c>
      <c r="DP347">
        <f t="shared" si="917"/>
        <v>0</v>
      </c>
      <c r="DQ347">
        <f t="shared" si="917"/>
        <v>0</v>
      </c>
      <c r="DR347">
        <f t="shared" si="917"/>
        <v>0</v>
      </c>
      <c r="DS347">
        <f t="shared" si="917"/>
        <v>0</v>
      </c>
      <c r="DT347">
        <f t="shared" si="917"/>
        <v>0</v>
      </c>
      <c r="DU347">
        <f t="shared" si="917"/>
        <v>0</v>
      </c>
      <c r="DV347">
        <f t="shared" si="917"/>
        <v>0</v>
      </c>
      <c r="DW347">
        <f t="shared" si="917"/>
        <v>0</v>
      </c>
      <c r="DX347">
        <f t="shared" si="918"/>
        <v>0</v>
      </c>
      <c r="DY347">
        <f t="shared" si="918"/>
        <v>0</v>
      </c>
      <c r="DZ347">
        <f t="shared" si="918"/>
        <v>0</v>
      </c>
    </row>
    <row r="348" spans="1:130">
      <c r="A348" s="106"/>
      <c r="B348" s="55" t="s">
        <v>3</v>
      </c>
      <c r="C348" s="96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18"/>
      <c r="Y348" s="18"/>
      <c r="Z348" s="18"/>
      <c r="AA348" s="34"/>
      <c r="AB348" s="34"/>
      <c r="AC348" s="34"/>
      <c r="AD348" s="41"/>
      <c r="AE348" s="41"/>
      <c r="AF348" s="41"/>
      <c r="AG348" s="18">
        <v>900</v>
      </c>
      <c r="AH348" s="18">
        <v>38</v>
      </c>
      <c r="AI348" s="41"/>
      <c r="AJ348" s="41"/>
      <c r="AK348" s="41"/>
      <c r="AL348" s="18">
        <v>40</v>
      </c>
      <c r="AM348" s="18">
        <v>1280</v>
      </c>
      <c r="AN348" s="41"/>
      <c r="AO348" s="41"/>
      <c r="AP348" s="41"/>
      <c r="AQ348" s="18">
        <v>109</v>
      </c>
      <c r="AR348" s="18">
        <v>115</v>
      </c>
      <c r="AS348" s="41" t="s">
        <v>16</v>
      </c>
      <c r="AT348" s="41" t="s">
        <v>16</v>
      </c>
      <c r="AU348" s="41" t="s">
        <v>16</v>
      </c>
      <c r="AV348" s="18">
        <v>1967</v>
      </c>
      <c r="AW348" s="41" t="s">
        <v>16</v>
      </c>
      <c r="AX348" s="41" t="s">
        <v>16</v>
      </c>
      <c r="AY348" s="41" t="s">
        <v>16</v>
      </c>
      <c r="AZ348" s="18">
        <f>400</f>
        <v>400</v>
      </c>
      <c r="BA348" s="41" t="s">
        <v>16</v>
      </c>
      <c r="BB348" s="18">
        <f>6000+106</f>
        <v>6106</v>
      </c>
      <c r="BC348" s="41" t="s">
        <v>16</v>
      </c>
      <c r="BD348" s="18">
        <v>1750</v>
      </c>
      <c r="BE348" s="18">
        <v>487</v>
      </c>
      <c r="BF348" s="18">
        <v>35200</v>
      </c>
      <c r="BG348" s="18">
        <v>35</v>
      </c>
      <c r="BH348" s="18">
        <v>53</v>
      </c>
      <c r="BI348" s="18">
        <f>110+48</f>
        <v>158</v>
      </c>
      <c r="BJ348" s="73">
        <v>0</v>
      </c>
      <c r="BK348" s="73">
        <v>0</v>
      </c>
      <c r="BL348" s="73">
        <v>0</v>
      </c>
      <c r="BM348" s="118">
        <v>2300</v>
      </c>
      <c r="BN348" s="118">
        <v>2300</v>
      </c>
      <c r="BO348" s="103"/>
      <c r="BP348">
        <f t="shared" si="912"/>
        <v>0</v>
      </c>
      <c r="BQ348">
        <f t="shared" si="912"/>
        <v>0</v>
      </c>
      <c r="BR348">
        <f t="shared" si="912"/>
        <v>0</v>
      </c>
      <c r="BS348">
        <f t="shared" si="912"/>
        <v>0</v>
      </c>
      <c r="BT348">
        <f t="shared" si="912"/>
        <v>0</v>
      </c>
      <c r="BU348">
        <f t="shared" si="912"/>
        <v>0</v>
      </c>
      <c r="BV348">
        <f t="shared" si="912"/>
        <v>0</v>
      </c>
      <c r="BW348">
        <f t="shared" si="912"/>
        <v>0</v>
      </c>
      <c r="BX348">
        <f t="shared" si="912"/>
        <v>0</v>
      </c>
      <c r="BY348">
        <f t="shared" si="912"/>
        <v>0</v>
      </c>
      <c r="BZ348">
        <f t="shared" si="913"/>
        <v>0</v>
      </c>
      <c r="CA348">
        <f t="shared" si="913"/>
        <v>0</v>
      </c>
      <c r="CB348">
        <f t="shared" si="913"/>
        <v>0</v>
      </c>
      <c r="CC348">
        <f t="shared" si="913"/>
        <v>0</v>
      </c>
      <c r="CD348">
        <f t="shared" si="913"/>
        <v>0</v>
      </c>
      <c r="CE348">
        <f t="shared" si="913"/>
        <v>0</v>
      </c>
      <c r="CF348">
        <f t="shared" si="913"/>
        <v>0</v>
      </c>
      <c r="CG348">
        <f t="shared" si="913"/>
        <v>0</v>
      </c>
      <c r="CH348">
        <f t="shared" si="913"/>
        <v>0</v>
      </c>
      <c r="CI348">
        <f t="shared" si="913"/>
        <v>0</v>
      </c>
      <c r="CJ348">
        <f t="shared" si="914"/>
        <v>0</v>
      </c>
      <c r="CK348">
        <f t="shared" si="914"/>
        <v>0</v>
      </c>
      <c r="CL348">
        <f t="shared" si="914"/>
        <v>0</v>
      </c>
      <c r="CM348">
        <f t="shared" si="914"/>
        <v>0</v>
      </c>
      <c r="CN348">
        <f t="shared" si="914"/>
        <v>0</v>
      </c>
      <c r="CO348">
        <f t="shared" si="914"/>
        <v>0</v>
      </c>
      <c r="CP348">
        <f t="shared" si="914"/>
        <v>0</v>
      </c>
      <c r="CQ348">
        <f t="shared" si="914"/>
        <v>0</v>
      </c>
      <c r="CR348">
        <f t="shared" si="914"/>
        <v>0</v>
      </c>
      <c r="CS348">
        <f t="shared" si="914"/>
        <v>0</v>
      </c>
      <c r="CT348">
        <f t="shared" si="915"/>
        <v>0</v>
      </c>
      <c r="CU348">
        <f t="shared" si="915"/>
        <v>0</v>
      </c>
      <c r="CV348">
        <f t="shared" si="915"/>
        <v>0</v>
      </c>
      <c r="CW348">
        <f t="shared" si="915"/>
        <v>0</v>
      </c>
      <c r="CX348">
        <f t="shared" si="915"/>
        <v>0</v>
      </c>
      <c r="CY348">
        <f t="shared" si="915"/>
        <v>0</v>
      </c>
      <c r="CZ348">
        <f t="shared" si="915"/>
        <v>0</v>
      </c>
      <c r="DA348">
        <f t="shared" si="915"/>
        <v>0</v>
      </c>
      <c r="DB348">
        <f t="shared" si="915"/>
        <v>0</v>
      </c>
      <c r="DC348">
        <f t="shared" si="915"/>
        <v>0</v>
      </c>
      <c r="DD348">
        <f t="shared" si="916"/>
        <v>0</v>
      </c>
      <c r="DE348">
        <f t="shared" si="916"/>
        <v>0</v>
      </c>
      <c r="DF348">
        <f t="shared" si="916"/>
        <v>0</v>
      </c>
      <c r="DG348">
        <f t="shared" si="916"/>
        <v>0</v>
      </c>
      <c r="DH348">
        <f t="shared" si="916"/>
        <v>0</v>
      </c>
      <c r="DI348">
        <f t="shared" si="916"/>
        <v>0</v>
      </c>
      <c r="DJ348">
        <f t="shared" si="916"/>
        <v>0</v>
      </c>
      <c r="DK348">
        <f t="shared" si="916"/>
        <v>0</v>
      </c>
      <c r="DL348">
        <f t="shared" si="916"/>
        <v>0</v>
      </c>
      <c r="DM348">
        <f t="shared" si="916"/>
        <v>0</v>
      </c>
      <c r="DN348">
        <f t="shared" si="917"/>
        <v>0</v>
      </c>
      <c r="DO348">
        <f t="shared" si="917"/>
        <v>0</v>
      </c>
      <c r="DP348">
        <f t="shared" si="917"/>
        <v>0</v>
      </c>
      <c r="DQ348">
        <f t="shared" si="917"/>
        <v>0</v>
      </c>
      <c r="DR348">
        <f t="shared" si="917"/>
        <v>0</v>
      </c>
      <c r="DS348">
        <f t="shared" si="917"/>
        <v>0</v>
      </c>
      <c r="DT348">
        <f t="shared" si="917"/>
        <v>0</v>
      </c>
      <c r="DU348">
        <f t="shared" si="917"/>
        <v>0</v>
      </c>
      <c r="DV348">
        <f t="shared" si="917"/>
        <v>0</v>
      </c>
      <c r="DW348">
        <f t="shared" si="917"/>
        <v>0</v>
      </c>
      <c r="DX348">
        <f t="shared" si="918"/>
        <v>0</v>
      </c>
      <c r="DY348">
        <f t="shared" si="918"/>
        <v>0</v>
      </c>
      <c r="DZ348">
        <f t="shared" si="918"/>
        <v>0</v>
      </c>
    </row>
    <row r="349" spans="1:130">
      <c r="A349" s="106"/>
      <c r="B349" s="55" t="s">
        <v>18</v>
      </c>
      <c r="C349" s="96"/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800</v>
      </c>
      <c r="AA349" s="18">
        <v>491.27034920000006</v>
      </c>
      <c r="AB349" s="18">
        <v>474.80926480000005</v>
      </c>
      <c r="AC349" s="18">
        <v>651.59447402669105</v>
      </c>
      <c r="AD349" s="18">
        <v>930.37146544171492</v>
      </c>
      <c r="AE349" s="18">
        <v>1194.7195294062919</v>
      </c>
      <c r="AF349" s="18">
        <v>1225.5452199011959</v>
      </c>
      <c r="AG349" s="18">
        <v>1255.2304423981222</v>
      </c>
      <c r="AH349" s="18">
        <v>1477.866963524589</v>
      </c>
      <c r="AI349" s="18">
        <v>1603.566970811436</v>
      </c>
      <c r="AJ349" s="18">
        <v>1753.4701479638718</v>
      </c>
      <c r="AK349" s="18">
        <v>1943.370698670109</v>
      </c>
      <c r="AL349" s="18">
        <v>2281.2793803103091</v>
      </c>
      <c r="AM349" s="18">
        <v>2645.6307333950376</v>
      </c>
      <c r="AN349" s="18">
        <v>2450.5125123410216</v>
      </c>
      <c r="AO349" s="18">
        <v>2268.2405998071199</v>
      </c>
      <c r="AP349" s="18">
        <v>2289.0670225447566</v>
      </c>
      <c r="AQ349" s="18">
        <v>2365.3436228808914</v>
      </c>
      <c r="AR349" s="18">
        <v>2428.3798479169218</v>
      </c>
      <c r="AS349" s="18">
        <v>2342.6517466630448</v>
      </c>
      <c r="AT349" s="18">
        <v>2669.4673246862935</v>
      </c>
      <c r="AU349" s="18">
        <v>4200.4453054932619</v>
      </c>
      <c r="AV349" s="18">
        <v>4596.4945946729058</v>
      </c>
      <c r="AW349" s="18">
        <v>4350.7578873155389</v>
      </c>
      <c r="AX349" s="18">
        <v>4532.3683967505549</v>
      </c>
      <c r="AY349" s="18">
        <v>4853.9891942765826</v>
      </c>
      <c r="AZ349" s="18">
        <v>5290.8882161309884</v>
      </c>
      <c r="BA349" s="18">
        <v>5810.8694917556641</v>
      </c>
      <c r="BB349" s="18">
        <v>6071.4464944331521</v>
      </c>
      <c r="BC349" s="18">
        <v>6434.5366917178226</v>
      </c>
      <c r="BD349" s="18">
        <v>6597.7857111605481</v>
      </c>
      <c r="BE349" s="25">
        <v>3381.5934531193343</v>
      </c>
      <c r="BF349" s="18">
        <v>3037.2085859871045</v>
      </c>
      <c r="BG349" s="18">
        <v>2868.6565023795088</v>
      </c>
      <c r="BH349" s="118">
        <v>2838.0879239791129</v>
      </c>
      <c r="BI349" s="118">
        <v>3067.990716872443</v>
      </c>
      <c r="BJ349" s="118">
        <v>2923.5537136799285</v>
      </c>
      <c r="BK349" s="118">
        <v>2816.0109829394082</v>
      </c>
      <c r="BL349" s="118">
        <v>2707</v>
      </c>
      <c r="BM349" s="118">
        <v>2539.1838988112368</v>
      </c>
      <c r="BN349" s="118">
        <v>2382.9939713284057</v>
      </c>
      <c r="BO349" s="103"/>
      <c r="BP349">
        <f t="shared" si="912"/>
        <v>0</v>
      </c>
      <c r="BQ349">
        <f t="shared" si="912"/>
        <v>0</v>
      </c>
      <c r="BR349">
        <f t="shared" si="912"/>
        <v>0</v>
      </c>
      <c r="BS349">
        <f t="shared" si="912"/>
        <v>0</v>
      </c>
      <c r="BT349">
        <f t="shared" si="912"/>
        <v>0</v>
      </c>
      <c r="BU349">
        <f t="shared" si="912"/>
        <v>0</v>
      </c>
      <c r="BV349">
        <f t="shared" si="912"/>
        <v>0</v>
      </c>
      <c r="BW349">
        <f t="shared" si="912"/>
        <v>0</v>
      </c>
      <c r="BX349">
        <f t="shared" si="912"/>
        <v>0</v>
      </c>
      <c r="BY349">
        <f t="shared" si="912"/>
        <v>0</v>
      </c>
      <c r="BZ349">
        <f t="shared" si="913"/>
        <v>0</v>
      </c>
      <c r="CA349">
        <f t="shared" si="913"/>
        <v>0</v>
      </c>
      <c r="CB349">
        <f t="shared" si="913"/>
        <v>0</v>
      </c>
      <c r="CC349">
        <f t="shared" si="913"/>
        <v>0</v>
      </c>
      <c r="CD349">
        <f t="shared" si="913"/>
        <v>0</v>
      </c>
      <c r="CE349">
        <f t="shared" si="913"/>
        <v>0</v>
      </c>
      <c r="CF349">
        <f t="shared" si="913"/>
        <v>0</v>
      </c>
      <c r="CG349">
        <f t="shared" si="913"/>
        <v>0</v>
      </c>
      <c r="CH349">
        <f t="shared" si="913"/>
        <v>0</v>
      </c>
      <c r="CI349">
        <f t="shared" si="913"/>
        <v>0</v>
      </c>
      <c r="CJ349">
        <f t="shared" si="914"/>
        <v>0</v>
      </c>
      <c r="CK349">
        <f t="shared" si="914"/>
        <v>0</v>
      </c>
      <c r="CL349">
        <f t="shared" si="914"/>
        <v>0</v>
      </c>
      <c r="CM349">
        <f t="shared" si="914"/>
        <v>0</v>
      </c>
      <c r="CN349">
        <f t="shared" si="914"/>
        <v>0</v>
      </c>
      <c r="CO349">
        <f t="shared" si="914"/>
        <v>0</v>
      </c>
      <c r="CP349">
        <f t="shared" si="914"/>
        <v>0</v>
      </c>
      <c r="CQ349">
        <f t="shared" si="914"/>
        <v>0</v>
      </c>
      <c r="CR349">
        <f t="shared" si="914"/>
        <v>0</v>
      </c>
      <c r="CS349">
        <f t="shared" si="914"/>
        <v>0</v>
      </c>
      <c r="CT349">
        <f t="shared" si="915"/>
        <v>0</v>
      </c>
      <c r="CU349">
        <f t="shared" si="915"/>
        <v>0</v>
      </c>
      <c r="CV349">
        <f t="shared" si="915"/>
        <v>0</v>
      </c>
      <c r="CW349">
        <f t="shared" si="915"/>
        <v>0</v>
      </c>
      <c r="CX349">
        <f t="shared" si="915"/>
        <v>0</v>
      </c>
      <c r="CY349">
        <f t="shared" si="915"/>
        <v>0</v>
      </c>
      <c r="CZ349">
        <f t="shared" si="915"/>
        <v>0</v>
      </c>
      <c r="DA349">
        <f t="shared" si="915"/>
        <v>0</v>
      </c>
      <c r="DB349">
        <f t="shared" si="915"/>
        <v>0</v>
      </c>
      <c r="DC349">
        <f t="shared" si="915"/>
        <v>0</v>
      </c>
      <c r="DD349">
        <f t="shared" si="916"/>
        <v>0</v>
      </c>
      <c r="DE349">
        <f t="shared" si="916"/>
        <v>0</v>
      </c>
      <c r="DF349">
        <f t="shared" si="916"/>
        <v>0</v>
      </c>
      <c r="DG349">
        <f t="shared" si="916"/>
        <v>0</v>
      </c>
      <c r="DH349">
        <f t="shared" si="916"/>
        <v>0</v>
      </c>
      <c r="DI349">
        <f t="shared" si="916"/>
        <v>0</v>
      </c>
      <c r="DJ349">
        <f t="shared" si="916"/>
        <v>0</v>
      </c>
      <c r="DK349">
        <f t="shared" si="916"/>
        <v>0</v>
      </c>
      <c r="DL349">
        <f t="shared" si="916"/>
        <v>0</v>
      </c>
      <c r="DM349">
        <f t="shared" si="916"/>
        <v>0</v>
      </c>
      <c r="DN349">
        <f t="shared" si="917"/>
        <v>0</v>
      </c>
      <c r="DO349">
        <f t="shared" si="917"/>
        <v>0</v>
      </c>
      <c r="DP349">
        <f t="shared" si="917"/>
        <v>0</v>
      </c>
      <c r="DQ349">
        <f t="shared" si="917"/>
        <v>0</v>
      </c>
      <c r="DR349">
        <f t="shared" si="917"/>
        <v>0</v>
      </c>
      <c r="DS349">
        <f t="shared" si="917"/>
        <v>0</v>
      </c>
      <c r="DT349">
        <f t="shared" si="917"/>
        <v>0</v>
      </c>
      <c r="DU349">
        <f t="shared" si="917"/>
        <v>0</v>
      </c>
      <c r="DV349">
        <f t="shared" si="917"/>
        <v>0</v>
      </c>
      <c r="DW349">
        <f t="shared" si="917"/>
        <v>0</v>
      </c>
      <c r="DX349">
        <f t="shared" si="918"/>
        <v>0</v>
      </c>
      <c r="DY349">
        <f t="shared" si="918"/>
        <v>0</v>
      </c>
      <c r="DZ349">
        <f t="shared" si="918"/>
        <v>0</v>
      </c>
    </row>
    <row r="350" spans="1:130">
      <c r="A350" s="106"/>
      <c r="B350" s="55" t="s">
        <v>25</v>
      </c>
      <c r="C350" s="96"/>
      <c r="D350" s="18">
        <v>44</v>
      </c>
      <c r="E350" s="18">
        <v>54</v>
      </c>
      <c r="F350" s="18">
        <v>0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18">
        <v>0</v>
      </c>
      <c r="AM350" s="18">
        <v>0</v>
      </c>
      <c r="AN350" s="18">
        <v>0</v>
      </c>
      <c r="AO350" s="18">
        <v>0</v>
      </c>
      <c r="AP350" s="18">
        <v>0</v>
      </c>
      <c r="AQ350" s="18">
        <v>0</v>
      </c>
      <c r="AR350" s="18">
        <v>0</v>
      </c>
      <c r="AS350" s="18">
        <v>0</v>
      </c>
      <c r="AT350" s="18">
        <v>0</v>
      </c>
      <c r="AU350" s="18">
        <v>0</v>
      </c>
      <c r="AV350" s="18">
        <v>0</v>
      </c>
      <c r="AW350" s="18">
        <v>0</v>
      </c>
      <c r="AX350" s="18">
        <v>0</v>
      </c>
      <c r="AY350" s="18">
        <v>0</v>
      </c>
      <c r="AZ350" s="18">
        <v>0</v>
      </c>
      <c r="BA350" s="18">
        <v>0</v>
      </c>
      <c r="BB350" s="18">
        <v>0</v>
      </c>
      <c r="BC350" s="18">
        <v>0</v>
      </c>
      <c r="BD350" s="18">
        <v>0</v>
      </c>
      <c r="BE350" s="18">
        <v>0</v>
      </c>
      <c r="BF350" s="18">
        <v>0</v>
      </c>
      <c r="BG350" s="18">
        <v>0</v>
      </c>
      <c r="BH350" s="18">
        <v>0</v>
      </c>
      <c r="BI350" s="118">
        <v>0</v>
      </c>
      <c r="BJ350" s="118">
        <v>0</v>
      </c>
      <c r="BK350" s="118">
        <v>0</v>
      </c>
      <c r="BL350" s="118">
        <v>0</v>
      </c>
      <c r="BM350" s="118">
        <v>0</v>
      </c>
      <c r="BN350" s="118">
        <v>0</v>
      </c>
      <c r="BO350" s="103"/>
      <c r="BP350">
        <f t="shared" si="912"/>
        <v>0</v>
      </c>
      <c r="BQ350">
        <f t="shared" si="912"/>
        <v>0</v>
      </c>
      <c r="BR350">
        <f t="shared" si="912"/>
        <v>0</v>
      </c>
      <c r="BS350">
        <f t="shared" si="912"/>
        <v>0</v>
      </c>
      <c r="BT350">
        <f t="shared" si="912"/>
        <v>0</v>
      </c>
      <c r="BU350">
        <f t="shared" si="912"/>
        <v>0</v>
      </c>
      <c r="BV350">
        <f t="shared" si="912"/>
        <v>0</v>
      </c>
      <c r="BW350">
        <f t="shared" si="912"/>
        <v>0</v>
      </c>
      <c r="BX350">
        <f t="shared" si="912"/>
        <v>0</v>
      </c>
      <c r="BY350">
        <f t="shared" si="912"/>
        <v>0</v>
      </c>
      <c r="BZ350">
        <f t="shared" si="913"/>
        <v>0</v>
      </c>
      <c r="CA350">
        <f t="shared" si="913"/>
        <v>0</v>
      </c>
      <c r="CB350">
        <f t="shared" si="913"/>
        <v>0</v>
      </c>
      <c r="CC350">
        <f t="shared" si="913"/>
        <v>0</v>
      </c>
      <c r="CD350">
        <f t="shared" si="913"/>
        <v>0</v>
      </c>
      <c r="CE350">
        <f t="shared" si="913"/>
        <v>0</v>
      </c>
      <c r="CF350">
        <f t="shared" si="913"/>
        <v>0</v>
      </c>
      <c r="CG350">
        <f t="shared" si="913"/>
        <v>0</v>
      </c>
      <c r="CH350">
        <f t="shared" si="913"/>
        <v>0</v>
      </c>
      <c r="CI350">
        <f t="shared" si="913"/>
        <v>0</v>
      </c>
      <c r="CJ350">
        <f t="shared" si="914"/>
        <v>0</v>
      </c>
      <c r="CK350">
        <f t="shared" si="914"/>
        <v>0</v>
      </c>
      <c r="CL350">
        <f t="shared" si="914"/>
        <v>0</v>
      </c>
      <c r="CM350">
        <f t="shared" si="914"/>
        <v>0</v>
      </c>
      <c r="CN350">
        <f t="shared" si="914"/>
        <v>0</v>
      </c>
      <c r="CO350">
        <f t="shared" si="914"/>
        <v>0</v>
      </c>
      <c r="CP350">
        <f t="shared" si="914"/>
        <v>0</v>
      </c>
      <c r="CQ350">
        <f t="shared" si="914"/>
        <v>0</v>
      </c>
      <c r="CR350">
        <f t="shared" si="914"/>
        <v>0</v>
      </c>
      <c r="CS350">
        <f t="shared" si="914"/>
        <v>0</v>
      </c>
      <c r="CT350">
        <f t="shared" si="915"/>
        <v>0</v>
      </c>
      <c r="CU350">
        <f t="shared" si="915"/>
        <v>0</v>
      </c>
      <c r="CV350">
        <f t="shared" si="915"/>
        <v>0</v>
      </c>
      <c r="CW350">
        <f t="shared" si="915"/>
        <v>0</v>
      </c>
      <c r="CX350">
        <f t="shared" si="915"/>
        <v>0</v>
      </c>
      <c r="CY350">
        <f t="shared" si="915"/>
        <v>0</v>
      </c>
      <c r="CZ350">
        <f t="shared" si="915"/>
        <v>0</v>
      </c>
      <c r="DA350">
        <f t="shared" si="915"/>
        <v>0</v>
      </c>
      <c r="DB350">
        <f t="shared" si="915"/>
        <v>0</v>
      </c>
      <c r="DC350">
        <f t="shared" si="915"/>
        <v>0</v>
      </c>
      <c r="DD350">
        <f t="shared" si="916"/>
        <v>0</v>
      </c>
      <c r="DE350">
        <f t="shared" si="916"/>
        <v>0</v>
      </c>
      <c r="DF350">
        <f t="shared" si="916"/>
        <v>0</v>
      </c>
      <c r="DG350">
        <f t="shared" si="916"/>
        <v>0</v>
      </c>
      <c r="DH350">
        <f t="shared" si="916"/>
        <v>0</v>
      </c>
      <c r="DI350">
        <f t="shared" si="916"/>
        <v>0</v>
      </c>
      <c r="DJ350">
        <f t="shared" si="916"/>
        <v>0</v>
      </c>
      <c r="DK350">
        <f t="shared" si="916"/>
        <v>0</v>
      </c>
      <c r="DL350">
        <f t="shared" si="916"/>
        <v>0</v>
      </c>
      <c r="DM350">
        <f t="shared" si="916"/>
        <v>0</v>
      </c>
      <c r="DN350">
        <f t="shared" si="917"/>
        <v>0</v>
      </c>
      <c r="DO350">
        <f t="shared" si="917"/>
        <v>0</v>
      </c>
      <c r="DP350">
        <f t="shared" si="917"/>
        <v>0</v>
      </c>
      <c r="DQ350">
        <f t="shared" si="917"/>
        <v>0</v>
      </c>
      <c r="DR350">
        <f t="shared" si="917"/>
        <v>0</v>
      </c>
      <c r="DS350">
        <f t="shared" si="917"/>
        <v>0</v>
      </c>
      <c r="DT350">
        <f t="shared" si="917"/>
        <v>0</v>
      </c>
      <c r="DU350">
        <f t="shared" si="917"/>
        <v>0</v>
      </c>
      <c r="DV350">
        <f t="shared" si="917"/>
        <v>0</v>
      </c>
      <c r="DW350">
        <f t="shared" si="917"/>
        <v>0</v>
      </c>
      <c r="DX350">
        <f t="shared" si="918"/>
        <v>0</v>
      </c>
      <c r="DY350">
        <f t="shared" si="918"/>
        <v>0</v>
      </c>
      <c r="DZ350">
        <f t="shared" si="918"/>
        <v>0</v>
      </c>
    </row>
    <row r="351" spans="1:130">
      <c r="A351" s="106"/>
      <c r="B351" s="59" t="s">
        <v>21</v>
      </c>
      <c r="C351" s="96"/>
      <c r="D351" s="18">
        <v>0</v>
      </c>
      <c r="E351" s="18">
        <v>209</v>
      </c>
      <c r="F351" s="18">
        <v>0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>
        <v>0</v>
      </c>
      <c r="AG351" s="18">
        <v>0</v>
      </c>
      <c r="AH351" s="18">
        <v>0</v>
      </c>
      <c r="AI351" s="18">
        <v>0</v>
      </c>
      <c r="AJ351" s="18">
        <v>0</v>
      </c>
      <c r="AK351" s="18">
        <v>0</v>
      </c>
      <c r="AL351" s="18">
        <v>0</v>
      </c>
      <c r="AM351" s="18">
        <v>0</v>
      </c>
      <c r="AN351" s="18">
        <v>0</v>
      </c>
      <c r="AO351" s="18">
        <v>0</v>
      </c>
      <c r="AP351" s="18">
        <v>0</v>
      </c>
      <c r="AQ351" s="18">
        <v>0</v>
      </c>
      <c r="AR351" s="18">
        <v>0</v>
      </c>
      <c r="AS351" s="18">
        <v>0</v>
      </c>
      <c r="AT351" s="18">
        <v>0</v>
      </c>
      <c r="AU351" s="18">
        <v>0</v>
      </c>
      <c r="AV351" s="18">
        <v>0</v>
      </c>
      <c r="AW351" s="18">
        <v>0</v>
      </c>
      <c r="AX351" s="18">
        <v>0</v>
      </c>
      <c r="AY351" s="18">
        <v>0</v>
      </c>
      <c r="AZ351" s="18">
        <v>0</v>
      </c>
      <c r="BA351" s="18">
        <v>0</v>
      </c>
      <c r="BB351" s="18">
        <v>0</v>
      </c>
      <c r="BC351" s="18">
        <v>0</v>
      </c>
      <c r="BD351" s="18">
        <v>0</v>
      </c>
      <c r="BE351" s="18">
        <v>0</v>
      </c>
      <c r="BF351" s="18">
        <v>0</v>
      </c>
      <c r="BG351" s="18">
        <v>0</v>
      </c>
      <c r="BH351" s="18">
        <v>0</v>
      </c>
      <c r="BI351" s="118">
        <v>0</v>
      </c>
      <c r="BJ351" s="118">
        <v>0</v>
      </c>
      <c r="BK351" s="118">
        <v>0</v>
      </c>
      <c r="BL351" s="118">
        <v>0</v>
      </c>
      <c r="BM351" s="118">
        <v>0</v>
      </c>
      <c r="BN351" s="118">
        <v>0</v>
      </c>
      <c r="BO351" s="103"/>
      <c r="BP351">
        <f t="shared" si="912"/>
        <v>0</v>
      </c>
      <c r="BQ351">
        <f t="shared" si="912"/>
        <v>0</v>
      </c>
      <c r="BR351">
        <f t="shared" si="912"/>
        <v>0</v>
      </c>
      <c r="BS351">
        <f t="shared" si="912"/>
        <v>0</v>
      </c>
      <c r="BT351">
        <f t="shared" si="912"/>
        <v>0</v>
      </c>
      <c r="BU351">
        <f t="shared" si="912"/>
        <v>0</v>
      </c>
      <c r="BV351">
        <f t="shared" si="912"/>
        <v>0</v>
      </c>
      <c r="BW351">
        <f t="shared" si="912"/>
        <v>0</v>
      </c>
      <c r="BX351">
        <f t="shared" si="912"/>
        <v>0</v>
      </c>
      <c r="BY351">
        <f t="shared" si="912"/>
        <v>0</v>
      </c>
      <c r="BZ351">
        <f t="shared" si="913"/>
        <v>0</v>
      </c>
      <c r="CA351">
        <f t="shared" si="913"/>
        <v>0</v>
      </c>
      <c r="CB351">
        <f t="shared" si="913"/>
        <v>0</v>
      </c>
      <c r="CC351">
        <f t="shared" si="913"/>
        <v>0</v>
      </c>
      <c r="CD351">
        <f t="shared" si="913"/>
        <v>0</v>
      </c>
      <c r="CE351">
        <f t="shared" si="913"/>
        <v>0</v>
      </c>
      <c r="CF351">
        <f t="shared" si="913"/>
        <v>0</v>
      </c>
      <c r="CG351">
        <f t="shared" si="913"/>
        <v>0</v>
      </c>
      <c r="CH351">
        <f t="shared" si="913"/>
        <v>0</v>
      </c>
      <c r="CI351">
        <f t="shared" si="913"/>
        <v>0</v>
      </c>
      <c r="CJ351">
        <f t="shared" si="914"/>
        <v>0</v>
      </c>
      <c r="CK351">
        <f t="shared" si="914"/>
        <v>0</v>
      </c>
      <c r="CL351">
        <f t="shared" si="914"/>
        <v>0</v>
      </c>
      <c r="CM351">
        <f t="shared" si="914"/>
        <v>0</v>
      </c>
      <c r="CN351">
        <f t="shared" si="914"/>
        <v>0</v>
      </c>
      <c r="CO351">
        <f t="shared" si="914"/>
        <v>0</v>
      </c>
      <c r="CP351">
        <f t="shared" si="914"/>
        <v>0</v>
      </c>
      <c r="CQ351">
        <f t="shared" si="914"/>
        <v>0</v>
      </c>
      <c r="CR351">
        <f t="shared" si="914"/>
        <v>0</v>
      </c>
      <c r="CS351">
        <f t="shared" si="914"/>
        <v>0</v>
      </c>
      <c r="CT351">
        <f t="shared" si="915"/>
        <v>0</v>
      </c>
      <c r="CU351">
        <f t="shared" si="915"/>
        <v>0</v>
      </c>
      <c r="CV351">
        <f t="shared" si="915"/>
        <v>0</v>
      </c>
      <c r="CW351">
        <f t="shared" si="915"/>
        <v>0</v>
      </c>
      <c r="CX351">
        <f t="shared" si="915"/>
        <v>0</v>
      </c>
      <c r="CY351">
        <f t="shared" si="915"/>
        <v>0</v>
      </c>
      <c r="CZ351">
        <f t="shared" si="915"/>
        <v>0</v>
      </c>
      <c r="DA351">
        <f t="shared" si="915"/>
        <v>0</v>
      </c>
      <c r="DB351">
        <f t="shared" si="915"/>
        <v>0</v>
      </c>
      <c r="DC351">
        <f t="shared" si="915"/>
        <v>0</v>
      </c>
      <c r="DD351">
        <f t="shared" si="916"/>
        <v>0</v>
      </c>
      <c r="DE351">
        <f t="shared" si="916"/>
        <v>0</v>
      </c>
      <c r="DF351">
        <f t="shared" si="916"/>
        <v>0</v>
      </c>
      <c r="DG351">
        <f t="shared" si="916"/>
        <v>0</v>
      </c>
      <c r="DH351">
        <f t="shared" si="916"/>
        <v>0</v>
      </c>
      <c r="DI351">
        <f t="shared" si="916"/>
        <v>0</v>
      </c>
      <c r="DJ351">
        <f t="shared" si="916"/>
        <v>0</v>
      </c>
      <c r="DK351">
        <f t="shared" si="916"/>
        <v>0</v>
      </c>
      <c r="DL351">
        <f t="shared" si="916"/>
        <v>0</v>
      </c>
      <c r="DM351">
        <f t="shared" si="916"/>
        <v>0</v>
      </c>
      <c r="DN351">
        <f t="shared" si="917"/>
        <v>0</v>
      </c>
      <c r="DO351">
        <f t="shared" si="917"/>
        <v>0</v>
      </c>
      <c r="DP351">
        <f t="shared" si="917"/>
        <v>0</v>
      </c>
      <c r="DQ351">
        <f t="shared" si="917"/>
        <v>0</v>
      </c>
      <c r="DR351">
        <f t="shared" si="917"/>
        <v>0</v>
      </c>
      <c r="DS351">
        <f t="shared" si="917"/>
        <v>0</v>
      </c>
      <c r="DT351">
        <f t="shared" si="917"/>
        <v>0</v>
      </c>
      <c r="DU351">
        <f t="shared" si="917"/>
        <v>0</v>
      </c>
      <c r="DV351">
        <f t="shared" si="917"/>
        <v>0</v>
      </c>
      <c r="DW351">
        <f t="shared" si="917"/>
        <v>0</v>
      </c>
      <c r="DX351">
        <f t="shared" si="918"/>
        <v>0</v>
      </c>
      <c r="DY351">
        <f t="shared" si="918"/>
        <v>0</v>
      </c>
      <c r="DZ351">
        <f t="shared" si="918"/>
        <v>0</v>
      </c>
    </row>
    <row r="352" spans="1:130" ht="15.75">
      <c r="A352" s="106" t="str">
        <f>IF(LEFT(B392,1)&lt;&gt;"",IF(LEFT(B392,1)&lt;&gt;" ",COUNT($A$66:A349)+1,""),"")</f>
        <v/>
      </c>
      <c r="B352" s="55"/>
      <c r="C352" s="96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25"/>
      <c r="BF352" s="18"/>
      <c r="BG352" s="18"/>
      <c r="BH352" s="2"/>
      <c r="BI352" s="2"/>
      <c r="BJ352" s="2"/>
      <c r="BK352" s="2"/>
      <c r="BL352" s="22"/>
      <c r="BM352" s="2"/>
      <c r="BN352" s="2"/>
      <c r="BO352" s="103"/>
    </row>
    <row r="353" spans="1:130">
      <c r="A353" s="105">
        <f>IF(LEFT(B353,1)&lt;&gt;"",IF(LEFT(B353,1)&lt;&gt;" ",COUNT($A$66:A352)+1,""),"")</f>
        <v>40</v>
      </c>
      <c r="B353" s="54" t="s">
        <v>211</v>
      </c>
      <c r="C353" s="96">
        <v>3</v>
      </c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22">
        <f>BB354</f>
        <v>1242.5</v>
      </c>
      <c r="BC353" s="22">
        <f t="shared" ref="BC353:BN353" si="919">BC354</f>
        <v>0</v>
      </c>
      <c r="BD353" s="22">
        <f t="shared" si="919"/>
        <v>0</v>
      </c>
      <c r="BE353" s="22">
        <f t="shared" si="919"/>
        <v>0</v>
      </c>
      <c r="BF353" s="22">
        <f t="shared" si="919"/>
        <v>0</v>
      </c>
      <c r="BG353" s="22">
        <f t="shared" si="919"/>
        <v>0</v>
      </c>
      <c r="BH353" s="22">
        <f t="shared" si="919"/>
        <v>0</v>
      </c>
      <c r="BI353" s="22">
        <f t="shared" si="919"/>
        <v>0</v>
      </c>
      <c r="BJ353" s="22">
        <f t="shared" si="919"/>
        <v>0</v>
      </c>
      <c r="BK353" s="22">
        <f t="shared" si="919"/>
        <v>0</v>
      </c>
      <c r="BL353" s="22">
        <f t="shared" si="919"/>
        <v>0</v>
      </c>
      <c r="BM353" s="22">
        <f t="shared" si="919"/>
        <v>0</v>
      </c>
      <c r="BN353" s="22">
        <f t="shared" si="919"/>
        <v>508.93854748603349</v>
      </c>
      <c r="BO353" s="103"/>
      <c r="BP353">
        <f t="shared" ref="BP353:BY355" si="920">IF($C353&lt;&gt;"",IF(D353&gt;0,1,0),0)</f>
        <v>0</v>
      </c>
      <c r="BQ353">
        <f t="shared" si="920"/>
        <v>0</v>
      </c>
      <c r="BR353">
        <f t="shared" si="920"/>
        <v>0</v>
      </c>
      <c r="BS353">
        <f t="shared" si="920"/>
        <v>0</v>
      </c>
      <c r="BT353">
        <f t="shared" si="920"/>
        <v>0</v>
      </c>
      <c r="BU353">
        <f t="shared" si="920"/>
        <v>0</v>
      </c>
      <c r="BV353">
        <f t="shared" si="920"/>
        <v>0</v>
      </c>
      <c r="BW353">
        <f t="shared" si="920"/>
        <v>0</v>
      </c>
      <c r="BX353">
        <f t="shared" si="920"/>
        <v>0</v>
      </c>
      <c r="BY353">
        <f t="shared" si="920"/>
        <v>0</v>
      </c>
      <c r="BZ353">
        <f t="shared" ref="BZ353:CI355" si="921">IF($C353&lt;&gt;"",IF(N353&gt;0,1,0),0)</f>
        <v>0</v>
      </c>
      <c r="CA353">
        <f t="shared" si="921"/>
        <v>0</v>
      </c>
      <c r="CB353">
        <f t="shared" si="921"/>
        <v>0</v>
      </c>
      <c r="CC353">
        <f t="shared" si="921"/>
        <v>0</v>
      </c>
      <c r="CD353">
        <f t="shared" si="921"/>
        <v>0</v>
      </c>
      <c r="CE353">
        <f t="shared" si="921"/>
        <v>0</v>
      </c>
      <c r="CF353">
        <f t="shared" si="921"/>
        <v>0</v>
      </c>
      <c r="CG353">
        <f t="shared" si="921"/>
        <v>0</v>
      </c>
      <c r="CH353">
        <f t="shared" si="921"/>
        <v>0</v>
      </c>
      <c r="CI353">
        <f t="shared" si="921"/>
        <v>0</v>
      </c>
      <c r="CJ353">
        <f t="shared" ref="CJ353:CS355" si="922">IF($C353&lt;&gt;"",IF(X353&gt;0,1,0),0)</f>
        <v>0</v>
      </c>
      <c r="CK353">
        <f t="shared" si="922"/>
        <v>0</v>
      </c>
      <c r="CL353">
        <f t="shared" si="922"/>
        <v>0</v>
      </c>
      <c r="CM353">
        <f t="shared" si="922"/>
        <v>0</v>
      </c>
      <c r="CN353">
        <f t="shared" si="922"/>
        <v>0</v>
      </c>
      <c r="CO353">
        <f t="shared" si="922"/>
        <v>0</v>
      </c>
      <c r="CP353">
        <f t="shared" si="922"/>
        <v>0</v>
      </c>
      <c r="CQ353">
        <f t="shared" si="922"/>
        <v>0</v>
      </c>
      <c r="CR353">
        <f t="shared" si="922"/>
        <v>0</v>
      </c>
      <c r="CS353">
        <f t="shared" si="922"/>
        <v>0</v>
      </c>
      <c r="CT353">
        <f t="shared" ref="CT353:DC355" si="923">IF($C353&lt;&gt;"",IF(AH353&gt;0,1,0),0)</f>
        <v>0</v>
      </c>
      <c r="CU353">
        <f t="shared" si="923"/>
        <v>0</v>
      </c>
      <c r="CV353">
        <f t="shared" si="923"/>
        <v>0</v>
      </c>
      <c r="CW353">
        <f t="shared" si="923"/>
        <v>0</v>
      </c>
      <c r="CX353">
        <f t="shared" si="923"/>
        <v>0</v>
      </c>
      <c r="CY353">
        <f t="shared" si="923"/>
        <v>0</v>
      </c>
      <c r="CZ353">
        <f t="shared" si="923"/>
        <v>0</v>
      </c>
      <c r="DA353">
        <f t="shared" si="923"/>
        <v>0</v>
      </c>
      <c r="DB353">
        <f t="shared" si="923"/>
        <v>0</v>
      </c>
      <c r="DC353">
        <f t="shared" si="923"/>
        <v>0</v>
      </c>
      <c r="DD353">
        <f t="shared" ref="DD353:DM355" si="924">IF($C353&lt;&gt;"",IF(AR353&gt;0,1,0),0)</f>
        <v>0</v>
      </c>
      <c r="DE353">
        <f t="shared" si="924"/>
        <v>0</v>
      </c>
      <c r="DF353">
        <f t="shared" si="924"/>
        <v>0</v>
      </c>
      <c r="DG353">
        <f t="shared" si="924"/>
        <v>0</v>
      </c>
      <c r="DH353">
        <f t="shared" si="924"/>
        <v>0</v>
      </c>
      <c r="DI353">
        <f t="shared" si="924"/>
        <v>0</v>
      </c>
      <c r="DJ353">
        <f t="shared" si="924"/>
        <v>0</v>
      </c>
      <c r="DK353">
        <f t="shared" si="924"/>
        <v>0</v>
      </c>
      <c r="DL353">
        <f t="shared" si="924"/>
        <v>0</v>
      </c>
      <c r="DM353">
        <f t="shared" si="924"/>
        <v>0</v>
      </c>
      <c r="DN353">
        <f t="shared" ref="DN353:DW355" si="925">IF($C353&lt;&gt;"",IF(BB353&gt;0,1,0),0)</f>
        <v>1</v>
      </c>
      <c r="DO353">
        <f t="shared" si="925"/>
        <v>0</v>
      </c>
      <c r="DP353">
        <f t="shared" si="925"/>
        <v>0</v>
      </c>
      <c r="DQ353">
        <f t="shared" si="925"/>
        <v>0</v>
      </c>
      <c r="DR353">
        <f t="shared" si="925"/>
        <v>0</v>
      </c>
      <c r="DS353">
        <f t="shared" si="925"/>
        <v>0</v>
      </c>
      <c r="DT353">
        <f t="shared" si="925"/>
        <v>0</v>
      </c>
      <c r="DU353">
        <f t="shared" si="925"/>
        <v>0</v>
      </c>
      <c r="DV353">
        <f t="shared" si="925"/>
        <v>0</v>
      </c>
      <c r="DW353">
        <f t="shared" si="925"/>
        <v>0</v>
      </c>
      <c r="DX353">
        <f t="shared" ref="DX353:DZ355" si="926">IF($C353&lt;&gt;"",IF(BL353&gt;0,1,0),0)</f>
        <v>0</v>
      </c>
      <c r="DY353">
        <f t="shared" si="926"/>
        <v>0</v>
      </c>
      <c r="DZ353">
        <f t="shared" si="926"/>
        <v>1</v>
      </c>
    </row>
    <row r="354" spans="1:130">
      <c r="A354" s="105"/>
      <c r="B354" s="55" t="s">
        <v>3</v>
      </c>
      <c r="C354" s="96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>
        <v>1242.5</v>
      </c>
      <c r="BC354" s="18">
        <v>0</v>
      </c>
      <c r="BD354" s="18">
        <v>0</v>
      </c>
      <c r="BE354" s="25">
        <v>0</v>
      </c>
      <c r="BF354" s="18">
        <v>0</v>
      </c>
      <c r="BG354" s="18">
        <v>0</v>
      </c>
      <c r="BH354" s="18">
        <v>0</v>
      </c>
      <c r="BI354" s="18">
        <v>0</v>
      </c>
      <c r="BJ354" s="18">
        <v>0</v>
      </c>
      <c r="BK354" s="18">
        <v>0</v>
      </c>
      <c r="BL354" s="18">
        <v>0</v>
      </c>
      <c r="BM354" s="18">
        <v>0</v>
      </c>
      <c r="BN354" s="118">
        <f>911/1.79</f>
        <v>508.93854748603349</v>
      </c>
      <c r="BO354" s="103"/>
      <c r="BP354">
        <f t="shared" si="920"/>
        <v>0</v>
      </c>
      <c r="BQ354">
        <f t="shared" si="920"/>
        <v>0</v>
      </c>
      <c r="BR354">
        <f t="shared" si="920"/>
        <v>0</v>
      </c>
      <c r="BS354">
        <f t="shared" si="920"/>
        <v>0</v>
      </c>
      <c r="BT354">
        <f t="shared" si="920"/>
        <v>0</v>
      </c>
      <c r="BU354">
        <f t="shared" si="920"/>
        <v>0</v>
      </c>
      <c r="BV354">
        <f t="shared" si="920"/>
        <v>0</v>
      </c>
      <c r="BW354">
        <f t="shared" si="920"/>
        <v>0</v>
      </c>
      <c r="BX354">
        <f t="shared" si="920"/>
        <v>0</v>
      </c>
      <c r="BY354">
        <f t="shared" si="920"/>
        <v>0</v>
      </c>
      <c r="BZ354">
        <f t="shared" si="921"/>
        <v>0</v>
      </c>
      <c r="CA354">
        <f t="shared" si="921"/>
        <v>0</v>
      </c>
      <c r="CB354">
        <f t="shared" si="921"/>
        <v>0</v>
      </c>
      <c r="CC354">
        <f t="shared" si="921"/>
        <v>0</v>
      </c>
      <c r="CD354">
        <f t="shared" si="921"/>
        <v>0</v>
      </c>
      <c r="CE354">
        <f t="shared" si="921"/>
        <v>0</v>
      </c>
      <c r="CF354">
        <f t="shared" si="921"/>
        <v>0</v>
      </c>
      <c r="CG354">
        <f t="shared" si="921"/>
        <v>0</v>
      </c>
      <c r="CH354">
        <f t="shared" si="921"/>
        <v>0</v>
      </c>
      <c r="CI354">
        <f t="shared" si="921"/>
        <v>0</v>
      </c>
      <c r="CJ354">
        <f t="shared" si="922"/>
        <v>0</v>
      </c>
      <c r="CK354">
        <f t="shared" si="922"/>
        <v>0</v>
      </c>
      <c r="CL354">
        <f t="shared" si="922"/>
        <v>0</v>
      </c>
      <c r="CM354">
        <f t="shared" si="922"/>
        <v>0</v>
      </c>
      <c r="CN354">
        <f t="shared" si="922"/>
        <v>0</v>
      </c>
      <c r="CO354">
        <f t="shared" si="922"/>
        <v>0</v>
      </c>
      <c r="CP354">
        <f t="shared" si="922"/>
        <v>0</v>
      </c>
      <c r="CQ354">
        <f t="shared" si="922"/>
        <v>0</v>
      </c>
      <c r="CR354">
        <f t="shared" si="922"/>
        <v>0</v>
      </c>
      <c r="CS354">
        <f t="shared" si="922"/>
        <v>0</v>
      </c>
      <c r="CT354">
        <f t="shared" si="923"/>
        <v>0</v>
      </c>
      <c r="CU354">
        <f t="shared" si="923"/>
        <v>0</v>
      </c>
      <c r="CV354">
        <f t="shared" si="923"/>
        <v>0</v>
      </c>
      <c r="CW354">
        <f t="shared" si="923"/>
        <v>0</v>
      </c>
      <c r="CX354">
        <f t="shared" si="923"/>
        <v>0</v>
      </c>
      <c r="CY354">
        <f t="shared" si="923"/>
        <v>0</v>
      </c>
      <c r="CZ354">
        <f t="shared" si="923"/>
        <v>0</v>
      </c>
      <c r="DA354">
        <f t="shared" si="923"/>
        <v>0</v>
      </c>
      <c r="DB354">
        <f t="shared" si="923"/>
        <v>0</v>
      </c>
      <c r="DC354">
        <f t="shared" si="923"/>
        <v>0</v>
      </c>
      <c r="DD354">
        <f t="shared" si="924"/>
        <v>0</v>
      </c>
      <c r="DE354">
        <f t="shared" si="924"/>
        <v>0</v>
      </c>
      <c r="DF354">
        <f t="shared" si="924"/>
        <v>0</v>
      </c>
      <c r="DG354">
        <f t="shared" si="924"/>
        <v>0</v>
      </c>
      <c r="DH354">
        <f t="shared" si="924"/>
        <v>0</v>
      </c>
      <c r="DI354">
        <f t="shared" si="924"/>
        <v>0</v>
      </c>
      <c r="DJ354">
        <f t="shared" si="924"/>
        <v>0</v>
      </c>
      <c r="DK354">
        <f t="shared" si="924"/>
        <v>0</v>
      </c>
      <c r="DL354">
        <f t="shared" si="924"/>
        <v>0</v>
      </c>
      <c r="DM354">
        <f t="shared" si="924"/>
        <v>0</v>
      </c>
      <c r="DN354">
        <f t="shared" si="925"/>
        <v>0</v>
      </c>
      <c r="DO354">
        <f t="shared" si="925"/>
        <v>0</v>
      </c>
      <c r="DP354">
        <f t="shared" si="925"/>
        <v>0</v>
      </c>
      <c r="DQ354">
        <f t="shared" si="925"/>
        <v>0</v>
      </c>
      <c r="DR354">
        <f t="shared" si="925"/>
        <v>0</v>
      </c>
      <c r="DS354">
        <f t="shared" si="925"/>
        <v>0</v>
      </c>
      <c r="DT354">
        <f t="shared" si="925"/>
        <v>0</v>
      </c>
      <c r="DU354">
        <f t="shared" si="925"/>
        <v>0</v>
      </c>
      <c r="DV354">
        <f t="shared" si="925"/>
        <v>0</v>
      </c>
      <c r="DW354">
        <f t="shared" si="925"/>
        <v>0</v>
      </c>
      <c r="DX354">
        <f t="shared" si="926"/>
        <v>0</v>
      </c>
      <c r="DY354">
        <f t="shared" si="926"/>
        <v>0</v>
      </c>
      <c r="DZ354">
        <f t="shared" si="926"/>
        <v>0</v>
      </c>
    </row>
    <row r="355" spans="1:130">
      <c r="A355" s="106"/>
      <c r="B355" s="55" t="s">
        <v>210</v>
      </c>
      <c r="C355" s="96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>
        <v>167.5977653631285</v>
      </c>
      <c r="AL355" s="18">
        <v>76.131117318435756</v>
      </c>
      <c r="AM355" s="18">
        <v>66.759776536312842</v>
      </c>
      <c r="AN355" s="18">
        <v>81.564245810055866</v>
      </c>
      <c r="AO355" s="18">
        <v>121.1731843575419</v>
      </c>
      <c r="AP355" s="18">
        <v>150.55865921787708</v>
      </c>
      <c r="AQ355" s="18">
        <v>172.29050279329607</v>
      </c>
      <c r="AR355" s="18">
        <v>173.57541899441341</v>
      </c>
      <c r="AS355" s="18">
        <v>203.0167597765363</v>
      </c>
      <c r="AT355" s="18">
        <v>178.20837988826815</v>
      </c>
      <c r="AU355" s="18">
        <v>234.78379888268154</v>
      </c>
      <c r="AV355" s="18">
        <v>212.66703910614524</v>
      </c>
      <c r="AW355" s="18">
        <v>83.2</v>
      </c>
      <c r="AX355" s="18">
        <v>122.90502793296089</v>
      </c>
      <c r="AY355" s="18">
        <v>207.37430167597765</v>
      </c>
      <c r="AZ355" s="18">
        <v>120</v>
      </c>
      <c r="BA355" s="18">
        <v>126</v>
      </c>
      <c r="BB355" s="18">
        <v>91</v>
      </c>
      <c r="BC355" s="18">
        <v>106</v>
      </c>
      <c r="BD355" s="18">
        <v>72</v>
      </c>
      <c r="BE355" s="25">
        <v>47</v>
      </c>
      <c r="BF355" s="18">
        <v>46.927374301675975</v>
      </c>
      <c r="BG355" s="18">
        <v>63</v>
      </c>
      <c r="BH355" s="18">
        <v>72.067039106145245</v>
      </c>
      <c r="BI355" s="118">
        <v>42.458100558659218</v>
      </c>
      <c r="BJ355" s="118">
        <v>66.703910614525142</v>
      </c>
      <c r="BK355" s="118">
        <v>84.189944134078203</v>
      </c>
      <c r="BL355" s="118">
        <v>235.97765363128491</v>
      </c>
      <c r="BM355" s="118">
        <v>208.54748603351956</v>
      </c>
      <c r="BN355" s="18">
        <v>55.865921787709496</v>
      </c>
      <c r="BO355" s="103"/>
      <c r="BP355">
        <f t="shared" si="920"/>
        <v>0</v>
      </c>
      <c r="BQ355">
        <f t="shared" si="920"/>
        <v>0</v>
      </c>
      <c r="BR355">
        <f t="shared" si="920"/>
        <v>0</v>
      </c>
      <c r="BS355">
        <f t="shared" si="920"/>
        <v>0</v>
      </c>
      <c r="BT355">
        <f t="shared" si="920"/>
        <v>0</v>
      </c>
      <c r="BU355">
        <f t="shared" si="920"/>
        <v>0</v>
      </c>
      <c r="BV355">
        <f t="shared" si="920"/>
        <v>0</v>
      </c>
      <c r="BW355">
        <f t="shared" si="920"/>
        <v>0</v>
      </c>
      <c r="BX355">
        <f t="shared" si="920"/>
        <v>0</v>
      </c>
      <c r="BY355">
        <f t="shared" si="920"/>
        <v>0</v>
      </c>
      <c r="BZ355">
        <f t="shared" si="921"/>
        <v>0</v>
      </c>
      <c r="CA355">
        <f t="shared" si="921"/>
        <v>0</v>
      </c>
      <c r="CB355">
        <f t="shared" si="921"/>
        <v>0</v>
      </c>
      <c r="CC355">
        <f t="shared" si="921"/>
        <v>0</v>
      </c>
      <c r="CD355">
        <f t="shared" si="921"/>
        <v>0</v>
      </c>
      <c r="CE355">
        <f t="shared" si="921"/>
        <v>0</v>
      </c>
      <c r="CF355">
        <f t="shared" si="921"/>
        <v>0</v>
      </c>
      <c r="CG355">
        <f t="shared" si="921"/>
        <v>0</v>
      </c>
      <c r="CH355">
        <f t="shared" si="921"/>
        <v>0</v>
      </c>
      <c r="CI355">
        <f t="shared" si="921"/>
        <v>0</v>
      </c>
      <c r="CJ355">
        <f t="shared" si="922"/>
        <v>0</v>
      </c>
      <c r="CK355">
        <f t="shared" si="922"/>
        <v>0</v>
      </c>
      <c r="CL355">
        <f t="shared" si="922"/>
        <v>0</v>
      </c>
      <c r="CM355">
        <f t="shared" si="922"/>
        <v>0</v>
      </c>
      <c r="CN355">
        <f t="shared" si="922"/>
        <v>0</v>
      </c>
      <c r="CO355">
        <f t="shared" si="922"/>
        <v>0</v>
      </c>
      <c r="CP355">
        <f t="shared" si="922"/>
        <v>0</v>
      </c>
      <c r="CQ355">
        <f t="shared" si="922"/>
        <v>0</v>
      </c>
      <c r="CR355">
        <f t="shared" si="922"/>
        <v>0</v>
      </c>
      <c r="CS355">
        <f t="shared" si="922"/>
        <v>0</v>
      </c>
      <c r="CT355">
        <f t="shared" si="923"/>
        <v>0</v>
      </c>
      <c r="CU355">
        <f t="shared" si="923"/>
        <v>0</v>
      </c>
      <c r="CV355">
        <f t="shared" si="923"/>
        <v>0</v>
      </c>
      <c r="CW355">
        <f t="shared" si="923"/>
        <v>0</v>
      </c>
      <c r="CX355">
        <f t="shared" si="923"/>
        <v>0</v>
      </c>
      <c r="CY355">
        <f t="shared" si="923"/>
        <v>0</v>
      </c>
      <c r="CZ355">
        <f t="shared" si="923"/>
        <v>0</v>
      </c>
      <c r="DA355">
        <f t="shared" si="923"/>
        <v>0</v>
      </c>
      <c r="DB355">
        <f t="shared" si="923"/>
        <v>0</v>
      </c>
      <c r="DC355">
        <f t="shared" si="923"/>
        <v>0</v>
      </c>
      <c r="DD355">
        <f t="shared" si="924"/>
        <v>0</v>
      </c>
      <c r="DE355">
        <f t="shared" si="924"/>
        <v>0</v>
      </c>
      <c r="DF355">
        <f t="shared" si="924"/>
        <v>0</v>
      </c>
      <c r="DG355">
        <f t="shared" si="924"/>
        <v>0</v>
      </c>
      <c r="DH355">
        <f t="shared" si="924"/>
        <v>0</v>
      </c>
      <c r="DI355">
        <f t="shared" si="924"/>
        <v>0</v>
      </c>
      <c r="DJ355">
        <f t="shared" si="924"/>
        <v>0</v>
      </c>
      <c r="DK355">
        <f t="shared" si="924"/>
        <v>0</v>
      </c>
      <c r="DL355">
        <f t="shared" si="924"/>
        <v>0</v>
      </c>
      <c r="DM355">
        <f t="shared" si="924"/>
        <v>0</v>
      </c>
      <c r="DN355">
        <f t="shared" si="925"/>
        <v>0</v>
      </c>
      <c r="DO355">
        <f t="shared" si="925"/>
        <v>0</v>
      </c>
      <c r="DP355">
        <f t="shared" si="925"/>
        <v>0</v>
      </c>
      <c r="DQ355">
        <f t="shared" si="925"/>
        <v>0</v>
      </c>
      <c r="DR355">
        <f t="shared" si="925"/>
        <v>0</v>
      </c>
      <c r="DS355">
        <f t="shared" si="925"/>
        <v>0</v>
      </c>
      <c r="DT355">
        <f t="shared" si="925"/>
        <v>0</v>
      </c>
      <c r="DU355">
        <f t="shared" si="925"/>
        <v>0</v>
      </c>
      <c r="DV355">
        <f t="shared" si="925"/>
        <v>0</v>
      </c>
      <c r="DW355">
        <f t="shared" si="925"/>
        <v>0</v>
      </c>
      <c r="DX355">
        <f t="shared" si="926"/>
        <v>0</v>
      </c>
      <c r="DY355">
        <f t="shared" si="926"/>
        <v>0</v>
      </c>
      <c r="DZ355">
        <f t="shared" si="926"/>
        <v>0</v>
      </c>
    </row>
    <row r="356" spans="1:130" ht="15.75">
      <c r="A356" s="106"/>
      <c r="B356" s="55"/>
      <c r="C356" s="96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25"/>
      <c r="BF356" s="18"/>
      <c r="BG356" s="18"/>
      <c r="BH356" s="2"/>
      <c r="BI356" s="2"/>
      <c r="BJ356" s="2"/>
      <c r="BK356" s="2"/>
      <c r="BL356" s="22"/>
      <c r="BM356" s="2"/>
      <c r="BN356" s="2"/>
      <c r="BO356" s="103"/>
    </row>
    <row r="357" spans="1:130">
      <c r="A357" s="105">
        <f>IF(LEFT(B357,1)&lt;&gt;"",IF(LEFT(B357,1)&lt;&gt;" ",COUNT($A$66:A356)+1,""),"")</f>
        <v>41</v>
      </c>
      <c r="B357" s="32" t="s">
        <v>55</v>
      </c>
      <c r="C357" s="96">
        <v>1</v>
      </c>
      <c r="D357" s="22">
        <f t="shared" ref="D357:M357" si="927">D358</f>
        <v>0</v>
      </c>
      <c r="E357" s="22">
        <f t="shared" si="927"/>
        <v>0</v>
      </c>
      <c r="F357" s="22">
        <f t="shared" si="927"/>
        <v>0</v>
      </c>
      <c r="G357" s="22">
        <f t="shared" si="927"/>
        <v>0</v>
      </c>
      <c r="H357" s="22">
        <f t="shared" si="927"/>
        <v>0</v>
      </c>
      <c r="I357" s="22">
        <f t="shared" si="927"/>
        <v>0</v>
      </c>
      <c r="J357" s="22">
        <f t="shared" si="927"/>
        <v>0</v>
      </c>
      <c r="K357" s="22">
        <f t="shared" si="927"/>
        <v>0</v>
      </c>
      <c r="L357" s="22">
        <f t="shared" si="927"/>
        <v>0</v>
      </c>
      <c r="M357" s="22">
        <f t="shared" si="927"/>
        <v>0</v>
      </c>
      <c r="N357" s="22">
        <f>N358</f>
        <v>0</v>
      </c>
      <c r="O357" s="22">
        <f t="shared" ref="O357:BN357" si="928">O358</f>
        <v>0</v>
      </c>
      <c r="P357" s="22">
        <f t="shared" si="928"/>
        <v>0</v>
      </c>
      <c r="Q357" s="22">
        <f t="shared" si="928"/>
        <v>0</v>
      </c>
      <c r="R357" s="22">
        <f t="shared" si="928"/>
        <v>0</v>
      </c>
      <c r="S357" s="22">
        <f t="shared" si="928"/>
        <v>0</v>
      </c>
      <c r="T357" s="22">
        <f t="shared" si="928"/>
        <v>0</v>
      </c>
      <c r="U357" s="22">
        <f t="shared" si="928"/>
        <v>0</v>
      </c>
      <c r="V357" s="22">
        <f t="shared" si="928"/>
        <v>0</v>
      </c>
      <c r="W357" s="22">
        <f t="shared" si="928"/>
        <v>0</v>
      </c>
      <c r="X357" s="22">
        <f t="shared" si="928"/>
        <v>0</v>
      </c>
      <c r="Y357" s="22">
        <f t="shared" si="928"/>
        <v>0</v>
      </c>
      <c r="Z357" s="22">
        <f t="shared" si="928"/>
        <v>0</v>
      </c>
      <c r="AA357" s="22">
        <f t="shared" si="928"/>
        <v>0</v>
      </c>
      <c r="AB357" s="22">
        <f t="shared" si="928"/>
        <v>0</v>
      </c>
      <c r="AC357" s="22">
        <f t="shared" si="928"/>
        <v>0</v>
      </c>
      <c r="AD357" s="22">
        <f t="shared" si="928"/>
        <v>0</v>
      </c>
      <c r="AE357" s="22">
        <f t="shared" si="928"/>
        <v>0</v>
      </c>
      <c r="AF357" s="22">
        <f t="shared" si="928"/>
        <v>0</v>
      </c>
      <c r="AG357" s="22">
        <f t="shared" si="928"/>
        <v>0</v>
      </c>
      <c r="AH357" s="22">
        <f t="shared" si="928"/>
        <v>0</v>
      </c>
      <c r="AI357" s="22">
        <f t="shared" si="928"/>
        <v>0</v>
      </c>
      <c r="AJ357" s="22">
        <f t="shared" si="928"/>
        <v>0</v>
      </c>
      <c r="AK357" s="22">
        <f t="shared" si="928"/>
        <v>0</v>
      </c>
      <c r="AL357" s="22">
        <f t="shared" si="928"/>
        <v>0</v>
      </c>
      <c r="AM357" s="22">
        <f t="shared" si="928"/>
        <v>0</v>
      </c>
      <c r="AN357" s="22">
        <f t="shared" si="928"/>
        <v>0</v>
      </c>
      <c r="AO357" s="22">
        <f t="shared" si="928"/>
        <v>0</v>
      </c>
      <c r="AP357" s="22">
        <f t="shared" si="928"/>
        <v>0</v>
      </c>
      <c r="AQ357" s="22">
        <f t="shared" si="928"/>
        <v>0</v>
      </c>
      <c r="AR357" s="22">
        <f t="shared" si="928"/>
        <v>0</v>
      </c>
      <c r="AS357" s="22">
        <f t="shared" si="928"/>
        <v>0</v>
      </c>
      <c r="AT357" s="22">
        <f t="shared" si="928"/>
        <v>0</v>
      </c>
      <c r="AU357" s="22">
        <f t="shared" si="928"/>
        <v>0</v>
      </c>
      <c r="AV357" s="22">
        <f t="shared" si="928"/>
        <v>0</v>
      </c>
      <c r="AW357" s="22">
        <f t="shared" si="928"/>
        <v>0</v>
      </c>
      <c r="AX357" s="22">
        <f t="shared" si="928"/>
        <v>0</v>
      </c>
      <c r="AY357" s="22">
        <f t="shared" si="928"/>
        <v>0</v>
      </c>
      <c r="AZ357" s="22">
        <f t="shared" si="928"/>
        <v>0</v>
      </c>
      <c r="BA357" s="22">
        <f t="shared" si="928"/>
        <v>0</v>
      </c>
      <c r="BB357" s="22">
        <f t="shared" si="928"/>
        <v>0</v>
      </c>
      <c r="BC357" s="22">
        <f t="shared" si="928"/>
        <v>0</v>
      </c>
      <c r="BD357" s="22">
        <f t="shared" si="928"/>
        <v>0</v>
      </c>
      <c r="BE357" s="22">
        <f t="shared" si="928"/>
        <v>1698.2364467668192</v>
      </c>
      <c r="BF357" s="22">
        <f t="shared" si="928"/>
        <v>0</v>
      </c>
      <c r="BG357" s="22">
        <f t="shared" si="928"/>
        <v>0</v>
      </c>
      <c r="BH357" s="22">
        <f t="shared" si="928"/>
        <v>0</v>
      </c>
      <c r="BI357" s="22">
        <f t="shared" si="928"/>
        <v>0</v>
      </c>
      <c r="BJ357" s="22">
        <f t="shared" si="928"/>
        <v>0</v>
      </c>
      <c r="BK357" s="22">
        <f t="shared" si="928"/>
        <v>0</v>
      </c>
      <c r="BL357" s="22">
        <f t="shared" si="928"/>
        <v>0</v>
      </c>
      <c r="BM357" s="22">
        <f t="shared" si="928"/>
        <v>0</v>
      </c>
      <c r="BN357" s="22">
        <f t="shared" si="928"/>
        <v>0</v>
      </c>
      <c r="BO357" s="103"/>
      <c r="BP357">
        <f t="shared" ref="BP357:CU357" si="929">IF($C357&lt;&gt;"",IF(D357&gt;0,1,0),0)</f>
        <v>0</v>
      </c>
      <c r="BQ357">
        <f t="shared" si="929"/>
        <v>0</v>
      </c>
      <c r="BR357">
        <f t="shared" si="929"/>
        <v>0</v>
      </c>
      <c r="BS357">
        <f t="shared" si="929"/>
        <v>0</v>
      </c>
      <c r="BT357">
        <f t="shared" si="929"/>
        <v>0</v>
      </c>
      <c r="BU357">
        <f t="shared" si="929"/>
        <v>0</v>
      </c>
      <c r="BV357">
        <f t="shared" si="929"/>
        <v>0</v>
      </c>
      <c r="BW357">
        <f t="shared" si="929"/>
        <v>0</v>
      </c>
      <c r="BX357">
        <f t="shared" si="929"/>
        <v>0</v>
      </c>
      <c r="BY357">
        <f t="shared" si="929"/>
        <v>0</v>
      </c>
      <c r="BZ357">
        <f t="shared" si="929"/>
        <v>0</v>
      </c>
      <c r="CA357">
        <f t="shared" si="929"/>
        <v>0</v>
      </c>
      <c r="CB357">
        <f t="shared" si="929"/>
        <v>0</v>
      </c>
      <c r="CC357">
        <f t="shared" si="929"/>
        <v>0</v>
      </c>
      <c r="CD357">
        <f t="shared" si="929"/>
        <v>0</v>
      </c>
      <c r="CE357">
        <f t="shared" si="929"/>
        <v>0</v>
      </c>
      <c r="CF357">
        <f t="shared" si="929"/>
        <v>0</v>
      </c>
      <c r="CG357">
        <f t="shared" si="929"/>
        <v>0</v>
      </c>
      <c r="CH357">
        <f t="shared" si="929"/>
        <v>0</v>
      </c>
      <c r="CI357">
        <f t="shared" si="929"/>
        <v>0</v>
      </c>
      <c r="CJ357">
        <f t="shared" si="929"/>
        <v>0</v>
      </c>
      <c r="CK357">
        <f t="shared" si="929"/>
        <v>0</v>
      </c>
      <c r="CL357">
        <f t="shared" si="929"/>
        <v>0</v>
      </c>
      <c r="CM357">
        <f t="shared" si="929"/>
        <v>0</v>
      </c>
      <c r="CN357">
        <f t="shared" si="929"/>
        <v>0</v>
      </c>
      <c r="CO357">
        <f t="shared" si="929"/>
        <v>0</v>
      </c>
      <c r="CP357">
        <f t="shared" si="929"/>
        <v>0</v>
      </c>
      <c r="CQ357">
        <f t="shared" si="929"/>
        <v>0</v>
      </c>
      <c r="CR357">
        <f t="shared" si="929"/>
        <v>0</v>
      </c>
      <c r="CS357">
        <f t="shared" si="929"/>
        <v>0</v>
      </c>
      <c r="CT357">
        <f t="shared" si="929"/>
        <v>0</v>
      </c>
      <c r="CU357">
        <f t="shared" si="929"/>
        <v>0</v>
      </c>
      <c r="CV357">
        <f t="shared" ref="CV357:DZ357" si="930">IF($C357&lt;&gt;"",IF(AJ357&gt;0,1,0),0)</f>
        <v>0</v>
      </c>
      <c r="CW357">
        <f t="shared" si="930"/>
        <v>0</v>
      </c>
      <c r="CX357">
        <f t="shared" si="930"/>
        <v>0</v>
      </c>
      <c r="CY357">
        <f t="shared" si="930"/>
        <v>0</v>
      </c>
      <c r="CZ357">
        <f t="shared" si="930"/>
        <v>0</v>
      </c>
      <c r="DA357">
        <f t="shared" si="930"/>
        <v>0</v>
      </c>
      <c r="DB357">
        <f t="shared" si="930"/>
        <v>0</v>
      </c>
      <c r="DC357">
        <f t="shared" si="930"/>
        <v>0</v>
      </c>
      <c r="DD357">
        <f t="shared" si="930"/>
        <v>0</v>
      </c>
      <c r="DE357">
        <f t="shared" si="930"/>
        <v>0</v>
      </c>
      <c r="DF357">
        <f t="shared" si="930"/>
        <v>0</v>
      </c>
      <c r="DG357">
        <f t="shared" si="930"/>
        <v>0</v>
      </c>
      <c r="DH357">
        <f t="shared" si="930"/>
        <v>0</v>
      </c>
      <c r="DI357">
        <f t="shared" si="930"/>
        <v>0</v>
      </c>
      <c r="DJ357">
        <f t="shared" si="930"/>
        <v>0</v>
      </c>
      <c r="DK357">
        <f t="shared" si="930"/>
        <v>0</v>
      </c>
      <c r="DL357">
        <f t="shared" si="930"/>
        <v>0</v>
      </c>
      <c r="DM357">
        <f t="shared" si="930"/>
        <v>0</v>
      </c>
      <c r="DN357">
        <f t="shared" si="930"/>
        <v>0</v>
      </c>
      <c r="DO357">
        <f t="shared" si="930"/>
        <v>0</v>
      </c>
      <c r="DP357">
        <f t="shared" si="930"/>
        <v>0</v>
      </c>
      <c r="DQ357">
        <f t="shared" si="930"/>
        <v>1</v>
      </c>
      <c r="DR357">
        <f t="shared" si="930"/>
        <v>0</v>
      </c>
      <c r="DS357">
        <f t="shared" si="930"/>
        <v>0</v>
      </c>
      <c r="DT357">
        <f t="shared" si="930"/>
        <v>0</v>
      </c>
      <c r="DU357">
        <f t="shared" si="930"/>
        <v>0</v>
      </c>
      <c r="DV357">
        <f t="shared" si="930"/>
        <v>0</v>
      </c>
      <c r="DW357">
        <f t="shared" si="930"/>
        <v>0</v>
      </c>
      <c r="DX357">
        <f t="shared" si="930"/>
        <v>0</v>
      </c>
      <c r="DY357">
        <f t="shared" si="930"/>
        <v>0</v>
      </c>
      <c r="DZ357">
        <f t="shared" si="930"/>
        <v>0</v>
      </c>
    </row>
    <row r="358" spans="1:130">
      <c r="A358" s="106"/>
      <c r="B358" s="55" t="s">
        <v>25</v>
      </c>
      <c r="C358" s="96"/>
      <c r="D358" s="18">
        <v>0</v>
      </c>
      <c r="E358" s="18">
        <v>0</v>
      </c>
      <c r="F358" s="18">
        <v>0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18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18">
        <v>0</v>
      </c>
      <c r="AS358" s="18">
        <v>0</v>
      </c>
      <c r="AT358" s="18">
        <v>0</v>
      </c>
      <c r="AU358" s="18">
        <v>0</v>
      </c>
      <c r="AV358" s="18">
        <v>0</v>
      </c>
      <c r="AW358" s="18">
        <v>0</v>
      </c>
      <c r="AX358" s="18">
        <v>0</v>
      </c>
      <c r="AY358" s="18">
        <v>0</v>
      </c>
      <c r="AZ358" s="18">
        <v>0</v>
      </c>
      <c r="BA358" s="18">
        <v>0</v>
      </c>
      <c r="BB358" s="18">
        <v>0</v>
      </c>
      <c r="BC358" s="18">
        <v>0</v>
      </c>
      <c r="BD358" s="18">
        <v>0</v>
      </c>
      <c r="BE358" s="25">
        <v>1698.2364467668192</v>
      </c>
      <c r="BF358" s="18">
        <v>0</v>
      </c>
      <c r="BG358" s="18">
        <v>0</v>
      </c>
      <c r="BH358" s="18">
        <v>0</v>
      </c>
      <c r="BI358" s="18">
        <v>0</v>
      </c>
      <c r="BJ358" s="18">
        <f>BJ360</f>
        <v>0</v>
      </c>
      <c r="BK358" s="18">
        <f>BK360</f>
        <v>0</v>
      </c>
      <c r="BL358" s="18">
        <f>BL360</f>
        <v>0</v>
      </c>
      <c r="BM358" s="18">
        <f>BM360</f>
        <v>0</v>
      </c>
      <c r="BN358" s="18">
        <f>BN360</f>
        <v>0</v>
      </c>
      <c r="BO358" s="103"/>
      <c r="BP358">
        <f t="shared" ref="BP358:BY359" si="931">IF($C358&lt;&gt;"",IF(D358&gt;0,1,0),0)</f>
        <v>0</v>
      </c>
      <c r="BQ358">
        <f t="shared" si="931"/>
        <v>0</v>
      </c>
      <c r="BR358">
        <f t="shared" si="931"/>
        <v>0</v>
      </c>
      <c r="BS358">
        <f t="shared" si="931"/>
        <v>0</v>
      </c>
      <c r="BT358">
        <f t="shared" si="931"/>
        <v>0</v>
      </c>
      <c r="BU358">
        <f t="shared" si="931"/>
        <v>0</v>
      </c>
      <c r="BV358">
        <f t="shared" si="931"/>
        <v>0</v>
      </c>
      <c r="BW358">
        <f t="shared" si="931"/>
        <v>0</v>
      </c>
      <c r="BX358">
        <f t="shared" si="931"/>
        <v>0</v>
      </c>
      <c r="BY358">
        <f t="shared" si="931"/>
        <v>0</v>
      </c>
      <c r="BZ358">
        <f t="shared" ref="BZ358:CI359" si="932">IF($C358&lt;&gt;"",IF(N358&gt;0,1,0),0)</f>
        <v>0</v>
      </c>
      <c r="CA358">
        <f t="shared" si="932"/>
        <v>0</v>
      </c>
      <c r="CB358">
        <f t="shared" si="932"/>
        <v>0</v>
      </c>
      <c r="CC358">
        <f t="shared" si="932"/>
        <v>0</v>
      </c>
      <c r="CD358">
        <f t="shared" si="932"/>
        <v>0</v>
      </c>
      <c r="CE358">
        <f t="shared" si="932"/>
        <v>0</v>
      </c>
      <c r="CF358">
        <f t="shared" si="932"/>
        <v>0</v>
      </c>
      <c r="CG358">
        <f t="shared" si="932"/>
        <v>0</v>
      </c>
      <c r="CH358">
        <f t="shared" si="932"/>
        <v>0</v>
      </c>
      <c r="CI358">
        <f t="shared" si="932"/>
        <v>0</v>
      </c>
      <c r="CJ358">
        <f t="shared" ref="CJ358:CS359" si="933">IF($C358&lt;&gt;"",IF(X358&gt;0,1,0),0)</f>
        <v>0</v>
      </c>
      <c r="CK358">
        <f t="shared" si="933"/>
        <v>0</v>
      </c>
      <c r="CL358">
        <f t="shared" si="933"/>
        <v>0</v>
      </c>
      <c r="CM358">
        <f t="shared" si="933"/>
        <v>0</v>
      </c>
      <c r="CN358">
        <f t="shared" si="933"/>
        <v>0</v>
      </c>
      <c r="CO358">
        <f t="shared" si="933"/>
        <v>0</v>
      </c>
      <c r="CP358">
        <f t="shared" si="933"/>
        <v>0</v>
      </c>
      <c r="CQ358">
        <f t="shared" si="933"/>
        <v>0</v>
      </c>
      <c r="CR358">
        <f t="shared" si="933"/>
        <v>0</v>
      </c>
      <c r="CS358">
        <f t="shared" si="933"/>
        <v>0</v>
      </c>
      <c r="CT358">
        <f t="shared" ref="CT358:DC359" si="934">IF($C358&lt;&gt;"",IF(AH358&gt;0,1,0),0)</f>
        <v>0</v>
      </c>
      <c r="CU358">
        <f t="shared" si="934"/>
        <v>0</v>
      </c>
      <c r="CV358">
        <f t="shared" si="934"/>
        <v>0</v>
      </c>
      <c r="CW358">
        <f t="shared" si="934"/>
        <v>0</v>
      </c>
      <c r="CX358">
        <f t="shared" si="934"/>
        <v>0</v>
      </c>
      <c r="CY358">
        <f t="shared" si="934"/>
        <v>0</v>
      </c>
      <c r="CZ358">
        <f t="shared" si="934"/>
        <v>0</v>
      </c>
      <c r="DA358">
        <f t="shared" si="934"/>
        <v>0</v>
      </c>
      <c r="DB358">
        <f t="shared" si="934"/>
        <v>0</v>
      </c>
      <c r="DC358">
        <f t="shared" si="934"/>
        <v>0</v>
      </c>
      <c r="DD358">
        <f t="shared" ref="DD358:DM359" si="935">IF($C358&lt;&gt;"",IF(AR358&gt;0,1,0),0)</f>
        <v>0</v>
      </c>
      <c r="DE358">
        <f t="shared" si="935"/>
        <v>0</v>
      </c>
      <c r="DF358">
        <f t="shared" si="935"/>
        <v>0</v>
      </c>
      <c r="DG358">
        <f t="shared" si="935"/>
        <v>0</v>
      </c>
      <c r="DH358">
        <f t="shared" si="935"/>
        <v>0</v>
      </c>
      <c r="DI358">
        <f t="shared" si="935"/>
        <v>0</v>
      </c>
      <c r="DJ358">
        <f t="shared" si="935"/>
        <v>0</v>
      </c>
      <c r="DK358">
        <f t="shared" si="935"/>
        <v>0</v>
      </c>
      <c r="DL358">
        <f t="shared" si="935"/>
        <v>0</v>
      </c>
      <c r="DM358">
        <f t="shared" si="935"/>
        <v>0</v>
      </c>
      <c r="DN358">
        <f t="shared" ref="DN358:DW359" si="936">IF($C358&lt;&gt;"",IF(BB358&gt;0,1,0),0)</f>
        <v>0</v>
      </c>
      <c r="DO358">
        <f t="shared" si="936"/>
        <v>0</v>
      </c>
      <c r="DP358">
        <f t="shared" si="936"/>
        <v>0</v>
      </c>
      <c r="DQ358">
        <f t="shared" si="936"/>
        <v>0</v>
      </c>
      <c r="DR358">
        <f t="shared" si="936"/>
        <v>0</v>
      </c>
      <c r="DS358">
        <f t="shared" si="936"/>
        <v>0</v>
      </c>
      <c r="DT358">
        <f t="shared" si="936"/>
        <v>0</v>
      </c>
      <c r="DU358">
        <f t="shared" si="936"/>
        <v>0</v>
      </c>
      <c r="DV358">
        <f t="shared" si="936"/>
        <v>0</v>
      </c>
      <c r="DW358">
        <f t="shared" si="936"/>
        <v>0</v>
      </c>
      <c r="DX358">
        <f>IF($C358&lt;&gt;"",IF(BL357&gt;0,1,0),0)</f>
        <v>0</v>
      </c>
      <c r="DY358">
        <f>IF($C358&lt;&gt;"",IF(BM357&gt;0,1,0),0)</f>
        <v>0</v>
      </c>
      <c r="DZ358">
        <f>IF($C358&lt;&gt;"",IF(BN357&gt;0,1,0),0)</f>
        <v>0</v>
      </c>
    </row>
    <row r="359" spans="1:130">
      <c r="A359" s="106"/>
      <c r="B359" s="55" t="s">
        <v>210</v>
      </c>
      <c r="C359" s="96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>
        <v>0</v>
      </c>
      <c r="AG359" s="18">
        <v>0</v>
      </c>
      <c r="AH359" s="18">
        <v>0</v>
      </c>
      <c r="AI359" s="18">
        <v>0</v>
      </c>
      <c r="AJ359" s="18">
        <v>0</v>
      </c>
      <c r="AK359" s="18">
        <v>0</v>
      </c>
      <c r="AL359" s="18">
        <v>0</v>
      </c>
      <c r="AM359" s="18">
        <v>0</v>
      </c>
      <c r="AN359" s="18">
        <v>0</v>
      </c>
      <c r="AO359" s="18">
        <v>0</v>
      </c>
      <c r="AP359" s="18">
        <v>0</v>
      </c>
      <c r="AQ359" s="18">
        <v>0</v>
      </c>
      <c r="AR359" s="18">
        <v>0</v>
      </c>
      <c r="AS359" s="18">
        <v>0</v>
      </c>
      <c r="AT359" s="18">
        <v>0</v>
      </c>
      <c r="AU359" s="18">
        <v>0</v>
      </c>
      <c r="AV359" s="18">
        <v>0</v>
      </c>
      <c r="AW359" s="18">
        <v>0</v>
      </c>
      <c r="AX359" s="18">
        <v>0</v>
      </c>
      <c r="AY359" s="18">
        <v>0</v>
      </c>
      <c r="AZ359" s="18">
        <v>0</v>
      </c>
      <c r="BA359" s="18">
        <v>0</v>
      </c>
      <c r="BB359" s="18">
        <v>0</v>
      </c>
      <c r="BC359" s="18">
        <v>0</v>
      </c>
      <c r="BD359" s="18">
        <v>0</v>
      </c>
      <c r="BE359" s="25">
        <f>10*1.36</f>
        <v>13.600000000000001</v>
      </c>
      <c r="BF359" s="18">
        <f>9.6*1.23</f>
        <v>11.808</v>
      </c>
      <c r="BG359" s="18">
        <f>8*1.09</f>
        <v>8.7200000000000006</v>
      </c>
      <c r="BH359" s="18">
        <v>0</v>
      </c>
      <c r="BI359" s="18">
        <v>0</v>
      </c>
      <c r="BJ359" s="18">
        <v>0</v>
      </c>
      <c r="BK359" s="18">
        <v>0</v>
      </c>
      <c r="BL359" s="18">
        <v>0</v>
      </c>
      <c r="BM359" s="18">
        <v>0</v>
      </c>
      <c r="BN359" s="18">
        <v>0</v>
      </c>
      <c r="BO359" s="103"/>
      <c r="BP359">
        <f t="shared" si="931"/>
        <v>0</v>
      </c>
      <c r="BQ359">
        <f t="shared" si="931"/>
        <v>0</v>
      </c>
      <c r="BR359">
        <f t="shared" si="931"/>
        <v>0</v>
      </c>
      <c r="BS359">
        <f t="shared" si="931"/>
        <v>0</v>
      </c>
      <c r="BT359">
        <f t="shared" si="931"/>
        <v>0</v>
      </c>
      <c r="BU359">
        <f t="shared" si="931"/>
        <v>0</v>
      </c>
      <c r="BV359">
        <f t="shared" si="931"/>
        <v>0</v>
      </c>
      <c r="BW359">
        <f t="shared" si="931"/>
        <v>0</v>
      </c>
      <c r="BX359">
        <f t="shared" si="931"/>
        <v>0</v>
      </c>
      <c r="BY359">
        <f t="shared" si="931"/>
        <v>0</v>
      </c>
      <c r="BZ359">
        <f t="shared" si="932"/>
        <v>0</v>
      </c>
      <c r="CA359">
        <f t="shared" si="932"/>
        <v>0</v>
      </c>
      <c r="CB359">
        <f t="shared" si="932"/>
        <v>0</v>
      </c>
      <c r="CC359">
        <f t="shared" si="932"/>
        <v>0</v>
      </c>
      <c r="CD359">
        <f t="shared" si="932"/>
        <v>0</v>
      </c>
      <c r="CE359">
        <f t="shared" si="932"/>
        <v>0</v>
      </c>
      <c r="CF359">
        <f t="shared" si="932"/>
        <v>0</v>
      </c>
      <c r="CG359">
        <f t="shared" si="932"/>
        <v>0</v>
      </c>
      <c r="CH359">
        <f t="shared" si="932"/>
        <v>0</v>
      </c>
      <c r="CI359">
        <f t="shared" si="932"/>
        <v>0</v>
      </c>
      <c r="CJ359">
        <f t="shared" si="933"/>
        <v>0</v>
      </c>
      <c r="CK359">
        <f t="shared" si="933"/>
        <v>0</v>
      </c>
      <c r="CL359">
        <f t="shared" si="933"/>
        <v>0</v>
      </c>
      <c r="CM359">
        <f t="shared" si="933"/>
        <v>0</v>
      </c>
      <c r="CN359">
        <f t="shared" si="933"/>
        <v>0</v>
      </c>
      <c r="CO359">
        <f t="shared" si="933"/>
        <v>0</v>
      </c>
      <c r="CP359">
        <f t="shared" si="933"/>
        <v>0</v>
      </c>
      <c r="CQ359">
        <f t="shared" si="933"/>
        <v>0</v>
      </c>
      <c r="CR359">
        <f t="shared" si="933"/>
        <v>0</v>
      </c>
      <c r="CS359">
        <f t="shared" si="933"/>
        <v>0</v>
      </c>
      <c r="CT359">
        <f t="shared" si="934"/>
        <v>0</v>
      </c>
      <c r="CU359">
        <f t="shared" si="934"/>
        <v>0</v>
      </c>
      <c r="CV359">
        <f t="shared" si="934"/>
        <v>0</v>
      </c>
      <c r="CW359">
        <f t="shared" si="934"/>
        <v>0</v>
      </c>
      <c r="CX359">
        <f t="shared" si="934"/>
        <v>0</v>
      </c>
      <c r="CY359">
        <f t="shared" si="934"/>
        <v>0</v>
      </c>
      <c r="CZ359">
        <f t="shared" si="934"/>
        <v>0</v>
      </c>
      <c r="DA359">
        <f t="shared" si="934"/>
        <v>0</v>
      </c>
      <c r="DB359">
        <f t="shared" si="934"/>
        <v>0</v>
      </c>
      <c r="DC359">
        <f t="shared" si="934"/>
        <v>0</v>
      </c>
      <c r="DD359">
        <f t="shared" si="935"/>
        <v>0</v>
      </c>
      <c r="DE359">
        <f t="shared" si="935"/>
        <v>0</v>
      </c>
      <c r="DF359">
        <f t="shared" si="935"/>
        <v>0</v>
      </c>
      <c r="DG359">
        <f t="shared" si="935"/>
        <v>0</v>
      </c>
      <c r="DH359">
        <f t="shared" si="935"/>
        <v>0</v>
      </c>
      <c r="DI359">
        <f t="shared" si="935"/>
        <v>0</v>
      </c>
      <c r="DJ359">
        <f t="shared" si="935"/>
        <v>0</v>
      </c>
      <c r="DK359">
        <f t="shared" si="935"/>
        <v>0</v>
      </c>
      <c r="DL359">
        <f t="shared" si="935"/>
        <v>0</v>
      </c>
      <c r="DM359">
        <f t="shared" si="935"/>
        <v>0</v>
      </c>
      <c r="DN359">
        <f t="shared" si="936"/>
        <v>0</v>
      </c>
      <c r="DO359">
        <f t="shared" si="936"/>
        <v>0</v>
      </c>
      <c r="DP359">
        <f t="shared" si="936"/>
        <v>0</v>
      </c>
      <c r="DQ359">
        <f t="shared" si="936"/>
        <v>0</v>
      </c>
      <c r="DR359">
        <f t="shared" si="936"/>
        <v>0</v>
      </c>
      <c r="DS359">
        <f t="shared" si="936"/>
        <v>0</v>
      </c>
      <c r="DT359">
        <f t="shared" si="936"/>
        <v>0</v>
      </c>
      <c r="DU359">
        <f t="shared" si="936"/>
        <v>0</v>
      </c>
      <c r="DV359">
        <f t="shared" si="936"/>
        <v>0</v>
      </c>
      <c r="DW359">
        <f t="shared" si="936"/>
        <v>0</v>
      </c>
      <c r="DX359">
        <f>IF($C359&lt;&gt;"",IF(BL359&gt;0,1,0),0)</f>
        <v>0</v>
      </c>
      <c r="DY359">
        <f>IF($C359&lt;&gt;"",IF(BM359&gt;0,1,0),0)</f>
        <v>0</v>
      </c>
      <c r="DZ359">
        <f>IF($C359&lt;&gt;"",IF(BN359&gt;0,1,0),0)</f>
        <v>0</v>
      </c>
    </row>
    <row r="360" spans="1:130" ht="15.75">
      <c r="A360" s="106"/>
      <c r="B360" s="55"/>
      <c r="C360" s="96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25"/>
      <c r="BF360" s="18"/>
      <c r="BG360" s="18"/>
      <c r="BH360" s="2"/>
      <c r="BI360" s="2"/>
      <c r="BJ360" s="2"/>
      <c r="BK360" s="2"/>
      <c r="BL360" s="2"/>
      <c r="BM360" s="2"/>
      <c r="BN360" s="2"/>
      <c r="BO360" s="103"/>
    </row>
    <row r="361" spans="1:130" ht="15.75">
      <c r="A361" s="105">
        <f>IF(LEFT(B361,1)&lt;&gt;"",IF(LEFT(B361,1)&lt;&gt;" ",COUNT($A$66:A360)+1,""),"")</f>
        <v>42</v>
      </c>
      <c r="B361" s="32" t="s">
        <v>56</v>
      </c>
      <c r="C361" s="96">
        <v>2</v>
      </c>
      <c r="D361" s="22">
        <f t="shared" ref="D361:M361" si="937">D362</f>
        <v>3.7505000000000002</v>
      </c>
      <c r="E361" s="22">
        <f t="shared" si="937"/>
        <v>3.9210000000000003</v>
      </c>
      <c r="F361" s="22">
        <f t="shared" si="937"/>
        <v>4.0914999999999999</v>
      </c>
      <c r="G361" s="22">
        <f t="shared" si="937"/>
        <v>4.2619999999999996</v>
      </c>
      <c r="H361" s="22">
        <f t="shared" si="937"/>
        <v>4.4324999999999992</v>
      </c>
      <c r="I361" s="22">
        <f t="shared" si="937"/>
        <v>4.6029999999999989</v>
      </c>
      <c r="J361" s="22">
        <f t="shared" si="937"/>
        <v>4.7734999999999985</v>
      </c>
      <c r="K361" s="22">
        <f t="shared" si="937"/>
        <v>4.9439999999999982</v>
      </c>
      <c r="L361" s="22">
        <f t="shared" si="937"/>
        <v>5.1144999999999978</v>
      </c>
      <c r="M361" s="22">
        <f t="shared" si="937"/>
        <v>5.2849999999999975</v>
      </c>
      <c r="N361" s="22">
        <f>N362</f>
        <v>5.4554999999999971</v>
      </c>
      <c r="O361" s="22">
        <f t="shared" ref="O361:AD361" si="938">O362</f>
        <v>5.6259999999999968</v>
      </c>
      <c r="P361" s="22">
        <f t="shared" si="938"/>
        <v>5.7964999999999964</v>
      </c>
      <c r="Q361" s="22">
        <f t="shared" si="938"/>
        <v>5.9669999999999961</v>
      </c>
      <c r="R361" s="22">
        <f t="shared" si="938"/>
        <v>6.1374999999999957</v>
      </c>
      <c r="S361" s="22">
        <f t="shared" si="938"/>
        <v>6.3079999999999954</v>
      </c>
      <c r="T361" s="22">
        <f t="shared" si="938"/>
        <v>6.478499999999995</v>
      </c>
      <c r="U361" s="22">
        <f t="shared" si="938"/>
        <v>6.6489999999999947</v>
      </c>
      <c r="V361" s="22">
        <f t="shared" si="938"/>
        <v>6.8194999999999943</v>
      </c>
      <c r="W361" s="22">
        <f t="shared" si="938"/>
        <v>6.989999999999994</v>
      </c>
      <c r="X361" s="22">
        <f t="shared" si="938"/>
        <v>7.1604999999999936</v>
      </c>
      <c r="Y361" s="22">
        <f t="shared" si="938"/>
        <v>7.3309999999999933</v>
      </c>
      <c r="Z361" s="22">
        <f t="shared" si="938"/>
        <v>7.501499999999993</v>
      </c>
      <c r="AA361" s="22">
        <f t="shared" si="938"/>
        <v>7.6719999999999926</v>
      </c>
      <c r="AB361" s="22">
        <f t="shared" si="938"/>
        <v>7.8424999999999923</v>
      </c>
      <c r="AC361" s="22">
        <f t="shared" si="938"/>
        <v>8.0129999999999928</v>
      </c>
      <c r="AD361" s="22">
        <f t="shared" si="938"/>
        <v>8.1834999999999933</v>
      </c>
      <c r="AE361" s="22">
        <f t="shared" ref="AE361:AJ361" si="939">AE362</f>
        <v>0</v>
      </c>
      <c r="AF361" s="22">
        <f t="shared" si="939"/>
        <v>0</v>
      </c>
      <c r="AG361" s="22">
        <f t="shared" si="939"/>
        <v>0</v>
      </c>
      <c r="AH361" s="22">
        <f t="shared" si="939"/>
        <v>0</v>
      </c>
      <c r="AI361" s="22">
        <f t="shared" si="939"/>
        <v>0</v>
      </c>
      <c r="AJ361" s="22">
        <f t="shared" si="939"/>
        <v>0</v>
      </c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25"/>
      <c r="BF361" s="18"/>
      <c r="BG361" s="18"/>
      <c r="BH361" s="2"/>
      <c r="BI361" s="2"/>
      <c r="BJ361" s="2"/>
      <c r="BK361" s="2"/>
      <c r="BL361" s="2"/>
      <c r="BM361" s="2"/>
      <c r="BN361" s="2"/>
      <c r="BO361" s="103"/>
      <c r="BP361">
        <f t="shared" ref="BP361:BY362" si="940">IF($C361&lt;&gt;"",IF(D361&gt;0,1,0),0)</f>
        <v>1</v>
      </c>
      <c r="BQ361">
        <f t="shared" si="940"/>
        <v>1</v>
      </c>
      <c r="BR361">
        <f t="shared" si="940"/>
        <v>1</v>
      </c>
      <c r="BS361">
        <f t="shared" si="940"/>
        <v>1</v>
      </c>
      <c r="BT361">
        <f t="shared" si="940"/>
        <v>1</v>
      </c>
      <c r="BU361">
        <f t="shared" si="940"/>
        <v>1</v>
      </c>
      <c r="BV361">
        <f t="shared" si="940"/>
        <v>1</v>
      </c>
      <c r="BW361">
        <f t="shared" si="940"/>
        <v>1</v>
      </c>
      <c r="BX361">
        <f t="shared" si="940"/>
        <v>1</v>
      </c>
      <c r="BY361">
        <f t="shared" si="940"/>
        <v>1</v>
      </c>
      <c r="BZ361">
        <f t="shared" ref="BZ361:CI362" si="941">IF($C361&lt;&gt;"",IF(N361&gt;0,1,0),0)</f>
        <v>1</v>
      </c>
      <c r="CA361">
        <f t="shared" si="941"/>
        <v>1</v>
      </c>
      <c r="CB361">
        <f t="shared" si="941"/>
        <v>1</v>
      </c>
      <c r="CC361">
        <f t="shared" si="941"/>
        <v>1</v>
      </c>
      <c r="CD361">
        <f t="shared" si="941"/>
        <v>1</v>
      </c>
      <c r="CE361">
        <f t="shared" si="941"/>
        <v>1</v>
      </c>
      <c r="CF361">
        <f t="shared" si="941"/>
        <v>1</v>
      </c>
      <c r="CG361">
        <f t="shared" si="941"/>
        <v>1</v>
      </c>
      <c r="CH361">
        <f t="shared" si="941"/>
        <v>1</v>
      </c>
      <c r="CI361">
        <f t="shared" si="941"/>
        <v>1</v>
      </c>
      <c r="CJ361">
        <f t="shared" ref="CJ361:CS362" si="942">IF($C361&lt;&gt;"",IF(X361&gt;0,1,0),0)</f>
        <v>1</v>
      </c>
      <c r="CK361">
        <f t="shared" si="942"/>
        <v>1</v>
      </c>
      <c r="CL361">
        <f t="shared" si="942"/>
        <v>1</v>
      </c>
      <c r="CM361">
        <f t="shared" si="942"/>
        <v>1</v>
      </c>
      <c r="CN361">
        <f t="shared" si="942"/>
        <v>1</v>
      </c>
      <c r="CO361">
        <f t="shared" si="942"/>
        <v>1</v>
      </c>
      <c r="CP361">
        <f t="shared" si="942"/>
        <v>1</v>
      </c>
      <c r="CQ361">
        <f t="shared" si="942"/>
        <v>0</v>
      </c>
      <c r="CR361">
        <f t="shared" si="942"/>
        <v>0</v>
      </c>
      <c r="CS361">
        <f t="shared" si="942"/>
        <v>0</v>
      </c>
      <c r="CT361">
        <f t="shared" ref="CT361:DC362" si="943">IF($C361&lt;&gt;"",IF(AH361&gt;0,1,0),0)</f>
        <v>0</v>
      </c>
      <c r="CU361">
        <f t="shared" si="943"/>
        <v>0</v>
      </c>
      <c r="CV361">
        <f t="shared" si="943"/>
        <v>0</v>
      </c>
      <c r="CW361">
        <f t="shared" si="943"/>
        <v>0</v>
      </c>
      <c r="CX361">
        <f t="shared" si="943"/>
        <v>0</v>
      </c>
      <c r="CY361">
        <f t="shared" si="943"/>
        <v>0</v>
      </c>
      <c r="CZ361">
        <f t="shared" si="943"/>
        <v>0</v>
      </c>
      <c r="DA361">
        <f t="shared" si="943"/>
        <v>0</v>
      </c>
      <c r="DB361">
        <f t="shared" si="943"/>
        <v>0</v>
      </c>
      <c r="DC361">
        <f t="shared" si="943"/>
        <v>0</v>
      </c>
      <c r="DD361">
        <f t="shared" ref="DD361:DM362" si="944">IF($C361&lt;&gt;"",IF(AR361&gt;0,1,0),0)</f>
        <v>0</v>
      </c>
      <c r="DE361">
        <f t="shared" si="944"/>
        <v>0</v>
      </c>
      <c r="DF361">
        <f t="shared" si="944"/>
        <v>0</v>
      </c>
      <c r="DG361">
        <f t="shared" si="944"/>
        <v>0</v>
      </c>
      <c r="DH361">
        <f t="shared" si="944"/>
        <v>0</v>
      </c>
      <c r="DI361">
        <f t="shared" si="944"/>
        <v>0</v>
      </c>
      <c r="DJ361">
        <f t="shared" si="944"/>
        <v>0</v>
      </c>
      <c r="DK361">
        <f t="shared" si="944"/>
        <v>0</v>
      </c>
      <c r="DL361">
        <f t="shared" si="944"/>
        <v>0</v>
      </c>
      <c r="DM361">
        <f t="shared" si="944"/>
        <v>0</v>
      </c>
      <c r="DN361">
        <f t="shared" ref="DN361:DW362" si="945">IF($C361&lt;&gt;"",IF(BB361&gt;0,1,0),0)</f>
        <v>0</v>
      </c>
      <c r="DO361">
        <f t="shared" si="945"/>
        <v>0</v>
      </c>
      <c r="DP361">
        <f t="shared" si="945"/>
        <v>0</v>
      </c>
      <c r="DQ361">
        <f t="shared" si="945"/>
        <v>0</v>
      </c>
      <c r="DR361">
        <f t="shared" si="945"/>
        <v>0</v>
      </c>
      <c r="DS361">
        <f t="shared" si="945"/>
        <v>0</v>
      </c>
      <c r="DT361">
        <f t="shared" si="945"/>
        <v>0</v>
      </c>
      <c r="DU361">
        <f t="shared" si="945"/>
        <v>0</v>
      </c>
      <c r="DV361">
        <f t="shared" si="945"/>
        <v>0</v>
      </c>
      <c r="DW361">
        <f t="shared" si="945"/>
        <v>0</v>
      </c>
      <c r="DX361">
        <f t="shared" ref="DX361:DZ362" si="946">IF($C361&lt;&gt;"",IF(BL361&gt;0,1,0),0)</f>
        <v>0</v>
      </c>
      <c r="DY361">
        <f t="shared" si="946"/>
        <v>0</v>
      </c>
      <c r="DZ361">
        <f t="shared" si="946"/>
        <v>0</v>
      </c>
    </row>
    <row r="362" spans="1:130" ht="15.75">
      <c r="A362" s="106"/>
      <c r="B362" s="55" t="s">
        <v>25</v>
      </c>
      <c r="C362" s="96"/>
      <c r="D362" s="60">
        <v>3.7505000000000002</v>
      </c>
      <c r="E362" s="60">
        <v>3.9210000000000003</v>
      </c>
      <c r="F362" s="60">
        <v>4.0914999999999999</v>
      </c>
      <c r="G362" s="60">
        <v>4.2619999999999996</v>
      </c>
      <c r="H362" s="60">
        <v>4.4324999999999992</v>
      </c>
      <c r="I362" s="60">
        <v>4.6029999999999989</v>
      </c>
      <c r="J362" s="60">
        <v>4.7734999999999985</v>
      </c>
      <c r="K362" s="60">
        <v>4.9439999999999982</v>
      </c>
      <c r="L362" s="60">
        <v>5.1144999999999978</v>
      </c>
      <c r="M362" s="60">
        <v>5.2849999999999975</v>
      </c>
      <c r="N362" s="60">
        <v>5.4554999999999971</v>
      </c>
      <c r="O362" s="60">
        <v>5.6259999999999968</v>
      </c>
      <c r="P362" s="60">
        <v>5.7964999999999964</v>
      </c>
      <c r="Q362" s="60">
        <v>5.9669999999999961</v>
      </c>
      <c r="R362" s="60">
        <v>6.1374999999999957</v>
      </c>
      <c r="S362" s="60">
        <v>6.3079999999999954</v>
      </c>
      <c r="T362" s="60">
        <v>6.478499999999995</v>
      </c>
      <c r="U362" s="60">
        <v>6.6489999999999947</v>
      </c>
      <c r="V362" s="60">
        <v>6.8194999999999943</v>
      </c>
      <c r="W362" s="60">
        <v>6.989999999999994</v>
      </c>
      <c r="X362" s="60">
        <v>7.1604999999999936</v>
      </c>
      <c r="Y362" s="60">
        <v>7.3309999999999933</v>
      </c>
      <c r="Z362" s="60">
        <v>7.501499999999993</v>
      </c>
      <c r="AA362" s="60">
        <v>7.6719999999999926</v>
      </c>
      <c r="AB362" s="60">
        <v>7.8424999999999923</v>
      </c>
      <c r="AC362" s="60">
        <v>8.0129999999999928</v>
      </c>
      <c r="AD362" s="60">
        <v>8.1834999999999933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25"/>
      <c r="BF362" s="18"/>
      <c r="BG362" s="18"/>
      <c r="BH362" s="118"/>
      <c r="BI362" s="2"/>
      <c r="BJ362" s="2"/>
      <c r="BK362" s="2"/>
      <c r="BL362" s="2"/>
      <c r="BM362" s="2"/>
      <c r="BN362" s="2"/>
      <c r="BO362" s="103"/>
      <c r="BP362">
        <f t="shared" si="940"/>
        <v>0</v>
      </c>
      <c r="BQ362">
        <f t="shared" si="940"/>
        <v>0</v>
      </c>
      <c r="BR362">
        <f t="shared" si="940"/>
        <v>0</v>
      </c>
      <c r="BS362">
        <f t="shared" si="940"/>
        <v>0</v>
      </c>
      <c r="BT362">
        <f t="shared" si="940"/>
        <v>0</v>
      </c>
      <c r="BU362">
        <f t="shared" si="940"/>
        <v>0</v>
      </c>
      <c r="BV362">
        <f t="shared" si="940"/>
        <v>0</v>
      </c>
      <c r="BW362">
        <f t="shared" si="940"/>
        <v>0</v>
      </c>
      <c r="BX362">
        <f t="shared" si="940"/>
        <v>0</v>
      </c>
      <c r="BY362">
        <f t="shared" si="940"/>
        <v>0</v>
      </c>
      <c r="BZ362">
        <f t="shared" si="941"/>
        <v>0</v>
      </c>
      <c r="CA362">
        <f t="shared" si="941"/>
        <v>0</v>
      </c>
      <c r="CB362">
        <f t="shared" si="941"/>
        <v>0</v>
      </c>
      <c r="CC362">
        <f t="shared" si="941"/>
        <v>0</v>
      </c>
      <c r="CD362">
        <f t="shared" si="941"/>
        <v>0</v>
      </c>
      <c r="CE362">
        <f t="shared" si="941"/>
        <v>0</v>
      </c>
      <c r="CF362">
        <f t="shared" si="941"/>
        <v>0</v>
      </c>
      <c r="CG362">
        <f t="shared" si="941"/>
        <v>0</v>
      </c>
      <c r="CH362">
        <f t="shared" si="941"/>
        <v>0</v>
      </c>
      <c r="CI362">
        <f t="shared" si="941"/>
        <v>0</v>
      </c>
      <c r="CJ362">
        <f t="shared" si="942"/>
        <v>0</v>
      </c>
      <c r="CK362">
        <f t="shared" si="942"/>
        <v>0</v>
      </c>
      <c r="CL362">
        <f t="shared" si="942"/>
        <v>0</v>
      </c>
      <c r="CM362">
        <f t="shared" si="942"/>
        <v>0</v>
      </c>
      <c r="CN362">
        <f t="shared" si="942"/>
        <v>0</v>
      </c>
      <c r="CO362">
        <f t="shared" si="942"/>
        <v>0</v>
      </c>
      <c r="CP362">
        <f t="shared" si="942"/>
        <v>0</v>
      </c>
      <c r="CQ362">
        <f t="shared" si="942"/>
        <v>0</v>
      </c>
      <c r="CR362">
        <f t="shared" si="942"/>
        <v>0</v>
      </c>
      <c r="CS362">
        <f t="shared" si="942"/>
        <v>0</v>
      </c>
      <c r="CT362">
        <f t="shared" si="943"/>
        <v>0</v>
      </c>
      <c r="CU362">
        <f t="shared" si="943"/>
        <v>0</v>
      </c>
      <c r="CV362">
        <f t="shared" si="943"/>
        <v>0</v>
      </c>
      <c r="CW362">
        <f t="shared" si="943"/>
        <v>0</v>
      </c>
      <c r="CX362">
        <f t="shared" si="943"/>
        <v>0</v>
      </c>
      <c r="CY362">
        <f t="shared" si="943"/>
        <v>0</v>
      </c>
      <c r="CZ362">
        <f t="shared" si="943"/>
        <v>0</v>
      </c>
      <c r="DA362">
        <f t="shared" si="943"/>
        <v>0</v>
      </c>
      <c r="DB362">
        <f t="shared" si="943"/>
        <v>0</v>
      </c>
      <c r="DC362">
        <f t="shared" si="943"/>
        <v>0</v>
      </c>
      <c r="DD362">
        <f t="shared" si="944"/>
        <v>0</v>
      </c>
      <c r="DE362">
        <f t="shared" si="944"/>
        <v>0</v>
      </c>
      <c r="DF362">
        <f t="shared" si="944"/>
        <v>0</v>
      </c>
      <c r="DG362">
        <f t="shared" si="944"/>
        <v>0</v>
      </c>
      <c r="DH362">
        <f t="shared" si="944"/>
        <v>0</v>
      </c>
      <c r="DI362">
        <f t="shared" si="944"/>
        <v>0</v>
      </c>
      <c r="DJ362">
        <f t="shared" si="944"/>
        <v>0</v>
      </c>
      <c r="DK362">
        <f t="shared" si="944"/>
        <v>0</v>
      </c>
      <c r="DL362">
        <f t="shared" si="944"/>
        <v>0</v>
      </c>
      <c r="DM362">
        <f t="shared" si="944"/>
        <v>0</v>
      </c>
      <c r="DN362">
        <f t="shared" si="945"/>
        <v>0</v>
      </c>
      <c r="DO362">
        <f t="shared" si="945"/>
        <v>0</v>
      </c>
      <c r="DP362">
        <f t="shared" si="945"/>
        <v>0</v>
      </c>
      <c r="DQ362">
        <f t="shared" si="945"/>
        <v>0</v>
      </c>
      <c r="DR362">
        <f t="shared" si="945"/>
        <v>0</v>
      </c>
      <c r="DS362">
        <f t="shared" si="945"/>
        <v>0</v>
      </c>
      <c r="DT362">
        <f t="shared" si="945"/>
        <v>0</v>
      </c>
      <c r="DU362">
        <f t="shared" si="945"/>
        <v>0</v>
      </c>
      <c r="DV362">
        <f t="shared" si="945"/>
        <v>0</v>
      </c>
      <c r="DW362">
        <f t="shared" si="945"/>
        <v>0</v>
      </c>
      <c r="DX362">
        <f t="shared" si="946"/>
        <v>0</v>
      </c>
      <c r="DY362">
        <f t="shared" si="946"/>
        <v>0</v>
      </c>
      <c r="DZ362">
        <f t="shared" si="946"/>
        <v>0</v>
      </c>
    </row>
    <row r="363" spans="1:130" ht="15.75">
      <c r="A363" s="106" t="str">
        <f>IF(LEFT(B398,1)&lt;&gt;"",IF(LEFT(B398,1)&lt;&gt;" ",COUNT($A$66:A358)+1,""),"")</f>
        <v/>
      </c>
      <c r="B363" s="55"/>
      <c r="C363" s="97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  <c r="BD363" s="18"/>
      <c r="BE363" s="25"/>
      <c r="BF363" s="18"/>
      <c r="BG363" s="18"/>
      <c r="BH363" s="2"/>
      <c r="BI363" s="2"/>
      <c r="BJ363" s="2"/>
      <c r="BK363" s="2"/>
      <c r="BL363" s="33"/>
      <c r="BM363" s="2"/>
      <c r="BN363" s="2"/>
      <c r="BO363" s="103"/>
    </row>
    <row r="364" spans="1:130">
      <c r="A364" s="105">
        <f>IF(LEFT(B364,1)&lt;&gt;"",IF(LEFT(B364,1)&lt;&gt;" ",COUNT($A$66:A363)+1,""),"")</f>
        <v>43</v>
      </c>
      <c r="B364" s="54" t="s">
        <v>57</v>
      </c>
      <c r="C364" s="96">
        <v>4</v>
      </c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33"/>
      <c r="U364" s="33">
        <f>SUM(U365:U368)</f>
        <v>0</v>
      </c>
      <c r="V364" s="33">
        <f t="shared" ref="V364:BK364" si="947">SUM(V365:V368)</f>
        <v>0</v>
      </c>
      <c r="W364" s="33">
        <f t="shared" si="947"/>
        <v>0</v>
      </c>
      <c r="X364" s="33">
        <f t="shared" si="947"/>
        <v>0</v>
      </c>
      <c r="Y364" s="33">
        <f t="shared" si="947"/>
        <v>0</v>
      </c>
      <c r="Z364" s="33">
        <f t="shared" si="947"/>
        <v>0</v>
      </c>
      <c r="AA364" s="33">
        <f t="shared" si="947"/>
        <v>0</v>
      </c>
      <c r="AB364" s="33">
        <f t="shared" si="947"/>
        <v>0.75475000000000003</v>
      </c>
      <c r="AC364" s="33">
        <f t="shared" si="947"/>
        <v>0</v>
      </c>
      <c r="AD364" s="33">
        <f t="shared" si="947"/>
        <v>5.6471E-2</v>
      </c>
      <c r="AE364" s="33">
        <f t="shared" si="947"/>
        <v>0</v>
      </c>
      <c r="AF364" s="33">
        <f t="shared" si="947"/>
        <v>4.8642999999999999E-2</v>
      </c>
      <c r="AG364" s="33">
        <f t="shared" si="947"/>
        <v>25.844580000000001</v>
      </c>
      <c r="AH364" s="33">
        <f t="shared" si="947"/>
        <v>1.3086500000000001</v>
      </c>
      <c r="AI364" s="33">
        <f t="shared" si="947"/>
        <v>3.451803</v>
      </c>
      <c r="AJ364" s="33">
        <f t="shared" si="947"/>
        <v>6.1061909999999999</v>
      </c>
      <c r="AK364" s="33">
        <f t="shared" si="947"/>
        <v>10.81339</v>
      </c>
      <c r="AL364" s="33">
        <f t="shared" si="947"/>
        <v>13.42243</v>
      </c>
      <c r="AM364" s="33">
        <f t="shared" si="947"/>
        <v>16.60651</v>
      </c>
      <c r="AN364" s="33">
        <f t="shared" si="947"/>
        <v>18.873809999999999</v>
      </c>
      <c r="AO364" s="33">
        <f t="shared" si="947"/>
        <v>32.937130000000003</v>
      </c>
      <c r="AP364" s="33">
        <f t="shared" si="947"/>
        <v>26.792269999999998</v>
      </c>
      <c r="AQ364" s="33">
        <f t="shared" si="947"/>
        <v>30.071349999999999</v>
      </c>
      <c r="AR364" s="33">
        <f t="shared" si="947"/>
        <v>31</v>
      </c>
      <c r="AS364" s="33">
        <f t="shared" si="947"/>
        <v>32.256599999999999</v>
      </c>
      <c r="AT364" s="33">
        <f t="shared" si="947"/>
        <v>14.89967</v>
      </c>
      <c r="AU364" s="33">
        <f t="shared" si="947"/>
        <v>25.02861</v>
      </c>
      <c r="AV364" s="33">
        <f t="shared" si="947"/>
        <v>29.449529999999999</v>
      </c>
      <c r="AW364" s="33">
        <f t="shared" si="947"/>
        <v>32.017110000000002</v>
      </c>
      <c r="AX364" s="33">
        <f t="shared" si="947"/>
        <v>37.538045000000004</v>
      </c>
      <c r="AY364" s="33">
        <f t="shared" si="947"/>
        <v>46.361849999999997</v>
      </c>
      <c r="AZ364" s="33">
        <f>SUM(AZ365:AZ368)</f>
        <v>118.77849000000001</v>
      </c>
      <c r="BA364" s="33">
        <f t="shared" si="947"/>
        <v>13.830013000000001</v>
      </c>
      <c r="BB364" s="33">
        <f t="shared" si="947"/>
        <v>9.7713654000000005</v>
      </c>
      <c r="BC364" s="33">
        <f t="shared" si="947"/>
        <v>2.5121453999999996</v>
      </c>
      <c r="BD364" s="33">
        <f t="shared" si="947"/>
        <v>8.6292907000000003</v>
      </c>
      <c r="BE364" s="33">
        <f t="shared" si="947"/>
        <v>14.198916299999999</v>
      </c>
      <c r="BF364" s="33">
        <f t="shared" si="947"/>
        <v>21.549438299999998</v>
      </c>
      <c r="BG364" s="33">
        <f t="shared" si="947"/>
        <v>20.667307699999999</v>
      </c>
      <c r="BH364" s="33">
        <f t="shared" si="947"/>
        <v>22.529977600000002</v>
      </c>
      <c r="BI364" s="33">
        <f t="shared" si="947"/>
        <v>32.6241038</v>
      </c>
      <c r="BJ364" s="33">
        <f t="shared" si="947"/>
        <v>62.430210400000007</v>
      </c>
      <c r="BK364" s="33">
        <f t="shared" si="947"/>
        <v>560.21390999999994</v>
      </c>
      <c r="BL364" s="33">
        <f t="shared" ref="BL364:BN364" si="948">SUM(BL365:BL368)</f>
        <v>659.80097079999996</v>
      </c>
      <c r="BM364" s="33">
        <f t="shared" si="948"/>
        <v>268.39999999999998</v>
      </c>
      <c r="BN364" s="33">
        <f t="shared" si="948"/>
        <v>101</v>
      </c>
      <c r="BO364" s="103"/>
      <c r="BP364">
        <f t="shared" ref="BP364:CU364" si="949">IF($C364&lt;&gt;"",IF(D364&gt;0,1,0),0)</f>
        <v>0</v>
      </c>
      <c r="BQ364">
        <f t="shared" si="949"/>
        <v>0</v>
      </c>
      <c r="BR364">
        <f t="shared" si="949"/>
        <v>0</v>
      </c>
      <c r="BS364">
        <f t="shared" si="949"/>
        <v>0</v>
      </c>
      <c r="BT364">
        <f t="shared" si="949"/>
        <v>0</v>
      </c>
      <c r="BU364">
        <f t="shared" si="949"/>
        <v>0</v>
      </c>
      <c r="BV364">
        <f t="shared" si="949"/>
        <v>0</v>
      </c>
      <c r="BW364">
        <f t="shared" si="949"/>
        <v>0</v>
      </c>
      <c r="BX364">
        <f t="shared" si="949"/>
        <v>0</v>
      </c>
      <c r="BY364">
        <f t="shared" si="949"/>
        <v>0</v>
      </c>
      <c r="BZ364">
        <f t="shared" si="949"/>
        <v>0</v>
      </c>
      <c r="CA364">
        <f t="shared" si="949"/>
        <v>0</v>
      </c>
      <c r="CB364">
        <f t="shared" si="949"/>
        <v>0</v>
      </c>
      <c r="CC364">
        <f t="shared" si="949"/>
        <v>0</v>
      </c>
      <c r="CD364">
        <f t="shared" si="949"/>
        <v>0</v>
      </c>
      <c r="CE364">
        <f t="shared" si="949"/>
        <v>0</v>
      </c>
      <c r="CF364">
        <f t="shared" si="949"/>
        <v>0</v>
      </c>
      <c r="CG364">
        <f t="shared" si="949"/>
        <v>0</v>
      </c>
      <c r="CH364">
        <f t="shared" si="949"/>
        <v>0</v>
      </c>
      <c r="CI364">
        <f t="shared" si="949"/>
        <v>0</v>
      </c>
      <c r="CJ364">
        <f t="shared" si="949"/>
        <v>0</v>
      </c>
      <c r="CK364">
        <f t="shared" si="949"/>
        <v>0</v>
      </c>
      <c r="CL364">
        <f t="shared" si="949"/>
        <v>0</v>
      </c>
      <c r="CM364">
        <f t="shared" si="949"/>
        <v>0</v>
      </c>
      <c r="CN364">
        <f t="shared" si="949"/>
        <v>1</v>
      </c>
      <c r="CO364">
        <f t="shared" si="949"/>
        <v>0</v>
      </c>
      <c r="CP364">
        <f t="shared" si="949"/>
        <v>1</v>
      </c>
      <c r="CQ364">
        <f t="shared" si="949"/>
        <v>0</v>
      </c>
      <c r="CR364">
        <f t="shared" si="949"/>
        <v>1</v>
      </c>
      <c r="CS364">
        <f t="shared" si="949"/>
        <v>1</v>
      </c>
      <c r="CT364">
        <f t="shared" si="949"/>
        <v>1</v>
      </c>
      <c r="CU364">
        <f t="shared" si="949"/>
        <v>1</v>
      </c>
      <c r="CV364">
        <f t="shared" ref="CV364:DZ364" si="950">IF($C364&lt;&gt;"",IF(AJ364&gt;0,1,0),0)</f>
        <v>1</v>
      </c>
      <c r="CW364">
        <f t="shared" si="950"/>
        <v>1</v>
      </c>
      <c r="CX364">
        <f t="shared" si="950"/>
        <v>1</v>
      </c>
      <c r="CY364">
        <f t="shared" si="950"/>
        <v>1</v>
      </c>
      <c r="CZ364">
        <f t="shared" si="950"/>
        <v>1</v>
      </c>
      <c r="DA364">
        <f t="shared" si="950"/>
        <v>1</v>
      </c>
      <c r="DB364">
        <f t="shared" si="950"/>
        <v>1</v>
      </c>
      <c r="DC364">
        <f t="shared" si="950"/>
        <v>1</v>
      </c>
      <c r="DD364">
        <f t="shared" si="950"/>
        <v>1</v>
      </c>
      <c r="DE364">
        <f t="shared" si="950"/>
        <v>1</v>
      </c>
      <c r="DF364">
        <f t="shared" si="950"/>
        <v>1</v>
      </c>
      <c r="DG364">
        <f t="shared" si="950"/>
        <v>1</v>
      </c>
      <c r="DH364">
        <f t="shared" si="950"/>
        <v>1</v>
      </c>
      <c r="DI364">
        <f t="shared" si="950"/>
        <v>1</v>
      </c>
      <c r="DJ364">
        <f t="shared" si="950"/>
        <v>1</v>
      </c>
      <c r="DK364">
        <f t="shared" si="950"/>
        <v>1</v>
      </c>
      <c r="DL364">
        <f t="shared" si="950"/>
        <v>1</v>
      </c>
      <c r="DM364">
        <f t="shared" si="950"/>
        <v>1</v>
      </c>
      <c r="DN364">
        <f t="shared" si="950"/>
        <v>1</v>
      </c>
      <c r="DO364">
        <f t="shared" si="950"/>
        <v>1</v>
      </c>
      <c r="DP364">
        <f t="shared" si="950"/>
        <v>1</v>
      </c>
      <c r="DQ364">
        <f t="shared" si="950"/>
        <v>1</v>
      </c>
      <c r="DR364">
        <f t="shared" si="950"/>
        <v>1</v>
      </c>
      <c r="DS364">
        <f t="shared" si="950"/>
        <v>1</v>
      </c>
      <c r="DT364">
        <f t="shared" si="950"/>
        <v>1</v>
      </c>
      <c r="DU364">
        <f t="shared" si="950"/>
        <v>1</v>
      </c>
      <c r="DV364">
        <f t="shared" si="950"/>
        <v>1</v>
      </c>
      <c r="DW364">
        <f t="shared" si="950"/>
        <v>1</v>
      </c>
      <c r="DX364">
        <f t="shared" si="950"/>
        <v>1</v>
      </c>
      <c r="DY364">
        <f t="shared" si="950"/>
        <v>1</v>
      </c>
      <c r="DZ364">
        <f t="shared" si="950"/>
        <v>1</v>
      </c>
    </row>
    <row r="365" spans="1:130">
      <c r="A365" s="106"/>
      <c r="B365" s="19" t="s">
        <v>2</v>
      </c>
      <c r="C365" s="97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18">
        <v>16</v>
      </c>
      <c r="AS365" s="41" t="s">
        <v>16</v>
      </c>
      <c r="AT365" s="41" t="s">
        <v>16</v>
      </c>
      <c r="AU365" s="41" t="s">
        <v>16</v>
      </c>
      <c r="AV365" s="41" t="s">
        <v>16</v>
      </c>
      <c r="AW365" s="41" t="s">
        <v>16</v>
      </c>
      <c r="AX365" s="41" t="s">
        <v>16</v>
      </c>
      <c r="AY365" s="41" t="s">
        <v>16</v>
      </c>
      <c r="AZ365" s="18">
        <v>76</v>
      </c>
      <c r="BA365" s="18">
        <v>0</v>
      </c>
      <c r="BB365" s="18">
        <v>0</v>
      </c>
      <c r="BC365" s="41" t="s">
        <v>16</v>
      </c>
      <c r="BD365" s="41" t="s">
        <v>16</v>
      </c>
      <c r="BE365" s="41" t="s">
        <v>16</v>
      </c>
      <c r="BF365" s="41" t="s">
        <v>16</v>
      </c>
      <c r="BG365" s="41" t="s">
        <v>16</v>
      </c>
      <c r="BH365" s="41" t="s">
        <v>16</v>
      </c>
      <c r="BI365" s="18">
        <v>0</v>
      </c>
      <c r="BJ365" s="118">
        <v>0</v>
      </c>
      <c r="BK365" s="118">
        <v>0</v>
      </c>
      <c r="BL365" s="118">
        <v>15</v>
      </c>
      <c r="BM365" s="118">
        <v>6</v>
      </c>
      <c r="BN365" s="118">
        <v>0</v>
      </c>
      <c r="BO365" s="103"/>
      <c r="BP365">
        <f t="shared" ref="BP365:BY369" si="951">IF($C365&lt;&gt;"",IF(D365&gt;0,1,0),0)</f>
        <v>0</v>
      </c>
      <c r="BQ365">
        <f t="shared" si="951"/>
        <v>0</v>
      </c>
      <c r="BR365">
        <f t="shared" si="951"/>
        <v>0</v>
      </c>
      <c r="BS365">
        <f t="shared" si="951"/>
        <v>0</v>
      </c>
      <c r="BT365">
        <f t="shared" si="951"/>
        <v>0</v>
      </c>
      <c r="BU365">
        <f t="shared" si="951"/>
        <v>0</v>
      </c>
      <c r="BV365">
        <f t="shared" si="951"/>
        <v>0</v>
      </c>
      <c r="BW365">
        <f t="shared" si="951"/>
        <v>0</v>
      </c>
      <c r="BX365">
        <f t="shared" si="951"/>
        <v>0</v>
      </c>
      <c r="BY365">
        <f t="shared" si="951"/>
        <v>0</v>
      </c>
      <c r="BZ365">
        <f t="shared" ref="BZ365:CI369" si="952">IF($C365&lt;&gt;"",IF(N365&gt;0,1,0),0)</f>
        <v>0</v>
      </c>
      <c r="CA365">
        <f t="shared" si="952"/>
        <v>0</v>
      </c>
      <c r="CB365">
        <f t="shared" si="952"/>
        <v>0</v>
      </c>
      <c r="CC365">
        <f t="shared" si="952"/>
        <v>0</v>
      </c>
      <c r="CD365">
        <f t="shared" si="952"/>
        <v>0</v>
      </c>
      <c r="CE365">
        <f t="shared" si="952"/>
        <v>0</v>
      </c>
      <c r="CF365">
        <f t="shared" si="952"/>
        <v>0</v>
      </c>
      <c r="CG365">
        <f t="shared" si="952"/>
        <v>0</v>
      </c>
      <c r="CH365">
        <f t="shared" si="952"/>
        <v>0</v>
      </c>
      <c r="CI365">
        <f t="shared" si="952"/>
        <v>0</v>
      </c>
      <c r="CJ365">
        <f t="shared" ref="CJ365:CS369" si="953">IF($C365&lt;&gt;"",IF(X365&gt;0,1,0),0)</f>
        <v>0</v>
      </c>
      <c r="CK365">
        <f t="shared" si="953"/>
        <v>0</v>
      </c>
      <c r="CL365">
        <f t="shared" si="953"/>
        <v>0</v>
      </c>
      <c r="CM365">
        <f t="shared" si="953"/>
        <v>0</v>
      </c>
      <c r="CN365">
        <f t="shared" si="953"/>
        <v>0</v>
      </c>
      <c r="CO365">
        <f t="shared" si="953"/>
        <v>0</v>
      </c>
      <c r="CP365">
        <f t="shared" si="953"/>
        <v>0</v>
      </c>
      <c r="CQ365">
        <f t="shared" si="953"/>
        <v>0</v>
      </c>
      <c r="CR365">
        <f t="shared" si="953"/>
        <v>0</v>
      </c>
      <c r="CS365">
        <f t="shared" si="953"/>
        <v>0</v>
      </c>
      <c r="CT365">
        <f t="shared" ref="CT365:DC369" si="954">IF($C365&lt;&gt;"",IF(AH365&gt;0,1,0),0)</f>
        <v>0</v>
      </c>
      <c r="CU365">
        <f t="shared" si="954"/>
        <v>0</v>
      </c>
      <c r="CV365">
        <f t="shared" si="954"/>
        <v>0</v>
      </c>
      <c r="CW365">
        <f t="shared" si="954"/>
        <v>0</v>
      </c>
      <c r="CX365">
        <f t="shared" si="954"/>
        <v>0</v>
      </c>
      <c r="CY365">
        <f t="shared" si="954"/>
        <v>0</v>
      </c>
      <c r="CZ365">
        <f t="shared" si="954"/>
        <v>0</v>
      </c>
      <c r="DA365">
        <f t="shared" si="954"/>
        <v>0</v>
      </c>
      <c r="DB365">
        <f t="shared" si="954"/>
        <v>0</v>
      </c>
      <c r="DC365">
        <f t="shared" si="954"/>
        <v>0</v>
      </c>
      <c r="DD365">
        <f t="shared" ref="DD365:DM369" si="955">IF($C365&lt;&gt;"",IF(AR365&gt;0,1,0),0)</f>
        <v>0</v>
      </c>
      <c r="DE365">
        <f t="shared" si="955"/>
        <v>0</v>
      </c>
      <c r="DF365">
        <f t="shared" si="955"/>
        <v>0</v>
      </c>
      <c r="DG365">
        <f t="shared" si="955"/>
        <v>0</v>
      </c>
      <c r="DH365">
        <f t="shared" si="955"/>
        <v>0</v>
      </c>
      <c r="DI365">
        <f t="shared" si="955"/>
        <v>0</v>
      </c>
      <c r="DJ365">
        <f t="shared" si="955"/>
        <v>0</v>
      </c>
      <c r="DK365">
        <f t="shared" si="955"/>
        <v>0</v>
      </c>
      <c r="DL365">
        <f t="shared" si="955"/>
        <v>0</v>
      </c>
      <c r="DM365">
        <f t="shared" si="955"/>
        <v>0</v>
      </c>
      <c r="DN365">
        <f t="shared" ref="DN365:DW369" si="956">IF($C365&lt;&gt;"",IF(BB365&gt;0,1,0),0)</f>
        <v>0</v>
      </c>
      <c r="DO365">
        <f t="shared" si="956"/>
        <v>0</v>
      </c>
      <c r="DP365">
        <f t="shared" si="956"/>
        <v>0</v>
      </c>
      <c r="DQ365">
        <f t="shared" si="956"/>
        <v>0</v>
      </c>
      <c r="DR365">
        <f t="shared" si="956"/>
        <v>0</v>
      </c>
      <c r="DS365">
        <f t="shared" si="956"/>
        <v>0</v>
      </c>
      <c r="DT365">
        <f t="shared" si="956"/>
        <v>0</v>
      </c>
      <c r="DU365">
        <f t="shared" si="956"/>
        <v>0</v>
      </c>
      <c r="DV365">
        <f t="shared" si="956"/>
        <v>0</v>
      </c>
      <c r="DW365">
        <f t="shared" si="956"/>
        <v>0</v>
      </c>
      <c r="DX365">
        <f t="shared" ref="DX365:DZ368" si="957">IF($C365&lt;&gt;"",IF(BL364&gt;0,1,0),0)</f>
        <v>0</v>
      </c>
      <c r="DY365">
        <f t="shared" si="957"/>
        <v>0</v>
      </c>
      <c r="DZ365">
        <f t="shared" si="957"/>
        <v>0</v>
      </c>
    </row>
    <row r="366" spans="1:130">
      <c r="A366" s="106"/>
      <c r="B366" s="19" t="s">
        <v>202</v>
      </c>
      <c r="C366" s="97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18"/>
      <c r="AS366" s="41"/>
      <c r="AT366" s="41"/>
      <c r="AU366" s="41"/>
      <c r="AV366" s="41"/>
      <c r="AW366" s="41"/>
      <c r="AX366" s="41"/>
      <c r="AY366" s="41" t="s">
        <v>16</v>
      </c>
      <c r="AZ366" s="18"/>
      <c r="BA366" s="18"/>
      <c r="BB366" s="18"/>
      <c r="BC366" s="41"/>
      <c r="BD366" s="41"/>
      <c r="BE366" s="136"/>
      <c r="BF366" s="41"/>
      <c r="BG366" s="41"/>
      <c r="BH366" s="41"/>
      <c r="BI366" s="18"/>
      <c r="BJ366" s="118"/>
      <c r="BK366" s="118">
        <f>463</f>
        <v>463</v>
      </c>
      <c r="BL366" s="118">
        <f>463+35</f>
        <v>498</v>
      </c>
      <c r="BM366" s="118">
        <v>119.4</v>
      </c>
      <c r="BN366" s="118">
        <v>0</v>
      </c>
      <c r="BO366" s="103"/>
      <c r="BP366">
        <f t="shared" si="951"/>
        <v>0</v>
      </c>
      <c r="BQ366">
        <f t="shared" si="951"/>
        <v>0</v>
      </c>
      <c r="BR366">
        <f t="shared" si="951"/>
        <v>0</v>
      </c>
      <c r="BS366">
        <f t="shared" si="951"/>
        <v>0</v>
      </c>
      <c r="BT366">
        <f t="shared" si="951"/>
        <v>0</v>
      </c>
      <c r="BU366">
        <f t="shared" si="951"/>
        <v>0</v>
      </c>
      <c r="BV366">
        <f t="shared" si="951"/>
        <v>0</v>
      </c>
      <c r="BW366">
        <f t="shared" si="951"/>
        <v>0</v>
      </c>
      <c r="BX366">
        <f t="shared" si="951"/>
        <v>0</v>
      </c>
      <c r="BY366">
        <f t="shared" si="951"/>
        <v>0</v>
      </c>
      <c r="BZ366">
        <f t="shared" si="952"/>
        <v>0</v>
      </c>
      <c r="CA366">
        <f t="shared" si="952"/>
        <v>0</v>
      </c>
      <c r="CB366">
        <f t="shared" si="952"/>
        <v>0</v>
      </c>
      <c r="CC366">
        <f t="shared" si="952"/>
        <v>0</v>
      </c>
      <c r="CD366">
        <f t="shared" si="952"/>
        <v>0</v>
      </c>
      <c r="CE366">
        <f t="shared" si="952"/>
        <v>0</v>
      </c>
      <c r="CF366">
        <f t="shared" si="952"/>
        <v>0</v>
      </c>
      <c r="CG366">
        <f t="shared" si="952"/>
        <v>0</v>
      </c>
      <c r="CH366">
        <f t="shared" si="952"/>
        <v>0</v>
      </c>
      <c r="CI366">
        <f t="shared" si="952"/>
        <v>0</v>
      </c>
      <c r="CJ366">
        <f t="shared" si="953"/>
        <v>0</v>
      </c>
      <c r="CK366">
        <f t="shared" si="953"/>
        <v>0</v>
      </c>
      <c r="CL366">
        <f t="shared" si="953"/>
        <v>0</v>
      </c>
      <c r="CM366">
        <f t="shared" si="953"/>
        <v>0</v>
      </c>
      <c r="CN366">
        <f t="shared" si="953"/>
        <v>0</v>
      </c>
      <c r="CO366">
        <f t="shared" si="953"/>
        <v>0</v>
      </c>
      <c r="CP366">
        <f t="shared" si="953"/>
        <v>0</v>
      </c>
      <c r="CQ366">
        <f t="shared" si="953"/>
        <v>0</v>
      </c>
      <c r="CR366">
        <f t="shared" si="953"/>
        <v>0</v>
      </c>
      <c r="CS366">
        <f t="shared" si="953"/>
        <v>0</v>
      </c>
      <c r="CT366">
        <f t="shared" si="954"/>
        <v>0</v>
      </c>
      <c r="CU366">
        <f t="shared" si="954"/>
        <v>0</v>
      </c>
      <c r="CV366">
        <f t="shared" si="954"/>
        <v>0</v>
      </c>
      <c r="CW366">
        <f t="shared" si="954"/>
        <v>0</v>
      </c>
      <c r="CX366">
        <f t="shared" si="954"/>
        <v>0</v>
      </c>
      <c r="CY366">
        <f t="shared" si="954"/>
        <v>0</v>
      </c>
      <c r="CZ366">
        <f t="shared" si="954"/>
        <v>0</v>
      </c>
      <c r="DA366">
        <f t="shared" si="954"/>
        <v>0</v>
      </c>
      <c r="DB366">
        <f t="shared" si="954"/>
        <v>0</v>
      </c>
      <c r="DC366">
        <f t="shared" si="954"/>
        <v>0</v>
      </c>
      <c r="DD366">
        <f t="shared" si="955"/>
        <v>0</v>
      </c>
      <c r="DE366">
        <f t="shared" si="955"/>
        <v>0</v>
      </c>
      <c r="DF366">
        <f t="shared" si="955"/>
        <v>0</v>
      </c>
      <c r="DG366">
        <f t="shared" si="955"/>
        <v>0</v>
      </c>
      <c r="DH366">
        <f t="shared" si="955"/>
        <v>0</v>
      </c>
      <c r="DI366">
        <f t="shared" si="955"/>
        <v>0</v>
      </c>
      <c r="DJ366">
        <f t="shared" si="955"/>
        <v>0</v>
      </c>
      <c r="DK366">
        <f t="shared" si="955"/>
        <v>0</v>
      </c>
      <c r="DL366">
        <f t="shared" si="955"/>
        <v>0</v>
      </c>
      <c r="DM366">
        <f t="shared" si="955"/>
        <v>0</v>
      </c>
      <c r="DN366">
        <f t="shared" si="956"/>
        <v>0</v>
      </c>
      <c r="DO366">
        <f t="shared" si="956"/>
        <v>0</v>
      </c>
      <c r="DP366">
        <f t="shared" si="956"/>
        <v>0</v>
      </c>
      <c r="DQ366">
        <f t="shared" si="956"/>
        <v>0</v>
      </c>
      <c r="DR366">
        <f t="shared" si="956"/>
        <v>0</v>
      </c>
      <c r="DS366">
        <f t="shared" si="956"/>
        <v>0</v>
      </c>
      <c r="DT366">
        <f t="shared" si="956"/>
        <v>0</v>
      </c>
      <c r="DU366">
        <f t="shared" si="956"/>
        <v>0</v>
      </c>
      <c r="DV366">
        <f t="shared" si="956"/>
        <v>0</v>
      </c>
      <c r="DW366">
        <f t="shared" si="956"/>
        <v>0</v>
      </c>
      <c r="DX366">
        <f t="shared" si="957"/>
        <v>0</v>
      </c>
      <c r="DY366">
        <f t="shared" si="957"/>
        <v>0</v>
      </c>
      <c r="DZ366">
        <f t="shared" si="957"/>
        <v>0</v>
      </c>
    </row>
    <row r="367" spans="1:130">
      <c r="A367" s="106" t="str">
        <f>IF(LEFT(B402,1)&lt;&gt;"",IF(LEFT(B402,1)&lt;&gt;" ",COUNT($A$66:A364)+1,""),"")</f>
        <v/>
      </c>
      <c r="B367" s="55" t="s">
        <v>3</v>
      </c>
      <c r="C367" s="97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>
        <v>0</v>
      </c>
      <c r="V367" s="34">
        <v>0</v>
      </c>
      <c r="W367" s="34">
        <v>0</v>
      </c>
      <c r="X367" s="34">
        <v>0</v>
      </c>
      <c r="Y367" s="34">
        <v>0</v>
      </c>
      <c r="Z367" s="34">
        <v>0</v>
      </c>
      <c r="AA367" s="34">
        <v>0</v>
      </c>
      <c r="AB367" s="34">
        <v>8.6749999999999994E-2</v>
      </c>
      <c r="AC367" s="34">
        <v>0</v>
      </c>
      <c r="AD367" s="34">
        <v>3.4710000000000001E-3</v>
      </c>
      <c r="AE367" s="34">
        <v>0</v>
      </c>
      <c r="AF367" s="34">
        <v>4.8642999999999999E-2</v>
      </c>
      <c r="AG367" s="34">
        <v>25.844580000000001</v>
      </c>
      <c r="AH367" s="34">
        <v>1.3086500000000001</v>
      </c>
      <c r="AI367" s="34">
        <v>3.451803</v>
      </c>
      <c r="AJ367" s="34">
        <v>6.1061909999999999</v>
      </c>
      <c r="AK367" s="34">
        <v>10.81339</v>
      </c>
      <c r="AL367" s="34">
        <v>13.42243</v>
      </c>
      <c r="AM367" s="34">
        <v>16.60651</v>
      </c>
      <c r="AN367" s="34">
        <v>18.873809999999999</v>
      </c>
      <c r="AO367" s="34">
        <v>32.937130000000003</v>
      </c>
      <c r="AP367" s="34">
        <v>26.792269999999998</v>
      </c>
      <c r="AQ367" s="34">
        <v>30.071349999999999</v>
      </c>
      <c r="AR367" s="34">
        <v>15</v>
      </c>
      <c r="AS367" s="34">
        <v>32.256599999999999</v>
      </c>
      <c r="AT367" s="34">
        <v>12.35267</v>
      </c>
      <c r="AU367" s="34">
        <v>21.840610000000002</v>
      </c>
      <c r="AV367" s="34">
        <v>25.83953</v>
      </c>
      <c r="AW367" s="18">
        <v>28.21011</v>
      </c>
      <c r="AX367" s="34">
        <v>33.706045000000003</v>
      </c>
      <c r="AY367" s="18">
        <v>35.641559999999998</v>
      </c>
      <c r="AZ367" s="18">
        <v>32</v>
      </c>
      <c r="BA367" s="34">
        <v>9.8140999999999998</v>
      </c>
      <c r="BB367" s="34">
        <v>8.0093654000000001</v>
      </c>
      <c r="BC367" s="34">
        <v>2.4390788999999997</v>
      </c>
      <c r="BD367" s="34">
        <v>8.4109625000000001</v>
      </c>
      <c r="BE367" s="43">
        <v>13.836535599999999</v>
      </c>
      <c r="BF367" s="18">
        <v>21.044438299999999</v>
      </c>
      <c r="BG367" s="18">
        <v>20.0203077</v>
      </c>
      <c r="BH367" s="18">
        <v>21.742977600000003</v>
      </c>
      <c r="BI367" s="18">
        <v>31.697103800000001</v>
      </c>
      <c r="BJ367" s="18">
        <v>61.365210400000009</v>
      </c>
      <c r="BK367" s="34">
        <v>96.01191</v>
      </c>
      <c r="BL367" s="118">
        <v>145.46697080000001</v>
      </c>
      <c r="BM367" s="118">
        <v>142</v>
      </c>
      <c r="BN367" s="118">
        <v>100</v>
      </c>
      <c r="BO367" s="103"/>
      <c r="BP367">
        <f t="shared" si="951"/>
        <v>0</v>
      </c>
      <c r="BQ367">
        <f t="shared" si="951"/>
        <v>0</v>
      </c>
      <c r="BR367">
        <f t="shared" si="951"/>
        <v>0</v>
      </c>
      <c r="BS367">
        <f t="shared" si="951"/>
        <v>0</v>
      </c>
      <c r="BT367">
        <f t="shared" si="951"/>
        <v>0</v>
      </c>
      <c r="BU367">
        <f t="shared" si="951"/>
        <v>0</v>
      </c>
      <c r="BV367">
        <f t="shared" si="951"/>
        <v>0</v>
      </c>
      <c r="BW367">
        <f t="shared" si="951"/>
        <v>0</v>
      </c>
      <c r="BX367">
        <f t="shared" si="951"/>
        <v>0</v>
      </c>
      <c r="BY367">
        <f t="shared" si="951"/>
        <v>0</v>
      </c>
      <c r="BZ367">
        <f t="shared" si="952"/>
        <v>0</v>
      </c>
      <c r="CA367">
        <f t="shared" si="952"/>
        <v>0</v>
      </c>
      <c r="CB367">
        <f t="shared" si="952"/>
        <v>0</v>
      </c>
      <c r="CC367">
        <f t="shared" si="952"/>
        <v>0</v>
      </c>
      <c r="CD367">
        <f t="shared" si="952"/>
        <v>0</v>
      </c>
      <c r="CE367">
        <f t="shared" si="952"/>
        <v>0</v>
      </c>
      <c r="CF367">
        <f t="shared" si="952"/>
        <v>0</v>
      </c>
      <c r="CG367">
        <f t="shared" si="952"/>
        <v>0</v>
      </c>
      <c r="CH367">
        <f t="shared" si="952"/>
        <v>0</v>
      </c>
      <c r="CI367">
        <f t="shared" si="952"/>
        <v>0</v>
      </c>
      <c r="CJ367">
        <f t="shared" si="953"/>
        <v>0</v>
      </c>
      <c r="CK367">
        <f t="shared" si="953"/>
        <v>0</v>
      </c>
      <c r="CL367">
        <f t="shared" si="953"/>
        <v>0</v>
      </c>
      <c r="CM367">
        <f t="shared" si="953"/>
        <v>0</v>
      </c>
      <c r="CN367">
        <f t="shared" si="953"/>
        <v>0</v>
      </c>
      <c r="CO367">
        <f t="shared" si="953"/>
        <v>0</v>
      </c>
      <c r="CP367">
        <f t="shared" si="953"/>
        <v>0</v>
      </c>
      <c r="CQ367">
        <f t="shared" si="953"/>
        <v>0</v>
      </c>
      <c r="CR367">
        <f t="shared" si="953"/>
        <v>0</v>
      </c>
      <c r="CS367">
        <f t="shared" si="953"/>
        <v>0</v>
      </c>
      <c r="CT367">
        <f t="shared" si="954"/>
        <v>0</v>
      </c>
      <c r="CU367">
        <f t="shared" si="954"/>
        <v>0</v>
      </c>
      <c r="CV367">
        <f t="shared" si="954"/>
        <v>0</v>
      </c>
      <c r="CW367">
        <f t="shared" si="954"/>
        <v>0</v>
      </c>
      <c r="CX367">
        <f t="shared" si="954"/>
        <v>0</v>
      </c>
      <c r="CY367">
        <f t="shared" si="954"/>
        <v>0</v>
      </c>
      <c r="CZ367">
        <f t="shared" si="954"/>
        <v>0</v>
      </c>
      <c r="DA367">
        <f t="shared" si="954"/>
        <v>0</v>
      </c>
      <c r="DB367">
        <f t="shared" si="954"/>
        <v>0</v>
      </c>
      <c r="DC367">
        <f t="shared" si="954"/>
        <v>0</v>
      </c>
      <c r="DD367">
        <f t="shared" si="955"/>
        <v>0</v>
      </c>
      <c r="DE367">
        <f t="shared" si="955"/>
        <v>0</v>
      </c>
      <c r="DF367">
        <f t="shared" si="955"/>
        <v>0</v>
      </c>
      <c r="DG367">
        <f t="shared" si="955"/>
        <v>0</v>
      </c>
      <c r="DH367">
        <f t="shared" si="955"/>
        <v>0</v>
      </c>
      <c r="DI367">
        <f t="shared" si="955"/>
        <v>0</v>
      </c>
      <c r="DJ367">
        <f t="shared" si="955"/>
        <v>0</v>
      </c>
      <c r="DK367">
        <f t="shared" si="955"/>
        <v>0</v>
      </c>
      <c r="DL367">
        <f t="shared" si="955"/>
        <v>0</v>
      </c>
      <c r="DM367">
        <f t="shared" si="955"/>
        <v>0</v>
      </c>
      <c r="DN367">
        <f t="shared" si="956"/>
        <v>0</v>
      </c>
      <c r="DO367">
        <f t="shared" si="956"/>
        <v>0</v>
      </c>
      <c r="DP367">
        <f t="shared" si="956"/>
        <v>0</v>
      </c>
      <c r="DQ367">
        <f t="shared" si="956"/>
        <v>0</v>
      </c>
      <c r="DR367">
        <f t="shared" si="956"/>
        <v>0</v>
      </c>
      <c r="DS367">
        <f t="shared" si="956"/>
        <v>0</v>
      </c>
      <c r="DT367">
        <f t="shared" si="956"/>
        <v>0</v>
      </c>
      <c r="DU367">
        <f t="shared" si="956"/>
        <v>0</v>
      </c>
      <c r="DV367">
        <f t="shared" si="956"/>
        <v>0</v>
      </c>
      <c r="DW367">
        <f t="shared" si="956"/>
        <v>0</v>
      </c>
      <c r="DX367">
        <f t="shared" si="957"/>
        <v>0</v>
      </c>
      <c r="DY367">
        <f t="shared" si="957"/>
        <v>0</v>
      </c>
      <c r="DZ367">
        <f t="shared" si="957"/>
        <v>0</v>
      </c>
    </row>
    <row r="368" spans="1:130">
      <c r="A368" s="106"/>
      <c r="B368" s="19" t="s">
        <v>205</v>
      </c>
      <c r="C368" s="97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0.66800000000000004</v>
      </c>
      <c r="AC368" s="18">
        <v>0</v>
      </c>
      <c r="AD368" s="18">
        <v>5.2999999999999999E-2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18">
        <v>0</v>
      </c>
      <c r="AM368" s="18">
        <v>0</v>
      </c>
      <c r="AN368" s="18">
        <v>0</v>
      </c>
      <c r="AO368" s="18">
        <v>0</v>
      </c>
      <c r="AP368" s="18">
        <v>0</v>
      </c>
      <c r="AQ368" s="18">
        <v>0</v>
      </c>
      <c r="AR368" s="18">
        <v>0</v>
      </c>
      <c r="AS368" s="18">
        <v>0</v>
      </c>
      <c r="AT368" s="18">
        <v>2.5470000000000002</v>
      </c>
      <c r="AU368" s="18">
        <v>3.1880000000000002</v>
      </c>
      <c r="AV368" s="18">
        <v>3.61</v>
      </c>
      <c r="AW368" s="18">
        <v>3.8069999999999999</v>
      </c>
      <c r="AX368" s="18">
        <v>3.8319999999999999</v>
      </c>
      <c r="AY368" s="18">
        <v>10.72029</v>
      </c>
      <c r="AZ368" s="18">
        <v>10.77849</v>
      </c>
      <c r="BA368" s="18">
        <v>4.0159130000000003</v>
      </c>
      <c r="BB368" s="18">
        <v>1.762</v>
      </c>
      <c r="BC368" s="18">
        <v>7.3066500000000006E-2</v>
      </c>
      <c r="BD368" s="18">
        <v>0.21832819999999997</v>
      </c>
      <c r="BE368" s="25">
        <v>0.3623807</v>
      </c>
      <c r="BF368" s="18">
        <v>0.505</v>
      </c>
      <c r="BG368" s="18">
        <v>0.64700000000000002</v>
      </c>
      <c r="BH368" s="34">
        <v>0.78700000000000003</v>
      </c>
      <c r="BI368" s="18">
        <v>0.92700000000000005</v>
      </c>
      <c r="BJ368" s="18">
        <v>1.0649999999999999</v>
      </c>
      <c r="BK368" s="118">
        <v>1.202</v>
      </c>
      <c r="BL368" s="118">
        <v>1.3340000000000001</v>
      </c>
      <c r="BM368" s="118">
        <v>1</v>
      </c>
      <c r="BN368" s="118">
        <v>1</v>
      </c>
      <c r="BO368" s="103"/>
      <c r="BP368">
        <f t="shared" si="951"/>
        <v>0</v>
      </c>
      <c r="BQ368">
        <f t="shared" si="951"/>
        <v>0</v>
      </c>
      <c r="BR368">
        <f t="shared" si="951"/>
        <v>0</v>
      </c>
      <c r="BS368">
        <f t="shared" si="951"/>
        <v>0</v>
      </c>
      <c r="BT368">
        <f t="shared" si="951"/>
        <v>0</v>
      </c>
      <c r="BU368">
        <f t="shared" si="951"/>
        <v>0</v>
      </c>
      <c r="BV368">
        <f t="shared" si="951"/>
        <v>0</v>
      </c>
      <c r="BW368">
        <f t="shared" si="951"/>
        <v>0</v>
      </c>
      <c r="BX368">
        <f t="shared" si="951"/>
        <v>0</v>
      </c>
      <c r="BY368">
        <f t="shared" si="951"/>
        <v>0</v>
      </c>
      <c r="BZ368">
        <f t="shared" si="952"/>
        <v>0</v>
      </c>
      <c r="CA368">
        <f t="shared" si="952"/>
        <v>0</v>
      </c>
      <c r="CB368">
        <f t="shared" si="952"/>
        <v>0</v>
      </c>
      <c r="CC368">
        <f t="shared" si="952"/>
        <v>0</v>
      </c>
      <c r="CD368">
        <f t="shared" si="952"/>
        <v>0</v>
      </c>
      <c r="CE368">
        <f t="shared" si="952"/>
        <v>0</v>
      </c>
      <c r="CF368">
        <f t="shared" si="952"/>
        <v>0</v>
      </c>
      <c r="CG368">
        <f t="shared" si="952"/>
        <v>0</v>
      </c>
      <c r="CH368">
        <f t="shared" si="952"/>
        <v>0</v>
      </c>
      <c r="CI368">
        <f t="shared" si="952"/>
        <v>0</v>
      </c>
      <c r="CJ368">
        <f t="shared" si="953"/>
        <v>0</v>
      </c>
      <c r="CK368">
        <f t="shared" si="953"/>
        <v>0</v>
      </c>
      <c r="CL368">
        <f t="shared" si="953"/>
        <v>0</v>
      </c>
      <c r="CM368">
        <f t="shared" si="953"/>
        <v>0</v>
      </c>
      <c r="CN368">
        <f t="shared" si="953"/>
        <v>0</v>
      </c>
      <c r="CO368">
        <f t="shared" si="953"/>
        <v>0</v>
      </c>
      <c r="CP368">
        <f t="shared" si="953"/>
        <v>0</v>
      </c>
      <c r="CQ368">
        <f t="shared" si="953"/>
        <v>0</v>
      </c>
      <c r="CR368">
        <f t="shared" si="953"/>
        <v>0</v>
      </c>
      <c r="CS368">
        <f t="shared" si="953"/>
        <v>0</v>
      </c>
      <c r="CT368">
        <f t="shared" si="954"/>
        <v>0</v>
      </c>
      <c r="CU368">
        <f t="shared" si="954"/>
        <v>0</v>
      </c>
      <c r="CV368">
        <f t="shared" si="954"/>
        <v>0</v>
      </c>
      <c r="CW368">
        <f t="shared" si="954"/>
        <v>0</v>
      </c>
      <c r="CX368">
        <f t="shared" si="954"/>
        <v>0</v>
      </c>
      <c r="CY368">
        <f t="shared" si="954"/>
        <v>0</v>
      </c>
      <c r="CZ368">
        <f t="shared" si="954"/>
        <v>0</v>
      </c>
      <c r="DA368">
        <f t="shared" si="954"/>
        <v>0</v>
      </c>
      <c r="DB368">
        <f t="shared" si="954"/>
        <v>0</v>
      </c>
      <c r="DC368">
        <f t="shared" si="954"/>
        <v>0</v>
      </c>
      <c r="DD368">
        <f t="shared" si="955"/>
        <v>0</v>
      </c>
      <c r="DE368">
        <f t="shared" si="955"/>
        <v>0</v>
      </c>
      <c r="DF368">
        <f t="shared" si="955"/>
        <v>0</v>
      </c>
      <c r="DG368">
        <f t="shared" si="955"/>
        <v>0</v>
      </c>
      <c r="DH368">
        <f t="shared" si="955"/>
        <v>0</v>
      </c>
      <c r="DI368">
        <f t="shared" si="955"/>
        <v>0</v>
      </c>
      <c r="DJ368">
        <f t="shared" si="955"/>
        <v>0</v>
      </c>
      <c r="DK368">
        <f t="shared" si="955"/>
        <v>0</v>
      </c>
      <c r="DL368">
        <f t="shared" si="955"/>
        <v>0</v>
      </c>
      <c r="DM368">
        <f t="shared" si="955"/>
        <v>0</v>
      </c>
      <c r="DN368">
        <f t="shared" si="956"/>
        <v>0</v>
      </c>
      <c r="DO368">
        <f t="shared" si="956"/>
        <v>0</v>
      </c>
      <c r="DP368">
        <f t="shared" si="956"/>
        <v>0</v>
      </c>
      <c r="DQ368">
        <f t="shared" si="956"/>
        <v>0</v>
      </c>
      <c r="DR368">
        <f t="shared" si="956"/>
        <v>0</v>
      </c>
      <c r="DS368">
        <f t="shared" si="956"/>
        <v>0</v>
      </c>
      <c r="DT368">
        <f t="shared" si="956"/>
        <v>0</v>
      </c>
      <c r="DU368">
        <f t="shared" si="956"/>
        <v>0</v>
      </c>
      <c r="DV368">
        <f t="shared" si="956"/>
        <v>0</v>
      </c>
      <c r="DW368">
        <f t="shared" si="956"/>
        <v>0</v>
      </c>
      <c r="DX368">
        <f t="shared" si="957"/>
        <v>0</v>
      </c>
      <c r="DY368">
        <f t="shared" si="957"/>
        <v>0</v>
      </c>
      <c r="DZ368">
        <f t="shared" si="957"/>
        <v>0</v>
      </c>
    </row>
    <row r="369" spans="1:130">
      <c r="A369" s="106"/>
      <c r="B369" s="55" t="s">
        <v>210</v>
      </c>
      <c r="C369" s="97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>
        <v>32.99943725379854</v>
      </c>
      <c r="AI369" s="18">
        <v>30.101294316263367</v>
      </c>
      <c r="AJ369" s="18">
        <v>31.716375914462578</v>
      </c>
      <c r="AK369" s="18">
        <v>49.116488463702872</v>
      </c>
      <c r="AL369" s="18">
        <v>52.172200337647723</v>
      </c>
      <c r="AM369" s="18">
        <v>70.078784468204844</v>
      </c>
      <c r="AN369" s="18">
        <v>66.038266741699502</v>
      </c>
      <c r="AO369" s="18">
        <v>121.22115925717502</v>
      </c>
      <c r="AP369" s="18">
        <v>117.05683736634778</v>
      </c>
      <c r="AQ369" s="18">
        <v>125.39673607203152</v>
      </c>
      <c r="AR369" s="18">
        <v>127.12999437253799</v>
      </c>
      <c r="AS369" s="18">
        <v>258.46370287000565</v>
      </c>
      <c r="AT369" s="18">
        <v>254.76083286437819</v>
      </c>
      <c r="AU369" s="18">
        <v>237.51266178953293</v>
      </c>
      <c r="AV369" s="18">
        <v>230.47270680922907</v>
      </c>
      <c r="AW369" s="18">
        <v>212.74057400112551</v>
      </c>
      <c r="AX369" s="18">
        <v>214.19808666291505</v>
      </c>
      <c r="AY369" s="18">
        <v>208.80697805289816</v>
      </c>
      <c r="AZ369" s="18">
        <v>177.34383792909398</v>
      </c>
      <c r="BA369" s="18">
        <v>165.22228474957794</v>
      </c>
      <c r="BB369" s="18">
        <v>156.63477771525044</v>
      </c>
      <c r="BC369" s="18">
        <v>132.20033764772089</v>
      </c>
      <c r="BD369" s="18">
        <v>124.71581316826112</v>
      </c>
      <c r="BE369" s="25">
        <v>109.52166572875633</v>
      </c>
      <c r="BF369" s="18">
        <v>101.55317951603827</v>
      </c>
      <c r="BG369" s="18">
        <v>92.346651660101301</v>
      </c>
      <c r="BH369" s="18">
        <v>82.779966235227917</v>
      </c>
      <c r="BI369" s="18">
        <v>82.059651097355101</v>
      </c>
      <c r="BJ369" s="18">
        <v>78.052898142937536</v>
      </c>
      <c r="BK369" s="118">
        <v>68.6550365785031</v>
      </c>
      <c r="BL369" s="118">
        <v>57.400112549240298</v>
      </c>
      <c r="BM369" s="118">
        <v>47.833427124366914</v>
      </c>
      <c r="BN369" s="118">
        <v>38.266741699493529</v>
      </c>
      <c r="BO369" s="103"/>
      <c r="BP369">
        <f t="shared" si="951"/>
        <v>0</v>
      </c>
      <c r="BQ369">
        <f t="shared" si="951"/>
        <v>0</v>
      </c>
      <c r="BR369">
        <f t="shared" si="951"/>
        <v>0</v>
      </c>
      <c r="BS369">
        <f t="shared" si="951"/>
        <v>0</v>
      </c>
      <c r="BT369">
        <f t="shared" si="951"/>
        <v>0</v>
      </c>
      <c r="BU369">
        <f t="shared" si="951"/>
        <v>0</v>
      </c>
      <c r="BV369">
        <f t="shared" si="951"/>
        <v>0</v>
      </c>
      <c r="BW369">
        <f t="shared" si="951"/>
        <v>0</v>
      </c>
      <c r="BX369">
        <f t="shared" si="951"/>
        <v>0</v>
      </c>
      <c r="BY369">
        <f t="shared" si="951"/>
        <v>0</v>
      </c>
      <c r="BZ369">
        <f t="shared" si="952"/>
        <v>0</v>
      </c>
      <c r="CA369">
        <f t="shared" si="952"/>
        <v>0</v>
      </c>
      <c r="CB369">
        <f t="shared" si="952"/>
        <v>0</v>
      </c>
      <c r="CC369">
        <f t="shared" si="952"/>
        <v>0</v>
      </c>
      <c r="CD369">
        <f t="shared" si="952"/>
        <v>0</v>
      </c>
      <c r="CE369">
        <f t="shared" si="952"/>
        <v>0</v>
      </c>
      <c r="CF369">
        <f t="shared" si="952"/>
        <v>0</v>
      </c>
      <c r="CG369">
        <f t="shared" si="952"/>
        <v>0</v>
      </c>
      <c r="CH369">
        <f t="shared" si="952"/>
        <v>0</v>
      </c>
      <c r="CI369">
        <f t="shared" si="952"/>
        <v>0</v>
      </c>
      <c r="CJ369">
        <f t="shared" si="953"/>
        <v>0</v>
      </c>
      <c r="CK369">
        <f t="shared" si="953"/>
        <v>0</v>
      </c>
      <c r="CL369">
        <f t="shared" si="953"/>
        <v>0</v>
      </c>
      <c r="CM369">
        <f t="shared" si="953"/>
        <v>0</v>
      </c>
      <c r="CN369">
        <f t="shared" si="953"/>
        <v>0</v>
      </c>
      <c r="CO369">
        <f t="shared" si="953"/>
        <v>0</v>
      </c>
      <c r="CP369">
        <f t="shared" si="953"/>
        <v>0</v>
      </c>
      <c r="CQ369">
        <f t="shared" si="953"/>
        <v>0</v>
      </c>
      <c r="CR369">
        <f t="shared" si="953"/>
        <v>0</v>
      </c>
      <c r="CS369">
        <f t="shared" si="953"/>
        <v>0</v>
      </c>
      <c r="CT369">
        <f t="shared" si="954"/>
        <v>0</v>
      </c>
      <c r="CU369">
        <f t="shared" si="954"/>
        <v>0</v>
      </c>
      <c r="CV369">
        <f t="shared" si="954"/>
        <v>0</v>
      </c>
      <c r="CW369">
        <f t="shared" si="954"/>
        <v>0</v>
      </c>
      <c r="CX369">
        <f t="shared" si="954"/>
        <v>0</v>
      </c>
      <c r="CY369">
        <f t="shared" si="954"/>
        <v>0</v>
      </c>
      <c r="CZ369">
        <f t="shared" si="954"/>
        <v>0</v>
      </c>
      <c r="DA369">
        <f t="shared" si="954"/>
        <v>0</v>
      </c>
      <c r="DB369">
        <f t="shared" si="954"/>
        <v>0</v>
      </c>
      <c r="DC369">
        <f t="shared" si="954"/>
        <v>0</v>
      </c>
      <c r="DD369">
        <f t="shared" si="955"/>
        <v>0</v>
      </c>
      <c r="DE369">
        <f t="shared" si="955"/>
        <v>0</v>
      </c>
      <c r="DF369">
        <f t="shared" si="955"/>
        <v>0</v>
      </c>
      <c r="DG369">
        <f t="shared" si="955"/>
        <v>0</v>
      </c>
      <c r="DH369">
        <f t="shared" si="955"/>
        <v>0</v>
      </c>
      <c r="DI369">
        <f t="shared" si="955"/>
        <v>0</v>
      </c>
      <c r="DJ369">
        <f t="shared" si="955"/>
        <v>0</v>
      </c>
      <c r="DK369">
        <f t="shared" si="955"/>
        <v>0</v>
      </c>
      <c r="DL369">
        <f t="shared" si="955"/>
        <v>0</v>
      </c>
      <c r="DM369">
        <f t="shared" si="955"/>
        <v>0</v>
      </c>
      <c r="DN369">
        <f t="shared" si="956"/>
        <v>0</v>
      </c>
      <c r="DO369">
        <f t="shared" si="956"/>
        <v>0</v>
      </c>
      <c r="DP369">
        <f t="shared" si="956"/>
        <v>0</v>
      </c>
      <c r="DQ369">
        <f t="shared" si="956"/>
        <v>0</v>
      </c>
      <c r="DR369">
        <f t="shared" si="956"/>
        <v>0</v>
      </c>
      <c r="DS369">
        <f t="shared" si="956"/>
        <v>0</v>
      </c>
      <c r="DT369">
        <f t="shared" si="956"/>
        <v>0</v>
      </c>
      <c r="DU369">
        <f t="shared" si="956"/>
        <v>0</v>
      </c>
      <c r="DV369">
        <f t="shared" si="956"/>
        <v>0</v>
      </c>
      <c r="DW369">
        <f t="shared" si="956"/>
        <v>0</v>
      </c>
      <c r="DX369">
        <f>IF($C369&lt;&gt;"",IF(BL369&gt;0,1,0),0)</f>
        <v>0</v>
      </c>
      <c r="DY369">
        <f>IF($C369&lt;&gt;"",IF(BM369&gt;0,1,0),0)</f>
        <v>0</v>
      </c>
      <c r="DZ369">
        <f>IF($C369&lt;&gt;"",IF(BN369&gt;0,1,0),0)</f>
        <v>0</v>
      </c>
    </row>
    <row r="370" spans="1:130" ht="15.75">
      <c r="A370" s="106"/>
      <c r="B370" s="19"/>
      <c r="C370" s="97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2"/>
      <c r="BM370" s="2"/>
      <c r="BN370" s="2"/>
      <c r="BO370" s="103"/>
    </row>
    <row r="371" spans="1:130">
      <c r="A371" s="105">
        <f>IF(LEFT(B371,1)&lt;&gt;"",IF(LEFT(B371,1)&lt;&gt;" ",COUNT($A$66:A370)+1,""),"")</f>
        <v>44</v>
      </c>
      <c r="B371" s="54" t="s">
        <v>58</v>
      </c>
      <c r="C371" s="97">
        <v>3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>
        <f>SUM(V373:V376)</f>
        <v>0</v>
      </c>
      <c r="W371" s="22">
        <f t="shared" ref="W371:BK371" si="958">SUM(W373:W376)</f>
        <v>0</v>
      </c>
      <c r="X371" s="22">
        <f t="shared" si="958"/>
        <v>0</v>
      </c>
      <c r="Y371" s="22">
        <f t="shared" si="958"/>
        <v>0.23849999999999999</v>
      </c>
      <c r="Z371" s="22">
        <f t="shared" si="958"/>
        <v>0.36810599999999999</v>
      </c>
      <c r="AA371" s="22">
        <f t="shared" si="958"/>
        <v>4.0179999999999999E-3</v>
      </c>
      <c r="AB371" s="22">
        <f t="shared" si="958"/>
        <v>3.7839000000000002E-3</v>
      </c>
      <c r="AC371" s="22">
        <f t="shared" si="958"/>
        <v>0</v>
      </c>
      <c r="AD371" s="22">
        <f t="shared" si="958"/>
        <v>0</v>
      </c>
      <c r="AE371" s="22">
        <f t="shared" si="958"/>
        <v>6.2072500000000003E-2</v>
      </c>
      <c r="AF371" s="22">
        <f t="shared" si="958"/>
        <v>2.8000000000000001E-2</v>
      </c>
      <c r="AG371" s="22">
        <f t="shared" si="958"/>
        <v>1.9865299999999999E-2</v>
      </c>
      <c r="AH371" s="22">
        <f t="shared" si="958"/>
        <v>3.5203022000000006</v>
      </c>
      <c r="AI371" s="22">
        <f t="shared" si="958"/>
        <v>0.1560289</v>
      </c>
      <c r="AJ371" s="22">
        <f t="shared" si="958"/>
        <v>0.88449860000000002</v>
      </c>
      <c r="AK371" s="22">
        <f t="shared" si="958"/>
        <v>0.19589200000000001</v>
      </c>
      <c r="AL371" s="22">
        <f t="shared" si="958"/>
        <v>0.21998059999999997</v>
      </c>
      <c r="AM371" s="22">
        <f t="shared" si="958"/>
        <v>2.2232300999999999</v>
      </c>
      <c r="AN371" s="22">
        <f t="shared" si="958"/>
        <v>3.7654412000000002</v>
      </c>
      <c r="AO371" s="22">
        <f t="shared" si="958"/>
        <v>0.47413230000000001</v>
      </c>
      <c r="AP371" s="22">
        <f t="shared" si="958"/>
        <v>0.46540589999999998</v>
      </c>
      <c r="AQ371" s="22">
        <f t="shared" si="958"/>
        <v>0.40382270000000003</v>
      </c>
      <c r="AR371" s="22">
        <f t="shared" si="958"/>
        <v>0.40514620000000001</v>
      </c>
      <c r="AS371" s="22">
        <f t="shared" si="958"/>
        <v>0.3145867</v>
      </c>
      <c r="AT371" s="22">
        <f t="shared" si="958"/>
        <v>96.651331299999995</v>
      </c>
      <c r="AU371" s="22">
        <f t="shared" si="958"/>
        <v>150.02938380000001</v>
      </c>
      <c r="AV371" s="22">
        <f t="shared" si="958"/>
        <v>150.53210960000001</v>
      </c>
      <c r="AW371" s="22">
        <f t="shared" si="958"/>
        <v>67.295545199999992</v>
      </c>
      <c r="AX371" s="22">
        <f t="shared" si="958"/>
        <v>67.596768800000007</v>
      </c>
      <c r="AY371" s="22">
        <f t="shared" si="958"/>
        <v>60.439807199999997</v>
      </c>
      <c r="AZ371" s="22">
        <f t="shared" si="958"/>
        <v>63.018701299999996</v>
      </c>
      <c r="BA371" s="22">
        <f t="shared" si="958"/>
        <v>63.738703100000002</v>
      </c>
      <c r="BB371" s="22">
        <f t="shared" si="958"/>
        <v>47.723160100000001</v>
      </c>
      <c r="BC371" s="22">
        <f t="shared" si="958"/>
        <v>47.390999999999998</v>
      </c>
      <c r="BD371" s="22">
        <f t="shared" si="958"/>
        <v>52.891999999999996</v>
      </c>
      <c r="BE371" s="22">
        <f t="shared" si="958"/>
        <v>8.1178876000000013</v>
      </c>
      <c r="BF371" s="22">
        <f t="shared" si="958"/>
        <v>8.2150675</v>
      </c>
      <c r="BG371" s="22">
        <f t="shared" si="958"/>
        <v>8.093</v>
      </c>
      <c r="BH371" s="22">
        <f t="shared" si="958"/>
        <v>7.2746449000000002</v>
      </c>
      <c r="BI371" s="22">
        <f t="shared" si="958"/>
        <v>7.2169999999999996</v>
      </c>
      <c r="BJ371" s="22">
        <f t="shared" si="958"/>
        <v>8.0709999999999997</v>
      </c>
      <c r="BK371" s="22">
        <f t="shared" si="958"/>
        <v>9.0540000000000003</v>
      </c>
      <c r="BL371" s="22">
        <f>SUM(BL372:BL376)</f>
        <v>12.222</v>
      </c>
      <c r="BM371" s="22">
        <f>SUM(BM372:BM376)</f>
        <v>16.222000000000001</v>
      </c>
      <c r="BN371" s="22">
        <f>SUM(BN372:BN376)</f>
        <v>8.9220000000000006</v>
      </c>
      <c r="BO371" s="103"/>
      <c r="BP371">
        <f t="shared" ref="BP371:BY372" si="959">IF($C371&lt;&gt;"",IF(D371&gt;0,1,0),0)</f>
        <v>0</v>
      </c>
      <c r="BQ371">
        <f t="shared" si="959"/>
        <v>0</v>
      </c>
      <c r="BR371">
        <f t="shared" si="959"/>
        <v>0</v>
      </c>
      <c r="BS371">
        <f t="shared" si="959"/>
        <v>0</v>
      </c>
      <c r="BT371">
        <f t="shared" si="959"/>
        <v>0</v>
      </c>
      <c r="BU371">
        <f t="shared" si="959"/>
        <v>0</v>
      </c>
      <c r="BV371">
        <f t="shared" si="959"/>
        <v>0</v>
      </c>
      <c r="BW371">
        <f t="shared" si="959"/>
        <v>0</v>
      </c>
      <c r="BX371">
        <f t="shared" si="959"/>
        <v>0</v>
      </c>
      <c r="BY371">
        <f t="shared" si="959"/>
        <v>0</v>
      </c>
      <c r="BZ371">
        <f t="shared" ref="BZ371:CI372" si="960">IF($C371&lt;&gt;"",IF(N371&gt;0,1,0),0)</f>
        <v>0</v>
      </c>
      <c r="CA371">
        <f t="shared" si="960"/>
        <v>0</v>
      </c>
      <c r="CB371">
        <f t="shared" si="960"/>
        <v>0</v>
      </c>
      <c r="CC371">
        <f t="shared" si="960"/>
        <v>0</v>
      </c>
      <c r="CD371">
        <f t="shared" si="960"/>
        <v>0</v>
      </c>
      <c r="CE371">
        <f t="shared" si="960"/>
        <v>0</v>
      </c>
      <c r="CF371">
        <f t="shared" si="960"/>
        <v>0</v>
      </c>
      <c r="CG371">
        <f t="shared" si="960"/>
        <v>0</v>
      </c>
      <c r="CH371">
        <f t="shared" si="960"/>
        <v>0</v>
      </c>
      <c r="CI371">
        <f t="shared" si="960"/>
        <v>0</v>
      </c>
      <c r="CJ371">
        <f t="shared" ref="CJ371:CS372" si="961">IF($C371&lt;&gt;"",IF(X371&gt;0,1,0),0)</f>
        <v>0</v>
      </c>
      <c r="CK371">
        <f t="shared" si="961"/>
        <v>1</v>
      </c>
      <c r="CL371">
        <f t="shared" si="961"/>
        <v>1</v>
      </c>
      <c r="CM371">
        <f t="shared" si="961"/>
        <v>1</v>
      </c>
      <c r="CN371">
        <f t="shared" si="961"/>
        <v>1</v>
      </c>
      <c r="CO371">
        <f t="shared" si="961"/>
        <v>0</v>
      </c>
      <c r="CP371">
        <f t="shared" si="961"/>
        <v>0</v>
      </c>
      <c r="CQ371">
        <f t="shared" si="961"/>
        <v>1</v>
      </c>
      <c r="CR371">
        <f t="shared" si="961"/>
        <v>1</v>
      </c>
      <c r="CS371">
        <f t="shared" si="961"/>
        <v>1</v>
      </c>
      <c r="CT371">
        <f t="shared" ref="CT371:DC372" si="962">IF($C371&lt;&gt;"",IF(AH371&gt;0,1,0),0)</f>
        <v>1</v>
      </c>
      <c r="CU371">
        <f t="shared" si="962"/>
        <v>1</v>
      </c>
      <c r="CV371">
        <f t="shared" si="962"/>
        <v>1</v>
      </c>
      <c r="CW371">
        <f t="shared" si="962"/>
        <v>1</v>
      </c>
      <c r="CX371">
        <f t="shared" si="962"/>
        <v>1</v>
      </c>
      <c r="CY371">
        <f t="shared" si="962"/>
        <v>1</v>
      </c>
      <c r="CZ371">
        <f t="shared" si="962"/>
        <v>1</v>
      </c>
      <c r="DA371">
        <f t="shared" si="962"/>
        <v>1</v>
      </c>
      <c r="DB371">
        <f t="shared" si="962"/>
        <v>1</v>
      </c>
      <c r="DC371">
        <f t="shared" si="962"/>
        <v>1</v>
      </c>
      <c r="DD371">
        <f t="shared" ref="DD371:DM372" si="963">IF($C371&lt;&gt;"",IF(AR371&gt;0,1,0),0)</f>
        <v>1</v>
      </c>
      <c r="DE371">
        <f t="shared" si="963"/>
        <v>1</v>
      </c>
      <c r="DF371">
        <f t="shared" si="963"/>
        <v>1</v>
      </c>
      <c r="DG371">
        <f t="shared" si="963"/>
        <v>1</v>
      </c>
      <c r="DH371">
        <f t="shared" si="963"/>
        <v>1</v>
      </c>
      <c r="DI371">
        <f t="shared" si="963"/>
        <v>1</v>
      </c>
      <c r="DJ371">
        <f t="shared" si="963"/>
        <v>1</v>
      </c>
      <c r="DK371">
        <f t="shared" si="963"/>
        <v>1</v>
      </c>
      <c r="DL371">
        <f t="shared" si="963"/>
        <v>1</v>
      </c>
      <c r="DM371">
        <f t="shared" si="963"/>
        <v>1</v>
      </c>
      <c r="DN371">
        <f t="shared" ref="DN371:DW372" si="964">IF($C371&lt;&gt;"",IF(BB371&gt;0,1,0),0)</f>
        <v>1</v>
      </c>
      <c r="DO371">
        <f t="shared" si="964"/>
        <v>1</v>
      </c>
      <c r="DP371">
        <f t="shared" si="964"/>
        <v>1</v>
      </c>
      <c r="DQ371">
        <f t="shared" si="964"/>
        <v>1</v>
      </c>
      <c r="DR371">
        <f t="shared" si="964"/>
        <v>1</v>
      </c>
      <c r="DS371">
        <f t="shared" si="964"/>
        <v>1</v>
      </c>
      <c r="DT371">
        <f t="shared" si="964"/>
        <v>1</v>
      </c>
      <c r="DU371">
        <f t="shared" si="964"/>
        <v>1</v>
      </c>
      <c r="DV371">
        <f t="shared" si="964"/>
        <v>1</v>
      </c>
      <c r="DW371">
        <f t="shared" si="964"/>
        <v>1</v>
      </c>
      <c r="DX371">
        <f t="shared" ref="DX371:DZ372" si="965">IF($C371&lt;&gt;"",IF(BL371&gt;0,1,0),0)</f>
        <v>1</v>
      </c>
      <c r="DY371">
        <f t="shared" si="965"/>
        <v>1</v>
      </c>
      <c r="DZ371">
        <f t="shared" si="965"/>
        <v>1</v>
      </c>
    </row>
    <row r="372" spans="1:130">
      <c r="A372" s="105"/>
      <c r="B372" s="19" t="s">
        <v>202</v>
      </c>
      <c r="C372" s="97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3"/>
      <c r="BF372" s="22"/>
      <c r="BG372" s="22"/>
      <c r="BH372" s="22"/>
      <c r="BI372" s="22"/>
      <c r="BJ372" s="22"/>
      <c r="BK372" s="22"/>
      <c r="BL372" s="18">
        <v>1.6</v>
      </c>
      <c r="BM372" s="118">
        <v>3.3</v>
      </c>
      <c r="BN372" s="118">
        <v>0</v>
      </c>
      <c r="BO372" s="103"/>
      <c r="BP372">
        <f t="shared" si="959"/>
        <v>0</v>
      </c>
      <c r="BQ372">
        <f t="shared" si="959"/>
        <v>0</v>
      </c>
      <c r="BR372">
        <f t="shared" si="959"/>
        <v>0</v>
      </c>
      <c r="BS372">
        <f t="shared" si="959"/>
        <v>0</v>
      </c>
      <c r="BT372">
        <f t="shared" si="959"/>
        <v>0</v>
      </c>
      <c r="BU372">
        <f t="shared" si="959"/>
        <v>0</v>
      </c>
      <c r="BV372">
        <f t="shared" si="959"/>
        <v>0</v>
      </c>
      <c r="BW372">
        <f t="shared" si="959"/>
        <v>0</v>
      </c>
      <c r="BX372">
        <f t="shared" si="959"/>
        <v>0</v>
      </c>
      <c r="BY372">
        <f t="shared" si="959"/>
        <v>0</v>
      </c>
      <c r="BZ372">
        <f t="shared" si="960"/>
        <v>0</v>
      </c>
      <c r="CA372">
        <f t="shared" si="960"/>
        <v>0</v>
      </c>
      <c r="CB372">
        <f t="shared" si="960"/>
        <v>0</v>
      </c>
      <c r="CC372">
        <f t="shared" si="960"/>
        <v>0</v>
      </c>
      <c r="CD372">
        <f t="shared" si="960"/>
        <v>0</v>
      </c>
      <c r="CE372">
        <f t="shared" si="960"/>
        <v>0</v>
      </c>
      <c r="CF372">
        <f t="shared" si="960"/>
        <v>0</v>
      </c>
      <c r="CG372">
        <f t="shared" si="960"/>
        <v>0</v>
      </c>
      <c r="CH372">
        <f t="shared" si="960"/>
        <v>0</v>
      </c>
      <c r="CI372">
        <f t="shared" si="960"/>
        <v>0</v>
      </c>
      <c r="CJ372">
        <f t="shared" si="961"/>
        <v>0</v>
      </c>
      <c r="CK372">
        <f t="shared" si="961"/>
        <v>0</v>
      </c>
      <c r="CL372">
        <f t="shared" si="961"/>
        <v>0</v>
      </c>
      <c r="CM372">
        <f t="shared" si="961"/>
        <v>0</v>
      </c>
      <c r="CN372">
        <f t="shared" si="961"/>
        <v>0</v>
      </c>
      <c r="CO372">
        <f t="shared" si="961"/>
        <v>0</v>
      </c>
      <c r="CP372">
        <f t="shared" si="961"/>
        <v>0</v>
      </c>
      <c r="CQ372">
        <f t="shared" si="961"/>
        <v>0</v>
      </c>
      <c r="CR372">
        <f t="shared" si="961"/>
        <v>0</v>
      </c>
      <c r="CS372">
        <f t="shared" si="961"/>
        <v>0</v>
      </c>
      <c r="CT372">
        <f t="shared" si="962"/>
        <v>0</v>
      </c>
      <c r="CU372">
        <f t="shared" si="962"/>
        <v>0</v>
      </c>
      <c r="CV372">
        <f t="shared" si="962"/>
        <v>0</v>
      </c>
      <c r="CW372">
        <f t="shared" si="962"/>
        <v>0</v>
      </c>
      <c r="CX372">
        <f t="shared" si="962"/>
        <v>0</v>
      </c>
      <c r="CY372">
        <f t="shared" si="962"/>
        <v>0</v>
      </c>
      <c r="CZ372">
        <f t="shared" si="962"/>
        <v>0</v>
      </c>
      <c r="DA372">
        <f t="shared" si="962"/>
        <v>0</v>
      </c>
      <c r="DB372">
        <f t="shared" si="962"/>
        <v>0</v>
      </c>
      <c r="DC372">
        <f t="shared" si="962"/>
        <v>0</v>
      </c>
      <c r="DD372">
        <f t="shared" si="963"/>
        <v>0</v>
      </c>
      <c r="DE372">
        <f t="shared" si="963"/>
        <v>0</v>
      </c>
      <c r="DF372">
        <f t="shared" si="963"/>
        <v>0</v>
      </c>
      <c r="DG372">
        <f t="shared" si="963"/>
        <v>0</v>
      </c>
      <c r="DH372">
        <f t="shared" si="963"/>
        <v>0</v>
      </c>
      <c r="DI372">
        <f t="shared" si="963"/>
        <v>0</v>
      </c>
      <c r="DJ372">
        <f t="shared" si="963"/>
        <v>0</v>
      </c>
      <c r="DK372">
        <f t="shared" si="963"/>
        <v>0</v>
      </c>
      <c r="DL372">
        <f t="shared" si="963"/>
        <v>0</v>
      </c>
      <c r="DM372">
        <f t="shared" si="963"/>
        <v>0</v>
      </c>
      <c r="DN372">
        <f t="shared" si="964"/>
        <v>0</v>
      </c>
      <c r="DO372">
        <f t="shared" si="964"/>
        <v>0</v>
      </c>
      <c r="DP372">
        <f t="shared" si="964"/>
        <v>0</v>
      </c>
      <c r="DQ372">
        <f t="shared" si="964"/>
        <v>0</v>
      </c>
      <c r="DR372">
        <f t="shared" si="964"/>
        <v>0</v>
      </c>
      <c r="DS372">
        <f t="shared" si="964"/>
        <v>0</v>
      </c>
      <c r="DT372">
        <f t="shared" si="964"/>
        <v>0</v>
      </c>
      <c r="DU372">
        <f t="shared" si="964"/>
        <v>0</v>
      </c>
      <c r="DV372">
        <f t="shared" si="964"/>
        <v>0</v>
      </c>
      <c r="DW372">
        <f t="shared" si="964"/>
        <v>0</v>
      </c>
      <c r="DX372">
        <f t="shared" si="965"/>
        <v>0</v>
      </c>
      <c r="DY372">
        <f t="shared" si="965"/>
        <v>0</v>
      </c>
      <c r="DZ372">
        <f t="shared" si="965"/>
        <v>0</v>
      </c>
    </row>
    <row r="373" spans="1:130">
      <c r="A373" s="106" t="str">
        <f>IF(LEFT(B408,1)&lt;&gt;"",IF(LEFT(B408,1)&lt;&gt;" ",COUNT($A$66:A371)+1,""),"")</f>
        <v/>
      </c>
      <c r="B373" s="55" t="s">
        <v>3</v>
      </c>
      <c r="C373" s="97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>
        <v>0</v>
      </c>
      <c r="W373" s="18">
        <v>0</v>
      </c>
      <c r="X373" s="18">
        <v>0</v>
      </c>
      <c r="Y373" s="18">
        <v>0.23849999999999999</v>
      </c>
      <c r="Z373" s="18">
        <v>0.36810599999999999</v>
      </c>
      <c r="AA373" s="18">
        <v>4.0179999999999999E-3</v>
      </c>
      <c r="AB373" s="18">
        <v>3.7839000000000002E-3</v>
      </c>
      <c r="AC373" s="18">
        <v>0</v>
      </c>
      <c r="AD373" s="18">
        <v>0</v>
      </c>
      <c r="AE373" s="18">
        <v>6.2072500000000003E-2</v>
      </c>
      <c r="AF373" s="18">
        <v>2.8000000000000001E-2</v>
      </c>
      <c r="AG373" s="18">
        <v>1.9865299999999999E-2</v>
      </c>
      <c r="AH373" s="18">
        <v>3.4417293000000004</v>
      </c>
      <c r="AI373" s="18">
        <v>0.1560289</v>
      </c>
      <c r="AJ373" s="18">
        <v>0.88449860000000002</v>
      </c>
      <c r="AK373" s="18">
        <v>0.19589200000000001</v>
      </c>
      <c r="AL373" s="18">
        <v>0.21998059999999997</v>
      </c>
      <c r="AM373" s="18">
        <v>2.2232300999999999</v>
      </c>
      <c r="AN373" s="18">
        <v>3.7654412000000002</v>
      </c>
      <c r="AO373" s="18">
        <v>0.47413230000000001</v>
      </c>
      <c r="AP373" s="18">
        <v>0.46540589999999998</v>
      </c>
      <c r="AQ373" s="18">
        <v>0.40382270000000003</v>
      </c>
      <c r="AR373" s="18">
        <v>0.40514620000000001</v>
      </c>
      <c r="AS373" s="18">
        <v>0.3145867</v>
      </c>
      <c r="AT373" s="18">
        <v>0.41455350000000002</v>
      </c>
      <c r="AU373" s="18">
        <v>1.1984579</v>
      </c>
      <c r="AV373" s="18">
        <v>1.5441096000000001</v>
      </c>
      <c r="AW373" s="18">
        <v>4.9905451999999997</v>
      </c>
      <c r="AX373" s="18">
        <v>11.6567688</v>
      </c>
      <c r="AY373" s="18">
        <v>1.1228072</v>
      </c>
      <c r="AZ373" s="18">
        <v>0.7197013000000001</v>
      </c>
      <c r="BA373" s="18">
        <v>0.2967031</v>
      </c>
      <c r="BB373" s="18">
        <v>0.33216009999999996</v>
      </c>
      <c r="BC373" s="18">
        <v>0</v>
      </c>
      <c r="BD373" s="18">
        <v>5.5010000000000003</v>
      </c>
      <c r="BE373" s="25">
        <v>2.0924599999999998E-2</v>
      </c>
      <c r="BF373" s="18">
        <v>0.1181045</v>
      </c>
      <c r="BG373" s="18">
        <v>0</v>
      </c>
      <c r="BH373" s="18">
        <v>0.41064490000000003</v>
      </c>
      <c r="BI373" s="18">
        <v>0</v>
      </c>
      <c r="BJ373" s="118">
        <v>0.502</v>
      </c>
      <c r="BK373" s="34">
        <v>1.1319999999999999</v>
      </c>
      <c r="BL373" s="118">
        <f>4.3-BL372</f>
        <v>2.6999999999999997</v>
      </c>
      <c r="BM373" s="118">
        <v>5</v>
      </c>
      <c r="BN373" s="118">
        <v>1</v>
      </c>
      <c r="BO373" s="103"/>
      <c r="BP373">
        <f t="shared" ref="BP373:BY377" si="966">IF($C373&lt;&gt;"",IF(D373&gt;0,1,0),0)</f>
        <v>0</v>
      </c>
      <c r="BQ373">
        <f t="shared" si="966"/>
        <v>0</v>
      </c>
      <c r="BR373">
        <f t="shared" si="966"/>
        <v>0</v>
      </c>
      <c r="BS373">
        <f t="shared" si="966"/>
        <v>0</v>
      </c>
      <c r="BT373">
        <f t="shared" si="966"/>
        <v>0</v>
      </c>
      <c r="BU373">
        <f t="shared" si="966"/>
        <v>0</v>
      </c>
      <c r="BV373">
        <f t="shared" si="966"/>
        <v>0</v>
      </c>
      <c r="BW373">
        <f t="shared" si="966"/>
        <v>0</v>
      </c>
      <c r="BX373">
        <f t="shared" si="966"/>
        <v>0</v>
      </c>
      <c r="BY373">
        <f t="shared" si="966"/>
        <v>0</v>
      </c>
      <c r="BZ373">
        <f t="shared" ref="BZ373:CI377" si="967">IF($C373&lt;&gt;"",IF(N373&gt;0,1,0),0)</f>
        <v>0</v>
      </c>
      <c r="CA373">
        <f t="shared" si="967"/>
        <v>0</v>
      </c>
      <c r="CB373">
        <f t="shared" si="967"/>
        <v>0</v>
      </c>
      <c r="CC373">
        <f t="shared" si="967"/>
        <v>0</v>
      </c>
      <c r="CD373">
        <f t="shared" si="967"/>
        <v>0</v>
      </c>
      <c r="CE373">
        <f t="shared" si="967"/>
        <v>0</v>
      </c>
      <c r="CF373">
        <f t="shared" si="967"/>
        <v>0</v>
      </c>
      <c r="CG373">
        <f t="shared" si="967"/>
        <v>0</v>
      </c>
      <c r="CH373">
        <f t="shared" si="967"/>
        <v>0</v>
      </c>
      <c r="CI373">
        <f t="shared" si="967"/>
        <v>0</v>
      </c>
      <c r="CJ373">
        <f t="shared" ref="CJ373:CS377" si="968">IF($C373&lt;&gt;"",IF(X373&gt;0,1,0),0)</f>
        <v>0</v>
      </c>
      <c r="CK373">
        <f t="shared" si="968"/>
        <v>0</v>
      </c>
      <c r="CL373">
        <f t="shared" si="968"/>
        <v>0</v>
      </c>
      <c r="CM373">
        <f t="shared" si="968"/>
        <v>0</v>
      </c>
      <c r="CN373">
        <f t="shared" si="968"/>
        <v>0</v>
      </c>
      <c r="CO373">
        <f t="shared" si="968"/>
        <v>0</v>
      </c>
      <c r="CP373">
        <f t="shared" si="968"/>
        <v>0</v>
      </c>
      <c r="CQ373">
        <f t="shared" si="968"/>
        <v>0</v>
      </c>
      <c r="CR373">
        <f t="shared" si="968"/>
        <v>0</v>
      </c>
      <c r="CS373">
        <f t="shared" si="968"/>
        <v>0</v>
      </c>
      <c r="CT373">
        <f t="shared" ref="CT373:DC377" si="969">IF($C373&lt;&gt;"",IF(AH373&gt;0,1,0),0)</f>
        <v>0</v>
      </c>
      <c r="CU373">
        <f t="shared" si="969"/>
        <v>0</v>
      </c>
      <c r="CV373">
        <f t="shared" si="969"/>
        <v>0</v>
      </c>
      <c r="CW373">
        <f t="shared" si="969"/>
        <v>0</v>
      </c>
      <c r="CX373">
        <f t="shared" si="969"/>
        <v>0</v>
      </c>
      <c r="CY373">
        <f t="shared" si="969"/>
        <v>0</v>
      </c>
      <c r="CZ373">
        <f t="shared" si="969"/>
        <v>0</v>
      </c>
      <c r="DA373">
        <f t="shared" si="969"/>
        <v>0</v>
      </c>
      <c r="DB373">
        <f t="shared" si="969"/>
        <v>0</v>
      </c>
      <c r="DC373">
        <f t="shared" si="969"/>
        <v>0</v>
      </c>
      <c r="DD373">
        <f t="shared" ref="DD373:DM377" si="970">IF($C373&lt;&gt;"",IF(AR373&gt;0,1,0),0)</f>
        <v>0</v>
      </c>
      <c r="DE373">
        <f t="shared" si="970"/>
        <v>0</v>
      </c>
      <c r="DF373">
        <f t="shared" si="970"/>
        <v>0</v>
      </c>
      <c r="DG373">
        <f t="shared" si="970"/>
        <v>0</v>
      </c>
      <c r="DH373">
        <f t="shared" si="970"/>
        <v>0</v>
      </c>
      <c r="DI373">
        <f t="shared" si="970"/>
        <v>0</v>
      </c>
      <c r="DJ373">
        <f t="shared" si="970"/>
        <v>0</v>
      </c>
      <c r="DK373">
        <f t="shared" si="970"/>
        <v>0</v>
      </c>
      <c r="DL373">
        <f t="shared" si="970"/>
        <v>0</v>
      </c>
      <c r="DM373">
        <f t="shared" si="970"/>
        <v>0</v>
      </c>
      <c r="DN373">
        <f t="shared" ref="DN373:DW377" si="971">IF($C373&lt;&gt;"",IF(BB373&gt;0,1,0),0)</f>
        <v>0</v>
      </c>
      <c r="DO373">
        <f t="shared" si="971"/>
        <v>0</v>
      </c>
      <c r="DP373">
        <f t="shared" si="971"/>
        <v>0</v>
      </c>
      <c r="DQ373">
        <f t="shared" si="971"/>
        <v>0</v>
      </c>
      <c r="DR373">
        <f t="shared" si="971"/>
        <v>0</v>
      </c>
      <c r="DS373">
        <f t="shared" si="971"/>
        <v>0</v>
      </c>
      <c r="DT373">
        <f t="shared" si="971"/>
        <v>0</v>
      </c>
      <c r="DU373">
        <f t="shared" si="971"/>
        <v>0</v>
      </c>
      <c r="DV373">
        <f t="shared" si="971"/>
        <v>0</v>
      </c>
      <c r="DW373">
        <f t="shared" si="971"/>
        <v>0</v>
      </c>
      <c r="DX373">
        <f t="shared" ref="DX373:DZ376" si="972">IF($C373&lt;&gt;"",IF(BL372&gt;0,1,0),0)</f>
        <v>0</v>
      </c>
      <c r="DY373">
        <f t="shared" si="972"/>
        <v>0</v>
      </c>
      <c r="DZ373">
        <f t="shared" si="972"/>
        <v>0</v>
      </c>
    </row>
    <row r="374" spans="1:130">
      <c r="A374" s="106" t="str">
        <f>IF(LEFT(B410,1)&lt;&gt;"",IF(LEFT(B410,1)&lt;&gt;" ",COUNT($A$66:A373)+1,""),"")</f>
        <v/>
      </c>
      <c r="B374" s="55" t="s">
        <v>18</v>
      </c>
      <c r="C374" s="97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>
        <v>0</v>
      </c>
      <c r="W374" s="34">
        <v>0</v>
      </c>
      <c r="X374" s="34">
        <v>0</v>
      </c>
      <c r="Y374" s="34">
        <v>0</v>
      </c>
      <c r="Z374" s="34">
        <v>0</v>
      </c>
      <c r="AA374" s="34">
        <v>0</v>
      </c>
      <c r="AB374" s="34">
        <v>0</v>
      </c>
      <c r="AC374" s="34">
        <v>0</v>
      </c>
      <c r="AD374" s="34">
        <v>0</v>
      </c>
      <c r="AE374" s="34">
        <v>0</v>
      </c>
      <c r="AF374" s="34">
        <v>0</v>
      </c>
      <c r="AG374" s="34">
        <v>0</v>
      </c>
      <c r="AH374" s="34">
        <v>0</v>
      </c>
      <c r="AI374" s="34">
        <v>0</v>
      </c>
      <c r="AJ374" s="34">
        <v>0</v>
      </c>
      <c r="AK374" s="34">
        <v>0</v>
      </c>
      <c r="AL374" s="34">
        <v>0</v>
      </c>
      <c r="AM374" s="34">
        <v>0</v>
      </c>
      <c r="AN374" s="34">
        <v>0</v>
      </c>
      <c r="AO374" s="34">
        <v>0</v>
      </c>
      <c r="AP374" s="34">
        <v>0</v>
      </c>
      <c r="AQ374" s="34">
        <v>0</v>
      </c>
      <c r="AR374" s="34">
        <v>0</v>
      </c>
      <c r="AS374" s="34">
        <v>0</v>
      </c>
      <c r="AT374" s="34">
        <v>93</v>
      </c>
      <c r="AU374" s="34">
        <v>97</v>
      </c>
      <c r="AV374" s="34">
        <v>97</v>
      </c>
      <c r="AW374" s="34">
        <v>43</v>
      </c>
      <c r="AX374" s="34">
        <v>43</v>
      </c>
      <c r="AY374" s="34">
        <v>43</v>
      </c>
      <c r="AZ374" s="34">
        <v>43</v>
      </c>
      <c r="BA374" s="34">
        <v>43</v>
      </c>
      <c r="BB374" s="34">
        <v>43</v>
      </c>
      <c r="BC374" s="34">
        <v>43</v>
      </c>
      <c r="BD374" s="34">
        <v>43</v>
      </c>
      <c r="BE374" s="43">
        <v>0</v>
      </c>
      <c r="BF374" s="34">
        <v>0</v>
      </c>
      <c r="BG374" s="34">
        <v>0</v>
      </c>
      <c r="BH374" s="34">
        <v>0</v>
      </c>
      <c r="BI374" s="118">
        <v>0</v>
      </c>
      <c r="BJ374" s="118">
        <v>0</v>
      </c>
      <c r="BK374" s="118">
        <v>0</v>
      </c>
      <c r="BL374" s="118">
        <v>0</v>
      </c>
      <c r="BM374" s="118">
        <v>0</v>
      </c>
      <c r="BN374" s="118">
        <v>0</v>
      </c>
      <c r="BO374" s="103"/>
      <c r="BP374">
        <f t="shared" si="966"/>
        <v>0</v>
      </c>
      <c r="BQ374">
        <f t="shared" si="966"/>
        <v>0</v>
      </c>
      <c r="BR374">
        <f t="shared" si="966"/>
        <v>0</v>
      </c>
      <c r="BS374">
        <f t="shared" si="966"/>
        <v>0</v>
      </c>
      <c r="BT374">
        <f t="shared" si="966"/>
        <v>0</v>
      </c>
      <c r="BU374">
        <f t="shared" si="966"/>
        <v>0</v>
      </c>
      <c r="BV374">
        <f t="shared" si="966"/>
        <v>0</v>
      </c>
      <c r="BW374">
        <f t="shared" si="966"/>
        <v>0</v>
      </c>
      <c r="BX374">
        <f t="shared" si="966"/>
        <v>0</v>
      </c>
      <c r="BY374">
        <f t="shared" si="966"/>
        <v>0</v>
      </c>
      <c r="BZ374">
        <f t="shared" si="967"/>
        <v>0</v>
      </c>
      <c r="CA374">
        <f t="shared" si="967"/>
        <v>0</v>
      </c>
      <c r="CB374">
        <f t="shared" si="967"/>
        <v>0</v>
      </c>
      <c r="CC374">
        <f t="shared" si="967"/>
        <v>0</v>
      </c>
      <c r="CD374">
        <f t="shared" si="967"/>
        <v>0</v>
      </c>
      <c r="CE374">
        <f t="shared" si="967"/>
        <v>0</v>
      </c>
      <c r="CF374">
        <f t="shared" si="967"/>
        <v>0</v>
      </c>
      <c r="CG374">
        <f t="shared" si="967"/>
        <v>0</v>
      </c>
      <c r="CH374">
        <f t="shared" si="967"/>
        <v>0</v>
      </c>
      <c r="CI374">
        <f t="shared" si="967"/>
        <v>0</v>
      </c>
      <c r="CJ374">
        <f t="shared" si="968"/>
        <v>0</v>
      </c>
      <c r="CK374">
        <f t="shared" si="968"/>
        <v>0</v>
      </c>
      <c r="CL374">
        <f t="shared" si="968"/>
        <v>0</v>
      </c>
      <c r="CM374">
        <f t="shared" si="968"/>
        <v>0</v>
      </c>
      <c r="CN374">
        <f t="shared" si="968"/>
        <v>0</v>
      </c>
      <c r="CO374">
        <f t="shared" si="968"/>
        <v>0</v>
      </c>
      <c r="CP374">
        <f t="shared" si="968"/>
        <v>0</v>
      </c>
      <c r="CQ374">
        <f t="shared" si="968"/>
        <v>0</v>
      </c>
      <c r="CR374">
        <f t="shared" si="968"/>
        <v>0</v>
      </c>
      <c r="CS374">
        <f t="shared" si="968"/>
        <v>0</v>
      </c>
      <c r="CT374">
        <f t="shared" si="969"/>
        <v>0</v>
      </c>
      <c r="CU374">
        <f t="shared" si="969"/>
        <v>0</v>
      </c>
      <c r="CV374">
        <f t="shared" si="969"/>
        <v>0</v>
      </c>
      <c r="CW374">
        <f t="shared" si="969"/>
        <v>0</v>
      </c>
      <c r="CX374">
        <f t="shared" si="969"/>
        <v>0</v>
      </c>
      <c r="CY374">
        <f t="shared" si="969"/>
        <v>0</v>
      </c>
      <c r="CZ374">
        <f t="shared" si="969"/>
        <v>0</v>
      </c>
      <c r="DA374">
        <f t="shared" si="969"/>
        <v>0</v>
      </c>
      <c r="DB374">
        <f t="shared" si="969"/>
        <v>0</v>
      </c>
      <c r="DC374">
        <f t="shared" si="969"/>
        <v>0</v>
      </c>
      <c r="DD374">
        <f t="shared" si="970"/>
        <v>0</v>
      </c>
      <c r="DE374">
        <f t="shared" si="970"/>
        <v>0</v>
      </c>
      <c r="DF374">
        <f t="shared" si="970"/>
        <v>0</v>
      </c>
      <c r="DG374">
        <f t="shared" si="970"/>
        <v>0</v>
      </c>
      <c r="DH374">
        <f t="shared" si="970"/>
        <v>0</v>
      </c>
      <c r="DI374">
        <f t="shared" si="970"/>
        <v>0</v>
      </c>
      <c r="DJ374">
        <f t="shared" si="970"/>
        <v>0</v>
      </c>
      <c r="DK374">
        <f t="shared" si="970"/>
        <v>0</v>
      </c>
      <c r="DL374">
        <f t="shared" si="970"/>
        <v>0</v>
      </c>
      <c r="DM374">
        <f t="shared" si="970"/>
        <v>0</v>
      </c>
      <c r="DN374">
        <f t="shared" si="971"/>
        <v>0</v>
      </c>
      <c r="DO374">
        <f t="shared" si="971"/>
        <v>0</v>
      </c>
      <c r="DP374">
        <f t="shared" si="971"/>
        <v>0</v>
      </c>
      <c r="DQ374">
        <f t="shared" si="971"/>
        <v>0</v>
      </c>
      <c r="DR374">
        <f t="shared" si="971"/>
        <v>0</v>
      </c>
      <c r="DS374">
        <f t="shared" si="971"/>
        <v>0</v>
      </c>
      <c r="DT374">
        <f t="shared" si="971"/>
        <v>0</v>
      </c>
      <c r="DU374">
        <f t="shared" si="971"/>
        <v>0</v>
      </c>
      <c r="DV374">
        <f t="shared" si="971"/>
        <v>0</v>
      </c>
      <c r="DW374">
        <f t="shared" si="971"/>
        <v>0</v>
      </c>
      <c r="DX374">
        <f t="shared" si="972"/>
        <v>0</v>
      </c>
      <c r="DY374">
        <f t="shared" si="972"/>
        <v>0</v>
      </c>
      <c r="DZ374">
        <f t="shared" si="972"/>
        <v>0</v>
      </c>
    </row>
    <row r="375" spans="1:130">
      <c r="A375" s="106"/>
      <c r="B375" s="55" t="s">
        <v>25</v>
      </c>
      <c r="C375" s="97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 s="18">
        <v>0</v>
      </c>
      <c r="AL375" s="18">
        <v>0</v>
      </c>
      <c r="AM375" s="18">
        <v>0</v>
      </c>
      <c r="AN375" s="18">
        <v>0</v>
      </c>
      <c r="AO375" s="18">
        <v>0</v>
      </c>
      <c r="AP375" s="18">
        <v>0</v>
      </c>
      <c r="AQ375" s="18">
        <v>0</v>
      </c>
      <c r="AR375" s="18">
        <v>0</v>
      </c>
      <c r="AS375" s="18">
        <v>0</v>
      </c>
      <c r="AT375" s="18">
        <v>0</v>
      </c>
      <c r="AU375" s="18">
        <v>47</v>
      </c>
      <c r="AV375" s="18">
        <v>47</v>
      </c>
      <c r="AW375" s="18">
        <v>0</v>
      </c>
      <c r="AX375" s="18">
        <v>0</v>
      </c>
      <c r="AY375" s="18">
        <v>0</v>
      </c>
      <c r="AZ375" s="18">
        <v>0</v>
      </c>
      <c r="BA375" s="18">
        <v>0</v>
      </c>
      <c r="BB375" s="18">
        <v>0</v>
      </c>
      <c r="BC375" s="18">
        <v>0</v>
      </c>
      <c r="BD375" s="18">
        <v>0</v>
      </c>
      <c r="BE375" s="25">
        <v>0</v>
      </c>
      <c r="BF375" s="18">
        <v>0</v>
      </c>
      <c r="BG375" s="18">
        <v>0</v>
      </c>
      <c r="BH375" s="18">
        <v>0</v>
      </c>
      <c r="BI375" s="118">
        <v>0</v>
      </c>
      <c r="BJ375" s="118">
        <v>0</v>
      </c>
      <c r="BK375" s="118">
        <v>0</v>
      </c>
      <c r="BL375" s="118">
        <v>0</v>
      </c>
      <c r="BM375" s="118">
        <v>0</v>
      </c>
      <c r="BN375" s="118">
        <v>0</v>
      </c>
      <c r="BO375" s="103"/>
      <c r="BP375">
        <f t="shared" si="966"/>
        <v>0</v>
      </c>
      <c r="BQ375">
        <f t="shared" si="966"/>
        <v>0</v>
      </c>
      <c r="BR375">
        <f t="shared" si="966"/>
        <v>0</v>
      </c>
      <c r="BS375">
        <f t="shared" si="966"/>
        <v>0</v>
      </c>
      <c r="BT375">
        <f t="shared" si="966"/>
        <v>0</v>
      </c>
      <c r="BU375">
        <f t="shared" si="966"/>
        <v>0</v>
      </c>
      <c r="BV375">
        <f t="shared" si="966"/>
        <v>0</v>
      </c>
      <c r="BW375">
        <f t="shared" si="966"/>
        <v>0</v>
      </c>
      <c r="BX375">
        <f t="shared" si="966"/>
        <v>0</v>
      </c>
      <c r="BY375">
        <f t="shared" si="966"/>
        <v>0</v>
      </c>
      <c r="BZ375">
        <f t="shared" si="967"/>
        <v>0</v>
      </c>
      <c r="CA375">
        <f t="shared" si="967"/>
        <v>0</v>
      </c>
      <c r="CB375">
        <f t="shared" si="967"/>
        <v>0</v>
      </c>
      <c r="CC375">
        <f t="shared" si="967"/>
        <v>0</v>
      </c>
      <c r="CD375">
        <f t="shared" si="967"/>
        <v>0</v>
      </c>
      <c r="CE375">
        <f t="shared" si="967"/>
        <v>0</v>
      </c>
      <c r="CF375">
        <f t="shared" si="967"/>
        <v>0</v>
      </c>
      <c r="CG375">
        <f t="shared" si="967"/>
        <v>0</v>
      </c>
      <c r="CH375">
        <f t="shared" si="967"/>
        <v>0</v>
      </c>
      <c r="CI375">
        <f t="shared" si="967"/>
        <v>0</v>
      </c>
      <c r="CJ375">
        <f t="shared" si="968"/>
        <v>0</v>
      </c>
      <c r="CK375">
        <f t="shared" si="968"/>
        <v>0</v>
      </c>
      <c r="CL375">
        <f t="shared" si="968"/>
        <v>0</v>
      </c>
      <c r="CM375">
        <f t="shared" si="968"/>
        <v>0</v>
      </c>
      <c r="CN375">
        <f t="shared" si="968"/>
        <v>0</v>
      </c>
      <c r="CO375">
        <f t="shared" si="968"/>
        <v>0</v>
      </c>
      <c r="CP375">
        <f t="shared" si="968"/>
        <v>0</v>
      </c>
      <c r="CQ375">
        <f t="shared" si="968"/>
        <v>0</v>
      </c>
      <c r="CR375">
        <f t="shared" si="968"/>
        <v>0</v>
      </c>
      <c r="CS375">
        <f t="shared" si="968"/>
        <v>0</v>
      </c>
      <c r="CT375">
        <f t="shared" si="969"/>
        <v>0</v>
      </c>
      <c r="CU375">
        <f t="shared" si="969"/>
        <v>0</v>
      </c>
      <c r="CV375">
        <f t="shared" si="969"/>
        <v>0</v>
      </c>
      <c r="CW375">
        <f t="shared" si="969"/>
        <v>0</v>
      </c>
      <c r="CX375">
        <f t="shared" si="969"/>
        <v>0</v>
      </c>
      <c r="CY375">
        <f t="shared" si="969"/>
        <v>0</v>
      </c>
      <c r="CZ375">
        <f t="shared" si="969"/>
        <v>0</v>
      </c>
      <c r="DA375">
        <f t="shared" si="969"/>
        <v>0</v>
      </c>
      <c r="DB375">
        <f t="shared" si="969"/>
        <v>0</v>
      </c>
      <c r="DC375">
        <f t="shared" si="969"/>
        <v>0</v>
      </c>
      <c r="DD375">
        <f t="shared" si="970"/>
        <v>0</v>
      </c>
      <c r="DE375">
        <f t="shared" si="970"/>
        <v>0</v>
      </c>
      <c r="DF375">
        <f t="shared" si="970"/>
        <v>0</v>
      </c>
      <c r="DG375">
        <f t="shared" si="970"/>
        <v>0</v>
      </c>
      <c r="DH375">
        <f t="shared" si="970"/>
        <v>0</v>
      </c>
      <c r="DI375">
        <f t="shared" si="970"/>
        <v>0</v>
      </c>
      <c r="DJ375">
        <f t="shared" si="970"/>
        <v>0</v>
      </c>
      <c r="DK375">
        <f t="shared" si="970"/>
        <v>0</v>
      </c>
      <c r="DL375">
        <f t="shared" si="970"/>
        <v>0</v>
      </c>
      <c r="DM375">
        <f t="shared" si="970"/>
        <v>0</v>
      </c>
      <c r="DN375">
        <f t="shared" si="971"/>
        <v>0</v>
      </c>
      <c r="DO375">
        <f t="shared" si="971"/>
        <v>0</v>
      </c>
      <c r="DP375">
        <f t="shared" si="971"/>
        <v>0</v>
      </c>
      <c r="DQ375">
        <f t="shared" si="971"/>
        <v>0</v>
      </c>
      <c r="DR375">
        <f t="shared" si="971"/>
        <v>0</v>
      </c>
      <c r="DS375">
        <f t="shared" si="971"/>
        <v>0</v>
      </c>
      <c r="DT375">
        <f t="shared" si="971"/>
        <v>0</v>
      </c>
      <c r="DU375">
        <f t="shared" si="971"/>
        <v>0</v>
      </c>
      <c r="DV375">
        <f t="shared" si="971"/>
        <v>0</v>
      </c>
      <c r="DW375">
        <f t="shared" si="971"/>
        <v>0</v>
      </c>
      <c r="DX375">
        <f t="shared" si="972"/>
        <v>0</v>
      </c>
      <c r="DY375">
        <f t="shared" si="972"/>
        <v>0</v>
      </c>
      <c r="DZ375">
        <f t="shared" si="972"/>
        <v>0</v>
      </c>
    </row>
    <row r="376" spans="1:130">
      <c r="A376" s="106"/>
      <c r="B376" s="19" t="s">
        <v>205</v>
      </c>
      <c r="C376" s="97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7.8572900000000001E-2</v>
      </c>
      <c r="AI376" s="18">
        <v>0</v>
      </c>
      <c r="AJ376" s="18">
        <v>0</v>
      </c>
      <c r="AK376" s="18">
        <v>0</v>
      </c>
      <c r="AL376" s="18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0</v>
      </c>
      <c r="AR376" s="18">
        <v>0</v>
      </c>
      <c r="AS376" s="18">
        <v>0</v>
      </c>
      <c r="AT376" s="18">
        <v>3.2367777999999996</v>
      </c>
      <c r="AU376" s="18">
        <v>4.8309259000000004</v>
      </c>
      <c r="AV376" s="18">
        <v>4.9880000000000004</v>
      </c>
      <c r="AW376" s="18">
        <v>19.305</v>
      </c>
      <c r="AX376" s="18">
        <v>12.94</v>
      </c>
      <c r="AY376" s="18">
        <v>16.317</v>
      </c>
      <c r="AZ376" s="18">
        <v>19.298999999999999</v>
      </c>
      <c r="BA376" s="18">
        <v>20.442</v>
      </c>
      <c r="BB376" s="18">
        <v>4.391</v>
      </c>
      <c r="BC376" s="18">
        <v>4.391</v>
      </c>
      <c r="BD376" s="18">
        <v>4.391</v>
      </c>
      <c r="BE376" s="25">
        <v>8.0969630000000006</v>
      </c>
      <c r="BF376" s="18">
        <v>8.0969630000000006</v>
      </c>
      <c r="BG376" s="18">
        <v>8.093</v>
      </c>
      <c r="BH376" s="18">
        <v>6.8639999999999999</v>
      </c>
      <c r="BI376" s="18">
        <v>7.2169999999999996</v>
      </c>
      <c r="BJ376" s="18">
        <v>7.569</v>
      </c>
      <c r="BK376" s="34">
        <v>7.9219999999999997</v>
      </c>
      <c r="BL376" s="34">
        <v>7.9219999999999997</v>
      </c>
      <c r="BM376" s="34">
        <v>7.9219999999999997</v>
      </c>
      <c r="BN376" s="34">
        <v>7.9219999999999997</v>
      </c>
      <c r="BO376" s="103"/>
      <c r="BP376">
        <f t="shared" si="966"/>
        <v>0</v>
      </c>
      <c r="BQ376">
        <f t="shared" si="966"/>
        <v>0</v>
      </c>
      <c r="BR376">
        <f t="shared" si="966"/>
        <v>0</v>
      </c>
      <c r="BS376">
        <f t="shared" si="966"/>
        <v>0</v>
      </c>
      <c r="BT376">
        <f t="shared" si="966"/>
        <v>0</v>
      </c>
      <c r="BU376">
        <f t="shared" si="966"/>
        <v>0</v>
      </c>
      <c r="BV376">
        <f t="shared" si="966"/>
        <v>0</v>
      </c>
      <c r="BW376">
        <f t="shared" si="966"/>
        <v>0</v>
      </c>
      <c r="BX376">
        <f t="shared" si="966"/>
        <v>0</v>
      </c>
      <c r="BY376">
        <f t="shared" si="966"/>
        <v>0</v>
      </c>
      <c r="BZ376">
        <f t="shared" si="967"/>
        <v>0</v>
      </c>
      <c r="CA376">
        <f t="shared" si="967"/>
        <v>0</v>
      </c>
      <c r="CB376">
        <f t="shared" si="967"/>
        <v>0</v>
      </c>
      <c r="CC376">
        <f t="shared" si="967"/>
        <v>0</v>
      </c>
      <c r="CD376">
        <f t="shared" si="967"/>
        <v>0</v>
      </c>
      <c r="CE376">
        <f t="shared" si="967"/>
        <v>0</v>
      </c>
      <c r="CF376">
        <f t="shared" si="967"/>
        <v>0</v>
      </c>
      <c r="CG376">
        <f t="shared" si="967"/>
        <v>0</v>
      </c>
      <c r="CH376">
        <f t="shared" si="967"/>
        <v>0</v>
      </c>
      <c r="CI376">
        <f t="shared" si="967"/>
        <v>0</v>
      </c>
      <c r="CJ376">
        <f t="shared" si="968"/>
        <v>0</v>
      </c>
      <c r="CK376">
        <f t="shared" si="968"/>
        <v>0</v>
      </c>
      <c r="CL376">
        <f t="shared" si="968"/>
        <v>0</v>
      </c>
      <c r="CM376">
        <f t="shared" si="968"/>
        <v>0</v>
      </c>
      <c r="CN376">
        <f t="shared" si="968"/>
        <v>0</v>
      </c>
      <c r="CO376">
        <f t="shared" si="968"/>
        <v>0</v>
      </c>
      <c r="CP376">
        <f t="shared" si="968"/>
        <v>0</v>
      </c>
      <c r="CQ376">
        <f t="shared" si="968"/>
        <v>0</v>
      </c>
      <c r="CR376">
        <f t="shared" si="968"/>
        <v>0</v>
      </c>
      <c r="CS376">
        <f t="shared" si="968"/>
        <v>0</v>
      </c>
      <c r="CT376">
        <f t="shared" si="969"/>
        <v>0</v>
      </c>
      <c r="CU376">
        <f t="shared" si="969"/>
        <v>0</v>
      </c>
      <c r="CV376">
        <f t="shared" si="969"/>
        <v>0</v>
      </c>
      <c r="CW376">
        <f t="shared" si="969"/>
        <v>0</v>
      </c>
      <c r="CX376">
        <f t="shared" si="969"/>
        <v>0</v>
      </c>
      <c r="CY376">
        <f t="shared" si="969"/>
        <v>0</v>
      </c>
      <c r="CZ376">
        <f t="shared" si="969"/>
        <v>0</v>
      </c>
      <c r="DA376">
        <f t="shared" si="969"/>
        <v>0</v>
      </c>
      <c r="DB376">
        <f t="shared" si="969"/>
        <v>0</v>
      </c>
      <c r="DC376">
        <f t="shared" si="969"/>
        <v>0</v>
      </c>
      <c r="DD376">
        <f t="shared" si="970"/>
        <v>0</v>
      </c>
      <c r="DE376">
        <f t="shared" si="970"/>
        <v>0</v>
      </c>
      <c r="DF376">
        <f t="shared" si="970"/>
        <v>0</v>
      </c>
      <c r="DG376">
        <f t="shared" si="970"/>
        <v>0</v>
      </c>
      <c r="DH376">
        <f t="shared" si="970"/>
        <v>0</v>
      </c>
      <c r="DI376">
        <f t="shared" si="970"/>
        <v>0</v>
      </c>
      <c r="DJ376">
        <f t="shared" si="970"/>
        <v>0</v>
      </c>
      <c r="DK376">
        <f t="shared" si="970"/>
        <v>0</v>
      </c>
      <c r="DL376">
        <f t="shared" si="970"/>
        <v>0</v>
      </c>
      <c r="DM376">
        <f t="shared" si="970"/>
        <v>0</v>
      </c>
      <c r="DN376">
        <f t="shared" si="971"/>
        <v>0</v>
      </c>
      <c r="DO376">
        <f t="shared" si="971"/>
        <v>0</v>
      </c>
      <c r="DP376">
        <f t="shared" si="971"/>
        <v>0</v>
      </c>
      <c r="DQ376">
        <f t="shared" si="971"/>
        <v>0</v>
      </c>
      <c r="DR376">
        <f t="shared" si="971"/>
        <v>0</v>
      </c>
      <c r="DS376">
        <f t="shared" si="971"/>
        <v>0</v>
      </c>
      <c r="DT376">
        <f t="shared" si="971"/>
        <v>0</v>
      </c>
      <c r="DU376">
        <f t="shared" si="971"/>
        <v>0</v>
      </c>
      <c r="DV376">
        <f t="shared" si="971"/>
        <v>0</v>
      </c>
      <c r="DW376">
        <f t="shared" si="971"/>
        <v>0</v>
      </c>
      <c r="DX376">
        <f t="shared" si="972"/>
        <v>0</v>
      </c>
      <c r="DY376">
        <f t="shared" si="972"/>
        <v>0</v>
      </c>
      <c r="DZ376">
        <f t="shared" si="972"/>
        <v>0</v>
      </c>
    </row>
    <row r="377" spans="1:130">
      <c r="A377" s="106"/>
      <c r="B377" s="55" t="s">
        <v>210</v>
      </c>
      <c r="C377" s="97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>
        <v>0</v>
      </c>
      <c r="AI377" s="18">
        <v>0</v>
      </c>
      <c r="AJ377" s="18">
        <v>0</v>
      </c>
      <c r="AK377" s="18">
        <v>0</v>
      </c>
      <c r="AL377" s="18">
        <v>0.3</v>
      </c>
      <c r="AM377" s="18">
        <v>6</v>
      </c>
      <c r="AN377" s="18">
        <v>6</v>
      </c>
      <c r="AO377" s="18">
        <v>8</v>
      </c>
      <c r="AP377" s="18">
        <v>8</v>
      </c>
      <c r="AQ377" s="18">
        <v>23</v>
      </c>
      <c r="AR377" s="18">
        <v>18</v>
      </c>
      <c r="AS377" s="18">
        <v>24</v>
      </c>
      <c r="AT377" s="18">
        <v>23</v>
      </c>
      <c r="AU377" s="18">
        <v>24</v>
      </c>
      <c r="AV377" s="18">
        <v>21</v>
      </c>
      <c r="AW377" s="18">
        <v>14</v>
      </c>
      <c r="AX377" s="18">
        <v>11</v>
      </c>
      <c r="AY377" s="18">
        <v>9</v>
      </c>
      <c r="AZ377" s="18">
        <v>7</v>
      </c>
      <c r="BA377" s="18">
        <v>5</v>
      </c>
      <c r="BB377" s="18">
        <v>4</v>
      </c>
      <c r="BC377" s="18">
        <v>5</v>
      </c>
      <c r="BD377" s="18">
        <v>2</v>
      </c>
      <c r="BE377" s="25">
        <v>4</v>
      </c>
      <c r="BF377" s="18">
        <v>2</v>
      </c>
      <c r="BG377" s="18">
        <v>5</v>
      </c>
      <c r="BH377" s="18">
        <v>2</v>
      </c>
      <c r="BI377" s="18">
        <v>3</v>
      </c>
      <c r="BJ377" s="18">
        <v>3</v>
      </c>
      <c r="BK377" s="34">
        <v>23</v>
      </c>
      <c r="BL377" s="34">
        <v>20</v>
      </c>
      <c r="BM377" s="34">
        <v>29</v>
      </c>
      <c r="BN377" s="118">
        <v>0</v>
      </c>
      <c r="BO377" s="103"/>
      <c r="BP377">
        <f t="shared" si="966"/>
        <v>0</v>
      </c>
      <c r="BQ377">
        <f t="shared" si="966"/>
        <v>0</v>
      </c>
      <c r="BR377">
        <f t="shared" si="966"/>
        <v>0</v>
      </c>
      <c r="BS377">
        <f t="shared" si="966"/>
        <v>0</v>
      </c>
      <c r="BT377">
        <f t="shared" si="966"/>
        <v>0</v>
      </c>
      <c r="BU377">
        <f t="shared" si="966"/>
        <v>0</v>
      </c>
      <c r="BV377">
        <f t="shared" si="966"/>
        <v>0</v>
      </c>
      <c r="BW377">
        <f t="shared" si="966"/>
        <v>0</v>
      </c>
      <c r="BX377">
        <f t="shared" si="966"/>
        <v>0</v>
      </c>
      <c r="BY377">
        <f t="shared" si="966"/>
        <v>0</v>
      </c>
      <c r="BZ377">
        <f t="shared" si="967"/>
        <v>0</v>
      </c>
      <c r="CA377">
        <f t="shared" si="967"/>
        <v>0</v>
      </c>
      <c r="CB377">
        <f t="shared" si="967"/>
        <v>0</v>
      </c>
      <c r="CC377">
        <f t="shared" si="967"/>
        <v>0</v>
      </c>
      <c r="CD377">
        <f t="shared" si="967"/>
        <v>0</v>
      </c>
      <c r="CE377">
        <f t="shared" si="967"/>
        <v>0</v>
      </c>
      <c r="CF377">
        <f t="shared" si="967"/>
        <v>0</v>
      </c>
      <c r="CG377">
        <f t="shared" si="967"/>
        <v>0</v>
      </c>
      <c r="CH377">
        <f t="shared" si="967"/>
        <v>0</v>
      </c>
      <c r="CI377">
        <f t="shared" si="967"/>
        <v>0</v>
      </c>
      <c r="CJ377">
        <f t="shared" si="968"/>
        <v>0</v>
      </c>
      <c r="CK377">
        <f t="shared" si="968"/>
        <v>0</v>
      </c>
      <c r="CL377">
        <f t="shared" si="968"/>
        <v>0</v>
      </c>
      <c r="CM377">
        <f t="shared" si="968"/>
        <v>0</v>
      </c>
      <c r="CN377">
        <f t="shared" si="968"/>
        <v>0</v>
      </c>
      <c r="CO377">
        <f t="shared" si="968"/>
        <v>0</v>
      </c>
      <c r="CP377">
        <f t="shared" si="968"/>
        <v>0</v>
      </c>
      <c r="CQ377">
        <f t="shared" si="968"/>
        <v>0</v>
      </c>
      <c r="CR377">
        <f t="shared" si="968"/>
        <v>0</v>
      </c>
      <c r="CS377">
        <f t="shared" si="968"/>
        <v>0</v>
      </c>
      <c r="CT377">
        <f t="shared" si="969"/>
        <v>0</v>
      </c>
      <c r="CU377">
        <f t="shared" si="969"/>
        <v>0</v>
      </c>
      <c r="CV377">
        <f t="shared" si="969"/>
        <v>0</v>
      </c>
      <c r="CW377">
        <f t="shared" si="969"/>
        <v>0</v>
      </c>
      <c r="CX377">
        <f t="shared" si="969"/>
        <v>0</v>
      </c>
      <c r="CY377">
        <f t="shared" si="969"/>
        <v>0</v>
      </c>
      <c r="CZ377">
        <f t="shared" si="969"/>
        <v>0</v>
      </c>
      <c r="DA377">
        <f t="shared" si="969"/>
        <v>0</v>
      </c>
      <c r="DB377">
        <f t="shared" si="969"/>
        <v>0</v>
      </c>
      <c r="DC377">
        <f t="shared" si="969"/>
        <v>0</v>
      </c>
      <c r="DD377">
        <f t="shared" si="970"/>
        <v>0</v>
      </c>
      <c r="DE377">
        <f t="shared" si="970"/>
        <v>0</v>
      </c>
      <c r="DF377">
        <f t="shared" si="970"/>
        <v>0</v>
      </c>
      <c r="DG377">
        <f t="shared" si="970"/>
        <v>0</v>
      </c>
      <c r="DH377">
        <f t="shared" si="970"/>
        <v>0</v>
      </c>
      <c r="DI377">
        <f t="shared" si="970"/>
        <v>0</v>
      </c>
      <c r="DJ377">
        <f t="shared" si="970"/>
        <v>0</v>
      </c>
      <c r="DK377">
        <f t="shared" si="970"/>
        <v>0</v>
      </c>
      <c r="DL377">
        <f t="shared" si="970"/>
        <v>0</v>
      </c>
      <c r="DM377">
        <f t="shared" si="970"/>
        <v>0</v>
      </c>
      <c r="DN377">
        <f t="shared" si="971"/>
        <v>0</v>
      </c>
      <c r="DO377">
        <f t="shared" si="971"/>
        <v>0</v>
      </c>
      <c r="DP377">
        <f t="shared" si="971"/>
        <v>0</v>
      </c>
      <c r="DQ377">
        <f t="shared" si="971"/>
        <v>0</v>
      </c>
      <c r="DR377">
        <f t="shared" si="971"/>
        <v>0</v>
      </c>
      <c r="DS377">
        <f t="shared" si="971"/>
        <v>0</v>
      </c>
      <c r="DT377">
        <f t="shared" si="971"/>
        <v>0</v>
      </c>
      <c r="DU377">
        <f t="shared" si="971"/>
        <v>0</v>
      </c>
      <c r="DV377">
        <f t="shared" si="971"/>
        <v>0</v>
      </c>
      <c r="DW377">
        <f t="shared" si="971"/>
        <v>0</v>
      </c>
      <c r="DX377">
        <f>IF($C377&lt;&gt;"",IF(BL377&gt;0,1,0),0)</f>
        <v>0</v>
      </c>
      <c r="DY377">
        <f>IF($C377&lt;&gt;"",IF(BM377&gt;0,1,0),0)</f>
        <v>0</v>
      </c>
      <c r="DZ377">
        <f>IF($C377&lt;&gt;"",IF(BN377&gt;0,1,0),0)</f>
        <v>0</v>
      </c>
    </row>
    <row r="378" spans="1:130" ht="15.75">
      <c r="A378" s="106"/>
      <c r="B378" s="55"/>
      <c r="C378" s="97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65"/>
      <c r="AA378" s="65"/>
      <c r="AB378" s="65"/>
      <c r="AC378" s="65"/>
      <c r="AD378" s="65"/>
      <c r="AE378" s="65"/>
      <c r="AF378" s="65"/>
      <c r="AG378" s="65"/>
      <c r="AH378" s="65"/>
      <c r="AI378" s="65"/>
      <c r="AJ378" s="65"/>
      <c r="AK378" s="65"/>
      <c r="AL378" s="65"/>
      <c r="AM378" s="20"/>
      <c r="AN378" s="20"/>
      <c r="AO378" s="20"/>
      <c r="AP378" s="20"/>
      <c r="AQ378" s="20"/>
      <c r="AR378" s="20"/>
      <c r="AS378" s="65"/>
      <c r="AT378" s="65"/>
      <c r="AU378" s="65"/>
      <c r="AV378" s="65"/>
      <c r="AW378" s="65"/>
      <c r="AX378" s="65"/>
      <c r="AY378" s="18"/>
      <c r="AZ378" s="18"/>
      <c r="BA378" s="18"/>
      <c r="BB378" s="18"/>
      <c r="BC378" s="18"/>
      <c r="BD378" s="18"/>
      <c r="BE378" s="25"/>
      <c r="BF378" s="18"/>
      <c r="BG378" s="18"/>
      <c r="BH378" s="2"/>
      <c r="BI378" s="2"/>
      <c r="BJ378" s="2"/>
      <c r="BK378" s="2"/>
      <c r="BL378" s="9"/>
      <c r="BM378" s="2"/>
      <c r="BN378" s="2"/>
      <c r="BO378" s="103"/>
    </row>
    <row r="379" spans="1:130">
      <c r="A379" s="105">
        <f>IF(LEFT(B379,1)&lt;&gt;"",IF(LEFT(B379,1)&lt;&gt;" ",COUNT($A$66:A378)+1,""),"")</f>
        <v>45</v>
      </c>
      <c r="B379" s="54" t="s">
        <v>59</v>
      </c>
      <c r="C379" s="97">
        <v>3</v>
      </c>
      <c r="D379" s="9">
        <f t="shared" ref="D379:AI379" si="973">SUM(D380:D386)</f>
        <v>1</v>
      </c>
      <c r="E379" s="9">
        <f t="shared" si="973"/>
        <v>13.5</v>
      </c>
      <c r="F379" s="9">
        <f t="shared" si="973"/>
        <v>15</v>
      </c>
      <c r="G379" s="9">
        <f t="shared" si="973"/>
        <v>34</v>
      </c>
      <c r="H379" s="9">
        <f t="shared" si="973"/>
        <v>61</v>
      </c>
      <c r="I379" s="9">
        <f t="shared" si="973"/>
        <v>4</v>
      </c>
      <c r="J379" s="9">
        <f t="shared" si="973"/>
        <v>24</v>
      </c>
      <c r="K379" s="9">
        <f t="shared" si="973"/>
        <v>47</v>
      </c>
      <c r="L379" s="9">
        <f t="shared" si="973"/>
        <v>39</v>
      </c>
      <c r="M379" s="9">
        <f t="shared" si="973"/>
        <v>19</v>
      </c>
      <c r="N379" s="9">
        <f t="shared" si="973"/>
        <v>0.72899999999999998</v>
      </c>
      <c r="O379" s="9">
        <f t="shared" si="973"/>
        <v>3.0209999999999999</v>
      </c>
      <c r="P379" s="9">
        <f t="shared" si="973"/>
        <v>4.26</v>
      </c>
      <c r="Q379" s="9">
        <f t="shared" si="973"/>
        <v>1.734</v>
      </c>
      <c r="R379" s="9">
        <f t="shared" si="973"/>
        <v>2.2669999999999999</v>
      </c>
      <c r="S379" s="9">
        <f t="shared" si="973"/>
        <v>4.1560000000000006</v>
      </c>
      <c r="T379" s="9">
        <f t="shared" si="973"/>
        <v>9.2080000000000002</v>
      </c>
      <c r="U379" s="9">
        <f t="shared" si="973"/>
        <v>17.372</v>
      </c>
      <c r="V379" s="9">
        <f t="shared" si="973"/>
        <v>19.346</v>
      </c>
      <c r="W379" s="9">
        <f t="shared" si="973"/>
        <v>11.42</v>
      </c>
      <c r="X379" s="9">
        <f t="shared" si="973"/>
        <v>26.071761599999999</v>
      </c>
      <c r="Y379" s="9">
        <f t="shared" si="973"/>
        <v>34.036757999999999</v>
      </c>
      <c r="Z379" s="9">
        <f t="shared" si="973"/>
        <v>564.34043870000005</v>
      </c>
      <c r="AA379" s="9">
        <f t="shared" si="973"/>
        <v>572.8679681000001</v>
      </c>
      <c r="AB379" s="9">
        <f t="shared" si="973"/>
        <v>235.31245419999999</v>
      </c>
      <c r="AC379" s="9">
        <f t="shared" si="973"/>
        <v>1082</v>
      </c>
      <c r="AD379" s="9">
        <f t="shared" si="973"/>
        <v>990.5055354000001</v>
      </c>
      <c r="AE379" s="9">
        <f t="shared" si="973"/>
        <v>1207.4391989000001</v>
      </c>
      <c r="AF379" s="9">
        <f t="shared" si="973"/>
        <v>1389.5084844744999</v>
      </c>
      <c r="AG379" s="9">
        <f t="shared" si="973"/>
        <v>1550.5427970156793</v>
      </c>
      <c r="AH379" s="9">
        <f t="shared" si="973"/>
        <v>1958.6241559503651</v>
      </c>
      <c r="AI379" s="9">
        <f t="shared" si="973"/>
        <v>2119.2839811514368</v>
      </c>
      <c r="AJ379" s="9">
        <f t="shared" ref="AJ379:BK379" si="974">SUM(AJ380:AJ386)</f>
        <v>1634.60298423519</v>
      </c>
      <c r="AK379" s="9">
        <f t="shared" si="974"/>
        <v>1756.2383339255523</v>
      </c>
      <c r="AL379" s="9">
        <f t="shared" si="974"/>
        <v>1683</v>
      </c>
      <c r="AM379" s="9">
        <f t="shared" si="974"/>
        <v>444.20500000000004</v>
      </c>
      <c r="AN379" s="9">
        <f t="shared" si="974"/>
        <v>569.93172470000002</v>
      </c>
      <c r="AO379" s="9">
        <f t="shared" si="974"/>
        <v>548.65013569999996</v>
      </c>
      <c r="AP379" s="9">
        <f t="shared" si="974"/>
        <v>476.54567959999997</v>
      </c>
      <c r="AQ379" s="9">
        <f t="shared" si="974"/>
        <v>489.1165274</v>
      </c>
      <c r="AR379" s="9">
        <f t="shared" si="974"/>
        <v>98.070836700000001</v>
      </c>
      <c r="AS379" s="9">
        <f t="shared" si="974"/>
        <v>85.971334100000007</v>
      </c>
      <c r="AT379" s="9">
        <f t="shared" si="974"/>
        <v>113.9298785</v>
      </c>
      <c r="AU379" s="9">
        <f t="shared" si="974"/>
        <v>650.69242610000003</v>
      </c>
      <c r="AV379" s="9">
        <f t="shared" si="974"/>
        <v>1412.452</v>
      </c>
      <c r="AW379" s="9">
        <f t="shared" si="974"/>
        <v>1570.931</v>
      </c>
      <c r="AX379" s="9">
        <f t="shared" si="974"/>
        <v>51.5816394</v>
      </c>
      <c r="AY379" s="9">
        <f t="shared" si="974"/>
        <v>22.056117</v>
      </c>
      <c r="AZ379" s="9">
        <f t="shared" si="974"/>
        <v>17.5360269</v>
      </c>
      <c r="BA379" s="9">
        <f t="shared" si="974"/>
        <v>8.0354499999999995E-2</v>
      </c>
      <c r="BB379" s="9">
        <f t="shared" si="974"/>
        <v>0.107067</v>
      </c>
      <c r="BC379" s="9">
        <f t="shared" si="974"/>
        <v>0.36072720000000003</v>
      </c>
      <c r="BD379" s="9">
        <f t="shared" si="974"/>
        <v>0.37854749999999998</v>
      </c>
      <c r="BE379" s="9">
        <f t="shared" si="974"/>
        <v>0.4261971</v>
      </c>
      <c r="BF379" s="9">
        <f t="shared" si="974"/>
        <v>2.5389305000000002</v>
      </c>
      <c r="BG379" s="9">
        <f t="shared" si="974"/>
        <v>2089.5864639000001</v>
      </c>
      <c r="BH379" s="9">
        <f t="shared" si="974"/>
        <v>2.5884399</v>
      </c>
      <c r="BI379" s="9">
        <f t="shared" si="974"/>
        <v>14.0553191</v>
      </c>
      <c r="BJ379" s="9">
        <f t="shared" si="974"/>
        <v>6.8849999999999998</v>
      </c>
      <c r="BK379" s="9">
        <f t="shared" si="974"/>
        <v>6.8849999999999998</v>
      </c>
      <c r="BL379" s="9">
        <f>SUM(BL380:BL386)</f>
        <v>23.073</v>
      </c>
      <c r="BM379" s="9">
        <f>SUM(BM380:BM386)</f>
        <v>6.8849999999999998</v>
      </c>
      <c r="BN379" s="9">
        <f>SUM(BN380:BN386)</f>
        <v>0</v>
      </c>
      <c r="BO379" s="103"/>
      <c r="BP379">
        <f t="shared" ref="BP379:CU379" si="975">IF($C379&lt;&gt;"",IF(D379&gt;0,1,0),0)</f>
        <v>1</v>
      </c>
      <c r="BQ379">
        <f t="shared" si="975"/>
        <v>1</v>
      </c>
      <c r="BR379">
        <f t="shared" si="975"/>
        <v>1</v>
      </c>
      <c r="BS379">
        <f t="shared" si="975"/>
        <v>1</v>
      </c>
      <c r="BT379">
        <f t="shared" si="975"/>
        <v>1</v>
      </c>
      <c r="BU379">
        <f t="shared" si="975"/>
        <v>1</v>
      </c>
      <c r="BV379">
        <f t="shared" si="975"/>
        <v>1</v>
      </c>
      <c r="BW379">
        <f t="shared" si="975"/>
        <v>1</v>
      </c>
      <c r="BX379">
        <f t="shared" si="975"/>
        <v>1</v>
      </c>
      <c r="BY379">
        <f t="shared" si="975"/>
        <v>1</v>
      </c>
      <c r="BZ379">
        <f t="shared" si="975"/>
        <v>1</v>
      </c>
      <c r="CA379">
        <f t="shared" si="975"/>
        <v>1</v>
      </c>
      <c r="CB379">
        <f t="shared" si="975"/>
        <v>1</v>
      </c>
      <c r="CC379">
        <f t="shared" si="975"/>
        <v>1</v>
      </c>
      <c r="CD379">
        <f t="shared" si="975"/>
        <v>1</v>
      </c>
      <c r="CE379">
        <f t="shared" si="975"/>
        <v>1</v>
      </c>
      <c r="CF379">
        <f t="shared" si="975"/>
        <v>1</v>
      </c>
      <c r="CG379">
        <f t="shared" si="975"/>
        <v>1</v>
      </c>
      <c r="CH379">
        <f t="shared" si="975"/>
        <v>1</v>
      </c>
      <c r="CI379">
        <f t="shared" si="975"/>
        <v>1</v>
      </c>
      <c r="CJ379">
        <f t="shared" si="975"/>
        <v>1</v>
      </c>
      <c r="CK379">
        <f t="shared" si="975"/>
        <v>1</v>
      </c>
      <c r="CL379">
        <f t="shared" si="975"/>
        <v>1</v>
      </c>
      <c r="CM379">
        <f t="shared" si="975"/>
        <v>1</v>
      </c>
      <c r="CN379">
        <f t="shared" si="975"/>
        <v>1</v>
      </c>
      <c r="CO379">
        <f t="shared" si="975"/>
        <v>1</v>
      </c>
      <c r="CP379">
        <f t="shared" si="975"/>
        <v>1</v>
      </c>
      <c r="CQ379">
        <f t="shared" si="975"/>
        <v>1</v>
      </c>
      <c r="CR379">
        <f t="shared" si="975"/>
        <v>1</v>
      </c>
      <c r="CS379">
        <f t="shared" si="975"/>
        <v>1</v>
      </c>
      <c r="CT379">
        <f t="shared" si="975"/>
        <v>1</v>
      </c>
      <c r="CU379">
        <f t="shared" si="975"/>
        <v>1</v>
      </c>
      <c r="CV379">
        <f t="shared" ref="CV379:DZ379" si="976">IF($C379&lt;&gt;"",IF(AJ379&gt;0,1,0),0)</f>
        <v>1</v>
      </c>
      <c r="CW379">
        <f t="shared" si="976"/>
        <v>1</v>
      </c>
      <c r="CX379">
        <f t="shared" si="976"/>
        <v>1</v>
      </c>
      <c r="CY379">
        <f t="shared" si="976"/>
        <v>1</v>
      </c>
      <c r="CZ379">
        <f t="shared" si="976"/>
        <v>1</v>
      </c>
      <c r="DA379">
        <f t="shared" si="976"/>
        <v>1</v>
      </c>
      <c r="DB379">
        <f t="shared" si="976"/>
        <v>1</v>
      </c>
      <c r="DC379">
        <f t="shared" si="976"/>
        <v>1</v>
      </c>
      <c r="DD379">
        <f t="shared" si="976"/>
        <v>1</v>
      </c>
      <c r="DE379">
        <f t="shared" si="976"/>
        <v>1</v>
      </c>
      <c r="DF379">
        <f t="shared" si="976"/>
        <v>1</v>
      </c>
      <c r="DG379">
        <f t="shared" si="976"/>
        <v>1</v>
      </c>
      <c r="DH379">
        <f t="shared" si="976"/>
        <v>1</v>
      </c>
      <c r="DI379">
        <f t="shared" si="976"/>
        <v>1</v>
      </c>
      <c r="DJ379">
        <f t="shared" si="976"/>
        <v>1</v>
      </c>
      <c r="DK379">
        <f t="shared" si="976"/>
        <v>1</v>
      </c>
      <c r="DL379">
        <f t="shared" si="976"/>
        <v>1</v>
      </c>
      <c r="DM379">
        <f t="shared" si="976"/>
        <v>1</v>
      </c>
      <c r="DN379">
        <f t="shared" si="976"/>
        <v>1</v>
      </c>
      <c r="DO379">
        <f t="shared" si="976"/>
        <v>1</v>
      </c>
      <c r="DP379">
        <f t="shared" si="976"/>
        <v>1</v>
      </c>
      <c r="DQ379">
        <f t="shared" si="976"/>
        <v>1</v>
      </c>
      <c r="DR379">
        <f t="shared" si="976"/>
        <v>1</v>
      </c>
      <c r="DS379">
        <f t="shared" si="976"/>
        <v>1</v>
      </c>
      <c r="DT379">
        <f t="shared" si="976"/>
        <v>1</v>
      </c>
      <c r="DU379">
        <f t="shared" si="976"/>
        <v>1</v>
      </c>
      <c r="DV379">
        <f t="shared" si="976"/>
        <v>1</v>
      </c>
      <c r="DW379">
        <f t="shared" si="976"/>
        <v>1</v>
      </c>
      <c r="DX379">
        <f t="shared" si="976"/>
        <v>1</v>
      </c>
      <c r="DY379">
        <f t="shared" si="976"/>
        <v>1</v>
      </c>
      <c r="DZ379">
        <f t="shared" si="976"/>
        <v>0</v>
      </c>
    </row>
    <row r="380" spans="1:130">
      <c r="A380" s="105"/>
      <c r="B380" s="24" t="s">
        <v>15</v>
      </c>
      <c r="C380" s="97"/>
      <c r="D380" s="34">
        <v>0</v>
      </c>
      <c r="E380" s="34">
        <v>0</v>
      </c>
      <c r="F380" s="34">
        <v>0</v>
      </c>
      <c r="G380" s="34">
        <v>0</v>
      </c>
      <c r="H380" s="34">
        <v>0</v>
      </c>
      <c r="I380" s="34">
        <v>0</v>
      </c>
      <c r="J380" s="34">
        <v>0</v>
      </c>
      <c r="K380" s="34">
        <v>20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6">
        <v>0</v>
      </c>
      <c r="AO380" s="36">
        <v>0</v>
      </c>
      <c r="AP380" s="36">
        <v>0</v>
      </c>
      <c r="AQ380" s="36">
        <v>0</v>
      </c>
      <c r="AR380" s="36">
        <v>0</v>
      </c>
      <c r="AS380" s="36">
        <v>0</v>
      </c>
      <c r="AT380" s="36">
        <v>0</v>
      </c>
      <c r="AU380" s="36">
        <v>0</v>
      </c>
      <c r="AV380" s="36">
        <v>0</v>
      </c>
      <c r="AW380" s="36">
        <v>0</v>
      </c>
      <c r="AX380" s="36">
        <v>0</v>
      </c>
      <c r="AY380" s="36">
        <v>0</v>
      </c>
      <c r="AZ380" s="36">
        <v>0</v>
      </c>
      <c r="BA380" s="36">
        <v>0</v>
      </c>
      <c r="BB380" s="36">
        <v>0</v>
      </c>
      <c r="BC380" s="36">
        <v>0</v>
      </c>
      <c r="BD380" s="36">
        <v>0</v>
      </c>
      <c r="BE380" s="36">
        <v>0</v>
      </c>
      <c r="BF380" s="36">
        <v>0</v>
      </c>
      <c r="BG380" s="36">
        <v>0</v>
      </c>
      <c r="BH380" s="36">
        <v>0</v>
      </c>
      <c r="BI380" s="36">
        <v>0</v>
      </c>
      <c r="BJ380" s="118">
        <v>0</v>
      </c>
      <c r="BK380" s="118">
        <v>0</v>
      </c>
      <c r="BL380" s="118">
        <v>0</v>
      </c>
      <c r="BM380" s="118">
        <v>0</v>
      </c>
      <c r="BN380" s="118">
        <v>0</v>
      </c>
      <c r="BO380" s="103"/>
      <c r="BP380">
        <f t="shared" ref="BP380:BY387" si="977">IF($C380&lt;&gt;"",IF(D380&gt;0,1,0),0)</f>
        <v>0</v>
      </c>
      <c r="BQ380">
        <f t="shared" si="977"/>
        <v>0</v>
      </c>
      <c r="BR380">
        <f t="shared" si="977"/>
        <v>0</v>
      </c>
      <c r="BS380">
        <f t="shared" si="977"/>
        <v>0</v>
      </c>
      <c r="BT380">
        <f t="shared" si="977"/>
        <v>0</v>
      </c>
      <c r="BU380">
        <f t="shared" si="977"/>
        <v>0</v>
      </c>
      <c r="BV380">
        <f t="shared" si="977"/>
        <v>0</v>
      </c>
      <c r="BW380">
        <f t="shared" si="977"/>
        <v>0</v>
      </c>
      <c r="BX380">
        <f t="shared" si="977"/>
        <v>0</v>
      </c>
      <c r="BY380">
        <f t="shared" si="977"/>
        <v>0</v>
      </c>
      <c r="BZ380">
        <f t="shared" ref="BZ380:CI387" si="978">IF($C380&lt;&gt;"",IF(N380&gt;0,1,0),0)</f>
        <v>0</v>
      </c>
      <c r="CA380">
        <f t="shared" si="978"/>
        <v>0</v>
      </c>
      <c r="CB380">
        <f t="shared" si="978"/>
        <v>0</v>
      </c>
      <c r="CC380">
        <f t="shared" si="978"/>
        <v>0</v>
      </c>
      <c r="CD380">
        <f t="shared" si="978"/>
        <v>0</v>
      </c>
      <c r="CE380">
        <f t="shared" si="978"/>
        <v>0</v>
      </c>
      <c r="CF380">
        <f t="shared" si="978"/>
        <v>0</v>
      </c>
      <c r="CG380">
        <f t="shared" si="978"/>
        <v>0</v>
      </c>
      <c r="CH380">
        <f t="shared" si="978"/>
        <v>0</v>
      </c>
      <c r="CI380">
        <f t="shared" si="978"/>
        <v>0</v>
      </c>
      <c r="CJ380">
        <f t="shared" ref="CJ380:CS387" si="979">IF($C380&lt;&gt;"",IF(X380&gt;0,1,0),0)</f>
        <v>0</v>
      </c>
      <c r="CK380">
        <f t="shared" si="979"/>
        <v>0</v>
      </c>
      <c r="CL380">
        <f t="shared" si="979"/>
        <v>0</v>
      </c>
      <c r="CM380">
        <f t="shared" si="979"/>
        <v>0</v>
      </c>
      <c r="CN380">
        <f t="shared" si="979"/>
        <v>0</v>
      </c>
      <c r="CO380">
        <f t="shared" si="979"/>
        <v>0</v>
      </c>
      <c r="CP380">
        <f t="shared" si="979"/>
        <v>0</v>
      </c>
      <c r="CQ380">
        <f t="shared" si="979"/>
        <v>0</v>
      </c>
      <c r="CR380">
        <f t="shared" si="979"/>
        <v>0</v>
      </c>
      <c r="CS380">
        <f t="shared" si="979"/>
        <v>0</v>
      </c>
      <c r="CT380">
        <f t="shared" ref="CT380:DC387" si="980">IF($C380&lt;&gt;"",IF(AH380&gt;0,1,0),0)</f>
        <v>0</v>
      </c>
      <c r="CU380">
        <f t="shared" si="980"/>
        <v>0</v>
      </c>
      <c r="CV380">
        <f t="shared" si="980"/>
        <v>0</v>
      </c>
      <c r="CW380">
        <f t="shared" si="980"/>
        <v>0</v>
      </c>
      <c r="CX380">
        <f t="shared" si="980"/>
        <v>0</v>
      </c>
      <c r="CY380">
        <f t="shared" si="980"/>
        <v>0</v>
      </c>
      <c r="CZ380">
        <f t="shared" si="980"/>
        <v>0</v>
      </c>
      <c r="DA380">
        <f t="shared" si="980"/>
        <v>0</v>
      </c>
      <c r="DB380">
        <f t="shared" si="980"/>
        <v>0</v>
      </c>
      <c r="DC380">
        <f t="shared" si="980"/>
        <v>0</v>
      </c>
      <c r="DD380">
        <f t="shared" ref="DD380:DM387" si="981">IF($C380&lt;&gt;"",IF(AR380&gt;0,1,0),0)</f>
        <v>0</v>
      </c>
      <c r="DE380">
        <f t="shared" si="981"/>
        <v>0</v>
      </c>
      <c r="DF380">
        <f t="shared" si="981"/>
        <v>0</v>
      </c>
      <c r="DG380">
        <f t="shared" si="981"/>
        <v>0</v>
      </c>
      <c r="DH380">
        <f t="shared" si="981"/>
        <v>0</v>
      </c>
      <c r="DI380">
        <f t="shared" si="981"/>
        <v>0</v>
      </c>
      <c r="DJ380">
        <f t="shared" si="981"/>
        <v>0</v>
      </c>
      <c r="DK380">
        <f t="shared" si="981"/>
        <v>0</v>
      </c>
      <c r="DL380">
        <f t="shared" si="981"/>
        <v>0</v>
      </c>
      <c r="DM380">
        <f t="shared" si="981"/>
        <v>0</v>
      </c>
      <c r="DN380">
        <f t="shared" ref="DN380:DW387" si="982">IF($C380&lt;&gt;"",IF(BB380&gt;0,1,0),0)</f>
        <v>0</v>
      </c>
      <c r="DO380">
        <f t="shared" si="982"/>
        <v>0</v>
      </c>
      <c r="DP380">
        <f t="shared" si="982"/>
        <v>0</v>
      </c>
      <c r="DQ380">
        <f t="shared" si="982"/>
        <v>0</v>
      </c>
      <c r="DR380">
        <f t="shared" si="982"/>
        <v>0</v>
      </c>
      <c r="DS380">
        <f t="shared" si="982"/>
        <v>0</v>
      </c>
      <c r="DT380">
        <f t="shared" si="982"/>
        <v>0</v>
      </c>
      <c r="DU380">
        <f t="shared" si="982"/>
        <v>0</v>
      </c>
      <c r="DV380">
        <f t="shared" si="982"/>
        <v>0</v>
      </c>
      <c r="DW380">
        <f t="shared" si="982"/>
        <v>0</v>
      </c>
      <c r="DX380">
        <f t="shared" ref="DX380:DZ386" si="983">IF($C380&lt;&gt;"",IF(BL379&gt;0,1,0),0)</f>
        <v>0</v>
      </c>
      <c r="DY380">
        <f t="shared" si="983"/>
        <v>0</v>
      </c>
      <c r="DZ380">
        <f t="shared" si="983"/>
        <v>0</v>
      </c>
    </row>
    <row r="381" spans="1:130">
      <c r="A381" s="106"/>
      <c r="B381" s="19" t="s">
        <v>2</v>
      </c>
      <c r="C381" s="97"/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18">
        <v>0</v>
      </c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41" t="s">
        <v>16</v>
      </c>
      <c r="AC381" s="34">
        <v>287</v>
      </c>
      <c r="AD381" s="9"/>
      <c r="AE381" s="9"/>
      <c r="AF381" s="9"/>
      <c r="AG381" s="9"/>
      <c r="AH381" s="34">
        <v>734</v>
      </c>
      <c r="AI381" s="34">
        <v>845</v>
      </c>
      <c r="AJ381" s="34">
        <v>0</v>
      </c>
      <c r="AK381" s="34">
        <v>75</v>
      </c>
      <c r="AL381" s="34">
        <v>85</v>
      </c>
      <c r="AM381" s="34">
        <v>118</v>
      </c>
      <c r="AN381" s="34">
        <v>149</v>
      </c>
      <c r="AO381" s="34">
        <v>25</v>
      </c>
      <c r="AP381" s="34">
        <v>2.2999999999999998</v>
      </c>
      <c r="AQ381" s="34">
        <v>0.1</v>
      </c>
      <c r="AR381" s="34">
        <v>51.5</v>
      </c>
      <c r="AS381" s="34">
        <v>50.2</v>
      </c>
      <c r="AT381" s="34">
        <v>82.1</v>
      </c>
      <c r="AU381" s="41" t="s">
        <v>16</v>
      </c>
      <c r="AV381" s="34">
        <v>193</v>
      </c>
      <c r="AW381" s="18">
        <v>193</v>
      </c>
      <c r="AX381" s="34">
        <v>0</v>
      </c>
      <c r="AY381" s="34">
        <v>0</v>
      </c>
      <c r="AZ381" s="34">
        <v>0</v>
      </c>
      <c r="BA381" s="34">
        <v>0</v>
      </c>
      <c r="BB381" s="34">
        <v>0</v>
      </c>
      <c r="BC381" s="34">
        <v>0</v>
      </c>
      <c r="BD381" s="34">
        <v>0</v>
      </c>
      <c r="BE381" s="34">
        <v>0</v>
      </c>
      <c r="BF381" s="34">
        <v>0</v>
      </c>
      <c r="BG381" s="34">
        <v>0</v>
      </c>
      <c r="BH381" s="34">
        <v>0</v>
      </c>
      <c r="BI381" s="34">
        <v>0</v>
      </c>
      <c r="BJ381" s="118">
        <v>0</v>
      </c>
      <c r="BK381" s="118">
        <v>0</v>
      </c>
      <c r="BL381" s="118">
        <v>0</v>
      </c>
      <c r="BM381" s="118">
        <v>0</v>
      </c>
      <c r="BN381" s="118">
        <v>0</v>
      </c>
      <c r="BO381" s="103"/>
      <c r="BP381">
        <f t="shared" si="977"/>
        <v>0</v>
      </c>
      <c r="BQ381">
        <f t="shared" si="977"/>
        <v>0</v>
      </c>
      <c r="BR381">
        <f t="shared" si="977"/>
        <v>0</v>
      </c>
      <c r="BS381">
        <f t="shared" si="977"/>
        <v>0</v>
      </c>
      <c r="BT381">
        <f t="shared" si="977"/>
        <v>0</v>
      </c>
      <c r="BU381">
        <f t="shared" si="977"/>
        <v>0</v>
      </c>
      <c r="BV381">
        <f t="shared" si="977"/>
        <v>0</v>
      </c>
      <c r="BW381">
        <f t="shared" si="977"/>
        <v>0</v>
      </c>
      <c r="BX381">
        <f t="shared" si="977"/>
        <v>0</v>
      </c>
      <c r="BY381">
        <f t="shared" si="977"/>
        <v>0</v>
      </c>
      <c r="BZ381">
        <f t="shared" si="978"/>
        <v>0</v>
      </c>
      <c r="CA381">
        <f t="shared" si="978"/>
        <v>0</v>
      </c>
      <c r="CB381">
        <f t="shared" si="978"/>
        <v>0</v>
      </c>
      <c r="CC381">
        <f t="shared" si="978"/>
        <v>0</v>
      </c>
      <c r="CD381">
        <f t="shared" si="978"/>
        <v>0</v>
      </c>
      <c r="CE381">
        <f t="shared" si="978"/>
        <v>0</v>
      </c>
      <c r="CF381">
        <f t="shared" si="978"/>
        <v>0</v>
      </c>
      <c r="CG381">
        <f t="shared" si="978"/>
        <v>0</v>
      </c>
      <c r="CH381">
        <f t="shared" si="978"/>
        <v>0</v>
      </c>
      <c r="CI381">
        <f t="shared" si="978"/>
        <v>0</v>
      </c>
      <c r="CJ381">
        <f t="shared" si="979"/>
        <v>0</v>
      </c>
      <c r="CK381">
        <f t="shared" si="979"/>
        <v>0</v>
      </c>
      <c r="CL381">
        <f t="shared" si="979"/>
        <v>0</v>
      </c>
      <c r="CM381">
        <f t="shared" si="979"/>
        <v>0</v>
      </c>
      <c r="CN381">
        <f t="shared" si="979"/>
        <v>0</v>
      </c>
      <c r="CO381">
        <f t="shared" si="979"/>
        <v>0</v>
      </c>
      <c r="CP381">
        <f t="shared" si="979"/>
        <v>0</v>
      </c>
      <c r="CQ381">
        <f t="shared" si="979"/>
        <v>0</v>
      </c>
      <c r="CR381">
        <f t="shared" si="979"/>
        <v>0</v>
      </c>
      <c r="CS381">
        <f t="shared" si="979"/>
        <v>0</v>
      </c>
      <c r="CT381">
        <f t="shared" si="980"/>
        <v>0</v>
      </c>
      <c r="CU381">
        <f t="shared" si="980"/>
        <v>0</v>
      </c>
      <c r="CV381">
        <f t="shared" si="980"/>
        <v>0</v>
      </c>
      <c r="CW381">
        <f t="shared" si="980"/>
        <v>0</v>
      </c>
      <c r="CX381">
        <f t="shared" si="980"/>
        <v>0</v>
      </c>
      <c r="CY381">
        <f t="shared" si="980"/>
        <v>0</v>
      </c>
      <c r="CZ381">
        <f t="shared" si="980"/>
        <v>0</v>
      </c>
      <c r="DA381">
        <f t="shared" si="980"/>
        <v>0</v>
      </c>
      <c r="DB381">
        <f t="shared" si="980"/>
        <v>0</v>
      </c>
      <c r="DC381">
        <f t="shared" si="980"/>
        <v>0</v>
      </c>
      <c r="DD381">
        <f t="shared" si="981"/>
        <v>0</v>
      </c>
      <c r="DE381">
        <f t="shared" si="981"/>
        <v>0</v>
      </c>
      <c r="DF381">
        <f t="shared" si="981"/>
        <v>0</v>
      </c>
      <c r="DG381">
        <f t="shared" si="981"/>
        <v>0</v>
      </c>
      <c r="DH381">
        <f t="shared" si="981"/>
        <v>0</v>
      </c>
      <c r="DI381">
        <f t="shared" si="981"/>
        <v>0</v>
      </c>
      <c r="DJ381">
        <f t="shared" si="981"/>
        <v>0</v>
      </c>
      <c r="DK381">
        <f t="shared" si="981"/>
        <v>0</v>
      </c>
      <c r="DL381">
        <f t="shared" si="981"/>
        <v>0</v>
      </c>
      <c r="DM381">
        <f t="shared" si="981"/>
        <v>0</v>
      </c>
      <c r="DN381">
        <f t="shared" si="982"/>
        <v>0</v>
      </c>
      <c r="DO381">
        <f t="shared" si="982"/>
        <v>0</v>
      </c>
      <c r="DP381">
        <f t="shared" si="982"/>
        <v>0</v>
      </c>
      <c r="DQ381">
        <f t="shared" si="982"/>
        <v>0</v>
      </c>
      <c r="DR381">
        <f t="shared" si="982"/>
        <v>0</v>
      </c>
      <c r="DS381">
        <f t="shared" si="982"/>
        <v>0</v>
      </c>
      <c r="DT381">
        <f t="shared" si="982"/>
        <v>0</v>
      </c>
      <c r="DU381">
        <f t="shared" si="982"/>
        <v>0</v>
      </c>
      <c r="DV381">
        <f t="shared" si="982"/>
        <v>0</v>
      </c>
      <c r="DW381">
        <f t="shared" si="982"/>
        <v>0</v>
      </c>
      <c r="DX381">
        <f t="shared" si="983"/>
        <v>0</v>
      </c>
      <c r="DY381">
        <f t="shared" si="983"/>
        <v>0</v>
      </c>
      <c r="DZ381">
        <f t="shared" si="983"/>
        <v>0</v>
      </c>
    </row>
    <row r="382" spans="1:130">
      <c r="A382" s="106" t="str">
        <f>IF(LEFT(B420,1)&lt;&gt;"",IF(LEFT(B420,1)&lt;&gt;" ",COUNT($A$66:A378)+1,""),"")</f>
        <v/>
      </c>
      <c r="B382" s="55" t="s">
        <v>3</v>
      </c>
      <c r="C382" s="98"/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18">
        <v>0</v>
      </c>
      <c r="N382" s="18">
        <v>0.20399999999999999</v>
      </c>
      <c r="O382" s="18">
        <v>2.496</v>
      </c>
      <c r="P382" s="18">
        <v>3.613</v>
      </c>
      <c r="Q382" s="18">
        <v>0.89700000000000002</v>
      </c>
      <c r="R382" s="18">
        <v>1.3779999999999999</v>
      </c>
      <c r="S382" s="18">
        <v>1.58</v>
      </c>
      <c r="T382" s="18">
        <v>1.6419999999999999</v>
      </c>
      <c r="U382" s="18">
        <v>1.72</v>
      </c>
      <c r="V382" s="18">
        <v>2.0259999999999998</v>
      </c>
      <c r="W382" s="18">
        <v>2.262</v>
      </c>
      <c r="X382" s="18">
        <v>7.3567615999999996</v>
      </c>
      <c r="Y382" s="65">
        <v>10.858758</v>
      </c>
      <c r="Z382" s="18">
        <v>15.7994387</v>
      </c>
      <c r="AA382" s="18">
        <v>42.648968100000005</v>
      </c>
      <c r="AB382" s="18">
        <v>131.31245419999999</v>
      </c>
      <c r="AC382" s="41" t="s">
        <v>16</v>
      </c>
      <c r="AD382" s="18">
        <v>121.8750354</v>
      </c>
      <c r="AE382" s="18">
        <v>272.49093339999996</v>
      </c>
      <c r="AF382" s="18">
        <v>378.09430600000002</v>
      </c>
      <c r="AG382" s="18">
        <v>441.45392830000003</v>
      </c>
      <c r="AH382" s="18">
        <v>24</v>
      </c>
      <c r="AI382" s="41" t="s">
        <v>16</v>
      </c>
      <c r="AJ382" s="18">
        <v>309.01021180000004</v>
      </c>
      <c r="AK382" s="18">
        <f>293-AK381</f>
        <v>218</v>
      </c>
      <c r="AL382" s="18">
        <f>476-AL381</f>
        <v>391</v>
      </c>
      <c r="AM382" s="65">
        <f>317-AM381</f>
        <v>199</v>
      </c>
      <c r="AN382" s="65">
        <f>444.6237247-AN381</f>
        <v>295.62372470000003</v>
      </c>
      <c r="AO382" s="65">
        <f>434.0371357-AO381</f>
        <v>409.03713570000002</v>
      </c>
      <c r="AP382" s="65">
        <f>344.6306796-AP381</f>
        <v>342.3306796</v>
      </c>
      <c r="AQ382" s="65">
        <v>344.79252739999998</v>
      </c>
      <c r="AR382" s="65">
        <f>75.1978367-AR381</f>
        <v>23.697836699999996</v>
      </c>
      <c r="AS382" s="65">
        <f>61.9953341-AS381</f>
        <v>11.795334099999998</v>
      </c>
      <c r="AT382" s="34">
        <f>98.3758785-AT381</f>
        <v>16.275878500000005</v>
      </c>
      <c r="AU382" s="34">
        <v>136.36842609999999</v>
      </c>
      <c r="AV382" s="18">
        <v>83</v>
      </c>
      <c r="AW382" s="18">
        <v>34</v>
      </c>
      <c r="AX382" s="34">
        <v>23.004639399999999</v>
      </c>
      <c r="AY382" s="34">
        <v>9.1091169999999995</v>
      </c>
      <c r="AZ382" s="34">
        <v>17.469026899999999</v>
      </c>
      <c r="BA382" s="34">
        <v>8.0354499999999995E-2</v>
      </c>
      <c r="BB382" s="34">
        <v>0.107067</v>
      </c>
      <c r="BC382" s="34">
        <v>0.36072720000000003</v>
      </c>
      <c r="BD382" s="34">
        <v>0.37854749999999998</v>
      </c>
      <c r="BE382" s="43">
        <v>0.4261971</v>
      </c>
      <c r="BF382" s="34">
        <v>2.4749305000000001</v>
      </c>
      <c r="BG382" s="34">
        <v>2089.5224639000003</v>
      </c>
      <c r="BH382" s="34">
        <v>2.5244399</v>
      </c>
      <c r="BI382" s="34">
        <v>14.0553191</v>
      </c>
      <c r="BJ382" s="18">
        <v>6.8849999999999998</v>
      </c>
      <c r="BK382" s="18">
        <v>6.8849999999999998</v>
      </c>
      <c r="BL382" s="18">
        <v>23.073</v>
      </c>
      <c r="BM382" s="18">
        <v>6.8849999999999998</v>
      </c>
      <c r="BN382" s="118">
        <v>0</v>
      </c>
      <c r="BO382" s="103"/>
      <c r="BP382">
        <f t="shared" si="977"/>
        <v>0</v>
      </c>
      <c r="BQ382">
        <f t="shared" si="977"/>
        <v>0</v>
      </c>
      <c r="BR382">
        <f t="shared" si="977"/>
        <v>0</v>
      </c>
      <c r="BS382">
        <f t="shared" si="977"/>
        <v>0</v>
      </c>
      <c r="BT382">
        <f t="shared" si="977"/>
        <v>0</v>
      </c>
      <c r="BU382">
        <f t="shared" si="977"/>
        <v>0</v>
      </c>
      <c r="BV382">
        <f t="shared" si="977"/>
        <v>0</v>
      </c>
      <c r="BW382">
        <f t="shared" si="977"/>
        <v>0</v>
      </c>
      <c r="BX382">
        <f t="shared" si="977"/>
        <v>0</v>
      </c>
      <c r="BY382">
        <f t="shared" si="977"/>
        <v>0</v>
      </c>
      <c r="BZ382">
        <f t="shared" si="978"/>
        <v>0</v>
      </c>
      <c r="CA382">
        <f t="shared" si="978"/>
        <v>0</v>
      </c>
      <c r="CB382">
        <f t="shared" si="978"/>
        <v>0</v>
      </c>
      <c r="CC382">
        <f t="shared" si="978"/>
        <v>0</v>
      </c>
      <c r="CD382">
        <f t="shared" si="978"/>
        <v>0</v>
      </c>
      <c r="CE382">
        <f t="shared" si="978"/>
        <v>0</v>
      </c>
      <c r="CF382">
        <f t="shared" si="978"/>
        <v>0</v>
      </c>
      <c r="CG382">
        <f t="shared" si="978"/>
        <v>0</v>
      </c>
      <c r="CH382">
        <f t="shared" si="978"/>
        <v>0</v>
      </c>
      <c r="CI382">
        <f t="shared" si="978"/>
        <v>0</v>
      </c>
      <c r="CJ382">
        <f t="shared" si="979"/>
        <v>0</v>
      </c>
      <c r="CK382">
        <f t="shared" si="979"/>
        <v>0</v>
      </c>
      <c r="CL382">
        <f t="shared" si="979"/>
        <v>0</v>
      </c>
      <c r="CM382">
        <f t="shared" si="979"/>
        <v>0</v>
      </c>
      <c r="CN382">
        <f t="shared" si="979"/>
        <v>0</v>
      </c>
      <c r="CO382">
        <f t="shared" si="979"/>
        <v>0</v>
      </c>
      <c r="CP382">
        <f t="shared" si="979"/>
        <v>0</v>
      </c>
      <c r="CQ382">
        <f t="shared" si="979"/>
        <v>0</v>
      </c>
      <c r="CR382">
        <f t="shared" si="979"/>
        <v>0</v>
      </c>
      <c r="CS382">
        <f t="shared" si="979"/>
        <v>0</v>
      </c>
      <c r="CT382">
        <f t="shared" si="980"/>
        <v>0</v>
      </c>
      <c r="CU382">
        <f t="shared" si="980"/>
        <v>0</v>
      </c>
      <c r="CV382">
        <f t="shared" si="980"/>
        <v>0</v>
      </c>
      <c r="CW382">
        <f t="shared" si="980"/>
        <v>0</v>
      </c>
      <c r="CX382">
        <f t="shared" si="980"/>
        <v>0</v>
      </c>
      <c r="CY382">
        <f t="shared" si="980"/>
        <v>0</v>
      </c>
      <c r="CZ382">
        <f t="shared" si="980"/>
        <v>0</v>
      </c>
      <c r="DA382">
        <f t="shared" si="980"/>
        <v>0</v>
      </c>
      <c r="DB382">
        <f t="shared" si="980"/>
        <v>0</v>
      </c>
      <c r="DC382">
        <f t="shared" si="980"/>
        <v>0</v>
      </c>
      <c r="DD382">
        <f t="shared" si="981"/>
        <v>0</v>
      </c>
      <c r="DE382">
        <f t="shared" si="981"/>
        <v>0</v>
      </c>
      <c r="DF382">
        <f t="shared" si="981"/>
        <v>0</v>
      </c>
      <c r="DG382">
        <f t="shared" si="981"/>
        <v>0</v>
      </c>
      <c r="DH382">
        <f t="shared" si="981"/>
        <v>0</v>
      </c>
      <c r="DI382">
        <f t="shared" si="981"/>
        <v>0</v>
      </c>
      <c r="DJ382">
        <f t="shared" si="981"/>
        <v>0</v>
      </c>
      <c r="DK382">
        <f t="shared" si="981"/>
        <v>0</v>
      </c>
      <c r="DL382">
        <f t="shared" si="981"/>
        <v>0</v>
      </c>
      <c r="DM382">
        <f t="shared" si="981"/>
        <v>0</v>
      </c>
      <c r="DN382">
        <f t="shared" si="982"/>
        <v>0</v>
      </c>
      <c r="DO382">
        <f t="shared" si="982"/>
        <v>0</v>
      </c>
      <c r="DP382">
        <f t="shared" si="982"/>
        <v>0</v>
      </c>
      <c r="DQ382">
        <f t="shared" si="982"/>
        <v>0</v>
      </c>
      <c r="DR382">
        <f t="shared" si="982"/>
        <v>0</v>
      </c>
      <c r="DS382">
        <f t="shared" si="982"/>
        <v>0</v>
      </c>
      <c r="DT382">
        <f t="shared" si="982"/>
        <v>0</v>
      </c>
      <c r="DU382">
        <f t="shared" si="982"/>
        <v>0</v>
      </c>
      <c r="DV382">
        <f t="shared" si="982"/>
        <v>0</v>
      </c>
      <c r="DW382">
        <f t="shared" si="982"/>
        <v>0</v>
      </c>
      <c r="DX382">
        <f t="shared" si="983"/>
        <v>0</v>
      </c>
      <c r="DY382">
        <f t="shared" si="983"/>
        <v>0</v>
      </c>
      <c r="DZ382">
        <f t="shared" si="983"/>
        <v>0</v>
      </c>
    </row>
    <row r="383" spans="1:130">
      <c r="A383" s="106" t="str">
        <f>IF(LEFT(B424,1)&lt;&gt;"",IF(LEFT(B424,1)&lt;&gt;" ",COUNT($A$66:A382)+1,""),"")</f>
        <v/>
      </c>
      <c r="B383" s="55" t="s">
        <v>18</v>
      </c>
      <c r="C383" s="97"/>
      <c r="D383" s="18">
        <v>1</v>
      </c>
      <c r="E383" s="18">
        <v>13.5</v>
      </c>
      <c r="F383" s="18">
        <v>15</v>
      </c>
      <c r="G383" s="18">
        <v>34</v>
      </c>
      <c r="H383" s="18">
        <v>61</v>
      </c>
      <c r="I383" s="18">
        <v>4</v>
      </c>
      <c r="J383" s="18">
        <v>24</v>
      </c>
      <c r="K383" s="18">
        <v>27</v>
      </c>
      <c r="L383" s="18">
        <v>39</v>
      </c>
      <c r="M383" s="18">
        <v>19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509</v>
      </c>
      <c r="AA383" s="18">
        <v>510</v>
      </c>
      <c r="AB383" s="18">
        <v>92</v>
      </c>
      <c r="AC383" s="18">
        <v>791</v>
      </c>
      <c r="AD383" s="18">
        <v>863.6305000000001</v>
      </c>
      <c r="AE383" s="18">
        <v>929.94826550000005</v>
      </c>
      <c r="AF383" s="18">
        <v>1007.4141784745</v>
      </c>
      <c r="AG383" s="18">
        <v>1104.0888687156794</v>
      </c>
      <c r="AH383" s="18">
        <v>1197.6241559503651</v>
      </c>
      <c r="AI383" s="18">
        <v>1271.2839811514366</v>
      </c>
      <c r="AJ383" s="18">
        <v>1322.59277243519</v>
      </c>
      <c r="AK383" s="18">
        <v>1370.2383339255523</v>
      </c>
      <c r="AL383" s="18">
        <v>1104</v>
      </c>
      <c r="AM383" s="18">
        <v>0</v>
      </c>
      <c r="AN383" s="18">
        <v>0</v>
      </c>
      <c r="AO383" s="18">
        <v>0</v>
      </c>
      <c r="AP383" s="18">
        <v>0</v>
      </c>
      <c r="AQ383" s="18">
        <v>0</v>
      </c>
      <c r="AR383" s="18">
        <v>0</v>
      </c>
      <c r="AS383" s="18">
        <v>0</v>
      </c>
      <c r="AT383" s="18">
        <v>0</v>
      </c>
      <c r="AU383" s="18">
        <v>0</v>
      </c>
      <c r="AV383" s="18">
        <v>0</v>
      </c>
      <c r="AW383" s="18">
        <v>180</v>
      </c>
      <c r="AX383" s="18">
        <v>0</v>
      </c>
      <c r="AY383" s="18">
        <v>0</v>
      </c>
      <c r="AZ383" s="18">
        <v>0</v>
      </c>
      <c r="BA383" s="18">
        <v>0</v>
      </c>
      <c r="BB383" s="18">
        <v>0</v>
      </c>
      <c r="BC383" s="18">
        <v>0</v>
      </c>
      <c r="BD383" s="18">
        <v>0</v>
      </c>
      <c r="BE383" s="25">
        <v>0</v>
      </c>
      <c r="BF383" s="18">
        <v>0</v>
      </c>
      <c r="BG383" s="18">
        <v>0</v>
      </c>
      <c r="BH383" s="18">
        <v>0</v>
      </c>
      <c r="BI383" s="18">
        <v>0</v>
      </c>
      <c r="BJ383" s="118">
        <v>0</v>
      </c>
      <c r="BK383" s="118">
        <v>0</v>
      </c>
      <c r="BL383" s="118">
        <v>0</v>
      </c>
      <c r="BM383" s="118">
        <v>0</v>
      </c>
      <c r="BN383" s="118">
        <v>0</v>
      </c>
      <c r="BO383" s="103"/>
      <c r="BP383">
        <f t="shared" si="977"/>
        <v>0</v>
      </c>
      <c r="BQ383">
        <f t="shared" si="977"/>
        <v>0</v>
      </c>
      <c r="BR383">
        <f t="shared" si="977"/>
        <v>0</v>
      </c>
      <c r="BS383">
        <f t="shared" si="977"/>
        <v>0</v>
      </c>
      <c r="BT383">
        <f t="shared" si="977"/>
        <v>0</v>
      </c>
      <c r="BU383">
        <f t="shared" si="977"/>
        <v>0</v>
      </c>
      <c r="BV383">
        <f t="shared" si="977"/>
        <v>0</v>
      </c>
      <c r="BW383">
        <f t="shared" si="977"/>
        <v>0</v>
      </c>
      <c r="BX383">
        <f t="shared" si="977"/>
        <v>0</v>
      </c>
      <c r="BY383">
        <f t="shared" si="977"/>
        <v>0</v>
      </c>
      <c r="BZ383">
        <f t="shared" si="978"/>
        <v>0</v>
      </c>
      <c r="CA383">
        <f t="shared" si="978"/>
        <v>0</v>
      </c>
      <c r="CB383">
        <f t="shared" si="978"/>
        <v>0</v>
      </c>
      <c r="CC383">
        <f t="shared" si="978"/>
        <v>0</v>
      </c>
      <c r="CD383">
        <f t="shared" si="978"/>
        <v>0</v>
      </c>
      <c r="CE383">
        <f t="shared" si="978"/>
        <v>0</v>
      </c>
      <c r="CF383">
        <f t="shared" si="978"/>
        <v>0</v>
      </c>
      <c r="CG383">
        <f t="shared" si="978"/>
        <v>0</v>
      </c>
      <c r="CH383">
        <f t="shared" si="978"/>
        <v>0</v>
      </c>
      <c r="CI383">
        <f t="shared" si="978"/>
        <v>0</v>
      </c>
      <c r="CJ383">
        <f t="shared" si="979"/>
        <v>0</v>
      </c>
      <c r="CK383">
        <f t="shared" si="979"/>
        <v>0</v>
      </c>
      <c r="CL383">
        <f t="shared" si="979"/>
        <v>0</v>
      </c>
      <c r="CM383">
        <f t="shared" si="979"/>
        <v>0</v>
      </c>
      <c r="CN383">
        <f t="shared" si="979"/>
        <v>0</v>
      </c>
      <c r="CO383">
        <f t="shared" si="979"/>
        <v>0</v>
      </c>
      <c r="CP383">
        <f t="shared" si="979"/>
        <v>0</v>
      </c>
      <c r="CQ383">
        <f t="shared" si="979"/>
        <v>0</v>
      </c>
      <c r="CR383">
        <f t="shared" si="979"/>
        <v>0</v>
      </c>
      <c r="CS383">
        <f t="shared" si="979"/>
        <v>0</v>
      </c>
      <c r="CT383">
        <f t="shared" si="980"/>
        <v>0</v>
      </c>
      <c r="CU383">
        <f t="shared" si="980"/>
        <v>0</v>
      </c>
      <c r="CV383">
        <f t="shared" si="980"/>
        <v>0</v>
      </c>
      <c r="CW383">
        <f t="shared" si="980"/>
        <v>0</v>
      </c>
      <c r="CX383">
        <f t="shared" si="980"/>
        <v>0</v>
      </c>
      <c r="CY383">
        <f t="shared" si="980"/>
        <v>0</v>
      </c>
      <c r="CZ383">
        <f t="shared" si="980"/>
        <v>0</v>
      </c>
      <c r="DA383">
        <f t="shared" si="980"/>
        <v>0</v>
      </c>
      <c r="DB383">
        <f t="shared" si="980"/>
        <v>0</v>
      </c>
      <c r="DC383">
        <f t="shared" si="980"/>
        <v>0</v>
      </c>
      <c r="DD383">
        <f t="shared" si="981"/>
        <v>0</v>
      </c>
      <c r="DE383">
        <f t="shared" si="981"/>
        <v>0</v>
      </c>
      <c r="DF383">
        <f t="shared" si="981"/>
        <v>0</v>
      </c>
      <c r="DG383">
        <f t="shared" si="981"/>
        <v>0</v>
      </c>
      <c r="DH383">
        <f t="shared" si="981"/>
        <v>0</v>
      </c>
      <c r="DI383">
        <f t="shared" si="981"/>
        <v>0</v>
      </c>
      <c r="DJ383">
        <f t="shared" si="981"/>
        <v>0</v>
      </c>
      <c r="DK383">
        <f t="shared" si="981"/>
        <v>0</v>
      </c>
      <c r="DL383">
        <f t="shared" si="981"/>
        <v>0</v>
      </c>
      <c r="DM383">
        <f t="shared" si="981"/>
        <v>0</v>
      </c>
      <c r="DN383">
        <f t="shared" si="982"/>
        <v>0</v>
      </c>
      <c r="DO383">
        <f t="shared" si="982"/>
        <v>0</v>
      </c>
      <c r="DP383">
        <f t="shared" si="982"/>
        <v>0</v>
      </c>
      <c r="DQ383">
        <f t="shared" si="982"/>
        <v>0</v>
      </c>
      <c r="DR383">
        <f t="shared" si="982"/>
        <v>0</v>
      </c>
      <c r="DS383">
        <f t="shared" si="982"/>
        <v>0</v>
      </c>
      <c r="DT383">
        <f t="shared" si="982"/>
        <v>0</v>
      </c>
      <c r="DU383">
        <f t="shared" si="982"/>
        <v>0</v>
      </c>
      <c r="DV383">
        <f t="shared" si="982"/>
        <v>0</v>
      </c>
      <c r="DW383">
        <f t="shared" si="982"/>
        <v>0</v>
      </c>
      <c r="DX383">
        <f t="shared" si="983"/>
        <v>0</v>
      </c>
      <c r="DY383">
        <f t="shared" si="983"/>
        <v>0</v>
      </c>
      <c r="DZ383">
        <f t="shared" si="983"/>
        <v>0</v>
      </c>
    </row>
    <row r="384" spans="1:130">
      <c r="A384" s="106" t="str">
        <f>IF(LEFT(B426,1)&lt;&gt;"",IF(LEFT(B426,1)&lt;&gt;" ",COUNT($A$66:A383)+1,""),"")</f>
        <v/>
      </c>
      <c r="B384" s="55" t="s">
        <v>25</v>
      </c>
      <c r="C384" s="97"/>
      <c r="D384" s="34">
        <v>0</v>
      </c>
      <c r="E384" s="34">
        <v>0</v>
      </c>
      <c r="F384" s="34">
        <v>0</v>
      </c>
      <c r="G384" s="34">
        <v>0</v>
      </c>
      <c r="H384" s="34">
        <v>0</v>
      </c>
      <c r="I384" s="34">
        <v>0</v>
      </c>
      <c r="J384" s="34">
        <v>0</v>
      </c>
      <c r="K384" s="34">
        <v>0</v>
      </c>
      <c r="L384" s="34">
        <v>0</v>
      </c>
      <c r="M384" s="34">
        <v>0</v>
      </c>
      <c r="N384" s="34">
        <v>0</v>
      </c>
      <c r="O384" s="34">
        <v>0</v>
      </c>
      <c r="P384" s="34">
        <v>0</v>
      </c>
      <c r="Q384" s="34">
        <v>0</v>
      </c>
      <c r="R384" s="34">
        <v>0</v>
      </c>
      <c r="S384" s="34">
        <v>0</v>
      </c>
      <c r="T384" s="34">
        <v>0</v>
      </c>
      <c r="U384" s="34">
        <v>0</v>
      </c>
      <c r="V384" s="34">
        <v>0</v>
      </c>
      <c r="W384" s="34">
        <v>0</v>
      </c>
      <c r="X384" s="34">
        <v>0</v>
      </c>
      <c r="Y384" s="34">
        <v>0</v>
      </c>
      <c r="Z384" s="34">
        <v>0</v>
      </c>
      <c r="AA384" s="34">
        <v>0</v>
      </c>
      <c r="AB384" s="34">
        <v>0</v>
      </c>
      <c r="AC384" s="34">
        <v>0</v>
      </c>
      <c r="AD384" s="34">
        <v>0</v>
      </c>
      <c r="AE384" s="34">
        <v>0</v>
      </c>
      <c r="AF384" s="34">
        <v>0</v>
      </c>
      <c r="AG384" s="34">
        <v>0</v>
      </c>
      <c r="AH384" s="34">
        <v>0</v>
      </c>
      <c r="AI384" s="34">
        <v>0</v>
      </c>
      <c r="AJ384" s="34">
        <v>0</v>
      </c>
      <c r="AK384" s="34">
        <v>0</v>
      </c>
      <c r="AL384" s="34">
        <v>0</v>
      </c>
      <c r="AM384" s="34">
        <v>0</v>
      </c>
      <c r="AN384" s="34">
        <v>0</v>
      </c>
      <c r="AO384" s="34">
        <v>0</v>
      </c>
      <c r="AP384" s="34">
        <v>0</v>
      </c>
      <c r="AQ384" s="34">
        <v>0</v>
      </c>
      <c r="AR384" s="34">
        <v>0</v>
      </c>
      <c r="AS384" s="34">
        <v>0</v>
      </c>
      <c r="AT384" s="34">
        <v>0</v>
      </c>
      <c r="AU384" s="34">
        <v>0</v>
      </c>
      <c r="AV384" s="34">
        <v>1100</v>
      </c>
      <c r="AW384" s="34">
        <v>1100</v>
      </c>
      <c r="AX384" s="34">
        <v>0</v>
      </c>
      <c r="AY384" s="34">
        <v>0</v>
      </c>
      <c r="AZ384" s="34">
        <v>0</v>
      </c>
      <c r="BA384" s="34">
        <v>0</v>
      </c>
      <c r="BB384" s="34">
        <v>0</v>
      </c>
      <c r="BC384" s="34">
        <v>0</v>
      </c>
      <c r="BD384" s="34">
        <v>0</v>
      </c>
      <c r="BE384" s="43">
        <v>0</v>
      </c>
      <c r="BF384" s="34">
        <v>0</v>
      </c>
      <c r="BG384" s="34">
        <v>0</v>
      </c>
      <c r="BH384" s="34">
        <v>0</v>
      </c>
      <c r="BI384" s="34">
        <v>0</v>
      </c>
      <c r="BJ384" s="118">
        <v>0</v>
      </c>
      <c r="BK384" s="118">
        <v>0</v>
      </c>
      <c r="BL384" s="118">
        <v>0</v>
      </c>
      <c r="BM384" s="118">
        <v>0</v>
      </c>
      <c r="BN384" s="118">
        <v>0</v>
      </c>
      <c r="BO384" s="103"/>
      <c r="BP384">
        <f t="shared" si="977"/>
        <v>0</v>
      </c>
      <c r="BQ384">
        <f t="shared" si="977"/>
        <v>0</v>
      </c>
      <c r="BR384">
        <f t="shared" si="977"/>
        <v>0</v>
      </c>
      <c r="BS384">
        <f t="shared" si="977"/>
        <v>0</v>
      </c>
      <c r="BT384">
        <f t="shared" si="977"/>
        <v>0</v>
      </c>
      <c r="BU384">
        <f t="shared" si="977"/>
        <v>0</v>
      </c>
      <c r="BV384">
        <f t="shared" si="977"/>
        <v>0</v>
      </c>
      <c r="BW384">
        <f t="shared" si="977"/>
        <v>0</v>
      </c>
      <c r="BX384">
        <f t="shared" si="977"/>
        <v>0</v>
      </c>
      <c r="BY384">
        <f t="shared" si="977"/>
        <v>0</v>
      </c>
      <c r="BZ384">
        <f t="shared" si="978"/>
        <v>0</v>
      </c>
      <c r="CA384">
        <f t="shared" si="978"/>
        <v>0</v>
      </c>
      <c r="CB384">
        <f t="shared" si="978"/>
        <v>0</v>
      </c>
      <c r="CC384">
        <f t="shared" si="978"/>
        <v>0</v>
      </c>
      <c r="CD384">
        <f t="shared" si="978"/>
        <v>0</v>
      </c>
      <c r="CE384">
        <f t="shared" si="978"/>
        <v>0</v>
      </c>
      <c r="CF384">
        <f t="shared" si="978"/>
        <v>0</v>
      </c>
      <c r="CG384">
        <f t="shared" si="978"/>
        <v>0</v>
      </c>
      <c r="CH384">
        <f t="shared" si="978"/>
        <v>0</v>
      </c>
      <c r="CI384">
        <f t="shared" si="978"/>
        <v>0</v>
      </c>
      <c r="CJ384">
        <f t="shared" si="979"/>
        <v>0</v>
      </c>
      <c r="CK384">
        <f t="shared" si="979"/>
        <v>0</v>
      </c>
      <c r="CL384">
        <f t="shared" si="979"/>
        <v>0</v>
      </c>
      <c r="CM384">
        <f t="shared" si="979"/>
        <v>0</v>
      </c>
      <c r="CN384">
        <f t="shared" si="979"/>
        <v>0</v>
      </c>
      <c r="CO384">
        <f t="shared" si="979"/>
        <v>0</v>
      </c>
      <c r="CP384">
        <f t="shared" si="979"/>
        <v>0</v>
      </c>
      <c r="CQ384">
        <f t="shared" si="979"/>
        <v>0</v>
      </c>
      <c r="CR384">
        <f t="shared" si="979"/>
        <v>0</v>
      </c>
      <c r="CS384">
        <f t="shared" si="979"/>
        <v>0</v>
      </c>
      <c r="CT384">
        <f t="shared" si="980"/>
        <v>0</v>
      </c>
      <c r="CU384">
        <f t="shared" si="980"/>
        <v>0</v>
      </c>
      <c r="CV384">
        <f t="shared" si="980"/>
        <v>0</v>
      </c>
      <c r="CW384">
        <f t="shared" si="980"/>
        <v>0</v>
      </c>
      <c r="CX384">
        <f t="shared" si="980"/>
        <v>0</v>
      </c>
      <c r="CY384">
        <f t="shared" si="980"/>
        <v>0</v>
      </c>
      <c r="CZ384">
        <f t="shared" si="980"/>
        <v>0</v>
      </c>
      <c r="DA384">
        <f t="shared" si="980"/>
        <v>0</v>
      </c>
      <c r="DB384">
        <f t="shared" si="980"/>
        <v>0</v>
      </c>
      <c r="DC384">
        <f t="shared" si="980"/>
        <v>0</v>
      </c>
      <c r="DD384">
        <f t="shared" si="981"/>
        <v>0</v>
      </c>
      <c r="DE384">
        <f t="shared" si="981"/>
        <v>0</v>
      </c>
      <c r="DF384">
        <f t="shared" si="981"/>
        <v>0</v>
      </c>
      <c r="DG384">
        <f t="shared" si="981"/>
        <v>0</v>
      </c>
      <c r="DH384">
        <f t="shared" si="981"/>
        <v>0</v>
      </c>
      <c r="DI384">
        <f t="shared" si="981"/>
        <v>0</v>
      </c>
      <c r="DJ384">
        <f t="shared" si="981"/>
        <v>0</v>
      </c>
      <c r="DK384">
        <f t="shared" si="981"/>
        <v>0</v>
      </c>
      <c r="DL384">
        <f t="shared" si="981"/>
        <v>0</v>
      </c>
      <c r="DM384">
        <f t="shared" si="981"/>
        <v>0</v>
      </c>
      <c r="DN384">
        <f t="shared" si="982"/>
        <v>0</v>
      </c>
      <c r="DO384">
        <f t="shared" si="982"/>
        <v>0</v>
      </c>
      <c r="DP384">
        <f t="shared" si="982"/>
        <v>0</v>
      </c>
      <c r="DQ384">
        <f t="shared" si="982"/>
        <v>0</v>
      </c>
      <c r="DR384">
        <f t="shared" si="982"/>
        <v>0</v>
      </c>
      <c r="DS384">
        <f t="shared" si="982"/>
        <v>0</v>
      </c>
      <c r="DT384">
        <f t="shared" si="982"/>
        <v>0</v>
      </c>
      <c r="DU384">
        <f t="shared" si="982"/>
        <v>0</v>
      </c>
      <c r="DV384">
        <f t="shared" si="982"/>
        <v>0</v>
      </c>
      <c r="DW384">
        <f t="shared" si="982"/>
        <v>0</v>
      </c>
      <c r="DX384">
        <f t="shared" si="983"/>
        <v>0</v>
      </c>
      <c r="DY384">
        <f t="shared" si="983"/>
        <v>0</v>
      </c>
      <c r="DZ384">
        <f t="shared" si="983"/>
        <v>0</v>
      </c>
    </row>
    <row r="385" spans="1:130">
      <c r="A385" s="106"/>
      <c r="B385" s="19" t="s">
        <v>205</v>
      </c>
      <c r="C385" s="97"/>
      <c r="D385" s="18">
        <v>0</v>
      </c>
      <c r="E385" s="18">
        <v>0</v>
      </c>
      <c r="F385" s="18">
        <v>0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18">
        <v>0</v>
      </c>
      <c r="N385" s="18">
        <v>0.52500000000000002</v>
      </c>
      <c r="O385" s="18">
        <v>0.52500000000000002</v>
      </c>
      <c r="P385" s="18">
        <v>0.64700000000000002</v>
      </c>
      <c r="Q385" s="18">
        <v>0.83699999999999997</v>
      </c>
      <c r="R385" s="18">
        <v>0.88900000000000001</v>
      </c>
      <c r="S385" s="18">
        <v>1.5760000000000001</v>
      </c>
      <c r="T385" s="18">
        <v>6.5660000000000007</v>
      </c>
      <c r="U385" s="18">
        <v>13.652000000000001</v>
      </c>
      <c r="V385" s="18">
        <v>14.32</v>
      </c>
      <c r="W385" s="18">
        <v>4.1579999999999995</v>
      </c>
      <c r="X385" s="18">
        <v>12.715</v>
      </c>
      <c r="Y385" s="65">
        <v>16.178000000000001</v>
      </c>
      <c r="Z385" s="18">
        <v>30.541</v>
      </c>
      <c r="AA385" s="18">
        <v>10.218999999999999</v>
      </c>
      <c r="AB385" s="41" t="s">
        <v>16</v>
      </c>
      <c r="AC385" s="41" t="s">
        <v>16</v>
      </c>
      <c r="AD385" s="41" t="s">
        <v>16</v>
      </c>
      <c r="AE385" s="41" t="s">
        <v>16</v>
      </c>
      <c r="AF385" s="41" t="s">
        <v>16</v>
      </c>
      <c r="AG385" s="41" t="s">
        <v>16</v>
      </c>
      <c r="AH385" s="41" t="s">
        <v>16</v>
      </c>
      <c r="AI385" s="41" t="s">
        <v>16</v>
      </c>
      <c r="AJ385" s="41" t="s">
        <v>16</v>
      </c>
      <c r="AK385" s="18">
        <v>89</v>
      </c>
      <c r="AL385" s="18">
        <v>99</v>
      </c>
      <c r="AM385" s="65">
        <v>117.20500000000001</v>
      </c>
      <c r="AN385" s="65">
        <v>115.30799999999999</v>
      </c>
      <c r="AO385" s="65">
        <v>104.613</v>
      </c>
      <c r="AP385" s="65">
        <v>121.91499999999999</v>
      </c>
      <c r="AQ385" s="65">
        <v>134.22399999999999</v>
      </c>
      <c r="AR385" s="65">
        <v>9.8729999999999993</v>
      </c>
      <c r="AS385" s="65">
        <v>10.976000000000001</v>
      </c>
      <c r="AT385" s="34">
        <v>15.553999999999998</v>
      </c>
      <c r="AU385" s="34">
        <v>37.084000000000003</v>
      </c>
      <c r="AV385" s="34">
        <v>36.451999999999998</v>
      </c>
      <c r="AW385" s="34">
        <v>63.930999999999997</v>
      </c>
      <c r="AX385" s="34">
        <v>28.576999999999998</v>
      </c>
      <c r="AY385" s="34">
        <v>12.946999999999999</v>
      </c>
      <c r="AZ385" s="34">
        <v>6.7000000000000004E-2</v>
      </c>
      <c r="BA385" s="34">
        <v>0</v>
      </c>
      <c r="BB385" s="34">
        <v>0</v>
      </c>
      <c r="BC385" s="34">
        <v>0</v>
      </c>
      <c r="BD385" s="34">
        <v>0</v>
      </c>
      <c r="BE385" s="43">
        <v>0</v>
      </c>
      <c r="BF385" s="34">
        <v>6.4000000000000001E-2</v>
      </c>
      <c r="BG385" s="34">
        <v>6.4000000000000001E-2</v>
      </c>
      <c r="BH385" s="34">
        <v>6.4000000000000001E-2</v>
      </c>
      <c r="BI385" s="34">
        <v>0</v>
      </c>
      <c r="BJ385" s="18">
        <v>0</v>
      </c>
      <c r="BK385" s="118">
        <v>0</v>
      </c>
      <c r="BL385" s="118">
        <v>0</v>
      </c>
      <c r="BM385" s="118">
        <v>0</v>
      </c>
      <c r="BN385" s="118">
        <v>0</v>
      </c>
      <c r="BO385" s="103"/>
      <c r="BP385">
        <f t="shared" si="977"/>
        <v>0</v>
      </c>
      <c r="BQ385">
        <f t="shared" si="977"/>
        <v>0</v>
      </c>
      <c r="BR385">
        <f t="shared" si="977"/>
        <v>0</v>
      </c>
      <c r="BS385">
        <f t="shared" si="977"/>
        <v>0</v>
      </c>
      <c r="BT385">
        <f t="shared" si="977"/>
        <v>0</v>
      </c>
      <c r="BU385">
        <f t="shared" si="977"/>
        <v>0</v>
      </c>
      <c r="BV385">
        <f t="shared" si="977"/>
        <v>0</v>
      </c>
      <c r="BW385">
        <f t="shared" si="977"/>
        <v>0</v>
      </c>
      <c r="BX385">
        <f t="shared" si="977"/>
        <v>0</v>
      </c>
      <c r="BY385">
        <f t="shared" si="977"/>
        <v>0</v>
      </c>
      <c r="BZ385">
        <f t="shared" si="978"/>
        <v>0</v>
      </c>
      <c r="CA385">
        <f t="shared" si="978"/>
        <v>0</v>
      </c>
      <c r="CB385">
        <f t="shared" si="978"/>
        <v>0</v>
      </c>
      <c r="CC385">
        <f t="shared" si="978"/>
        <v>0</v>
      </c>
      <c r="CD385">
        <f t="shared" si="978"/>
        <v>0</v>
      </c>
      <c r="CE385">
        <f t="shared" si="978"/>
        <v>0</v>
      </c>
      <c r="CF385">
        <f t="shared" si="978"/>
        <v>0</v>
      </c>
      <c r="CG385">
        <f t="shared" si="978"/>
        <v>0</v>
      </c>
      <c r="CH385">
        <f t="shared" si="978"/>
        <v>0</v>
      </c>
      <c r="CI385">
        <f t="shared" si="978"/>
        <v>0</v>
      </c>
      <c r="CJ385">
        <f t="shared" si="979"/>
        <v>0</v>
      </c>
      <c r="CK385">
        <f t="shared" si="979"/>
        <v>0</v>
      </c>
      <c r="CL385">
        <f t="shared" si="979"/>
        <v>0</v>
      </c>
      <c r="CM385">
        <f t="shared" si="979"/>
        <v>0</v>
      </c>
      <c r="CN385">
        <f t="shared" si="979"/>
        <v>0</v>
      </c>
      <c r="CO385">
        <f t="shared" si="979"/>
        <v>0</v>
      </c>
      <c r="CP385">
        <f t="shared" si="979"/>
        <v>0</v>
      </c>
      <c r="CQ385">
        <f t="shared" si="979"/>
        <v>0</v>
      </c>
      <c r="CR385">
        <f t="shared" si="979"/>
        <v>0</v>
      </c>
      <c r="CS385">
        <f t="shared" si="979"/>
        <v>0</v>
      </c>
      <c r="CT385">
        <f t="shared" si="980"/>
        <v>0</v>
      </c>
      <c r="CU385">
        <f t="shared" si="980"/>
        <v>0</v>
      </c>
      <c r="CV385">
        <f t="shared" si="980"/>
        <v>0</v>
      </c>
      <c r="CW385">
        <f t="shared" si="980"/>
        <v>0</v>
      </c>
      <c r="CX385">
        <f t="shared" si="980"/>
        <v>0</v>
      </c>
      <c r="CY385">
        <f t="shared" si="980"/>
        <v>0</v>
      </c>
      <c r="CZ385">
        <f t="shared" si="980"/>
        <v>0</v>
      </c>
      <c r="DA385">
        <f t="shared" si="980"/>
        <v>0</v>
      </c>
      <c r="DB385">
        <f t="shared" si="980"/>
        <v>0</v>
      </c>
      <c r="DC385">
        <f t="shared" si="980"/>
        <v>0</v>
      </c>
      <c r="DD385">
        <f t="shared" si="981"/>
        <v>0</v>
      </c>
      <c r="DE385">
        <f t="shared" si="981"/>
        <v>0</v>
      </c>
      <c r="DF385">
        <f t="shared" si="981"/>
        <v>0</v>
      </c>
      <c r="DG385">
        <f t="shared" si="981"/>
        <v>0</v>
      </c>
      <c r="DH385">
        <f t="shared" si="981"/>
        <v>0</v>
      </c>
      <c r="DI385">
        <f t="shared" si="981"/>
        <v>0</v>
      </c>
      <c r="DJ385">
        <f t="shared" si="981"/>
        <v>0</v>
      </c>
      <c r="DK385">
        <f t="shared" si="981"/>
        <v>0</v>
      </c>
      <c r="DL385">
        <f t="shared" si="981"/>
        <v>0</v>
      </c>
      <c r="DM385">
        <f t="shared" si="981"/>
        <v>0</v>
      </c>
      <c r="DN385">
        <f t="shared" si="982"/>
        <v>0</v>
      </c>
      <c r="DO385">
        <f t="shared" si="982"/>
        <v>0</v>
      </c>
      <c r="DP385">
        <f t="shared" si="982"/>
        <v>0</v>
      </c>
      <c r="DQ385">
        <f t="shared" si="982"/>
        <v>0</v>
      </c>
      <c r="DR385">
        <f t="shared" si="982"/>
        <v>0</v>
      </c>
      <c r="DS385">
        <f t="shared" si="982"/>
        <v>0</v>
      </c>
      <c r="DT385">
        <f t="shared" si="982"/>
        <v>0</v>
      </c>
      <c r="DU385">
        <f t="shared" si="982"/>
        <v>0</v>
      </c>
      <c r="DV385">
        <f t="shared" si="982"/>
        <v>0</v>
      </c>
      <c r="DW385">
        <f t="shared" si="982"/>
        <v>0</v>
      </c>
      <c r="DX385">
        <f t="shared" si="983"/>
        <v>0</v>
      </c>
      <c r="DY385">
        <f t="shared" si="983"/>
        <v>0</v>
      </c>
      <c r="DZ385">
        <f t="shared" si="983"/>
        <v>0</v>
      </c>
    </row>
    <row r="386" spans="1:130">
      <c r="A386" s="106" t="str">
        <f>IF(LEFT(B427,1)&lt;&gt;"",IF(LEFT(B427,1)&lt;&gt;" ",COUNT($A$66:A384)+1,""),"")</f>
        <v/>
      </c>
      <c r="B386" s="55" t="s">
        <v>21</v>
      </c>
      <c r="C386" s="97"/>
      <c r="D386" s="18">
        <v>0</v>
      </c>
      <c r="E386" s="18">
        <v>0</v>
      </c>
      <c r="F386" s="18">
        <v>0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1</v>
      </c>
      <c r="T386" s="18">
        <v>1</v>
      </c>
      <c r="U386" s="18">
        <v>2</v>
      </c>
      <c r="V386" s="18">
        <v>3</v>
      </c>
      <c r="W386" s="18">
        <v>5</v>
      </c>
      <c r="X386" s="18">
        <v>6</v>
      </c>
      <c r="Y386" s="18">
        <v>7</v>
      </c>
      <c r="Z386" s="18">
        <v>9</v>
      </c>
      <c r="AA386" s="18">
        <v>10</v>
      </c>
      <c r="AB386" s="18">
        <v>12</v>
      </c>
      <c r="AC386" s="18">
        <v>4</v>
      </c>
      <c r="AD386" s="18">
        <v>5</v>
      </c>
      <c r="AE386" s="18">
        <v>5</v>
      </c>
      <c r="AF386" s="18">
        <v>4</v>
      </c>
      <c r="AG386" s="18">
        <v>5</v>
      </c>
      <c r="AH386" s="18">
        <v>3</v>
      </c>
      <c r="AI386" s="18">
        <v>3</v>
      </c>
      <c r="AJ386" s="18">
        <v>3</v>
      </c>
      <c r="AK386" s="18">
        <v>4</v>
      </c>
      <c r="AL386" s="18">
        <v>4</v>
      </c>
      <c r="AM386" s="18">
        <v>10</v>
      </c>
      <c r="AN386" s="18">
        <v>10</v>
      </c>
      <c r="AO386" s="18">
        <v>10</v>
      </c>
      <c r="AP386" s="18">
        <v>10</v>
      </c>
      <c r="AQ386" s="18">
        <v>10</v>
      </c>
      <c r="AR386" s="18">
        <v>13</v>
      </c>
      <c r="AS386" s="18">
        <v>13</v>
      </c>
      <c r="AT386" s="18">
        <v>0</v>
      </c>
      <c r="AU386" s="18">
        <v>477.24</v>
      </c>
      <c r="AV386" s="18">
        <v>0</v>
      </c>
      <c r="AW386" s="18">
        <v>0</v>
      </c>
      <c r="AX386" s="18">
        <v>0</v>
      </c>
      <c r="AY386" s="18">
        <v>0</v>
      </c>
      <c r="AZ386" s="18">
        <v>0</v>
      </c>
      <c r="BA386" s="18">
        <v>0</v>
      </c>
      <c r="BB386" s="18">
        <v>0</v>
      </c>
      <c r="BC386" s="18">
        <v>0</v>
      </c>
      <c r="BD386" s="18">
        <v>0</v>
      </c>
      <c r="BE386" s="25">
        <v>0</v>
      </c>
      <c r="BF386" s="18">
        <v>0</v>
      </c>
      <c r="BG386" s="18">
        <v>0</v>
      </c>
      <c r="BH386" s="18">
        <v>0</v>
      </c>
      <c r="BI386" s="18">
        <v>0</v>
      </c>
      <c r="BJ386" s="118">
        <v>0</v>
      </c>
      <c r="BK386" s="118">
        <v>0</v>
      </c>
      <c r="BL386" s="118">
        <v>0</v>
      </c>
      <c r="BM386" s="118">
        <v>0</v>
      </c>
      <c r="BN386" s="118">
        <v>0</v>
      </c>
      <c r="BO386" s="103"/>
      <c r="BP386">
        <f t="shared" si="977"/>
        <v>0</v>
      </c>
      <c r="BQ386">
        <f t="shared" si="977"/>
        <v>0</v>
      </c>
      <c r="BR386">
        <f t="shared" si="977"/>
        <v>0</v>
      </c>
      <c r="BS386">
        <f t="shared" si="977"/>
        <v>0</v>
      </c>
      <c r="BT386">
        <f t="shared" si="977"/>
        <v>0</v>
      </c>
      <c r="BU386">
        <f t="shared" si="977"/>
        <v>0</v>
      </c>
      <c r="BV386">
        <f t="shared" si="977"/>
        <v>0</v>
      </c>
      <c r="BW386">
        <f t="shared" si="977"/>
        <v>0</v>
      </c>
      <c r="BX386">
        <f t="shared" si="977"/>
        <v>0</v>
      </c>
      <c r="BY386">
        <f t="shared" si="977"/>
        <v>0</v>
      </c>
      <c r="BZ386">
        <f t="shared" si="978"/>
        <v>0</v>
      </c>
      <c r="CA386">
        <f t="shared" si="978"/>
        <v>0</v>
      </c>
      <c r="CB386">
        <f t="shared" si="978"/>
        <v>0</v>
      </c>
      <c r="CC386">
        <f t="shared" si="978"/>
        <v>0</v>
      </c>
      <c r="CD386">
        <f t="shared" si="978"/>
        <v>0</v>
      </c>
      <c r="CE386">
        <f t="shared" si="978"/>
        <v>0</v>
      </c>
      <c r="CF386">
        <f t="shared" si="978"/>
        <v>0</v>
      </c>
      <c r="CG386">
        <f t="shared" si="978"/>
        <v>0</v>
      </c>
      <c r="CH386">
        <f t="shared" si="978"/>
        <v>0</v>
      </c>
      <c r="CI386">
        <f t="shared" si="978"/>
        <v>0</v>
      </c>
      <c r="CJ386">
        <f t="shared" si="979"/>
        <v>0</v>
      </c>
      <c r="CK386">
        <f t="shared" si="979"/>
        <v>0</v>
      </c>
      <c r="CL386">
        <f t="shared" si="979"/>
        <v>0</v>
      </c>
      <c r="CM386">
        <f t="shared" si="979"/>
        <v>0</v>
      </c>
      <c r="CN386">
        <f t="shared" si="979"/>
        <v>0</v>
      </c>
      <c r="CO386">
        <f t="shared" si="979"/>
        <v>0</v>
      </c>
      <c r="CP386">
        <f t="shared" si="979"/>
        <v>0</v>
      </c>
      <c r="CQ386">
        <f t="shared" si="979"/>
        <v>0</v>
      </c>
      <c r="CR386">
        <f t="shared" si="979"/>
        <v>0</v>
      </c>
      <c r="CS386">
        <f t="shared" si="979"/>
        <v>0</v>
      </c>
      <c r="CT386">
        <f t="shared" si="980"/>
        <v>0</v>
      </c>
      <c r="CU386">
        <f t="shared" si="980"/>
        <v>0</v>
      </c>
      <c r="CV386">
        <f t="shared" si="980"/>
        <v>0</v>
      </c>
      <c r="CW386">
        <f t="shared" si="980"/>
        <v>0</v>
      </c>
      <c r="CX386">
        <f t="shared" si="980"/>
        <v>0</v>
      </c>
      <c r="CY386">
        <f t="shared" si="980"/>
        <v>0</v>
      </c>
      <c r="CZ386">
        <f t="shared" si="980"/>
        <v>0</v>
      </c>
      <c r="DA386">
        <f t="shared" si="980"/>
        <v>0</v>
      </c>
      <c r="DB386">
        <f t="shared" si="980"/>
        <v>0</v>
      </c>
      <c r="DC386">
        <f t="shared" si="980"/>
        <v>0</v>
      </c>
      <c r="DD386">
        <f t="shared" si="981"/>
        <v>0</v>
      </c>
      <c r="DE386">
        <f t="shared" si="981"/>
        <v>0</v>
      </c>
      <c r="DF386">
        <f t="shared" si="981"/>
        <v>0</v>
      </c>
      <c r="DG386">
        <f t="shared" si="981"/>
        <v>0</v>
      </c>
      <c r="DH386">
        <f t="shared" si="981"/>
        <v>0</v>
      </c>
      <c r="DI386">
        <f t="shared" si="981"/>
        <v>0</v>
      </c>
      <c r="DJ386">
        <f t="shared" si="981"/>
        <v>0</v>
      </c>
      <c r="DK386">
        <f t="shared" si="981"/>
        <v>0</v>
      </c>
      <c r="DL386">
        <f t="shared" si="981"/>
        <v>0</v>
      </c>
      <c r="DM386">
        <f t="shared" si="981"/>
        <v>0</v>
      </c>
      <c r="DN386">
        <f t="shared" si="982"/>
        <v>0</v>
      </c>
      <c r="DO386">
        <f t="shared" si="982"/>
        <v>0</v>
      </c>
      <c r="DP386">
        <f t="shared" si="982"/>
        <v>0</v>
      </c>
      <c r="DQ386">
        <f t="shared" si="982"/>
        <v>0</v>
      </c>
      <c r="DR386">
        <f t="shared" si="982"/>
        <v>0</v>
      </c>
      <c r="DS386">
        <f t="shared" si="982"/>
        <v>0</v>
      </c>
      <c r="DT386">
        <f t="shared" si="982"/>
        <v>0</v>
      </c>
      <c r="DU386">
        <f t="shared" si="982"/>
        <v>0</v>
      </c>
      <c r="DV386">
        <f t="shared" si="982"/>
        <v>0</v>
      </c>
      <c r="DW386">
        <f t="shared" si="982"/>
        <v>0</v>
      </c>
      <c r="DX386">
        <f t="shared" si="983"/>
        <v>0</v>
      </c>
      <c r="DY386">
        <f t="shared" si="983"/>
        <v>0</v>
      </c>
      <c r="DZ386">
        <f t="shared" si="983"/>
        <v>0</v>
      </c>
    </row>
    <row r="387" spans="1:130">
      <c r="A387" s="106"/>
      <c r="B387" s="55" t="s">
        <v>210</v>
      </c>
      <c r="C387" s="97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>
        <v>0</v>
      </c>
      <c r="AH387" s="18">
        <v>0</v>
      </c>
      <c r="AI387" s="18">
        <v>0</v>
      </c>
      <c r="AJ387" s="18">
        <v>0</v>
      </c>
      <c r="AK387" s="18">
        <v>210.64</v>
      </c>
      <c r="AL387" s="18">
        <v>290.13209013209013</v>
      </c>
      <c r="AM387" s="18">
        <v>327.972027972028</v>
      </c>
      <c r="AN387" s="18">
        <v>486.95981804397275</v>
      </c>
      <c r="AO387" s="18">
        <v>580.88445078459347</v>
      </c>
      <c r="AP387" s="18">
        <v>637.27390180878547</v>
      </c>
      <c r="AQ387" s="18">
        <f>282.84+36.07</f>
        <v>318.90999999999997</v>
      </c>
      <c r="AR387" s="18">
        <v>147</v>
      </c>
      <c r="AS387" s="18">
        <f>3000/16.69</f>
        <v>179.7483523067705</v>
      </c>
      <c r="AT387" s="18">
        <f>14000/17.59</f>
        <v>795.90676520750424</v>
      </c>
      <c r="AU387" s="18">
        <f>7600/29.37</f>
        <v>258.76744977868572</v>
      </c>
      <c r="AV387" s="18">
        <v>0</v>
      </c>
      <c r="AW387" s="18">
        <v>0</v>
      </c>
      <c r="AX387" s="18">
        <v>0</v>
      </c>
      <c r="AY387" s="18">
        <v>0</v>
      </c>
      <c r="AZ387" s="18">
        <v>109</v>
      </c>
      <c r="BA387" s="18">
        <f>110.5</f>
        <v>110.5</v>
      </c>
      <c r="BB387" s="18">
        <v>0</v>
      </c>
      <c r="BC387" s="18">
        <v>91</v>
      </c>
      <c r="BD387" s="18">
        <v>194</v>
      </c>
      <c r="BE387" s="25">
        <v>478</v>
      </c>
      <c r="BF387" s="18">
        <v>798.5</v>
      </c>
      <c r="BG387" s="18">
        <v>866.1</v>
      </c>
      <c r="BH387" s="18">
        <v>663.3</v>
      </c>
      <c r="BI387" s="18">
        <v>342.89999999999992</v>
      </c>
      <c r="BJ387" s="118">
        <v>0.49999999999988631</v>
      </c>
      <c r="BK387" s="118">
        <v>445.49999999999989</v>
      </c>
      <c r="BL387" s="118">
        <v>603.29999999999995</v>
      </c>
      <c r="BM387" s="118">
        <v>698</v>
      </c>
      <c r="BN387" s="118">
        <v>0</v>
      </c>
      <c r="BO387" s="103"/>
      <c r="BP387">
        <f t="shared" si="977"/>
        <v>0</v>
      </c>
      <c r="BQ387">
        <f t="shared" si="977"/>
        <v>0</v>
      </c>
      <c r="BR387">
        <f t="shared" si="977"/>
        <v>0</v>
      </c>
      <c r="BS387">
        <f t="shared" si="977"/>
        <v>0</v>
      </c>
      <c r="BT387">
        <f t="shared" si="977"/>
        <v>0</v>
      </c>
      <c r="BU387">
        <f t="shared" si="977"/>
        <v>0</v>
      </c>
      <c r="BV387">
        <f t="shared" si="977"/>
        <v>0</v>
      </c>
      <c r="BW387">
        <f t="shared" si="977"/>
        <v>0</v>
      </c>
      <c r="BX387">
        <f t="shared" si="977"/>
        <v>0</v>
      </c>
      <c r="BY387">
        <f t="shared" si="977"/>
        <v>0</v>
      </c>
      <c r="BZ387">
        <f t="shared" si="978"/>
        <v>0</v>
      </c>
      <c r="CA387">
        <f t="shared" si="978"/>
        <v>0</v>
      </c>
      <c r="CB387">
        <f t="shared" si="978"/>
        <v>0</v>
      </c>
      <c r="CC387">
        <f t="shared" si="978"/>
        <v>0</v>
      </c>
      <c r="CD387">
        <f t="shared" si="978"/>
        <v>0</v>
      </c>
      <c r="CE387">
        <f t="shared" si="978"/>
        <v>0</v>
      </c>
      <c r="CF387">
        <f t="shared" si="978"/>
        <v>0</v>
      </c>
      <c r="CG387">
        <f t="shared" si="978"/>
        <v>0</v>
      </c>
      <c r="CH387">
        <f t="shared" si="978"/>
        <v>0</v>
      </c>
      <c r="CI387">
        <f t="shared" si="978"/>
        <v>0</v>
      </c>
      <c r="CJ387">
        <f t="shared" si="979"/>
        <v>0</v>
      </c>
      <c r="CK387">
        <f t="shared" si="979"/>
        <v>0</v>
      </c>
      <c r="CL387">
        <f t="shared" si="979"/>
        <v>0</v>
      </c>
      <c r="CM387">
        <f t="shared" si="979"/>
        <v>0</v>
      </c>
      <c r="CN387">
        <f t="shared" si="979"/>
        <v>0</v>
      </c>
      <c r="CO387">
        <f t="shared" si="979"/>
        <v>0</v>
      </c>
      <c r="CP387">
        <f t="shared" si="979"/>
        <v>0</v>
      </c>
      <c r="CQ387">
        <f t="shared" si="979"/>
        <v>0</v>
      </c>
      <c r="CR387">
        <f t="shared" si="979"/>
        <v>0</v>
      </c>
      <c r="CS387">
        <f t="shared" si="979"/>
        <v>0</v>
      </c>
      <c r="CT387">
        <f t="shared" si="980"/>
        <v>0</v>
      </c>
      <c r="CU387">
        <f t="shared" si="980"/>
        <v>0</v>
      </c>
      <c r="CV387">
        <f t="shared" si="980"/>
        <v>0</v>
      </c>
      <c r="CW387">
        <f t="shared" si="980"/>
        <v>0</v>
      </c>
      <c r="CX387">
        <f t="shared" si="980"/>
        <v>0</v>
      </c>
      <c r="CY387">
        <f t="shared" si="980"/>
        <v>0</v>
      </c>
      <c r="CZ387">
        <f t="shared" si="980"/>
        <v>0</v>
      </c>
      <c r="DA387">
        <f t="shared" si="980"/>
        <v>0</v>
      </c>
      <c r="DB387">
        <f t="shared" si="980"/>
        <v>0</v>
      </c>
      <c r="DC387">
        <f t="shared" si="980"/>
        <v>0</v>
      </c>
      <c r="DD387">
        <f t="shared" si="981"/>
        <v>0</v>
      </c>
      <c r="DE387">
        <f t="shared" si="981"/>
        <v>0</v>
      </c>
      <c r="DF387">
        <f t="shared" si="981"/>
        <v>0</v>
      </c>
      <c r="DG387">
        <f t="shared" si="981"/>
        <v>0</v>
      </c>
      <c r="DH387">
        <f t="shared" si="981"/>
        <v>0</v>
      </c>
      <c r="DI387">
        <f t="shared" si="981"/>
        <v>0</v>
      </c>
      <c r="DJ387">
        <f t="shared" si="981"/>
        <v>0</v>
      </c>
      <c r="DK387">
        <f t="shared" si="981"/>
        <v>0</v>
      </c>
      <c r="DL387">
        <f t="shared" si="981"/>
        <v>0</v>
      </c>
      <c r="DM387">
        <f t="shared" si="981"/>
        <v>0</v>
      </c>
      <c r="DN387">
        <f t="shared" si="982"/>
        <v>0</v>
      </c>
      <c r="DO387">
        <f t="shared" si="982"/>
        <v>0</v>
      </c>
      <c r="DP387">
        <f t="shared" si="982"/>
        <v>0</v>
      </c>
      <c r="DQ387">
        <f t="shared" si="982"/>
        <v>0</v>
      </c>
      <c r="DR387">
        <f t="shared" si="982"/>
        <v>0</v>
      </c>
      <c r="DS387">
        <f t="shared" si="982"/>
        <v>0</v>
      </c>
      <c r="DT387">
        <f t="shared" si="982"/>
        <v>0</v>
      </c>
      <c r="DU387">
        <f t="shared" si="982"/>
        <v>0</v>
      </c>
      <c r="DV387">
        <f t="shared" si="982"/>
        <v>0</v>
      </c>
      <c r="DW387">
        <f t="shared" si="982"/>
        <v>0</v>
      </c>
      <c r="DX387">
        <f>IF($C387&lt;&gt;"",IF(BL387&gt;0,1,0),0)</f>
        <v>0</v>
      </c>
      <c r="DY387">
        <f>IF($C387&lt;&gt;"",IF(BM387&gt;0,1,0),0)</f>
        <v>0</v>
      </c>
      <c r="DZ387">
        <f>IF($C387&lt;&gt;"",IF(BN387&gt;0,1,0),0)</f>
        <v>0</v>
      </c>
    </row>
    <row r="388" spans="1:130" ht="15.75">
      <c r="A388" s="106" t="str">
        <f>IF(LEFT(B431,1)&lt;&gt;"",IF(LEFT(B431,1)&lt;&gt;" ",COUNT($A$66:A386)+1,""),"")</f>
        <v/>
      </c>
      <c r="B388" s="55"/>
      <c r="C388" s="97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38"/>
      <c r="AR388" s="3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25"/>
      <c r="BF388" s="18"/>
      <c r="BG388" s="18"/>
      <c r="BH388" s="2"/>
      <c r="BI388" s="2"/>
      <c r="BJ388" s="2"/>
      <c r="BK388" s="2"/>
      <c r="BL388" s="22"/>
      <c r="BM388" s="2"/>
      <c r="BN388" s="2"/>
      <c r="BO388" s="103"/>
    </row>
    <row r="389" spans="1:130">
      <c r="A389" s="105">
        <f>IF(LEFT(B389,1)&lt;&gt;"",IF(LEFT(B389,1)&lt;&gt;" ",COUNT($A$66:A388)+1,""),"")</f>
        <v>46</v>
      </c>
      <c r="B389" s="54" t="s">
        <v>60</v>
      </c>
      <c r="C389" s="97">
        <v>3</v>
      </c>
      <c r="D389" s="22">
        <f>SUM(D390:D396)</f>
        <v>0</v>
      </c>
      <c r="E389" s="22">
        <f t="shared" ref="E389:BN389" si="984">SUM(E390:E396)</f>
        <v>0</v>
      </c>
      <c r="F389" s="22">
        <f t="shared" si="984"/>
        <v>0</v>
      </c>
      <c r="G389" s="22">
        <f t="shared" si="984"/>
        <v>0</v>
      </c>
      <c r="H389" s="22">
        <f t="shared" si="984"/>
        <v>0</v>
      </c>
      <c r="I389" s="22">
        <f t="shared" si="984"/>
        <v>0</v>
      </c>
      <c r="J389" s="22">
        <f t="shared" si="984"/>
        <v>0</v>
      </c>
      <c r="K389" s="22">
        <f t="shared" si="984"/>
        <v>0</v>
      </c>
      <c r="L389" s="22">
        <f t="shared" si="984"/>
        <v>0</v>
      </c>
      <c r="M389" s="22">
        <f t="shared" si="984"/>
        <v>0</v>
      </c>
      <c r="N389" s="22">
        <f t="shared" si="984"/>
        <v>0</v>
      </c>
      <c r="O389" s="22">
        <f t="shared" si="984"/>
        <v>0</v>
      </c>
      <c r="P389" s="22">
        <f t="shared" si="984"/>
        <v>0.47299999999999998</v>
      </c>
      <c r="Q389" s="22">
        <f t="shared" si="984"/>
        <v>0</v>
      </c>
      <c r="R389" s="22">
        <f t="shared" si="984"/>
        <v>0</v>
      </c>
      <c r="S389" s="22">
        <f t="shared" si="984"/>
        <v>0</v>
      </c>
      <c r="T389" s="22">
        <f t="shared" si="984"/>
        <v>1.285007</v>
      </c>
      <c r="U389" s="22">
        <f t="shared" si="984"/>
        <v>34.671239999999997</v>
      </c>
      <c r="V389" s="22">
        <f t="shared" si="984"/>
        <v>8.8827040000000004</v>
      </c>
      <c r="W389" s="22">
        <f t="shared" si="984"/>
        <v>234.26050000000001</v>
      </c>
      <c r="X389" s="22">
        <f t="shared" si="984"/>
        <v>24.32479</v>
      </c>
      <c r="Y389" s="22">
        <f t="shared" si="984"/>
        <v>166.63320000000002</v>
      </c>
      <c r="Z389" s="22">
        <f t="shared" si="984"/>
        <v>2643.4416999999999</v>
      </c>
      <c r="AA389" s="22">
        <f t="shared" si="984"/>
        <v>2978.607</v>
      </c>
      <c r="AB389" s="22">
        <f t="shared" si="984"/>
        <v>3503.4192000000007</v>
      </c>
      <c r="AC389" s="22">
        <f t="shared" si="984"/>
        <v>4766.97</v>
      </c>
      <c r="AD389" s="22">
        <f t="shared" si="984"/>
        <v>1113.3184000000001</v>
      </c>
      <c r="AE389" s="22">
        <f t="shared" si="984"/>
        <v>5726.4924300000002</v>
      </c>
      <c r="AF389" s="22">
        <f t="shared" si="984"/>
        <v>6114.8175999999994</v>
      </c>
      <c r="AG389" s="22">
        <f t="shared" si="984"/>
        <v>6278.4671807499999</v>
      </c>
      <c r="AH389" s="22">
        <f t="shared" si="984"/>
        <v>6583.215765234625</v>
      </c>
      <c r="AI389" s="22">
        <f t="shared" si="984"/>
        <v>7136.1793093750739</v>
      </c>
      <c r="AJ389" s="22">
        <f t="shared" si="984"/>
        <v>7485.2838064453917</v>
      </c>
      <c r="AK389" s="22">
        <f t="shared" si="984"/>
        <v>7103.4117886708837</v>
      </c>
      <c r="AL389" s="22">
        <f t="shared" si="984"/>
        <v>6907.8864939999994</v>
      </c>
      <c r="AM389" s="22">
        <f t="shared" si="984"/>
        <v>7199.7428099999997</v>
      </c>
      <c r="AN389" s="22">
        <f t="shared" si="984"/>
        <v>348.855301</v>
      </c>
      <c r="AO389" s="22">
        <f t="shared" si="984"/>
        <v>602.06541399999992</v>
      </c>
      <c r="AP389" s="22">
        <f t="shared" si="984"/>
        <v>189.0530502</v>
      </c>
      <c r="AQ389" s="22">
        <f t="shared" si="984"/>
        <v>8397.5937219999996</v>
      </c>
      <c r="AR389" s="22">
        <f t="shared" si="984"/>
        <v>7892.7219999999998</v>
      </c>
      <c r="AS389" s="22">
        <f t="shared" si="984"/>
        <v>111.09262799999999</v>
      </c>
      <c r="AT389" s="22">
        <f t="shared" si="984"/>
        <v>12.827162999999999</v>
      </c>
      <c r="AU389" s="22">
        <f t="shared" si="984"/>
        <v>85.819000000000003</v>
      </c>
      <c r="AV389" s="22">
        <f t="shared" si="984"/>
        <v>37.52704</v>
      </c>
      <c r="AW389" s="22">
        <f t="shared" si="984"/>
        <v>36.934269999999998</v>
      </c>
      <c r="AX389" s="22">
        <f t="shared" si="984"/>
        <v>11.179600000000001</v>
      </c>
      <c r="AY389" s="22">
        <f t="shared" si="984"/>
        <v>12.080030000000001</v>
      </c>
      <c r="AZ389" s="22">
        <f t="shared" si="984"/>
        <v>3230.9003299999999</v>
      </c>
      <c r="BA389" s="22">
        <f t="shared" si="984"/>
        <v>3316.1471300000003</v>
      </c>
      <c r="BB389" s="22">
        <f t="shared" si="984"/>
        <v>50.622823100000005</v>
      </c>
      <c r="BC389" s="22">
        <f t="shared" si="984"/>
        <v>98.117267099999992</v>
      </c>
      <c r="BD389" s="22">
        <f t="shared" si="984"/>
        <v>188.11235540000001</v>
      </c>
      <c r="BE389" s="22">
        <f t="shared" si="984"/>
        <v>201.84327450000001</v>
      </c>
      <c r="BF389" s="22">
        <f t="shared" si="984"/>
        <v>194.78081610000001</v>
      </c>
      <c r="BG389" s="22">
        <f t="shared" si="984"/>
        <v>209.72464930000001</v>
      </c>
      <c r="BH389" s="22">
        <f t="shared" si="984"/>
        <v>224.67954739999999</v>
      </c>
      <c r="BI389" s="22">
        <f t="shared" si="984"/>
        <v>1256.6167201999999</v>
      </c>
      <c r="BJ389" s="22">
        <f t="shared" si="984"/>
        <v>256.64164510000001</v>
      </c>
      <c r="BK389" s="22">
        <f t="shared" si="984"/>
        <v>269.44492320000001</v>
      </c>
      <c r="BL389" s="22">
        <f t="shared" si="984"/>
        <v>23759.611900799999</v>
      </c>
      <c r="BM389" s="22">
        <f t="shared" si="984"/>
        <v>250.05392319999999</v>
      </c>
      <c r="BN389" s="22">
        <f t="shared" si="984"/>
        <v>3272</v>
      </c>
      <c r="BO389" s="103"/>
      <c r="BP389">
        <f t="shared" ref="BP389:CU389" si="985">IF($C389&lt;&gt;"",IF(D389&gt;0,1,0),0)</f>
        <v>0</v>
      </c>
      <c r="BQ389">
        <f t="shared" si="985"/>
        <v>0</v>
      </c>
      <c r="BR389">
        <f t="shared" si="985"/>
        <v>0</v>
      </c>
      <c r="BS389">
        <f t="shared" si="985"/>
        <v>0</v>
      </c>
      <c r="BT389">
        <f t="shared" si="985"/>
        <v>0</v>
      </c>
      <c r="BU389">
        <f t="shared" si="985"/>
        <v>0</v>
      </c>
      <c r="BV389">
        <f t="shared" si="985"/>
        <v>0</v>
      </c>
      <c r="BW389">
        <f t="shared" si="985"/>
        <v>0</v>
      </c>
      <c r="BX389">
        <f t="shared" si="985"/>
        <v>0</v>
      </c>
      <c r="BY389">
        <f t="shared" si="985"/>
        <v>0</v>
      </c>
      <c r="BZ389">
        <f t="shared" si="985"/>
        <v>0</v>
      </c>
      <c r="CA389">
        <f t="shared" si="985"/>
        <v>0</v>
      </c>
      <c r="CB389">
        <f t="shared" si="985"/>
        <v>1</v>
      </c>
      <c r="CC389">
        <f t="shared" si="985"/>
        <v>0</v>
      </c>
      <c r="CD389">
        <f t="shared" si="985"/>
        <v>0</v>
      </c>
      <c r="CE389">
        <f t="shared" si="985"/>
        <v>0</v>
      </c>
      <c r="CF389">
        <f t="shared" si="985"/>
        <v>1</v>
      </c>
      <c r="CG389">
        <f t="shared" si="985"/>
        <v>1</v>
      </c>
      <c r="CH389">
        <f t="shared" si="985"/>
        <v>1</v>
      </c>
      <c r="CI389">
        <f t="shared" si="985"/>
        <v>1</v>
      </c>
      <c r="CJ389">
        <f t="shared" si="985"/>
        <v>1</v>
      </c>
      <c r="CK389">
        <f t="shared" si="985"/>
        <v>1</v>
      </c>
      <c r="CL389">
        <f t="shared" si="985"/>
        <v>1</v>
      </c>
      <c r="CM389">
        <f t="shared" si="985"/>
        <v>1</v>
      </c>
      <c r="CN389">
        <f t="shared" si="985"/>
        <v>1</v>
      </c>
      <c r="CO389">
        <f t="shared" si="985"/>
        <v>1</v>
      </c>
      <c r="CP389">
        <f t="shared" si="985"/>
        <v>1</v>
      </c>
      <c r="CQ389">
        <f t="shared" si="985"/>
        <v>1</v>
      </c>
      <c r="CR389">
        <f t="shared" si="985"/>
        <v>1</v>
      </c>
      <c r="CS389">
        <f t="shared" si="985"/>
        <v>1</v>
      </c>
      <c r="CT389">
        <f t="shared" si="985"/>
        <v>1</v>
      </c>
      <c r="CU389">
        <f t="shared" si="985"/>
        <v>1</v>
      </c>
      <c r="CV389">
        <f t="shared" ref="CV389:DZ389" si="986">IF($C389&lt;&gt;"",IF(AJ389&gt;0,1,0),0)</f>
        <v>1</v>
      </c>
      <c r="CW389">
        <f t="shared" si="986"/>
        <v>1</v>
      </c>
      <c r="CX389">
        <f t="shared" si="986"/>
        <v>1</v>
      </c>
      <c r="CY389">
        <f t="shared" si="986"/>
        <v>1</v>
      </c>
      <c r="CZ389">
        <f t="shared" si="986"/>
        <v>1</v>
      </c>
      <c r="DA389">
        <f t="shared" si="986"/>
        <v>1</v>
      </c>
      <c r="DB389">
        <f t="shared" si="986"/>
        <v>1</v>
      </c>
      <c r="DC389">
        <f t="shared" si="986"/>
        <v>1</v>
      </c>
      <c r="DD389">
        <f t="shared" si="986"/>
        <v>1</v>
      </c>
      <c r="DE389">
        <f t="shared" si="986"/>
        <v>1</v>
      </c>
      <c r="DF389">
        <f t="shared" si="986"/>
        <v>1</v>
      </c>
      <c r="DG389">
        <f t="shared" si="986"/>
        <v>1</v>
      </c>
      <c r="DH389">
        <f t="shared" si="986"/>
        <v>1</v>
      </c>
      <c r="DI389">
        <f t="shared" si="986"/>
        <v>1</v>
      </c>
      <c r="DJ389">
        <f t="shared" si="986"/>
        <v>1</v>
      </c>
      <c r="DK389">
        <f t="shared" si="986"/>
        <v>1</v>
      </c>
      <c r="DL389">
        <f t="shared" si="986"/>
        <v>1</v>
      </c>
      <c r="DM389">
        <f t="shared" si="986"/>
        <v>1</v>
      </c>
      <c r="DN389">
        <f t="shared" si="986"/>
        <v>1</v>
      </c>
      <c r="DO389">
        <f t="shared" si="986"/>
        <v>1</v>
      </c>
      <c r="DP389">
        <f t="shared" si="986"/>
        <v>1</v>
      </c>
      <c r="DQ389">
        <f t="shared" si="986"/>
        <v>1</v>
      </c>
      <c r="DR389">
        <f t="shared" si="986"/>
        <v>1</v>
      </c>
      <c r="DS389">
        <f t="shared" si="986"/>
        <v>1</v>
      </c>
      <c r="DT389">
        <f t="shared" si="986"/>
        <v>1</v>
      </c>
      <c r="DU389">
        <f t="shared" si="986"/>
        <v>1</v>
      </c>
      <c r="DV389">
        <f t="shared" si="986"/>
        <v>1</v>
      </c>
      <c r="DW389">
        <f t="shared" si="986"/>
        <v>1</v>
      </c>
      <c r="DX389">
        <f t="shared" si="986"/>
        <v>1</v>
      </c>
      <c r="DY389">
        <f t="shared" si="986"/>
        <v>1</v>
      </c>
      <c r="DZ389">
        <f t="shared" si="986"/>
        <v>1</v>
      </c>
    </row>
    <row r="390" spans="1:130">
      <c r="A390" s="106"/>
      <c r="B390" s="19" t="s">
        <v>2</v>
      </c>
      <c r="C390" s="97"/>
      <c r="D390" s="18">
        <v>0</v>
      </c>
      <c r="E390" s="18">
        <v>0</v>
      </c>
      <c r="F390" s="18">
        <v>0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169</v>
      </c>
      <c r="AB390" s="18">
        <v>0</v>
      </c>
      <c r="AC390" s="18">
        <v>330</v>
      </c>
      <c r="AD390" s="18">
        <v>0</v>
      </c>
      <c r="AE390" s="41" t="s">
        <v>16</v>
      </c>
      <c r="AF390" s="18">
        <v>277</v>
      </c>
      <c r="AG390" s="18">
        <v>393</v>
      </c>
      <c r="AH390" s="18">
        <v>0</v>
      </c>
      <c r="AI390" s="41" t="s">
        <v>16</v>
      </c>
      <c r="AJ390" s="18">
        <v>339</v>
      </c>
      <c r="AK390" s="41" t="s">
        <v>16</v>
      </c>
      <c r="AL390" s="18">
        <v>293</v>
      </c>
      <c r="AM390" s="41" t="s">
        <v>16</v>
      </c>
      <c r="AN390" s="18">
        <v>250</v>
      </c>
      <c r="AO390" s="18">
        <v>220</v>
      </c>
      <c r="AP390" s="41" t="s">
        <v>16</v>
      </c>
      <c r="AQ390" s="41" t="s">
        <v>16</v>
      </c>
      <c r="AR390" s="18">
        <v>880</v>
      </c>
      <c r="AS390" s="18">
        <v>96</v>
      </c>
      <c r="AT390" s="18">
        <v>0</v>
      </c>
      <c r="AU390" s="18">
        <v>81</v>
      </c>
      <c r="AV390" s="18">
        <v>0</v>
      </c>
      <c r="AW390" s="18">
        <v>0</v>
      </c>
      <c r="AX390" s="18">
        <v>0</v>
      </c>
      <c r="AY390" s="18">
        <v>0</v>
      </c>
      <c r="AZ390" s="18">
        <v>0</v>
      </c>
      <c r="BA390" s="18">
        <v>0</v>
      </c>
      <c r="BB390" s="18">
        <v>0</v>
      </c>
      <c r="BC390" s="18">
        <v>0</v>
      </c>
      <c r="BD390" s="18">
        <v>0</v>
      </c>
      <c r="BE390" s="25">
        <v>0</v>
      </c>
      <c r="BF390" s="18">
        <v>0</v>
      </c>
      <c r="BG390" s="18">
        <v>0</v>
      </c>
      <c r="BH390" s="18">
        <v>0</v>
      </c>
      <c r="BI390" s="18">
        <v>0</v>
      </c>
      <c r="BJ390" s="118">
        <v>0</v>
      </c>
      <c r="BK390" s="118">
        <v>0</v>
      </c>
      <c r="BL390" s="118">
        <v>0</v>
      </c>
      <c r="BM390" s="118">
        <v>0</v>
      </c>
      <c r="BN390" s="118">
        <v>0</v>
      </c>
      <c r="BO390" s="103"/>
      <c r="BP390">
        <f t="shared" ref="BP390:BY397" si="987">IF($C390&lt;&gt;"",IF(D390&gt;0,1,0),0)</f>
        <v>0</v>
      </c>
      <c r="BQ390">
        <f t="shared" si="987"/>
        <v>0</v>
      </c>
      <c r="BR390">
        <f t="shared" si="987"/>
        <v>0</v>
      </c>
      <c r="BS390">
        <f t="shared" si="987"/>
        <v>0</v>
      </c>
      <c r="BT390">
        <f t="shared" si="987"/>
        <v>0</v>
      </c>
      <c r="BU390">
        <f t="shared" si="987"/>
        <v>0</v>
      </c>
      <c r="BV390">
        <f t="shared" si="987"/>
        <v>0</v>
      </c>
      <c r="BW390">
        <f t="shared" si="987"/>
        <v>0</v>
      </c>
      <c r="BX390">
        <f t="shared" si="987"/>
        <v>0</v>
      </c>
      <c r="BY390">
        <f t="shared" si="987"/>
        <v>0</v>
      </c>
      <c r="BZ390">
        <f t="shared" ref="BZ390:CI397" si="988">IF($C390&lt;&gt;"",IF(N390&gt;0,1,0),0)</f>
        <v>0</v>
      </c>
      <c r="CA390">
        <f t="shared" si="988"/>
        <v>0</v>
      </c>
      <c r="CB390">
        <f t="shared" si="988"/>
        <v>0</v>
      </c>
      <c r="CC390">
        <f t="shared" si="988"/>
        <v>0</v>
      </c>
      <c r="CD390">
        <f t="shared" si="988"/>
        <v>0</v>
      </c>
      <c r="CE390">
        <f t="shared" si="988"/>
        <v>0</v>
      </c>
      <c r="CF390">
        <f t="shared" si="988"/>
        <v>0</v>
      </c>
      <c r="CG390">
        <f t="shared" si="988"/>
        <v>0</v>
      </c>
      <c r="CH390">
        <f t="shared" si="988"/>
        <v>0</v>
      </c>
      <c r="CI390">
        <f t="shared" si="988"/>
        <v>0</v>
      </c>
      <c r="CJ390">
        <f t="shared" ref="CJ390:CS397" si="989">IF($C390&lt;&gt;"",IF(X390&gt;0,1,0),0)</f>
        <v>0</v>
      </c>
      <c r="CK390">
        <f t="shared" si="989"/>
        <v>0</v>
      </c>
      <c r="CL390">
        <f t="shared" si="989"/>
        <v>0</v>
      </c>
      <c r="CM390">
        <f t="shared" si="989"/>
        <v>0</v>
      </c>
      <c r="CN390">
        <f t="shared" si="989"/>
        <v>0</v>
      </c>
      <c r="CO390">
        <f t="shared" si="989"/>
        <v>0</v>
      </c>
      <c r="CP390">
        <f t="shared" si="989"/>
        <v>0</v>
      </c>
      <c r="CQ390">
        <f t="shared" si="989"/>
        <v>0</v>
      </c>
      <c r="CR390">
        <f t="shared" si="989"/>
        <v>0</v>
      </c>
      <c r="CS390">
        <f t="shared" si="989"/>
        <v>0</v>
      </c>
      <c r="CT390">
        <f t="shared" ref="CT390:DC397" si="990">IF($C390&lt;&gt;"",IF(AH390&gt;0,1,0),0)</f>
        <v>0</v>
      </c>
      <c r="CU390">
        <f t="shared" si="990"/>
        <v>0</v>
      </c>
      <c r="CV390">
        <f t="shared" si="990"/>
        <v>0</v>
      </c>
      <c r="CW390">
        <f t="shared" si="990"/>
        <v>0</v>
      </c>
      <c r="CX390">
        <f t="shared" si="990"/>
        <v>0</v>
      </c>
      <c r="CY390">
        <f t="shared" si="990"/>
        <v>0</v>
      </c>
      <c r="CZ390">
        <f t="shared" si="990"/>
        <v>0</v>
      </c>
      <c r="DA390">
        <f t="shared" si="990"/>
        <v>0</v>
      </c>
      <c r="DB390">
        <f t="shared" si="990"/>
        <v>0</v>
      </c>
      <c r="DC390">
        <f t="shared" si="990"/>
        <v>0</v>
      </c>
      <c r="DD390">
        <f t="shared" ref="DD390:DM397" si="991">IF($C390&lt;&gt;"",IF(AR390&gt;0,1,0),0)</f>
        <v>0</v>
      </c>
      <c r="DE390">
        <f t="shared" si="991"/>
        <v>0</v>
      </c>
      <c r="DF390">
        <f t="shared" si="991"/>
        <v>0</v>
      </c>
      <c r="DG390">
        <f t="shared" si="991"/>
        <v>0</v>
      </c>
      <c r="DH390">
        <f t="shared" si="991"/>
        <v>0</v>
      </c>
      <c r="DI390">
        <f t="shared" si="991"/>
        <v>0</v>
      </c>
      <c r="DJ390">
        <f t="shared" si="991"/>
        <v>0</v>
      </c>
      <c r="DK390">
        <f t="shared" si="991"/>
        <v>0</v>
      </c>
      <c r="DL390">
        <f t="shared" si="991"/>
        <v>0</v>
      </c>
      <c r="DM390">
        <f t="shared" si="991"/>
        <v>0</v>
      </c>
      <c r="DN390">
        <f t="shared" ref="DN390:DW397" si="992">IF($C390&lt;&gt;"",IF(BB390&gt;0,1,0),0)</f>
        <v>0</v>
      </c>
      <c r="DO390">
        <f t="shared" si="992"/>
        <v>0</v>
      </c>
      <c r="DP390">
        <f t="shared" si="992"/>
        <v>0</v>
      </c>
      <c r="DQ390">
        <f t="shared" si="992"/>
        <v>0</v>
      </c>
      <c r="DR390">
        <f t="shared" si="992"/>
        <v>0</v>
      </c>
      <c r="DS390">
        <f t="shared" si="992"/>
        <v>0</v>
      </c>
      <c r="DT390">
        <f t="shared" si="992"/>
        <v>0</v>
      </c>
      <c r="DU390">
        <f t="shared" si="992"/>
        <v>0</v>
      </c>
      <c r="DV390">
        <f t="shared" si="992"/>
        <v>0</v>
      </c>
      <c r="DW390">
        <f t="shared" si="992"/>
        <v>0</v>
      </c>
      <c r="DX390">
        <f>IF($C390&lt;&gt;"",IF(BL389&gt;0,1,0),0)</f>
        <v>0</v>
      </c>
      <c r="DY390">
        <f>IF($C390&lt;&gt;"",IF(BM389&gt;0,1,0),0)</f>
        <v>0</v>
      </c>
      <c r="DZ390">
        <f>IF($C390&lt;&gt;"",IF(BN389&gt;0,1,0),0)</f>
        <v>0</v>
      </c>
    </row>
    <row r="391" spans="1:130">
      <c r="A391" s="106"/>
      <c r="B391" s="19" t="s">
        <v>202</v>
      </c>
      <c r="C391" s="97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41"/>
      <c r="AF391" s="18"/>
      <c r="AG391" s="18"/>
      <c r="AH391" s="18"/>
      <c r="AI391" s="41"/>
      <c r="AJ391" s="18"/>
      <c r="AK391" s="41"/>
      <c r="AL391" s="18"/>
      <c r="AM391" s="41"/>
      <c r="AN391" s="41"/>
      <c r="AO391" s="41"/>
      <c r="AP391" s="41"/>
      <c r="AQ391" s="41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25"/>
      <c r="BF391" s="18"/>
      <c r="BG391" s="18"/>
      <c r="BH391" s="18"/>
      <c r="BI391" s="18">
        <v>1000</v>
      </c>
      <c r="BJ391" s="118"/>
      <c r="BK391" s="118"/>
      <c r="BL391" s="118">
        <v>4601</v>
      </c>
      <c r="BM391" s="118">
        <v>0</v>
      </c>
      <c r="BN391" s="118">
        <v>3220</v>
      </c>
      <c r="BO391" s="103"/>
      <c r="BP391">
        <f t="shared" si="987"/>
        <v>0</v>
      </c>
      <c r="BQ391">
        <f t="shared" si="987"/>
        <v>0</v>
      </c>
      <c r="BR391">
        <f t="shared" si="987"/>
        <v>0</v>
      </c>
      <c r="BS391">
        <f t="shared" si="987"/>
        <v>0</v>
      </c>
      <c r="BT391">
        <f t="shared" si="987"/>
        <v>0</v>
      </c>
      <c r="BU391">
        <f t="shared" si="987"/>
        <v>0</v>
      </c>
      <c r="BV391">
        <f t="shared" si="987"/>
        <v>0</v>
      </c>
      <c r="BW391">
        <f t="shared" si="987"/>
        <v>0</v>
      </c>
      <c r="BX391">
        <f t="shared" si="987"/>
        <v>0</v>
      </c>
      <c r="BY391">
        <f t="shared" si="987"/>
        <v>0</v>
      </c>
      <c r="BZ391">
        <f t="shared" si="988"/>
        <v>0</v>
      </c>
      <c r="CA391">
        <f t="shared" si="988"/>
        <v>0</v>
      </c>
      <c r="CB391">
        <f t="shared" si="988"/>
        <v>0</v>
      </c>
      <c r="CC391">
        <f t="shared" si="988"/>
        <v>0</v>
      </c>
      <c r="CD391">
        <f t="shared" si="988"/>
        <v>0</v>
      </c>
      <c r="CE391">
        <f t="shared" si="988"/>
        <v>0</v>
      </c>
      <c r="CF391">
        <f t="shared" si="988"/>
        <v>0</v>
      </c>
      <c r="CG391">
        <f t="shared" si="988"/>
        <v>0</v>
      </c>
      <c r="CH391">
        <f t="shared" si="988"/>
        <v>0</v>
      </c>
      <c r="CI391">
        <f t="shared" si="988"/>
        <v>0</v>
      </c>
      <c r="CJ391">
        <f t="shared" si="989"/>
        <v>0</v>
      </c>
      <c r="CK391">
        <f t="shared" si="989"/>
        <v>0</v>
      </c>
      <c r="CL391">
        <f t="shared" si="989"/>
        <v>0</v>
      </c>
      <c r="CM391">
        <f t="shared" si="989"/>
        <v>0</v>
      </c>
      <c r="CN391">
        <f t="shared" si="989"/>
        <v>0</v>
      </c>
      <c r="CO391">
        <f t="shared" si="989"/>
        <v>0</v>
      </c>
      <c r="CP391">
        <f t="shared" si="989"/>
        <v>0</v>
      </c>
      <c r="CQ391">
        <f t="shared" si="989"/>
        <v>0</v>
      </c>
      <c r="CR391">
        <f t="shared" si="989"/>
        <v>0</v>
      </c>
      <c r="CS391">
        <f t="shared" si="989"/>
        <v>0</v>
      </c>
      <c r="CT391">
        <f t="shared" si="990"/>
        <v>0</v>
      </c>
      <c r="CU391">
        <f t="shared" si="990"/>
        <v>0</v>
      </c>
      <c r="CV391">
        <f t="shared" si="990"/>
        <v>0</v>
      </c>
      <c r="CW391">
        <f t="shared" si="990"/>
        <v>0</v>
      </c>
      <c r="CX391">
        <f t="shared" si="990"/>
        <v>0</v>
      </c>
      <c r="CY391">
        <f t="shared" si="990"/>
        <v>0</v>
      </c>
      <c r="CZ391">
        <f t="shared" si="990"/>
        <v>0</v>
      </c>
      <c r="DA391">
        <f t="shared" si="990"/>
        <v>0</v>
      </c>
      <c r="DB391">
        <f t="shared" si="990"/>
        <v>0</v>
      </c>
      <c r="DC391">
        <f t="shared" si="990"/>
        <v>0</v>
      </c>
      <c r="DD391">
        <f t="shared" si="991"/>
        <v>0</v>
      </c>
      <c r="DE391">
        <f t="shared" si="991"/>
        <v>0</v>
      </c>
      <c r="DF391">
        <f t="shared" si="991"/>
        <v>0</v>
      </c>
      <c r="DG391">
        <f t="shared" si="991"/>
        <v>0</v>
      </c>
      <c r="DH391">
        <f t="shared" si="991"/>
        <v>0</v>
      </c>
      <c r="DI391">
        <f t="shared" si="991"/>
        <v>0</v>
      </c>
      <c r="DJ391">
        <f t="shared" si="991"/>
        <v>0</v>
      </c>
      <c r="DK391">
        <f t="shared" si="991"/>
        <v>0</v>
      </c>
      <c r="DL391">
        <f t="shared" si="991"/>
        <v>0</v>
      </c>
      <c r="DM391">
        <f t="shared" si="991"/>
        <v>0</v>
      </c>
      <c r="DN391">
        <f t="shared" si="992"/>
        <v>0</v>
      </c>
      <c r="DO391">
        <f t="shared" si="992"/>
        <v>0</v>
      </c>
      <c r="DP391">
        <f t="shared" si="992"/>
        <v>0</v>
      </c>
      <c r="DQ391">
        <f t="shared" si="992"/>
        <v>0</v>
      </c>
      <c r="DR391">
        <f t="shared" si="992"/>
        <v>0</v>
      </c>
      <c r="DS391">
        <f t="shared" si="992"/>
        <v>0</v>
      </c>
      <c r="DT391">
        <f t="shared" si="992"/>
        <v>0</v>
      </c>
      <c r="DU391">
        <f t="shared" si="992"/>
        <v>0</v>
      </c>
      <c r="DV391">
        <f t="shared" si="992"/>
        <v>0</v>
      </c>
      <c r="DW391">
        <f t="shared" si="992"/>
        <v>0</v>
      </c>
      <c r="DX391">
        <f>IF($C391&lt;&gt;"",IF(BL391&gt;0,1,0),0)</f>
        <v>0</v>
      </c>
      <c r="DY391">
        <f>IF($C391&lt;&gt;"",IF(BM391&gt;0,1,0),0)</f>
        <v>0</v>
      </c>
      <c r="DZ391">
        <f>IF($C391&lt;&gt;"",IF(BN391&gt;0,1,0),0)</f>
        <v>0</v>
      </c>
    </row>
    <row r="392" spans="1:130">
      <c r="A392" s="106"/>
      <c r="B392" s="55" t="s">
        <v>3</v>
      </c>
      <c r="C392" s="97"/>
      <c r="D392" s="18">
        <v>0</v>
      </c>
      <c r="E392" s="18">
        <v>0</v>
      </c>
      <c r="F392" s="18">
        <v>0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0</v>
      </c>
      <c r="T392" s="18">
        <v>1.285007</v>
      </c>
      <c r="U392" s="18">
        <v>34.671239999999997</v>
      </c>
      <c r="V392" s="18">
        <v>8.8827040000000004</v>
      </c>
      <c r="W392" s="18">
        <v>234.26050000000001</v>
      </c>
      <c r="X392" s="18">
        <v>23.79579</v>
      </c>
      <c r="Y392" s="18">
        <v>166.0652</v>
      </c>
      <c r="Z392" s="18">
        <v>187.22970000000001</v>
      </c>
      <c r="AA392" s="18">
        <v>36</v>
      </c>
      <c r="AB392" s="18">
        <v>306.74220000000003</v>
      </c>
      <c r="AC392" s="18">
        <v>184</v>
      </c>
      <c r="AD392" s="18">
        <v>398.83839999999998</v>
      </c>
      <c r="AE392" s="18">
        <v>16.04693</v>
      </c>
      <c r="AF392" s="18">
        <v>182.90809999999999</v>
      </c>
      <c r="AG392" s="41" t="s">
        <v>16</v>
      </c>
      <c r="AH392" s="18">
        <v>276.14460000000003</v>
      </c>
      <c r="AI392" s="18">
        <v>564.61720000000003</v>
      </c>
      <c r="AJ392" s="18">
        <v>317</v>
      </c>
      <c r="AK392" s="18">
        <v>13.24915</v>
      </c>
      <c r="AL392" s="18">
        <v>0.56149400000000005</v>
      </c>
      <c r="AM392" s="18">
        <v>29.742809999999999</v>
      </c>
      <c r="AN392" s="18">
        <v>1.0693010000000001</v>
      </c>
      <c r="AO392" s="18">
        <v>2.2934139999999998</v>
      </c>
      <c r="AP392" s="18">
        <v>1.1590502</v>
      </c>
      <c r="AQ392" s="18">
        <v>4.4157219999999997</v>
      </c>
      <c r="AR392" s="41" t="s">
        <v>16</v>
      </c>
      <c r="AS392" s="18">
        <v>6.370628</v>
      </c>
      <c r="AT392" s="18">
        <v>6.5611629999999996</v>
      </c>
      <c r="AU392" s="41" t="s">
        <v>16</v>
      </c>
      <c r="AV392" s="18">
        <v>32.742040000000003</v>
      </c>
      <c r="AW392" s="18">
        <v>32.149270000000001</v>
      </c>
      <c r="AX392" s="18">
        <v>11.1426</v>
      </c>
      <c r="AY392" s="18">
        <v>12.080030000000001</v>
      </c>
      <c r="AZ392" s="18">
        <v>10.412330000000001</v>
      </c>
      <c r="BA392" s="18">
        <v>28.474129999999999</v>
      </c>
      <c r="BB392" s="18">
        <v>0.28182309999999999</v>
      </c>
      <c r="BC392" s="18">
        <v>24.647267100000001</v>
      </c>
      <c r="BD392" s="18">
        <v>23.464355399999999</v>
      </c>
      <c r="BE392" s="25">
        <v>22.232274499999999</v>
      </c>
      <c r="BF392" s="18">
        <v>0.2068161</v>
      </c>
      <c r="BG392" s="18">
        <v>0.18664929999999999</v>
      </c>
      <c r="BH392" s="18">
        <v>0.17854740000000002</v>
      </c>
      <c r="BI392" s="18">
        <v>17.1517202</v>
      </c>
      <c r="BJ392" s="73">
        <v>6.9845000000000004E-2</v>
      </c>
      <c r="BK392" s="73">
        <v>5.3923200000000004E-2</v>
      </c>
      <c r="BL392" s="73">
        <v>1541.2209008</v>
      </c>
      <c r="BM392" s="73">
        <v>5.3923200000000004E-2</v>
      </c>
      <c r="BN392" s="118">
        <v>0</v>
      </c>
      <c r="BO392" s="103"/>
      <c r="BP392">
        <f t="shared" si="987"/>
        <v>0</v>
      </c>
      <c r="BQ392">
        <f t="shared" si="987"/>
        <v>0</v>
      </c>
      <c r="BR392">
        <f t="shared" si="987"/>
        <v>0</v>
      </c>
      <c r="BS392">
        <f t="shared" si="987"/>
        <v>0</v>
      </c>
      <c r="BT392">
        <f t="shared" si="987"/>
        <v>0</v>
      </c>
      <c r="BU392">
        <f t="shared" si="987"/>
        <v>0</v>
      </c>
      <c r="BV392">
        <f t="shared" si="987"/>
        <v>0</v>
      </c>
      <c r="BW392">
        <f t="shared" si="987"/>
        <v>0</v>
      </c>
      <c r="BX392">
        <f t="shared" si="987"/>
        <v>0</v>
      </c>
      <c r="BY392">
        <f t="shared" si="987"/>
        <v>0</v>
      </c>
      <c r="BZ392">
        <f t="shared" si="988"/>
        <v>0</v>
      </c>
      <c r="CA392">
        <f t="shared" si="988"/>
        <v>0</v>
      </c>
      <c r="CB392">
        <f t="shared" si="988"/>
        <v>0</v>
      </c>
      <c r="CC392">
        <f t="shared" si="988"/>
        <v>0</v>
      </c>
      <c r="CD392">
        <f t="shared" si="988"/>
        <v>0</v>
      </c>
      <c r="CE392">
        <f t="shared" si="988"/>
        <v>0</v>
      </c>
      <c r="CF392">
        <f t="shared" si="988"/>
        <v>0</v>
      </c>
      <c r="CG392">
        <f t="shared" si="988"/>
        <v>0</v>
      </c>
      <c r="CH392">
        <f t="shared" si="988"/>
        <v>0</v>
      </c>
      <c r="CI392">
        <f t="shared" si="988"/>
        <v>0</v>
      </c>
      <c r="CJ392">
        <f t="shared" si="989"/>
        <v>0</v>
      </c>
      <c r="CK392">
        <f t="shared" si="989"/>
        <v>0</v>
      </c>
      <c r="CL392">
        <f t="shared" si="989"/>
        <v>0</v>
      </c>
      <c r="CM392">
        <f t="shared" si="989"/>
        <v>0</v>
      </c>
      <c r="CN392">
        <f t="shared" si="989"/>
        <v>0</v>
      </c>
      <c r="CO392">
        <f t="shared" si="989"/>
        <v>0</v>
      </c>
      <c r="CP392">
        <f t="shared" si="989"/>
        <v>0</v>
      </c>
      <c r="CQ392">
        <f t="shared" si="989"/>
        <v>0</v>
      </c>
      <c r="CR392">
        <f t="shared" si="989"/>
        <v>0</v>
      </c>
      <c r="CS392">
        <f t="shared" si="989"/>
        <v>0</v>
      </c>
      <c r="CT392">
        <f t="shared" si="990"/>
        <v>0</v>
      </c>
      <c r="CU392">
        <f t="shared" si="990"/>
        <v>0</v>
      </c>
      <c r="CV392">
        <f t="shared" si="990"/>
        <v>0</v>
      </c>
      <c r="CW392">
        <f t="shared" si="990"/>
        <v>0</v>
      </c>
      <c r="CX392">
        <f t="shared" si="990"/>
        <v>0</v>
      </c>
      <c r="CY392">
        <f t="shared" si="990"/>
        <v>0</v>
      </c>
      <c r="CZ392">
        <f t="shared" si="990"/>
        <v>0</v>
      </c>
      <c r="DA392">
        <f t="shared" si="990"/>
        <v>0</v>
      </c>
      <c r="DB392">
        <f t="shared" si="990"/>
        <v>0</v>
      </c>
      <c r="DC392">
        <f t="shared" si="990"/>
        <v>0</v>
      </c>
      <c r="DD392">
        <f t="shared" si="991"/>
        <v>0</v>
      </c>
      <c r="DE392">
        <f t="shared" si="991"/>
        <v>0</v>
      </c>
      <c r="DF392">
        <f t="shared" si="991"/>
        <v>0</v>
      </c>
      <c r="DG392">
        <f t="shared" si="991"/>
        <v>0</v>
      </c>
      <c r="DH392">
        <f t="shared" si="991"/>
        <v>0</v>
      </c>
      <c r="DI392">
        <f t="shared" si="991"/>
        <v>0</v>
      </c>
      <c r="DJ392">
        <f t="shared" si="991"/>
        <v>0</v>
      </c>
      <c r="DK392">
        <f t="shared" si="991"/>
        <v>0</v>
      </c>
      <c r="DL392">
        <f t="shared" si="991"/>
        <v>0</v>
      </c>
      <c r="DM392">
        <f t="shared" si="991"/>
        <v>0</v>
      </c>
      <c r="DN392">
        <f t="shared" si="992"/>
        <v>0</v>
      </c>
      <c r="DO392">
        <f t="shared" si="992"/>
        <v>0</v>
      </c>
      <c r="DP392">
        <f t="shared" si="992"/>
        <v>0</v>
      </c>
      <c r="DQ392">
        <f t="shared" si="992"/>
        <v>0</v>
      </c>
      <c r="DR392">
        <f t="shared" si="992"/>
        <v>0</v>
      </c>
      <c r="DS392">
        <f t="shared" si="992"/>
        <v>0</v>
      </c>
      <c r="DT392">
        <f t="shared" si="992"/>
        <v>0</v>
      </c>
      <c r="DU392">
        <f t="shared" si="992"/>
        <v>0</v>
      </c>
      <c r="DV392">
        <f t="shared" si="992"/>
        <v>0</v>
      </c>
      <c r="DW392">
        <f t="shared" si="992"/>
        <v>0</v>
      </c>
      <c r="DX392">
        <f t="shared" ref="DX392:DZ394" si="993">IF($C392&lt;&gt;"",IF(BL391&gt;0,1,0),0)</f>
        <v>0</v>
      </c>
      <c r="DY392">
        <f t="shared" si="993"/>
        <v>0</v>
      </c>
      <c r="DZ392">
        <f t="shared" si="993"/>
        <v>0</v>
      </c>
    </row>
    <row r="393" spans="1:130">
      <c r="A393" s="106"/>
      <c r="B393" s="55" t="s">
        <v>18</v>
      </c>
      <c r="C393" s="97"/>
      <c r="D393" s="18">
        <v>0</v>
      </c>
      <c r="E393" s="18">
        <v>0</v>
      </c>
      <c r="F393" s="18">
        <v>0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2455.605</v>
      </c>
      <c r="AA393" s="18">
        <v>2770</v>
      </c>
      <c r="AB393" s="18">
        <v>3117.6350000000007</v>
      </c>
      <c r="AC393" s="18">
        <v>4224</v>
      </c>
      <c r="AD393" s="18">
        <v>700</v>
      </c>
      <c r="AE393" s="18">
        <v>5710.4454999999998</v>
      </c>
      <c r="AF393" s="18">
        <v>5654.9094999999998</v>
      </c>
      <c r="AG393" s="18">
        <v>5885.4671807499999</v>
      </c>
      <c r="AH393" s="18">
        <v>6307.0711652346254</v>
      </c>
      <c r="AI393" s="18">
        <v>6571.5621093750742</v>
      </c>
      <c r="AJ393" s="18">
        <v>6829.2838064453917</v>
      </c>
      <c r="AK393" s="18">
        <v>7090.162638670884</v>
      </c>
      <c r="AL393" s="18">
        <v>6614.3249999999998</v>
      </c>
      <c r="AM393" s="18">
        <v>7170</v>
      </c>
      <c r="AN393" s="18">
        <v>0</v>
      </c>
      <c r="AO393" s="18">
        <v>0</v>
      </c>
      <c r="AP393" s="18">
        <v>0</v>
      </c>
      <c r="AQ393" s="18"/>
      <c r="AR393" s="18"/>
      <c r="AS393" s="18">
        <v>0</v>
      </c>
      <c r="AT393" s="18">
        <v>0</v>
      </c>
      <c r="AU393" s="18">
        <v>0</v>
      </c>
      <c r="AV393" s="18">
        <v>0</v>
      </c>
      <c r="AW393" s="18">
        <v>0</v>
      </c>
      <c r="AX393" s="18">
        <v>0</v>
      </c>
      <c r="AY393" s="18">
        <v>0</v>
      </c>
      <c r="AZ393" s="18">
        <v>0</v>
      </c>
      <c r="BA393" s="18">
        <v>0</v>
      </c>
      <c r="BB393" s="18">
        <v>0</v>
      </c>
      <c r="BC393" s="18">
        <v>0</v>
      </c>
      <c r="BD393" s="18">
        <v>0</v>
      </c>
      <c r="BE393" s="25">
        <v>0</v>
      </c>
      <c r="BF393" s="18">
        <v>0</v>
      </c>
      <c r="BG393" s="18">
        <v>0</v>
      </c>
      <c r="BH393" s="18">
        <v>0</v>
      </c>
      <c r="BI393" s="118">
        <v>0</v>
      </c>
      <c r="BJ393" s="118">
        <v>0</v>
      </c>
      <c r="BK393" s="118">
        <v>0</v>
      </c>
      <c r="BL393" s="118">
        <v>0</v>
      </c>
      <c r="BM393" s="118">
        <v>0</v>
      </c>
      <c r="BN393" s="118">
        <v>0</v>
      </c>
      <c r="BO393" s="103"/>
      <c r="BP393">
        <f t="shared" si="987"/>
        <v>0</v>
      </c>
      <c r="BQ393">
        <f t="shared" si="987"/>
        <v>0</v>
      </c>
      <c r="BR393">
        <f t="shared" si="987"/>
        <v>0</v>
      </c>
      <c r="BS393">
        <f t="shared" si="987"/>
        <v>0</v>
      </c>
      <c r="BT393">
        <f t="shared" si="987"/>
        <v>0</v>
      </c>
      <c r="BU393">
        <f t="shared" si="987"/>
        <v>0</v>
      </c>
      <c r="BV393">
        <f t="shared" si="987"/>
        <v>0</v>
      </c>
      <c r="BW393">
        <f t="shared" si="987"/>
        <v>0</v>
      </c>
      <c r="BX393">
        <f t="shared" si="987"/>
        <v>0</v>
      </c>
      <c r="BY393">
        <f t="shared" si="987"/>
        <v>0</v>
      </c>
      <c r="BZ393">
        <f t="shared" si="988"/>
        <v>0</v>
      </c>
      <c r="CA393">
        <f t="shared" si="988"/>
        <v>0</v>
      </c>
      <c r="CB393">
        <f t="shared" si="988"/>
        <v>0</v>
      </c>
      <c r="CC393">
        <f t="shared" si="988"/>
        <v>0</v>
      </c>
      <c r="CD393">
        <f t="shared" si="988"/>
        <v>0</v>
      </c>
      <c r="CE393">
        <f t="shared" si="988"/>
        <v>0</v>
      </c>
      <c r="CF393">
        <f t="shared" si="988"/>
        <v>0</v>
      </c>
      <c r="CG393">
        <f t="shared" si="988"/>
        <v>0</v>
      </c>
      <c r="CH393">
        <f t="shared" si="988"/>
        <v>0</v>
      </c>
      <c r="CI393">
        <f t="shared" si="988"/>
        <v>0</v>
      </c>
      <c r="CJ393">
        <f t="shared" si="989"/>
        <v>0</v>
      </c>
      <c r="CK393">
        <f t="shared" si="989"/>
        <v>0</v>
      </c>
      <c r="CL393">
        <f t="shared" si="989"/>
        <v>0</v>
      </c>
      <c r="CM393">
        <f t="shared" si="989"/>
        <v>0</v>
      </c>
      <c r="CN393">
        <f t="shared" si="989"/>
        <v>0</v>
      </c>
      <c r="CO393">
        <f t="shared" si="989"/>
        <v>0</v>
      </c>
      <c r="CP393">
        <f t="shared" si="989"/>
        <v>0</v>
      </c>
      <c r="CQ393">
        <f t="shared" si="989"/>
        <v>0</v>
      </c>
      <c r="CR393">
        <f t="shared" si="989"/>
        <v>0</v>
      </c>
      <c r="CS393">
        <f t="shared" si="989"/>
        <v>0</v>
      </c>
      <c r="CT393">
        <f t="shared" si="990"/>
        <v>0</v>
      </c>
      <c r="CU393">
        <f t="shared" si="990"/>
        <v>0</v>
      </c>
      <c r="CV393">
        <f t="shared" si="990"/>
        <v>0</v>
      </c>
      <c r="CW393">
        <f t="shared" si="990"/>
        <v>0</v>
      </c>
      <c r="CX393">
        <f t="shared" si="990"/>
        <v>0</v>
      </c>
      <c r="CY393">
        <f t="shared" si="990"/>
        <v>0</v>
      </c>
      <c r="CZ393">
        <f t="shared" si="990"/>
        <v>0</v>
      </c>
      <c r="DA393">
        <f t="shared" si="990"/>
        <v>0</v>
      </c>
      <c r="DB393">
        <f t="shared" si="990"/>
        <v>0</v>
      </c>
      <c r="DC393">
        <f t="shared" si="990"/>
        <v>0</v>
      </c>
      <c r="DD393">
        <f t="shared" si="991"/>
        <v>0</v>
      </c>
      <c r="DE393">
        <f t="shared" si="991"/>
        <v>0</v>
      </c>
      <c r="DF393">
        <f t="shared" si="991"/>
        <v>0</v>
      </c>
      <c r="DG393">
        <f t="shared" si="991"/>
        <v>0</v>
      </c>
      <c r="DH393">
        <f t="shared" si="991"/>
        <v>0</v>
      </c>
      <c r="DI393">
        <f t="shared" si="991"/>
        <v>0</v>
      </c>
      <c r="DJ393">
        <f t="shared" si="991"/>
        <v>0</v>
      </c>
      <c r="DK393">
        <f t="shared" si="991"/>
        <v>0</v>
      </c>
      <c r="DL393">
        <f t="shared" si="991"/>
        <v>0</v>
      </c>
      <c r="DM393">
        <f t="shared" si="991"/>
        <v>0</v>
      </c>
      <c r="DN393">
        <f t="shared" si="992"/>
        <v>0</v>
      </c>
      <c r="DO393">
        <f t="shared" si="992"/>
        <v>0</v>
      </c>
      <c r="DP393">
        <f t="shared" si="992"/>
        <v>0</v>
      </c>
      <c r="DQ393">
        <f t="shared" si="992"/>
        <v>0</v>
      </c>
      <c r="DR393">
        <f t="shared" si="992"/>
        <v>0</v>
      </c>
      <c r="DS393">
        <f t="shared" si="992"/>
        <v>0</v>
      </c>
      <c r="DT393">
        <f t="shared" si="992"/>
        <v>0</v>
      </c>
      <c r="DU393">
        <f t="shared" si="992"/>
        <v>0</v>
      </c>
      <c r="DV393">
        <f t="shared" si="992"/>
        <v>0</v>
      </c>
      <c r="DW393">
        <f t="shared" si="992"/>
        <v>0</v>
      </c>
      <c r="DX393">
        <f t="shared" si="993"/>
        <v>0</v>
      </c>
      <c r="DY393">
        <f t="shared" si="993"/>
        <v>0</v>
      </c>
      <c r="DZ393">
        <f t="shared" si="993"/>
        <v>0</v>
      </c>
    </row>
    <row r="394" spans="1:130">
      <c r="A394" s="106"/>
      <c r="B394" s="55" t="s">
        <v>25</v>
      </c>
      <c r="C394" s="97"/>
      <c r="D394" s="18">
        <v>0</v>
      </c>
      <c r="E394" s="18">
        <v>0</v>
      </c>
      <c r="F394" s="18">
        <v>0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18">
        <v>0</v>
      </c>
      <c r="AM394" s="18">
        <v>0</v>
      </c>
      <c r="AN394" s="18">
        <v>0</v>
      </c>
      <c r="AO394" s="18">
        <v>250</v>
      </c>
      <c r="AP394" s="18">
        <v>100</v>
      </c>
      <c r="AQ394" s="18">
        <v>7960</v>
      </c>
      <c r="AR394" s="18">
        <v>6700</v>
      </c>
      <c r="AS394" s="18">
        <v>0</v>
      </c>
      <c r="AT394" s="18">
        <v>0</v>
      </c>
      <c r="AU394" s="18">
        <v>0</v>
      </c>
      <c r="AV394" s="18">
        <v>0</v>
      </c>
      <c r="AW394" s="18">
        <v>0</v>
      </c>
      <c r="AX394" s="18">
        <v>0</v>
      </c>
      <c r="AY394" s="18">
        <v>0</v>
      </c>
      <c r="AZ394" s="18">
        <v>3190</v>
      </c>
      <c r="BA394" s="18">
        <v>3251</v>
      </c>
      <c r="BB394" s="18">
        <v>31</v>
      </c>
      <c r="BC394" s="18">
        <v>33</v>
      </c>
      <c r="BD394" s="18">
        <v>35</v>
      </c>
      <c r="BE394" s="25">
        <v>37</v>
      </c>
      <c r="BF394" s="18">
        <v>39</v>
      </c>
      <c r="BG394" s="18">
        <v>41</v>
      </c>
      <c r="BH394" s="18">
        <v>43</v>
      </c>
      <c r="BI394" s="118">
        <v>46</v>
      </c>
      <c r="BJ394" s="118">
        <v>49</v>
      </c>
      <c r="BK394" s="118">
        <v>52</v>
      </c>
      <c r="BL394" s="118">
        <f>17400+55</f>
        <v>17455</v>
      </c>
      <c r="BM394" s="118">
        <v>50</v>
      </c>
      <c r="BN394" s="118">
        <v>52</v>
      </c>
      <c r="BO394" s="103"/>
      <c r="BP394">
        <f t="shared" si="987"/>
        <v>0</v>
      </c>
      <c r="BQ394">
        <f t="shared" si="987"/>
        <v>0</v>
      </c>
      <c r="BR394">
        <f t="shared" si="987"/>
        <v>0</v>
      </c>
      <c r="BS394">
        <f t="shared" si="987"/>
        <v>0</v>
      </c>
      <c r="BT394">
        <f t="shared" si="987"/>
        <v>0</v>
      </c>
      <c r="BU394">
        <f t="shared" si="987"/>
        <v>0</v>
      </c>
      <c r="BV394">
        <f t="shared" si="987"/>
        <v>0</v>
      </c>
      <c r="BW394">
        <f t="shared" si="987"/>
        <v>0</v>
      </c>
      <c r="BX394">
        <f t="shared" si="987"/>
        <v>0</v>
      </c>
      <c r="BY394">
        <f t="shared" si="987"/>
        <v>0</v>
      </c>
      <c r="BZ394">
        <f t="shared" si="988"/>
        <v>0</v>
      </c>
      <c r="CA394">
        <f t="shared" si="988"/>
        <v>0</v>
      </c>
      <c r="CB394">
        <f t="shared" si="988"/>
        <v>0</v>
      </c>
      <c r="CC394">
        <f t="shared" si="988"/>
        <v>0</v>
      </c>
      <c r="CD394">
        <f t="shared" si="988"/>
        <v>0</v>
      </c>
      <c r="CE394">
        <f t="shared" si="988"/>
        <v>0</v>
      </c>
      <c r="CF394">
        <f t="shared" si="988"/>
        <v>0</v>
      </c>
      <c r="CG394">
        <f t="shared" si="988"/>
        <v>0</v>
      </c>
      <c r="CH394">
        <f t="shared" si="988"/>
        <v>0</v>
      </c>
      <c r="CI394">
        <f t="shared" si="988"/>
        <v>0</v>
      </c>
      <c r="CJ394">
        <f t="shared" si="989"/>
        <v>0</v>
      </c>
      <c r="CK394">
        <f t="shared" si="989"/>
        <v>0</v>
      </c>
      <c r="CL394">
        <f t="shared" si="989"/>
        <v>0</v>
      </c>
      <c r="CM394">
        <f t="shared" si="989"/>
        <v>0</v>
      </c>
      <c r="CN394">
        <f t="shared" si="989"/>
        <v>0</v>
      </c>
      <c r="CO394">
        <f t="shared" si="989"/>
        <v>0</v>
      </c>
      <c r="CP394">
        <f t="shared" si="989"/>
        <v>0</v>
      </c>
      <c r="CQ394">
        <f t="shared" si="989"/>
        <v>0</v>
      </c>
      <c r="CR394">
        <f t="shared" si="989"/>
        <v>0</v>
      </c>
      <c r="CS394">
        <f t="shared" si="989"/>
        <v>0</v>
      </c>
      <c r="CT394">
        <f t="shared" si="990"/>
        <v>0</v>
      </c>
      <c r="CU394">
        <f t="shared" si="990"/>
        <v>0</v>
      </c>
      <c r="CV394">
        <f t="shared" si="990"/>
        <v>0</v>
      </c>
      <c r="CW394">
        <f t="shared" si="990"/>
        <v>0</v>
      </c>
      <c r="CX394">
        <f t="shared" si="990"/>
        <v>0</v>
      </c>
      <c r="CY394">
        <f t="shared" si="990"/>
        <v>0</v>
      </c>
      <c r="CZ394">
        <f t="shared" si="990"/>
        <v>0</v>
      </c>
      <c r="DA394">
        <f t="shared" si="990"/>
        <v>0</v>
      </c>
      <c r="DB394">
        <f t="shared" si="990"/>
        <v>0</v>
      </c>
      <c r="DC394">
        <f t="shared" si="990"/>
        <v>0</v>
      </c>
      <c r="DD394">
        <f t="shared" si="991"/>
        <v>0</v>
      </c>
      <c r="DE394">
        <f t="shared" si="991"/>
        <v>0</v>
      </c>
      <c r="DF394">
        <f t="shared" si="991"/>
        <v>0</v>
      </c>
      <c r="DG394">
        <f t="shared" si="991"/>
        <v>0</v>
      </c>
      <c r="DH394">
        <f t="shared" si="991"/>
        <v>0</v>
      </c>
      <c r="DI394">
        <f t="shared" si="991"/>
        <v>0</v>
      </c>
      <c r="DJ394">
        <f t="shared" si="991"/>
        <v>0</v>
      </c>
      <c r="DK394">
        <f t="shared" si="991"/>
        <v>0</v>
      </c>
      <c r="DL394">
        <f t="shared" si="991"/>
        <v>0</v>
      </c>
      <c r="DM394">
        <f t="shared" si="991"/>
        <v>0</v>
      </c>
      <c r="DN394">
        <f t="shared" si="992"/>
        <v>0</v>
      </c>
      <c r="DO394">
        <f t="shared" si="992"/>
        <v>0</v>
      </c>
      <c r="DP394">
        <f t="shared" si="992"/>
        <v>0</v>
      </c>
      <c r="DQ394">
        <f t="shared" si="992"/>
        <v>0</v>
      </c>
      <c r="DR394">
        <f t="shared" si="992"/>
        <v>0</v>
      </c>
      <c r="DS394">
        <f t="shared" si="992"/>
        <v>0</v>
      </c>
      <c r="DT394">
        <f t="shared" si="992"/>
        <v>0</v>
      </c>
      <c r="DU394">
        <f t="shared" si="992"/>
        <v>0</v>
      </c>
      <c r="DV394">
        <f t="shared" si="992"/>
        <v>0</v>
      </c>
      <c r="DW394">
        <f t="shared" si="992"/>
        <v>0</v>
      </c>
      <c r="DX394">
        <f t="shared" si="993"/>
        <v>0</v>
      </c>
      <c r="DY394">
        <f t="shared" si="993"/>
        <v>0</v>
      </c>
      <c r="DZ394">
        <f t="shared" si="993"/>
        <v>0</v>
      </c>
    </row>
    <row r="395" spans="1:130">
      <c r="A395" s="106"/>
      <c r="B395" s="19" t="s">
        <v>205</v>
      </c>
      <c r="C395" s="97"/>
      <c r="D395" s="18">
        <v>0</v>
      </c>
      <c r="E395" s="18">
        <v>0</v>
      </c>
      <c r="F395" s="18">
        <v>0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0.47299999999999998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0.52900000000000003</v>
      </c>
      <c r="Y395" s="18">
        <v>0.56799999999999995</v>
      </c>
      <c r="Z395" s="18">
        <v>0.60699999999999998</v>
      </c>
      <c r="AA395" s="18">
        <v>3.6070000000000002</v>
      </c>
      <c r="AB395" s="18">
        <v>79.042000000000002</v>
      </c>
      <c r="AC395" s="18">
        <v>28.97</v>
      </c>
      <c r="AD395" s="18">
        <v>14.48</v>
      </c>
      <c r="AE395" s="41" t="s">
        <v>16</v>
      </c>
      <c r="AF395" s="41" t="s">
        <v>16</v>
      </c>
      <c r="AG395" s="41" t="s">
        <v>16</v>
      </c>
      <c r="AH395" s="41" t="s">
        <v>16</v>
      </c>
      <c r="AI395" s="41" t="s">
        <v>16</v>
      </c>
      <c r="AJ395" s="41" t="s">
        <v>16</v>
      </c>
      <c r="AK395" s="41" t="s">
        <v>16</v>
      </c>
      <c r="AL395" s="41" t="s">
        <v>16</v>
      </c>
      <c r="AM395" s="41" t="s">
        <v>16</v>
      </c>
      <c r="AN395" s="18">
        <v>97.786000000000001</v>
      </c>
      <c r="AO395" s="18">
        <v>129.77199999999999</v>
      </c>
      <c r="AP395" s="18">
        <v>87.894000000000005</v>
      </c>
      <c r="AQ395" s="18">
        <v>87.177999999999997</v>
      </c>
      <c r="AR395" s="18">
        <v>88.721999999999994</v>
      </c>
      <c r="AS395" s="18">
        <v>8.7220000000000013</v>
      </c>
      <c r="AT395" s="18">
        <v>6.266</v>
      </c>
      <c r="AU395" s="18">
        <v>4.819</v>
      </c>
      <c r="AV395" s="18">
        <v>4.7850000000000001</v>
      </c>
      <c r="AW395" s="18">
        <v>4.7850000000000001</v>
      </c>
      <c r="AX395" s="18">
        <v>3.6999999999999998E-2</v>
      </c>
      <c r="AY395" s="18">
        <v>0</v>
      </c>
      <c r="AZ395" s="18">
        <v>30.488</v>
      </c>
      <c r="BA395" s="18">
        <v>36.673000000000002</v>
      </c>
      <c r="BB395" s="18">
        <f>50.341-BB394</f>
        <v>19.341000000000001</v>
      </c>
      <c r="BC395" s="18">
        <f>73.47-BC394</f>
        <v>40.47</v>
      </c>
      <c r="BD395" s="18">
        <f>164.648-BD394</f>
        <v>129.648</v>
      </c>
      <c r="BE395" s="25">
        <f>179.611-BE394</f>
        <v>142.61099999999999</v>
      </c>
      <c r="BF395" s="18">
        <f>194.574-BF394</f>
        <v>155.57400000000001</v>
      </c>
      <c r="BG395" s="18">
        <f>209.538-BG394</f>
        <v>168.53800000000001</v>
      </c>
      <c r="BH395" s="18">
        <f>224.501-BH394</f>
        <v>181.501</v>
      </c>
      <c r="BI395" s="18">
        <f>239.465-BI394</f>
        <v>193.465</v>
      </c>
      <c r="BJ395" s="18">
        <f>256.5718001-BJ394</f>
        <v>207.57180010000002</v>
      </c>
      <c r="BK395" s="118">
        <f>269.391-BK394</f>
        <v>217.39100000000002</v>
      </c>
      <c r="BL395" s="118">
        <f>217.391-55</f>
        <v>162.39099999999999</v>
      </c>
      <c r="BM395" s="118">
        <v>200</v>
      </c>
      <c r="BN395" s="118">
        <v>0</v>
      </c>
      <c r="BO395" s="103"/>
      <c r="BP395">
        <f t="shared" si="987"/>
        <v>0</v>
      </c>
      <c r="BQ395">
        <f t="shared" si="987"/>
        <v>0</v>
      </c>
      <c r="BR395">
        <f t="shared" si="987"/>
        <v>0</v>
      </c>
      <c r="BS395">
        <f t="shared" si="987"/>
        <v>0</v>
      </c>
      <c r="BT395">
        <f t="shared" si="987"/>
        <v>0</v>
      </c>
      <c r="BU395">
        <f t="shared" si="987"/>
        <v>0</v>
      </c>
      <c r="BV395">
        <f t="shared" si="987"/>
        <v>0</v>
      </c>
      <c r="BW395">
        <f t="shared" si="987"/>
        <v>0</v>
      </c>
      <c r="BX395">
        <f t="shared" si="987"/>
        <v>0</v>
      </c>
      <c r="BY395">
        <f t="shared" si="987"/>
        <v>0</v>
      </c>
      <c r="BZ395">
        <f t="shared" si="988"/>
        <v>0</v>
      </c>
      <c r="CA395">
        <f t="shared" si="988"/>
        <v>0</v>
      </c>
      <c r="CB395">
        <f t="shared" si="988"/>
        <v>0</v>
      </c>
      <c r="CC395">
        <f t="shared" si="988"/>
        <v>0</v>
      </c>
      <c r="CD395">
        <f t="shared" si="988"/>
        <v>0</v>
      </c>
      <c r="CE395">
        <f t="shared" si="988"/>
        <v>0</v>
      </c>
      <c r="CF395">
        <f t="shared" si="988"/>
        <v>0</v>
      </c>
      <c r="CG395">
        <f t="shared" si="988"/>
        <v>0</v>
      </c>
      <c r="CH395">
        <f t="shared" si="988"/>
        <v>0</v>
      </c>
      <c r="CI395">
        <f t="shared" si="988"/>
        <v>0</v>
      </c>
      <c r="CJ395">
        <f t="shared" si="989"/>
        <v>0</v>
      </c>
      <c r="CK395">
        <f t="shared" si="989"/>
        <v>0</v>
      </c>
      <c r="CL395">
        <f t="shared" si="989"/>
        <v>0</v>
      </c>
      <c r="CM395">
        <f t="shared" si="989"/>
        <v>0</v>
      </c>
      <c r="CN395">
        <f t="shared" si="989"/>
        <v>0</v>
      </c>
      <c r="CO395">
        <f t="shared" si="989"/>
        <v>0</v>
      </c>
      <c r="CP395">
        <f t="shared" si="989"/>
        <v>0</v>
      </c>
      <c r="CQ395">
        <f t="shared" si="989"/>
        <v>0</v>
      </c>
      <c r="CR395">
        <f t="shared" si="989"/>
        <v>0</v>
      </c>
      <c r="CS395">
        <f t="shared" si="989"/>
        <v>0</v>
      </c>
      <c r="CT395">
        <f t="shared" si="990"/>
        <v>0</v>
      </c>
      <c r="CU395">
        <f t="shared" si="990"/>
        <v>0</v>
      </c>
      <c r="CV395">
        <f t="shared" si="990"/>
        <v>0</v>
      </c>
      <c r="CW395">
        <f t="shared" si="990"/>
        <v>0</v>
      </c>
      <c r="CX395">
        <f t="shared" si="990"/>
        <v>0</v>
      </c>
      <c r="CY395">
        <f t="shared" si="990"/>
        <v>0</v>
      </c>
      <c r="CZ395">
        <f t="shared" si="990"/>
        <v>0</v>
      </c>
      <c r="DA395">
        <f t="shared" si="990"/>
        <v>0</v>
      </c>
      <c r="DB395">
        <f t="shared" si="990"/>
        <v>0</v>
      </c>
      <c r="DC395">
        <f t="shared" si="990"/>
        <v>0</v>
      </c>
      <c r="DD395">
        <f t="shared" si="991"/>
        <v>0</v>
      </c>
      <c r="DE395">
        <f t="shared" si="991"/>
        <v>0</v>
      </c>
      <c r="DF395">
        <f t="shared" si="991"/>
        <v>0</v>
      </c>
      <c r="DG395">
        <f t="shared" si="991"/>
        <v>0</v>
      </c>
      <c r="DH395">
        <f t="shared" si="991"/>
        <v>0</v>
      </c>
      <c r="DI395">
        <f t="shared" si="991"/>
        <v>0</v>
      </c>
      <c r="DJ395">
        <f t="shared" si="991"/>
        <v>0</v>
      </c>
      <c r="DK395">
        <f t="shared" si="991"/>
        <v>0</v>
      </c>
      <c r="DL395">
        <f t="shared" si="991"/>
        <v>0</v>
      </c>
      <c r="DM395">
        <f t="shared" si="991"/>
        <v>0</v>
      </c>
      <c r="DN395">
        <f t="shared" si="992"/>
        <v>0</v>
      </c>
      <c r="DO395">
        <f t="shared" si="992"/>
        <v>0</v>
      </c>
      <c r="DP395">
        <f t="shared" si="992"/>
        <v>0</v>
      </c>
      <c r="DQ395">
        <f t="shared" si="992"/>
        <v>0</v>
      </c>
      <c r="DR395">
        <f t="shared" si="992"/>
        <v>0</v>
      </c>
      <c r="DS395">
        <f t="shared" si="992"/>
        <v>0</v>
      </c>
      <c r="DT395">
        <f t="shared" si="992"/>
        <v>0</v>
      </c>
      <c r="DU395">
        <f t="shared" si="992"/>
        <v>0</v>
      </c>
      <c r="DV395">
        <f t="shared" si="992"/>
        <v>0</v>
      </c>
      <c r="DW395">
        <f t="shared" si="992"/>
        <v>0</v>
      </c>
      <c r="DX395">
        <f t="shared" ref="DX395:DZ397" si="994">IF($C395&lt;&gt;"",IF(BL395&gt;0,1,0),0)</f>
        <v>0</v>
      </c>
      <c r="DY395">
        <f t="shared" si="994"/>
        <v>0</v>
      </c>
      <c r="DZ395">
        <f t="shared" si="994"/>
        <v>0</v>
      </c>
    </row>
    <row r="396" spans="1:130">
      <c r="A396" s="106"/>
      <c r="B396" s="55" t="s">
        <v>21</v>
      </c>
      <c r="C396" s="97"/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18"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v>346</v>
      </c>
      <c r="AR396" s="18">
        <v>224</v>
      </c>
      <c r="AS396" s="18">
        <v>0</v>
      </c>
      <c r="AT396" s="18">
        <v>0</v>
      </c>
      <c r="AU396" s="18">
        <v>0</v>
      </c>
      <c r="AV396" s="18">
        <v>0</v>
      </c>
      <c r="AW396" s="18">
        <v>0</v>
      </c>
      <c r="AX396" s="18">
        <v>0</v>
      </c>
      <c r="AY396" s="18">
        <v>0</v>
      </c>
      <c r="AZ396" s="18">
        <v>0</v>
      </c>
      <c r="BA396" s="18">
        <v>0</v>
      </c>
      <c r="BB396" s="18">
        <v>0</v>
      </c>
      <c r="BC396" s="18">
        <v>0</v>
      </c>
      <c r="BD396" s="18">
        <v>0</v>
      </c>
      <c r="BE396" s="18">
        <v>0</v>
      </c>
      <c r="BF396" s="18">
        <v>0</v>
      </c>
      <c r="BG396" s="18">
        <v>0</v>
      </c>
      <c r="BH396" s="18">
        <v>0</v>
      </c>
      <c r="BI396" s="18">
        <v>0</v>
      </c>
      <c r="BJ396" s="18">
        <v>0</v>
      </c>
      <c r="BK396" s="18">
        <v>0</v>
      </c>
      <c r="BL396" s="18">
        <v>0</v>
      </c>
      <c r="BM396" s="18">
        <v>0</v>
      </c>
      <c r="BN396" s="18">
        <v>0</v>
      </c>
      <c r="BO396" s="103"/>
      <c r="BP396">
        <f t="shared" si="987"/>
        <v>0</v>
      </c>
      <c r="BQ396">
        <f t="shared" si="987"/>
        <v>0</v>
      </c>
      <c r="BR396">
        <f t="shared" si="987"/>
        <v>0</v>
      </c>
      <c r="BS396">
        <f t="shared" si="987"/>
        <v>0</v>
      </c>
      <c r="BT396">
        <f t="shared" si="987"/>
        <v>0</v>
      </c>
      <c r="BU396">
        <f t="shared" si="987"/>
        <v>0</v>
      </c>
      <c r="BV396">
        <f t="shared" si="987"/>
        <v>0</v>
      </c>
      <c r="BW396">
        <f t="shared" si="987"/>
        <v>0</v>
      </c>
      <c r="BX396">
        <f t="shared" si="987"/>
        <v>0</v>
      </c>
      <c r="BY396">
        <f t="shared" si="987"/>
        <v>0</v>
      </c>
      <c r="BZ396">
        <f t="shared" si="988"/>
        <v>0</v>
      </c>
      <c r="CA396">
        <f t="shared" si="988"/>
        <v>0</v>
      </c>
      <c r="CB396">
        <f t="shared" si="988"/>
        <v>0</v>
      </c>
      <c r="CC396">
        <f t="shared" si="988"/>
        <v>0</v>
      </c>
      <c r="CD396">
        <f t="shared" si="988"/>
        <v>0</v>
      </c>
      <c r="CE396">
        <f t="shared" si="988"/>
        <v>0</v>
      </c>
      <c r="CF396">
        <f t="shared" si="988"/>
        <v>0</v>
      </c>
      <c r="CG396">
        <f t="shared" si="988"/>
        <v>0</v>
      </c>
      <c r="CH396">
        <f t="shared" si="988"/>
        <v>0</v>
      </c>
      <c r="CI396">
        <f t="shared" si="988"/>
        <v>0</v>
      </c>
      <c r="CJ396">
        <f t="shared" si="989"/>
        <v>0</v>
      </c>
      <c r="CK396">
        <f t="shared" si="989"/>
        <v>0</v>
      </c>
      <c r="CL396">
        <f t="shared" si="989"/>
        <v>0</v>
      </c>
      <c r="CM396">
        <f t="shared" si="989"/>
        <v>0</v>
      </c>
      <c r="CN396">
        <f t="shared" si="989"/>
        <v>0</v>
      </c>
      <c r="CO396">
        <f t="shared" si="989"/>
        <v>0</v>
      </c>
      <c r="CP396">
        <f t="shared" si="989"/>
        <v>0</v>
      </c>
      <c r="CQ396">
        <f t="shared" si="989"/>
        <v>0</v>
      </c>
      <c r="CR396">
        <f t="shared" si="989"/>
        <v>0</v>
      </c>
      <c r="CS396">
        <f t="shared" si="989"/>
        <v>0</v>
      </c>
      <c r="CT396">
        <f t="shared" si="990"/>
        <v>0</v>
      </c>
      <c r="CU396">
        <f t="shared" si="990"/>
        <v>0</v>
      </c>
      <c r="CV396">
        <f t="shared" si="990"/>
        <v>0</v>
      </c>
      <c r="CW396">
        <f t="shared" si="990"/>
        <v>0</v>
      </c>
      <c r="CX396">
        <f t="shared" si="990"/>
        <v>0</v>
      </c>
      <c r="CY396">
        <f t="shared" si="990"/>
        <v>0</v>
      </c>
      <c r="CZ396">
        <f t="shared" si="990"/>
        <v>0</v>
      </c>
      <c r="DA396">
        <f t="shared" si="990"/>
        <v>0</v>
      </c>
      <c r="DB396">
        <f t="shared" si="990"/>
        <v>0</v>
      </c>
      <c r="DC396">
        <f t="shared" si="990"/>
        <v>0</v>
      </c>
      <c r="DD396">
        <f t="shared" si="991"/>
        <v>0</v>
      </c>
      <c r="DE396">
        <f t="shared" si="991"/>
        <v>0</v>
      </c>
      <c r="DF396">
        <f t="shared" si="991"/>
        <v>0</v>
      </c>
      <c r="DG396">
        <f t="shared" si="991"/>
        <v>0</v>
      </c>
      <c r="DH396">
        <f t="shared" si="991"/>
        <v>0</v>
      </c>
      <c r="DI396">
        <f t="shared" si="991"/>
        <v>0</v>
      </c>
      <c r="DJ396">
        <f t="shared" si="991"/>
        <v>0</v>
      </c>
      <c r="DK396">
        <f t="shared" si="991"/>
        <v>0</v>
      </c>
      <c r="DL396">
        <f t="shared" si="991"/>
        <v>0</v>
      </c>
      <c r="DM396">
        <f t="shared" si="991"/>
        <v>0</v>
      </c>
      <c r="DN396">
        <f t="shared" si="992"/>
        <v>0</v>
      </c>
      <c r="DO396">
        <f t="shared" si="992"/>
        <v>0</v>
      </c>
      <c r="DP396">
        <f t="shared" si="992"/>
        <v>0</v>
      </c>
      <c r="DQ396">
        <f t="shared" si="992"/>
        <v>0</v>
      </c>
      <c r="DR396">
        <f t="shared" si="992"/>
        <v>0</v>
      </c>
      <c r="DS396">
        <f t="shared" si="992"/>
        <v>0</v>
      </c>
      <c r="DT396">
        <f t="shared" si="992"/>
        <v>0</v>
      </c>
      <c r="DU396">
        <f t="shared" si="992"/>
        <v>0</v>
      </c>
      <c r="DV396">
        <f t="shared" si="992"/>
        <v>0</v>
      </c>
      <c r="DW396">
        <f t="shared" si="992"/>
        <v>0</v>
      </c>
      <c r="DX396">
        <f t="shared" si="994"/>
        <v>0</v>
      </c>
      <c r="DY396">
        <f t="shared" si="994"/>
        <v>0</v>
      </c>
      <c r="DZ396">
        <f t="shared" si="994"/>
        <v>0</v>
      </c>
    </row>
    <row r="397" spans="1:130">
      <c r="A397" s="106"/>
      <c r="B397" s="19" t="s">
        <v>210</v>
      </c>
      <c r="C397" s="97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41"/>
      <c r="AF397" s="41"/>
      <c r="AG397" s="41"/>
      <c r="AH397" s="18">
        <v>0</v>
      </c>
      <c r="AI397" s="18">
        <v>0</v>
      </c>
      <c r="AJ397" s="18">
        <v>63</v>
      </c>
      <c r="AK397" s="18">
        <v>159</v>
      </c>
      <c r="AL397" s="18">
        <v>43</v>
      </c>
      <c r="AM397" s="18">
        <v>334</v>
      </c>
      <c r="AN397" s="18">
        <v>372</v>
      </c>
      <c r="AO397" s="18">
        <v>372</v>
      </c>
      <c r="AP397" s="18">
        <v>949</v>
      </c>
      <c r="AQ397" s="18">
        <v>1499</v>
      </c>
      <c r="AR397" s="18">
        <v>1831</v>
      </c>
      <c r="AS397" s="18">
        <v>2208</v>
      </c>
      <c r="AT397" s="18">
        <v>2184</v>
      </c>
      <c r="AU397" s="18">
        <v>2054</v>
      </c>
      <c r="AV397" s="18">
        <v>1988</v>
      </c>
      <c r="AW397" s="18">
        <v>0</v>
      </c>
      <c r="AX397" s="18">
        <v>0</v>
      </c>
      <c r="AY397" s="18">
        <v>5427</v>
      </c>
      <c r="AZ397" s="18">
        <v>5740</v>
      </c>
      <c r="BA397" s="18">
        <v>5681</v>
      </c>
      <c r="BB397" s="18">
        <v>4887</v>
      </c>
      <c r="BC397" s="18">
        <v>3313</v>
      </c>
      <c r="BD397" s="18">
        <v>3342</v>
      </c>
      <c r="BE397" s="25">
        <v>2593</v>
      </c>
      <c r="BF397" s="18">
        <v>3591</v>
      </c>
      <c r="BG397" s="18">
        <v>5273</v>
      </c>
      <c r="BH397" s="18">
        <v>3893</v>
      </c>
      <c r="BI397" s="18">
        <v>2250</v>
      </c>
      <c r="BJ397" s="18">
        <v>1427</v>
      </c>
      <c r="BK397" s="18">
        <v>1427</v>
      </c>
      <c r="BL397" s="18">
        <v>1642</v>
      </c>
      <c r="BM397" s="34">
        <v>1722</v>
      </c>
      <c r="BN397" s="34">
        <v>865</v>
      </c>
      <c r="BO397" s="103"/>
      <c r="BP397">
        <f t="shared" si="987"/>
        <v>0</v>
      </c>
      <c r="BQ397">
        <f t="shared" si="987"/>
        <v>0</v>
      </c>
      <c r="BR397">
        <f t="shared" si="987"/>
        <v>0</v>
      </c>
      <c r="BS397">
        <f t="shared" si="987"/>
        <v>0</v>
      </c>
      <c r="BT397">
        <f t="shared" si="987"/>
        <v>0</v>
      </c>
      <c r="BU397">
        <f t="shared" si="987"/>
        <v>0</v>
      </c>
      <c r="BV397">
        <f t="shared" si="987"/>
        <v>0</v>
      </c>
      <c r="BW397">
        <f t="shared" si="987"/>
        <v>0</v>
      </c>
      <c r="BX397">
        <f t="shared" si="987"/>
        <v>0</v>
      </c>
      <c r="BY397">
        <f t="shared" si="987"/>
        <v>0</v>
      </c>
      <c r="BZ397">
        <f t="shared" si="988"/>
        <v>0</v>
      </c>
      <c r="CA397">
        <f t="shared" si="988"/>
        <v>0</v>
      </c>
      <c r="CB397">
        <f t="shared" si="988"/>
        <v>0</v>
      </c>
      <c r="CC397">
        <f t="shared" si="988"/>
        <v>0</v>
      </c>
      <c r="CD397">
        <f t="shared" si="988"/>
        <v>0</v>
      </c>
      <c r="CE397">
        <f t="shared" si="988"/>
        <v>0</v>
      </c>
      <c r="CF397">
        <f t="shared" si="988"/>
        <v>0</v>
      </c>
      <c r="CG397">
        <f t="shared" si="988"/>
        <v>0</v>
      </c>
      <c r="CH397">
        <f t="shared" si="988"/>
        <v>0</v>
      </c>
      <c r="CI397">
        <f t="shared" si="988"/>
        <v>0</v>
      </c>
      <c r="CJ397">
        <f t="shared" si="989"/>
        <v>0</v>
      </c>
      <c r="CK397">
        <f t="shared" si="989"/>
        <v>0</v>
      </c>
      <c r="CL397">
        <f t="shared" si="989"/>
        <v>0</v>
      </c>
      <c r="CM397">
        <f t="shared" si="989"/>
        <v>0</v>
      </c>
      <c r="CN397">
        <f t="shared" si="989"/>
        <v>0</v>
      </c>
      <c r="CO397">
        <f t="shared" si="989"/>
        <v>0</v>
      </c>
      <c r="CP397">
        <f t="shared" si="989"/>
        <v>0</v>
      </c>
      <c r="CQ397">
        <f t="shared" si="989"/>
        <v>0</v>
      </c>
      <c r="CR397">
        <f t="shared" si="989"/>
        <v>0</v>
      </c>
      <c r="CS397">
        <f t="shared" si="989"/>
        <v>0</v>
      </c>
      <c r="CT397">
        <f t="shared" si="990"/>
        <v>0</v>
      </c>
      <c r="CU397">
        <f t="shared" si="990"/>
        <v>0</v>
      </c>
      <c r="CV397">
        <f t="shared" si="990"/>
        <v>0</v>
      </c>
      <c r="CW397">
        <f t="shared" si="990"/>
        <v>0</v>
      </c>
      <c r="CX397">
        <f t="shared" si="990"/>
        <v>0</v>
      </c>
      <c r="CY397">
        <f t="shared" si="990"/>
        <v>0</v>
      </c>
      <c r="CZ397">
        <f t="shared" si="990"/>
        <v>0</v>
      </c>
      <c r="DA397">
        <f t="shared" si="990"/>
        <v>0</v>
      </c>
      <c r="DB397">
        <f t="shared" si="990"/>
        <v>0</v>
      </c>
      <c r="DC397">
        <f t="shared" si="990"/>
        <v>0</v>
      </c>
      <c r="DD397">
        <f t="shared" si="991"/>
        <v>0</v>
      </c>
      <c r="DE397">
        <f t="shared" si="991"/>
        <v>0</v>
      </c>
      <c r="DF397">
        <f t="shared" si="991"/>
        <v>0</v>
      </c>
      <c r="DG397">
        <f t="shared" si="991"/>
        <v>0</v>
      </c>
      <c r="DH397">
        <f t="shared" si="991"/>
        <v>0</v>
      </c>
      <c r="DI397">
        <f t="shared" si="991"/>
        <v>0</v>
      </c>
      <c r="DJ397">
        <f t="shared" si="991"/>
        <v>0</v>
      </c>
      <c r="DK397">
        <f t="shared" si="991"/>
        <v>0</v>
      </c>
      <c r="DL397">
        <f t="shared" si="991"/>
        <v>0</v>
      </c>
      <c r="DM397">
        <f t="shared" si="991"/>
        <v>0</v>
      </c>
      <c r="DN397">
        <f t="shared" si="992"/>
        <v>0</v>
      </c>
      <c r="DO397">
        <f t="shared" si="992"/>
        <v>0</v>
      </c>
      <c r="DP397">
        <f t="shared" si="992"/>
        <v>0</v>
      </c>
      <c r="DQ397">
        <f t="shared" si="992"/>
        <v>0</v>
      </c>
      <c r="DR397">
        <f t="shared" si="992"/>
        <v>0</v>
      </c>
      <c r="DS397">
        <f t="shared" si="992"/>
        <v>0</v>
      </c>
      <c r="DT397">
        <f t="shared" si="992"/>
        <v>0</v>
      </c>
      <c r="DU397">
        <f t="shared" si="992"/>
        <v>0</v>
      </c>
      <c r="DV397">
        <f t="shared" si="992"/>
        <v>0</v>
      </c>
      <c r="DW397">
        <f t="shared" si="992"/>
        <v>0</v>
      </c>
      <c r="DX397">
        <f t="shared" si="994"/>
        <v>0</v>
      </c>
      <c r="DY397">
        <f t="shared" si="994"/>
        <v>0</v>
      </c>
      <c r="DZ397">
        <f t="shared" si="994"/>
        <v>0</v>
      </c>
    </row>
    <row r="398" spans="1:130" ht="15.75">
      <c r="A398" s="106"/>
      <c r="B398" s="55"/>
      <c r="C398" s="97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18"/>
      <c r="BB398" s="118"/>
      <c r="BC398" s="118"/>
      <c r="BD398" s="118"/>
      <c r="BE398" s="118"/>
      <c r="BF398" s="118"/>
      <c r="BG398" s="118"/>
      <c r="BH398" s="118"/>
      <c r="BI398" s="118"/>
      <c r="BJ398" s="2"/>
      <c r="BK398" s="2"/>
      <c r="BL398" s="22"/>
      <c r="BM398" s="2"/>
      <c r="BN398" s="2"/>
      <c r="BO398" s="103"/>
    </row>
    <row r="399" spans="1:130">
      <c r="A399" s="105">
        <f>IF(LEFT(B399,1)&lt;&gt;"",IF(LEFT(B399,1)&lt;&gt;" ",COUNT($A$66:A398)+1,""),"")</f>
        <v>47</v>
      </c>
      <c r="B399" s="54" t="s">
        <v>61</v>
      </c>
      <c r="C399" s="97">
        <v>4</v>
      </c>
      <c r="D399" s="22">
        <f>SUM(D400:D403)</f>
        <v>0</v>
      </c>
      <c r="E399" s="22">
        <f t="shared" ref="E399:BH399" si="995">SUM(E400:E403)</f>
        <v>0</v>
      </c>
      <c r="F399" s="22">
        <f t="shared" si="995"/>
        <v>0</v>
      </c>
      <c r="G399" s="22">
        <f t="shared" si="995"/>
        <v>0</v>
      </c>
      <c r="H399" s="22">
        <f t="shared" si="995"/>
        <v>277</v>
      </c>
      <c r="I399" s="22">
        <f t="shared" si="995"/>
        <v>560</v>
      </c>
      <c r="J399" s="22">
        <f t="shared" si="995"/>
        <v>211.5</v>
      </c>
      <c r="K399" s="22">
        <f t="shared" si="995"/>
        <v>62.2</v>
      </c>
      <c r="L399" s="22">
        <f t="shared" si="995"/>
        <v>152.80000000000001</v>
      </c>
      <c r="M399" s="22">
        <f t="shared" si="995"/>
        <v>211</v>
      </c>
      <c r="N399" s="22">
        <f t="shared" si="995"/>
        <v>86.320999999999998</v>
      </c>
      <c r="O399" s="22">
        <f t="shared" si="995"/>
        <v>70.141000000000005</v>
      </c>
      <c r="P399" s="22">
        <f t="shared" si="995"/>
        <v>90.778999999999996</v>
      </c>
      <c r="Q399" s="22">
        <f t="shared" si="995"/>
        <v>25.604999999999997</v>
      </c>
      <c r="R399" s="22">
        <f t="shared" si="995"/>
        <v>39.661999999999999</v>
      </c>
      <c r="S399" s="22">
        <f t="shared" si="995"/>
        <v>22.073</v>
      </c>
      <c r="T399" s="22">
        <f t="shared" si="995"/>
        <v>124.98100000000001</v>
      </c>
      <c r="U399" s="22">
        <f t="shared" si="995"/>
        <v>7105.5</v>
      </c>
      <c r="V399" s="22">
        <f t="shared" si="995"/>
        <v>95.509999999999991</v>
      </c>
      <c r="W399" s="22">
        <f t="shared" si="995"/>
        <v>345.53000000000003</v>
      </c>
      <c r="X399" s="22">
        <f t="shared" si="995"/>
        <v>484.27000000000004</v>
      </c>
      <c r="Y399" s="22">
        <f t="shared" si="995"/>
        <v>641.92100000000005</v>
      </c>
      <c r="Z399" s="22">
        <f t="shared" si="995"/>
        <v>977.56499999999994</v>
      </c>
      <c r="AA399" s="22">
        <f t="shared" si="995"/>
        <v>1484.1279999999999</v>
      </c>
      <c r="AB399" s="22">
        <f t="shared" si="995"/>
        <v>2721.9690000000001</v>
      </c>
      <c r="AC399" s="22">
        <f t="shared" si="995"/>
        <v>4578.4380000000001</v>
      </c>
      <c r="AD399" s="22">
        <f t="shared" si="995"/>
        <v>13706.771000000001</v>
      </c>
      <c r="AE399" s="22">
        <f t="shared" si="995"/>
        <v>10882.291999999999</v>
      </c>
      <c r="AF399" s="22">
        <f t="shared" si="995"/>
        <v>8345.5560000000005</v>
      </c>
      <c r="AG399" s="22">
        <f t="shared" si="995"/>
        <v>11196.253000000001</v>
      </c>
      <c r="AH399" s="22">
        <f t="shared" si="995"/>
        <v>18005.132999999998</v>
      </c>
      <c r="AI399" s="22">
        <f t="shared" si="995"/>
        <v>23529.016</v>
      </c>
      <c r="AJ399" s="22">
        <f t="shared" si="995"/>
        <v>877.65100000000007</v>
      </c>
      <c r="AK399" s="22">
        <f t="shared" si="995"/>
        <v>724.42200000000003</v>
      </c>
      <c r="AL399" s="22">
        <f t="shared" si="995"/>
        <v>543.1</v>
      </c>
      <c r="AM399" s="22">
        <f t="shared" si="995"/>
        <v>516.029</v>
      </c>
      <c r="AN399" s="22">
        <f t="shared" si="995"/>
        <v>366.74599999999998</v>
      </c>
      <c r="AO399" s="22">
        <f t="shared" si="995"/>
        <v>180.87299999999999</v>
      </c>
      <c r="AP399" s="22">
        <f t="shared" si="995"/>
        <v>103.104</v>
      </c>
      <c r="AQ399" s="22">
        <f t="shared" si="995"/>
        <v>113.559</v>
      </c>
      <c r="AR399" s="22">
        <f t="shared" si="995"/>
        <v>52.629999999999995</v>
      </c>
      <c r="AS399" s="22">
        <f>SUM(AS400:AS403)</f>
        <v>4.2869999999999999</v>
      </c>
      <c r="AT399" s="22">
        <f>SUM(AT400:AT403)</f>
        <v>2.3659999999999997</v>
      </c>
      <c r="AU399" s="22">
        <f>SUM(AU400:AU403)</f>
        <v>3.98</v>
      </c>
      <c r="AV399" s="22">
        <f>SUM(AV400:AV403)</f>
        <v>7.7510000000000003</v>
      </c>
      <c r="AW399" s="22">
        <f>SUM(AW400:AW403)</f>
        <v>10.956</v>
      </c>
      <c r="AX399" s="22">
        <f t="shared" si="995"/>
        <v>3.1589999999999998</v>
      </c>
      <c r="AY399" s="22">
        <f t="shared" si="995"/>
        <v>2.968</v>
      </c>
      <c r="AZ399" s="22">
        <f t="shared" si="995"/>
        <v>2.198</v>
      </c>
      <c r="BA399" s="22">
        <f t="shared" si="995"/>
        <v>2.6179999999999999</v>
      </c>
      <c r="BB399" s="22">
        <f t="shared" si="995"/>
        <v>3.0801000000000001E-3</v>
      </c>
      <c r="BC399" s="22">
        <f t="shared" si="995"/>
        <v>1.5352999999999999E-3</v>
      </c>
      <c r="BD399" s="22">
        <f t="shared" si="995"/>
        <v>6300</v>
      </c>
      <c r="BE399" s="22">
        <f t="shared" si="995"/>
        <v>5400.0030800000004</v>
      </c>
      <c r="BF399" s="22">
        <f t="shared" si="995"/>
        <v>5900.0014487999997</v>
      </c>
      <c r="BG399" s="22">
        <f t="shared" si="995"/>
        <v>3500.0013856999999</v>
      </c>
      <c r="BH399" s="22">
        <f t="shared" si="995"/>
        <v>2400</v>
      </c>
      <c r="BI399" s="22">
        <f t="shared" ref="BI399:BN399" si="996">SUM(BI400:BI403)</f>
        <v>1200</v>
      </c>
      <c r="BJ399" s="4">
        <f t="shared" si="996"/>
        <v>1201.4222305999999</v>
      </c>
      <c r="BK399" s="22">
        <f t="shared" si="996"/>
        <v>900.00414850000004</v>
      </c>
      <c r="BL399" s="22">
        <f t="shared" si="996"/>
        <v>202.857</v>
      </c>
      <c r="BM399" s="22">
        <f t="shared" si="996"/>
        <v>0.61726700000000001</v>
      </c>
      <c r="BN399" s="22">
        <f t="shared" si="996"/>
        <v>0</v>
      </c>
      <c r="BO399" s="103"/>
      <c r="BP399">
        <f t="shared" ref="BP399:CU399" si="997">IF($C399&lt;&gt;"",IF(D399&gt;0,1,0),0)</f>
        <v>0</v>
      </c>
      <c r="BQ399">
        <f t="shared" si="997"/>
        <v>0</v>
      </c>
      <c r="BR399">
        <f t="shared" si="997"/>
        <v>0</v>
      </c>
      <c r="BS399">
        <f t="shared" si="997"/>
        <v>0</v>
      </c>
      <c r="BT399">
        <f t="shared" si="997"/>
        <v>1</v>
      </c>
      <c r="BU399">
        <f t="shared" si="997"/>
        <v>1</v>
      </c>
      <c r="BV399">
        <f t="shared" si="997"/>
        <v>1</v>
      </c>
      <c r="BW399">
        <f t="shared" si="997"/>
        <v>1</v>
      </c>
      <c r="BX399">
        <f t="shared" si="997"/>
        <v>1</v>
      </c>
      <c r="BY399">
        <f t="shared" si="997"/>
        <v>1</v>
      </c>
      <c r="BZ399">
        <f t="shared" si="997"/>
        <v>1</v>
      </c>
      <c r="CA399">
        <f t="shared" si="997"/>
        <v>1</v>
      </c>
      <c r="CB399">
        <f t="shared" si="997"/>
        <v>1</v>
      </c>
      <c r="CC399">
        <f t="shared" si="997"/>
        <v>1</v>
      </c>
      <c r="CD399">
        <f t="shared" si="997"/>
        <v>1</v>
      </c>
      <c r="CE399">
        <f t="shared" si="997"/>
        <v>1</v>
      </c>
      <c r="CF399">
        <f t="shared" si="997"/>
        <v>1</v>
      </c>
      <c r="CG399">
        <f t="shared" si="997"/>
        <v>1</v>
      </c>
      <c r="CH399">
        <f t="shared" si="997"/>
        <v>1</v>
      </c>
      <c r="CI399">
        <f t="shared" si="997"/>
        <v>1</v>
      </c>
      <c r="CJ399">
        <f t="shared" si="997"/>
        <v>1</v>
      </c>
      <c r="CK399">
        <f t="shared" si="997"/>
        <v>1</v>
      </c>
      <c r="CL399">
        <f t="shared" si="997"/>
        <v>1</v>
      </c>
      <c r="CM399">
        <f t="shared" si="997"/>
        <v>1</v>
      </c>
      <c r="CN399">
        <f t="shared" si="997"/>
        <v>1</v>
      </c>
      <c r="CO399">
        <f t="shared" si="997"/>
        <v>1</v>
      </c>
      <c r="CP399">
        <f t="shared" si="997"/>
        <v>1</v>
      </c>
      <c r="CQ399">
        <f t="shared" si="997"/>
        <v>1</v>
      </c>
      <c r="CR399">
        <f t="shared" si="997"/>
        <v>1</v>
      </c>
      <c r="CS399">
        <f t="shared" si="997"/>
        <v>1</v>
      </c>
      <c r="CT399">
        <f t="shared" si="997"/>
        <v>1</v>
      </c>
      <c r="CU399">
        <f t="shared" si="997"/>
        <v>1</v>
      </c>
      <c r="CV399">
        <f t="shared" ref="CV399:DZ399" si="998">IF($C399&lt;&gt;"",IF(AJ399&gt;0,1,0),0)</f>
        <v>1</v>
      </c>
      <c r="CW399">
        <f t="shared" si="998"/>
        <v>1</v>
      </c>
      <c r="CX399">
        <f t="shared" si="998"/>
        <v>1</v>
      </c>
      <c r="CY399">
        <f t="shared" si="998"/>
        <v>1</v>
      </c>
      <c r="CZ399">
        <f t="shared" si="998"/>
        <v>1</v>
      </c>
      <c r="DA399">
        <f t="shared" si="998"/>
        <v>1</v>
      </c>
      <c r="DB399">
        <f t="shared" si="998"/>
        <v>1</v>
      </c>
      <c r="DC399">
        <f t="shared" si="998"/>
        <v>1</v>
      </c>
      <c r="DD399">
        <f t="shared" si="998"/>
        <v>1</v>
      </c>
      <c r="DE399">
        <f t="shared" si="998"/>
        <v>1</v>
      </c>
      <c r="DF399">
        <f t="shared" si="998"/>
        <v>1</v>
      </c>
      <c r="DG399">
        <f t="shared" si="998"/>
        <v>1</v>
      </c>
      <c r="DH399">
        <f t="shared" si="998"/>
        <v>1</v>
      </c>
      <c r="DI399">
        <f t="shared" si="998"/>
        <v>1</v>
      </c>
      <c r="DJ399">
        <f t="shared" si="998"/>
        <v>1</v>
      </c>
      <c r="DK399">
        <f t="shared" si="998"/>
        <v>1</v>
      </c>
      <c r="DL399">
        <f t="shared" si="998"/>
        <v>1</v>
      </c>
      <c r="DM399">
        <f t="shared" si="998"/>
        <v>1</v>
      </c>
      <c r="DN399">
        <f t="shared" si="998"/>
        <v>1</v>
      </c>
      <c r="DO399">
        <f t="shared" si="998"/>
        <v>1</v>
      </c>
      <c r="DP399">
        <f t="shared" si="998"/>
        <v>1</v>
      </c>
      <c r="DQ399">
        <f t="shared" si="998"/>
        <v>1</v>
      </c>
      <c r="DR399">
        <f t="shared" si="998"/>
        <v>1</v>
      </c>
      <c r="DS399">
        <f t="shared" si="998"/>
        <v>1</v>
      </c>
      <c r="DT399">
        <f t="shared" si="998"/>
        <v>1</v>
      </c>
      <c r="DU399">
        <f t="shared" si="998"/>
        <v>1</v>
      </c>
      <c r="DV399">
        <f t="shared" si="998"/>
        <v>1</v>
      </c>
      <c r="DW399">
        <f t="shared" si="998"/>
        <v>1</v>
      </c>
      <c r="DX399">
        <f t="shared" si="998"/>
        <v>1</v>
      </c>
      <c r="DY399">
        <f t="shared" si="998"/>
        <v>1</v>
      </c>
      <c r="DZ399">
        <f t="shared" si="998"/>
        <v>0</v>
      </c>
    </row>
    <row r="400" spans="1:130">
      <c r="A400" s="105"/>
      <c r="B400" s="24" t="s">
        <v>15</v>
      </c>
      <c r="C400" s="97" t="s">
        <v>24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 s="18">
        <v>0</v>
      </c>
      <c r="J400" s="18">
        <v>40</v>
      </c>
      <c r="K400" s="18">
        <v>14.2</v>
      </c>
      <c r="L400" s="18">
        <v>14.8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27.6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18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  <c r="AS400" s="18">
        <v>0</v>
      </c>
      <c r="AT400" s="18">
        <v>0</v>
      </c>
      <c r="AU400" s="18">
        <v>0</v>
      </c>
      <c r="AV400" s="18">
        <v>0</v>
      </c>
      <c r="AW400" s="18">
        <v>0</v>
      </c>
      <c r="AX400" s="18">
        <v>0</v>
      </c>
      <c r="AY400" s="18">
        <v>0</v>
      </c>
      <c r="AZ400" s="18">
        <v>0</v>
      </c>
      <c r="BA400" s="18">
        <v>0</v>
      </c>
      <c r="BB400" s="18">
        <v>0</v>
      </c>
      <c r="BC400" s="18">
        <v>0</v>
      </c>
      <c r="BD400" s="18">
        <v>0</v>
      </c>
      <c r="BE400" s="18">
        <v>0</v>
      </c>
      <c r="BF400" s="18">
        <v>0</v>
      </c>
      <c r="BG400" s="18">
        <v>0</v>
      </c>
      <c r="BH400" s="18">
        <v>0</v>
      </c>
      <c r="BI400" s="18">
        <v>0</v>
      </c>
      <c r="BJ400" s="118">
        <v>0</v>
      </c>
      <c r="BK400" s="18">
        <v>0</v>
      </c>
      <c r="BL400" s="18">
        <v>0</v>
      </c>
      <c r="BM400" s="18">
        <v>0</v>
      </c>
      <c r="BN400" s="18">
        <v>0</v>
      </c>
      <c r="BO400" s="103"/>
      <c r="BP400">
        <f t="shared" ref="BP400:BY402" si="999">IF($C400&lt;&gt;"",IF(D400&gt;0,1,0),0)</f>
        <v>0</v>
      </c>
      <c r="BQ400">
        <f t="shared" si="999"/>
        <v>0</v>
      </c>
      <c r="BR400">
        <f t="shared" si="999"/>
        <v>0</v>
      </c>
      <c r="BS400">
        <f t="shared" si="999"/>
        <v>0</v>
      </c>
      <c r="BT400">
        <f t="shared" si="999"/>
        <v>0</v>
      </c>
      <c r="BU400">
        <f t="shared" si="999"/>
        <v>0</v>
      </c>
      <c r="BV400">
        <f t="shared" si="999"/>
        <v>1</v>
      </c>
      <c r="BW400">
        <f t="shared" si="999"/>
        <v>1</v>
      </c>
      <c r="BX400">
        <f t="shared" si="999"/>
        <v>1</v>
      </c>
      <c r="BY400">
        <f t="shared" si="999"/>
        <v>0</v>
      </c>
      <c r="BZ400">
        <f t="shared" ref="BZ400:CI402" si="1000">IF($C400&lt;&gt;"",IF(N400&gt;0,1,0),0)</f>
        <v>0</v>
      </c>
      <c r="CA400">
        <f t="shared" si="1000"/>
        <v>0</v>
      </c>
      <c r="CB400">
        <f t="shared" si="1000"/>
        <v>0</v>
      </c>
      <c r="CC400">
        <f t="shared" si="1000"/>
        <v>0</v>
      </c>
      <c r="CD400">
        <f t="shared" si="1000"/>
        <v>0</v>
      </c>
      <c r="CE400">
        <f t="shared" si="1000"/>
        <v>0</v>
      </c>
      <c r="CF400">
        <f t="shared" si="1000"/>
        <v>0</v>
      </c>
      <c r="CG400">
        <f t="shared" si="1000"/>
        <v>0</v>
      </c>
      <c r="CH400">
        <f t="shared" si="1000"/>
        <v>0</v>
      </c>
      <c r="CI400">
        <f t="shared" si="1000"/>
        <v>0</v>
      </c>
      <c r="CJ400">
        <f t="shared" ref="CJ400:CS402" si="1001">IF($C400&lt;&gt;"",IF(X400&gt;0,1,0),0)</f>
        <v>1</v>
      </c>
      <c r="CK400">
        <f t="shared" si="1001"/>
        <v>0</v>
      </c>
      <c r="CL400">
        <f t="shared" si="1001"/>
        <v>0</v>
      </c>
      <c r="CM400">
        <f t="shared" si="1001"/>
        <v>0</v>
      </c>
      <c r="CN400">
        <f t="shared" si="1001"/>
        <v>0</v>
      </c>
      <c r="CO400">
        <f t="shared" si="1001"/>
        <v>0</v>
      </c>
      <c r="CP400">
        <f t="shared" si="1001"/>
        <v>0</v>
      </c>
      <c r="CQ400">
        <f t="shared" si="1001"/>
        <v>0</v>
      </c>
      <c r="CR400">
        <f t="shared" si="1001"/>
        <v>0</v>
      </c>
      <c r="CS400">
        <f t="shared" si="1001"/>
        <v>0</v>
      </c>
      <c r="CT400">
        <f t="shared" ref="CT400:DC402" si="1002">IF($C400&lt;&gt;"",IF(AH400&gt;0,1,0),0)</f>
        <v>0</v>
      </c>
      <c r="CU400">
        <f t="shared" si="1002"/>
        <v>0</v>
      </c>
      <c r="CV400">
        <f t="shared" si="1002"/>
        <v>0</v>
      </c>
      <c r="CW400">
        <f t="shared" si="1002"/>
        <v>0</v>
      </c>
      <c r="CX400">
        <f t="shared" si="1002"/>
        <v>0</v>
      </c>
      <c r="CY400">
        <f t="shared" si="1002"/>
        <v>0</v>
      </c>
      <c r="CZ400">
        <f t="shared" si="1002"/>
        <v>0</v>
      </c>
      <c r="DA400">
        <f t="shared" si="1002"/>
        <v>0</v>
      </c>
      <c r="DB400">
        <f t="shared" si="1002"/>
        <v>0</v>
      </c>
      <c r="DC400">
        <f t="shared" si="1002"/>
        <v>0</v>
      </c>
      <c r="DD400">
        <f t="shared" ref="DD400:DM402" si="1003">IF($C400&lt;&gt;"",IF(AR400&gt;0,1,0),0)</f>
        <v>0</v>
      </c>
      <c r="DE400">
        <f t="shared" si="1003"/>
        <v>0</v>
      </c>
      <c r="DF400">
        <f t="shared" si="1003"/>
        <v>0</v>
      </c>
      <c r="DG400">
        <f t="shared" si="1003"/>
        <v>0</v>
      </c>
      <c r="DH400">
        <f t="shared" si="1003"/>
        <v>0</v>
      </c>
      <c r="DI400">
        <f t="shared" si="1003"/>
        <v>0</v>
      </c>
      <c r="DJ400">
        <f t="shared" si="1003"/>
        <v>0</v>
      </c>
      <c r="DK400">
        <f t="shared" si="1003"/>
        <v>0</v>
      </c>
      <c r="DL400">
        <f t="shared" si="1003"/>
        <v>0</v>
      </c>
      <c r="DM400">
        <f t="shared" si="1003"/>
        <v>0</v>
      </c>
      <c r="DN400">
        <f t="shared" ref="DN400:DW402" si="1004">IF($C400&lt;&gt;"",IF(BB400&gt;0,1,0),0)</f>
        <v>0</v>
      </c>
      <c r="DO400">
        <f t="shared" si="1004"/>
        <v>0</v>
      </c>
      <c r="DP400">
        <f t="shared" si="1004"/>
        <v>0</v>
      </c>
      <c r="DQ400">
        <f t="shared" si="1004"/>
        <v>0</v>
      </c>
      <c r="DR400">
        <f t="shared" si="1004"/>
        <v>0</v>
      </c>
      <c r="DS400">
        <f t="shared" si="1004"/>
        <v>0</v>
      </c>
      <c r="DT400">
        <f t="shared" si="1004"/>
        <v>0</v>
      </c>
      <c r="DU400">
        <f t="shared" si="1004"/>
        <v>0</v>
      </c>
      <c r="DV400">
        <f t="shared" si="1004"/>
        <v>0</v>
      </c>
      <c r="DW400">
        <f t="shared" si="1004"/>
        <v>0</v>
      </c>
      <c r="DX400">
        <f t="shared" ref="DX400:DZ403" si="1005">IF($C400&lt;&gt;"",IF(BL399&gt;0,1,0),0)</f>
        <v>1</v>
      </c>
      <c r="DY400">
        <f t="shared" si="1005"/>
        <v>1</v>
      </c>
      <c r="DZ400">
        <f t="shared" si="1005"/>
        <v>0</v>
      </c>
    </row>
    <row r="401" spans="1:130">
      <c r="A401" s="106"/>
      <c r="B401" s="19" t="s">
        <v>2</v>
      </c>
      <c r="C401" s="97"/>
      <c r="D401" s="18">
        <v>0</v>
      </c>
      <c r="E401" s="18">
        <v>0</v>
      </c>
      <c r="F401" s="18">
        <v>0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41" t="s">
        <v>16</v>
      </c>
      <c r="AC401" s="41" t="s">
        <v>16</v>
      </c>
      <c r="AD401" s="41" t="s">
        <v>16</v>
      </c>
      <c r="AE401" s="18">
        <v>7098</v>
      </c>
      <c r="AF401" s="41" t="s">
        <v>16</v>
      </c>
      <c r="AG401" s="41" t="s">
        <v>16</v>
      </c>
      <c r="AH401" s="41" t="s">
        <v>16</v>
      </c>
      <c r="AI401" s="18">
        <v>21164</v>
      </c>
      <c r="AJ401" s="34">
        <v>0</v>
      </c>
      <c r="AK401" s="34">
        <v>0</v>
      </c>
      <c r="AL401" s="34">
        <v>0</v>
      </c>
      <c r="AM401" s="34">
        <v>0</v>
      </c>
      <c r="AN401" s="34">
        <v>0</v>
      </c>
      <c r="AO401" s="34">
        <v>0</v>
      </c>
      <c r="AP401" s="34">
        <v>0</v>
      </c>
      <c r="AQ401" s="34">
        <v>0</v>
      </c>
      <c r="AR401" s="34">
        <v>0</v>
      </c>
      <c r="AS401" s="34">
        <v>0</v>
      </c>
      <c r="AT401" s="34">
        <v>0</v>
      </c>
      <c r="AU401" s="34">
        <v>0</v>
      </c>
      <c r="AV401" s="34">
        <v>0</v>
      </c>
      <c r="AW401" s="34">
        <v>0</v>
      </c>
      <c r="AX401" s="34">
        <v>0</v>
      </c>
      <c r="AY401" s="34">
        <v>0</v>
      </c>
      <c r="AZ401" s="34">
        <v>0</v>
      </c>
      <c r="BA401" s="34">
        <v>0</v>
      </c>
      <c r="BB401" s="34">
        <v>0</v>
      </c>
      <c r="BC401" s="34">
        <v>0</v>
      </c>
      <c r="BD401" s="34">
        <v>0</v>
      </c>
      <c r="BE401" s="34">
        <v>0</v>
      </c>
      <c r="BF401" s="18">
        <v>0</v>
      </c>
      <c r="BG401" s="18">
        <v>0</v>
      </c>
      <c r="BH401" s="18">
        <v>0</v>
      </c>
      <c r="BI401" s="18">
        <v>0</v>
      </c>
      <c r="BJ401" s="118">
        <v>0</v>
      </c>
      <c r="BK401" s="18">
        <v>0</v>
      </c>
      <c r="BL401" s="18">
        <v>0</v>
      </c>
      <c r="BM401" s="18">
        <v>0</v>
      </c>
      <c r="BN401" s="18">
        <v>0</v>
      </c>
      <c r="BO401" s="103"/>
      <c r="BP401">
        <f t="shared" si="999"/>
        <v>0</v>
      </c>
      <c r="BQ401">
        <f t="shared" si="999"/>
        <v>0</v>
      </c>
      <c r="BR401">
        <f t="shared" si="999"/>
        <v>0</v>
      </c>
      <c r="BS401">
        <f t="shared" si="999"/>
        <v>0</v>
      </c>
      <c r="BT401">
        <f t="shared" si="999"/>
        <v>0</v>
      </c>
      <c r="BU401">
        <f t="shared" si="999"/>
        <v>0</v>
      </c>
      <c r="BV401">
        <f t="shared" si="999"/>
        <v>0</v>
      </c>
      <c r="BW401">
        <f t="shared" si="999"/>
        <v>0</v>
      </c>
      <c r="BX401">
        <f t="shared" si="999"/>
        <v>0</v>
      </c>
      <c r="BY401">
        <f t="shared" si="999"/>
        <v>0</v>
      </c>
      <c r="BZ401">
        <f t="shared" si="1000"/>
        <v>0</v>
      </c>
      <c r="CA401">
        <f t="shared" si="1000"/>
        <v>0</v>
      </c>
      <c r="CB401">
        <f t="shared" si="1000"/>
        <v>0</v>
      </c>
      <c r="CC401">
        <f t="shared" si="1000"/>
        <v>0</v>
      </c>
      <c r="CD401">
        <f t="shared" si="1000"/>
        <v>0</v>
      </c>
      <c r="CE401">
        <f t="shared" si="1000"/>
        <v>0</v>
      </c>
      <c r="CF401">
        <f t="shared" si="1000"/>
        <v>0</v>
      </c>
      <c r="CG401">
        <f t="shared" si="1000"/>
        <v>0</v>
      </c>
      <c r="CH401">
        <f t="shared" si="1000"/>
        <v>0</v>
      </c>
      <c r="CI401">
        <f t="shared" si="1000"/>
        <v>0</v>
      </c>
      <c r="CJ401">
        <f t="shared" si="1001"/>
        <v>0</v>
      </c>
      <c r="CK401">
        <f t="shared" si="1001"/>
        <v>0</v>
      </c>
      <c r="CL401">
        <f t="shared" si="1001"/>
        <v>0</v>
      </c>
      <c r="CM401">
        <f t="shared" si="1001"/>
        <v>0</v>
      </c>
      <c r="CN401">
        <f t="shared" si="1001"/>
        <v>0</v>
      </c>
      <c r="CO401">
        <f t="shared" si="1001"/>
        <v>0</v>
      </c>
      <c r="CP401">
        <f t="shared" si="1001"/>
        <v>0</v>
      </c>
      <c r="CQ401">
        <f t="shared" si="1001"/>
        <v>0</v>
      </c>
      <c r="CR401">
        <f t="shared" si="1001"/>
        <v>0</v>
      </c>
      <c r="CS401">
        <f t="shared" si="1001"/>
        <v>0</v>
      </c>
      <c r="CT401">
        <f t="shared" si="1002"/>
        <v>0</v>
      </c>
      <c r="CU401">
        <f t="shared" si="1002"/>
        <v>0</v>
      </c>
      <c r="CV401">
        <f t="shared" si="1002"/>
        <v>0</v>
      </c>
      <c r="CW401">
        <f t="shared" si="1002"/>
        <v>0</v>
      </c>
      <c r="CX401">
        <f t="shared" si="1002"/>
        <v>0</v>
      </c>
      <c r="CY401">
        <f t="shared" si="1002"/>
        <v>0</v>
      </c>
      <c r="CZ401">
        <f t="shared" si="1002"/>
        <v>0</v>
      </c>
      <c r="DA401">
        <f t="shared" si="1002"/>
        <v>0</v>
      </c>
      <c r="DB401">
        <f t="shared" si="1002"/>
        <v>0</v>
      </c>
      <c r="DC401">
        <f t="shared" si="1002"/>
        <v>0</v>
      </c>
      <c r="DD401">
        <f t="shared" si="1003"/>
        <v>0</v>
      </c>
      <c r="DE401">
        <f t="shared" si="1003"/>
        <v>0</v>
      </c>
      <c r="DF401">
        <f t="shared" si="1003"/>
        <v>0</v>
      </c>
      <c r="DG401">
        <f t="shared" si="1003"/>
        <v>0</v>
      </c>
      <c r="DH401">
        <f t="shared" si="1003"/>
        <v>0</v>
      </c>
      <c r="DI401">
        <f t="shared" si="1003"/>
        <v>0</v>
      </c>
      <c r="DJ401">
        <f t="shared" si="1003"/>
        <v>0</v>
      </c>
      <c r="DK401">
        <f t="shared" si="1003"/>
        <v>0</v>
      </c>
      <c r="DL401">
        <f t="shared" si="1003"/>
        <v>0</v>
      </c>
      <c r="DM401">
        <f t="shared" si="1003"/>
        <v>0</v>
      </c>
      <c r="DN401">
        <f t="shared" si="1004"/>
        <v>0</v>
      </c>
      <c r="DO401">
        <f t="shared" si="1004"/>
        <v>0</v>
      </c>
      <c r="DP401">
        <f t="shared" si="1004"/>
        <v>0</v>
      </c>
      <c r="DQ401">
        <f t="shared" si="1004"/>
        <v>0</v>
      </c>
      <c r="DR401">
        <f t="shared" si="1004"/>
        <v>0</v>
      </c>
      <c r="DS401">
        <f t="shared" si="1004"/>
        <v>0</v>
      </c>
      <c r="DT401">
        <f t="shared" si="1004"/>
        <v>0</v>
      </c>
      <c r="DU401">
        <f t="shared" si="1004"/>
        <v>0</v>
      </c>
      <c r="DV401">
        <f t="shared" si="1004"/>
        <v>0</v>
      </c>
      <c r="DW401">
        <f t="shared" si="1004"/>
        <v>0</v>
      </c>
      <c r="DX401">
        <f t="shared" si="1005"/>
        <v>0</v>
      </c>
      <c r="DY401">
        <f t="shared" si="1005"/>
        <v>0</v>
      </c>
      <c r="DZ401">
        <f t="shared" si="1005"/>
        <v>0</v>
      </c>
    </row>
    <row r="402" spans="1:130">
      <c r="A402" s="106"/>
      <c r="B402" s="55" t="s">
        <v>3</v>
      </c>
      <c r="C402" s="97"/>
      <c r="D402" s="18">
        <v>0</v>
      </c>
      <c r="E402" s="18">
        <v>0</v>
      </c>
      <c r="F402" s="18">
        <v>0</v>
      </c>
      <c r="G402" s="18">
        <v>0</v>
      </c>
      <c r="H402" s="18">
        <v>277</v>
      </c>
      <c r="I402" s="18">
        <v>560</v>
      </c>
      <c r="J402" s="18">
        <v>171.5</v>
      </c>
      <c r="K402" s="18">
        <v>48</v>
      </c>
      <c r="L402" s="18">
        <v>138</v>
      </c>
      <c r="M402" s="18">
        <v>211</v>
      </c>
      <c r="N402" s="34">
        <v>73.84</v>
      </c>
      <c r="O402" s="34">
        <v>48.510000000000005</v>
      </c>
      <c r="P402" s="34">
        <v>54.339999999999996</v>
      </c>
      <c r="Q402" s="34">
        <v>22.009999999999998</v>
      </c>
      <c r="R402" s="34">
        <v>12.56</v>
      </c>
      <c r="S402" s="34">
        <v>13.149999999999999</v>
      </c>
      <c r="T402" s="34">
        <v>120.62</v>
      </c>
      <c r="U402" s="34">
        <f>105.5+7000</f>
        <v>7105.5</v>
      </c>
      <c r="V402" s="34">
        <v>95.509999999999991</v>
      </c>
      <c r="W402" s="34">
        <v>345.53000000000003</v>
      </c>
      <c r="X402" s="34">
        <v>456.67</v>
      </c>
      <c r="Y402" s="34">
        <v>640.40000000000009</v>
      </c>
      <c r="Z402" s="34">
        <v>971.53</v>
      </c>
      <c r="AA402" s="34">
        <v>1473.23</v>
      </c>
      <c r="AB402" s="34">
        <v>2702.88</v>
      </c>
      <c r="AC402" s="34">
        <v>4531.84</v>
      </c>
      <c r="AD402" s="34">
        <f>7817.57+5000</f>
        <v>12817.57</v>
      </c>
      <c r="AE402" s="18">
        <v>3000</v>
      </c>
      <c r="AF402" s="34">
        <v>7429.77</v>
      </c>
      <c r="AG402" s="34">
        <v>9418.61</v>
      </c>
      <c r="AH402" s="34">
        <v>15702.23</v>
      </c>
      <c r="AI402" s="41" t="s">
        <v>16</v>
      </c>
      <c r="AJ402" s="34">
        <v>371.34199999999998</v>
      </c>
      <c r="AK402" s="34">
        <v>322.86400000000003</v>
      </c>
      <c r="AL402" s="34">
        <v>224.78399999999999</v>
      </c>
      <c r="AM402" s="34">
        <v>244.154</v>
      </c>
      <c r="AN402" s="34">
        <v>223.10399999999998</v>
      </c>
      <c r="AO402" s="34">
        <v>71.670999999999992</v>
      </c>
      <c r="AP402" s="34">
        <v>49.420999999999999</v>
      </c>
      <c r="AQ402" s="34">
        <v>20.686</v>
      </c>
      <c r="AR402" s="34">
        <v>39.558999999999997</v>
      </c>
      <c r="AS402" s="34">
        <v>3.1440000000000001</v>
      </c>
      <c r="AT402" s="34">
        <v>1.3519999999999999</v>
      </c>
      <c r="AU402" s="34">
        <v>2.899</v>
      </c>
      <c r="AV402" s="34">
        <v>6.74</v>
      </c>
      <c r="AW402" s="34">
        <v>10.012</v>
      </c>
      <c r="AX402" s="34">
        <v>8.6000000000000007E-2</v>
      </c>
      <c r="AY402" s="34">
        <v>2.8000000000000001E-2</v>
      </c>
      <c r="AZ402" s="34">
        <v>2.8000000000000001E-2</v>
      </c>
      <c r="BA402" s="34">
        <v>2.8000000000000001E-2</v>
      </c>
      <c r="BB402" s="34">
        <v>3.0801000000000001E-3</v>
      </c>
      <c r="BC402" s="34">
        <v>1.5352999999999999E-3</v>
      </c>
      <c r="BD402" s="34">
        <v>0</v>
      </c>
      <c r="BE402" s="43">
        <v>3.0799999999999998E-3</v>
      </c>
      <c r="BF402" s="34">
        <v>1.4487999999999999E-3</v>
      </c>
      <c r="BG402" s="34">
        <v>1.3857000000000001E-3</v>
      </c>
      <c r="BH402" s="18">
        <v>0</v>
      </c>
      <c r="BI402" s="18">
        <v>0</v>
      </c>
      <c r="BJ402" s="118">
        <v>1.4222306</v>
      </c>
      <c r="BK402" s="18">
        <v>4.1485000000000003E-3</v>
      </c>
      <c r="BL402" s="18">
        <v>2.8570000000000002</v>
      </c>
      <c r="BM402" s="18">
        <v>0.61726700000000001</v>
      </c>
      <c r="BN402" s="18">
        <v>0</v>
      </c>
      <c r="BO402" s="103"/>
      <c r="BP402">
        <f t="shared" si="999"/>
        <v>0</v>
      </c>
      <c r="BQ402">
        <f t="shared" si="999"/>
        <v>0</v>
      </c>
      <c r="BR402">
        <f t="shared" si="999"/>
        <v>0</v>
      </c>
      <c r="BS402">
        <f t="shared" si="999"/>
        <v>0</v>
      </c>
      <c r="BT402">
        <f t="shared" si="999"/>
        <v>0</v>
      </c>
      <c r="BU402">
        <f t="shared" si="999"/>
        <v>0</v>
      </c>
      <c r="BV402">
        <f t="shared" si="999"/>
        <v>0</v>
      </c>
      <c r="BW402">
        <f t="shared" si="999"/>
        <v>0</v>
      </c>
      <c r="BX402">
        <f t="shared" si="999"/>
        <v>0</v>
      </c>
      <c r="BY402">
        <f t="shared" si="999"/>
        <v>0</v>
      </c>
      <c r="BZ402">
        <f t="shared" si="1000"/>
        <v>0</v>
      </c>
      <c r="CA402">
        <f t="shared" si="1000"/>
        <v>0</v>
      </c>
      <c r="CB402">
        <f t="shared" si="1000"/>
        <v>0</v>
      </c>
      <c r="CC402">
        <f t="shared" si="1000"/>
        <v>0</v>
      </c>
      <c r="CD402">
        <f t="shared" si="1000"/>
        <v>0</v>
      </c>
      <c r="CE402">
        <f t="shared" si="1000"/>
        <v>0</v>
      </c>
      <c r="CF402">
        <f t="shared" si="1000"/>
        <v>0</v>
      </c>
      <c r="CG402">
        <f t="shared" si="1000"/>
        <v>0</v>
      </c>
      <c r="CH402">
        <f t="shared" si="1000"/>
        <v>0</v>
      </c>
      <c r="CI402">
        <f t="shared" si="1000"/>
        <v>0</v>
      </c>
      <c r="CJ402">
        <f t="shared" si="1001"/>
        <v>0</v>
      </c>
      <c r="CK402">
        <f t="shared" si="1001"/>
        <v>0</v>
      </c>
      <c r="CL402">
        <f t="shared" si="1001"/>
        <v>0</v>
      </c>
      <c r="CM402">
        <f t="shared" si="1001"/>
        <v>0</v>
      </c>
      <c r="CN402">
        <f t="shared" si="1001"/>
        <v>0</v>
      </c>
      <c r="CO402">
        <f t="shared" si="1001"/>
        <v>0</v>
      </c>
      <c r="CP402">
        <f t="shared" si="1001"/>
        <v>0</v>
      </c>
      <c r="CQ402">
        <f t="shared" si="1001"/>
        <v>0</v>
      </c>
      <c r="CR402">
        <f t="shared" si="1001"/>
        <v>0</v>
      </c>
      <c r="CS402">
        <f t="shared" si="1001"/>
        <v>0</v>
      </c>
      <c r="CT402">
        <f t="shared" si="1002"/>
        <v>0</v>
      </c>
      <c r="CU402">
        <f t="shared" si="1002"/>
        <v>0</v>
      </c>
      <c r="CV402">
        <f t="shared" si="1002"/>
        <v>0</v>
      </c>
      <c r="CW402">
        <f t="shared" si="1002"/>
        <v>0</v>
      </c>
      <c r="CX402">
        <f t="shared" si="1002"/>
        <v>0</v>
      </c>
      <c r="CY402">
        <f t="shared" si="1002"/>
        <v>0</v>
      </c>
      <c r="CZ402">
        <f t="shared" si="1002"/>
        <v>0</v>
      </c>
      <c r="DA402">
        <f t="shared" si="1002"/>
        <v>0</v>
      </c>
      <c r="DB402">
        <f t="shared" si="1002"/>
        <v>0</v>
      </c>
      <c r="DC402">
        <f t="shared" si="1002"/>
        <v>0</v>
      </c>
      <c r="DD402">
        <f t="shared" si="1003"/>
        <v>0</v>
      </c>
      <c r="DE402">
        <f t="shared" si="1003"/>
        <v>0</v>
      </c>
      <c r="DF402">
        <f t="shared" si="1003"/>
        <v>0</v>
      </c>
      <c r="DG402">
        <f t="shared" si="1003"/>
        <v>0</v>
      </c>
      <c r="DH402">
        <f t="shared" si="1003"/>
        <v>0</v>
      </c>
      <c r="DI402">
        <f t="shared" si="1003"/>
        <v>0</v>
      </c>
      <c r="DJ402">
        <f t="shared" si="1003"/>
        <v>0</v>
      </c>
      <c r="DK402">
        <f t="shared" si="1003"/>
        <v>0</v>
      </c>
      <c r="DL402">
        <f t="shared" si="1003"/>
        <v>0</v>
      </c>
      <c r="DM402">
        <f t="shared" si="1003"/>
        <v>0</v>
      </c>
      <c r="DN402">
        <f t="shared" si="1004"/>
        <v>0</v>
      </c>
      <c r="DO402">
        <f t="shared" si="1004"/>
        <v>0</v>
      </c>
      <c r="DP402">
        <f t="shared" si="1004"/>
        <v>0</v>
      </c>
      <c r="DQ402">
        <f t="shared" si="1004"/>
        <v>0</v>
      </c>
      <c r="DR402">
        <f t="shared" si="1004"/>
        <v>0</v>
      </c>
      <c r="DS402">
        <f t="shared" si="1004"/>
        <v>0</v>
      </c>
      <c r="DT402">
        <f t="shared" si="1004"/>
        <v>0</v>
      </c>
      <c r="DU402">
        <f t="shared" si="1004"/>
        <v>0</v>
      </c>
      <c r="DV402">
        <f t="shared" si="1004"/>
        <v>0</v>
      </c>
      <c r="DW402">
        <f t="shared" si="1004"/>
        <v>0</v>
      </c>
      <c r="DX402">
        <f t="shared" si="1005"/>
        <v>0</v>
      </c>
      <c r="DY402">
        <f t="shared" si="1005"/>
        <v>0</v>
      </c>
      <c r="DZ402">
        <f t="shared" si="1005"/>
        <v>0</v>
      </c>
    </row>
    <row r="403" spans="1:130">
      <c r="A403" s="106" t="str">
        <f>IF(LEFT(B435,1)&lt;&gt;"",IF(LEFT(B435,1)&lt;&gt;" ",COUNT($A$66:A402)+1,""),"")</f>
        <v/>
      </c>
      <c r="B403" s="19" t="s">
        <v>205</v>
      </c>
      <c r="C403" s="97"/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18">
        <v>0</v>
      </c>
      <c r="N403" s="18">
        <v>12.481</v>
      </c>
      <c r="O403" s="18">
        <v>21.631</v>
      </c>
      <c r="P403" s="18">
        <v>36.439</v>
      </c>
      <c r="Q403" s="18">
        <v>3.5949999999999998</v>
      </c>
      <c r="R403" s="18">
        <v>27.102</v>
      </c>
      <c r="S403" s="18">
        <v>8.923</v>
      </c>
      <c r="T403" s="18">
        <v>4.3609999999999998</v>
      </c>
      <c r="U403" s="18">
        <v>0</v>
      </c>
      <c r="V403" s="18">
        <v>0</v>
      </c>
      <c r="W403" s="18">
        <v>0</v>
      </c>
      <c r="X403" s="18">
        <v>0</v>
      </c>
      <c r="Y403" s="18">
        <v>1.5209999999999999</v>
      </c>
      <c r="Z403" s="18">
        <v>6.0350000000000001</v>
      </c>
      <c r="AA403" s="18">
        <v>10.898</v>
      </c>
      <c r="AB403" s="18">
        <v>19.089000000000002</v>
      </c>
      <c r="AC403" s="18">
        <v>46.597999999999999</v>
      </c>
      <c r="AD403" s="18">
        <v>889.20100000000002</v>
      </c>
      <c r="AE403" s="18">
        <v>784.29200000000003</v>
      </c>
      <c r="AF403" s="18">
        <v>915.78599999999994</v>
      </c>
      <c r="AG403" s="18">
        <v>1777.643</v>
      </c>
      <c r="AH403" s="18">
        <v>2302.9029999999998</v>
      </c>
      <c r="AI403" s="18">
        <v>2365.0160000000001</v>
      </c>
      <c r="AJ403" s="18">
        <v>506.30900000000003</v>
      </c>
      <c r="AK403" s="18">
        <v>401.55799999999999</v>
      </c>
      <c r="AL403" s="18">
        <v>318.31600000000003</v>
      </c>
      <c r="AM403" s="18">
        <v>271.875</v>
      </c>
      <c r="AN403" s="18">
        <v>143.642</v>
      </c>
      <c r="AO403" s="18">
        <v>109.202</v>
      </c>
      <c r="AP403" s="18">
        <v>53.683</v>
      </c>
      <c r="AQ403" s="18">
        <v>92.873000000000005</v>
      </c>
      <c r="AR403" s="18">
        <v>13.071000000000002</v>
      </c>
      <c r="AS403" s="18">
        <v>1.143</v>
      </c>
      <c r="AT403" s="18">
        <v>1.014</v>
      </c>
      <c r="AU403" s="18">
        <v>1.081</v>
      </c>
      <c r="AV403" s="18">
        <v>1.0109999999999999</v>
      </c>
      <c r="AW403" s="18">
        <v>0.94399999999999995</v>
      </c>
      <c r="AX403" s="18">
        <v>3.073</v>
      </c>
      <c r="AY403" s="18">
        <v>2.94</v>
      </c>
      <c r="AZ403" s="18">
        <v>2.17</v>
      </c>
      <c r="BA403" s="18">
        <v>2.59</v>
      </c>
      <c r="BB403" s="18">
        <v>0</v>
      </c>
      <c r="BC403" s="18">
        <v>0</v>
      </c>
      <c r="BD403" s="18">
        <v>6300</v>
      </c>
      <c r="BE403" s="25">
        <v>5400</v>
      </c>
      <c r="BF403" s="18">
        <v>5900</v>
      </c>
      <c r="BG403" s="18">
        <v>3500</v>
      </c>
      <c r="BH403" s="18">
        <v>2400</v>
      </c>
      <c r="BI403" s="18">
        <v>1200</v>
      </c>
      <c r="BJ403" s="118">
        <v>1200</v>
      </c>
      <c r="BK403" s="18">
        <v>900</v>
      </c>
      <c r="BL403" s="18">
        <v>200</v>
      </c>
      <c r="BM403" s="18">
        <v>0</v>
      </c>
      <c r="BN403" s="18">
        <v>0</v>
      </c>
      <c r="BO403" s="103"/>
      <c r="BP403">
        <f t="shared" ref="BP403:DD403" si="1006">IF($C403&lt;&gt;"",IF(D403&gt;0,1,0),0)</f>
        <v>0</v>
      </c>
      <c r="BQ403">
        <f t="shared" si="1006"/>
        <v>0</v>
      </c>
      <c r="BR403">
        <f t="shared" si="1006"/>
        <v>0</v>
      </c>
      <c r="BS403">
        <f t="shared" si="1006"/>
        <v>0</v>
      </c>
      <c r="BT403">
        <f t="shared" si="1006"/>
        <v>0</v>
      </c>
      <c r="BU403">
        <f t="shared" si="1006"/>
        <v>0</v>
      </c>
      <c r="BV403">
        <f t="shared" si="1006"/>
        <v>0</v>
      </c>
      <c r="BW403">
        <f t="shared" si="1006"/>
        <v>0</v>
      </c>
      <c r="BX403">
        <f t="shared" si="1006"/>
        <v>0</v>
      </c>
      <c r="BY403">
        <f t="shared" si="1006"/>
        <v>0</v>
      </c>
      <c r="BZ403">
        <f t="shared" si="1006"/>
        <v>0</v>
      </c>
      <c r="CA403">
        <f t="shared" si="1006"/>
        <v>0</v>
      </c>
      <c r="CB403">
        <f t="shared" si="1006"/>
        <v>0</v>
      </c>
      <c r="CC403">
        <f t="shared" si="1006"/>
        <v>0</v>
      </c>
      <c r="CD403">
        <f t="shared" si="1006"/>
        <v>0</v>
      </c>
      <c r="CE403">
        <f t="shared" si="1006"/>
        <v>0</v>
      </c>
      <c r="CF403">
        <f t="shared" si="1006"/>
        <v>0</v>
      </c>
      <c r="CG403">
        <f t="shared" si="1006"/>
        <v>0</v>
      </c>
      <c r="CH403">
        <f t="shared" si="1006"/>
        <v>0</v>
      </c>
      <c r="CI403">
        <f t="shared" si="1006"/>
        <v>0</v>
      </c>
      <c r="CJ403">
        <f t="shared" si="1006"/>
        <v>0</v>
      </c>
      <c r="CK403">
        <f t="shared" si="1006"/>
        <v>0</v>
      </c>
      <c r="CL403">
        <f t="shared" si="1006"/>
        <v>0</v>
      </c>
      <c r="CM403">
        <f t="shared" si="1006"/>
        <v>0</v>
      </c>
      <c r="CN403">
        <f t="shared" si="1006"/>
        <v>0</v>
      </c>
      <c r="CO403">
        <f t="shared" si="1006"/>
        <v>0</v>
      </c>
      <c r="CP403">
        <f t="shared" si="1006"/>
        <v>0</v>
      </c>
      <c r="CQ403">
        <f t="shared" si="1006"/>
        <v>0</v>
      </c>
      <c r="CR403">
        <f t="shared" si="1006"/>
        <v>0</v>
      </c>
      <c r="CS403">
        <f t="shared" si="1006"/>
        <v>0</v>
      </c>
      <c r="CT403">
        <f t="shared" si="1006"/>
        <v>0</v>
      </c>
      <c r="CU403">
        <f t="shared" si="1006"/>
        <v>0</v>
      </c>
      <c r="CV403">
        <f t="shared" si="1006"/>
        <v>0</v>
      </c>
      <c r="CW403">
        <f t="shared" si="1006"/>
        <v>0</v>
      </c>
      <c r="CX403">
        <f t="shared" si="1006"/>
        <v>0</v>
      </c>
      <c r="CY403">
        <f t="shared" si="1006"/>
        <v>0</v>
      </c>
      <c r="CZ403">
        <f t="shared" si="1006"/>
        <v>0</v>
      </c>
      <c r="DA403">
        <f t="shared" si="1006"/>
        <v>0</v>
      </c>
      <c r="DB403">
        <f t="shared" si="1006"/>
        <v>0</v>
      </c>
      <c r="DC403">
        <f t="shared" si="1006"/>
        <v>0</v>
      </c>
      <c r="DD403">
        <f t="shared" si="1006"/>
        <v>0</v>
      </c>
      <c r="DE403">
        <f>IF($C403&lt;&gt;"",IF(#REF!&gt;0,1,0),0)</f>
        <v>0</v>
      </c>
      <c r="DF403">
        <f>IF($C403&lt;&gt;"",IF(#REF!&gt;0,1,0),0)</f>
        <v>0</v>
      </c>
      <c r="DG403">
        <f>IF($C403&lt;&gt;"",IF(#REF!&gt;0,1,0),0)</f>
        <v>0</v>
      </c>
      <c r="DH403">
        <f>IF($C403&lt;&gt;"",IF(#REF!&gt;0,1,0),0)</f>
        <v>0</v>
      </c>
      <c r="DI403">
        <f>IF($C403&lt;&gt;"",IF(#REF!&gt;0,1,0),0)</f>
        <v>0</v>
      </c>
      <c r="DJ403">
        <f t="shared" ref="DJ403:DW403" si="1007">IF($C403&lt;&gt;"",IF(AX403&gt;0,1,0),0)</f>
        <v>0</v>
      </c>
      <c r="DK403">
        <f t="shared" si="1007"/>
        <v>0</v>
      </c>
      <c r="DL403">
        <f t="shared" si="1007"/>
        <v>0</v>
      </c>
      <c r="DM403">
        <f t="shared" si="1007"/>
        <v>0</v>
      </c>
      <c r="DN403">
        <f t="shared" si="1007"/>
        <v>0</v>
      </c>
      <c r="DO403">
        <f t="shared" si="1007"/>
        <v>0</v>
      </c>
      <c r="DP403">
        <f t="shared" si="1007"/>
        <v>0</v>
      </c>
      <c r="DQ403">
        <f t="shared" si="1007"/>
        <v>0</v>
      </c>
      <c r="DR403">
        <f t="shared" si="1007"/>
        <v>0</v>
      </c>
      <c r="DS403">
        <f t="shared" si="1007"/>
        <v>0</v>
      </c>
      <c r="DT403">
        <f t="shared" si="1007"/>
        <v>0</v>
      </c>
      <c r="DU403">
        <f t="shared" si="1007"/>
        <v>0</v>
      </c>
      <c r="DV403">
        <f t="shared" si="1007"/>
        <v>0</v>
      </c>
      <c r="DW403">
        <f t="shared" si="1007"/>
        <v>0</v>
      </c>
      <c r="DX403">
        <f t="shared" si="1005"/>
        <v>0</v>
      </c>
      <c r="DY403">
        <f t="shared" si="1005"/>
        <v>0</v>
      </c>
      <c r="DZ403">
        <f t="shared" si="1005"/>
        <v>0</v>
      </c>
    </row>
    <row r="404" spans="1:130" ht="15.75">
      <c r="A404" s="106"/>
      <c r="B404" s="19"/>
      <c r="C404" s="97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25"/>
      <c r="BF404" s="18"/>
      <c r="BG404" s="18"/>
      <c r="BH404" s="2"/>
      <c r="BI404" s="2"/>
      <c r="BJ404" s="2"/>
      <c r="BK404" s="2"/>
      <c r="BL404" s="22"/>
      <c r="BM404" s="2"/>
      <c r="BN404" s="2"/>
      <c r="BO404" s="103"/>
    </row>
    <row r="405" spans="1:130">
      <c r="A405" s="105">
        <f>IF(LEFT(B405,1)&lt;&gt;"",IF(LEFT(B405,1)&lt;&gt;" ",COUNT($A$66:A404)+1,""),"")</f>
        <v>48</v>
      </c>
      <c r="B405" s="32" t="s">
        <v>62</v>
      </c>
      <c r="C405" s="97">
        <v>3</v>
      </c>
      <c r="D405" s="22">
        <f>SUM(D406:D410)</f>
        <v>0</v>
      </c>
      <c r="E405" s="22">
        <f t="shared" ref="E405:BK405" si="1008">SUM(E406:E410)</f>
        <v>0</v>
      </c>
      <c r="F405" s="22">
        <f t="shared" si="1008"/>
        <v>0</v>
      </c>
      <c r="G405" s="22">
        <f t="shared" si="1008"/>
        <v>0</v>
      </c>
      <c r="H405" s="22">
        <f t="shared" si="1008"/>
        <v>0</v>
      </c>
      <c r="I405" s="22">
        <f t="shared" si="1008"/>
        <v>0</v>
      </c>
      <c r="J405" s="22">
        <f t="shared" si="1008"/>
        <v>0</v>
      </c>
      <c r="K405" s="22">
        <f t="shared" si="1008"/>
        <v>0</v>
      </c>
      <c r="L405" s="22">
        <f t="shared" si="1008"/>
        <v>0</v>
      </c>
      <c r="M405" s="22">
        <f t="shared" si="1008"/>
        <v>0</v>
      </c>
      <c r="N405" s="22">
        <f t="shared" si="1008"/>
        <v>0</v>
      </c>
      <c r="O405" s="22">
        <f t="shared" si="1008"/>
        <v>0</v>
      </c>
      <c r="P405" s="22">
        <f t="shared" si="1008"/>
        <v>0</v>
      </c>
      <c r="Q405" s="22">
        <f t="shared" si="1008"/>
        <v>0</v>
      </c>
      <c r="R405" s="22">
        <f t="shared" si="1008"/>
        <v>0</v>
      </c>
      <c r="S405" s="22">
        <f t="shared" si="1008"/>
        <v>0</v>
      </c>
      <c r="T405" s="22">
        <f t="shared" si="1008"/>
        <v>0</v>
      </c>
      <c r="U405" s="22">
        <f t="shared" si="1008"/>
        <v>0</v>
      </c>
      <c r="V405" s="22">
        <f t="shared" si="1008"/>
        <v>0</v>
      </c>
      <c r="W405" s="22">
        <f t="shared" si="1008"/>
        <v>7.1999999999999995E-2</v>
      </c>
      <c r="X405" s="22">
        <f t="shared" si="1008"/>
        <v>0</v>
      </c>
      <c r="Y405" s="22">
        <f t="shared" si="1008"/>
        <v>604.4</v>
      </c>
      <c r="Z405" s="22">
        <f t="shared" si="1008"/>
        <v>568.90899999999999</v>
      </c>
      <c r="AA405" s="22">
        <f t="shared" si="1008"/>
        <v>533.56700000000001</v>
      </c>
      <c r="AB405" s="22">
        <f t="shared" si="1008"/>
        <v>542.30799999999999</v>
      </c>
      <c r="AC405" s="22">
        <f t="shared" si="1008"/>
        <v>464.52199999999999</v>
      </c>
      <c r="AD405" s="22">
        <f t="shared" si="1008"/>
        <v>221.51099999999997</v>
      </c>
      <c r="AE405" s="22">
        <f t="shared" si="1008"/>
        <v>208.56399999999999</v>
      </c>
      <c r="AF405" s="22">
        <f t="shared" si="1008"/>
        <v>199.255</v>
      </c>
      <c r="AG405" s="22">
        <f t="shared" si="1008"/>
        <v>226.386</v>
      </c>
      <c r="AH405" s="22">
        <f t="shared" si="1008"/>
        <v>251.25</v>
      </c>
      <c r="AI405" s="22">
        <f t="shared" si="1008"/>
        <v>146.95732098765433</v>
      </c>
      <c r="AJ405" s="22">
        <f t="shared" si="1008"/>
        <v>105.69530434782608</v>
      </c>
      <c r="AK405" s="22">
        <f t="shared" si="1008"/>
        <v>740.01854022988516</v>
      </c>
      <c r="AL405" s="22">
        <f t="shared" si="1008"/>
        <v>59.585999999999991</v>
      </c>
      <c r="AM405" s="22">
        <f t="shared" si="1008"/>
        <v>51.431727272727265</v>
      </c>
      <c r="AN405" s="22">
        <f t="shared" si="1008"/>
        <v>54.149885057471259</v>
      </c>
      <c r="AO405" s="22">
        <f t="shared" si="1008"/>
        <v>15.243</v>
      </c>
      <c r="AP405" s="22">
        <f t="shared" si="1008"/>
        <v>5.7840000000000007</v>
      </c>
      <c r="AQ405" s="22">
        <f t="shared" si="1008"/>
        <v>1.476</v>
      </c>
      <c r="AR405" s="22">
        <f t="shared" si="1008"/>
        <v>16.999000000000002</v>
      </c>
      <c r="AS405" s="22">
        <f t="shared" si="1008"/>
        <v>0</v>
      </c>
      <c r="AT405" s="22">
        <f t="shared" si="1008"/>
        <v>0</v>
      </c>
      <c r="AU405" s="22">
        <f t="shared" si="1008"/>
        <v>0</v>
      </c>
      <c r="AV405" s="22">
        <f t="shared" si="1008"/>
        <v>0</v>
      </c>
      <c r="AW405" s="22">
        <f t="shared" si="1008"/>
        <v>0</v>
      </c>
      <c r="AX405" s="22">
        <f t="shared" si="1008"/>
        <v>0</v>
      </c>
      <c r="AY405" s="22">
        <f t="shared" si="1008"/>
        <v>0</v>
      </c>
      <c r="AZ405" s="22">
        <f t="shared" si="1008"/>
        <v>2.57</v>
      </c>
      <c r="BA405" s="22">
        <f t="shared" si="1008"/>
        <v>0</v>
      </c>
      <c r="BB405" s="22">
        <f t="shared" si="1008"/>
        <v>0</v>
      </c>
      <c r="BC405" s="22">
        <f t="shared" si="1008"/>
        <v>0</v>
      </c>
      <c r="BD405" s="22">
        <f t="shared" si="1008"/>
        <v>0</v>
      </c>
      <c r="BE405" s="22">
        <f t="shared" si="1008"/>
        <v>0</v>
      </c>
      <c r="BF405" s="22">
        <f t="shared" si="1008"/>
        <v>0</v>
      </c>
      <c r="BG405" s="22">
        <f t="shared" si="1008"/>
        <v>0</v>
      </c>
      <c r="BH405" s="22">
        <f t="shared" si="1008"/>
        <v>0</v>
      </c>
      <c r="BI405" s="22">
        <f t="shared" si="1008"/>
        <v>6033</v>
      </c>
      <c r="BJ405" s="22">
        <f t="shared" si="1008"/>
        <v>0</v>
      </c>
      <c r="BK405" s="22">
        <f t="shared" si="1008"/>
        <v>0</v>
      </c>
      <c r="BL405" s="22">
        <f>SUM(BL406:BL410)</f>
        <v>0</v>
      </c>
      <c r="BM405" s="22">
        <f>SUM(BM406:BM410)</f>
        <v>0</v>
      </c>
      <c r="BN405" s="22">
        <f>SUM(BN406:BN410)</f>
        <v>566</v>
      </c>
      <c r="BO405" s="103"/>
      <c r="BP405">
        <f t="shared" ref="BP405:CU405" si="1009">IF($C405&lt;&gt;"",IF(D405&gt;0,1,0),0)</f>
        <v>0</v>
      </c>
      <c r="BQ405">
        <f t="shared" si="1009"/>
        <v>0</v>
      </c>
      <c r="BR405">
        <f t="shared" si="1009"/>
        <v>0</v>
      </c>
      <c r="BS405">
        <f t="shared" si="1009"/>
        <v>0</v>
      </c>
      <c r="BT405">
        <f t="shared" si="1009"/>
        <v>0</v>
      </c>
      <c r="BU405">
        <f t="shared" si="1009"/>
        <v>0</v>
      </c>
      <c r="BV405">
        <f t="shared" si="1009"/>
        <v>0</v>
      </c>
      <c r="BW405">
        <f t="shared" si="1009"/>
        <v>0</v>
      </c>
      <c r="BX405">
        <f t="shared" si="1009"/>
        <v>0</v>
      </c>
      <c r="BY405">
        <f t="shared" si="1009"/>
        <v>0</v>
      </c>
      <c r="BZ405">
        <f t="shared" si="1009"/>
        <v>0</v>
      </c>
      <c r="CA405">
        <f t="shared" si="1009"/>
        <v>0</v>
      </c>
      <c r="CB405">
        <f t="shared" si="1009"/>
        <v>0</v>
      </c>
      <c r="CC405">
        <f t="shared" si="1009"/>
        <v>0</v>
      </c>
      <c r="CD405">
        <f t="shared" si="1009"/>
        <v>0</v>
      </c>
      <c r="CE405">
        <f t="shared" si="1009"/>
        <v>0</v>
      </c>
      <c r="CF405">
        <f t="shared" si="1009"/>
        <v>0</v>
      </c>
      <c r="CG405">
        <f t="shared" si="1009"/>
        <v>0</v>
      </c>
      <c r="CH405">
        <f t="shared" si="1009"/>
        <v>0</v>
      </c>
      <c r="CI405">
        <f t="shared" si="1009"/>
        <v>1</v>
      </c>
      <c r="CJ405">
        <f t="shared" si="1009"/>
        <v>0</v>
      </c>
      <c r="CK405">
        <f t="shared" si="1009"/>
        <v>1</v>
      </c>
      <c r="CL405">
        <f t="shared" si="1009"/>
        <v>1</v>
      </c>
      <c r="CM405">
        <f t="shared" si="1009"/>
        <v>1</v>
      </c>
      <c r="CN405">
        <f t="shared" si="1009"/>
        <v>1</v>
      </c>
      <c r="CO405">
        <f t="shared" si="1009"/>
        <v>1</v>
      </c>
      <c r="CP405">
        <f t="shared" si="1009"/>
        <v>1</v>
      </c>
      <c r="CQ405">
        <f t="shared" si="1009"/>
        <v>1</v>
      </c>
      <c r="CR405">
        <f t="shared" si="1009"/>
        <v>1</v>
      </c>
      <c r="CS405">
        <f t="shared" si="1009"/>
        <v>1</v>
      </c>
      <c r="CT405">
        <f t="shared" si="1009"/>
        <v>1</v>
      </c>
      <c r="CU405">
        <f t="shared" si="1009"/>
        <v>1</v>
      </c>
      <c r="CV405">
        <f t="shared" ref="CV405:DZ405" si="1010">IF($C405&lt;&gt;"",IF(AJ405&gt;0,1,0),0)</f>
        <v>1</v>
      </c>
      <c r="CW405">
        <f t="shared" si="1010"/>
        <v>1</v>
      </c>
      <c r="CX405">
        <f t="shared" si="1010"/>
        <v>1</v>
      </c>
      <c r="CY405">
        <f t="shared" si="1010"/>
        <v>1</v>
      </c>
      <c r="CZ405">
        <f t="shared" si="1010"/>
        <v>1</v>
      </c>
      <c r="DA405">
        <f t="shared" si="1010"/>
        <v>1</v>
      </c>
      <c r="DB405">
        <f t="shared" si="1010"/>
        <v>1</v>
      </c>
      <c r="DC405">
        <f t="shared" si="1010"/>
        <v>1</v>
      </c>
      <c r="DD405">
        <f t="shared" si="1010"/>
        <v>1</v>
      </c>
      <c r="DE405">
        <f t="shared" si="1010"/>
        <v>0</v>
      </c>
      <c r="DF405">
        <f t="shared" si="1010"/>
        <v>0</v>
      </c>
      <c r="DG405">
        <f t="shared" si="1010"/>
        <v>0</v>
      </c>
      <c r="DH405">
        <f t="shared" si="1010"/>
        <v>0</v>
      </c>
      <c r="DI405">
        <f t="shared" si="1010"/>
        <v>0</v>
      </c>
      <c r="DJ405">
        <f t="shared" si="1010"/>
        <v>0</v>
      </c>
      <c r="DK405">
        <f t="shared" si="1010"/>
        <v>0</v>
      </c>
      <c r="DL405">
        <f t="shared" si="1010"/>
        <v>1</v>
      </c>
      <c r="DM405">
        <f t="shared" si="1010"/>
        <v>0</v>
      </c>
      <c r="DN405">
        <f t="shared" si="1010"/>
        <v>0</v>
      </c>
      <c r="DO405">
        <f t="shared" si="1010"/>
        <v>0</v>
      </c>
      <c r="DP405">
        <f t="shared" si="1010"/>
        <v>0</v>
      </c>
      <c r="DQ405">
        <f t="shared" si="1010"/>
        <v>0</v>
      </c>
      <c r="DR405">
        <f t="shared" si="1010"/>
        <v>0</v>
      </c>
      <c r="DS405">
        <f t="shared" si="1010"/>
        <v>0</v>
      </c>
      <c r="DT405">
        <f t="shared" si="1010"/>
        <v>0</v>
      </c>
      <c r="DU405">
        <f t="shared" si="1010"/>
        <v>1</v>
      </c>
      <c r="DV405">
        <f t="shared" si="1010"/>
        <v>0</v>
      </c>
      <c r="DW405">
        <f t="shared" si="1010"/>
        <v>0</v>
      </c>
      <c r="DX405">
        <f t="shared" si="1010"/>
        <v>0</v>
      </c>
      <c r="DY405">
        <f t="shared" si="1010"/>
        <v>0</v>
      </c>
      <c r="DZ405">
        <f t="shared" si="1010"/>
        <v>1</v>
      </c>
    </row>
    <row r="406" spans="1:130">
      <c r="A406" s="105"/>
      <c r="B406" s="24" t="s">
        <v>15</v>
      </c>
      <c r="C406" s="97"/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1.266</v>
      </c>
      <c r="AH406" s="18">
        <v>0</v>
      </c>
      <c r="AI406" s="18">
        <v>0</v>
      </c>
      <c r="AJ406" s="18">
        <v>0</v>
      </c>
      <c r="AK406" s="18">
        <v>0</v>
      </c>
      <c r="AL406" s="18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  <c r="AS406" s="18">
        <v>0</v>
      </c>
      <c r="AT406" s="18">
        <v>0</v>
      </c>
      <c r="AU406" s="18">
        <v>0</v>
      </c>
      <c r="AV406" s="18">
        <v>0</v>
      </c>
      <c r="AW406" s="18">
        <v>0</v>
      </c>
      <c r="AX406" s="18">
        <v>0</v>
      </c>
      <c r="AY406" s="18">
        <v>0</v>
      </c>
      <c r="AZ406" s="18">
        <v>0</v>
      </c>
      <c r="BA406" s="18">
        <v>0</v>
      </c>
      <c r="BB406" s="18">
        <v>0</v>
      </c>
      <c r="BC406" s="18">
        <v>0</v>
      </c>
      <c r="BD406" s="18">
        <v>0</v>
      </c>
      <c r="BE406" s="18">
        <v>0</v>
      </c>
      <c r="BF406" s="18">
        <v>0</v>
      </c>
      <c r="BG406" s="18">
        <v>0</v>
      </c>
      <c r="BH406" s="18">
        <v>0</v>
      </c>
      <c r="BI406" s="18">
        <v>0</v>
      </c>
      <c r="BJ406" s="118">
        <v>0</v>
      </c>
      <c r="BK406" s="118">
        <v>0</v>
      </c>
      <c r="BL406" s="118">
        <v>0</v>
      </c>
      <c r="BM406" s="118">
        <v>0</v>
      </c>
      <c r="BN406" s="118">
        <v>0</v>
      </c>
      <c r="BO406" s="103"/>
      <c r="BP406">
        <f t="shared" ref="BP406:BY411" si="1011">IF($C406&lt;&gt;"",IF(D406&gt;0,1,0),0)</f>
        <v>0</v>
      </c>
      <c r="BQ406">
        <f t="shared" si="1011"/>
        <v>0</v>
      </c>
      <c r="BR406">
        <f t="shared" si="1011"/>
        <v>0</v>
      </c>
      <c r="BS406">
        <f t="shared" si="1011"/>
        <v>0</v>
      </c>
      <c r="BT406">
        <f t="shared" si="1011"/>
        <v>0</v>
      </c>
      <c r="BU406">
        <f t="shared" si="1011"/>
        <v>0</v>
      </c>
      <c r="BV406">
        <f t="shared" si="1011"/>
        <v>0</v>
      </c>
      <c r="BW406">
        <f t="shared" si="1011"/>
        <v>0</v>
      </c>
      <c r="BX406">
        <f t="shared" si="1011"/>
        <v>0</v>
      </c>
      <c r="BY406">
        <f t="shared" si="1011"/>
        <v>0</v>
      </c>
      <c r="BZ406">
        <f t="shared" ref="BZ406:CI411" si="1012">IF($C406&lt;&gt;"",IF(N406&gt;0,1,0),0)</f>
        <v>0</v>
      </c>
      <c r="CA406">
        <f t="shared" si="1012"/>
        <v>0</v>
      </c>
      <c r="CB406">
        <f t="shared" si="1012"/>
        <v>0</v>
      </c>
      <c r="CC406">
        <f t="shared" si="1012"/>
        <v>0</v>
      </c>
      <c r="CD406">
        <f t="shared" si="1012"/>
        <v>0</v>
      </c>
      <c r="CE406">
        <f t="shared" si="1012"/>
        <v>0</v>
      </c>
      <c r="CF406">
        <f t="shared" si="1012"/>
        <v>0</v>
      </c>
      <c r="CG406">
        <f t="shared" si="1012"/>
        <v>0</v>
      </c>
      <c r="CH406">
        <f t="shared" si="1012"/>
        <v>0</v>
      </c>
      <c r="CI406">
        <f t="shared" si="1012"/>
        <v>0</v>
      </c>
      <c r="CJ406">
        <f t="shared" ref="CJ406:CS411" si="1013">IF($C406&lt;&gt;"",IF(X406&gt;0,1,0),0)</f>
        <v>0</v>
      </c>
      <c r="CK406">
        <f t="shared" si="1013"/>
        <v>0</v>
      </c>
      <c r="CL406">
        <f t="shared" si="1013"/>
        <v>0</v>
      </c>
      <c r="CM406">
        <f t="shared" si="1013"/>
        <v>0</v>
      </c>
      <c r="CN406">
        <f t="shared" si="1013"/>
        <v>0</v>
      </c>
      <c r="CO406">
        <f t="shared" si="1013"/>
        <v>0</v>
      </c>
      <c r="CP406">
        <f t="shared" si="1013"/>
        <v>0</v>
      </c>
      <c r="CQ406">
        <f t="shared" si="1013"/>
        <v>0</v>
      </c>
      <c r="CR406">
        <f t="shared" si="1013"/>
        <v>0</v>
      </c>
      <c r="CS406">
        <f t="shared" si="1013"/>
        <v>0</v>
      </c>
      <c r="CT406">
        <f t="shared" ref="CT406:DC411" si="1014">IF($C406&lt;&gt;"",IF(AH406&gt;0,1,0),0)</f>
        <v>0</v>
      </c>
      <c r="CU406">
        <f t="shared" si="1014"/>
        <v>0</v>
      </c>
      <c r="CV406">
        <f t="shared" si="1014"/>
        <v>0</v>
      </c>
      <c r="CW406">
        <f t="shared" si="1014"/>
        <v>0</v>
      </c>
      <c r="CX406">
        <f t="shared" si="1014"/>
        <v>0</v>
      </c>
      <c r="CY406">
        <f t="shared" si="1014"/>
        <v>0</v>
      </c>
      <c r="CZ406">
        <f t="shared" si="1014"/>
        <v>0</v>
      </c>
      <c r="DA406">
        <f t="shared" si="1014"/>
        <v>0</v>
      </c>
      <c r="DB406">
        <f t="shared" si="1014"/>
        <v>0</v>
      </c>
      <c r="DC406">
        <f t="shared" si="1014"/>
        <v>0</v>
      </c>
      <c r="DD406">
        <f t="shared" ref="DD406:DM411" si="1015">IF($C406&lt;&gt;"",IF(AR406&gt;0,1,0),0)</f>
        <v>0</v>
      </c>
      <c r="DE406">
        <f t="shared" si="1015"/>
        <v>0</v>
      </c>
      <c r="DF406">
        <f t="shared" si="1015"/>
        <v>0</v>
      </c>
      <c r="DG406">
        <f t="shared" si="1015"/>
        <v>0</v>
      </c>
      <c r="DH406">
        <f t="shared" si="1015"/>
        <v>0</v>
      </c>
      <c r="DI406">
        <f t="shared" si="1015"/>
        <v>0</v>
      </c>
      <c r="DJ406">
        <f t="shared" si="1015"/>
        <v>0</v>
      </c>
      <c r="DK406">
        <f t="shared" si="1015"/>
        <v>0</v>
      </c>
      <c r="DL406">
        <f t="shared" si="1015"/>
        <v>0</v>
      </c>
      <c r="DM406">
        <f t="shared" si="1015"/>
        <v>0</v>
      </c>
      <c r="DN406">
        <f t="shared" ref="DN406:DW411" si="1016">IF($C406&lt;&gt;"",IF(BB406&gt;0,1,0),0)</f>
        <v>0</v>
      </c>
      <c r="DO406">
        <f t="shared" si="1016"/>
        <v>0</v>
      </c>
      <c r="DP406">
        <f t="shared" si="1016"/>
        <v>0</v>
      </c>
      <c r="DQ406">
        <f t="shared" si="1016"/>
        <v>0</v>
      </c>
      <c r="DR406">
        <f t="shared" si="1016"/>
        <v>0</v>
      </c>
      <c r="DS406">
        <f t="shared" si="1016"/>
        <v>0</v>
      </c>
      <c r="DT406">
        <f t="shared" si="1016"/>
        <v>0</v>
      </c>
      <c r="DU406">
        <f t="shared" si="1016"/>
        <v>0</v>
      </c>
      <c r="DV406">
        <f t="shared" si="1016"/>
        <v>0</v>
      </c>
      <c r="DW406">
        <f t="shared" si="1016"/>
        <v>0</v>
      </c>
      <c r="DX406">
        <f t="shared" ref="DX406:DZ410" si="1017">IF($C406&lt;&gt;"",IF(BL405&gt;0,1,0),0)</f>
        <v>0</v>
      </c>
      <c r="DY406">
        <f t="shared" si="1017"/>
        <v>0</v>
      </c>
      <c r="DZ406">
        <f t="shared" si="1017"/>
        <v>0</v>
      </c>
    </row>
    <row r="407" spans="1:130">
      <c r="A407" s="106"/>
      <c r="B407" s="19" t="s">
        <v>2</v>
      </c>
      <c r="C407" s="97"/>
      <c r="D407" s="18">
        <v>0</v>
      </c>
      <c r="E407" s="18">
        <v>0</v>
      </c>
      <c r="F407" s="18">
        <v>0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22"/>
      <c r="AE407" s="22"/>
      <c r="AF407" s="22"/>
      <c r="AG407" s="22"/>
      <c r="AH407" s="18">
        <v>143</v>
      </c>
      <c r="AI407" s="34">
        <v>0</v>
      </c>
      <c r="AJ407" s="34">
        <v>0</v>
      </c>
      <c r="AK407" s="34">
        <v>0</v>
      </c>
      <c r="AL407" s="34">
        <v>0</v>
      </c>
      <c r="AM407" s="34">
        <v>0</v>
      </c>
      <c r="AN407" s="34">
        <v>0</v>
      </c>
      <c r="AO407" s="34">
        <v>0</v>
      </c>
      <c r="AP407" s="34">
        <v>0</v>
      </c>
      <c r="AQ407" s="34">
        <v>0</v>
      </c>
      <c r="AR407" s="34">
        <v>0</v>
      </c>
      <c r="AS407" s="34">
        <v>0</v>
      </c>
      <c r="AT407" s="34">
        <v>0</v>
      </c>
      <c r="AU407" s="34">
        <v>0</v>
      </c>
      <c r="AV407" s="34">
        <v>0</v>
      </c>
      <c r="AW407" s="34">
        <v>0</v>
      </c>
      <c r="AX407" s="34">
        <v>0</v>
      </c>
      <c r="AY407" s="34">
        <v>0</v>
      </c>
      <c r="AZ407" s="34">
        <v>0</v>
      </c>
      <c r="BA407" s="34">
        <v>0</v>
      </c>
      <c r="BB407" s="34">
        <v>0</v>
      </c>
      <c r="BC407" s="34">
        <v>0</v>
      </c>
      <c r="BD407" s="34">
        <v>0</v>
      </c>
      <c r="BE407" s="34">
        <v>0</v>
      </c>
      <c r="BF407" s="34">
        <v>0</v>
      </c>
      <c r="BG407" s="34">
        <v>0</v>
      </c>
      <c r="BH407" s="34">
        <v>0</v>
      </c>
      <c r="BI407" s="34">
        <v>0</v>
      </c>
      <c r="BJ407" s="118">
        <v>0</v>
      </c>
      <c r="BK407" s="118">
        <v>0</v>
      </c>
      <c r="BL407" s="118">
        <v>0</v>
      </c>
      <c r="BM407" s="118">
        <v>0</v>
      </c>
      <c r="BN407" s="118">
        <v>0</v>
      </c>
      <c r="BO407" s="103"/>
      <c r="BP407">
        <f t="shared" si="1011"/>
        <v>0</v>
      </c>
      <c r="BQ407">
        <f t="shared" si="1011"/>
        <v>0</v>
      </c>
      <c r="BR407">
        <f t="shared" si="1011"/>
        <v>0</v>
      </c>
      <c r="BS407">
        <f t="shared" si="1011"/>
        <v>0</v>
      </c>
      <c r="BT407">
        <f t="shared" si="1011"/>
        <v>0</v>
      </c>
      <c r="BU407">
        <f t="shared" si="1011"/>
        <v>0</v>
      </c>
      <c r="BV407">
        <f t="shared" si="1011"/>
        <v>0</v>
      </c>
      <c r="BW407">
        <f t="shared" si="1011"/>
        <v>0</v>
      </c>
      <c r="BX407">
        <f t="shared" si="1011"/>
        <v>0</v>
      </c>
      <c r="BY407">
        <f t="shared" si="1011"/>
        <v>0</v>
      </c>
      <c r="BZ407">
        <f t="shared" si="1012"/>
        <v>0</v>
      </c>
      <c r="CA407">
        <f t="shared" si="1012"/>
        <v>0</v>
      </c>
      <c r="CB407">
        <f t="shared" si="1012"/>
        <v>0</v>
      </c>
      <c r="CC407">
        <f t="shared" si="1012"/>
        <v>0</v>
      </c>
      <c r="CD407">
        <f t="shared" si="1012"/>
        <v>0</v>
      </c>
      <c r="CE407">
        <f t="shared" si="1012"/>
        <v>0</v>
      </c>
      <c r="CF407">
        <f t="shared" si="1012"/>
        <v>0</v>
      </c>
      <c r="CG407">
        <f t="shared" si="1012"/>
        <v>0</v>
      </c>
      <c r="CH407">
        <f t="shared" si="1012"/>
        <v>0</v>
      </c>
      <c r="CI407">
        <f t="shared" si="1012"/>
        <v>0</v>
      </c>
      <c r="CJ407">
        <f t="shared" si="1013"/>
        <v>0</v>
      </c>
      <c r="CK407">
        <f t="shared" si="1013"/>
        <v>0</v>
      </c>
      <c r="CL407">
        <f t="shared" si="1013"/>
        <v>0</v>
      </c>
      <c r="CM407">
        <f t="shared" si="1013"/>
        <v>0</v>
      </c>
      <c r="CN407">
        <f t="shared" si="1013"/>
        <v>0</v>
      </c>
      <c r="CO407">
        <f t="shared" si="1013"/>
        <v>0</v>
      </c>
      <c r="CP407">
        <f t="shared" si="1013"/>
        <v>0</v>
      </c>
      <c r="CQ407">
        <f t="shared" si="1013"/>
        <v>0</v>
      </c>
      <c r="CR407">
        <f t="shared" si="1013"/>
        <v>0</v>
      </c>
      <c r="CS407">
        <f t="shared" si="1013"/>
        <v>0</v>
      </c>
      <c r="CT407">
        <f t="shared" si="1014"/>
        <v>0</v>
      </c>
      <c r="CU407">
        <f t="shared" si="1014"/>
        <v>0</v>
      </c>
      <c r="CV407">
        <f t="shared" si="1014"/>
        <v>0</v>
      </c>
      <c r="CW407">
        <f t="shared" si="1014"/>
        <v>0</v>
      </c>
      <c r="CX407">
        <f t="shared" si="1014"/>
        <v>0</v>
      </c>
      <c r="CY407">
        <f t="shared" si="1014"/>
        <v>0</v>
      </c>
      <c r="CZ407">
        <f t="shared" si="1014"/>
        <v>0</v>
      </c>
      <c r="DA407">
        <f t="shared" si="1014"/>
        <v>0</v>
      </c>
      <c r="DB407">
        <f t="shared" si="1014"/>
        <v>0</v>
      </c>
      <c r="DC407">
        <f t="shared" si="1014"/>
        <v>0</v>
      </c>
      <c r="DD407">
        <f t="shared" si="1015"/>
        <v>0</v>
      </c>
      <c r="DE407">
        <f t="shared" si="1015"/>
        <v>0</v>
      </c>
      <c r="DF407">
        <f t="shared" si="1015"/>
        <v>0</v>
      </c>
      <c r="DG407">
        <f t="shared" si="1015"/>
        <v>0</v>
      </c>
      <c r="DH407">
        <f t="shared" si="1015"/>
        <v>0</v>
      </c>
      <c r="DI407">
        <f t="shared" si="1015"/>
        <v>0</v>
      </c>
      <c r="DJ407">
        <f t="shared" si="1015"/>
        <v>0</v>
      </c>
      <c r="DK407">
        <f t="shared" si="1015"/>
        <v>0</v>
      </c>
      <c r="DL407">
        <f t="shared" si="1015"/>
        <v>0</v>
      </c>
      <c r="DM407">
        <f t="shared" si="1015"/>
        <v>0</v>
      </c>
      <c r="DN407">
        <f t="shared" si="1016"/>
        <v>0</v>
      </c>
      <c r="DO407">
        <f t="shared" si="1016"/>
        <v>0</v>
      </c>
      <c r="DP407">
        <f t="shared" si="1016"/>
        <v>0</v>
      </c>
      <c r="DQ407">
        <f t="shared" si="1016"/>
        <v>0</v>
      </c>
      <c r="DR407">
        <f t="shared" si="1016"/>
        <v>0</v>
      </c>
      <c r="DS407">
        <f t="shared" si="1016"/>
        <v>0</v>
      </c>
      <c r="DT407">
        <f t="shared" si="1016"/>
        <v>0</v>
      </c>
      <c r="DU407">
        <f t="shared" si="1016"/>
        <v>0</v>
      </c>
      <c r="DV407">
        <f t="shared" si="1016"/>
        <v>0</v>
      </c>
      <c r="DW407">
        <f t="shared" si="1016"/>
        <v>0</v>
      </c>
      <c r="DX407">
        <f t="shared" si="1017"/>
        <v>0</v>
      </c>
      <c r="DY407">
        <f t="shared" si="1017"/>
        <v>0</v>
      </c>
      <c r="DZ407">
        <f t="shared" si="1017"/>
        <v>0</v>
      </c>
    </row>
    <row r="408" spans="1:130">
      <c r="A408" s="106"/>
      <c r="B408" s="55" t="s">
        <v>3</v>
      </c>
      <c r="C408" s="97"/>
      <c r="D408" s="18">
        <v>0</v>
      </c>
      <c r="E408" s="18">
        <v>0</v>
      </c>
      <c r="F408" s="18">
        <v>0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7.1999999999999995E-2</v>
      </c>
      <c r="X408" s="18">
        <v>0</v>
      </c>
      <c r="Y408" s="18">
        <v>0</v>
      </c>
      <c r="Z408" s="18">
        <v>0</v>
      </c>
      <c r="AA408" s="18">
        <v>0.159</v>
      </c>
      <c r="AB408" s="18">
        <v>0.372</v>
      </c>
      <c r="AC408" s="18">
        <v>0.65700000000000003</v>
      </c>
      <c r="AD408" s="18">
        <v>6.2959999999999994</v>
      </c>
      <c r="AE408" s="18">
        <v>11.524000000000001</v>
      </c>
      <c r="AF408" s="18">
        <v>20.738</v>
      </c>
      <c r="AG408" s="18">
        <v>59.691000000000003</v>
      </c>
      <c r="AH408" s="41" t="s">
        <v>16</v>
      </c>
      <c r="AI408" s="18">
        <v>52.65</v>
      </c>
      <c r="AJ408" s="18">
        <v>34.463000000000001</v>
      </c>
      <c r="AK408" s="18">
        <v>676.22500000000002</v>
      </c>
      <c r="AL408" s="18">
        <v>4.9720000000000004</v>
      </c>
      <c r="AM408" s="18">
        <v>5.109</v>
      </c>
      <c r="AN408" s="18">
        <v>6.3949999999999996</v>
      </c>
      <c r="AO408" s="18">
        <v>14.122</v>
      </c>
      <c r="AP408" s="18">
        <v>5.3360000000000003</v>
      </c>
      <c r="AQ408" s="18">
        <v>1.298</v>
      </c>
      <c r="AR408" s="18">
        <v>16.984000000000002</v>
      </c>
      <c r="AS408" s="18">
        <v>0</v>
      </c>
      <c r="AT408" s="18">
        <v>0</v>
      </c>
      <c r="AU408" s="18">
        <v>0</v>
      </c>
      <c r="AV408" s="18">
        <v>0</v>
      </c>
      <c r="AW408" s="18">
        <v>0</v>
      </c>
      <c r="AX408" s="18">
        <v>0</v>
      </c>
      <c r="AY408" s="18">
        <v>0</v>
      </c>
      <c r="AZ408" s="18">
        <v>2.57</v>
      </c>
      <c r="BA408" s="18">
        <v>0</v>
      </c>
      <c r="BB408" s="18">
        <v>0</v>
      </c>
      <c r="BC408" s="18">
        <v>0</v>
      </c>
      <c r="BD408" s="18">
        <v>0</v>
      </c>
      <c r="BE408" s="25">
        <v>0</v>
      </c>
      <c r="BF408" s="18">
        <v>0</v>
      </c>
      <c r="BG408" s="18">
        <v>0</v>
      </c>
      <c r="BH408" s="18">
        <v>0</v>
      </c>
      <c r="BI408" s="18">
        <v>0</v>
      </c>
      <c r="BJ408" s="118">
        <v>0</v>
      </c>
      <c r="BK408" s="118">
        <v>0</v>
      </c>
      <c r="BL408" s="118">
        <v>0</v>
      </c>
      <c r="BM408" s="118">
        <v>0</v>
      </c>
      <c r="BN408" s="118">
        <v>0</v>
      </c>
      <c r="BO408" s="103"/>
      <c r="BP408">
        <f t="shared" si="1011"/>
        <v>0</v>
      </c>
      <c r="BQ408">
        <f t="shared" si="1011"/>
        <v>0</v>
      </c>
      <c r="BR408">
        <f t="shared" si="1011"/>
        <v>0</v>
      </c>
      <c r="BS408">
        <f t="shared" si="1011"/>
        <v>0</v>
      </c>
      <c r="BT408">
        <f t="shared" si="1011"/>
        <v>0</v>
      </c>
      <c r="BU408">
        <f t="shared" si="1011"/>
        <v>0</v>
      </c>
      <c r="BV408">
        <f t="shared" si="1011"/>
        <v>0</v>
      </c>
      <c r="BW408">
        <f t="shared" si="1011"/>
        <v>0</v>
      </c>
      <c r="BX408">
        <f t="shared" si="1011"/>
        <v>0</v>
      </c>
      <c r="BY408">
        <f t="shared" si="1011"/>
        <v>0</v>
      </c>
      <c r="BZ408">
        <f t="shared" si="1012"/>
        <v>0</v>
      </c>
      <c r="CA408">
        <f t="shared" si="1012"/>
        <v>0</v>
      </c>
      <c r="CB408">
        <f t="shared" si="1012"/>
        <v>0</v>
      </c>
      <c r="CC408">
        <f t="shared" si="1012"/>
        <v>0</v>
      </c>
      <c r="CD408">
        <f t="shared" si="1012"/>
        <v>0</v>
      </c>
      <c r="CE408">
        <f t="shared" si="1012"/>
        <v>0</v>
      </c>
      <c r="CF408">
        <f t="shared" si="1012"/>
        <v>0</v>
      </c>
      <c r="CG408">
        <f t="shared" si="1012"/>
        <v>0</v>
      </c>
      <c r="CH408">
        <f t="shared" si="1012"/>
        <v>0</v>
      </c>
      <c r="CI408">
        <f t="shared" si="1012"/>
        <v>0</v>
      </c>
      <c r="CJ408">
        <f t="shared" si="1013"/>
        <v>0</v>
      </c>
      <c r="CK408">
        <f t="shared" si="1013"/>
        <v>0</v>
      </c>
      <c r="CL408">
        <f t="shared" si="1013"/>
        <v>0</v>
      </c>
      <c r="CM408">
        <f t="shared" si="1013"/>
        <v>0</v>
      </c>
      <c r="CN408">
        <f t="shared" si="1013"/>
        <v>0</v>
      </c>
      <c r="CO408">
        <f t="shared" si="1013"/>
        <v>0</v>
      </c>
      <c r="CP408">
        <f t="shared" si="1013"/>
        <v>0</v>
      </c>
      <c r="CQ408">
        <f t="shared" si="1013"/>
        <v>0</v>
      </c>
      <c r="CR408">
        <f t="shared" si="1013"/>
        <v>0</v>
      </c>
      <c r="CS408">
        <f t="shared" si="1013"/>
        <v>0</v>
      </c>
      <c r="CT408">
        <f t="shared" si="1014"/>
        <v>0</v>
      </c>
      <c r="CU408">
        <f t="shared" si="1014"/>
        <v>0</v>
      </c>
      <c r="CV408">
        <f t="shared" si="1014"/>
        <v>0</v>
      </c>
      <c r="CW408">
        <f t="shared" si="1014"/>
        <v>0</v>
      </c>
      <c r="CX408">
        <f t="shared" si="1014"/>
        <v>0</v>
      </c>
      <c r="CY408">
        <f t="shared" si="1014"/>
        <v>0</v>
      </c>
      <c r="CZ408">
        <f t="shared" si="1014"/>
        <v>0</v>
      </c>
      <c r="DA408">
        <f t="shared" si="1014"/>
        <v>0</v>
      </c>
      <c r="DB408">
        <f t="shared" si="1014"/>
        <v>0</v>
      </c>
      <c r="DC408">
        <f t="shared" si="1014"/>
        <v>0</v>
      </c>
      <c r="DD408">
        <f t="shared" si="1015"/>
        <v>0</v>
      </c>
      <c r="DE408">
        <f t="shared" si="1015"/>
        <v>0</v>
      </c>
      <c r="DF408">
        <f t="shared" si="1015"/>
        <v>0</v>
      </c>
      <c r="DG408">
        <f t="shared" si="1015"/>
        <v>0</v>
      </c>
      <c r="DH408">
        <f t="shared" si="1015"/>
        <v>0</v>
      </c>
      <c r="DI408">
        <f t="shared" si="1015"/>
        <v>0</v>
      </c>
      <c r="DJ408">
        <f t="shared" si="1015"/>
        <v>0</v>
      </c>
      <c r="DK408">
        <f t="shared" si="1015"/>
        <v>0</v>
      </c>
      <c r="DL408">
        <f t="shared" si="1015"/>
        <v>0</v>
      </c>
      <c r="DM408">
        <f t="shared" si="1015"/>
        <v>0</v>
      </c>
      <c r="DN408">
        <f t="shared" si="1016"/>
        <v>0</v>
      </c>
      <c r="DO408">
        <f t="shared" si="1016"/>
        <v>0</v>
      </c>
      <c r="DP408">
        <f t="shared" si="1016"/>
        <v>0</v>
      </c>
      <c r="DQ408">
        <f t="shared" si="1016"/>
        <v>0</v>
      </c>
      <c r="DR408">
        <f t="shared" si="1016"/>
        <v>0</v>
      </c>
      <c r="DS408">
        <f t="shared" si="1016"/>
        <v>0</v>
      </c>
      <c r="DT408">
        <f t="shared" si="1016"/>
        <v>0</v>
      </c>
      <c r="DU408">
        <f t="shared" si="1016"/>
        <v>0</v>
      </c>
      <c r="DV408">
        <f t="shared" si="1016"/>
        <v>0</v>
      </c>
      <c r="DW408">
        <f t="shared" si="1016"/>
        <v>0</v>
      </c>
      <c r="DX408">
        <f t="shared" si="1017"/>
        <v>0</v>
      </c>
      <c r="DY408">
        <f t="shared" si="1017"/>
        <v>0</v>
      </c>
      <c r="DZ408">
        <f t="shared" si="1017"/>
        <v>0</v>
      </c>
    </row>
    <row r="409" spans="1:130">
      <c r="A409" s="106"/>
      <c r="B409" s="55" t="s">
        <v>25</v>
      </c>
      <c r="C409" s="97"/>
      <c r="D409" s="18">
        <v>0</v>
      </c>
      <c r="E409" s="18">
        <v>0</v>
      </c>
      <c r="F409" s="18">
        <v>0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604.4</v>
      </c>
      <c r="Z409" s="18">
        <v>568.79999999999995</v>
      </c>
      <c r="AA409" s="18">
        <v>533.20000000000005</v>
      </c>
      <c r="AB409" s="18">
        <v>497.6</v>
      </c>
      <c r="AC409" s="18">
        <v>462</v>
      </c>
      <c r="AD409" s="18">
        <v>213.2</v>
      </c>
      <c r="AE409" s="18">
        <v>195.4</v>
      </c>
      <c r="AF409" s="18">
        <v>177.6</v>
      </c>
      <c r="AG409" s="18">
        <v>159.80000000000001</v>
      </c>
      <c r="AH409" s="18">
        <v>100</v>
      </c>
      <c r="AI409" s="18">
        <v>87.65432098765433</v>
      </c>
      <c r="AJ409" s="18">
        <v>67.391304347826093</v>
      </c>
      <c r="AK409" s="18">
        <v>60.919540229885065</v>
      </c>
      <c r="AL409" s="18">
        <v>49.999999999999993</v>
      </c>
      <c r="AM409" s="18">
        <v>39.772727272727266</v>
      </c>
      <c r="AN409" s="18">
        <v>40.229885057471265</v>
      </c>
      <c r="AO409" s="18">
        <v>0</v>
      </c>
      <c r="AP409" s="18">
        <v>0</v>
      </c>
      <c r="AQ409" s="18">
        <v>0</v>
      </c>
      <c r="AR409" s="18">
        <v>0</v>
      </c>
      <c r="AS409" s="18">
        <v>0</v>
      </c>
      <c r="AT409" s="18">
        <v>0</v>
      </c>
      <c r="AU409" s="18">
        <v>0</v>
      </c>
      <c r="AV409" s="18">
        <v>0</v>
      </c>
      <c r="AW409" s="18">
        <v>0</v>
      </c>
      <c r="AX409" s="18">
        <v>0</v>
      </c>
      <c r="AY409" s="18">
        <v>0</v>
      </c>
      <c r="AZ409" s="18">
        <v>0</v>
      </c>
      <c r="BA409" s="18">
        <v>0</v>
      </c>
      <c r="BB409" s="18">
        <v>0</v>
      </c>
      <c r="BC409" s="18">
        <v>0</v>
      </c>
      <c r="BD409" s="18">
        <v>0</v>
      </c>
      <c r="BE409" s="25">
        <v>0</v>
      </c>
      <c r="BF409" s="18">
        <v>0</v>
      </c>
      <c r="BG409" s="18">
        <v>0</v>
      </c>
      <c r="BH409" s="18">
        <v>0</v>
      </c>
      <c r="BI409" s="118">
        <v>6033</v>
      </c>
      <c r="BJ409" s="118">
        <v>0</v>
      </c>
      <c r="BK409" s="118">
        <v>0</v>
      </c>
      <c r="BL409" s="118">
        <v>0</v>
      </c>
      <c r="BM409" s="118">
        <v>0</v>
      </c>
      <c r="BN409" s="34">
        <v>566</v>
      </c>
      <c r="BO409" s="103"/>
      <c r="BP409">
        <f t="shared" si="1011"/>
        <v>0</v>
      </c>
      <c r="BQ409">
        <f t="shared" si="1011"/>
        <v>0</v>
      </c>
      <c r="BR409">
        <f t="shared" si="1011"/>
        <v>0</v>
      </c>
      <c r="BS409">
        <f t="shared" si="1011"/>
        <v>0</v>
      </c>
      <c r="BT409">
        <f t="shared" si="1011"/>
        <v>0</v>
      </c>
      <c r="BU409">
        <f t="shared" si="1011"/>
        <v>0</v>
      </c>
      <c r="BV409">
        <f t="shared" si="1011"/>
        <v>0</v>
      </c>
      <c r="BW409">
        <f t="shared" si="1011"/>
        <v>0</v>
      </c>
      <c r="BX409">
        <f t="shared" si="1011"/>
        <v>0</v>
      </c>
      <c r="BY409">
        <f t="shared" si="1011"/>
        <v>0</v>
      </c>
      <c r="BZ409">
        <f t="shared" si="1012"/>
        <v>0</v>
      </c>
      <c r="CA409">
        <f t="shared" si="1012"/>
        <v>0</v>
      </c>
      <c r="CB409">
        <f t="shared" si="1012"/>
        <v>0</v>
      </c>
      <c r="CC409">
        <f t="shared" si="1012"/>
        <v>0</v>
      </c>
      <c r="CD409">
        <f t="shared" si="1012"/>
        <v>0</v>
      </c>
      <c r="CE409">
        <f t="shared" si="1012"/>
        <v>0</v>
      </c>
      <c r="CF409">
        <f t="shared" si="1012"/>
        <v>0</v>
      </c>
      <c r="CG409">
        <f t="shared" si="1012"/>
        <v>0</v>
      </c>
      <c r="CH409">
        <f t="shared" si="1012"/>
        <v>0</v>
      </c>
      <c r="CI409">
        <f t="shared" si="1012"/>
        <v>0</v>
      </c>
      <c r="CJ409">
        <f t="shared" si="1013"/>
        <v>0</v>
      </c>
      <c r="CK409">
        <f t="shared" si="1013"/>
        <v>0</v>
      </c>
      <c r="CL409">
        <f t="shared" si="1013"/>
        <v>0</v>
      </c>
      <c r="CM409">
        <f t="shared" si="1013"/>
        <v>0</v>
      </c>
      <c r="CN409">
        <f t="shared" si="1013"/>
        <v>0</v>
      </c>
      <c r="CO409">
        <f t="shared" si="1013"/>
        <v>0</v>
      </c>
      <c r="CP409">
        <f t="shared" si="1013"/>
        <v>0</v>
      </c>
      <c r="CQ409">
        <f t="shared" si="1013"/>
        <v>0</v>
      </c>
      <c r="CR409">
        <f t="shared" si="1013"/>
        <v>0</v>
      </c>
      <c r="CS409">
        <f t="shared" si="1013"/>
        <v>0</v>
      </c>
      <c r="CT409">
        <f t="shared" si="1014"/>
        <v>0</v>
      </c>
      <c r="CU409">
        <f t="shared" si="1014"/>
        <v>0</v>
      </c>
      <c r="CV409">
        <f t="shared" si="1014"/>
        <v>0</v>
      </c>
      <c r="CW409">
        <f t="shared" si="1014"/>
        <v>0</v>
      </c>
      <c r="CX409">
        <f t="shared" si="1014"/>
        <v>0</v>
      </c>
      <c r="CY409">
        <f t="shared" si="1014"/>
        <v>0</v>
      </c>
      <c r="CZ409">
        <f t="shared" si="1014"/>
        <v>0</v>
      </c>
      <c r="DA409">
        <f t="shared" si="1014"/>
        <v>0</v>
      </c>
      <c r="DB409">
        <f t="shared" si="1014"/>
        <v>0</v>
      </c>
      <c r="DC409">
        <f t="shared" si="1014"/>
        <v>0</v>
      </c>
      <c r="DD409">
        <f t="shared" si="1015"/>
        <v>0</v>
      </c>
      <c r="DE409">
        <f t="shared" si="1015"/>
        <v>0</v>
      </c>
      <c r="DF409">
        <f t="shared" si="1015"/>
        <v>0</v>
      </c>
      <c r="DG409">
        <f t="shared" si="1015"/>
        <v>0</v>
      </c>
      <c r="DH409">
        <f t="shared" si="1015"/>
        <v>0</v>
      </c>
      <c r="DI409">
        <f t="shared" si="1015"/>
        <v>0</v>
      </c>
      <c r="DJ409">
        <f t="shared" si="1015"/>
        <v>0</v>
      </c>
      <c r="DK409">
        <f t="shared" si="1015"/>
        <v>0</v>
      </c>
      <c r="DL409">
        <f t="shared" si="1015"/>
        <v>0</v>
      </c>
      <c r="DM409">
        <f t="shared" si="1015"/>
        <v>0</v>
      </c>
      <c r="DN409">
        <f t="shared" si="1016"/>
        <v>0</v>
      </c>
      <c r="DO409">
        <f t="shared" si="1016"/>
        <v>0</v>
      </c>
      <c r="DP409">
        <f t="shared" si="1016"/>
        <v>0</v>
      </c>
      <c r="DQ409">
        <f t="shared" si="1016"/>
        <v>0</v>
      </c>
      <c r="DR409">
        <f t="shared" si="1016"/>
        <v>0</v>
      </c>
      <c r="DS409">
        <f t="shared" si="1016"/>
        <v>0</v>
      </c>
      <c r="DT409">
        <f t="shared" si="1016"/>
        <v>0</v>
      </c>
      <c r="DU409">
        <f t="shared" si="1016"/>
        <v>0</v>
      </c>
      <c r="DV409">
        <f t="shared" si="1016"/>
        <v>0</v>
      </c>
      <c r="DW409">
        <f t="shared" si="1016"/>
        <v>0</v>
      </c>
      <c r="DX409">
        <f t="shared" si="1017"/>
        <v>0</v>
      </c>
      <c r="DY409">
        <f t="shared" si="1017"/>
        <v>0</v>
      </c>
      <c r="DZ409">
        <f t="shared" si="1017"/>
        <v>0</v>
      </c>
    </row>
    <row r="410" spans="1:130">
      <c r="A410" s="106"/>
      <c r="B410" s="19" t="s">
        <v>205</v>
      </c>
      <c r="C410" s="97"/>
      <c r="D410" s="18">
        <v>0</v>
      </c>
      <c r="E410" s="18">
        <v>0</v>
      </c>
      <c r="F410" s="18">
        <v>0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0.109</v>
      </c>
      <c r="AA410" s="18">
        <v>0.20799999999999999</v>
      </c>
      <c r="AB410" s="18">
        <v>44.335999999999999</v>
      </c>
      <c r="AC410" s="18">
        <v>1.865</v>
      </c>
      <c r="AD410" s="18">
        <v>2.0150000000000001</v>
      </c>
      <c r="AE410" s="18">
        <v>1.6400000000000001</v>
      </c>
      <c r="AF410" s="18">
        <v>0.91700000000000004</v>
      </c>
      <c r="AG410" s="18">
        <v>5.6289999999999996</v>
      </c>
      <c r="AH410" s="18">
        <v>8.25</v>
      </c>
      <c r="AI410" s="18">
        <v>6.6529999999999996</v>
      </c>
      <c r="AJ410" s="18">
        <v>3.8410000000000002</v>
      </c>
      <c r="AK410" s="18">
        <v>2.8739999999999997</v>
      </c>
      <c r="AL410" s="18">
        <v>4.6139999999999999</v>
      </c>
      <c r="AM410" s="18">
        <v>6.55</v>
      </c>
      <c r="AN410" s="18">
        <v>7.5250000000000004</v>
      </c>
      <c r="AO410" s="18">
        <v>1.121</v>
      </c>
      <c r="AP410" s="18">
        <v>0.44800000000000001</v>
      </c>
      <c r="AQ410" s="18">
        <v>0.17799999999999999</v>
      </c>
      <c r="AR410" s="18">
        <v>1.4999999999999999E-2</v>
      </c>
      <c r="AS410" s="18">
        <v>0</v>
      </c>
      <c r="AT410" s="18">
        <v>0</v>
      </c>
      <c r="AU410" s="18">
        <v>0</v>
      </c>
      <c r="AV410" s="18">
        <v>0</v>
      </c>
      <c r="AW410" s="18">
        <v>0</v>
      </c>
      <c r="AX410" s="18">
        <v>0</v>
      </c>
      <c r="AY410" s="18">
        <v>0</v>
      </c>
      <c r="AZ410" s="18">
        <v>0</v>
      </c>
      <c r="BA410" s="18">
        <v>0</v>
      </c>
      <c r="BB410" s="18">
        <v>0</v>
      </c>
      <c r="BC410" s="18">
        <v>0</v>
      </c>
      <c r="BD410" s="18">
        <v>0</v>
      </c>
      <c r="BE410" s="25">
        <v>0</v>
      </c>
      <c r="BF410" s="18">
        <v>0</v>
      </c>
      <c r="BG410" s="18">
        <v>0</v>
      </c>
      <c r="BH410" s="18">
        <v>0</v>
      </c>
      <c r="BI410" s="18">
        <v>0</v>
      </c>
      <c r="BJ410" s="118">
        <v>0</v>
      </c>
      <c r="BK410" s="118">
        <v>0</v>
      </c>
      <c r="BL410" s="118">
        <v>0</v>
      </c>
      <c r="BM410" s="118">
        <v>0</v>
      </c>
      <c r="BN410" s="118">
        <v>0</v>
      </c>
      <c r="BO410" s="103"/>
      <c r="BP410">
        <f t="shared" si="1011"/>
        <v>0</v>
      </c>
      <c r="BQ410">
        <f t="shared" si="1011"/>
        <v>0</v>
      </c>
      <c r="BR410">
        <f t="shared" si="1011"/>
        <v>0</v>
      </c>
      <c r="BS410">
        <f t="shared" si="1011"/>
        <v>0</v>
      </c>
      <c r="BT410">
        <f t="shared" si="1011"/>
        <v>0</v>
      </c>
      <c r="BU410">
        <f t="shared" si="1011"/>
        <v>0</v>
      </c>
      <c r="BV410">
        <f t="shared" si="1011"/>
        <v>0</v>
      </c>
      <c r="BW410">
        <f t="shared" si="1011"/>
        <v>0</v>
      </c>
      <c r="BX410">
        <f t="shared" si="1011"/>
        <v>0</v>
      </c>
      <c r="BY410">
        <f t="shared" si="1011"/>
        <v>0</v>
      </c>
      <c r="BZ410">
        <f t="shared" si="1012"/>
        <v>0</v>
      </c>
      <c r="CA410">
        <f t="shared" si="1012"/>
        <v>0</v>
      </c>
      <c r="CB410">
        <f t="shared" si="1012"/>
        <v>0</v>
      </c>
      <c r="CC410">
        <f t="shared" si="1012"/>
        <v>0</v>
      </c>
      <c r="CD410">
        <f t="shared" si="1012"/>
        <v>0</v>
      </c>
      <c r="CE410">
        <f t="shared" si="1012"/>
        <v>0</v>
      </c>
      <c r="CF410">
        <f t="shared" si="1012"/>
        <v>0</v>
      </c>
      <c r="CG410">
        <f t="shared" si="1012"/>
        <v>0</v>
      </c>
      <c r="CH410">
        <f t="shared" si="1012"/>
        <v>0</v>
      </c>
      <c r="CI410">
        <f t="shared" si="1012"/>
        <v>0</v>
      </c>
      <c r="CJ410">
        <f t="shared" si="1013"/>
        <v>0</v>
      </c>
      <c r="CK410">
        <f t="shared" si="1013"/>
        <v>0</v>
      </c>
      <c r="CL410">
        <f t="shared" si="1013"/>
        <v>0</v>
      </c>
      <c r="CM410">
        <f t="shared" si="1013"/>
        <v>0</v>
      </c>
      <c r="CN410">
        <f t="shared" si="1013"/>
        <v>0</v>
      </c>
      <c r="CO410">
        <f t="shared" si="1013"/>
        <v>0</v>
      </c>
      <c r="CP410">
        <f t="shared" si="1013"/>
        <v>0</v>
      </c>
      <c r="CQ410">
        <f t="shared" si="1013"/>
        <v>0</v>
      </c>
      <c r="CR410">
        <f t="shared" si="1013"/>
        <v>0</v>
      </c>
      <c r="CS410">
        <f t="shared" si="1013"/>
        <v>0</v>
      </c>
      <c r="CT410">
        <f t="shared" si="1014"/>
        <v>0</v>
      </c>
      <c r="CU410">
        <f t="shared" si="1014"/>
        <v>0</v>
      </c>
      <c r="CV410">
        <f t="shared" si="1014"/>
        <v>0</v>
      </c>
      <c r="CW410">
        <f t="shared" si="1014"/>
        <v>0</v>
      </c>
      <c r="CX410">
        <f t="shared" si="1014"/>
        <v>0</v>
      </c>
      <c r="CY410">
        <f t="shared" si="1014"/>
        <v>0</v>
      </c>
      <c r="CZ410">
        <f t="shared" si="1014"/>
        <v>0</v>
      </c>
      <c r="DA410">
        <f t="shared" si="1014"/>
        <v>0</v>
      </c>
      <c r="DB410">
        <f t="shared" si="1014"/>
        <v>0</v>
      </c>
      <c r="DC410">
        <f t="shared" si="1014"/>
        <v>0</v>
      </c>
      <c r="DD410">
        <f t="shared" si="1015"/>
        <v>0</v>
      </c>
      <c r="DE410">
        <f t="shared" si="1015"/>
        <v>0</v>
      </c>
      <c r="DF410">
        <f t="shared" si="1015"/>
        <v>0</v>
      </c>
      <c r="DG410">
        <f t="shared" si="1015"/>
        <v>0</v>
      </c>
      <c r="DH410">
        <f t="shared" si="1015"/>
        <v>0</v>
      </c>
      <c r="DI410">
        <f t="shared" si="1015"/>
        <v>0</v>
      </c>
      <c r="DJ410">
        <f t="shared" si="1015"/>
        <v>0</v>
      </c>
      <c r="DK410">
        <f t="shared" si="1015"/>
        <v>0</v>
      </c>
      <c r="DL410">
        <f t="shared" si="1015"/>
        <v>0</v>
      </c>
      <c r="DM410">
        <f t="shared" si="1015"/>
        <v>0</v>
      </c>
      <c r="DN410">
        <f t="shared" si="1016"/>
        <v>0</v>
      </c>
      <c r="DO410">
        <f t="shared" si="1016"/>
        <v>0</v>
      </c>
      <c r="DP410">
        <f t="shared" si="1016"/>
        <v>0</v>
      </c>
      <c r="DQ410">
        <f t="shared" si="1016"/>
        <v>0</v>
      </c>
      <c r="DR410">
        <f t="shared" si="1016"/>
        <v>0</v>
      </c>
      <c r="DS410">
        <f t="shared" si="1016"/>
        <v>0</v>
      </c>
      <c r="DT410">
        <f t="shared" si="1016"/>
        <v>0</v>
      </c>
      <c r="DU410">
        <f t="shared" si="1016"/>
        <v>0</v>
      </c>
      <c r="DV410">
        <f t="shared" si="1016"/>
        <v>0</v>
      </c>
      <c r="DW410">
        <f t="shared" si="1016"/>
        <v>0</v>
      </c>
      <c r="DX410">
        <f t="shared" si="1017"/>
        <v>0</v>
      </c>
      <c r="DY410">
        <f t="shared" si="1017"/>
        <v>0</v>
      </c>
      <c r="DZ410">
        <f t="shared" si="1017"/>
        <v>0</v>
      </c>
    </row>
    <row r="411" spans="1:130">
      <c r="A411" s="106"/>
      <c r="B411" s="19" t="s">
        <v>210</v>
      </c>
      <c r="C411" s="97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 s="18">
        <v>0</v>
      </c>
      <c r="AL411" s="18">
        <v>0</v>
      </c>
      <c r="AM411" s="18">
        <v>0</v>
      </c>
      <c r="AN411" s="18">
        <v>0</v>
      </c>
      <c r="AO411" s="18">
        <v>0</v>
      </c>
      <c r="AP411" s="18">
        <v>0</v>
      </c>
      <c r="AQ411" s="18">
        <v>0</v>
      </c>
      <c r="AR411" s="18">
        <v>0</v>
      </c>
      <c r="AS411" s="18">
        <v>0</v>
      </c>
      <c r="AT411" s="18">
        <v>0</v>
      </c>
      <c r="AU411" s="18">
        <v>0</v>
      </c>
      <c r="AV411" s="18">
        <v>0</v>
      </c>
      <c r="AW411" s="18">
        <v>0</v>
      </c>
      <c r="AX411" s="18">
        <v>0</v>
      </c>
      <c r="AY411" s="18">
        <v>0</v>
      </c>
      <c r="AZ411" s="18">
        <v>0</v>
      </c>
      <c r="BA411" s="18">
        <v>0</v>
      </c>
      <c r="BB411" s="18">
        <v>0</v>
      </c>
      <c r="BC411" s="18">
        <v>0</v>
      </c>
      <c r="BD411" s="18">
        <v>0</v>
      </c>
      <c r="BE411" s="25">
        <v>250</v>
      </c>
      <c r="BF411" s="18">
        <v>50</v>
      </c>
      <c r="BG411" s="18">
        <v>0</v>
      </c>
      <c r="BH411" s="18">
        <v>0</v>
      </c>
      <c r="BI411" s="18">
        <v>0</v>
      </c>
      <c r="BJ411" s="118">
        <v>0</v>
      </c>
      <c r="BK411" s="118">
        <v>0</v>
      </c>
      <c r="BL411" s="118">
        <v>0</v>
      </c>
      <c r="BM411" s="118">
        <v>0</v>
      </c>
      <c r="BN411" s="118">
        <v>0</v>
      </c>
      <c r="BO411" s="103"/>
      <c r="BP411">
        <f t="shared" si="1011"/>
        <v>0</v>
      </c>
      <c r="BQ411">
        <f t="shared" si="1011"/>
        <v>0</v>
      </c>
      <c r="BR411">
        <f t="shared" si="1011"/>
        <v>0</v>
      </c>
      <c r="BS411">
        <f t="shared" si="1011"/>
        <v>0</v>
      </c>
      <c r="BT411">
        <f t="shared" si="1011"/>
        <v>0</v>
      </c>
      <c r="BU411">
        <f t="shared" si="1011"/>
        <v>0</v>
      </c>
      <c r="BV411">
        <f t="shared" si="1011"/>
        <v>0</v>
      </c>
      <c r="BW411">
        <f t="shared" si="1011"/>
        <v>0</v>
      </c>
      <c r="BX411">
        <f t="shared" si="1011"/>
        <v>0</v>
      </c>
      <c r="BY411">
        <f t="shared" si="1011"/>
        <v>0</v>
      </c>
      <c r="BZ411">
        <f t="shared" si="1012"/>
        <v>0</v>
      </c>
      <c r="CA411">
        <f t="shared" si="1012"/>
        <v>0</v>
      </c>
      <c r="CB411">
        <f t="shared" si="1012"/>
        <v>0</v>
      </c>
      <c r="CC411">
        <f t="shared" si="1012"/>
        <v>0</v>
      </c>
      <c r="CD411">
        <f t="shared" si="1012"/>
        <v>0</v>
      </c>
      <c r="CE411">
        <f t="shared" si="1012"/>
        <v>0</v>
      </c>
      <c r="CF411">
        <f t="shared" si="1012"/>
        <v>0</v>
      </c>
      <c r="CG411">
        <f t="shared" si="1012"/>
        <v>0</v>
      </c>
      <c r="CH411">
        <f t="shared" si="1012"/>
        <v>0</v>
      </c>
      <c r="CI411">
        <f t="shared" si="1012"/>
        <v>0</v>
      </c>
      <c r="CJ411">
        <f t="shared" si="1013"/>
        <v>0</v>
      </c>
      <c r="CK411">
        <f t="shared" si="1013"/>
        <v>0</v>
      </c>
      <c r="CL411">
        <f t="shared" si="1013"/>
        <v>0</v>
      </c>
      <c r="CM411">
        <f t="shared" si="1013"/>
        <v>0</v>
      </c>
      <c r="CN411">
        <f t="shared" si="1013"/>
        <v>0</v>
      </c>
      <c r="CO411">
        <f t="shared" si="1013"/>
        <v>0</v>
      </c>
      <c r="CP411">
        <f t="shared" si="1013"/>
        <v>0</v>
      </c>
      <c r="CQ411">
        <f t="shared" si="1013"/>
        <v>0</v>
      </c>
      <c r="CR411">
        <f t="shared" si="1013"/>
        <v>0</v>
      </c>
      <c r="CS411">
        <f t="shared" si="1013"/>
        <v>0</v>
      </c>
      <c r="CT411">
        <f t="shared" si="1014"/>
        <v>0</v>
      </c>
      <c r="CU411">
        <f t="shared" si="1014"/>
        <v>0</v>
      </c>
      <c r="CV411">
        <f t="shared" si="1014"/>
        <v>0</v>
      </c>
      <c r="CW411">
        <f t="shared" si="1014"/>
        <v>0</v>
      </c>
      <c r="CX411">
        <f t="shared" si="1014"/>
        <v>0</v>
      </c>
      <c r="CY411">
        <f t="shared" si="1014"/>
        <v>0</v>
      </c>
      <c r="CZ411">
        <f t="shared" si="1014"/>
        <v>0</v>
      </c>
      <c r="DA411">
        <f t="shared" si="1014"/>
        <v>0</v>
      </c>
      <c r="DB411">
        <f t="shared" si="1014"/>
        <v>0</v>
      </c>
      <c r="DC411">
        <f t="shared" si="1014"/>
        <v>0</v>
      </c>
      <c r="DD411">
        <f t="shared" si="1015"/>
        <v>0</v>
      </c>
      <c r="DE411">
        <f t="shared" si="1015"/>
        <v>0</v>
      </c>
      <c r="DF411">
        <f t="shared" si="1015"/>
        <v>0</v>
      </c>
      <c r="DG411">
        <f t="shared" si="1015"/>
        <v>0</v>
      </c>
      <c r="DH411">
        <f t="shared" si="1015"/>
        <v>0</v>
      </c>
      <c r="DI411">
        <f t="shared" si="1015"/>
        <v>0</v>
      </c>
      <c r="DJ411">
        <f t="shared" si="1015"/>
        <v>0</v>
      </c>
      <c r="DK411">
        <f t="shared" si="1015"/>
        <v>0</v>
      </c>
      <c r="DL411">
        <f t="shared" si="1015"/>
        <v>0</v>
      </c>
      <c r="DM411">
        <f t="shared" si="1015"/>
        <v>0</v>
      </c>
      <c r="DN411">
        <f t="shared" si="1016"/>
        <v>0</v>
      </c>
      <c r="DO411">
        <f t="shared" si="1016"/>
        <v>0</v>
      </c>
      <c r="DP411">
        <f t="shared" si="1016"/>
        <v>0</v>
      </c>
      <c r="DQ411">
        <f t="shared" si="1016"/>
        <v>0</v>
      </c>
      <c r="DR411">
        <f t="shared" si="1016"/>
        <v>0</v>
      </c>
      <c r="DS411">
        <f t="shared" si="1016"/>
        <v>0</v>
      </c>
      <c r="DT411">
        <f t="shared" si="1016"/>
        <v>0</v>
      </c>
      <c r="DU411">
        <f t="shared" si="1016"/>
        <v>0</v>
      </c>
      <c r="DV411">
        <f t="shared" si="1016"/>
        <v>0</v>
      </c>
      <c r="DW411">
        <f t="shared" si="1016"/>
        <v>0</v>
      </c>
      <c r="DX411">
        <f t="shared" ref="DX411" si="1018">IF($C411&lt;&gt;"",IF(BL411&gt;0,1,0),0)</f>
        <v>0</v>
      </c>
      <c r="DY411">
        <f t="shared" ref="DY411" si="1019">IF($C411&lt;&gt;"",IF(BM411&gt;0,1,0),0)</f>
        <v>0</v>
      </c>
      <c r="DZ411">
        <f t="shared" ref="DZ411" si="1020">IF($C411&lt;&gt;"",IF(BN411&gt;0,1,0),0)</f>
        <v>0</v>
      </c>
    </row>
    <row r="412" spans="1:130" ht="15.75">
      <c r="A412" s="106"/>
      <c r="B412" s="55"/>
      <c r="C412" s="97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  <c r="AQ412" s="66"/>
      <c r="AR412" s="66"/>
      <c r="AS412" s="66"/>
      <c r="AT412" s="66"/>
      <c r="AU412" s="66"/>
      <c r="AV412" s="66"/>
      <c r="AW412" s="66"/>
      <c r="AX412" s="66"/>
      <c r="AY412" s="66"/>
      <c r="AZ412" s="66"/>
      <c r="BA412" s="66"/>
      <c r="BB412" s="66"/>
      <c r="BC412" s="66"/>
      <c r="BD412" s="67"/>
      <c r="BE412" s="68"/>
      <c r="BF412" s="67"/>
      <c r="BG412" s="67"/>
      <c r="BH412" s="2"/>
      <c r="BI412" s="2"/>
      <c r="BJ412" s="2"/>
      <c r="BK412" s="2"/>
      <c r="BL412" s="40"/>
      <c r="BM412" s="2"/>
      <c r="BN412" s="2"/>
      <c r="BO412" s="103"/>
    </row>
    <row r="413" spans="1:130">
      <c r="A413" s="105">
        <f>IF(LEFT(B413,1)&lt;&gt;"",IF(LEFT(B413,1)&lt;&gt;" ",COUNT($A$66:A412)+1,""),"")</f>
        <v>49</v>
      </c>
      <c r="B413" s="54" t="s">
        <v>63</v>
      </c>
      <c r="C413" s="97">
        <v>4</v>
      </c>
      <c r="D413" s="40"/>
      <c r="E413" s="40"/>
      <c r="F413" s="40"/>
      <c r="G413" s="40"/>
      <c r="H413" s="40"/>
      <c r="I413" s="40"/>
      <c r="J413" s="40"/>
      <c r="K413" s="40"/>
      <c r="L413" s="40">
        <f>SUM(L414:L418)</f>
        <v>0</v>
      </c>
      <c r="M413" s="40">
        <f t="shared" ref="M413:BG413" si="1021">SUM(M414:M418)</f>
        <v>0</v>
      </c>
      <c r="N413" s="40">
        <f t="shared" si="1021"/>
        <v>0</v>
      </c>
      <c r="O413" s="40">
        <f t="shared" si="1021"/>
        <v>0</v>
      </c>
      <c r="P413" s="40">
        <f t="shared" si="1021"/>
        <v>0</v>
      </c>
      <c r="Q413" s="40">
        <f t="shared" si="1021"/>
        <v>0</v>
      </c>
      <c r="R413" s="40">
        <f t="shared" si="1021"/>
        <v>0</v>
      </c>
      <c r="S413" s="40">
        <f t="shared" si="1021"/>
        <v>0</v>
      </c>
      <c r="T413" s="40">
        <f t="shared" si="1021"/>
        <v>0</v>
      </c>
      <c r="U413" s="40">
        <f t="shared" si="1021"/>
        <v>0</v>
      </c>
      <c r="V413" s="40">
        <f t="shared" si="1021"/>
        <v>0</v>
      </c>
      <c r="W413" s="40">
        <f t="shared" si="1021"/>
        <v>0</v>
      </c>
      <c r="X413" s="40">
        <f t="shared" si="1021"/>
        <v>0</v>
      </c>
      <c r="Y413" s="40">
        <f t="shared" si="1021"/>
        <v>2</v>
      </c>
      <c r="Z413" s="40">
        <f t="shared" si="1021"/>
        <v>9.26</v>
      </c>
      <c r="AA413" s="40">
        <f t="shared" si="1021"/>
        <v>16.11</v>
      </c>
      <c r="AB413" s="40">
        <f t="shared" si="1021"/>
        <v>36.33</v>
      </c>
      <c r="AC413" s="40">
        <f t="shared" si="1021"/>
        <v>38</v>
      </c>
      <c r="AD413" s="40">
        <f t="shared" si="1021"/>
        <v>5.8</v>
      </c>
      <c r="AE413" s="40">
        <f t="shared" si="1021"/>
        <v>13.4</v>
      </c>
      <c r="AF413" s="40">
        <f t="shared" si="1021"/>
        <v>23.1</v>
      </c>
      <c r="AG413" s="40">
        <f t="shared" si="1021"/>
        <v>40</v>
      </c>
      <c r="AH413" s="40">
        <f t="shared" si="1021"/>
        <v>13.4</v>
      </c>
      <c r="AI413" s="40">
        <f t="shared" si="1021"/>
        <v>16.8</v>
      </c>
      <c r="AJ413" s="40">
        <f t="shared" si="1021"/>
        <v>4.6000000000000014</v>
      </c>
      <c r="AK413" s="40">
        <f t="shared" si="1021"/>
        <v>46</v>
      </c>
      <c r="AL413" s="40">
        <f t="shared" si="1021"/>
        <v>51</v>
      </c>
      <c r="AM413" s="40">
        <f t="shared" si="1021"/>
        <v>27</v>
      </c>
      <c r="AN413" s="40">
        <f t="shared" si="1021"/>
        <v>33.9</v>
      </c>
      <c r="AO413" s="40">
        <f t="shared" si="1021"/>
        <v>35.700000000000003</v>
      </c>
      <c r="AP413" s="40">
        <f t="shared" si="1021"/>
        <v>12.4</v>
      </c>
      <c r="AQ413" s="40">
        <f t="shared" si="1021"/>
        <v>63</v>
      </c>
      <c r="AR413" s="40">
        <f t="shared" si="1021"/>
        <v>98</v>
      </c>
      <c r="AS413" s="40">
        <f t="shared" si="1021"/>
        <v>85</v>
      </c>
      <c r="AT413" s="40">
        <f t="shared" si="1021"/>
        <v>72</v>
      </c>
      <c r="AU413" s="40">
        <f t="shared" si="1021"/>
        <v>64</v>
      </c>
      <c r="AV413" s="40">
        <f t="shared" si="1021"/>
        <v>4.0999999999999996</v>
      </c>
      <c r="AW413" s="40">
        <f t="shared" si="1021"/>
        <v>30</v>
      </c>
      <c r="AX413" s="40">
        <f t="shared" si="1021"/>
        <v>0</v>
      </c>
      <c r="AY413" s="40">
        <f t="shared" si="1021"/>
        <v>10</v>
      </c>
      <c r="AZ413" s="40">
        <f t="shared" si="1021"/>
        <v>0</v>
      </c>
      <c r="BA413" s="40">
        <f t="shared" si="1021"/>
        <v>0</v>
      </c>
      <c r="BB413" s="40">
        <f t="shared" si="1021"/>
        <v>0</v>
      </c>
      <c r="BC413" s="40">
        <f t="shared" si="1021"/>
        <v>0</v>
      </c>
      <c r="BD413" s="40">
        <f t="shared" si="1021"/>
        <v>0</v>
      </c>
      <c r="BE413" s="40">
        <f t="shared" si="1021"/>
        <v>0</v>
      </c>
      <c r="BF413" s="40">
        <f t="shared" si="1021"/>
        <v>0</v>
      </c>
      <c r="BG413" s="40">
        <f t="shared" si="1021"/>
        <v>0</v>
      </c>
      <c r="BH413" s="40">
        <f t="shared" ref="BH413:BN413" si="1022">SUM(BH414:BH418)</f>
        <v>0</v>
      </c>
      <c r="BI413" s="40">
        <f t="shared" si="1022"/>
        <v>949</v>
      </c>
      <c r="BJ413" s="40">
        <f t="shared" si="1022"/>
        <v>117</v>
      </c>
      <c r="BK413" s="40">
        <f t="shared" si="1022"/>
        <v>121</v>
      </c>
      <c r="BL413" s="40">
        <f t="shared" si="1022"/>
        <v>130</v>
      </c>
      <c r="BM413" s="40">
        <f t="shared" si="1022"/>
        <v>1143</v>
      </c>
      <c r="BN413" s="40">
        <f t="shared" si="1022"/>
        <v>126</v>
      </c>
      <c r="BO413" s="103"/>
      <c r="BP413">
        <f t="shared" ref="BP413:CU413" si="1023">IF($C413&lt;&gt;"",IF(D413&gt;0,1,0),0)</f>
        <v>0</v>
      </c>
      <c r="BQ413">
        <f t="shared" si="1023"/>
        <v>0</v>
      </c>
      <c r="BR413">
        <f t="shared" si="1023"/>
        <v>0</v>
      </c>
      <c r="BS413">
        <f t="shared" si="1023"/>
        <v>0</v>
      </c>
      <c r="BT413">
        <f t="shared" si="1023"/>
        <v>0</v>
      </c>
      <c r="BU413">
        <f t="shared" si="1023"/>
        <v>0</v>
      </c>
      <c r="BV413">
        <f t="shared" si="1023"/>
        <v>0</v>
      </c>
      <c r="BW413">
        <f t="shared" si="1023"/>
        <v>0</v>
      </c>
      <c r="BX413">
        <f t="shared" si="1023"/>
        <v>0</v>
      </c>
      <c r="BY413">
        <f t="shared" si="1023"/>
        <v>0</v>
      </c>
      <c r="BZ413">
        <f t="shared" si="1023"/>
        <v>0</v>
      </c>
      <c r="CA413">
        <f t="shared" si="1023"/>
        <v>0</v>
      </c>
      <c r="CB413">
        <f t="shared" si="1023"/>
        <v>0</v>
      </c>
      <c r="CC413">
        <f t="shared" si="1023"/>
        <v>0</v>
      </c>
      <c r="CD413">
        <f t="shared" si="1023"/>
        <v>0</v>
      </c>
      <c r="CE413">
        <f t="shared" si="1023"/>
        <v>0</v>
      </c>
      <c r="CF413">
        <f t="shared" si="1023"/>
        <v>0</v>
      </c>
      <c r="CG413">
        <f t="shared" si="1023"/>
        <v>0</v>
      </c>
      <c r="CH413">
        <f t="shared" si="1023"/>
        <v>0</v>
      </c>
      <c r="CI413">
        <f t="shared" si="1023"/>
        <v>0</v>
      </c>
      <c r="CJ413">
        <f t="shared" si="1023"/>
        <v>0</v>
      </c>
      <c r="CK413">
        <f t="shared" si="1023"/>
        <v>1</v>
      </c>
      <c r="CL413">
        <f t="shared" si="1023"/>
        <v>1</v>
      </c>
      <c r="CM413">
        <f t="shared" si="1023"/>
        <v>1</v>
      </c>
      <c r="CN413">
        <f t="shared" si="1023"/>
        <v>1</v>
      </c>
      <c r="CO413">
        <f t="shared" si="1023"/>
        <v>1</v>
      </c>
      <c r="CP413">
        <f t="shared" si="1023"/>
        <v>1</v>
      </c>
      <c r="CQ413">
        <f t="shared" si="1023"/>
        <v>1</v>
      </c>
      <c r="CR413">
        <f t="shared" si="1023"/>
        <v>1</v>
      </c>
      <c r="CS413">
        <f t="shared" si="1023"/>
        <v>1</v>
      </c>
      <c r="CT413">
        <f t="shared" si="1023"/>
        <v>1</v>
      </c>
      <c r="CU413">
        <f t="shared" si="1023"/>
        <v>1</v>
      </c>
      <c r="CV413">
        <f t="shared" ref="CV413:DZ413" si="1024">IF($C413&lt;&gt;"",IF(AJ413&gt;0,1,0),0)</f>
        <v>1</v>
      </c>
      <c r="CW413">
        <f t="shared" si="1024"/>
        <v>1</v>
      </c>
      <c r="CX413">
        <f t="shared" si="1024"/>
        <v>1</v>
      </c>
      <c r="CY413">
        <f t="shared" si="1024"/>
        <v>1</v>
      </c>
      <c r="CZ413">
        <f t="shared" si="1024"/>
        <v>1</v>
      </c>
      <c r="DA413">
        <f t="shared" si="1024"/>
        <v>1</v>
      </c>
      <c r="DB413">
        <f t="shared" si="1024"/>
        <v>1</v>
      </c>
      <c r="DC413">
        <f t="shared" si="1024"/>
        <v>1</v>
      </c>
      <c r="DD413">
        <f t="shared" si="1024"/>
        <v>1</v>
      </c>
      <c r="DE413">
        <f t="shared" si="1024"/>
        <v>1</v>
      </c>
      <c r="DF413">
        <f t="shared" si="1024"/>
        <v>1</v>
      </c>
      <c r="DG413">
        <f t="shared" si="1024"/>
        <v>1</v>
      </c>
      <c r="DH413">
        <f t="shared" si="1024"/>
        <v>1</v>
      </c>
      <c r="DI413">
        <f t="shared" si="1024"/>
        <v>1</v>
      </c>
      <c r="DJ413">
        <f t="shared" si="1024"/>
        <v>0</v>
      </c>
      <c r="DK413">
        <f t="shared" si="1024"/>
        <v>1</v>
      </c>
      <c r="DL413">
        <f t="shared" si="1024"/>
        <v>0</v>
      </c>
      <c r="DM413">
        <f t="shared" si="1024"/>
        <v>0</v>
      </c>
      <c r="DN413">
        <f t="shared" si="1024"/>
        <v>0</v>
      </c>
      <c r="DO413">
        <f t="shared" si="1024"/>
        <v>0</v>
      </c>
      <c r="DP413">
        <f t="shared" si="1024"/>
        <v>0</v>
      </c>
      <c r="DQ413">
        <f t="shared" si="1024"/>
        <v>0</v>
      </c>
      <c r="DR413">
        <f t="shared" si="1024"/>
        <v>0</v>
      </c>
      <c r="DS413">
        <f t="shared" si="1024"/>
        <v>0</v>
      </c>
      <c r="DT413">
        <f t="shared" si="1024"/>
        <v>0</v>
      </c>
      <c r="DU413">
        <f t="shared" si="1024"/>
        <v>1</v>
      </c>
      <c r="DV413">
        <f t="shared" si="1024"/>
        <v>1</v>
      </c>
      <c r="DW413">
        <f t="shared" si="1024"/>
        <v>1</v>
      </c>
      <c r="DX413">
        <f t="shared" si="1024"/>
        <v>1</v>
      </c>
      <c r="DY413">
        <f t="shared" si="1024"/>
        <v>1</v>
      </c>
      <c r="DZ413">
        <f t="shared" si="1024"/>
        <v>1</v>
      </c>
    </row>
    <row r="414" spans="1:130">
      <c r="A414" s="105"/>
      <c r="B414" s="24" t="s">
        <v>15</v>
      </c>
      <c r="C414" s="97"/>
      <c r="D414" s="40"/>
      <c r="E414" s="40"/>
      <c r="F414" s="40"/>
      <c r="G414" s="40"/>
      <c r="H414" s="40"/>
      <c r="I414" s="40"/>
      <c r="J414" s="40"/>
      <c r="K414" s="40"/>
      <c r="L414" s="60">
        <v>0</v>
      </c>
      <c r="M414" s="60">
        <v>0</v>
      </c>
      <c r="N414" s="60">
        <v>0</v>
      </c>
      <c r="O414" s="60">
        <v>0</v>
      </c>
      <c r="P414" s="60">
        <v>0</v>
      </c>
      <c r="Q414" s="60">
        <v>0</v>
      </c>
      <c r="R414" s="60">
        <v>0</v>
      </c>
      <c r="S414" s="60">
        <v>0</v>
      </c>
      <c r="T414" s="60">
        <v>0</v>
      </c>
      <c r="U414" s="60">
        <v>0</v>
      </c>
      <c r="V414" s="60">
        <v>0</v>
      </c>
      <c r="W414" s="60">
        <v>0</v>
      </c>
      <c r="X414" s="60">
        <v>0</v>
      </c>
      <c r="Y414" s="60">
        <v>0</v>
      </c>
      <c r="Z414" s="60">
        <v>0.26</v>
      </c>
      <c r="AA414" s="60">
        <v>1.1100000000000001</v>
      </c>
      <c r="AB414" s="60">
        <v>1.23</v>
      </c>
      <c r="AC414" s="60">
        <v>0</v>
      </c>
      <c r="AD414" s="60">
        <v>0</v>
      </c>
      <c r="AE414" s="60">
        <v>0</v>
      </c>
      <c r="AF414" s="60">
        <v>0</v>
      </c>
      <c r="AG414" s="60">
        <v>0</v>
      </c>
      <c r="AH414" s="60">
        <v>0</v>
      </c>
      <c r="AI414" s="60">
        <v>0</v>
      </c>
      <c r="AJ414" s="60">
        <v>0</v>
      </c>
      <c r="AK414" s="60">
        <v>0</v>
      </c>
      <c r="AL414" s="60">
        <v>0</v>
      </c>
      <c r="AM414" s="60">
        <v>0</v>
      </c>
      <c r="AN414" s="60">
        <v>0</v>
      </c>
      <c r="AO414" s="60">
        <v>0</v>
      </c>
      <c r="AP414" s="60">
        <v>0</v>
      </c>
      <c r="AQ414" s="60">
        <v>0</v>
      </c>
      <c r="AR414" s="60">
        <v>0</v>
      </c>
      <c r="AS414" s="60">
        <v>0</v>
      </c>
      <c r="AT414" s="60">
        <v>0</v>
      </c>
      <c r="AU414" s="60">
        <v>0</v>
      </c>
      <c r="AV414" s="60">
        <v>0</v>
      </c>
      <c r="AW414" s="60">
        <v>0</v>
      </c>
      <c r="AX414" s="60">
        <v>0</v>
      </c>
      <c r="AY414" s="60">
        <v>0</v>
      </c>
      <c r="AZ414" s="60">
        <v>0</v>
      </c>
      <c r="BA414" s="60">
        <v>0</v>
      </c>
      <c r="BB414" s="60">
        <v>0</v>
      </c>
      <c r="BC414" s="60">
        <v>0</v>
      </c>
      <c r="BD414" s="60">
        <v>0</v>
      </c>
      <c r="BE414" s="60">
        <v>0</v>
      </c>
      <c r="BF414" s="60">
        <v>0</v>
      </c>
      <c r="BG414" s="60">
        <v>0</v>
      </c>
      <c r="BH414" s="60">
        <v>0</v>
      </c>
      <c r="BI414" s="60">
        <v>0</v>
      </c>
      <c r="BJ414" s="118">
        <v>0</v>
      </c>
      <c r="BK414" s="118">
        <v>0</v>
      </c>
      <c r="BL414" s="118">
        <v>0</v>
      </c>
      <c r="BM414" s="118">
        <v>0</v>
      </c>
      <c r="BN414" s="118">
        <v>0</v>
      </c>
      <c r="BO414" s="103"/>
      <c r="BP414">
        <f t="shared" ref="BP414:BY419" si="1025">IF($C414&lt;&gt;"",IF(D414&gt;0,1,0),0)</f>
        <v>0</v>
      </c>
      <c r="BQ414">
        <f t="shared" si="1025"/>
        <v>0</v>
      </c>
      <c r="BR414">
        <f t="shared" si="1025"/>
        <v>0</v>
      </c>
      <c r="BS414">
        <f t="shared" si="1025"/>
        <v>0</v>
      </c>
      <c r="BT414">
        <f t="shared" si="1025"/>
        <v>0</v>
      </c>
      <c r="BU414">
        <f t="shared" si="1025"/>
        <v>0</v>
      </c>
      <c r="BV414">
        <f t="shared" si="1025"/>
        <v>0</v>
      </c>
      <c r="BW414">
        <f t="shared" si="1025"/>
        <v>0</v>
      </c>
      <c r="BX414">
        <f t="shared" si="1025"/>
        <v>0</v>
      </c>
      <c r="BY414">
        <f t="shared" si="1025"/>
        <v>0</v>
      </c>
      <c r="BZ414">
        <f t="shared" ref="BZ414:CI419" si="1026">IF($C414&lt;&gt;"",IF(N414&gt;0,1,0),0)</f>
        <v>0</v>
      </c>
      <c r="CA414">
        <f t="shared" si="1026"/>
        <v>0</v>
      </c>
      <c r="CB414">
        <f t="shared" si="1026"/>
        <v>0</v>
      </c>
      <c r="CC414">
        <f t="shared" si="1026"/>
        <v>0</v>
      </c>
      <c r="CD414">
        <f t="shared" si="1026"/>
        <v>0</v>
      </c>
      <c r="CE414">
        <f t="shared" si="1026"/>
        <v>0</v>
      </c>
      <c r="CF414">
        <f t="shared" si="1026"/>
        <v>0</v>
      </c>
      <c r="CG414">
        <f t="shared" si="1026"/>
        <v>0</v>
      </c>
      <c r="CH414">
        <f t="shared" si="1026"/>
        <v>0</v>
      </c>
      <c r="CI414">
        <f t="shared" si="1026"/>
        <v>0</v>
      </c>
      <c r="CJ414">
        <f t="shared" ref="CJ414:CS419" si="1027">IF($C414&lt;&gt;"",IF(X414&gt;0,1,0),0)</f>
        <v>0</v>
      </c>
      <c r="CK414">
        <f t="shared" si="1027"/>
        <v>0</v>
      </c>
      <c r="CL414">
        <f t="shared" si="1027"/>
        <v>0</v>
      </c>
      <c r="CM414">
        <f t="shared" si="1027"/>
        <v>0</v>
      </c>
      <c r="CN414">
        <f t="shared" si="1027"/>
        <v>0</v>
      </c>
      <c r="CO414">
        <f t="shared" si="1027"/>
        <v>0</v>
      </c>
      <c r="CP414">
        <f t="shared" si="1027"/>
        <v>0</v>
      </c>
      <c r="CQ414">
        <f t="shared" si="1027"/>
        <v>0</v>
      </c>
      <c r="CR414">
        <f t="shared" si="1027"/>
        <v>0</v>
      </c>
      <c r="CS414">
        <f t="shared" si="1027"/>
        <v>0</v>
      </c>
      <c r="CT414">
        <f t="shared" ref="CT414:DC419" si="1028">IF($C414&lt;&gt;"",IF(AH414&gt;0,1,0),0)</f>
        <v>0</v>
      </c>
      <c r="CU414">
        <f t="shared" si="1028"/>
        <v>0</v>
      </c>
      <c r="CV414">
        <f t="shared" si="1028"/>
        <v>0</v>
      </c>
      <c r="CW414">
        <f t="shared" si="1028"/>
        <v>0</v>
      </c>
      <c r="CX414">
        <f t="shared" si="1028"/>
        <v>0</v>
      </c>
      <c r="CY414">
        <f t="shared" si="1028"/>
        <v>0</v>
      </c>
      <c r="CZ414">
        <f t="shared" si="1028"/>
        <v>0</v>
      </c>
      <c r="DA414">
        <f t="shared" si="1028"/>
        <v>0</v>
      </c>
      <c r="DB414">
        <f t="shared" si="1028"/>
        <v>0</v>
      </c>
      <c r="DC414">
        <f t="shared" si="1028"/>
        <v>0</v>
      </c>
      <c r="DD414">
        <f t="shared" ref="DD414:DM419" si="1029">IF($C414&lt;&gt;"",IF(AR414&gt;0,1,0),0)</f>
        <v>0</v>
      </c>
      <c r="DE414">
        <f t="shared" si="1029"/>
        <v>0</v>
      </c>
      <c r="DF414">
        <f t="shared" si="1029"/>
        <v>0</v>
      </c>
      <c r="DG414">
        <f t="shared" si="1029"/>
        <v>0</v>
      </c>
      <c r="DH414">
        <f t="shared" si="1029"/>
        <v>0</v>
      </c>
      <c r="DI414">
        <f t="shared" si="1029"/>
        <v>0</v>
      </c>
      <c r="DJ414">
        <f t="shared" si="1029"/>
        <v>0</v>
      </c>
      <c r="DK414">
        <f t="shared" si="1029"/>
        <v>0</v>
      </c>
      <c r="DL414">
        <f t="shared" si="1029"/>
        <v>0</v>
      </c>
      <c r="DM414">
        <f t="shared" si="1029"/>
        <v>0</v>
      </c>
      <c r="DN414">
        <f t="shared" ref="DN414:DW419" si="1030">IF($C414&lt;&gt;"",IF(BB414&gt;0,1,0),0)</f>
        <v>0</v>
      </c>
      <c r="DO414">
        <f t="shared" si="1030"/>
        <v>0</v>
      </c>
      <c r="DP414">
        <f t="shared" si="1030"/>
        <v>0</v>
      </c>
      <c r="DQ414">
        <f t="shared" si="1030"/>
        <v>0</v>
      </c>
      <c r="DR414">
        <f t="shared" si="1030"/>
        <v>0</v>
      </c>
      <c r="DS414">
        <f t="shared" si="1030"/>
        <v>0</v>
      </c>
      <c r="DT414">
        <f t="shared" si="1030"/>
        <v>0</v>
      </c>
      <c r="DU414">
        <f t="shared" si="1030"/>
        <v>0</v>
      </c>
      <c r="DV414">
        <f t="shared" si="1030"/>
        <v>0</v>
      </c>
      <c r="DW414">
        <f t="shared" si="1030"/>
        <v>0</v>
      </c>
      <c r="DX414">
        <f t="shared" ref="DX414:DZ418" si="1031">IF($C414&lt;&gt;"",IF(BL413&gt;0,1,0),0)</f>
        <v>0</v>
      </c>
      <c r="DY414">
        <f t="shared" si="1031"/>
        <v>0</v>
      </c>
      <c r="DZ414">
        <f t="shared" si="1031"/>
        <v>0</v>
      </c>
    </row>
    <row r="415" spans="1:130">
      <c r="A415" s="106"/>
      <c r="B415" s="19" t="s">
        <v>2</v>
      </c>
      <c r="C415" s="90"/>
      <c r="D415" s="18"/>
      <c r="E415" s="18"/>
      <c r="F415" s="18"/>
      <c r="G415" s="18"/>
      <c r="H415" s="18"/>
      <c r="I415" s="18"/>
      <c r="J415" s="18"/>
      <c r="K415" s="18"/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18">
        <v>0</v>
      </c>
      <c r="T415" s="62">
        <v>0</v>
      </c>
      <c r="U415" s="62">
        <v>0</v>
      </c>
      <c r="V415" s="62">
        <v>0</v>
      </c>
      <c r="W415" s="62">
        <v>0</v>
      </c>
      <c r="X415" s="62">
        <v>0</v>
      </c>
      <c r="Y415" s="62">
        <v>0</v>
      </c>
      <c r="Z415" s="62">
        <v>0</v>
      </c>
      <c r="AA415" s="62">
        <v>0</v>
      </c>
      <c r="AB415" s="62">
        <v>0</v>
      </c>
      <c r="AC415" s="69">
        <v>32</v>
      </c>
      <c r="AD415" s="62">
        <v>0</v>
      </c>
      <c r="AE415" s="62">
        <v>0</v>
      </c>
      <c r="AF415" s="62">
        <v>0</v>
      </c>
      <c r="AG415" s="69">
        <v>13</v>
      </c>
      <c r="AH415" s="62">
        <v>13.4</v>
      </c>
      <c r="AI415" s="18">
        <v>16.8</v>
      </c>
      <c r="AJ415" s="61">
        <v>32</v>
      </c>
      <c r="AK415" s="73">
        <f>46*0.46</f>
        <v>21.16</v>
      </c>
      <c r="AL415" s="69">
        <v>51</v>
      </c>
      <c r="AM415" s="62">
        <v>16</v>
      </c>
      <c r="AN415" s="62">
        <v>29</v>
      </c>
      <c r="AO415" s="62">
        <v>30.7</v>
      </c>
      <c r="AP415" s="62">
        <v>9.4</v>
      </c>
      <c r="AQ415" s="18">
        <v>4.2</v>
      </c>
      <c r="AR415" s="62">
        <v>27.7</v>
      </c>
      <c r="AS415" s="62">
        <v>25.6</v>
      </c>
      <c r="AT415" s="62">
        <v>36.6</v>
      </c>
      <c r="AU415" s="62">
        <v>20.9</v>
      </c>
      <c r="AV415" s="62">
        <v>4.0999999999999996</v>
      </c>
      <c r="AW415" s="62">
        <v>0</v>
      </c>
      <c r="AX415" s="62">
        <v>0</v>
      </c>
      <c r="AY415" s="62">
        <v>0</v>
      </c>
      <c r="AZ415" s="62">
        <v>0</v>
      </c>
      <c r="BA415" s="62">
        <v>0</v>
      </c>
      <c r="BB415" s="62">
        <v>0</v>
      </c>
      <c r="BC415" s="62">
        <v>0</v>
      </c>
      <c r="BD415" s="62">
        <v>0</v>
      </c>
      <c r="BE415" s="62">
        <v>0</v>
      </c>
      <c r="BF415" s="62">
        <v>0</v>
      </c>
      <c r="BG415" s="62">
        <v>0</v>
      </c>
      <c r="BH415" s="62">
        <v>0</v>
      </c>
      <c r="BI415" s="62">
        <v>0</v>
      </c>
      <c r="BJ415" s="18">
        <v>59</v>
      </c>
      <c r="BK415" s="118">
        <v>46</v>
      </c>
      <c r="BL415" s="18">
        <v>48</v>
      </c>
      <c r="BM415" s="18">
        <v>45</v>
      </c>
      <c r="BN415" s="18">
        <v>41</v>
      </c>
      <c r="BO415" s="103"/>
      <c r="BP415">
        <f t="shared" si="1025"/>
        <v>0</v>
      </c>
      <c r="BQ415">
        <f t="shared" si="1025"/>
        <v>0</v>
      </c>
      <c r="BR415">
        <f t="shared" si="1025"/>
        <v>0</v>
      </c>
      <c r="BS415">
        <f t="shared" si="1025"/>
        <v>0</v>
      </c>
      <c r="BT415">
        <f t="shared" si="1025"/>
        <v>0</v>
      </c>
      <c r="BU415">
        <f t="shared" si="1025"/>
        <v>0</v>
      </c>
      <c r="BV415">
        <f t="shared" si="1025"/>
        <v>0</v>
      </c>
      <c r="BW415">
        <f t="shared" si="1025"/>
        <v>0</v>
      </c>
      <c r="BX415">
        <f t="shared" si="1025"/>
        <v>0</v>
      </c>
      <c r="BY415">
        <f t="shared" si="1025"/>
        <v>0</v>
      </c>
      <c r="BZ415">
        <f t="shared" si="1026"/>
        <v>0</v>
      </c>
      <c r="CA415">
        <f t="shared" si="1026"/>
        <v>0</v>
      </c>
      <c r="CB415">
        <f t="shared" si="1026"/>
        <v>0</v>
      </c>
      <c r="CC415">
        <f t="shared" si="1026"/>
        <v>0</v>
      </c>
      <c r="CD415">
        <f t="shared" si="1026"/>
        <v>0</v>
      </c>
      <c r="CE415">
        <f t="shared" si="1026"/>
        <v>0</v>
      </c>
      <c r="CF415">
        <f t="shared" si="1026"/>
        <v>0</v>
      </c>
      <c r="CG415">
        <f t="shared" si="1026"/>
        <v>0</v>
      </c>
      <c r="CH415">
        <f t="shared" si="1026"/>
        <v>0</v>
      </c>
      <c r="CI415">
        <f t="shared" si="1026"/>
        <v>0</v>
      </c>
      <c r="CJ415">
        <f t="shared" si="1027"/>
        <v>0</v>
      </c>
      <c r="CK415">
        <f t="shared" si="1027"/>
        <v>0</v>
      </c>
      <c r="CL415">
        <f t="shared" si="1027"/>
        <v>0</v>
      </c>
      <c r="CM415">
        <f t="shared" si="1027"/>
        <v>0</v>
      </c>
      <c r="CN415">
        <f t="shared" si="1027"/>
        <v>0</v>
      </c>
      <c r="CO415">
        <f t="shared" si="1027"/>
        <v>0</v>
      </c>
      <c r="CP415">
        <f t="shared" si="1027"/>
        <v>0</v>
      </c>
      <c r="CQ415">
        <f t="shared" si="1027"/>
        <v>0</v>
      </c>
      <c r="CR415">
        <f t="shared" si="1027"/>
        <v>0</v>
      </c>
      <c r="CS415">
        <f t="shared" si="1027"/>
        <v>0</v>
      </c>
      <c r="CT415">
        <f t="shared" si="1028"/>
        <v>0</v>
      </c>
      <c r="CU415">
        <f t="shared" si="1028"/>
        <v>0</v>
      </c>
      <c r="CV415">
        <f t="shared" si="1028"/>
        <v>0</v>
      </c>
      <c r="CW415">
        <f t="shared" si="1028"/>
        <v>0</v>
      </c>
      <c r="CX415">
        <f t="shared" si="1028"/>
        <v>0</v>
      </c>
      <c r="CY415">
        <f t="shared" si="1028"/>
        <v>0</v>
      </c>
      <c r="CZ415">
        <f t="shared" si="1028"/>
        <v>0</v>
      </c>
      <c r="DA415">
        <f t="shared" si="1028"/>
        <v>0</v>
      </c>
      <c r="DB415">
        <f t="shared" si="1028"/>
        <v>0</v>
      </c>
      <c r="DC415">
        <f t="shared" si="1028"/>
        <v>0</v>
      </c>
      <c r="DD415">
        <f t="shared" si="1029"/>
        <v>0</v>
      </c>
      <c r="DE415">
        <f t="shared" si="1029"/>
        <v>0</v>
      </c>
      <c r="DF415">
        <f t="shared" si="1029"/>
        <v>0</v>
      </c>
      <c r="DG415">
        <f t="shared" si="1029"/>
        <v>0</v>
      </c>
      <c r="DH415">
        <f t="shared" si="1029"/>
        <v>0</v>
      </c>
      <c r="DI415">
        <f t="shared" si="1029"/>
        <v>0</v>
      </c>
      <c r="DJ415">
        <f t="shared" si="1029"/>
        <v>0</v>
      </c>
      <c r="DK415">
        <f t="shared" si="1029"/>
        <v>0</v>
      </c>
      <c r="DL415">
        <f t="shared" si="1029"/>
        <v>0</v>
      </c>
      <c r="DM415">
        <f t="shared" si="1029"/>
        <v>0</v>
      </c>
      <c r="DN415">
        <f t="shared" si="1030"/>
        <v>0</v>
      </c>
      <c r="DO415">
        <f t="shared" si="1030"/>
        <v>0</v>
      </c>
      <c r="DP415">
        <f t="shared" si="1030"/>
        <v>0</v>
      </c>
      <c r="DQ415">
        <f t="shared" si="1030"/>
        <v>0</v>
      </c>
      <c r="DR415">
        <f t="shared" si="1030"/>
        <v>0</v>
      </c>
      <c r="DS415">
        <f t="shared" si="1030"/>
        <v>0</v>
      </c>
      <c r="DT415">
        <f t="shared" si="1030"/>
        <v>0</v>
      </c>
      <c r="DU415">
        <f t="shared" si="1030"/>
        <v>0</v>
      </c>
      <c r="DV415">
        <f t="shared" si="1030"/>
        <v>0</v>
      </c>
      <c r="DW415">
        <f t="shared" si="1030"/>
        <v>0</v>
      </c>
      <c r="DX415">
        <f t="shared" si="1031"/>
        <v>0</v>
      </c>
      <c r="DY415">
        <f t="shared" si="1031"/>
        <v>0</v>
      </c>
      <c r="DZ415">
        <f t="shared" si="1031"/>
        <v>0</v>
      </c>
    </row>
    <row r="416" spans="1:130" ht="15.75">
      <c r="A416" s="106"/>
      <c r="B416" s="19" t="s">
        <v>202</v>
      </c>
      <c r="C416" s="90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63"/>
      <c r="U416" s="63"/>
      <c r="V416" s="63"/>
      <c r="W416" s="63"/>
      <c r="X416" s="63"/>
      <c r="Y416" s="63"/>
      <c r="Z416" s="63"/>
      <c r="AA416" s="63"/>
      <c r="AB416" s="63"/>
      <c r="AC416" s="69"/>
      <c r="AD416" s="63"/>
      <c r="AE416" s="63"/>
      <c r="AF416" s="63"/>
      <c r="AG416" s="138"/>
      <c r="AH416" s="63"/>
      <c r="AI416" s="25"/>
      <c r="AJ416" s="139"/>
      <c r="AK416" s="73"/>
      <c r="AL416" s="69"/>
      <c r="AM416" s="63"/>
      <c r="AN416" s="63"/>
      <c r="AO416" s="63"/>
      <c r="AP416" s="63"/>
      <c r="AQ416" s="18"/>
      <c r="AR416" s="41" t="s">
        <v>16</v>
      </c>
      <c r="AS416" s="41" t="s">
        <v>16</v>
      </c>
      <c r="AT416" s="52"/>
      <c r="AU416" s="52"/>
      <c r="AV416" s="52"/>
      <c r="AW416" s="41"/>
      <c r="AX416" s="52"/>
      <c r="AY416" s="49">
        <v>10</v>
      </c>
      <c r="AZ416" s="52"/>
      <c r="BA416" s="52"/>
      <c r="BB416" s="52"/>
      <c r="BC416" s="52"/>
      <c r="BD416" s="215" t="s">
        <v>16</v>
      </c>
      <c r="BE416" s="52"/>
      <c r="BF416" s="52"/>
      <c r="BG416" s="52"/>
      <c r="BH416" s="52"/>
      <c r="BI416" s="52"/>
      <c r="BJ416" s="121"/>
      <c r="BK416" s="2"/>
      <c r="BL416" s="2"/>
      <c r="BM416" s="2"/>
      <c r="BN416" s="2"/>
      <c r="BO416" s="103"/>
      <c r="BP416">
        <f t="shared" si="1025"/>
        <v>0</v>
      </c>
      <c r="BQ416">
        <f t="shared" si="1025"/>
        <v>0</v>
      </c>
      <c r="BR416">
        <f t="shared" si="1025"/>
        <v>0</v>
      </c>
      <c r="BS416">
        <f t="shared" si="1025"/>
        <v>0</v>
      </c>
      <c r="BT416">
        <f t="shared" si="1025"/>
        <v>0</v>
      </c>
      <c r="BU416">
        <f t="shared" si="1025"/>
        <v>0</v>
      </c>
      <c r="BV416">
        <f t="shared" si="1025"/>
        <v>0</v>
      </c>
      <c r="BW416">
        <f t="shared" si="1025"/>
        <v>0</v>
      </c>
      <c r="BX416">
        <f t="shared" si="1025"/>
        <v>0</v>
      </c>
      <c r="BY416">
        <f t="shared" si="1025"/>
        <v>0</v>
      </c>
      <c r="BZ416">
        <f t="shared" si="1026"/>
        <v>0</v>
      </c>
      <c r="CA416">
        <f t="shared" si="1026"/>
        <v>0</v>
      </c>
      <c r="CB416">
        <f t="shared" si="1026"/>
        <v>0</v>
      </c>
      <c r="CC416">
        <f t="shared" si="1026"/>
        <v>0</v>
      </c>
      <c r="CD416">
        <f t="shared" si="1026"/>
        <v>0</v>
      </c>
      <c r="CE416">
        <f t="shared" si="1026"/>
        <v>0</v>
      </c>
      <c r="CF416">
        <f t="shared" si="1026"/>
        <v>0</v>
      </c>
      <c r="CG416">
        <f t="shared" si="1026"/>
        <v>0</v>
      </c>
      <c r="CH416">
        <f t="shared" si="1026"/>
        <v>0</v>
      </c>
      <c r="CI416">
        <f t="shared" si="1026"/>
        <v>0</v>
      </c>
      <c r="CJ416">
        <f t="shared" si="1027"/>
        <v>0</v>
      </c>
      <c r="CK416">
        <f t="shared" si="1027"/>
        <v>0</v>
      </c>
      <c r="CL416">
        <f t="shared" si="1027"/>
        <v>0</v>
      </c>
      <c r="CM416">
        <f t="shared" si="1027"/>
        <v>0</v>
      </c>
      <c r="CN416">
        <f t="shared" si="1027"/>
        <v>0</v>
      </c>
      <c r="CO416">
        <f t="shared" si="1027"/>
        <v>0</v>
      </c>
      <c r="CP416">
        <f t="shared" si="1027"/>
        <v>0</v>
      </c>
      <c r="CQ416">
        <f t="shared" si="1027"/>
        <v>0</v>
      </c>
      <c r="CR416">
        <f t="shared" si="1027"/>
        <v>0</v>
      </c>
      <c r="CS416">
        <f t="shared" si="1027"/>
        <v>0</v>
      </c>
      <c r="CT416">
        <f t="shared" si="1028"/>
        <v>0</v>
      </c>
      <c r="CU416">
        <f t="shared" si="1028"/>
        <v>0</v>
      </c>
      <c r="CV416">
        <f t="shared" si="1028"/>
        <v>0</v>
      </c>
      <c r="CW416">
        <f t="shared" si="1028"/>
        <v>0</v>
      </c>
      <c r="CX416">
        <f t="shared" si="1028"/>
        <v>0</v>
      </c>
      <c r="CY416">
        <f t="shared" si="1028"/>
        <v>0</v>
      </c>
      <c r="CZ416">
        <f t="shared" si="1028"/>
        <v>0</v>
      </c>
      <c r="DA416">
        <f t="shared" si="1028"/>
        <v>0</v>
      </c>
      <c r="DB416">
        <f t="shared" si="1028"/>
        <v>0</v>
      </c>
      <c r="DC416">
        <f t="shared" si="1028"/>
        <v>0</v>
      </c>
      <c r="DD416">
        <f t="shared" si="1029"/>
        <v>0</v>
      </c>
      <c r="DE416">
        <f t="shared" si="1029"/>
        <v>0</v>
      </c>
      <c r="DF416">
        <f t="shared" si="1029"/>
        <v>0</v>
      </c>
      <c r="DG416">
        <f t="shared" si="1029"/>
        <v>0</v>
      </c>
      <c r="DH416">
        <f t="shared" si="1029"/>
        <v>0</v>
      </c>
      <c r="DI416">
        <f t="shared" si="1029"/>
        <v>0</v>
      </c>
      <c r="DJ416">
        <f t="shared" si="1029"/>
        <v>0</v>
      </c>
      <c r="DK416">
        <f t="shared" si="1029"/>
        <v>0</v>
      </c>
      <c r="DL416">
        <f t="shared" si="1029"/>
        <v>0</v>
      </c>
      <c r="DM416">
        <f t="shared" si="1029"/>
        <v>0</v>
      </c>
      <c r="DN416">
        <f t="shared" si="1030"/>
        <v>0</v>
      </c>
      <c r="DO416">
        <f t="shared" si="1030"/>
        <v>0</v>
      </c>
      <c r="DP416">
        <f t="shared" si="1030"/>
        <v>0</v>
      </c>
      <c r="DQ416">
        <f t="shared" si="1030"/>
        <v>0</v>
      </c>
      <c r="DR416">
        <f t="shared" si="1030"/>
        <v>0</v>
      </c>
      <c r="DS416">
        <f t="shared" si="1030"/>
        <v>0</v>
      </c>
      <c r="DT416">
        <f t="shared" si="1030"/>
        <v>0</v>
      </c>
      <c r="DU416">
        <f t="shared" si="1030"/>
        <v>0</v>
      </c>
      <c r="DV416">
        <f t="shared" si="1030"/>
        <v>0</v>
      </c>
      <c r="DW416">
        <f t="shared" si="1030"/>
        <v>0</v>
      </c>
      <c r="DX416">
        <f t="shared" si="1031"/>
        <v>0</v>
      </c>
      <c r="DY416">
        <f t="shared" si="1031"/>
        <v>0</v>
      </c>
      <c r="DZ416">
        <f t="shared" si="1031"/>
        <v>0</v>
      </c>
    </row>
    <row r="417" spans="1:130">
      <c r="A417" s="106"/>
      <c r="B417" s="55" t="s">
        <v>3</v>
      </c>
      <c r="C417" s="90"/>
      <c r="D417" s="25"/>
      <c r="E417" s="25"/>
      <c r="F417" s="25"/>
      <c r="G417" s="25"/>
      <c r="H417" s="25"/>
      <c r="I417" s="25"/>
      <c r="J417" s="25"/>
      <c r="K417" s="25"/>
      <c r="L417" s="25">
        <v>0</v>
      </c>
      <c r="M417" s="25">
        <v>0</v>
      </c>
      <c r="N417" s="25">
        <v>0</v>
      </c>
      <c r="O417" s="25">
        <v>0</v>
      </c>
      <c r="P417" s="25">
        <v>0</v>
      </c>
      <c r="Q417" s="25">
        <v>0</v>
      </c>
      <c r="R417" s="25">
        <v>0</v>
      </c>
      <c r="S417" s="25">
        <v>0</v>
      </c>
      <c r="T417" s="25">
        <v>0</v>
      </c>
      <c r="U417" s="25">
        <v>0</v>
      </c>
      <c r="V417" s="25">
        <v>0</v>
      </c>
      <c r="W417" s="25">
        <v>0</v>
      </c>
      <c r="X417" s="25">
        <v>0</v>
      </c>
      <c r="Y417" s="25">
        <v>2</v>
      </c>
      <c r="Z417" s="25">
        <v>9</v>
      </c>
      <c r="AA417" s="25">
        <v>15</v>
      </c>
      <c r="AB417" s="25">
        <v>35.1</v>
      </c>
      <c r="AC417" s="73">
        <v>6</v>
      </c>
      <c r="AD417" s="25">
        <v>5.8</v>
      </c>
      <c r="AE417" s="25">
        <v>13.4</v>
      </c>
      <c r="AF417" s="25">
        <v>23.1</v>
      </c>
      <c r="AG417" s="25">
        <v>27</v>
      </c>
      <c r="AH417" s="41" t="s">
        <v>16</v>
      </c>
      <c r="AI417" s="41" t="s">
        <v>16</v>
      </c>
      <c r="AJ417" s="25">
        <f>4.6-AJ415</f>
        <v>-27.4</v>
      </c>
      <c r="AK417" s="18">
        <f>46-AK415</f>
        <v>24.84</v>
      </c>
      <c r="AL417" s="41" t="s">
        <v>16</v>
      </c>
      <c r="AM417" s="25">
        <f>26.2-AM415</f>
        <v>10.199999999999999</v>
      </c>
      <c r="AN417" s="41" t="s">
        <v>16</v>
      </c>
      <c r="AO417" s="41" t="s">
        <v>16</v>
      </c>
      <c r="AP417" s="41" t="s">
        <v>16</v>
      </c>
      <c r="AQ417" s="18">
        <f>63-AQ415</f>
        <v>58.8</v>
      </c>
      <c r="AR417" s="18">
        <f>98-AR415</f>
        <v>70.3</v>
      </c>
      <c r="AS417" s="18">
        <f>85-AS415</f>
        <v>59.4</v>
      </c>
      <c r="AT417" s="18">
        <f>72-AT415</f>
        <v>35.4</v>
      </c>
      <c r="AU417" s="25">
        <f>64-AU415</f>
        <v>43.1</v>
      </c>
      <c r="AV417" s="25">
        <v>0</v>
      </c>
      <c r="AW417" s="25">
        <v>30</v>
      </c>
      <c r="AX417" s="25">
        <v>0</v>
      </c>
      <c r="AY417" s="25">
        <v>0</v>
      </c>
      <c r="AZ417" s="25">
        <v>0</v>
      </c>
      <c r="BA417" s="25">
        <v>0</v>
      </c>
      <c r="BB417" s="25">
        <v>0</v>
      </c>
      <c r="BC417" s="25">
        <v>0</v>
      </c>
      <c r="BD417" s="25">
        <v>0</v>
      </c>
      <c r="BE417" s="25">
        <v>0</v>
      </c>
      <c r="BF417" s="25">
        <v>0</v>
      </c>
      <c r="BG417" s="25">
        <v>0</v>
      </c>
      <c r="BH417" s="25">
        <v>0</v>
      </c>
      <c r="BI417" s="25">
        <v>949</v>
      </c>
      <c r="BJ417" s="18">
        <v>0</v>
      </c>
      <c r="BK417" s="18">
        <v>17</v>
      </c>
      <c r="BL417" s="18">
        <v>19</v>
      </c>
      <c r="BM417" s="118">
        <f>1014+19</f>
        <v>1033</v>
      </c>
      <c r="BN417" s="118">
        <v>20</v>
      </c>
      <c r="BO417" s="103"/>
      <c r="BP417">
        <f t="shared" si="1025"/>
        <v>0</v>
      </c>
      <c r="BQ417">
        <f t="shared" si="1025"/>
        <v>0</v>
      </c>
      <c r="BR417">
        <f t="shared" si="1025"/>
        <v>0</v>
      </c>
      <c r="BS417">
        <f t="shared" si="1025"/>
        <v>0</v>
      </c>
      <c r="BT417">
        <f t="shared" si="1025"/>
        <v>0</v>
      </c>
      <c r="BU417">
        <f t="shared" si="1025"/>
        <v>0</v>
      </c>
      <c r="BV417">
        <f t="shared" si="1025"/>
        <v>0</v>
      </c>
      <c r="BW417">
        <f t="shared" si="1025"/>
        <v>0</v>
      </c>
      <c r="BX417">
        <f t="shared" si="1025"/>
        <v>0</v>
      </c>
      <c r="BY417">
        <f t="shared" si="1025"/>
        <v>0</v>
      </c>
      <c r="BZ417">
        <f t="shared" si="1026"/>
        <v>0</v>
      </c>
      <c r="CA417">
        <f t="shared" si="1026"/>
        <v>0</v>
      </c>
      <c r="CB417">
        <f t="shared" si="1026"/>
        <v>0</v>
      </c>
      <c r="CC417">
        <f t="shared" si="1026"/>
        <v>0</v>
      </c>
      <c r="CD417">
        <f t="shared" si="1026"/>
        <v>0</v>
      </c>
      <c r="CE417">
        <f t="shared" si="1026"/>
        <v>0</v>
      </c>
      <c r="CF417">
        <f t="shared" si="1026"/>
        <v>0</v>
      </c>
      <c r="CG417">
        <f t="shared" si="1026"/>
        <v>0</v>
      </c>
      <c r="CH417">
        <f t="shared" si="1026"/>
        <v>0</v>
      </c>
      <c r="CI417">
        <f t="shared" si="1026"/>
        <v>0</v>
      </c>
      <c r="CJ417">
        <f t="shared" si="1027"/>
        <v>0</v>
      </c>
      <c r="CK417">
        <f t="shared" si="1027"/>
        <v>0</v>
      </c>
      <c r="CL417">
        <f t="shared" si="1027"/>
        <v>0</v>
      </c>
      <c r="CM417">
        <f t="shared" si="1027"/>
        <v>0</v>
      </c>
      <c r="CN417">
        <f t="shared" si="1027"/>
        <v>0</v>
      </c>
      <c r="CO417">
        <f t="shared" si="1027"/>
        <v>0</v>
      </c>
      <c r="CP417">
        <f t="shared" si="1027"/>
        <v>0</v>
      </c>
      <c r="CQ417">
        <f t="shared" si="1027"/>
        <v>0</v>
      </c>
      <c r="CR417">
        <f t="shared" si="1027"/>
        <v>0</v>
      </c>
      <c r="CS417">
        <f t="shared" si="1027"/>
        <v>0</v>
      </c>
      <c r="CT417">
        <f t="shared" si="1028"/>
        <v>0</v>
      </c>
      <c r="CU417">
        <f t="shared" si="1028"/>
        <v>0</v>
      </c>
      <c r="CV417">
        <f t="shared" si="1028"/>
        <v>0</v>
      </c>
      <c r="CW417">
        <f t="shared" si="1028"/>
        <v>0</v>
      </c>
      <c r="CX417">
        <f t="shared" si="1028"/>
        <v>0</v>
      </c>
      <c r="CY417">
        <f t="shared" si="1028"/>
        <v>0</v>
      </c>
      <c r="CZ417">
        <f t="shared" si="1028"/>
        <v>0</v>
      </c>
      <c r="DA417">
        <f t="shared" si="1028"/>
        <v>0</v>
      </c>
      <c r="DB417">
        <f t="shared" si="1028"/>
        <v>0</v>
      </c>
      <c r="DC417">
        <f t="shared" si="1028"/>
        <v>0</v>
      </c>
      <c r="DD417">
        <f t="shared" si="1029"/>
        <v>0</v>
      </c>
      <c r="DE417">
        <f t="shared" si="1029"/>
        <v>0</v>
      </c>
      <c r="DF417">
        <f t="shared" si="1029"/>
        <v>0</v>
      </c>
      <c r="DG417">
        <f t="shared" si="1029"/>
        <v>0</v>
      </c>
      <c r="DH417">
        <f t="shared" si="1029"/>
        <v>0</v>
      </c>
      <c r="DI417">
        <f t="shared" si="1029"/>
        <v>0</v>
      </c>
      <c r="DJ417">
        <f t="shared" si="1029"/>
        <v>0</v>
      </c>
      <c r="DK417">
        <f t="shared" si="1029"/>
        <v>0</v>
      </c>
      <c r="DL417">
        <f t="shared" si="1029"/>
        <v>0</v>
      </c>
      <c r="DM417">
        <f t="shared" si="1029"/>
        <v>0</v>
      </c>
      <c r="DN417">
        <f t="shared" si="1030"/>
        <v>0</v>
      </c>
      <c r="DO417">
        <f t="shared" si="1030"/>
        <v>0</v>
      </c>
      <c r="DP417">
        <f t="shared" si="1030"/>
        <v>0</v>
      </c>
      <c r="DQ417">
        <f t="shared" si="1030"/>
        <v>0</v>
      </c>
      <c r="DR417">
        <f t="shared" si="1030"/>
        <v>0</v>
      </c>
      <c r="DS417">
        <f t="shared" si="1030"/>
        <v>0</v>
      </c>
      <c r="DT417">
        <f t="shared" si="1030"/>
        <v>0</v>
      </c>
      <c r="DU417">
        <f t="shared" si="1030"/>
        <v>0</v>
      </c>
      <c r="DV417">
        <f t="shared" si="1030"/>
        <v>0</v>
      </c>
      <c r="DW417">
        <f t="shared" si="1030"/>
        <v>0</v>
      </c>
      <c r="DX417">
        <f t="shared" si="1031"/>
        <v>0</v>
      </c>
      <c r="DY417">
        <f t="shared" si="1031"/>
        <v>0</v>
      </c>
      <c r="DZ417">
        <f t="shared" si="1031"/>
        <v>0</v>
      </c>
    </row>
    <row r="418" spans="1:130">
      <c r="A418" s="106"/>
      <c r="B418" s="19" t="s">
        <v>205</v>
      </c>
      <c r="C418" s="90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>
        <v>0.8</v>
      </c>
      <c r="AN418" s="25">
        <v>4.9000000000000004</v>
      </c>
      <c r="AO418" s="25">
        <v>5</v>
      </c>
      <c r="AP418" s="25">
        <v>3</v>
      </c>
      <c r="AQ418" s="25">
        <v>0</v>
      </c>
      <c r="AR418" s="25" cm="1">
        <f t="array" ref="AR418:AY418">AR420:AY420</f>
        <v>0</v>
      </c>
      <c r="AS418" s="25">
        <v>0</v>
      </c>
      <c r="AT418" s="25">
        <v>0</v>
      </c>
      <c r="AU418" s="25">
        <v>0</v>
      </c>
      <c r="AV418" s="25">
        <v>0</v>
      </c>
      <c r="AW418" s="25">
        <v>0</v>
      </c>
      <c r="AX418" s="25">
        <v>0</v>
      </c>
      <c r="AY418" s="25">
        <v>0</v>
      </c>
      <c r="AZ418" s="25">
        <v>0</v>
      </c>
      <c r="BA418" s="25">
        <v>0</v>
      </c>
      <c r="BB418" s="25">
        <v>0</v>
      </c>
      <c r="BC418" s="25">
        <v>0</v>
      </c>
      <c r="BD418" s="25">
        <v>0</v>
      </c>
      <c r="BE418" s="25">
        <v>0</v>
      </c>
      <c r="BF418" s="25">
        <v>0</v>
      </c>
      <c r="BG418" s="25">
        <v>0</v>
      </c>
      <c r="BH418" s="25">
        <v>0</v>
      </c>
      <c r="BI418" s="25">
        <v>0</v>
      </c>
      <c r="BJ418" s="118">
        <v>58</v>
      </c>
      <c r="BK418" s="118">
        <v>58</v>
      </c>
      <c r="BL418" s="118">
        <v>63</v>
      </c>
      <c r="BM418" s="118">
        <v>65</v>
      </c>
      <c r="BN418" s="118">
        <v>65</v>
      </c>
      <c r="BO418" s="103"/>
      <c r="BP418">
        <f t="shared" si="1025"/>
        <v>0</v>
      </c>
      <c r="BQ418">
        <f t="shared" si="1025"/>
        <v>0</v>
      </c>
      <c r="BR418">
        <f t="shared" si="1025"/>
        <v>0</v>
      </c>
      <c r="BS418">
        <f t="shared" si="1025"/>
        <v>0</v>
      </c>
      <c r="BT418">
        <f t="shared" si="1025"/>
        <v>0</v>
      </c>
      <c r="BU418">
        <f t="shared" si="1025"/>
        <v>0</v>
      </c>
      <c r="BV418">
        <f t="shared" si="1025"/>
        <v>0</v>
      </c>
      <c r="BW418">
        <f t="shared" si="1025"/>
        <v>0</v>
      </c>
      <c r="BX418">
        <f t="shared" si="1025"/>
        <v>0</v>
      </c>
      <c r="BY418">
        <f t="shared" si="1025"/>
        <v>0</v>
      </c>
      <c r="BZ418">
        <f t="shared" si="1026"/>
        <v>0</v>
      </c>
      <c r="CA418">
        <f t="shared" si="1026"/>
        <v>0</v>
      </c>
      <c r="CB418">
        <f t="shared" si="1026"/>
        <v>0</v>
      </c>
      <c r="CC418">
        <f t="shared" si="1026"/>
        <v>0</v>
      </c>
      <c r="CD418">
        <f t="shared" si="1026"/>
        <v>0</v>
      </c>
      <c r="CE418">
        <f t="shared" si="1026"/>
        <v>0</v>
      </c>
      <c r="CF418">
        <f t="shared" si="1026"/>
        <v>0</v>
      </c>
      <c r="CG418">
        <f t="shared" si="1026"/>
        <v>0</v>
      </c>
      <c r="CH418">
        <f t="shared" si="1026"/>
        <v>0</v>
      </c>
      <c r="CI418">
        <f t="shared" si="1026"/>
        <v>0</v>
      </c>
      <c r="CJ418">
        <f t="shared" si="1027"/>
        <v>0</v>
      </c>
      <c r="CK418">
        <f t="shared" si="1027"/>
        <v>0</v>
      </c>
      <c r="CL418">
        <f t="shared" si="1027"/>
        <v>0</v>
      </c>
      <c r="CM418">
        <f t="shared" si="1027"/>
        <v>0</v>
      </c>
      <c r="CN418">
        <f t="shared" si="1027"/>
        <v>0</v>
      </c>
      <c r="CO418">
        <f t="shared" si="1027"/>
        <v>0</v>
      </c>
      <c r="CP418">
        <f t="shared" si="1027"/>
        <v>0</v>
      </c>
      <c r="CQ418">
        <f t="shared" si="1027"/>
        <v>0</v>
      </c>
      <c r="CR418">
        <f t="shared" si="1027"/>
        <v>0</v>
      </c>
      <c r="CS418">
        <f t="shared" si="1027"/>
        <v>0</v>
      </c>
      <c r="CT418">
        <f t="shared" si="1028"/>
        <v>0</v>
      </c>
      <c r="CU418">
        <f t="shared" si="1028"/>
        <v>0</v>
      </c>
      <c r="CV418">
        <f t="shared" si="1028"/>
        <v>0</v>
      </c>
      <c r="CW418">
        <f t="shared" si="1028"/>
        <v>0</v>
      </c>
      <c r="CX418">
        <f t="shared" si="1028"/>
        <v>0</v>
      </c>
      <c r="CY418">
        <f t="shared" si="1028"/>
        <v>0</v>
      </c>
      <c r="CZ418">
        <f t="shared" si="1028"/>
        <v>0</v>
      </c>
      <c r="DA418">
        <f t="shared" si="1028"/>
        <v>0</v>
      </c>
      <c r="DB418">
        <f t="shared" si="1028"/>
        <v>0</v>
      </c>
      <c r="DC418">
        <f t="shared" si="1028"/>
        <v>0</v>
      </c>
      <c r="DD418">
        <f t="shared" si="1029"/>
        <v>0</v>
      </c>
      <c r="DE418">
        <f t="shared" si="1029"/>
        <v>0</v>
      </c>
      <c r="DF418">
        <f t="shared" si="1029"/>
        <v>0</v>
      </c>
      <c r="DG418">
        <f t="shared" si="1029"/>
        <v>0</v>
      </c>
      <c r="DH418">
        <f t="shared" si="1029"/>
        <v>0</v>
      </c>
      <c r="DI418">
        <f t="shared" si="1029"/>
        <v>0</v>
      </c>
      <c r="DJ418">
        <f t="shared" si="1029"/>
        <v>0</v>
      </c>
      <c r="DK418">
        <f t="shared" si="1029"/>
        <v>0</v>
      </c>
      <c r="DL418">
        <f t="shared" si="1029"/>
        <v>0</v>
      </c>
      <c r="DM418">
        <f t="shared" si="1029"/>
        <v>0</v>
      </c>
      <c r="DN418">
        <f t="shared" si="1030"/>
        <v>0</v>
      </c>
      <c r="DO418">
        <f t="shared" si="1030"/>
        <v>0</v>
      </c>
      <c r="DP418">
        <f t="shared" si="1030"/>
        <v>0</v>
      </c>
      <c r="DQ418">
        <f t="shared" si="1030"/>
        <v>0</v>
      </c>
      <c r="DR418">
        <f t="shared" si="1030"/>
        <v>0</v>
      </c>
      <c r="DS418">
        <f t="shared" si="1030"/>
        <v>0</v>
      </c>
      <c r="DT418">
        <f t="shared" si="1030"/>
        <v>0</v>
      </c>
      <c r="DU418">
        <f t="shared" si="1030"/>
        <v>0</v>
      </c>
      <c r="DV418">
        <f t="shared" si="1030"/>
        <v>0</v>
      </c>
      <c r="DW418">
        <f t="shared" si="1030"/>
        <v>0</v>
      </c>
      <c r="DX418">
        <f t="shared" si="1031"/>
        <v>0</v>
      </c>
      <c r="DY418">
        <f t="shared" si="1031"/>
        <v>0</v>
      </c>
      <c r="DZ418">
        <f t="shared" si="1031"/>
        <v>0</v>
      </c>
    </row>
    <row r="419" spans="1:130">
      <c r="A419" s="106"/>
      <c r="B419" s="19" t="s">
        <v>210</v>
      </c>
      <c r="C419" s="90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>
        <v>216.10206479771696</v>
      </c>
      <c r="AG419" s="25">
        <v>223.68421052631578</v>
      </c>
      <c r="AH419" s="25">
        <v>246.81640625</v>
      </c>
      <c r="AI419" s="25">
        <v>238.77220077220076</v>
      </c>
      <c r="AJ419" s="25">
        <v>217.6</v>
      </c>
      <c r="AK419" s="25">
        <v>196.73898305084745</v>
      </c>
      <c r="AL419" s="25">
        <v>105.48598130841121</v>
      </c>
      <c r="AM419" s="25">
        <v>114.79387755102042</v>
      </c>
      <c r="AN419" s="25">
        <v>107.8587786259542</v>
      </c>
      <c r="AO419" s="18">
        <v>91.475792988313856</v>
      </c>
      <c r="AP419" s="18">
        <v>78.59964412811388</v>
      </c>
      <c r="AQ419" s="165">
        <v>113.28943089430895</v>
      </c>
      <c r="AR419" s="165">
        <v>82.377464788732397</v>
      </c>
      <c r="AS419" s="165">
        <v>68.796448087431699</v>
      </c>
      <c r="AT419" s="165">
        <v>69.408633093525182</v>
      </c>
      <c r="AU419" s="165">
        <v>81.408620689655166</v>
      </c>
      <c r="AV419" s="165">
        <v>50.456810631229231</v>
      </c>
      <c r="AW419" s="165">
        <v>21.043165467625901</v>
      </c>
      <c r="AX419" s="165">
        <v>18.269423810479822</v>
      </c>
      <c r="AY419" s="165">
        <v>0</v>
      </c>
      <c r="AZ419" s="25">
        <v>0</v>
      </c>
      <c r="BA419" s="25">
        <v>0</v>
      </c>
      <c r="BB419" s="25">
        <v>0</v>
      </c>
      <c r="BC419" s="25">
        <v>0</v>
      </c>
      <c r="BD419" s="25">
        <v>0</v>
      </c>
      <c r="BE419" s="25">
        <v>0</v>
      </c>
      <c r="BF419" s="25">
        <v>551.47058823529414</v>
      </c>
      <c r="BG419" s="118">
        <v>2074.5033112582782</v>
      </c>
      <c r="BH419" s="25">
        <v>2339.7745571658616</v>
      </c>
      <c r="BI419" s="25">
        <v>1993.8080495356037</v>
      </c>
      <c r="BJ419" s="118">
        <v>2955.4153485852107</v>
      </c>
      <c r="BK419" s="118">
        <v>2610.5442176870747</v>
      </c>
      <c r="BL419" s="18">
        <v>1414.4981412639406</v>
      </c>
      <c r="BM419" s="118">
        <v>1121.5211277326293</v>
      </c>
      <c r="BN419" s="118">
        <v>35.504785427601114</v>
      </c>
      <c r="BO419" s="103"/>
      <c r="BP419">
        <f t="shared" si="1025"/>
        <v>0</v>
      </c>
      <c r="BQ419">
        <f t="shared" si="1025"/>
        <v>0</v>
      </c>
      <c r="BR419">
        <f t="shared" si="1025"/>
        <v>0</v>
      </c>
      <c r="BS419">
        <f t="shared" si="1025"/>
        <v>0</v>
      </c>
      <c r="BT419">
        <f t="shared" si="1025"/>
        <v>0</v>
      </c>
      <c r="BU419">
        <f t="shared" si="1025"/>
        <v>0</v>
      </c>
      <c r="BV419">
        <f t="shared" si="1025"/>
        <v>0</v>
      </c>
      <c r="BW419">
        <f t="shared" si="1025"/>
        <v>0</v>
      </c>
      <c r="BX419">
        <f t="shared" si="1025"/>
        <v>0</v>
      </c>
      <c r="BY419">
        <f t="shared" si="1025"/>
        <v>0</v>
      </c>
      <c r="BZ419">
        <f t="shared" si="1026"/>
        <v>0</v>
      </c>
      <c r="CA419">
        <f t="shared" si="1026"/>
        <v>0</v>
      </c>
      <c r="CB419">
        <f t="shared" si="1026"/>
        <v>0</v>
      </c>
      <c r="CC419">
        <f t="shared" si="1026"/>
        <v>0</v>
      </c>
      <c r="CD419">
        <f t="shared" si="1026"/>
        <v>0</v>
      </c>
      <c r="CE419">
        <f t="shared" si="1026"/>
        <v>0</v>
      </c>
      <c r="CF419">
        <f t="shared" si="1026"/>
        <v>0</v>
      </c>
      <c r="CG419">
        <f t="shared" si="1026"/>
        <v>0</v>
      </c>
      <c r="CH419">
        <f t="shared" si="1026"/>
        <v>0</v>
      </c>
      <c r="CI419">
        <f t="shared" si="1026"/>
        <v>0</v>
      </c>
      <c r="CJ419">
        <f t="shared" si="1027"/>
        <v>0</v>
      </c>
      <c r="CK419">
        <f t="shared" si="1027"/>
        <v>0</v>
      </c>
      <c r="CL419">
        <f t="shared" si="1027"/>
        <v>0</v>
      </c>
      <c r="CM419">
        <f t="shared" si="1027"/>
        <v>0</v>
      </c>
      <c r="CN419">
        <f t="shared" si="1027"/>
        <v>0</v>
      </c>
      <c r="CO419">
        <f t="shared" si="1027"/>
        <v>0</v>
      </c>
      <c r="CP419">
        <f t="shared" si="1027"/>
        <v>0</v>
      </c>
      <c r="CQ419">
        <f t="shared" si="1027"/>
        <v>0</v>
      </c>
      <c r="CR419">
        <f t="shared" si="1027"/>
        <v>0</v>
      </c>
      <c r="CS419">
        <f t="shared" si="1027"/>
        <v>0</v>
      </c>
      <c r="CT419">
        <f t="shared" si="1028"/>
        <v>0</v>
      </c>
      <c r="CU419">
        <f t="shared" si="1028"/>
        <v>0</v>
      </c>
      <c r="CV419">
        <f t="shared" si="1028"/>
        <v>0</v>
      </c>
      <c r="CW419">
        <f t="shared" si="1028"/>
        <v>0</v>
      </c>
      <c r="CX419">
        <f t="shared" si="1028"/>
        <v>0</v>
      </c>
      <c r="CY419">
        <f t="shared" si="1028"/>
        <v>0</v>
      </c>
      <c r="CZ419">
        <f t="shared" si="1028"/>
        <v>0</v>
      </c>
      <c r="DA419">
        <f t="shared" si="1028"/>
        <v>0</v>
      </c>
      <c r="DB419">
        <f t="shared" si="1028"/>
        <v>0</v>
      </c>
      <c r="DC419">
        <f t="shared" si="1028"/>
        <v>0</v>
      </c>
      <c r="DD419">
        <f t="shared" si="1029"/>
        <v>0</v>
      </c>
      <c r="DE419">
        <f t="shared" si="1029"/>
        <v>0</v>
      </c>
      <c r="DF419">
        <f t="shared" si="1029"/>
        <v>0</v>
      </c>
      <c r="DG419">
        <f t="shared" si="1029"/>
        <v>0</v>
      </c>
      <c r="DH419">
        <f t="shared" si="1029"/>
        <v>0</v>
      </c>
      <c r="DI419">
        <f t="shared" si="1029"/>
        <v>0</v>
      </c>
      <c r="DJ419">
        <f t="shared" si="1029"/>
        <v>0</v>
      </c>
      <c r="DK419">
        <f t="shared" si="1029"/>
        <v>0</v>
      </c>
      <c r="DL419">
        <f t="shared" si="1029"/>
        <v>0</v>
      </c>
      <c r="DM419">
        <f t="shared" si="1029"/>
        <v>0</v>
      </c>
      <c r="DN419">
        <f t="shared" si="1030"/>
        <v>0</v>
      </c>
      <c r="DO419">
        <f t="shared" si="1030"/>
        <v>0</v>
      </c>
      <c r="DP419">
        <f t="shared" si="1030"/>
        <v>0</v>
      </c>
      <c r="DQ419">
        <f t="shared" si="1030"/>
        <v>0</v>
      </c>
      <c r="DR419">
        <f t="shared" si="1030"/>
        <v>0</v>
      </c>
      <c r="DS419">
        <f t="shared" si="1030"/>
        <v>0</v>
      </c>
      <c r="DT419">
        <f t="shared" si="1030"/>
        <v>0</v>
      </c>
      <c r="DU419">
        <f t="shared" si="1030"/>
        <v>0</v>
      </c>
      <c r="DV419">
        <f t="shared" si="1030"/>
        <v>0</v>
      </c>
      <c r="DW419">
        <f t="shared" si="1030"/>
        <v>0</v>
      </c>
      <c r="DX419">
        <f>IF($C419&lt;&gt;"",IF(BL419&gt;0,1,0),0)</f>
        <v>0</v>
      </c>
      <c r="DY419">
        <f>IF($C419&lt;&gt;"",IF(BM419&gt;0,1,0),0)</f>
        <v>0</v>
      </c>
      <c r="DZ419">
        <f>IF($C419&lt;&gt;"",IF(BN419&gt;0,1,0),0)</f>
        <v>0</v>
      </c>
    </row>
    <row r="420" spans="1:130" ht="15.75">
      <c r="A420" s="106"/>
      <c r="B420" s="55"/>
      <c r="C420" s="96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2"/>
      <c r="U420" s="70"/>
      <c r="V420" s="52"/>
      <c r="W420" s="70"/>
      <c r="X420" s="52"/>
      <c r="Y420" s="70"/>
      <c r="Z420" s="52"/>
      <c r="AA420" s="70"/>
      <c r="AB420" s="52"/>
      <c r="AC420" s="70"/>
      <c r="AD420" s="52"/>
      <c r="AE420" s="70"/>
      <c r="AF420" s="52"/>
      <c r="AG420" s="70"/>
      <c r="AH420" s="52"/>
      <c r="AI420" s="70"/>
      <c r="AJ420" s="52"/>
      <c r="AK420" s="52"/>
      <c r="AL420" s="52"/>
      <c r="AM420" s="52"/>
      <c r="AN420" s="52"/>
      <c r="AO420" s="52"/>
      <c r="AP420" s="52"/>
      <c r="AQ420" s="52"/>
      <c r="AR420" s="52"/>
      <c r="AS420" s="70"/>
      <c r="AT420" s="52"/>
      <c r="AU420" s="201"/>
      <c r="AV420" s="52"/>
      <c r="AW420" s="70"/>
      <c r="AX420" s="52"/>
      <c r="AY420" s="52"/>
      <c r="AZ420" s="52"/>
      <c r="BA420" s="52"/>
      <c r="BB420" s="52"/>
      <c r="BC420" s="70"/>
      <c r="BD420" s="52"/>
      <c r="BE420" s="52"/>
      <c r="BF420" s="71"/>
      <c r="BG420" s="71"/>
      <c r="BH420" s="2"/>
      <c r="BI420" s="2"/>
      <c r="BJ420" s="2"/>
      <c r="BK420" s="2"/>
      <c r="BL420" s="22"/>
      <c r="BM420" s="2"/>
      <c r="BN420" s="2"/>
      <c r="BO420" s="103"/>
    </row>
    <row r="421" spans="1:130">
      <c r="A421" s="105">
        <f>IF(LEFT(B421,1)&lt;&gt;"",IF(LEFT(B421,1)&lt;&gt;" ",COUNT($A$66:A420)+1,""),"")</f>
        <v>50</v>
      </c>
      <c r="B421" s="54" t="s">
        <v>64</v>
      </c>
      <c r="C421" s="96">
        <v>4</v>
      </c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>
        <f>SUM(AK422:AK426)</f>
        <v>0</v>
      </c>
      <c r="AL421" s="22">
        <f t="shared" ref="AL421:BH421" si="1032">SUM(AL422:AL426)</f>
        <v>0</v>
      </c>
      <c r="AM421" s="22">
        <f t="shared" si="1032"/>
        <v>0</v>
      </c>
      <c r="AN421" s="22">
        <f t="shared" si="1032"/>
        <v>0</v>
      </c>
      <c r="AO421" s="22">
        <f t="shared" si="1032"/>
        <v>0</v>
      </c>
      <c r="AP421" s="22">
        <f t="shared" si="1032"/>
        <v>0</v>
      </c>
      <c r="AQ421" s="22">
        <f t="shared" si="1032"/>
        <v>0</v>
      </c>
      <c r="AR421" s="22">
        <f t="shared" si="1032"/>
        <v>6.8168045999999993</v>
      </c>
      <c r="AS421" s="22">
        <f t="shared" si="1032"/>
        <v>4.1210000000000004</v>
      </c>
      <c r="AT421" s="22">
        <f t="shared" si="1032"/>
        <v>7.9429999999999996</v>
      </c>
      <c r="AU421" s="22">
        <f t="shared" si="1032"/>
        <v>19.294113299999999</v>
      </c>
      <c r="AV421" s="22">
        <f t="shared" si="1032"/>
        <v>29.751622399999999</v>
      </c>
      <c r="AW421" s="22">
        <f t="shared" si="1032"/>
        <v>15.4641193</v>
      </c>
      <c r="AX421" s="22">
        <f t="shared" si="1032"/>
        <v>24.9244983</v>
      </c>
      <c r="AY421" s="22">
        <f t="shared" si="1032"/>
        <v>42.318565800000002</v>
      </c>
      <c r="AZ421" s="22">
        <f t="shared" si="1032"/>
        <v>33.743498000000002</v>
      </c>
      <c r="BA421" s="22">
        <f t="shared" si="1032"/>
        <v>22.846494700000001</v>
      </c>
      <c r="BB421" s="22">
        <f t="shared" si="1032"/>
        <v>22.489633600000001</v>
      </c>
      <c r="BC421" s="22">
        <f t="shared" si="1032"/>
        <v>28.689354100000003</v>
      </c>
      <c r="BD421" s="22">
        <f t="shared" si="1032"/>
        <v>222.42954700000001</v>
      </c>
      <c r="BE421" s="22">
        <f t="shared" si="1032"/>
        <v>260.3857299</v>
      </c>
      <c r="BF421" s="22">
        <f t="shared" si="1032"/>
        <v>299.19259210000001</v>
      </c>
      <c r="BG421" s="22">
        <f t="shared" si="1032"/>
        <v>332.48670090000002</v>
      </c>
      <c r="BH421" s="22">
        <f t="shared" si="1032"/>
        <v>378.35351306000007</v>
      </c>
      <c r="BI421" s="22">
        <f t="shared" ref="BI421:BN421" si="1033">SUM(BI422:BI426)</f>
        <v>417.27767099620007</v>
      </c>
      <c r="BJ421" s="22">
        <f t="shared" si="1033"/>
        <v>460.94898120693409</v>
      </c>
      <c r="BK421" s="22">
        <f t="shared" si="1033"/>
        <v>508.03839159541945</v>
      </c>
      <c r="BL421" s="22">
        <f t="shared" si="1033"/>
        <v>561.33472535209899</v>
      </c>
      <c r="BM421" s="22">
        <f t="shared" si="1033"/>
        <v>611.9655680617459</v>
      </c>
      <c r="BN421" s="22">
        <f t="shared" si="1033"/>
        <v>668.54712531006805</v>
      </c>
      <c r="BO421" s="103"/>
      <c r="BP421">
        <f t="shared" ref="BP421:CU421" si="1034">IF($C421&lt;&gt;"",IF(D421&gt;0,1,0),0)</f>
        <v>0</v>
      </c>
      <c r="BQ421">
        <f t="shared" si="1034"/>
        <v>0</v>
      </c>
      <c r="BR421">
        <f t="shared" si="1034"/>
        <v>0</v>
      </c>
      <c r="BS421">
        <f t="shared" si="1034"/>
        <v>0</v>
      </c>
      <c r="BT421">
        <f t="shared" si="1034"/>
        <v>0</v>
      </c>
      <c r="BU421">
        <f t="shared" si="1034"/>
        <v>0</v>
      </c>
      <c r="BV421">
        <f t="shared" si="1034"/>
        <v>0</v>
      </c>
      <c r="BW421">
        <f t="shared" si="1034"/>
        <v>0</v>
      </c>
      <c r="BX421">
        <f t="shared" si="1034"/>
        <v>0</v>
      </c>
      <c r="BY421">
        <f t="shared" si="1034"/>
        <v>0</v>
      </c>
      <c r="BZ421">
        <f t="shared" si="1034"/>
        <v>0</v>
      </c>
      <c r="CA421">
        <f t="shared" si="1034"/>
        <v>0</v>
      </c>
      <c r="CB421">
        <f t="shared" si="1034"/>
        <v>0</v>
      </c>
      <c r="CC421">
        <f t="shared" si="1034"/>
        <v>0</v>
      </c>
      <c r="CD421">
        <f t="shared" si="1034"/>
        <v>0</v>
      </c>
      <c r="CE421">
        <f t="shared" si="1034"/>
        <v>0</v>
      </c>
      <c r="CF421">
        <f t="shared" si="1034"/>
        <v>0</v>
      </c>
      <c r="CG421">
        <f t="shared" si="1034"/>
        <v>0</v>
      </c>
      <c r="CH421">
        <f t="shared" si="1034"/>
        <v>0</v>
      </c>
      <c r="CI421">
        <f t="shared" si="1034"/>
        <v>0</v>
      </c>
      <c r="CJ421">
        <f t="shared" si="1034"/>
        <v>0</v>
      </c>
      <c r="CK421">
        <f t="shared" si="1034"/>
        <v>0</v>
      </c>
      <c r="CL421">
        <f t="shared" si="1034"/>
        <v>0</v>
      </c>
      <c r="CM421">
        <f t="shared" si="1034"/>
        <v>0</v>
      </c>
      <c r="CN421">
        <f t="shared" si="1034"/>
        <v>0</v>
      </c>
      <c r="CO421">
        <f t="shared" si="1034"/>
        <v>0</v>
      </c>
      <c r="CP421">
        <f t="shared" si="1034"/>
        <v>0</v>
      </c>
      <c r="CQ421">
        <f t="shared" si="1034"/>
        <v>0</v>
      </c>
      <c r="CR421">
        <f t="shared" si="1034"/>
        <v>0</v>
      </c>
      <c r="CS421">
        <f t="shared" si="1034"/>
        <v>0</v>
      </c>
      <c r="CT421">
        <f t="shared" si="1034"/>
        <v>0</v>
      </c>
      <c r="CU421">
        <f t="shared" si="1034"/>
        <v>0</v>
      </c>
      <c r="CV421">
        <f t="shared" ref="CV421:DZ421" si="1035">IF($C421&lt;&gt;"",IF(AJ421&gt;0,1,0),0)</f>
        <v>0</v>
      </c>
      <c r="CW421">
        <f t="shared" si="1035"/>
        <v>0</v>
      </c>
      <c r="CX421">
        <f t="shared" si="1035"/>
        <v>0</v>
      </c>
      <c r="CY421">
        <f t="shared" si="1035"/>
        <v>0</v>
      </c>
      <c r="CZ421">
        <f t="shared" si="1035"/>
        <v>0</v>
      </c>
      <c r="DA421">
        <f t="shared" si="1035"/>
        <v>0</v>
      </c>
      <c r="DB421">
        <f t="shared" si="1035"/>
        <v>0</v>
      </c>
      <c r="DC421">
        <f t="shared" si="1035"/>
        <v>0</v>
      </c>
      <c r="DD421">
        <f t="shared" si="1035"/>
        <v>1</v>
      </c>
      <c r="DE421">
        <f t="shared" si="1035"/>
        <v>1</v>
      </c>
      <c r="DF421">
        <f t="shared" si="1035"/>
        <v>1</v>
      </c>
      <c r="DG421">
        <f t="shared" si="1035"/>
        <v>1</v>
      </c>
      <c r="DH421">
        <f t="shared" si="1035"/>
        <v>1</v>
      </c>
      <c r="DI421">
        <f t="shared" si="1035"/>
        <v>1</v>
      </c>
      <c r="DJ421">
        <f t="shared" si="1035"/>
        <v>1</v>
      </c>
      <c r="DK421">
        <f t="shared" si="1035"/>
        <v>1</v>
      </c>
      <c r="DL421">
        <f t="shared" si="1035"/>
        <v>1</v>
      </c>
      <c r="DM421">
        <f t="shared" si="1035"/>
        <v>1</v>
      </c>
      <c r="DN421">
        <f t="shared" si="1035"/>
        <v>1</v>
      </c>
      <c r="DO421">
        <f t="shared" si="1035"/>
        <v>1</v>
      </c>
      <c r="DP421">
        <f t="shared" si="1035"/>
        <v>1</v>
      </c>
      <c r="DQ421">
        <f t="shared" si="1035"/>
        <v>1</v>
      </c>
      <c r="DR421">
        <f t="shared" si="1035"/>
        <v>1</v>
      </c>
      <c r="DS421">
        <f t="shared" si="1035"/>
        <v>1</v>
      </c>
      <c r="DT421">
        <f t="shared" si="1035"/>
        <v>1</v>
      </c>
      <c r="DU421">
        <f t="shared" si="1035"/>
        <v>1</v>
      </c>
      <c r="DV421">
        <f t="shared" si="1035"/>
        <v>1</v>
      </c>
      <c r="DW421">
        <f t="shared" si="1035"/>
        <v>1</v>
      </c>
      <c r="DX421">
        <f t="shared" si="1035"/>
        <v>1</v>
      </c>
      <c r="DY421">
        <f t="shared" si="1035"/>
        <v>1</v>
      </c>
      <c r="DZ421">
        <f t="shared" si="1035"/>
        <v>1</v>
      </c>
    </row>
    <row r="422" spans="1:130">
      <c r="A422" s="105"/>
      <c r="B422" s="55" t="s">
        <v>199</v>
      </c>
      <c r="C422" s="96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34">
        <v>0</v>
      </c>
      <c r="AL422" s="18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  <c r="AS422" s="18">
        <v>0</v>
      </c>
      <c r="AT422" s="18">
        <v>0</v>
      </c>
      <c r="AU422" s="18">
        <v>0</v>
      </c>
      <c r="AV422" s="18">
        <v>0</v>
      </c>
      <c r="AW422" s="18">
        <v>0</v>
      </c>
      <c r="AX422" s="18">
        <v>0</v>
      </c>
      <c r="AY422" s="18">
        <v>0</v>
      </c>
      <c r="AZ422" s="18">
        <v>0</v>
      </c>
      <c r="BA422" s="18">
        <v>0</v>
      </c>
      <c r="BB422" s="18">
        <v>0</v>
      </c>
      <c r="BC422" s="18">
        <v>0</v>
      </c>
      <c r="BD422" s="18">
        <v>10</v>
      </c>
      <c r="BE422" s="25">
        <v>22</v>
      </c>
      <c r="BF422" s="18">
        <v>37</v>
      </c>
      <c r="BG422" s="18">
        <v>46</v>
      </c>
      <c r="BH422" s="18">
        <v>59</v>
      </c>
      <c r="BI422" s="18">
        <v>71</v>
      </c>
      <c r="BJ422" s="118">
        <v>87</v>
      </c>
      <c r="BK422" s="118">
        <v>101</v>
      </c>
      <c r="BL422" s="118">
        <f>86+29</f>
        <v>115</v>
      </c>
      <c r="BM422" s="118">
        <v>136</v>
      </c>
      <c r="BN422" s="118">
        <v>156</v>
      </c>
      <c r="BO422" s="103"/>
      <c r="BP422">
        <f t="shared" ref="BP422:BY426" si="1036">IF($C422&lt;&gt;"",IF(D422&gt;0,1,0),0)</f>
        <v>0</v>
      </c>
      <c r="BQ422">
        <f t="shared" si="1036"/>
        <v>0</v>
      </c>
      <c r="BR422">
        <f t="shared" si="1036"/>
        <v>0</v>
      </c>
      <c r="BS422">
        <f t="shared" si="1036"/>
        <v>0</v>
      </c>
      <c r="BT422">
        <f t="shared" si="1036"/>
        <v>0</v>
      </c>
      <c r="BU422">
        <f t="shared" si="1036"/>
        <v>0</v>
      </c>
      <c r="BV422">
        <f t="shared" si="1036"/>
        <v>0</v>
      </c>
      <c r="BW422">
        <f t="shared" si="1036"/>
        <v>0</v>
      </c>
      <c r="BX422">
        <f t="shared" si="1036"/>
        <v>0</v>
      </c>
      <c r="BY422">
        <f t="shared" si="1036"/>
        <v>0</v>
      </c>
      <c r="BZ422">
        <f t="shared" ref="BZ422:CI426" si="1037">IF($C422&lt;&gt;"",IF(N422&gt;0,1,0),0)</f>
        <v>0</v>
      </c>
      <c r="CA422">
        <f t="shared" si="1037"/>
        <v>0</v>
      </c>
      <c r="CB422">
        <f t="shared" si="1037"/>
        <v>0</v>
      </c>
      <c r="CC422">
        <f t="shared" si="1037"/>
        <v>0</v>
      </c>
      <c r="CD422">
        <f t="shared" si="1037"/>
        <v>0</v>
      </c>
      <c r="CE422">
        <f t="shared" si="1037"/>
        <v>0</v>
      </c>
      <c r="CF422">
        <f t="shared" si="1037"/>
        <v>0</v>
      </c>
      <c r="CG422">
        <f t="shared" si="1037"/>
        <v>0</v>
      </c>
      <c r="CH422">
        <f t="shared" si="1037"/>
        <v>0</v>
      </c>
      <c r="CI422">
        <f t="shared" si="1037"/>
        <v>0</v>
      </c>
      <c r="CJ422">
        <f t="shared" ref="CJ422:CS426" si="1038">IF($C422&lt;&gt;"",IF(X422&gt;0,1,0),0)</f>
        <v>0</v>
      </c>
      <c r="CK422">
        <f t="shared" si="1038"/>
        <v>0</v>
      </c>
      <c r="CL422">
        <f t="shared" si="1038"/>
        <v>0</v>
      </c>
      <c r="CM422">
        <f t="shared" si="1038"/>
        <v>0</v>
      </c>
      <c r="CN422">
        <f t="shared" si="1038"/>
        <v>0</v>
      </c>
      <c r="CO422">
        <f t="shared" si="1038"/>
        <v>0</v>
      </c>
      <c r="CP422">
        <f t="shared" si="1038"/>
        <v>0</v>
      </c>
      <c r="CQ422">
        <f t="shared" si="1038"/>
        <v>0</v>
      </c>
      <c r="CR422">
        <f t="shared" si="1038"/>
        <v>0</v>
      </c>
      <c r="CS422">
        <f t="shared" si="1038"/>
        <v>0</v>
      </c>
      <c r="CT422">
        <f t="shared" ref="CT422:DC426" si="1039">IF($C422&lt;&gt;"",IF(AH422&gt;0,1,0),0)</f>
        <v>0</v>
      </c>
      <c r="CU422">
        <f t="shared" si="1039"/>
        <v>0</v>
      </c>
      <c r="CV422">
        <f t="shared" si="1039"/>
        <v>0</v>
      </c>
      <c r="CW422">
        <f t="shared" si="1039"/>
        <v>0</v>
      </c>
      <c r="CX422">
        <f t="shared" si="1039"/>
        <v>0</v>
      </c>
      <c r="CY422">
        <f t="shared" si="1039"/>
        <v>0</v>
      </c>
      <c r="CZ422">
        <f t="shared" si="1039"/>
        <v>0</v>
      </c>
      <c r="DA422">
        <f t="shared" si="1039"/>
        <v>0</v>
      </c>
      <c r="DB422">
        <f t="shared" si="1039"/>
        <v>0</v>
      </c>
      <c r="DC422">
        <f t="shared" si="1039"/>
        <v>0</v>
      </c>
      <c r="DD422">
        <f t="shared" ref="DD422:DM426" si="1040">IF($C422&lt;&gt;"",IF(AR422&gt;0,1,0),0)</f>
        <v>0</v>
      </c>
      <c r="DE422">
        <f t="shared" si="1040"/>
        <v>0</v>
      </c>
      <c r="DF422">
        <f t="shared" si="1040"/>
        <v>0</v>
      </c>
      <c r="DG422">
        <f t="shared" si="1040"/>
        <v>0</v>
      </c>
      <c r="DH422">
        <f t="shared" si="1040"/>
        <v>0</v>
      </c>
      <c r="DI422">
        <f t="shared" si="1040"/>
        <v>0</v>
      </c>
      <c r="DJ422">
        <f t="shared" si="1040"/>
        <v>0</v>
      </c>
      <c r="DK422">
        <f t="shared" si="1040"/>
        <v>0</v>
      </c>
      <c r="DL422">
        <f t="shared" si="1040"/>
        <v>0</v>
      </c>
      <c r="DM422">
        <f t="shared" si="1040"/>
        <v>0</v>
      </c>
      <c r="DN422">
        <f t="shared" ref="DN422:DW426" si="1041">IF($C422&lt;&gt;"",IF(BB422&gt;0,1,0),0)</f>
        <v>0</v>
      </c>
      <c r="DO422">
        <f t="shared" si="1041"/>
        <v>0</v>
      </c>
      <c r="DP422">
        <f t="shared" si="1041"/>
        <v>0</v>
      </c>
      <c r="DQ422">
        <f t="shared" si="1041"/>
        <v>0</v>
      </c>
      <c r="DR422">
        <f t="shared" si="1041"/>
        <v>0</v>
      </c>
      <c r="DS422">
        <f t="shared" si="1041"/>
        <v>0</v>
      </c>
      <c r="DT422">
        <f t="shared" si="1041"/>
        <v>0</v>
      </c>
      <c r="DU422">
        <f t="shared" si="1041"/>
        <v>0</v>
      </c>
      <c r="DV422">
        <f t="shared" si="1041"/>
        <v>0</v>
      </c>
      <c r="DW422">
        <f t="shared" si="1041"/>
        <v>0</v>
      </c>
      <c r="DX422">
        <f t="shared" ref="DX422:DZ424" si="1042">IF($C422&lt;&gt;"",IF(BL421&gt;0,1,0),0)</f>
        <v>0</v>
      </c>
      <c r="DY422">
        <f t="shared" si="1042"/>
        <v>0</v>
      </c>
      <c r="DZ422">
        <f t="shared" si="1042"/>
        <v>0</v>
      </c>
    </row>
    <row r="423" spans="1:130" ht="15.75">
      <c r="A423" s="105"/>
      <c r="B423" s="55" t="s">
        <v>202</v>
      </c>
      <c r="C423" s="96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34"/>
      <c r="AL423" s="18"/>
      <c r="AM423" s="18"/>
      <c r="AN423" s="18"/>
      <c r="AO423" s="18"/>
      <c r="AP423" s="18"/>
      <c r="AQ423" s="18"/>
      <c r="AR423" s="18">
        <v>0</v>
      </c>
      <c r="AS423" s="18">
        <v>0</v>
      </c>
      <c r="AT423" s="18">
        <v>0</v>
      </c>
      <c r="AU423" s="18">
        <v>3</v>
      </c>
      <c r="AV423" s="18">
        <v>0</v>
      </c>
      <c r="AW423" s="18"/>
      <c r="AX423" s="18"/>
      <c r="AY423" s="18"/>
      <c r="AZ423" s="18"/>
      <c r="BA423" s="18"/>
      <c r="BB423" s="18"/>
      <c r="BC423" s="18"/>
      <c r="BD423" s="18"/>
      <c r="BE423" s="25"/>
      <c r="BF423" s="18"/>
      <c r="BG423" s="18"/>
      <c r="BH423" s="18">
        <v>7</v>
      </c>
      <c r="BI423" s="18"/>
      <c r="BJ423" s="118"/>
      <c r="BK423" s="2"/>
      <c r="BL423" s="2"/>
      <c r="BM423" s="2"/>
      <c r="BN423" s="2"/>
      <c r="BO423" s="103"/>
      <c r="BP423">
        <f t="shared" si="1036"/>
        <v>0</v>
      </c>
      <c r="BQ423">
        <f t="shared" si="1036"/>
        <v>0</v>
      </c>
      <c r="BR423">
        <f t="shared" si="1036"/>
        <v>0</v>
      </c>
      <c r="BS423">
        <f t="shared" si="1036"/>
        <v>0</v>
      </c>
      <c r="BT423">
        <f t="shared" si="1036"/>
        <v>0</v>
      </c>
      <c r="BU423">
        <f t="shared" si="1036"/>
        <v>0</v>
      </c>
      <c r="BV423">
        <f t="shared" si="1036"/>
        <v>0</v>
      </c>
      <c r="BW423">
        <f t="shared" si="1036"/>
        <v>0</v>
      </c>
      <c r="BX423">
        <f t="shared" si="1036"/>
        <v>0</v>
      </c>
      <c r="BY423">
        <f t="shared" si="1036"/>
        <v>0</v>
      </c>
      <c r="BZ423">
        <f t="shared" si="1037"/>
        <v>0</v>
      </c>
      <c r="CA423">
        <f t="shared" si="1037"/>
        <v>0</v>
      </c>
      <c r="CB423">
        <f t="shared" si="1037"/>
        <v>0</v>
      </c>
      <c r="CC423">
        <f t="shared" si="1037"/>
        <v>0</v>
      </c>
      <c r="CD423">
        <f t="shared" si="1037"/>
        <v>0</v>
      </c>
      <c r="CE423">
        <f t="shared" si="1037"/>
        <v>0</v>
      </c>
      <c r="CF423">
        <f t="shared" si="1037"/>
        <v>0</v>
      </c>
      <c r="CG423">
        <f t="shared" si="1037"/>
        <v>0</v>
      </c>
      <c r="CH423">
        <f t="shared" si="1037"/>
        <v>0</v>
      </c>
      <c r="CI423">
        <f t="shared" si="1037"/>
        <v>0</v>
      </c>
      <c r="CJ423">
        <f t="shared" si="1038"/>
        <v>0</v>
      </c>
      <c r="CK423">
        <f t="shared" si="1038"/>
        <v>0</v>
      </c>
      <c r="CL423">
        <f t="shared" si="1038"/>
        <v>0</v>
      </c>
      <c r="CM423">
        <f t="shared" si="1038"/>
        <v>0</v>
      </c>
      <c r="CN423">
        <f t="shared" si="1038"/>
        <v>0</v>
      </c>
      <c r="CO423">
        <f t="shared" si="1038"/>
        <v>0</v>
      </c>
      <c r="CP423">
        <f t="shared" si="1038"/>
        <v>0</v>
      </c>
      <c r="CQ423">
        <f t="shared" si="1038"/>
        <v>0</v>
      </c>
      <c r="CR423">
        <f t="shared" si="1038"/>
        <v>0</v>
      </c>
      <c r="CS423">
        <f t="shared" si="1038"/>
        <v>0</v>
      </c>
      <c r="CT423">
        <f t="shared" si="1039"/>
        <v>0</v>
      </c>
      <c r="CU423">
        <f t="shared" si="1039"/>
        <v>0</v>
      </c>
      <c r="CV423">
        <f t="shared" si="1039"/>
        <v>0</v>
      </c>
      <c r="CW423">
        <f t="shared" si="1039"/>
        <v>0</v>
      </c>
      <c r="CX423">
        <f t="shared" si="1039"/>
        <v>0</v>
      </c>
      <c r="CY423">
        <f t="shared" si="1039"/>
        <v>0</v>
      </c>
      <c r="CZ423">
        <f t="shared" si="1039"/>
        <v>0</v>
      </c>
      <c r="DA423">
        <f t="shared" si="1039"/>
        <v>0</v>
      </c>
      <c r="DB423">
        <f t="shared" si="1039"/>
        <v>0</v>
      </c>
      <c r="DC423">
        <f t="shared" si="1039"/>
        <v>0</v>
      </c>
      <c r="DD423">
        <f t="shared" si="1040"/>
        <v>0</v>
      </c>
      <c r="DE423">
        <f t="shared" si="1040"/>
        <v>0</v>
      </c>
      <c r="DF423">
        <f t="shared" si="1040"/>
        <v>0</v>
      </c>
      <c r="DG423">
        <f t="shared" si="1040"/>
        <v>0</v>
      </c>
      <c r="DH423">
        <f t="shared" si="1040"/>
        <v>0</v>
      </c>
      <c r="DI423">
        <f t="shared" si="1040"/>
        <v>0</v>
      </c>
      <c r="DJ423">
        <f t="shared" si="1040"/>
        <v>0</v>
      </c>
      <c r="DK423">
        <f t="shared" si="1040"/>
        <v>0</v>
      </c>
      <c r="DL423">
        <f t="shared" si="1040"/>
        <v>0</v>
      </c>
      <c r="DM423">
        <f t="shared" si="1040"/>
        <v>0</v>
      </c>
      <c r="DN423">
        <f t="shared" si="1041"/>
        <v>0</v>
      </c>
      <c r="DO423">
        <f t="shared" si="1041"/>
        <v>0</v>
      </c>
      <c r="DP423">
        <f t="shared" si="1041"/>
        <v>0</v>
      </c>
      <c r="DQ423">
        <f t="shared" si="1041"/>
        <v>0</v>
      </c>
      <c r="DR423">
        <f t="shared" si="1041"/>
        <v>0</v>
      </c>
      <c r="DS423">
        <f t="shared" si="1041"/>
        <v>0</v>
      </c>
      <c r="DT423">
        <f t="shared" si="1041"/>
        <v>0</v>
      </c>
      <c r="DU423">
        <f t="shared" si="1041"/>
        <v>0</v>
      </c>
      <c r="DV423">
        <f t="shared" si="1041"/>
        <v>0</v>
      </c>
      <c r="DW423">
        <f t="shared" si="1041"/>
        <v>0</v>
      </c>
      <c r="DX423">
        <f t="shared" si="1042"/>
        <v>0</v>
      </c>
      <c r="DY423">
        <f t="shared" si="1042"/>
        <v>0</v>
      </c>
      <c r="DZ423">
        <f t="shared" si="1042"/>
        <v>0</v>
      </c>
    </row>
    <row r="424" spans="1:130">
      <c r="A424" s="106" t="str">
        <f>IF(LEFT(B472,1)&lt;&gt;"",IF(LEFT(B472,1)&lt;&gt;" ",COUNT($A$66:A421)+1,""),"")</f>
        <v/>
      </c>
      <c r="B424" s="55" t="s">
        <v>3</v>
      </c>
      <c r="C424" s="96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>
        <v>0</v>
      </c>
      <c r="AL424" s="34">
        <v>0</v>
      </c>
      <c r="AM424" s="34">
        <v>0</v>
      </c>
      <c r="AN424" s="34">
        <v>0</v>
      </c>
      <c r="AO424" s="34">
        <v>0</v>
      </c>
      <c r="AP424" s="34">
        <v>0</v>
      </c>
      <c r="AQ424" s="34">
        <v>0</v>
      </c>
      <c r="AR424" s="34">
        <v>6.8168045999999993</v>
      </c>
      <c r="AS424" s="34">
        <v>4.1210000000000004</v>
      </c>
      <c r="AT424" s="34">
        <v>7.9429999999999996</v>
      </c>
      <c r="AU424" s="34">
        <v>16.294113299999999</v>
      </c>
      <c r="AV424" s="34">
        <v>29.751622399999999</v>
      </c>
      <c r="AW424" s="34">
        <v>15.3013207</v>
      </c>
      <c r="AX424" s="34">
        <v>24.9244983</v>
      </c>
      <c r="AY424" s="34">
        <v>41.835717000000002</v>
      </c>
      <c r="AZ424" s="34">
        <v>33.055998200000005</v>
      </c>
      <c r="BA424" s="34">
        <v>21.9317137</v>
      </c>
      <c r="BB424" s="34">
        <v>21.451406200000001</v>
      </c>
      <c r="BC424" s="34">
        <v>27.500260000000001</v>
      </c>
      <c r="BD424" s="34">
        <v>45.217018400000008</v>
      </c>
      <c r="BE424" s="43">
        <v>59.498336999999999</v>
      </c>
      <c r="BF424" s="18">
        <v>71.023434199999983</v>
      </c>
      <c r="BG424" s="18">
        <v>82.129047599999993</v>
      </c>
      <c r="BH424" s="18">
        <v>93.792657500000004</v>
      </c>
      <c r="BI424" s="18">
        <v>112.351927</v>
      </c>
      <c r="BJ424" s="18">
        <v>123.77548779999999</v>
      </c>
      <c r="BK424" s="34">
        <v>139.4462619</v>
      </c>
      <c r="BL424" s="118">
        <v>159.98811459999999</v>
      </c>
      <c r="BM424" s="118">
        <v>169.7404794</v>
      </c>
      <c r="BN424" s="118">
        <v>185</v>
      </c>
      <c r="BO424" s="103"/>
      <c r="BP424">
        <f t="shared" si="1036"/>
        <v>0</v>
      </c>
      <c r="BQ424">
        <f t="shared" si="1036"/>
        <v>0</v>
      </c>
      <c r="BR424">
        <f t="shared" si="1036"/>
        <v>0</v>
      </c>
      <c r="BS424">
        <f t="shared" si="1036"/>
        <v>0</v>
      </c>
      <c r="BT424">
        <f t="shared" si="1036"/>
        <v>0</v>
      </c>
      <c r="BU424">
        <f t="shared" si="1036"/>
        <v>0</v>
      </c>
      <c r="BV424">
        <f t="shared" si="1036"/>
        <v>0</v>
      </c>
      <c r="BW424">
        <f t="shared" si="1036"/>
        <v>0</v>
      </c>
      <c r="BX424">
        <f t="shared" si="1036"/>
        <v>0</v>
      </c>
      <c r="BY424">
        <f t="shared" si="1036"/>
        <v>0</v>
      </c>
      <c r="BZ424">
        <f t="shared" si="1037"/>
        <v>0</v>
      </c>
      <c r="CA424">
        <f t="shared" si="1037"/>
        <v>0</v>
      </c>
      <c r="CB424">
        <f t="shared" si="1037"/>
        <v>0</v>
      </c>
      <c r="CC424">
        <f t="shared" si="1037"/>
        <v>0</v>
      </c>
      <c r="CD424">
        <f t="shared" si="1037"/>
        <v>0</v>
      </c>
      <c r="CE424">
        <f t="shared" si="1037"/>
        <v>0</v>
      </c>
      <c r="CF424">
        <f t="shared" si="1037"/>
        <v>0</v>
      </c>
      <c r="CG424">
        <f t="shared" si="1037"/>
        <v>0</v>
      </c>
      <c r="CH424">
        <f t="shared" si="1037"/>
        <v>0</v>
      </c>
      <c r="CI424">
        <f t="shared" si="1037"/>
        <v>0</v>
      </c>
      <c r="CJ424">
        <f t="shared" si="1038"/>
        <v>0</v>
      </c>
      <c r="CK424">
        <f t="shared" si="1038"/>
        <v>0</v>
      </c>
      <c r="CL424">
        <f t="shared" si="1038"/>
        <v>0</v>
      </c>
      <c r="CM424">
        <f t="shared" si="1038"/>
        <v>0</v>
      </c>
      <c r="CN424">
        <f t="shared" si="1038"/>
        <v>0</v>
      </c>
      <c r="CO424">
        <f t="shared" si="1038"/>
        <v>0</v>
      </c>
      <c r="CP424">
        <f t="shared" si="1038"/>
        <v>0</v>
      </c>
      <c r="CQ424">
        <f t="shared" si="1038"/>
        <v>0</v>
      </c>
      <c r="CR424">
        <f t="shared" si="1038"/>
        <v>0</v>
      </c>
      <c r="CS424">
        <f t="shared" si="1038"/>
        <v>0</v>
      </c>
      <c r="CT424">
        <f t="shared" si="1039"/>
        <v>0</v>
      </c>
      <c r="CU424">
        <f t="shared" si="1039"/>
        <v>0</v>
      </c>
      <c r="CV424">
        <f t="shared" si="1039"/>
        <v>0</v>
      </c>
      <c r="CW424">
        <f t="shared" si="1039"/>
        <v>0</v>
      </c>
      <c r="CX424">
        <f t="shared" si="1039"/>
        <v>0</v>
      </c>
      <c r="CY424">
        <f t="shared" si="1039"/>
        <v>0</v>
      </c>
      <c r="CZ424">
        <f t="shared" si="1039"/>
        <v>0</v>
      </c>
      <c r="DA424">
        <f t="shared" si="1039"/>
        <v>0</v>
      </c>
      <c r="DB424">
        <f t="shared" si="1039"/>
        <v>0</v>
      </c>
      <c r="DC424">
        <f t="shared" si="1039"/>
        <v>0</v>
      </c>
      <c r="DD424">
        <f t="shared" si="1040"/>
        <v>0</v>
      </c>
      <c r="DE424">
        <f t="shared" si="1040"/>
        <v>0</v>
      </c>
      <c r="DF424">
        <f t="shared" si="1040"/>
        <v>0</v>
      </c>
      <c r="DG424">
        <f t="shared" si="1040"/>
        <v>0</v>
      </c>
      <c r="DH424">
        <f t="shared" si="1040"/>
        <v>0</v>
      </c>
      <c r="DI424">
        <f t="shared" si="1040"/>
        <v>0</v>
      </c>
      <c r="DJ424">
        <f t="shared" si="1040"/>
        <v>0</v>
      </c>
      <c r="DK424">
        <f t="shared" si="1040"/>
        <v>0</v>
      </c>
      <c r="DL424">
        <f t="shared" si="1040"/>
        <v>0</v>
      </c>
      <c r="DM424">
        <f t="shared" si="1040"/>
        <v>0</v>
      </c>
      <c r="DN424">
        <f t="shared" si="1041"/>
        <v>0</v>
      </c>
      <c r="DO424">
        <f t="shared" si="1041"/>
        <v>0</v>
      </c>
      <c r="DP424">
        <f t="shared" si="1041"/>
        <v>0</v>
      </c>
      <c r="DQ424">
        <f t="shared" si="1041"/>
        <v>0</v>
      </c>
      <c r="DR424">
        <f t="shared" si="1041"/>
        <v>0</v>
      </c>
      <c r="DS424">
        <f t="shared" si="1041"/>
        <v>0</v>
      </c>
      <c r="DT424">
        <f t="shared" si="1041"/>
        <v>0</v>
      </c>
      <c r="DU424">
        <f t="shared" si="1041"/>
        <v>0</v>
      </c>
      <c r="DV424">
        <f t="shared" si="1041"/>
        <v>0</v>
      </c>
      <c r="DW424">
        <f t="shared" si="1041"/>
        <v>0</v>
      </c>
      <c r="DX424">
        <f t="shared" si="1042"/>
        <v>0</v>
      </c>
      <c r="DY424">
        <f t="shared" si="1042"/>
        <v>0</v>
      </c>
      <c r="DZ424">
        <f t="shared" si="1042"/>
        <v>0</v>
      </c>
    </row>
    <row r="425" spans="1:130">
      <c r="A425" s="106"/>
      <c r="B425" s="55" t="s">
        <v>18</v>
      </c>
      <c r="C425" s="96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>
        <v>0</v>
      </c>
      <c r="AL425" s="34">
        <v>0</v>
      </c>
      <c r="AM425" s="34">
        <v>0</v>
      </c>
      <c r="AN425" s="34">
        <v>0</v>
      </c>
      <c r="AO425" s="34">
        <v>0</v>
      </c>
      <c r="AP425" s="34">
        <v>0</v>
      </c>
      <c r="AQ425" s="34">
        <v>0</v>
      </c>
      <c r="AR425" s="34">
        <v>0</v>
      </c>
      <c r="AS425" s="34">
        <v>0</v>
      </c>
      <c r="AT425" s="34">
        <v>0</v>
      </c>
      <c r="AU425" s="34">
        <v>0</v>
      </c>
      <c r="AV425" s="34">
        <v>0</v>
      </c>
      <c r="AW425" s="34">
        <v>0</v>
      </c>
      <c r="AX425" s="34">
        <v>0</v>
      </c>
      <c r="AY425" s="34">
        <v>0</v>
      </c>
      <c r="AZ425" s="34">
        <v>0</v>
      </c>
      <c r="BA425" s="34">
        <v>0</v>
      </c>
      <c r="BB425" s="34">
        <v>0</v>
      </c>
      <c r="BC425" s="34">
        <v>0</v>
      </c>
      <c r="BD425" s="34">
        <v>166</v>
      </c>
      <c r="BE425" s="43">
        <f t="shared" ref="BE425:BN425" si="1043">BD425*1.07</f>
        <v>177.62</v>
      </c>
      <c r="BF425" s="43">
        <f t="shared" si="1043"/>
        <v>190.05340000000001</v>
      </c>
      <c r="BG425" s="43">
        <f t="shared" si="1043"/>
        <v>203.35713800000002</v>
      </c>
      <c r="BH425" s="43">
        <f t="shared" si="1043"/>
        <v>217.59213766000005</v>
      </c>
      <c r="BI425" s="43">
        <f t="shared" si="1043"/>
        <v>232.82358729620006</v>
      </c>
      <c r="BJ425" s="43">
        <f t="shared" si="1043"/>
        <v>249.12123840693408</v>
      </c>
      <c r="BK425" s="43">
        <f t="shared" si="1043"/>
        <v>266.55972509541948</v>
      </c>
      <c r="BL425" s="43">
        <f t="shared" si="1043"/>
        <v>285.21890585209889</v>
      </c>
      <c r="BM425" s="43">
        <f t="shared" si="1043"/>
        <v>305.18422926174583</v>
      </c>
      <c r="BN425" s="43">
        <f t="shared" si="1043"/>
        <v>326.54712531006805</v>
      </c>
      <c r="BO425" s="103"/>
      <c r="BP425">
        <f t="shared" si="1036"/>
        <v>0</v>
      </c>
      <c r="BQ425">
        <f t="shared" si="1036"/>
        <v>0</v>
      </c>
      <c r="BR425">
        <f t="shared" si="1036"/>
        <v>0</v>
      </c>
      <c r="BS425">
        <f t="shared" si="1036"/>
        <v>0</v>
      </c>
      <c r="BT425">
        <f t="shared" si="1036"/>
        <v>0</v>
      </c>
      <c r="BU425">
        <f t="shared" si="1036"/>
        <v>0</v>
      </c>
      <c r="BV425">
        <f t="shared" si="1036"/>
        <v>0</v>
      </c>
      <c r="BW425">
        <f t="shared" si="1036"/>
        <v>0</v>
      </c>
      <c r="BX425">
        <f t="shared" si="1036"/>
        <v>0</v>
      </c>
      <c r="BY425">
        <f t="shared" si="1036"/>
        <v>0</v>
      </c>
      <c r="BZ425">
        <f t="shared" si="1037"/>
        <v>0</v>
      </c>
      <c r="CA425">
        <f t="shared" si="1037"/>
        <v>0</v>
      </c>
      <c r="CB425">
        <f t="shared" si="1037"/>
        <v>0</v>
      </c>
      <c r="CC425">
        <f t="shared" si="1037"/>
        <v>0</v>
      </c>
      <c r="CD425">
        <f t="shared" si="1037"/>
        <v>0</v>
      </c>
      <c r="CE425">
        <f t="shared" si="1037"/>
        <v>0</v>
      </c>
      <c r="CF425">
        <f t="shared" si="1037"/>
        <v>0</v>
      </c>
      <c r="CG425">
        <f t="shared" si="1037"/>
        <v>0</v>
      </c>
      <c r="CH425">
        <f t="shared" si="1037"/>
        <v>0</v>
      </c>
      <c r="CI425">
        <f t="shared" si="1037"/>
        <v>0</v>
      </c>
      <c r="CJ425">
        <f t="shared" si="1038"/>
        <v>0</v>
      </c>
      <c r="CK425">
        <f t="shared" si="1038"/>
        <v>0</v>
      </c>
      <c r="CL425">
        <f t="shared" si="1038"/>
        <v>0</v>
      </c>
      <c r="CM425">
        <f t="shared" si="1038"/>
        <v>0</v>
      </c>
      <c r="CN425">
        <f t="shared" si="1038"/>
        <v>0</v>
      </c>
      <c r="CO425">
        <f t="shared" si="1038"/>
        <v>0</v>
      </c>
      <c r="CP425">
        <f t="shared" si="1038"/>
        <v>0</v>
      </c>
      <c r="CQ425">
        <f t="shared" si="1038"/>
        <v>0</v>
      </c>
      <c r="CR425">
        <f t="shared" si="1038"/>
        <v>0</v>
      </c>
      <c r="CS425">
        <f t="shared" si="1038"/>
        <v>0</v>
      </c>
      <c r="CT425">
        <f t="shared" si="1039"/>
        <v>0</v>
      </c>
      <c r="CU425">
        <f t="shared" si="1039"/>
        <v>0</v>
      </c>
      <c r="CV425">
        <f t="shared" si="1039"/>
        <v>0</v>
      </c>
      <c r="CW425">
        <f t="shared" si="1039"/>
        <v>0</v>
      </c>
      <c r="CX425">
        <f t="shared" si="1039"/>
        <v>0</v>
      </c>
      <c r="CY425">
        <f t="shared" si="1039"/>
        <v>0</v>
      </c>
      <c r="CZ425">
        <f t="shared" si="1039"/>
        <v>0</v>
      </c>
      <c r="DA425">
        <f t="shared" si="1039"/>
        <v>0</v>
      </c>
      <c r="DB425">
        <f t="shared" si="1039"/>
        <v>0</v>
      </c>
      <c r="DC425">
        <f t="shared" si="1039"/>
        <v>0</v>
      </c>
      <c r="DD425">
        <f t="shared" si="1040"/>
        <v>0</v>
      </c>
      <c r="DE425">
        <f t="shared" si="1040"/>
        <v>0</v>
      </c>
      <c r="DF425">
        <f t="shared" si="1040"/>
        <v>0</v>
      </c>
      <c r="DG425">
        <f t="shared" si="1040"/>
        <v>0</v>
      </c>
      <c r="DH425">
        <f t="shared" si="1040"/>
        <v>0</v>
      </c>
      <c r="DI425">
        <f t="shared" si="1040"/>
        <v>0</v>
      </c>
      <c r="DJ425">
        <f t="shared" si="1040"/>
        <v>0</v>
      </c>
      <c r="DK425">
        <f t="shared" si="1040"/>
        <v>0</v>
      </c>
      <c r="DL425">
        <f t="shared" si="1040"/>
        <v>0</v>
      </c>
      <c r="DM425">
        <f t="shared" si="1040"/>
        <v>0</v>
      </c>
      <c r="DN425">
        <f t="shared" si="1041"/>
        <v>0</v>
      </c>
      <c r="DO425">
        <f t="shared" si="1041"/>
        <v>0</v>
      </c>
      <c r="DP425">
        <f t="shared" si="1041"/>
        <v>0</v>
      </c>
      <c r="DQ425">
        <f t="shared" si="1041"/>
        <v>0</v>
      </c>
      <c r="DR425">
        <f t="shared" si="1041"/>
        <v>0</v>
      </c>
      <c r="DS425">
        <f t="shared" si="1041"/>
        <v>0</v>
      </c>
      <c r="DT425">
        <f t="shared" si="1041"/>
        <v>0</v>
      </c>
      <c r="DU425">
        <f t="shared" si="1041"/>
        <v>0</v>
      </c>
      <c r="DV425">
        <f t="shared" si="1041"/>
        <v>0</v>
      </c>
      <c r="DW425">
        <f t="shared" si="1041"/>
        <v>0</v>
      </c>
      <c r="DX425">
        <f>IF($C425&lt;&gt;"",IF(BL425&gt;0,1,0),0)</f>
        <v>0</v>
      </c>
      <c r="DY425">
        <f>IF($C425&lt;&gt;"",IF(BM425&gt;0,1,0),0)</f>
        <v>0</v>
      </c>
      <c r="DZ425">
        <f>IF($C425&lt;&gt;"",IF(BN425&gt;0,1,0),0)</f>
        <v>0</v>
      </c>
    </row>
    <row r="426" spans="1:130">
      <c r="A426" s="106" t="str">
        <f>IF(LEFT(B473,1)&lt;&gt;"",IF(LEFT(B473,1)&lt;&gt;" ",COUNT($A$66:A424)+1,""),"")</f>
        <v/>
      </c>
      <c r="B426" s="19" t="s">
        <v>205</v>
      </c>
      <c r="C426" s="96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>
        <v>0</v>
      </c>
      <c r="AL426" s="18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  <c r="AS426" s="18">
        <v>0</v>
      </c>
      <c r="AT426" s="18">
        <v>0</v>
      </c>
      <c r="AU426" s="18">
        <v>0</v>
      </c>
      <c r="AV426" s="18">
        <v>0</v>
      </c>
      <c r="AW426" s="18">
        <v>0.16279860000000002</v>
      </c>
      <c r="AX426" s="18">
        <v>0</v>
      </c>
      <c r="AY426" s="18">
        <v>0.48284879999999997</v>
      </c>
      <c r="AZ426" s="18">
        <v>0.68749979999999999</v>
      </c>
      <c r="BA426" s="18">
        <v>0.91478099999999996</v>
      </c>
      <c r="BB426" s="18">
        <v>1.0382274</v>
      </c>
      <c r="BC426" s="18">
        <v>1.1890941000000002</v>
      </c>
      <c r="BD426" s="18">
        <v>1.2125286000000002</v>
      </c>
      <c r="BE426" s="25">
        <v>1.2673928999999999</v>
      </c>
      <c r="BF426" s="18">
        <v>1.1157579</v>
      </c>
      <c r="BG426" s="18">
        <v>1.0005153</v>
      </c>
      <c r="BH426" s="18">
        <v>0.96871790000000002</v>
      </c>
      <c r="BI426" s="18">
        <v>1.1021566999999999</v>
      </c>
      <c r="BJ426" s="18">
        <v>1.0522549999999999</v>
      </c>
      <c r="BK426" s="34">
        <v>1.0324046</v>
      </c>
      <c r="BL426" s="34">
        <v>1.1277048999999999</v>
      </c>
      <c r="BM426" s="34">
        <v>1.0408594</v>
      </c>
      <c r="BN426" s="118">
        <v>1</v>
      </c>
      <c r="BO426" s="103"/>
      <c r="BP426">
        <f t="shared" si="1036"/>
        <v>0</v>
      </c>
      <c r="BQ426">
        <f t="shared" si="1036"/>
        <v>0</v>
      </c>
      <c r="BR426">
        <f t="shared" si="1036"/>
        <v>0</v>
      </c>
      <c r="BS426">
        <f t="shared" si="1036"/>
        <v>0</v>
      </c>
      <c r="BT426">
        <f t="shared" si="1036"/>
        <v>0</v>
      </c>
      <c r="BU426">
        <f t="shared" si="1036"/>
        <v>0</v>
      </c>
      <c r="BV426">
        <f t="shared" si="1036"/>
        <v>0</v>
      </c>
      <c r="BW426">
        <f t="shared" si="1036"/>
        <v>0</v>
      </c>
      <c r="BX426">
        <f t="shared" si="1036"/>
        <v>0</v>
      </c>
      <c r="BY426">
        <f t="shared" si="1036"/>
        <v>0</v>
      </c>
      <c r="BZ426">
        <f t="shared" si="1037"/>
        <v>0</v>
      </c>
      <c r="CA426">
        <f t="shared" si="1037"/>
        <v>0</v>
      </c>
      <c r="CB426">
        <f t="shared" si="1037"/>
        <v>0</v>
      </c>
      <c r="CC426">
        <f t="shared" si="1037"/>
        <v>0</v>
      </c>
      <c r="CD426">
        <f t="shared" si="1037"/>
        <v>0</v>
      </c>
      <c r="CE426">
        <f t="shared" si="1037"/>
        <v>0</v>
      </c>
      <c r="CF426">
        <f t="shared" si="1037"/>
        <v>0</v>
      </c>
      <c r="CG426">
        <f t="shared" si="1037"/>
        <v>0</v>
      </c>
      <c r="CH426">
        <f t="shared" si="1037"/>
        <v>0</v>
      </c>
      <c r="CI426">
        <f t="shared" si="1037"/>
        <v>0</v>
      </c>
      <c r="CJ426">
        <f t="shared" si="1038"/>
        <v>0</v>
      </c>
      <c r="CK426">
        <f t="shared" si="1038"/>
        <v>0</v>
      </c>
      <c r="CL426">
        <f t="shared" si="1038"/>
        <v>0</v>
      </c>
      <c r="CM426">
        <f t="shared" si="1038"/>
        <v>0</v>
      </c>
      <c r="CN426">
        <f t="shared" si="1038"/>
        <v>0</v>
      </c>
      <c r="CO426">
        <f t="shared" si="1038"/>
        <v>0</v>
      </c>
      <c r="CP426">
        <f t="shared" si="1038"/>
        <v>0</v>
      </c>
      <c r="CQ426">
        <f t="shared" si="1038"/>
        <v>0</v>
      </c>
      <c r="CR426">
        <f t="shared" si="1038"/>
        <v>0</v>
      </c>
      <c r="CS426">
        <f t="shared" si="1038"/>
        <v>0</v>
      </c>
      <c r="CT426">
        <f t="shared" si="1039"/>
        <v>0</v>
      </c>
      <c r="CU426">
        <f t="shared" si="1039"/>
        <v>0</v>
      </c>
      <c r="CV426">
        <f t="shared" si="1039"/>
        <v>0</v>
      </c>
      <c r="CW426">
        <f t="shared" si="1039"/>
        <v>0</v>
      </c>
      <c r="CX426">
        <f t="shared" si="1039"/>
        <v>0</v>
      </c>
      <c r="CY426">
        <f t="shared" si="1039"/>
        <v>0</v>
      </c>
      <c r="CZ426">
        <f t="shared" si="1039"/>
        <v>0</v>
      </c>
      <c r="DA426">
        <f t="shared" si="1039"/>
        <v>0</v>
      </c>
      <c r="DB426">
        <f t="shared" si="1039"/>
        <v>0</v>
      </c>
      <c r="DC426">
        <f t="shared" si="1039"/>
        <v>0</v>
      </c>
      <c r="DD426">
        <f t="shared" si="1040"/>
        <v>0</v>
      </c>
      <c r="DE426">
        <f t="shared" si="1040"/>
        <v>0</v>
      </c>
      <c r="DF426">
        <f t="shared" si="1040"/>
        <v>0</v>
      </c>
      <c r="DG426">
        <f t="shared" si="1040"/>
        <v>0</v>
      </c>
      <c r="DH426">
        <f t="shared" si="1040"/>
        <v>0</v>
      </c>
      <c r="DI426">
        <f t="shared" si="1040"/>
        <v>0</v>
      </c>
      <c r="DJ426">
        <f t="shared" si="1040"/>
        <v>0</v>
      </c>
      <c r="DK426">
        <f t="shared" si="1040"/>
        <v>0</v>
      </c>
      <c r="DL426">
        <f t="shared" si="1040"/>
        <v>0</v>
      </c>
      <c r="DM426">
        <f t="shared" si="1040"/>
        <v>0</v>
      </c>
      <c r="DN426">
        <f t="shared" si="1041"/>
        <v>0</v>
      </c>
      <c r="DO426">
        <f t="shared" si="1041"/>
        <v>0</v>
      </c>
      <c r="DP426">
        <f t="shared" si="1041"/>
        <v>0</v>
      </c>
      <c r="DQ426">
        <f t="shared" si="1041"/>
        <v>0</v>
      </c>
      <c r="DR426">
        <f t="shared" si="1041"/>
        <v>0</v>
      </c>
      <c r="DS426">
        <f t="shared" si="1041"/>
        <v>0</v>
      </c>
      <c r="DT426">
        <f t="shared" si="1041"/>
        <v>0</v>
      </c>
      <c r="DU426">
        <f t="shared" si="1041"/>
        <v>0</v>
      </c>
      <c r="DV426">
        <f t="shared" si="1041"/>
        <v>0</v>
      </c>
      <c r="DW426">
        <f t="shared" si="1041"/>
        <v>0</v>
      </c>
      <c r="DX426">
        <f>IF($C426&lt;&gt;"",IF(BL424&gt;0,1,0),0)</f>
        <v>0</v>
      </c>
      <c r="DY426">
        <f>IF($C426&lt;&gt;"",IF(BM424&gt;0,1,0),0)</f>
        <v>0</v>
      </c>
      <c r="DZ426">
        <f>IF($C426&lt;&gt;"",IF(BN424&gt;0,1,0),0)</f>
        <v>0</v>
      </c>
    </row>
    <row r="427" spans="1:130" ht="15.75">
      <c r="A427" s="106"/>
      <c r="B427" s="54"/>
      <c r="C427" s="96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  <c r="AS427" s="60"/>
      <c r="AT427" s="60"/>
      <c r="AU427" s="60"/>
      <c r="AV427" s="60"/>
      <c r="AW427" s="60"/>
      <c r="AX427" s="60"/>
      <c r="AY427" s="60"/>
      <c r="AZ427" s="60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103"/>
    </row>
    <row r="428" spans="1:130">
      <c r="A428" s="105">
        <f>IF(LEFT(B428,1)&lt;&gt;"",IF(LEFT(B428,1)&lt;&gt;" ",COUNT($A$66:A427)+1,""),"")</f>
        <v>51</v>
      </c>
      <c r="B428" s="54" t="s">
        <v>65</v>
      </c>
      <c r="C428" s="96">
        <v>4</v>
      </c>
      <c r="D428" s="22">
        <f t="shared" ref="D428:AI428" si="1044">SUM(D429:D434)</f>
        <v>0</v>
      </c>
      <c r="E428" s="22">
        <f t="shared" si="1044"/>
        <v>0</v>
      </c>
      <c r="F428" s="22">
        <f t="shared" si="1044"/>
        <v>0</v>
      </c>
      <c r="G428" s="22">
        <f t="shared" si="1044"/>
        <v>0</v>
      </c>
      <c r="H428" s="22">
        <f t="shared" si="1044"/>
        <v>0</v>
      </c>
      <c r="I428" s="22">
        <f t="shared" si="1044"/>
        <v>0</v>
      </c>
      <c r="J428" s="22">
        <f t="shared" si="1044"/>
        <v>0</v>
      </c>
      <c r="K428" s="22">
        <f t="shared" si="1044"/>
        <v>0</v>
      </c>
      <c r="L428" s="22">
        <f t="shared" si="1044"/>
        <v>0</v>
      </c>
      <c r="M428" s="22">
        <f t="shared" si="1044"/>
        <v>0</v>
      </c>
      <c r="N428" s="22">
        <f t="shared" si="1044"/>
        <v>0.45500000000000002</v>
      </c>
      <c r="O428" s="22">
        <f t="shared" si="1044"/>
        <v>0.423261</v>
      </c>
      <c r="P428" s="22">
        <f t="shared" si="1044"/>
        <v>0.77272399999999997</v>
      </c>
      <c r="Q428" s="22">
        <f t="shared" si="1044"/>
        <v>6.8227999999999997E-2</v>
      </c>
      <c r="R428" s="22">
        <f t="shared" si="1044"/>
        <v>0.12545500000000001</v>
      </c>
      <c r="S428" s="22">
        <f t="shared" si="1044"/>
        <v>0.32075200000000004</v>
      </c>
      <c r="T428" s="22">
        <f t="shared" si="1044"/>
        <v>1.2016720000000001</v>
      </c>
      <c r="U428" s="22">
        <f t="shared" si="1044"/>
        <v>1.261873</v>
      </c>
      <c r="V428" s="22">
        <f t="shared" si="1044"/>
        <v>0.81100000000000005</v>
      </c>
      <c r="W428" s="22">
        <f t="shared" si="1044"/>
        <v>1.7113640000000001</v>
      </c>
      <c r="X428" s="22">
        <f t="shared" si="1044"/>
        <v>1.125</v>
      </c>
      <c r="Y428" s="22">
        <f t="shared" si="1044"/>
        <v>1.2839529999999999</v>
      </c>
      <c r="Z428" s="22">
        <f t="shared" si="1044"/>
        <v>1.3561510000000001</v>
      </c>
      <c r="AA428" s="22">
        <f t="shared" si="1044"/>
        <v>1.2214640000000001</v>
      </c>
      <c r="AB428" s="22">
        <f t="shared" si="1044"/>
        <v>1.2907649999999999</v>
      </c>
      <c r="AC428" s="22">
        <f t="shared" si="1044"/>
        <v>1.4163060000000001</v>
      </c>
      <c r="AD428" s="22">
        <f t="shared" si="1044"/>
        <v>1.137</v>
      </c>
      <c r="AE428" s="22">
        <f t="shared" si="1044"/>
        <v>54.110320000000002</v>
      </c>
      <c r="AF428" s="22">
        <f t="shared" si="1044"/>
        <v>15.693944</v>
      </c>
      <c r="AG428" s="22">
        <f t="shared" si="1044"/>
        <v>68.517480000000006</v>
      </c>
      <c r="AH428" s="22">
        <f t="shared" si="1044"/>
        <v>278.92399</v>
      </c>
      <c r="AI428" s="22">
        <f t="shared" si="1044"/>
        <v>1087.4142999999999</v>
      </c>
      <c r="AJ428" s="22">
        <f t="shared" ref="AJ428:BK428" si="1045">SUM(AJ429:AJ434)</f>
        <v>2373.471</v>
      </c>
      <c r="AK428" s="22">
        <f t="shared" si="1045"/>
        <v>2517.8305</v>
      </c>
      <c r="AL428" s="22">
        <f t="shared" si="1045"/>
        <v>3259.0126</v>
      </c>
      <c r="AM428" s="22">
        <f t="shared" si="1045"/>
        <v>4099.5904</v>
      </c>
      <c r="AN428" s="22">
        <f t="shared" si="1045"/>
        <v>4801.6143000000002</v>
      </c>
      <c r="AO428" s="22">
        <f t="shared" si="1045"/>
        <v>5596.2293</v>
      </c>
      <c r="AP428" s="22">
        <f t="shared" si="1045"/>
        <v>5828.3854000000001</v>
      </c>
      <c r="AQ428" s="22">
        <f t="shared" si="1045"/>
        <v>1448.3972000000001</v>
      </c>
      <c r="AR428" s="22">
        <f t="shared" si="1045"/>
        <v>717.09225649999996</v>
      </c>
      <c r="AS428" s="22">
        <f t="shared" si="1045"/>
        <v>808.17454540000006</v>
      </c>
      <c r="AT428" s="22">
        <f t="shared" si="1045"/>
        <v>729.5874354</v>
      </c>
      <c r="AU428" s="22">
        <f t="shared" si="1045"/>
        <v>761.4861267</v>
      </c>
      <c r="AV428" s="22">
        <f t="shared" si="1045"/>
        <v>2111.5259402000002</v>
      </c>
      <c r="AW428" s="22">
        <f t="shared" si="1045"/>
        <v>2117.2136860999999</v>
      </c>
      <c r="AX428" s="22">
        <f t="shared" si="1045"/>
        <v>638.93645990000005</v>
      </c>
      <c r="AY428" s="22">
        <f t="shared" si="1045"/>
        <v>433.56152130000004</v>
      </c>
      <c r="AZ428" s="22">
        <f t="shared" si="1045"/>
        <v>431.76229910000001</v>
      </c>
      <c r="BA428" s="22">
        <f t="shared" si="1045"/>
        <v>404.72554170000001</v>
      </c>
      <c r="BB428" s="22">
        <f t="shared" si="1045"/>
        <v>402.84456990000001</v>
      </c>
      <c r="BC428" s="22">
        <f t="shared" si="1045"/>
        <v>393.43817399999995</v>
      </c>
      <c r="BD428" s="22">
        <f t="shared" si="1045"/>
        <v>374.64061730000003</v>
      </c>
      <c r="BE428" s="22">
        <f t="shared" si="1045"/>
        <v>382.96278290000004</v>
      </c>
      <c r="BF428" s="22">
        <f t="shared" si="1045"/>
        <v>382.88631760000004</v>
      </c>
      <c r="BG428" s="22">
        <f t="shared" si="1045"/>
        <v>382.63118689999999</v>
      </c>
      <c r="BH428" s="22">
        <f t="shared" si="1045"/>
        <v>382.59523229999996</v>
      </c>
      <c r="BI428" s="22">
        <f t="shared" si="1045"/>
        <v>383.9355266</v>
      </c>
      <c r="BJ428" s="22">
        <f t="shared" si="1045"/>
        <v>2881.6674386</v>
      </c>
      <c r="BK428" s="22">
        <f t="shared" si="1045"/>
        <v>595.86324730000001</v>
      </c>
      <c r="BL428" s="22">
        <f t="shared" ref="BL428:BN428" si="1046">SUM(BL429:BL434)</f>
        <v>565.82980779999991</v>
      </c>
      <c r="BM428" s="22">
        <f t="shared" si="1046"/>
        <v>471.75549089999993</v>
      </c>
      <c r="BN428" s="22">
        <f t="shared" si="1046"/>
        <v>2856.5</v>
      </c>
      <c r="BO428" s="103"/>
      <c r="BP428">
        <f t="shared" ref="BP428:CU428" si="1047">IF($C428&lt;&gt;"",IF(D428&gt;0,1,0),0)</f>
        <v>0</v>
      </c>
      <c r="BQ428">
        <f t="shared" si="1047"/>
        <v>0</v>
      </c>
      <c r="BR428">
        <f t="shared" si="1047"/>
        <v>0</v>
      </c>
      <c r="BS428">
        <f t="shared" si="1047"/>
        <v>0</v>
      </c>
      <c r="BT428">
        <f t="shared" si="1047"/>
        <v>0</v>
      </c>
      <c r="BU428">
        <f t="shared" si="1047"/>
        <v>0</v>
      </c>
      <c r="BV428">
        <f t="shared" si="1047"/>
        <v>0</v>
      </c>
      <c r="BW428">
        <f t="shared" si="1047"/>
        <v>0</v>
      </c>
      <c r="BX428">
        <f t="shared" si="1047"/>
        <v>0</v>
      </c>
      <c r="BY428">
        <f t="shared" si="1047"/>
        <v>0</v>
      </c>
      <c r="BZ428">
        <f t="shared" si="1047"/>
        <v>1</v>
      </c>
      <c r="CA428">
        <f t="shared" si="1047"/>
        <v>1</v>
      </c>
      <c r="CB428">
        <f t="shared" si="1047"/>
        <v>1</v>
      </c>
      <c r="CC428">
        <f t="shared" si="1047"/>
        <v>1</v>
      </c>
      <c r="CD428">
        <f t="shared" si="1047"/>
        <v>1</v>
      </c>
      <c r="CE428">
        <f t="shared" si="1047"/>
        <v>1</v>
      </c>
      <c r="CF428">
        <f t="shared" si="1047"/>
        <v>1</v>
      </c>
      <c r="CG428">
        <f t="shared" si="1047"/>
        <v>1</v>
      </c>
      <c r="CH428">
        <f t="shared" si="1047"/>
        <v>1</v>
      </c>
      <c r="CI428">
        <f t="shared" si="1047"/>
        <v>1</v>
      </c>
      <c r="CJ428">
        <f t="shared" si="1047"/>
        <v>1</v>
      </c>
      <c r="CK428">
        <f t="shared" si="1047"/>
        <v>1</v>
      </c>
      <c r="CL428">
        <f t="shared" si="1047"/>
        <v>1</v>
      </c>
      <c r="CM428">
        <f t="shared" si="1047"/>
        <v>1</v>
      </c>
      <c r="CN428">
        <f t="shared" si="1047"/>
        <v>1</v>
      </c>
      <c r="CO428">
        <f t="shared" si="1047"/>
        <v>1</v>
      </c>
      <c r="CP428">
        <f t="shared" si="1047"/>
        <v>1</v>
      </c>
      <c r="CQ428">
        <f t="shared" si="1047"/>
        <v>1</v>
      </c>
      <c r="CR428">
        <f t="shared" si="1047"/>
        <v>1</v>
      </c>
      <c r="CS428">
        <f t="shared" si="1047"/>
        <v>1</v>
      </c>
      <c r="CT428">
        <f t="shared" si="1047"/>
        <v>1</v>
      </c>
      <c r="CU428">
        <f t="shared" si="1047"/>
        <v>1</v>
      </c>
      <c r="CV428">
        <f t="shared" ref="CV428:DZ428" si="1048">IF($C428&lt;&gt;"",IF(AJ428&gt;0,1,0),0)</f>
        <v>1</v>
      </c>
      <c r="CW428">
        <f t="shared" si="1048"/>
        <v>1</v>
      </c>
      <c r="CX428">
        <f t="shared" si="1048"/>
        <v>1</v>
      </c>
      <c r="CY428">
        <f t="shared" si="1048"/>
        <v>1</v>
      </c>
      <c r="CZ428">
        <f t="shared" si="1048"/>
        <v>1</v>
      </c>
      <c r="DA428">
        <f t="shared" si="1048"/>
        <v>1</v>
      </c>
      <c r="DB428">
        <f t="shared" si="1048"/>
        <v>1</v>
      </c>
      <c r="DC428">
        <f t="shared" si="1048"/>
        <v>1</v>
      </c>
      <c r="DD428">
        <f t="shared" si="1048"/>
        <v>1</v>
      </c>
      <c r="DE428">
        <f t="shared" si="1048"/>
        <v>1</v>
      </c>
      <c r="DF428">
        <f t="shared" si="1048"/>
        <v>1</v>
      </c>
      <c r="DG428">
        <f t="shared" si="1048"/>
        <v>1</v>
      </c>
      <c r="DH428">
        <f t="shared" si="1048"/>
        <v>1</v>
      </c>
      <c r="DI428">
        <f t="shared" si="1048"/>
        <v>1</v>
      </c>
      <c r="DJ428">
        <f t="shared" si="1048"/>
        <v>1</v>
      </c>
      <c r="DK428">
        <f t="shared" si="1048"/>
        <v>1</v>
      </c>
      <c r="DL428">
        <f t="shared" si="1048"/>
        <v>1</v>
      </c>
      <c r="DM428">
        <f t="shared" si="1048"/>
        <v>1</v>
      </c>
      <c r="DN428">
        <f t="shared" si="1048"/>
        <v>1</v>
      </c>
      <c r="DO428">
        <f t="shared" si="1048"/>
        <v>1</v>
      </c>
      <c r="DP428">
        <f t="shared" si="1048"/>
        <v>1</v>
      </c>
      <c r="DQ428">
        <f t="shared" si="1048"/>
        <v>1</v>
      </c>
      <c r="DR428">
        <f t="shared" si="1048"/>
        <v>1</v>
      </c>
      <c r="DS428">
        <f t="shared" si="1048"/>
        <v>1</v>
      </c>
      <c r="DT428">
        <f t="shared" si="1048"/>
        <v>1</v>
      </c>
      <c r="DU428">
        <f t="shared" si="1048"/>
        <v>1</v>
      </c>
      <c r="DV428">
        <f t="shared" si="1048"/>
        <v>1</v>
      </c>
      <c r="DW428">
        <f t="shared" si="1048"/>
        <v>1</v>
      </c>
      <c r="DX428">
        <f t="shared" si="1048"/>
        <v>1</v>
      </c>
      <c r="DY428">
        <f t="shared" si="1048"/>
        <v>1</v>
      </c>
      <c r="DZ428">
        <f t="shared" si="1048"/>
        <v>1</v>
      </c>
    </row>
    <row r="429" spans="1:130">
      <c r="A429" s="106"/>
      <c r="B429" s="19" t="s">
        <v>2</v>
      </c>
      <c r="C429" s="98"/>
      <c r="D429" s="18">
        <v>0</v>
      </c>
      <c r="E429" s="18">
        <v>0</v>
      </c>
      <c r="F429" s="18">
        <v>0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0</v>
      </c>
      <c r="R429" s="18">
        <v>0</v>
      </c>
      <c r="S429" s="18">
        <v>0</v>
      </c>
      <c r="T429" s="62">
        <v>0</v>
      </c>
      <c r="U429" s="62">
        <v>0</v>
      </c>
      <c r="V429" s="62">
        <v>0</v>
      </c>
      <c r="W429" s="62">
        <v>0</v>
      </c>
      <c r="X429" s="62">
        <v>0</v>
      </c>
      <c r="Y429" s="62">
        <v>0</v>
      </c>
      <c r="Z429" s="62">
        <v>0</v>
      </c>
      <c r="AA429" s="62">
        <v>0</v>
      </c>
      <c r="AB429" s="62">
        <v>0</v>
      </c>
      <c r="AC429" s="62">
        <v>0</v>
      </c>
      <c r="AD429" s="62">
        <v>0</v>
      </c>
      <c r="AE429" s="62">
        <v>0</v>
      </c>
      <c r="AF429" s="62">
        <v>0</v>
      </c>
      <c r="AG429" s="62">
        <v>0</v>
      </c>
      <c r="AH429" s="41" t="s">
        <v>16</v>
      </c>
      <c r="AI429" s="41" t="s">
        <v>16</v>
      </c>
      <c r="AJ429" s="18">
        <v>441</v>
      </c>
      <c r="AK429" s="41" t="s">
        <v>16</v>
      </c>
      <c r="AL429" s="41" t="s">
        <v>16</v>
      </c>
      <c r="AM429" s="41" t="s">
        <v>16</v>
      </c>
      <c r="AN429" s="41" t="s">
        <v>16</v>
      </c>
      <c r="AO429" s="18">
        <v>183</v>
      </c>
      <c r="AP429" s="41" t="s">
        <v>16</v>
      </c>
      <c r="AQ429" s="41" t="s">
        <v>16</v>
      </c>
      <c r="AR429" s="41" t="s">
        <v>16</v>
      </c>
      <c r="AS429" s="18">
        <v>432</v>
      </c>
      <c r="AT429" s="18">
        <v>7</v>
      </c>
      <c r="AU429" s="41" t="s">
        <v>16</v>
      </c>
      <c r="AV429" s="18">
        <v>1487</v>
      </c>
      <c r="AW429" s="41" t="s">
        <v>16</v>
      </c>
      <c r="AX429" s="41" t="s">
        <v>16</v>
      </c>
      <c r="AY429" s="18">
        <v>0</v>
      </c>
      <c r="AZ429" s="18">
        <v>0</v>
      </c>
      <c r="BA429" s="18">
        <v>0</v>
      </c>
      <c r="BB429" s="18">
        <v>0</v>
      </c>
      <c r="BC429" s="18">
        <v>0</v>
      </c>
      <c r="BD429" s="18">
        <v>0</v>
      </c>
      <c r="BE429" s="18">
        <v>0</v>
      </c>
      <c r="BF429" s="18">
        <v>0</v>
      </c>
      <c r="BG429" s="18">
        <v>0</v>
      </c>
      <c r="BH429" s="18">
        <v>0</v>
      </c>
      <c r="BI429" s="18">
        <v>0</v>
      </c>
      <c r="BJ429" s="118">
        <v>0</v>
      </c>
      <c r="BK429" s="118">
        <v>0</v>
      </c>
      <c r="BL429" s="118">
        <v>21</v>
      </c>
      <c r="BM429" s="118">
        <v>13</v>
      </c>
      <c r="BN429" s="118">
        <f>96.5+162</f>
        <v>258.5</v>
      </c>
      <c r="BO429" s="103"/>
      <c r="BP429">
        <f t="shared" ref="BP429:BY432" si="1049">IF($C429&lt;&gt;"",IF(D429&gt;0,1,0),0)</f>
        <v>0</v>
      </c>
      <c r="BQ429">
        <f t="shared" si="1049"/>
        <v>0</v>
      </c>
      <c r="BR429">
        <f t="shared" si="1049"/>
        <v>0</v>
      </c>
      <c r="BS429">
        <f t="shared" si="1049"/>
        <v>0</v>
      </c>
      <c r="BT429">
        <f t="shared" si="1049"/>
        <v>0</v>
      </c>
      <c r="BU429">
        <f t="shared" si="1049"/>
        <v>0</v>
      </c>
      <c r="BV429">
        <f t="shared" si="1049"/>
        <v>0</v>
      </c>
      <c r="BW429">
        <f t="shared" si="1049"/>
        <v>0</v>
      </c>
      <c r="BX429">
        <f t="shared" si="1049"/>
        <v>0</v>
      </c>
      <c r="BY429">
        <f t="shared" si="1049"/>
        <v>0</v>
      </c>
      <c r="BZ429">
        <f t="shared" ref="BZ429:CI432" si="1050">IF($C429&lt;&gt;"",IF(N429&gt;0,1,0),0)</f>
        <v>0</v>
      </c>
      <c r="CA429">
        <f t="shared" si="1050"/>
        <v>0</v>
      </c>
      <c r="CB429">
        <f t="shared" si="1050"/>
        <v>0</v>
      </c>
      <c r="CC429">
        <f t="shared" si="1050"/>
        <v>0</v>
      </c>
      <c r="CD429">
        <f t="shared" si="1050"/>
        <v>0</v>
      </c>
      <c r="CE429">
        <f t="shared" si="1050"/>
        <v>0</v>
      </c>
      <c r="CF429">
        <f t="shared" si="1050"/>
        <v>0</v>
      </c>
      <c r="CG429">
        <f t="shared" si="1050"/>
        <v>0</v>
      </c>
      <c r="CH429">
        <f t="shared" si="1050"/>
        <v>0</v>
      </c>
      <c r="CI429">
        <f t="shared" si="1050"/>
        <v>0</v>
      </c>
      <c r="CJ429">
        <f t="shared" ref="CJ429:CS432" si="1051">IF($C429&lt;&gt;"",IF(X429&gt;0,1,0),0)</f>
        <v>0</v>
      </c>
      <c r="CK429">
        <f t="shared" si="1051"/>
        <v>0</v>
      </c>
      <c r="CL429">
        <f t="shared" si="1051"/>
        <v>0</v>
      </c>
      <c r="CM429">
        <f t="shared" si="1051"/>
        <v>0</v>
      </c>
      <c r="CN429">
        <f t="shared" si="1051"/>
        <v>0</v>
      </c>
      <c r="CO429">
        <f t="shared" si="1051"/>
        <v>0</v>
      </c>
      <c r="CP429">
        <f t="shared" si="1051"/>
        <v>0</v>
      </c>
      <c r="CQ429">
        <f t="shared" si="1051"/>
        <v>0</v>
      </c>
      <c r="CR429">
        <f t="shared" si="1051"/>
        <v>0</v>
      </c>
      <c r="CS429">
        <f t="shared" si="1051"/>
        <v>0</v>
      </c>
      <c r="CT429">
        <f t="shared" ref="CT429:DC432" si="1052">IF($C429&lt;&gt;"",IF(AH429&gt;0,1,0),0)</f>
        <v>0</v>
      </c>
      <c r="CU429">
        <f t="shared" si="1052"/>
        <v>0</v>
      </c>
      <c r="CV429">
        <f t="shared" si="1052"/>
        <v>0</v>
      </c>
      <c r="CW429">
        <f t="shared" si="1052"/>
        <v>0</v>
      </c>
      <c r="CX429">
        <f t="shared" si="1052"/>
        <v>0</v>
      </c>
      <c r="CY429">
        <f t="shared" si="1052"/>
        <v>0</v>
      </c>
      <c r="CZ429">
        <f t="shared" si="1052"/>
        <v>0</v>
      </c>
      <c r="DA429">
        <f t="shared" si="1052"/>
        <v>0</v>
      </c>
      <c r="DB429">
        <f t="shared" si="1052"/>
        <v>0</v>
      </c>
      <c r="DC429">
        <f t="shared" si="1052"/>
        <v>0</v>
      </c>
      <c r="DD429">
        <f t="shared" ref="DD429:DM432" si="1053">IF($C429&lt;&gt;"",IF(AR429&gt;0,1,0),0)</f>
        <v>0</v>
      </c>
      <c r="DE429">
        <f t="shared" si="1053"/>
        <v>0</v>
      </c>
      <c r="DF429">
        <f t="shared" si="1053"/>
        <v>0</v>
      </c>
      <c r="DG429">
        <f t="shared" si="1053"/>
        <v>0</v>
      </c>
      <c r="DH429">
        <f t="shared" si="1053"/>
        <v>0</v>
      </c>
      <c r="DI429">
        <f t="shared" si="1053"/>
        <v>0</v>
      </c>
      <c r="DJ429">
        <f t="shared" si="1053"/>
        <v>0</v>
      </c>
      <c r="DK429">
        <f t="shared" si="1053"/>
        <v>0</v>
      </c>
      <c r="DL429">
        <f t="shared" si="1053"/>
        <v>0</v>
      </c>
      <c r="DM429">
        <f t="shared" si="1053"/>
        <v>0</v>
      </c>
      <c r="DN429">
        <f t="shared" ref="DN429:DW432" si="1054">IF($C429&lt;&gt;"",IF(BB429&gt;0,1,0),0)</f>
        <v>0</v>
      </c>
      <c r="DO429">
        <f t="shared" si="1054"/>
        <v>0</v>
      </c>
      <c r="DP429">
        <f t="shared" si="1054"/>
        <v>0</v>
      </c>
      <c r="DQ429">
        <f t="shared" si="1054"/>
        <v>0</v>
      </c>
      <c r="DR429">
        <f t="shared" si="1054"/>
        <v>0</v>
      </c>
      <c r="DS429">
        <f t="shared" si="1054"/>
        <v>0</v>
      </c>
      <c r="DT429">
        <f t="shared" si="1054"/>
        <v>0</v>
      </c>
      <c r="DU429">
        <f t="shared" si="1054"/>
        <v>0</v>
      </c>
      <c r="DV429">
        <f t="shared" si="1054"/>
        <v>0</v>
      </c>
      <c r="DW429">
        <f t="shared" si="1054"/>
        <v>0</v>
      </c>
      <c r="DX429">
        <f t="shared" ref="DX429:DZ431" si="1055">IF($C429&lt;&gt;"",IF(BL428&gt;0,1,0),0)</f>
        <v>0</v>
      </c>
      <c r="DY429">
        <f t="shared" si="1055"/>
        <v>0</v>
      </c>
      <c r="DZ429">
        <f t="shared" si="1055"/>
        <v>0</v>
      </c>
    </row>
    <row r="430" spans="1:130">
      <c r="A430" s="106"/>
      <c r="B430" s="19" t="s">
        <v>202</v>
      </c>
      <c r="C430" s="9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41"/>
      <c r="AI430" s="41"/>
      <c r="AJ430" s="18"/>
      <c r="AK430" s="41"/>
      <c r="AL430" s="41"/>
      <c r="AM430" s="41"/>
      <c r="AN430" s="41"/>
      <c r="AO430" s="18"/>
      <c r="AP430" s="41"/>
      <c r="AQ430" s="41"/>
      <c r="AR430" s="41"/>
      <c r="AS430" s="18">
        <v>123</v>
      </c>
      <c r="AT430" s="18"/>
      <c r="AU430" s="41"/>
      <c r="AV430" s="18"/>
      <c r="AW430" s="41"/>
      <c r="AX430" s="41"/>
      <c r="AY430" s="18">
        <v>18.5</v>
      </c>
      <c r="AZ430" s="18"/>
      <c r="BA430" s="18"/>
      <c r="BB430" s="18"/>
      <c r="BC430" s="18"/>
      <c r="BD430" s="18"/>
      <c r="BE430" s="25"/>
      <c r="BF430" s="18"/>
      <c r="BG430" s="18"/>
      <c r="BH430" s="18"/>
      <c r="BI430" s="18"/>
      <c r="BJ430" s="118">
        <v>2490</v>
      </c>
      <c r="BK430" s="18">
        <v>94.5</v>
      </c>
      <c r="BL430" s="118">
        <v>51.7</v>
      </c>
      <c r="BM430" s="118">
        <v>0</v>
      </c>
      <c r="BN430" s="118">
        <v>503</v>
      </c>
      <c r="BO430" s="103"/>
      <c r="BP430">
        <f t="shared" si="1049"/>
        <v>0</v>
      </c>
      <c r="BQ430">
        <f t="shared" si="1049"/>
        <v>0</v>
      </c>
      <c r="BR430">
        <f t="shared" si="1049"/>
        <v>0</v>
      </c>
      <c r="BS430">
        <f t="shared" si="1049"/>
        <v>0</v>
      </c>
      <c r="BT430">
        <f t="shared" si="1049"/>
        <v>0</v>
      </c>
      <c r="BU430">
        <f t="shared" si="1049"/>
        <v>0</v>
      </c>
      <c r="BV430">
        <f t="shared" si="1049"/>
        <v>0</v>
      </c>
      <c r="BW430">
        <f t="shared" si="1049"/>
        <v>0</v>
      </c>
      <c r="BX430">
        <f t="shared" si="1049"/>
        <v>0</v>
      </c>
      <c r="BY430">
        <f t="shared" si="1049"/>
        <v>0</v>
      </c>
      <c r="BZ430">
        <f t="shared" si="1050"/>
        <v>0</v>
      </c>
      <c r="CA430">
        <f t="shared" si="1050"/>
        <v>0</v>
      </c>
      <c r="CB430">
        <f t="shared" si="1050"/>
        <v>0</v>
      </c>
      <c r="CC430">
        <f t="shared" si="1050"/>
        <v>0</v>
      </c>
      <c r="CD430">
        <f t="shared" si="1050"/>
        <v>0</v>
      </c>
      <c r="CE430">
        <f t="shared" si="1050"/>
        <v>0</v>
      </c>
      <c r="CF430">
        <f t="shared" si="1050"/>
        <v>0</v>
      </c>
      <c r="CG430">
        <f t="shared" si="1050"/>
        <v>0</v>
      </c>
      <c r="CH430">
        <f t="shared" si="1050"/>
        <v>0</v>
      </c>
      <c r="CI430">
        <f t="shared" si="1050"/>
        <v>0</v>
      </c>
      <c r="CJ430">
        <f t="shared" si="1051"/>
        <v>0</v>
      </c>
      <c r="CK430">
        <f t="shared" si="1051"/>
        <v>0</v>
      </c>
      <c r="CL430">
        <f t="shared" si="1051"/>
        <v>0</v>
      </c>
      <c r="CM430">
        <f t="shared" si="1051"/>
        <v>0</v>
      </c>
      <c r="CN430">
        <f t="shared" si="1051"/>
        <v>0</v>
      </c>
      <c r="CO430">
        <f t="shared" si="1051"/>
        <v>0</v>
      </c>
      <c r="CP430">
        <f t="shared" si="1051"/>
        <v>0</v>
      </c>
      <c r="CQ430">
        <f t="shared" si="1051"/>
        <v>0</v>
      </c>
      <c r="CR430">
        <f t="shared" si="1051"/>
        <v>0</v>
      </c>
      <c r="CS430">
        <f t="shared" si="1051"/>
        <v>0</v>
      </c>
      <c r="CT430">
        <f t="shared" si="1052"/>
        <v>0</v>
      </c>
      <c r="CU430">
        <f t="shared" si="1052"/>
        <v>0</v>
      </c>
      <c r="CV430">
        <f t="shared" si="1052"/>
        <v>0</v>
      </c>
      <c r="CW430">
        <f t="shared" si="1052"/>
        <v>0</v>
      </c>
      <c r="CX430">
        <f t="shared" si="1052"/>
        <v>0</v>
      </c>
      <c r="CY430">
        <f t="shared" si="1052"/>
        <v>0</v>
      </c>
      <c r="CZ430">
        <f t="shared" si="1052"/>
        <v>0</v>
      </c>
      <c r="DA430">
        <f t="shared" si="1052"/>
        <v>0</v>
      </c>
      <c r="DB430">
        <f t="shared" si="1052"/>
        <v>0</v>
      </c>
      <c r="DC430">
        <f t="shared" si="1052"/>
        <v>0</v>
      </c>
      <c r="DD430">
        <f t="shared" si="1053"/>
        <v>0</v>
      </c>
      <c r="DE430">
        <f t="shared" si="1053"/>
        <v>0</v>
      </c>
      <c r="DF430">
        <f t="shared" si="1053"/>
        <v>0</v>
      </c>
      <c r="DG430">
        <f t="shared" si="1053"/>
        <v>0</v>
      </c>
      <c r="DH430">
        <f t="shared" si="1053"/>
        <v>0</v>
      </c>
      <c r="DI430">
        <f t="shared" si="1053"/>
        <v>0</v>
      </c>
      <c r="DJ430">
        <f t="shared" si="1053"/>
        <v>0</v>
      </c>
      <c r="DK430">
        <f t="shared" si="1053"/>
        <v>0</v>
      </c>
      <c r="DL430">
        <f t="shared" si="1053"/>
        <v>0</v>
      </c>
      <c r="DM430">
        <f t="shared" si="1053"/>
        <v>0</v>
      </c>
      <c r="DN430">
        <f t="shared" si="1054"/>
        <v>0</v>
      </c>
      <c r="DO430">
        <f t="shared" si="1054"/>
        <v>0</v>
      </c>
      <c r="DP430">
        <f t="shared" si="1054"/>
        <v>0</v>
      </c>
      <c r="DQ430">
        <f t="shared" si="1054"/>
        <v>0</v>
      </c>
      <c r="DR430">
        <f t="shared" si="1054"/>
        <v>0</v>
      </c>
      <c r="DS430">
        <f t="shared" si="1054"/>
        <v>0</v>
      </c>
      <c r="DT430">
        <f t="shared" si="1054"/>
        <v>0</v>
      </c>
      <c r="DU430">
        <f t="shared" si="1054"/>
        <v>0</v>
      </c>
      <c r="DV430">
        <f t="shared" si="1054"/>
        <v>0</v>
      </c>
      <c r="DW430">
        <f t="shared" si="1054"/>
        <v>0</v>
      </c>
      <c r="DX430">
        <f t="shared" si="1055"/>
        <v>0</v>
      </c>
      <c r="DY430">
        <f t="shared" si="1055"/>
        <v>0</v>
      </c>
      <c r="DZ430">
        <f t="shared" si="1055"/>
        <v>0</v>
      </c>
    </row>
    <row r="431" spans="1:130">
      <c r="A431" s="106" t="str">
        <f>IF(LEFT(B480,1)&lt;&gt;"",IF(LEFT(B480,1)&lt;&gt;" ",COUNT($A$66:A428)+1,""),"")</f>
        <v/>
      </c>
      <c r="B431" s="55" t="s">
        <v>3</v>
      </c>
      <c r="C431" s="98"/>
      <c r="D431" s="18">
        <v>0</v>
      </c>
      <c r="E431" s="18">
        <v>0</v>
      </c>
      <c r="F431" s="18">
        <v>0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18">
        <v>0</v>
      </c>
      <c r="N431" s="18">
        <v>0.45500000000000002</v>
      </c>
      <c r="O431" s="18">
        <v>0.1</v>
      </c>
      <c r="P431" s="18">
        <v>2.5829000000000001E-2</v>
      </c>
      <c r="Q431" s="18">
        <v>2.7902E-2</v>
      </c>
      <c r="R431" s="18">
        <v>3.2878999999999999E-2</v>
      </c>
      <c r="S431" s="18">
        <v>2.2259000000000001E-2</v>
      </c>
      <c r="T431" s="18">
        <v>0</v>
      </c>
      <c r="U431" s="18">
        <v>0</v>
      </c>
      <c r="V431" s="18">
        <v>0</v>
      </c>
      <c r="W431" s="18">
        <v>0.22900000000000001</v>
      </c>
      <c r="X431" s="18">
        <v>0.22500000000000001</v>
      </c>
      <c r="Y431" s="18">
        <v>0.32730599999999999</v>
      </c>
      <c r="Z431" s="18">
        <v>0.606267</v>
      </c>
      <c r="AA431" s="18">
        <v>0.47722100000000001</v>
      </c>
      <c r="AB431" s="18">
        <v>0.45</v>
      </c>
      <c r="AC431" s="18">
        <v>0</v>
      </c>
      <c r="AD431" s="18">
        <v>0</v>
      </c>
      <c r="AE431" s="18">
        <v>42.958019999999998</v>
      </c>
      <c r="AF431" s="18">
        <v>9.0910089999999997</v>
      </c>
      <c r="AG431" s="18">
        <v>55.42324</v>
      </c>
      <c r="AH431" s="18">
        <v>236.12459999999999</v>
      </c>
      <c r="AI431" s="18">
        <v>968.62159999999994</v>
      </c>
      <c r="AJ431" s="18">
        <v>1739.7349999999999</v>
      </c>
      <c r="AK431" s="18">
        <v>2334.7730000000001</v>
      </c>
      <c r="AL431" s="18">
        <v>3049.2539999999999</v>
      </c>
      <c r="AM431" s="18">
        <v>3889.19</v>
      </c>
      <c r="AN431" s="18">
        <v>4585.3029999999999</v>
      </c>
      <c r="AO431" s="18">
        <v>5146.2830000000004</v>
      </c>
      <c r="AP431" s="18">
        <v>5571.2539999999999</v>
      </c>
      <c r="AQ431" s="18">
        <v>1384.38</v>
      </c>
      <c r="AR431" s="18">
        <v>667.30093219999992</v>
      </c>
      <c r="AS431" s="18">
        <f>629.6773679-AS429</f>
        <v>197.67736790000004</v>
      </c>
      <c r="AT431" s="18">
        <v>684.34430129999998</v>
      </c>
      <c r="AU431" s="18">
        <v>722.26252539999996</v>
      </c>
      <c r="AV431" s="18">
        <v>607.80868830000009</v>
      </c>
      <c r="AW431" s="18">
        <f>1103.5427817+1000</f>
        <v>2103.5427817</v>
      </c>
      <c r="AX431" s="18">
        <v>629.71529090000001</v>
      </c>
      <c r="AY431" s="18">
        <v>405.59707090000006</v>
      </c>
      <c r="AZ431" s="18">
        <v>422.68851480000001</v>
      </c>
      <c r="BA431" s="18">
        <v>395.581165</v>
      </c>
      <c r="BB431" s="18">
        <v>393.64598549999999</v>
      </c>
      <c r="BC431" s="18">
        <v>384.52889429999993</v>
      </c>
      <c r="BD431" s="18">
        <v>365.76864130000001</v>
      </c>
      <c r="BE431" s="57">
        <v>374.24850560000004</v>
      </c>
      <c r="BF431" s="18">
        <v>374.23423890000004</v>
      </c>
      <c r="BG431" s="18">
        <v>374.0504937</v>
      </c>
      <c r="BH431" s="18">
        <v>374.04902369999996</v>
      </c>
      <c r="BI431" s="18">
        <v>375.29160760000002</v>
      </c>
      <c r="BJ431" s="118">
        <v>383.13724919999999</v>
      </c>
      <c r="BK431" s="118">
        <v>492.86035039999996</v>
      </c>
      <c r="BL431" s="118">
        <v>484.63719179999993</v>
      </c>
      <c r="BM431" s="118">
        <v>450.29669619999993</v>
      </c>
      <c r="BN431" s="41" t="s">
        <v>16</v>
      </c>
      <c r="BO431" s="103"/>
      <c r="BP431">
        <f t="shared" si="1049"/>
        <v>0</v>
      </c>
      <c r="BQ431">
        <f t="shared" si="1049"/>
        <v>0</v>
      </c>
      <c r="BR431">
        <f t="shared" si="1049"/>
        <v>0</v>
      </c>
      <c r="BS431">
        <f t="shared" si="1049"/>
        <v>0</v>
      </c>
      <c r="BT431">
        <f t="shared" si="1049"/>
        <v>0</v>
      </c>
      <c r="BU431">
        <f t="shared" si="1049"/>
        <v>0</v>
      </c>
      <c r="BV431">
        <f t="shared" si="1049"/>
        <v>0</v>
      </c>
      <c r="BW431">
        <f t="shared" si="1049"/>
        <v>0</v>
      </c>
      <c r="BX431">
        <f t="shared" si="1049"/>
        <v>0</v>
      </c>
      <c r="BY431">
        <f t="shared" si="1049"/>
        <v>0</v>
      </c>
      <c r="BZ431">
        <f t="shared" si="1050"/>
        <v>0</v>
      </c>
      <c r="CA431">
        <f t="shared" si="1050"/>
        <v>0</v>
      </c>
      <c r="CB431">
        <f t="shared" si="1050"/>
        <v>0</v>
      </c>
      <c r="CC431">
        <f t="shared" si="1050"/>
        <v>0</v>
      </c>
      <c r="CD431">
        <f t="shared" si="1050"/>
        <v>0</v>
      </c>
      <c r="CE431">
        <f t="shared" si="1050"/>
        <v>0</v>
      </c>
      <c r="CF431">
        <f t="shared" si="1050"/>
        <v>0</v>
      </c>
      <c r="CG431">
        <f t="shared" si="1050"/>
        <v>0</v>
      </c>
      <c r="CH431">
        <f t="shared" si="1050"/>
        <v>0</v>
      </c>
      <c r="CI431">
        <f t="shared" si="1050"/>
        <v>0</v>
      </c>
      <c r="CJ431">
        <f t="shared" si="1051"/>
        <v>0</v>
      </c>
      <c r="CK431">
        <f t="shared" si="1051"/>
        <v>0</v>
      </c>
      <c r="CL431">
        <f t="shared" si="1051"/>
        <v>0</v>
      </c>
      <c r="CM431">
        <f t="shared" si="1051"/>
        <v>0</v>
      </c>
      <c r="CN431">
        <f t="shared" si="1051"/>
        <v>0</v>
      </c>
      <c r="CO431">
        <f t="shared" si="1051"/>
        <v>0</v>
      </c>
      <c r="CP431">
        <f t="shared" si="1051"/>
        <v>0</v>
      </c>
      <c r="CQ431">
        <f t="shared" si="1051"/>
        <v>0</v>
      </c>
      <c r="CR431">
        <f t="shared" si="1051"/>
        <v>0</v>
      </c>
      <c r="CS431">
        <f t="shared" si="1051"/>
        <v>0</v>
      </c>
      <c r="CT431">
        <f t="shared" si="1052"/>
        <v>0</v>
      </c>
      <c r="CU431">
        <f t="shared" si="1052"/>
        <v>0</v>
      </c>
      <c r="CV431">
        <f t="shared" si="1052"/>
        <v>0</v>
      </c>
      <c r="CW431">
        <f t="shared" si="1052"/>
        <v>0</v>
      </c>
      <c r="CX431">
        <f t="shared" si="1052"/>
        <v>0</v>
      </c>
      <c r="CY431">
        <f t="shared" si="1052"/>
        <v>0</v>
      </c>
      <c r="CZ431">
        <f t="shared" si="1052"/>
        <v>0</v>
      </c>
      <c r="DA431">
        <f t="shared" si="1052"/>
        <v>0</v>
      </c>
      <c r="DB431">
        <f t="shared" si="1052"/>
        <v>0</v>
      </c>
      <c r="DC431">
        <f t="shared" si="1052"/>
        <v>0</v>
      </c>
      <c r="DD431">
        <f t="shared" si="1053"/>
        <v>0</v>
      </c>
      <c r="DE431">
        <f t="shared" si="1053"/>
        <v>0</v>
      </c>
      <c r="DF431">
        <f t="shared" si="1053"/>
        <v>0</v>
      </c>
      <c r="DG431">
        <f t="shared" si="1053"/>
        <v>0</v>
      </c>
      <c r="DH431">
        <f t="shared" si="1053"/>
        <v>0</v>
      </c>
      <c r="DI431">
        <f t="shared" si="1053"/>
        <v>0</v>
      </c>
      <c r="DJ431">
        <f t="shared" si="1053"/>
        <v>0</v>
      </c>
      <c r="DK431">
        <f t="shared" si="1053"/>
        <v>0</v>
      </c>
      <c r="DL431">
        <f t="shared" si="1053"/>
        <v>0</v>
      </c>
      <c r="DM431">
        <f t="shared" si="1053"/>
        <v>0</v>
      </c>
      <c r="DN431">
        <f t="shared" si="1054"/>
        <v>0</v>
      </c>
      <c r="DO431">
        <f t="shared" si="1054"/>
        <v>0</v>
      </c>
      <c r="DP431">
        <f t="shared" si="1054"/>
        <v>0</v>
      </c>
      <c r="DQ431">
        <f t="shared" si="1054"/>
        <v>0</v>
      </c>
      <c r="DR431">
        <f t="shared" si="1054"/>
        <v>0</v>
      </c>
      <c r="DS431">
        <f t="shared" si="1054"/>
        <v>0</v>
      </c>
      <c r="DT431">
        <f t="shared" si="1054"/>
        <v>0</v>
      </c>
      <c r="DU431">
        <f t="shared" si="1054"/>
        <v>0</v>
      </c>
      <c r="DV431">
        <f t="shared" si="1054"/>
        <v>0</v>
      </c>
      <c r="DW431">
        <f t="shared" si="1054"/>
        <v>0</v>
      </c>
      <c r="DX431">
        <f t="shared" si="1055"/>
        <v>0</v>
      </c>
      <c r="DY431">
        <f t="shared" si="1055"/>
        <v>0</v>
      </c>
      <c r="DZ431">
        <f t="shared" si="1055"/>
        <v>0</v>
      </c>
    </row>
    <row r="432" spans="1:130">
      <c r="A432" s="106"/>
      <c r="B432" s="55" t="s">
        <v>25</v>
      </c>
      <c r="C432" s="9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57"/>
      <c r="BF432" s="18"/>
      <c r="BG432" s="18"/>
      <c r="BH432" s="18"/>
      <c r="BI432" s="18"/>
      <c r="BJ432" s="118"/>
      <c r="BK432" s="118"/>
      <c r="BL432" s="118"/>
      <c r="BM432" s="118"/>
      <c r="BN432" s="118">
        <v>1066</v>
      </c>
      <c r="BO432" s="103"/>
      <c r="BP432">
        <f t="shared" si="1049"/>
        <v>0</v>
      </c>
      <c r="BQ432">
        <f t="shared" ref="BQ432" si="1056">IF($C432&lt;&gt;"",IF(E432&gt;0,1,0),0)</f>
        <v>0</v>
      </c>
      <c r="BR432">
        <f t="shared" ref="BR432" si="1057">IF($C432&lt;&gt;"",IF(F432&gt;0,1,0),0)</f>
        <v>0</v>
      </c>
      <c r="BS432">
        <f t="shared" ref="BS432" si="1058">IF($C432&lt;&gt;"",IF(G432&gt;0,1,0),0)</f>
        <v>0</v>
      </c>
      <c r="BT432">
        <f t="shared" ref="BT432" si="1059">IF($C432&lt;&gt;"",IF(H432&gt;0,1,0),0)</f>
        <v>0</v>
      </c>
      <c r="BU432">
        <f t="shared" ref="BU432" si="1060">IF($C432&lt;&gt;"",IF(I432&gt;0,1,0),0)</f>
        <v>0</v>
      </c>
      <c r="BV432">
        <f t="shared" ref="BV432" si="1061">IF($C432&lt;&gt;"",IF(J432&gt;0,1,0),0)</f>
        <v>0</v>
      </c>
      <c r="BW432">
        <f t="shared" ref="BW432" si="1062">IF($C432&lt;&gt;"",IF(K432&gt;0,1,0),0)</f>
        <v>0</v>
      </c>
      <c r="BX432">
        <f t="shared" ref="BX432" si="1063">IF($C432&lt;&gt;"",IF(L432&gt;0,1,0),0)</f>
        <v>0</v>
      </c>
      <c r="BY432">
        <f t="shared" ref="BY432" si="1064">IF($C432&lt;&gt;"",IF(M432&gt;0,1,0),0)</f>
        <v>0</v>
      </c>
      <c r="BZ432">
        <f t="shared" si="1050"/>
        <v>0</v>
      </c>
      <c r="CA432">
        <f t="shared" si="1050"/>
        <v>0</v>
      </c>
      <c r="CB432">
        <f t="shared" si="1050"/>
        <v>0</v>
      </c>
      <c r="CC432">
        <f t="shared" si="1050"/>
        <v>0</v>
      </c>
      <c r="CD432">
        <f t="shared" si="1050"/>
        <v>0</v>
      </c>
      <c r="CE432">
        <f t="shared" si="1050"/>
        <v>0</v>
      </c>
      <c r="CF432">
        <f t="shared" si="1050"/>
        <v>0</v>
      </c>
      <c r="CG432">
        <f t="shared" si="1050"/>
        <v>0</v>
      </c>
      <c r="CH432">
        <f t="shared" si="1050"/>
        <v>0</v>
      </c>
      <c r="CI432">
        <f t="shared" si="1050"/>
        <v>0</v>
      </c>
      <c r="CJ432">
        <f t="shared" si="1051"/>
        <v>0</v>
      </c>
      <c r="CK432">
        <f t="shared" si="1051"/>
        <v>0</v>
      </c>
      <c r="CL432">
        <f t="shared" si="1051"/>
        <v>0</v>
      </c>
      <c r="CM432">
        <f t="shared" si="1051"/>
        <v>0</v>
      </c>
      <c r="CN432">
        <f t="shared" si="1051"/>
        <v>0</v>
      </c>
      <c r="CO432">
        <f t="shared" si="1051"/>
        <v>0</v>
      </c>
      <c r="CP432">
        <f t="shared" si="1051"/>
        <v>0</v>
      </c>
      <c r="CQ432">
        <f t="shared" si="1051"/>
        <v>0</v>
      </c>
      <c r="CR432">
        <f t="shared" si="1051"/>
        <v>0</v>
      </c>
      <c r="CS432">
        <f t="shared" si="1051"/>
        <v>0</v>
      </c>
      <c r="CT432">
        <f t="shared" si="1052"/>
        <v>0</v>
      </c>
      <c r="CU432">
        <f t="shared" si="1052"/>
        <v>0</v>
      </c>
      <c r="CV432">
        <f t="shared" si="1052"/>
        <v>0</v>
      </c>
      <c r="CW432">
        <f t="shared" si="1052"/>
        <v>0</v>
      </c>
      <c r="CX432">
        <f t="shared" si="1052"/>
        <v>0</v>
      </c>
      <c r="CY432">
        <f t="shared" si="1052"/>
        <v>0</v>
      </c>
      <c r="CZ432">
        <f t="shared" si="1052"/>
        <v>0</v>
      </c>
      <c r="DA432">
        <f t="shared" si="1052"/>
        <v>0</v>
      </c>
      <c r="DB432">
        <f t="shared" si="1052"/>
        <v>0</v>
      </c>
      <c r="DC432">
        <f t="shared" si="1052"/>
        <v>0</v>
      </c>
      <c r="DD432">
        <f t="shared" si="1053"/>
        <v>0</v>
      </c>
      <c r="DE432">
        <f t="shared" si="1053"/>
        <v>0</v>
      </c>
      <c r="DF432">
        <f t="shared" si="1053"/>
        <v>0</v>
      </c>
      <c r="DG432">
        <f t="shared" si="1053"/>
        <v>0</v>
      </c>
      <c r="DH432">
        <f t="shared" si="1053"/>
        <v>0</v>
      </c>
      <c r="DI432">
        <f t="shared" si="1053"/>
        <v>0</v>
      </c>
      <c r="DJ432">
        <f t="shared" si="1053"/>
        <v>0</v>
      </c>
      <c r="DK432">
        <f t="shared" si="1053"/>
        <v>0</v>
      </c>
      <c r="DL432">
        <f t="shared" si="1053"/>
        <v>0</v>
      </c>
      <c r="DM432">
        <f t="shared" si="1053"/>
        <v>0</v>
      </c>
      <c r="DN432">
        <f t="shared" si="1054"/>
        <v>0</v>
      </c>
      <c r="DO432">
        <f t="shared" si="1054"/>
        <v>0</v>
      </c>
      <c r="DP432">
        <f t="shared" si="1054"/>
        <v>0</v>
      </c>
      <c r="DQ432">
        <f t="shared" si="1054"/>
        <v>0</v>
      </c>
      <c r="DR432">
        <f t="shared" si="1054"/>
        <v>0</v>
      </c>
      <c r="DS432">
        <f t="shared" si="1054"/>
        <v>0</v>
      </c>
      <c r="DT432">
        <f t="shared" si="1054"/>
        <v>0</v>
      </c>
      <c r="DU432">
        <f t="shared" si="1054"/>
        <v>0</v>
      </c>
      <c r="DV432">
        <f t="shared" si="1054"/>
        <v>0</v>
      </c>
      <c r="DW432">
        <f t="shared" si="1054"/>
        <v>0</v>
      </c>
      <c r="DX432">
        <f t="shared" ref="DX432" si="1065">IF($C432&lt;&gt;"",IF(BL432&gt;0,1,0),0)</f>
        <v>0</v>
      </c>
      <c r="DY432">
        <f t="shared" ref="DY432" si="1066">IF($C432&lt;&gt;"",IF(BM432&gt;0,1,0),0)</f>
        <v>0</v>
      </c>
      <c r="DZ432">
        <f t="shared" ref="DZ432" si="1067">IF($C432&lt;&gt;"",IF(BN432&gt;0,1,0),0)</f>
        <v>0</v>
      </c>
    </row>
    <row r="433" spans="1:130">
      <c r="A433" s="106"/>
      <c r="B433" s="19" t="s">
        <v>18</v>
      </c>
      <c r="C433" s="96"/>
      <c r="D433" s="18">
        <v>0</v>
      </c>
      <c r="E433" s="18">
        <v>0</v>
      </c>
      <c r="F433" s="18">
        <v>0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18">
        <v>0</v>
      </c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>
        <v>12.3</v>
      </c>
      <c r="AK433" s="18">
        <v>7.08</v>
      </c>
      <c r="AL433" s="18">
        <v>5.5</v>
      </c>
      <c r="AM433" s="18">
        <v>3.22</v>
      </c>
      <c r="AN433" s="18"/>
      <c r="AO433" s="18">
        <v>5.32</v>
      </c>
      <c r="AP433" s="18">
        <v>1.67</v>
      </c>
      <c r="AQ433" s="18">
        <v>0.65</v>
      </c>
      <c r="AR433" s="18">
        <v>0</v>
      </c>
      <c r="AS433" s="18">
        <v>0</v>
      </c>
      <c r="AT433" s="18">
        <v>0</v>
      </c>
      <c r="AU433" s="18">
        <v>0</v>
      </c>
      <c r="AV433" s="18">
        <v>0</v>
      </c>
      <c r="AW433" s="18">
        <v>0</v>
      </c>
      <c r="AX433" s="18">
        <v>0</v>
      </c>
      <c r="AY433" s="18">
        <v>0</v>
      </c>
      <c r="AZ433" s="18">
        <v>0</v>
      </c>
      <c r="BA433" s="18">
        <v>0</v>
      </c>
      <c r="BB433" s="18">
        <v>0</v>
      </c>
      <c r="BC433" s="18">
        <v>0</v>
      </c>
      <c r="BD433" s="18">
        <v>0</v>
      </c>
      <c r="BE433" s="57">
        <v>0</v>
      </c>
      <c r="BF433" s="18">
        <v>0</v>
      </c>
      <c r="BG433" s="18">
        <v>0</v>
      </c>
      <c r="BH433" s="18">
        <v>0</v>
      </c>
      <c r="BI433" s="18">
        <v>0</v>
      </c>
      <c r="BJ433" s="18">
        <v>0</v>
      </c>
      <c r="BK433" s="18">
        <v>0</v>
      </c>
      <c r="BL433" s="18">
        <v>0</v>
      </c>
      <c r="BM433" s="18">
        <v>0</v>
      </c>
      <c r="BN433" s="18">
        <v>0</v>
      </c>
      <c r="BO433" s="103"/>
      <c r="BP433">
        <f t="shared" ref="BP433:CU433" si="1068">IF($C433&lt;&gt;"",IF(D433&gt;0,1,0),0)</f>
        <v>0</v>
      </c>
      <c r="BQ433">
        <f t="shared" si="1068"/>
        <v>0</v>
      </c>
      <c r="BR433">
        <f t="shared" si="1068"/>
        <v>0</v>
      </c>
      <c r="BS433">
        <f t="shared" si="1068"/>
        <v>0</v>
      </c>
      <c r="BT433">
        <f t="shared" si="1068"/>
        <v>0</v>
      </c>
      <c r="BU433">
        <f t="shared" si="1068"/>
        <v>0</v>
      </c>
      <c r="BV433">
        <f t="shared" si="1068"/>
        <v>0</v>
      </c>
      <c r="BW433">
        <f t="shared" si="1068"/>
        <v>0</v>
      </c>
      <c r="BX433">
        <f t="shared" si="1068"/>
        <v>0</v>
      </c>
      <c r="BY433">
        <f t="shared" si="1068"/>
        <v>0</v>
      </c>
      <c r="BZ433">
        <f t="shared" si="1068"/>
        <v>0</v>
      </c>
      <c r="CA433">
        <f t="shared" si="1068"/>
        <v>0</v>
      </c>
      <c r="CB433">
        <f t="shared" si="1068"/>
        <v>0</v>
      </c>
      <c r="CC433">
        <f t="shared" si="1068"/>
        <v>0</v>
      </c>
      <c r="CD433">
        <f t="shared" si="1068"/>
        <v>0</v>
      </c>
      <c r="CE433">
        <f t="shared" si="1068"/>
        <v>0</v>
      </c>
      <c r="CF433">
        <f t="shared" si="1068"/>
        <v>0</v>
      </c>
      <c r="CG433">
        <f t="shared" si="1068"/>
        <v>0</v>
      </c>
      <c r="CH433">
        <f t="shared" si="1068"/>
        <v>0</v>
      </c>
      <c r="CI433">
        <f t="shared" si="1068"/>
        <v>0</v>
      </c>
      <c r="CJ433">
        <f t="shared" si="1068"/>
        <v>0</v>
      </c>
      <c r="CK433">
        <f t="shared" si="1068"/>
        <v>0</v>
      </c>
      <c r="CL433">
        <f t="shared" si="1068"/>
        <v>0</v>
      </c>
      <c r="CM433">
        <f t="shared" si="1068"/>
        <v>0</v>
      </c>
      <c r="CN433">
        <f t="shared" si="1068"/>
        <v>0</v>
      </c>
      <c r="CO433">
        <f t="shared" si="1068"/>
        <v>0</v>
      </c>
      <c r="CP433">
        <f t="shared" si="1068"/>
        <v>0</v>
      </c>
      <c r="CQ433">
        <f t="shared" si="1068"/>
        <v>0</v>
      </c>
      <c r="CR433">
        <f t="shared" si="1068"/>
        <v>0</v>
      </c>
      <c r="CS433">
        <f t="shared" si="1068"/>
        <v>0</v>
      </c>
      <c r="CT433">
        <f t="shared" si="1068"/>
        <v>0</v>
      </c>
      <c r="CU433">
        <f t="shared" si="1068"/>
        <v>0</v>
      </c>
      <c r="CV433">
        <f t="shared" ref="CV433:DW433" si="1069">IF($C433&lt;&gt;"",IF(AJ433&gt;0,1,0),0)</f>
        <v>0</v>
      </c>
      <c r="CW433">
        <f t="shared" si="1069"/>
        <v>0</v>
      </c>
      <c r="CX433">
        <f t="shared" si="1069"/>
        <v>0</v>
      </c>
      <c r="CY433">
        <f t="shared" si="1069"/>
        <v>0</v>
      </c>
      <c r="CZ433">
        <f t="shared" si="1069"/>
        <v>0</v>
      </c>
      <c r="DA433">
        <f t="shared" si="1069"/>
        <v>0</v>
      </c>
      <c r="DB433">
        <f t="shared" si="1069"/>
        <v>0</v>
      </c>
      <c r="DC433">
        <f t="shared" si="1069"/>
        <v>0</v>
      </c>
      <c r="DD433">
        <f t="shared" si="1069"/>
        <v>0</v>
      </c>
      <c r="DE433">
        <f t="shared" si="1069"/>
        <v>0</v>
      </c>
      <c r="DF433">
        <f t="shared" si="1069"/>
        <v>0</v>
      </c>
      <c r="DG433">
        <f t="shared" si="1069"/>
        <v>0</v>
      </c>
      <c r="DH433">
        <f t="shared" si="1069"/>
        <v>0</v>
      </c>
      <c r="DI433">
        <f t="shared" si="1069"/>
        <v>0</v>
      </c>
      <c r="DJ433">
        <f t="shared" si="1069"/>
        <v>0</v>
      </c>
      <c r="DK433">
        <f t="shared" si="1069"/>
        <v>0</v>
      </c>
      <c r="DL433">
        <f t="shared" si="1069"/>
        <v>0</v>
      </c>
      <c r="DM433">
        <f t="shared" si="1069"/>
        <v>0</v>
      </c>
      <c r="DN433">
        <f t="shared" si="1069"/>
        <v>0</v>
      </c>
      <c r="DO433">
        <f t="shared" si="1069"/>
        <v>0</v>
      </c>
      <c r="DP433">
        <f t="shared" si="1069"/>
        <v>0</v>
      </c>
      <c r="DQ433">
        <f t="shared" si="1069"/>
        <v>0</v>
      </c>
      <c r="DR433">
        <f t="shared" si="1069"/>
        <v>0</v>
      </c>
      <c r="DS433">
        <f t="shared" si="1069"/>
        <v>0</v>
      </c>
      <c r="DT433">
        <f t="shared" si="1069"/>
        <v>0</v>
      </c>
      <c r="DU433">
        <f t="shared" si="1069"/>
        <v>0</v>
      </c>
      <c r="DV433">
        <f t="shared" si="1069"/>
        <v>0</v>
      </c>
      <c r="DW433">
        <f t="shared" si="1069"/>
        <v>0</v>
      </c>
      <c r="DX433">
        <f>IF($C433&lt;&gt;"",IF(BL431&gt;0,1,0),0)</f>
        <v>0</v>
      </c>
      <c r="DY433">
        <f>IF($C433&lt;&gt;"",IF(BM431&gt;0,1,0),0)</f>
        <v>0</v>
      </c>
      <c r="DZ433">
        <f>IF($C433&lt;&gt;"",IF(BN431&gt;0,1,0),0)</f>
        <v>0</v>
      </c>
    </row>
    <row r="434" spans="1:130">
      <c r="A434" s="106"/>
      <c r="B434" s="19" t="s">
        <v>205</v>
      </c>
      <c r="C434" s="96"/>
      <c r="D434" s="18">
        <v>0</v>
      </c>
      <c r="E434" s="18">
        <v>0</v>
      </c>
      <c r="F434" s="18">
        <v>0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0.32326100000000002</v>
      </c>
      <c r="P434" s="18">
        <v>0.74689499999999998</v>
      </c>
      <c r="Q434" s="18">
        <v>4.0326000000000001E-2</v>
      </c>
      <c r="R434" s="18">
        <v>9.2576000000000006E-2</v>
      </c>
      <c r="S434" s="18">
        <v>0.29849300000000001</v>
      </c>
      <c r="T434" s="18">
        <v>1.2016720000000001</v>
      </c>
      <c r="U434" s="18">
        <v>1.261873</v>
      </c>
      <c r="V434" s="18">
        <v>0.81100000000000005</v>
      </c>
      <c r="W434" s="18">
        <v>1.482364</v>
      </c>
      <c r="X434" s="18">
        <v>0.9</v>
      </c>
      <c r="Y434" s="18">
        <v>0.95664700000000003</v>
      </c>
      <c r="Z434" s="18">
        <v>0.749884</v>
      </c>
      <c r="AA434" s="18">
        <v>0.74424299999999999</v>
      </c>
      <c r="AB434" s="18">
        <v>0.84076499999999998</v>
      </c>
      <c r="AC434" s="18">
        <v>1.4163060000000001</v>
      </c>
      <c r="AD434" s="18">
        <v>1.137</v>
      </c>
      <c r="AE434" s="18">
        <v>11.1523</v>
      </c>
      <c r="AF434" s="18">
        <v>6.6029350000000004</v>
      </c>
      <c r="AG434" s="18">
        <v>13.094239999999999</v>
      </c>
      <c r="AH434" s="18">
        <v>42.799390000000002</v>
      </c>
      <c r="AI434" s="18">
        <v>118.7927</v>
      </c>
      <c r="AJ434" s="18">
        <v>180.43600000000001</v>
      </c>
      <c r="AK434" s="18">
        <v>175.97749999999999</v>
      </c>
      <c r="AL434" s="18">
        <v>204.2586</v>
      </c>
      <c r="AM434" s="18">
        <v>207.18039999999999</v>
      </c>
      <c r="AN434" s="18">
        <v>216.31129999999999</v>
      </c>
      <c r="AO434" s="18">
        <v>261.62630000000001</v>
      </c>
      <c r="AP434" s="18">
        <v>255.4614</v>
      </c>
      <c r="AQ434" s="18">
        <v>63.367199999999997</v>
      </c>
      <c r="AR434" s="18">
        <v>49.791324299999999</v>
      </c>
      <c r="AS434" s="18">
        <v>55.497177499999999</v>
      </c>
      <c r="AT434" s="18">
        <v>38.243134099999999</v>
      </c>
      <c r="AU434" s="18">
        <v>39.223601300000006</v>
      </c>
      <c r="AV434" s="18">
        <v>16.717251900000001</v>
      </c>
      <c r="AW434" s="18">
        <v>13.670904399999998</v>
      </c>
      <c r="AX434" s="18">
        <v>9.2211689999999997</v>
      </c>
      <c r="AY434" s="18">
        <v>9.4644504000000005</v>
      </c>
      <c r="AZ434" s="18">
        <v>9.0737843000000016</v>
      </c>
      <c r="BA434" s="18">
        <v>9.1443766999999987</v>
      </c>
      <c r="BB434" s="18">
        <v>9.1985843999999997</v>
      </c>
      <c r="BC434" s="18">
        <v>8.9092797000000008</v>
      </c>
      <c r="BD434" s="18">
        <v>8.8719760000000001</v>
      </c>
      <c r="BE434" s="57">
        <v>8.7142773000000009</v>
      </c>
      <c r="BF434" s="31">
        <v>8.6520787000000006</v>
      </c>
      <c r="BG434" s="31">
        <v>8.5806931999999989</v>
      </c>
      <c r="BH434" s="31">
        <v>8.5462085999999999</v>
      </c>
      <c r="BI434" s="31">
        <v>8.6439190000000004</v>
      </c>
      <c r="BJ434" s="31">
        <v>8.5301894000000011</v>
      </c>
      <c r="BK434" s="118">
        <v>8.5028968999999996</v>
      </c>
      <c r="BL434" s="18">
        <v>8.4926159999999999</v>
      </c>
      <c r="BM434" s="118">
        <v>8.4587947000000003</v>
      </c>
      <c r="BN434" s="118">
        <v>1029</v>
      </c>
      <c r="BO434" s="103"/>
      <c r="BP434">
        <f t="shared" ref="BP434:CU434" si="1070">IF($C434&lt;&gt;"",IF(D434&gt;0,1,0),0)</f>
        <v>0</v>
      </c>
      <c r="BQ434">
        <f t="shared" si="1070"/>
        <v>0</v>
      </c>
      <c r="BR434">
        <f t="shared" si="1070"/>
        <v>0</v>
      </c>
      <c r="BS434">
        <f t="shared" si="1070"/>
        <v>0</v>
      </c>
      <c r="BT434">
        <f t="shared" si="1070"/>
        <v>0</v>
      </c>
      <c r="BU434">
        <f t="shared" si="1070"/>
        <v>0</v>
      </c>
      <c r="BV434">
        <f t="shared" si="1070"/>
        <v>0</v>
      </c>
      <c r="BW434">
        <f t="shared" si="1070"/>
        <v>0</v>
      </c>
      <c r="BX434">
        <f t="shared" si="1070"/>
        <v>0</v>
      </c>
      <c r="BY434">
        <f t="shared" si="1070"/>
        <v>0</v>
      </c>
      <c r="BZ434">
        <f t="shared" si="1070"/>
        <v>0</v>
      </c>
      <c r="CA434">
        <f t="shared" si="1070"/>
        <v>0</v>
      </c>
      <c r="CB434">
        <f t="shared" si="1070"/>
        <v>0</v>
      </c>
      <c r="CC434">
        <f t="shared" si="1070"/>
        <v>0</v>
      </c>
      <c r="CD434">
        <f t="shared" si="1070"/>
        <v>0</v>
      </c>
      <c r="CE434">
        <f t="shared" si="1070"/>
        <v>0</v>
      </c>
      <c r="CF434">
        <f t="shared" si="1070"/>
        <v>0</v>
      </c>
      <c r="CG434">
        <f t="shared" si="1070"/>
        <v>0</v>
      </c>
      <c r="CH434">
        <f t="shared" si="1070"/>
        <v>0</v>
      </c>
      <c r="CI434">
        <f t="shared" si="1070"/>
        <v>0</v>
      </c>
      <c r="CJ434">
        <f t="shared" si="1070"/>
        <v>0</v>
      </c>
      <c r="CK434">
        <f t="shared" si="1070"/>
        <v>0</v>
      </c>
      <c r="CL434">
        <f t="shared" si="1070"/>
        <v>0</v>
      </c>
      <c r="CM434">
        <f t="shared" si="1070"/>
        <v>0</v>
      </c>
      <c r="CN434">
        <f t="shared" si="1070"/>
        <v>0</v>
      </c>
      <c r="CO434">
        <f t="shared" si="1070"/>
        <v>0</v>
      </c>
      <c r="CP434">
        <f t="shared" si="1070"/>
        <v>0</v>
      </c>
      <c r="CQ434">
        <f t="shared" si="1070"/>
        <v>0</v>
      </c>
      <c r="CR434">
        <f t="shared" si="1070"/>
        <v>0</v>
      </c>
      <c r="CS434">
        <f t="shared" si="1070"/>
        <v>0</v>
      </c>
      <c r="CT434">
        <f t="shared" si="1070"/>
        <v>0</v>
      </c>
      <c r="CU434">
        <f t="shared" si="1070"/>
        <v>0</v>
      </c>
      <c r="CV434">
        <f t="shared" ref="CV434:DV434" si="1071">IF($C434&lt;&gt;"",IF(AJ434&gt;0,1,0),0)</f>
        <v>0</v>
      </c>
      <c r="CW434">
        <f t="shared" si="1071"/>
        <v>0</v>
      </c>
      <c r="CX434">
        <f t="shared" si="1071"/>
        <v>0</v>
      </c>
      <c r="CY434">
        <f t="shared" si="1071"/>
        <v>0</v>
      </c>
      <c r="CZ434">
        <f t="shared" si="1071"/>
        <v>0</v>
      </c>
      <c r="DA434">
        <f t="shared" si="1071"/>
        <v>0</v>
      </c>
      <c r="DB434">
        <f t="shared" si="1071"/>
        <v>0</v>
      </c>
      <c r="DC434">
        <f t="shared" si="1071"/>
        <v>0</v>
      </c>
      <c r="DD434">
        <f t="shared" si="1071"/>
        <v>0</v>
      </c>
      <c r="DE434">
        <f t="shared" si="1071"/>
        <v>0</v>
      </c>
      <c r="DF434">
        <f t="shared" si="1071"/>
        <v>0</v>
      </c>
      <c r="DG434">
        <f t="shared" si="1071"/>
        <v>0</v>
      </c>
      <c r="DH434">
        <f t="shared" si="1071"/>
        <v>0</v>
      </c>
      <c r="DI434">
        <f t="shared" si="1071"/>
        <v>0</v>
      </c>
      <c r="DJ434">
        <f t="shared" si="1071"/>
        <v>0</v>
      </c>
      <c r="DK434">
        <f t="shared" si="1071"/>
        <v>0</v>
      </c>
      <c r="DL434">
        <f t="shared" si="1071"/>
        <v>0</v>
      </c>
      <c r="DM434">
        <f t="shared" si="1071"/>
        <v>0</v>
      </c>
      <c r="DN434">
        <f t="shared" si="1071"/>
        <v>0</v>
      </c>
      <c r="DO434">
        <f t="shared" si="1071"/>
        <v>0</v>
      </c>
      <c r="DP434">
        <f t="shared" si="1071"/>
        <v>0</v>
      </c>
      <c r="DQ434">
        <f t="shared" si="1071"/>
        <v>0</v>
      </c>
      <c r="DR434">
        <f t="shared" si="1071"/>
        <v>0</v>
      </c>
      <c r="DS434">
        <f t="shared" si="1071"/>
        <v>0</v>
      </c>
      <c r="DT434">
        <f t="shared" si="1071"/>
        <v>0</v>
      </c>
      <c r="DU434">
        <f t="shared" si="1071"/>
        <v>0</v>
      </c>
      <c r="DV434">
        <f t="shared" si="1071"/>
        <v>0</v>
      </c>
      <c r="DW434">
        <f>IF($C434&lt;&gt;"",IF(#REF!&gt;0,1,0),0)</f>
        <v>0</v>
      </c>
      <c r="DX434">
        <f>IF($C434&lt;&gt;"",IF(#REF!&gt;0,1,0),0)</f>
        <v>0</v>
      </c>
      <c r="DY434">
        <f>IF($C434&lt;&gt;"",IF(#REF!&gt;0,1,0),0)</f>
        <v>0</v>
      </c>
      <c r="DZ434">
        <f>IF($C434&lt;&gt;"",IF(#REF!&gt;0,1,0),0)</f>
        <v>0</v>
      </c>
    </row>
    <row r="435" spans="1:130" ht="15.75">
      <c r="A435" s="106" t="str">
        <f>IF(LEFT(B495,1)&lt;&gt;"",IF(LEFT(B495,1)&lt;&gt;" ",COUNT($A$66:A433)+1,""),"")</f>
        <v/>
      </c>
      <c r="B435" s="55"/>
      <c r="C435" s="96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4"/>
      <c r="BM435" s="2"/>
      <c r="BN435" s="2"/>
      <c r="BO435" s="103"/>
    </row>
    <row r="436" spans="1:130">
      <c r="A436" s="105">
        <f>IF(LEFT(B436,1)&lt;&gt;"",IF(LEFT(B436,1)&lt;&gt;" ",COUNT($A$66:A435)+1,""),"")</f>
        <v>52</v>
      </c>
      <c r="B436" s="56" t="s">
        <v>66</v>
      </c>
      <c r="C436" s="96">
        <v>4</v>
      </c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4">
        <f t="shared" ref="N436:BK436" si="1072">SUM(N437:N440)</f>
        <v>0</v>
      </c>
      <c r="O436" s="4">
        <f t="shared" si="1072"/>
        <v>0</v>
      </c>
      <c r="P436" s="4">
        <f t="shared" si="1072"/>
        <v>0</v>
      </c>
      <c r="Q436" s="4">
        <f t="shared" si="1072"/>
        <v>0</v>
      </c>
      <c r="R436" s="4">
        <f t="shared" si="1072"/>
        <v>0</v>
      </c>
      <c r="S436" s="4">
        <f t="shared" si="1072"/>
        <v>0</v>
      </c>
      <c r="T436" s="4">
        <f t="shared" si="1072"/>
        <v>3.0419000000000002E-2</v>
      </c>
      <c r="U436" s="4">
        <f t="shared" si="1072"/>
        <v>0.19403799999999999</v>
      </c>
      <c r="V436" s="4">
        <f t="shared" si="1072"/>
        <v>0</v>
      </c>
      <c r="W436" s="4">
        <f t="shared" si="1072"/>
        <v>0.699932</v>
      </c>
      <c r="X436" s="4">
        <f t="shared" si="1072"/>
        <v>0.29812499999999997</v>
      </c>
      <c r="Y436" s="4">
        <f t="shared" si="1072"/>
        <v>0</v>
      </c>
      <c r="Z436" s="4">
        <f t="shared" si="1072"/>
        <v>1E-3</v>
      </c>
      <c r="AA436" s="4">
        <f t="shared" si="1072"/>
        <v>0</v>
      </c>
      <c r="AB436" s="4">
        <f t="shared" si="1072"/>
        <v>0</v>
      </c>
      <c r="AC436" s="4">
        <f t="shared" si="1072"/>
        <v>0</v>
      </c>
      <c r="AD436" s="4">
        <f t="shared" si="1072"/>
        <v>0</v>
      </c>
      <c r="AE436" s="4">
        <f t="shared" si="1072"/>
        <v>0</v>
      </c>
      <c r="AF436" s="4">
        <f t="shared" si="1072"/>
        <v>0</v>
      </c>
      <c r="AG436" s="4">
        <f t="shared" si="1072"/>
        <v>0</v>
      </c>
      <c r="AH436" s="4">
        <f t="shared" si="1072"/>
        <v>1.9085999999999999E-2</v>
      </c>
      <c r="AI436" s="4">
        <f t="shared" si="1072"/>
        <v>4.5591E-2</v>
      </c>
      <c r="AJ436" s="4">
        <f t="shared" si="1072"/>
        <v>6.5389000000000003E-2</v>
      </c>
      <c r="AK436" s="4">
        <f t="shared" si="1072"/>
        <v>8.0638000000000001E-2</v>
      </c>
      <c r="AL436" s="4">
        <f t="shared" si="1072"/>
        <v>0.110704</v>
      </c>
      <c r="AM436" s="4">
        <f t="shared" si="1072"/>
        <v>0.13930899999999999</v>
      </c>
      <c r="AN436" s="4">
        <f t="shared" si="1072"/>
        <v>0.15035899999999999</v>
      </c>
      <c r="AO436" s="4">
        <f t="shared" si="1072"/>
        <v>0.14796400000000001</v>
      </c>
      <c r="AP436" s="4">
        <f t="shared" si="1072"/>
        <v>0.203015</v>
      </c>
      <c r="AQ436" s="4">
        <f t="shared" si="1072"/>
        <v>0.19489200000000001</v>
      </c>
      <c r="AR436" s="4">
        <f t="shared" si="1072"/>
        <v>0.199127</v>
      </c>
      <c r="AS436" s="4">
        <f t="shared" si="1072"/>
        <v>0.21366540000000001</v>
      </c>
      <c r="AT436" s="4">
        <f t="shared" si="1072"/>
        <v>0.55776409999999998</v>
      </c>
      <c r="AU436" s="4">
        <f t="shared" si="1072"/>
        <v>0.72389049999999999</v>
      </c>
      <c r="AV436" s="4">
        <f t="shared" si="1072"/>
        <v>0.40045740000000002</v>
      </c>
      <c r="AW436" s="4">
        <f t="shared" si="1072"/>
        <v>0.37042579999999997</v>
      </c>
      <c r="AX436" s="4">
        <f t="shared" si="1072"/>
        <v>2.9927288999999999</v>
      </c>
      <c r="AY436" s="4">
        <f t="shared" si="1072"/>
        <v>3.1732672000000002</v>
      </c>
      <c r="AZ436" s="4">
        <f t="shared" si="1072"/>
        <v>2.5717628999999995</v>
      </c>
      <c r="BA436" s="4">
        <f t="shared" si="1072"/>
        <v>3.3109107999999998</v>
      </c>
      <c r="BB436" s="4">
        <f t="shared" si="1072"/>
        <v>0.10624449999999999</v>
      </c>
      <c r="BC436" s="4">
        <f t="shared" si="1072"/>
        <v>0.47593590000000002</v>
      </c>
      <c r="BD436" s="4">
        <f t="shared" si="1072"/>
        <v>0.21156449999999999</v>
      </c>
      <c r="BE436" s="4">
        <f t="shared" si="1072"/>
        <v>0.61998669999999989</v>
      </c>
      <c r="BF436" s="4">
        <f t="shared" si="1072"/>
        <v>2.8000000000000001E-2</v>
      </c>
      <c r="BG436" s="4">
        <f t="shared" si="1072"/>
        <v>0</v>
      </c>
      <c r="BH436" s="4">
        <f t="shared" si="1072"/>
        <v>0</v>
      </c>
      <c r="BI436" s="4">
        <f t="shared" si="1072"/>
        <v>0</v>
      </c>
      <c r="BJ436" s="4">
        <f t="shared" si="1072"/>
        <v>0</v>
      </c>
      <c r="BK436" s="4">
        <f t="shared" si="1072"/>
        <v>0</v>
      </c>
      <c r="BL436" s="4">
        <f>SUM(BL437:BL440)</f>
        <v>10.545566700000002</v>
      </c>
      <c r="BM436" s="4">
        <f>SUM(BM437:BM440)</f>
        <v>29</v>
      </c>
      <c r="BN436" s="4">
        <f>SUM(BN437:BN440)</f>
        <v>0</v>
      </c>
      <c r="BO436" s="103"/>
      <c r="BP436">
        <f t="shared" ref="BP436:CU436" si="1073">IF($C436&lt;&gt;"",IF(D436&gt;0,1,0),0)</f>
        <v>0</v>
      </c>
      <c r="BQ436">
        <f t="shared" si="1073"/>
        <v>0</v>
      </c>
      <c r="BR436">
        <f t="shared" si="1073"/>
        <v>0</v>
      </c>
      <c r="BS436">
        <f t="shared" si="1073"/>
        <v>0</v>
      </c>
      <c r="BT436">
        <f t="shared" si="1073"/>
        <v>0</v>
      </c>
      <c r="BU436">
        <f t="shared" si="1073"/>
        <v>0</v>
      </c>
      <c r="BV436">
        <f t="shared" si="1073"/>
        <v>0</v>
      </c>
      <c r="BW436">
        <f t="shared" si="1073"/>
        <v>0</v>
      </c>
      <c r="BX436">
        <f t="shared" si="1073"/>
        <v>0</v>
      </c>
      <c r="BY436">
        <f t="shared" si="1073"/>
        <v>0</v>
      </c>
      <c r="BZ436">
        <f t="shared" si="1073"/>
        <v>0</v>
      </c>
      <c r="CA436">
        <f t="shared" si="1073"/>
        <v>0</v>
      </c>
      <c r="CB436">
        <f t="shared" si="1073"/>
        <v>0</v>
      </c>
      <c r="CC436">
        <f t="shared" si="1073"/>
        <v>0</v>
      </c>
      <c r="CD436">
        <f t="shared" si="1073"/>
        <v>0</v>
      </c>
      <c r="CE436">
        <f t="shared" si="1073"/>
        <v>0</v>
      </c>
      <c r="CF436">
        <f t="shared" si="1073"/>
        <v>1</v>
      </c>
      <c r="CG436">
        <f t="shared" si="1073"/>
        <v>1</v>
      </c>
      <c r="CH436">
        <f t="shared" si="1073"/>
        <v>0</v>
      </c>
      <c r="CI436">
        <f t="shared" si="1073"/>
        <v>1</v>
      </c>
      <c r="CJ436">
        <f t="shared" si="1073"/>
        <v>1</v>
      </c>
      <c r="CK436">
        <f t="shared" si="1073"/>
        <v>0</v>
      </c>
      <c r="CL436">
        <f t="shared" si="1073"/>
        <v>1</v>
      </c>
      <c r="CM436">
        <f t="shared" si="1073"/>
        <v>0</v>
      </c>
      <c r="CN436">
        <f t="shared" si="1073"/>
        <v>0</v>
      </c>
      <c r="CO436">
        <f t="shared" si="1073"/>
        <v>0</v>
      </c>
      <c r="CP436">
        <f t="shared" si="1073"/>
        <v>0</v>
      </c>
      <c r="CQ436">
        <f t="shared" si="1073"/>
        <v>0</v>
      </c>
      <c r="CR436">
        <f t="shared" si="1073"/>
        <v>0</v>
      </c>
      <c r="CS436">
        <f t="shared" si="1073"/>
        <v>0</v>
      </c>
      <c r="CT436">
        <f t="shared" si="1073"/>
        <v>1</v>
      </c>
      <c r="CU436">
        <f t="shared" si="1073"/>
        <v>1</v>
      </c>
      <c r="CV436">
        <f t="shared" ref="CV436:DZ437" si="1074">IF($C436&lt;&gt;"",IF(AJ436&gt;0,1,0),0)</f>
        <v>1</v>
      </c>
      <c r="CW436">
        <f t="shared" si="1074"/>
        <v>1</v>
      </c>
      <c r="CX436">
        <f t="shared" si="1074"/>
        <v>1</v>
      </c>
      <c r="CY436">
        <f t="shared" si="1074"/>
        <v>1</v>
      </c>
      <c r="CZ436">
        <f t="shared" si="1074"/>
        <v>1</v>
      </c>
      <c r="DA436">
        <f t="shared" si="1074"/>
        <v>1</v>
      </c>
      <c r="DB436">
        <f t="shared" si="1074"/>
        <v>1</v>
      </c>
      <c r="DC436">
        <f t="shared" si="1074"/>
        <v>1</v>
      </c>
      <c r="DD436">
        <f t="shared" si="1074"/>
        <v>1</v>
      </c>
      <c r="DE436">
        <f t="shared" si="1074"/>
        <v>1</v>
      </c>
      <c r="DF436">
        <f t="shared" si="1074"/>
        <v>1</v>
      </c>
      <c r="DG436">
        <f t="shared" si="1074"/>
        <v>1</v>
      </c>
      <c r="DH436">
        <f t="shared" si="1074"/>
        <v>1</v>
      </c>
      <c r="DI436">
        <f t="shared" si="1074"/>
        <v>1</v>
      </c>
      <c r="DJ436">
        <f t="shared" si="1074"/>
        <v>1</v>
      </c>
      <c r="DK436">
        <f t="shared" si="1074"/>
        <v>1</v>
      </c>
      <c r="DL436">
        <f t="shared" si="1074"/>
        <v>1</v>
      </c>
      <c r="DM436">
        <f t="shared" si="1074"/>
        <v>1</v>
      </c>
      <c r="DN436">
        <f t="shared" si="1074"/>
        <v>1</v>
      </c>
      <c r="DO436">
        <f t="shared" si="1074"/>
        <v>1</v>
      </c>
      <c r="DP436">
        <f t="shared" si="1074"/>
        <v>1</v>
      </c>
      <c r="DQ436">
        <f t="shared" si="1074"/>
        <v>1</v>
      </c>
      <c r="DR436">
        <f t="shared" si="1074"/>
        <v>1</v>
      </c>
      <c r="DS436">
        <f t="shared" si="1074"/>
        <v>0</v>
      </c>
      <c r="DT436">
        <f t="shared" si="1074"/>
        <v>0</v>
      </c>
      <c r="DU436">
        <f t="shared" si="1074"/>
        <v>0</v>
      </c>
      <c r="DV436">
        <f t="shared" si="1074"/>
        <v>0</v>
      </c>
      <c r="DW436">
        <f t="shared" si="1074"/>
        <v>0</v>
      </c>
      <c r="DX436">
        <f t="shared" si="1074"/>
        <v>1</v>
      </c>
      <c r="DY436">
        <f t="shared" si="1074"/>
        <v>1</v>
      </c>
      <c r="DZ436">
        <f t="shared" si="1074"/>
        <v>0</v>
      </c>
    </row>
    <row r="437" spans="1:130">
      <c r="A437" s="105"/>
      <c r="B437" s="19" t="s">
        <v>202</v>
      </c>
      <c r="C437" s="96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18">
        <v>0</v>
      </c>
      <c r="AS437" s="18">
        <v>0</v>
      </c>
      <c r="AT437" s="18">
        <v>0</v>
      </c>
      <c r="AU437" s="18">
        <v>0</v>
      </c>
      <c r="AV437" s="18">
        <v>0</v>
      </c>
      <c r="AW437" s="18">
        <v>0</v>
      </c>
      <c r="AX437" s="18">
        <v>0</v>
      </c>
      <c r="AY437" s="18">
        <v>0</v>
      </c>
      <c r="AZ437" s="18">
        <v>0</v>
      </c>
      <c r="BA437" s="18">
        <v>0</v>
      </c>
      <c r="BB437" s="18">
        <v>0</v>
      </c>
      <c r="BC437" s="18">
        <v>0</v>
      </c>
      <c r="BD437" s="18">
        <v>0</v>
      </c>
      <c r="BE437" s="18">
        <v>0</v>
      </c>
      <c r="BF437" s="18">
        <v>0</v>
      </c>
      <c r="BG437" s="18">
        <v>0</v>
      </c>
      <c r="BH437" s="18">
        <v>0</v>
      </c>
      <c r="BI437" s="18">
        <v>0</v>
      </c>
      <c r="BJ437" s="18">
        <v>0</v>
      </c>
      <c r="BK437" s="18">
        <v>0</v>
      </c>
      <c r="BL437" s="118">
        <v>10.545566700000002</v>
      </c>
      <c r="BM437" s="118">
        <v>29</v>
      </c>
      <c r="BN437" s="118">
        <v>0</v>
      </c>
      <c r="BO437" s="103"/>
      <c r="BP437">
        <f t="shared" ref="BP437" si="1075">IF($C437&lt;&gt;"",IF(D437&gt;0,1,0),0)</f>
        <v>0</v>
      </c>
      <c r="BQ437">
        <f t="shared" ref="BQ437" si="1076">IF($C437&lt;&gt;"",IF(E437&gt;0,1,0),0)</f>
        <v>0</v>
      </c>
      <c r="BR437">
        <f t="shared" ref="BR437" si="1077">IF($C437&lt;&gt;"",IF(F437&gt;0,1,0),0)</f>
        <v>0</v>
      </c>
      <c r="BS437">
        <f t="shared" ref="BS437" si="1078">IF($C437&lt;&gt;"",IF(G437&gt;0,1,0),0)</f>
        <v>0</v>
      </c>
      <c r="BT437">
        <f t="shared" ref="BT437" si="1079">IF($C437&lt;&gt;"",IF(H437&gt;0,1,0),0)</f>
        <v>0</v>
      </c>
      <c r="BU437">
        <f t="shared" ref="BU437" si="1080">IF($C437&lt;&gt;"",IF(I437&gt;0,1,0),0)</f>
        <v>0</v>
      </c>
      <c r="BV437">
        <f t="shared" ref="BV437" si="1081">IF($C437&lt;&gt;"",IF(J437&gt;0,1,0),0)</f>
        <v>0</v>
      </c>
      <c r="BW437">
        <f t="shared" ref="BW437" si="1082">IF($C437&lt;&gt;"",IF(K437&gt;0,1,0),0)</f>
        <v>0</v>
      </c>
      <c r="BX437">
        <f t="shared" ref="BX437" si="1083">IF($C437&lt;&gt;"",IF(L437&gt;0,1,0),0)</f>
        <v>0</v>
      </c>
      <c r="BY437">
        <f t="shared" ref="BY437" si="1084">IF($C437&lt;&gt;"",IF(M437&gt;0,1,0),0)</f>
        <v>0</v>
      </c>
      <c r="BZ437">
        <f t="shared" ref="BZ437" si="1085">IF($C437&lt;&gt;"",IF(N437&gt;0,1,0),0)</f>
        <v>0</v>
      </c>
      <c r="CA437">
        <f t="shared" ref="CA437" si="1086">IF($C437&lt;&gt;"",IF(O437&gt;0,1,0),0)</f>
        <v>0</v>
      </c>
      <c r="CB437">
        <f t="shared" ref="CB437" si="1087">IF($C437&lt;&gt;"",IF(P437&gt;0,1,0),0)</f>
        <v>0</v>
      </c>
      <c r="CC437">
        <f t="shared" ref="CC437" si="1088">IF($C437&lt;&gt;"",IF(Q437&gt;0,1,0),0)</f>
        <v>0</v>
      </c>
      <c r="CD437">
        <f t="shared" ref="CD437" si="1089">IF($C437&lt;&gt;"",IF(R437&gt;0,1,0),0)</f>
        <v>0</v>
      </c>
      <c r="CE437">
        <f t="shared" ref="CE437" si="1090">IF($C437&lt;&gt;"",IF(S437&gt;0,1,0),0)</f>
        <v>0</v>
      </c>
      <c r="CF437">
        <f t="shared" ref="CF437" si="1091">IF($C437&lt;&gt;"",IF(T437&gt;0,1,0),0)</f>
        <v>0</v>
      </c>
      <c r="CG437">
        <f t="shared" ref="CG437" si="1092">IF($C437&lt;&gt;"",IF(U437&gt;0,1,0),0)</f>
        <v>0</v>
      </c>
      <c r="CH437">
        <f t="shared" ref="CH437" si="1093">IF($C437&lt;&gt;"",IF(V437&gt;0,1,0),0)</f>
        <v>0</v>
      </c>
      <c r="CI437">
        <f t="shared" ref="CI437" si="1094">IF($C437&lt;&gt;"",IF(W437&gt;0,1,0),0)</f>
        <v>0</v>
      </c>
      <c r="CJ437">
        <f t="shared" ref="CJ437" si="1095">IF($C437&lt;&gt;"",IF(X437&gt;0,1,0),0)</f>
        <v>0</v>
      </c>
      <c r="CK437">
        <f t="shared" ref="CK437" si="1096">IF($C437&lt;&gt;"",IF(Y437&gt;0,1,0),0)</f>
        <v>0</v>
      </c>
      <c r="CL437">
        <f t="shared" ref="CL437" si="1097">IF($C437&lt;&gt;"",IF(Z437&gt;0,1,0),0)</f>
        <v>0</v>
      </c>
      <c r="CM437">
        <f t="shared" ref="CM437" si="1098">IF($C437&lt;&gt;"",IF(AA437&gt;0,1,0),0)</f>
        <v>0</v>
      </c>
      <c r="CN437">
        <f t="shared" ref="CN437" si="1099">IF($C437&lt;&gt;"",IF(AB437&gt;0,1,0),0)</f>
        <v>0</v>
      </c>
      <c r="CO437">
        <f t="shared" ref="CO437" si="1100">IF($C437&lt;&gt;"",IF(AC437&gt;0,1,0),0)</f>
        <v>0</v>
      </c>
      <c r="CP437">
        <f t="shared" ref="CP437" si="1101">IF($C437&lt;&gt;"",IF(AD437&gt;0,1,0),0)</f>
        <v>0</v>
      </c>
      <c r="CQ437">
        <f t="shared" ref="CQ437" si="1102">IF($C437&lt;&gt;"",IF(AE437&gt;0,1,0),0)</f>
        <v>0</v>
      </c>
      <c r="CR437">
        <f t="shared" ref="CR437" si="1103">IF($C437&lt;&gt;"",IF(AF437&gt;0,1,0),0)</f>
        <v>0</v>
      </c>
      <c r="CS437">
        <f t="shared" ref="CS437" si="1104">IF($C437&lt;&gt;"",IF(AG437&gt;0,1,0),0)</f>
        <v>0</v>
      </c>
      <c r="CT437">
        <f t="shared" ref="CT437" si="1105">IF($C437&lt;&gt;"",IF(AH437&gt;0,1,0),0)</f>
        <v>0</v>
      </c>
      <c r="CU437">
        <f t="shared" ref="CU437" si="1106">IF($C437&lt;&gt;"",IF(AI437&gt;0,1,0),0)</f>
        <v>0</v>
      </c>
      <c r="CV437">
        <f t="shared" si="1074"/>
        <v>0</v>
      </c>
      <c r="CW437">
        <f t="shared" si="1074"/>
        <v>0</v>
      </c>
      <c r="CX437">
        <f t="shared" si="1074"/>
        <v>0</v>
      </c>
      <c r="CY437">
        <f t="shared" si="1074"/>
        <v>0</v>
      </c>
      <c r="CZ437">
        <f t="shared" si="1074"/>
        <v>0</v>
      </c>
      <c r="DA437">
        <f t="shared" si="1074"/>
        <v>0</v>
      </c>
      <c r="DB437">
        <f t="shared" si="1074"/>
        <v>0</v>
      </c>
      <c r="DC437">
        <f t="shared" si="1074"/>
        <v>0</v>
      </c>
      <c r="DD437">
        <f t="shared" si="1074"/>
        <v>0</v>
      </c>
      <c r="DE437">
        <f t="shared" si="1074"/>
        <v>0</v>
      </c>
      <c r="DF437">
        <f t="shared" si="1074"/>
        <v>0</v>
      </c>
      <c r="DG437">
        <f t="shared" si="1074"/>
        <v>0</v>
      </c>
      <c r="DH437">
        <f t="shared" si="1074"/>
        <v>0</v>
      </c>
      <c r="DI437">
        <f t="shared" si="1074"/>
        <v>0</v>
      </c>
      <c r="DJ437">
        <f t="shared" si="1074"/>
        <v>0</v>
      </c>
      <c r="DK437">
        <f t="shared" si="1074"/>
        <v>0</v>
      </c>
      <c r="DL437">
        <f t="shared" si="1074"/>
        <v>0</v>
      </c>
      <c r="DM437">
        <f t="shared" si="1074"/>
        <v>0</v>
      </c>
      <c r="DN437">
        <f t="shared" si="1074"/>
        <v>0</v>
      </c>
      <c r="DO437">
        <f t="shared" si="1074"/>
        <v>0</v>
      </c>
      <c r="DP437">
        <f t="shared" si="1074"/>
        <v>0</v>
      </c>
      <c r="DQ437">
        <f t="shared" si="1074"/>
        <v>0</v>
      </c>
      <c r="DR437">
        <f t="shared" si="1074"/>
        <v>0</v>
      </c>
      <c r="DS437">
        <f t="shared" si="1074"/>
        <v>0</v>
      </c>
      <c r="DT437">
        <f t="shared" si="1074"/>
        <v>0</v>
      </c>
      <c r="DU437">
        <f t="shared" si="1074"/>
        <v>0</v>
      </c>
      <c r="DV437">
        <f t="shared" si="1074"/>
        <v>0</v>
      </c>
      <c r="DW437">
        <f t="shared" si="1074"/>
        <v>0</v>
      </c>
      <c r="DX437">
        <f t="shared" si="1074"/>
        <v>0</v>
      </c>
      <c r="DY437">
        <f t="shared" si="1074"/>
        <v>0</v>
      </c>
      <c r="DZ437">
        <f t="shared" si="1074"/>
        <v>0</v>
      </c>
    </row>
    <row r="438" spans="1:130">
      <c r="A438" s="106"/>
      <c r="B438" s="55" t="s">
        <v>3</v>
      </c>
      <c r="C438" s="96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18">
        <v>3.0419000000000002E-2</v>
      </c>
      <c r="U438" s="18">
        <v>0.19403799999999999</v>
      </c>
      <c r="V438" s="18">
        <v>0</v>
      </c>
      <c r="W438" s="18">
        <v>0.699932</v>
      </c>
      <c r="X438" s="18">
        <v>0.29812499999999997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1.9085999999999999E-2</v>
      </c>
      <c r="AI438" s="18">
        <v>4.5591E-2</v>
      </c>
      <c r="AJ438" s="18">
        <v>6.5389000000000003E-2</v>
      </c>
      <c r="AK438" s="18">
        <v>8.0638000000000001E-2</v>
      </c>
      <c r="AL438" s="18">
        <v>0.110704</v>
      </c>
      <c r="AM438" s="18">
        <v>0.13930899999999999</v>
      </c>
      <c r="AN438" s="18">
        <v>0.15035899999999999</v>
      </c>
      <c r="AO438" s="18">
        <v>0.14796400000000001</v>
      </c>
      <c r="AP438" s="18">
        <v>0.203015</v>
      </c>
      <c r="AQ438" s="18">
        <v>0.19489200000000001</v>
      </c>
      <c r="AR438" s="18">
        <v>0.199127</v>
      </c>
      <c r="AS438" s="18">
        <v>0.21366540000000001</v>
      </c>
      <c r="AT438" s="18">
        <v>0.55776409999999998</v>
      </c>
      <c r="AU438" s="18">
        <v>0.72389049999999999</v>
      </c>
      <c r="AV438" s="18">
        <v>0.40045740000000002</v>
      </c>
      <c r="AW438" s="18">
        <v>0.37042579999999997</v>
      </c>
      <c r="AX438" s="18">
        <v>2.9927288999999999</v>
      </c>
      <c r="AY438" s="18">
        <v>3.1312672000000004</v>
      </c>
      <c r="AZ438" s="18">
        <v>2.5011292999999997</v>
      </c>
      <c r="BA438" s="18">
        <v>3.2402772</v>
      </c>
      <c r="BB438" s="18">
        <v>3.5244499999999998E-2</v>
      </c>
      <c r="BC438" s="18">
        <v>0.45593590000000001</v>
      </c>
      <c r="BD438" s="18">
        <v>0.1295645</v>
      </c>
      <c r="BE438" s="25">
        <v>0.55498669999999994</v>
      </c>
      <c r="BF438" s="18">
        <v>2.8000000000000001E-2</v>
      </c>
      <c r="BG438" s="18">
        <v>0</v>
      </c>
      <c r="BH438" s="18">
        <v>0</v>
      </c>
      <c r="BI438" s="18">
        <v>0</v>
      </c>
      <c r="BJ438" s="118">
        <v>0</v>
      </c>
      <c r="BK438" s="118">
        <v>0</v>
      </c>
      <c r="BL438" s="118">
        <v>0</v>
      </c>
      <c r="BM438" s="118">
        <v>0</v>
      </c>
      <c r="BN438" s="118">
        <v>0</v>
      </c>
      <c r="BO438" s="103"/>
      <c r="BP438">
        <f t="shared" ref="BP438:BY439" si="1107">IF($C438&lt;&gt;"",IF(D438&gt;0,1,0),0)</f>
        <v>0</v>
      </c>
      <c r="BQ438">
        <f t="shared" si="1107"/>
        <v>0</v>
      </c>
      <c r="BR438">
        <f t="shared" si="1107"/>
        <v>0</v>
      </c>
      <c r="BS438">
        <f t="shared" si="1107"/>
        <v>0</v>
      </c>
      <c r="BT438">
        <f t="shared" si="1107"/>
        <v>0</v>
      </c>
      <c r="BU438">
        <f t="shared" si="1107"/>
        <v>0</v>
      </c>
      <c r="BV438">
        <f t="shared" si="1107"/>
        <v>0</v>
      </c>
      <c r="BW438">
        <f t="shared" si="1107"/>
        <v>0</v>
      </c>
      <c r="BX438">
        <f t="shared" si="1107"/>
        <v>0</v>
      </c>
      <c r="BY438">
        <f t="shared" si="1107"/>
        <v>0</v>
      </c>
      <c r="BZ438">
        <f t="shared" ref="BZ438:CI439" si="1108">IF($C438&lt;&gt;"",IF(N438&gt;0,1,0),0)</f>
        <v>0</v>
      </c>
      <c r="CA438">
        <f t="shared" si="1108"/>
        <v>0</v>
      </c>
      <c r="CB438">
        <f t="shared" si="1108"/>
        <v>0</v>
      </c>
      <c r="CC438">
        <f t="shared" si="1108"/>
        <v>0</v>
      </c>
      <c r="CD438">
        <f t="shared" si="1108"/>
        <v>0</v>
      </c>
      <c r="CE438">
        <f t="shared" si="1108"/>
        <v>0</v>
      </c>
      <c r="CF438">
        <f t="shared" si="1108"/>
        <v>0</v>
      </c>
      <c r="CG438">
        <f t="shared" si="1108"/>
        <v>0</v>
      </c>
      <c r="CH438">
        <f t="shared" si="1108"/>
        <v>0</v>
      </c>
      <c r="CI438">
        <f t="shared" si="1108"/>
        <v>0</v>
      </c>
      <c r="CJ438">
        <f t="shared" ref="CJ438:CS439" si="1109">IF($C438&lt;&gt;"",IF(X438&gt;0,1,0),0)</f>
        <v>0</v>
      </c>
      <c r="CK438">
        <f t="shared" si="1109"/>
        <v>0</v>
      </c>
      <c r="CL438">
        <f t="shared" si="1109"/>
        <v>0</v>
      </c>
      <c r="CM438">
        <f t="shared" si="1109"/>
        <v>0</v>
      </c>
      <c r="CN438">
        <f t="shared" si="1109"/>
        <v>0</v>
      </c>
      <c r="CO438">
        <f t="shared" si="1109"/>
        <v>0</v>
      </c>
      <c r="CP438">
        <f t="shared" si="1109"/>
        <v>0</v>
      </c>
      <c r="CQ438">
        <f t="shared" si="1109"/>
        <v>0</v>
      </c>
      <c r="CR438">
        <f t="shared" si="1109"/>
        <v>0</v>
      </c>
      <c r="CS438">
        <f t="shared" si="1109"/>
        <v>0</v>
      </c>
      <c r="CT438">
        <f t="shared" ref="CT438:DC439" si="1110">IF($C438&lt;&gt;"",IF(AH438&gt;0,1,0),0)</f>
        <v>0</v>
      </c>
      <c r="CU438">
        <f t="shared" si="1110"/>
        <v>0</v>
      </c>
      <c r="CV438">
        <f t="shared" si="1110"/>
        <v>0</v>
      </c>
      <c r="CW438">
        <f t="shared" si="1110"/>
        <v>0</v>
      </c>
      <c r="CX438">
        <f t="shared" si="1110"/>
        <v>0</v>
      </c>
      <c r="CY438">
        <f t="shared" si="1110"/>
        <v>0</v>
      </c>
      <c r="CZ438">
        <f t="shared" si="1110"/>
        <v>0</v>
      </c>
      <c r="DA438">
        <f t="shared" si="1110"/>
        <v>0</v>
      </c>
      <c r="DB438">
        <f t="shared" si="1110"/>
        <v>0</v>
      </c>
      <c r="DC438">
        <f t="shared" si="1110"/>
        <v>0</v>
      </c>
      <c r="DD438">
        <f t="shared" ref="DD438:DM439" si="1111">IF($C438&lt;&gt;"",IF(AR438&gt;0,1,0),0)</f>
        <v>0</v>
      </c>
      <c r="DE438">
        <f t="shared" si="1111"/>
        <v>0</v>
      </c>
      <c r="DF438">
        <f t="shared" si="1111"/>
        <v>0</v>
      </c>
      <c r="DG438">
        <f t="shared" si="1111"/>
        <v>0</v>
      </c>
      <c r="DH438">
        <f t="shared" si="1111"/>
        <v>0</v>
      </c>
      <c r="DI438">
        <f t="shared" si="1111"/>
        <v>0</v>
      </c>
      <c r="DJ438">
        <f t="shared" si="1111"/>
        <v>0</v>
      </c>
      <c r="DK438">
        <f t="shared" si="1111"/>
        <v>0</v>
      </c>
      <c r="DL438">
        <f t="shared" si="1111"/>
        <v>0</v>
      </c>
      <c r="DM438">
        <f t="shared" si="1111"/>
        <v>0</v>
      </c>
      <c r="DN438">
        <f t="shared" ref="DN438:DW439" si="1112">IF($C438&lt;&gt;"",IF(BB438&gt;0,1,0),0)</f>
        <v>0</v>
      </c>
      <c r="DO438">
        <f t="shared" si="1112"/>
        <v>0</v>
      </c>
      <c r="DP438">
        <f t="shared" si="1112"/>
        <v>0</v>
      </c>
      <c r="DQ438">
        <f t="shared" si="1112"/>
        <v>0</v>
      </c>
      <c r="DR438">
        <f t="shared" si="1112"/>
        <v>0</v>
      </c>
      <c r="DS438">
        <f t="shared" si="1112"/>
        <v>0</v>
      </c>
      <c r="DT438">
        <f t="shared" si="1112"/>
        <v>0</v>
      </c>
      <c r="DU438">
        <f t="shared" si="1112"/>
        <v>0</v>
      </c>
      <c r="DV438">
        <f t="shared" si="1112"/>
        <v>0</v>
      </c>
      <c r="DW438">
        <f t="shared" si="1112"/>
        <v>0</v>
      </c>
      <c r="DX438">
        <f>IF($C438&lt;&gt;"",IF(BL436&gt;0,1,0),0)</f>
        <v>0</v>
      </c>
      <c r="DY438">
        <f>IF($C438&lt;&gt;"",IF(BM436&gt;0,1,0),0)</f>
        <v>0</v>
      </c>
      <c r="DZ438">
        <f>IF($C438&lt;&gt;"",IF(BN436&gt;0,1,0),0)</f>
        <v>0</v>
      </c>
    </row>
    <row r="439" spans="1:130">
      <c r="A439" s="106"/>
      <c r="B439" s="19" t="s">
        <v>205</v>
      </c>
      <c r="C439" s="96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1E-3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18">
        <v>0</v>
      </c>
      <c r="AM439" s="18">
        <v>0</v>
      </c>
      <c r="AN439" s="18">
        <v>0</v>
      </c>
      <c r="AO439" s="18">
        <v>0</v>
      </c>
      <c r="AP439" s="18">
        <v>0</v>
      </c>
      <c r="AQ439" s="18">
        <v>0</v>
      </c>
      <c r="AR439" s="18">
        <v>0</v>
      </c>
      <c r="AS439" s="18">
        <v>0</v>
      </c>
      <c r="AT439" s="18">
        <v>0</v>
      </c>
      <c r="AU439" s="18">
        <v>0</v>
      </c>
      <c r="AV439" s="18">
        <v>0</v>
      </c>
      <c r="AW439" s="18">
        <v>0</v>
      </c>
      <c r="AX439" s="18">
        <v>0</v>
      </c>
      <c r="AY439" s="18">
        <v>4.2000000000000003E-2</v>
      </c>
      <c r="AZ439" s="18">
        <v>7.0633600000000005E-2</v>
      </c>
      <c r="BA439" s="18">
        <v>7.0633600000000005E-2</v>
      </c>
      <c r="BB439" s="18">
        <v>7.0999999999999994E-2</v>
      </c>
      <c r="BC439" s="18">
        <v>0.02</v>
      </c>
      <c r="BD439" s="18">
        <v>8.2000000000000003E-2</v>
      </c>
      <c r="BE439" s="25">
        <v>6.5000000000000002E-2</v>
      </c>
      <c r="BF439" s="18">
        <v>0</v>
      </c>
      <c r="BG439" s="18">
        <v>0</v>
      </c>
      <c r="BH439" s="18">
        <v>0</v>
      </c>
      <c r="BI439" s="18">
        <v>0</v>
      </c>
      <c r="BJ439" s="118">
        <v>0</v>
      </c>
      <c r="BK439" s="118">
        <v>0</v>
      </c>
      <c r="BL439" s="118">
        <v>0</v>
      </c>
      <c r="BM439" s="118">
        <v>0</v>
      </c>
      <c r="BN439" s="118">
        <v>0</v>
      </c>
      <c r="BO439" s="103"/>
      <c r="BP439">
        <f t="shared" si="1107"/>
        <v>0</v>
      </c>
      <c r="BQ439">
        <f t="shared" si="1107"/>
        <v>0</v>
      </c>
      <c r="BR439">
        <f t="shared" si="1107"/>
        <v>0</v>
      </c>
      <c r="BS439">
        <f t="shared" si="1107"/>
        <v>0</v>
      </c>
      <c r="BT439">
        <f t="shared" si="1107"/>
        <v>0</v>
      </c>
      <c r="BU439">
        <f t="shared" si="1107"/>
        <v>0</v>
      </c>
      <c r="BV439">
        <f t="shared" si="1107"/>
        <v>0</v>
      </c>
      <c r="BW439">
        <f t="shared" si="1107"/>
        <v>0</v>
      </c>
      <c r="BX439">
        <f t="shared" si="1107"/>
        <v>0</v>
      </c>
      <c r="BY439">
        <f t="shared" si="1107"/>
        <v>0</v>
      </c>
      <c r="BZ439">
        <f t="shared" si="1108"/>
        <v>0</v>
      </c>
      <c r="CA439">
        <f t="shared" si="1108"/>
        <v>0</v>
      </c>
      <c r="CB439">
        <f t="shared" si="1108"/>
        <v>0</v>
      </c>
      <c r="CC439">
        <f t="shared" si="1108"/>
        <v>0</v>
      </c>
      <c r="CD439">
        <f t="shared" si="1108"/>
        <v>0</v>
      </c>
      <c r="CE439">
        <f t="shared" si="1108"/>
        <v>0</v>
      </c>
      <c r="CF439">
        <f t="shared" si="1108"/>
        <v>0</v>
      </c>
      <c r="CG439">
        <f t="shared" si="1108"/>
        <v>0</v>
      </c>
      <c r="CH439">
        <f t="shared" si="1108"/>
        <v>0</v>
      </c>
      <c r="CI439">
        <f t="shared" si="1108"/>
        <v>0</v>
      </c>
      <c r="CJ439">
        <f t="shared" si="1109"/>
        <v>0</v>
      </c>
      <c r="CK439">
        <f t="shared" si="1109"/>
        <v>0</v>
      </c>
      <c r="CL439">
        <f t="shared" si="1109"/>
        <v>0</v>
      </c>
      <c r="CM439">
        <f t="shared" si="1109"/>
        <v>0</v>
      </c>
      <c r="CN439">
        <f t="shared" si="1109"/>
        <v>0</v>
      </c>
      <c r="CO439">
        <f t="shared" si="1109"/>
        <v>0</v>
      </c>
      <c r="CP439">
        <f t="shared" si="1109"/>
        <v>0</v>
      </c>
      <c r="CQ439">
        <f t="shared" si="1109"/>
        <v>0</v>
      </c>
      <c r="CR439">
        <f t="shared" si="1109"/>
        <v>0</v>
      </c>
      <c r="CS439">
        <f t="shared" si="1109"/>
        <v>0</v>
      </c>
      <c r="CT439">
        <f t="shared" si="1110"/>
        <v>0</v>
      </c>
      <c r="CU439">
        <f t="shared" si="1110"/>
        <v>0</v>
      </c>
      <c r="CV439">
        <f t="shared" si="1110"/>
        <v>0</v>
      </c>
      <c r="CW439">
        <f t="shared" si="1110"/>
        <v>0</v>
      </c>
      <c r="CX439">
        <f t="shared" si="1110"/>
        <v>0</v>
      </c>
      <c r="CY439">
        <f t="shared" si="1110"/>
        <v>0</v>
      </c>
      <c r="CZ439">
        <f t="shared" si="1110"/>
        <v>0</v>
      </c>
      <c r="DA439">
        <f t="shared" si="1110"/>
        <v>0</v>
      </c>
      <c r="DB439">
        <f t="shared" si="1110"/>
        <v>0</v>
      </c>
      <c r="DC439">
        <f t="shared" si="1110"/>
        <v>0</v>
      </c>
      <c r="DD439">
        <f t="shared" si="1111"/>
        <v>0</v>
      </c>
      <c r="DE439">
        <f t="shared" si="1111"/>
        <v>0</v>
      </c>
      <c r="DF439">
        <f t="shared" si="1111"/>
        <v>0</v>
      </c>
      <c r="DG439">
        <f t="shared" si="1111"/>
        <v>0</v>
      </c>
      <c r="DH439">
        <f t="shared" si="1111"/>
        <v>0</v>
      </c>
      <c r="DI439">
        <f t="shared" si="1111"/>
        <v>0</v>
      </c>
      <c r="DJ439">
        <f t="shared" si="1111"/>
        <v>0</v>
      </c>
      <c r="DK439">
        <f t="shared" si="1111"/>
        <v>0</v>
      </c>
      <c r="DL439">
        <f t="shared" si="1111"/>
        <v>0</v>
      </c>
      <c r="DM439">
        <f t="shared" si="1111"/>
        <v>0</v>
      </c>
      <c r="DN439">
        <f t="shared" si="1112"/>
        <v>0</v>
      </c>
      <c r="DO439">
        <f t="shared" si="1112"/>
        <v>0</v>
      </c>
      <c r="DP439">
        <f t="shared" si="1112"/>
        <v>0</v>
      </c>
      <c r="DQ439">
        <f t="shared" si="1112"/>
        <v>0</v>
      </c>
      <c r="DR439">
        <f t="shared" si="1112"/>
        <v>0</v>
      </c>
      <c r="DS439">
        <f t="shared" si="1112"/>
        <v>0</v>
      </c>
      <c r="DT439">
        <f t="shared" si="1112"/>
        <v>0</v>
      </c>
      <c r="DU439">
        <f t="shared" si="1112"/>
        <v>0</v>
      </c>
      <c r="DV439">
        <f t="shared" si="1112"/>
        <v>0</v>
      </c>
      <c r="DW439">
        <f t="shared" si="1112"/>
        <v>0</v>
      </c>
      <c r="DX439">
        <f>IF($C439&lt;&gt;"",IF(BL438&gt;0,1,0),0)</f>
        <v>0</v>
      </c>
      <c r="DY439">
        <f>IF($C439&lt;&gt;"",IF(BM438&gt;0,1,0),0)</f>
        <v>0</v>
      </c>
      <c r="DZ439">
        <f>IF($C439&lt;&gt;"",IF(BN438&gt;0,1,0),0)</f>
        <v>0</v>
      </c>
    </row>
    <row r="440" spans="1:130" ht="15.75">
      <c r="A440" s="106"/>
      <c r="B440" s="54"/>
      <c r="C440" s="96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25"/>
      <c r="BF440" s="18"/>
      <c r="BG440" s="18"/>
      <c r="BH440" s="2"/>
      <c r="BI440" s="2"/>
      <c r="BJ440" s="2"/>
      <c r="BK440" s="2"/>
      <c r="BL440" s="40"/>
      <c r="BM440" s="2"/>
      <c r="BN440" s="2"/>
      <c r="BO440" s="103"/>
    </row>
    <row r="441" spans="1:130">
      <c r="A441" s="105">
        <f>IF(LEFT(B441,1)&lt;&gt;"",IF(LEFT(B441,1)&lt;&gt;" ",COUNT($A$66:A440)+1,""),"")</f>
        <v>53</v>
      </c>
      <c r="B441" s="54" t="s">
        <v>67</v>
      </c>
      <c r="C441" s="96">
        <v>3</v>
      </c>
      <c r="D441" s="40">
        <f>SUM(D442:D447)</f>
        <v>0</v>
      </c>
      <c r="E441" s="40">
        <f t="shared" ref="E441:BK441" si="1113">SUM(E442:E447)</f>
        <v>0</v>
      </c>
      <c r="F441" s="40">
        <f t="shared" si="1113"/>
        <v>0</v>
      </c>
      <c r="G441" s="40">
        <f t="shared" si="1113"/>
        <v>0</v>
      </c>
      <c r="H441" s="40">
        <f t="shared" si="1113"/>
        <v>0</v>
      </c>
      <c r="I441" s="40">
        <f t="shared" si="1113"/>
        <v>0</v>
      </c>
      <c r="J441" s="40">
        <f t="shared" si="1113"/>
        <v>0</v>
      </c>
      <c r="K441" s="40">
        <f t="shared" si="1113"/>
        <v>0</v>
      </c>
      <c r="L441" s="40">
        <f t="shared" si="1113"/>
        <v>0</v>
      </c>
      <c r="M441" s="40">
        <f t="shared" si="1113"/>
        <v>0</v>
      </c>
      <c r="N441" s="40">
        <f t="shared" si="1113"/>
        <v>0</v>
      </c>
      <c r="O441" s="40">
        <f t="shared" si="1113"/>
        <v>0</v>
      </c>
      <c r="P441" s="40">
        <f t="shared" si="1113"/>
        <v>0</v>
      </c>
      <c r="Q441" s="40">
        <f t="shared" si="1113"/>
        <v>0</v>
      </c>
      <c r="R441" s="40">
        <f t="shared" si="1113"/>
        <v>0</v>
      </c>
      <c r="S441" s="40">
        <f t="shared" si="1113"/>
        <v>0.18287500000000001</v>
      </c>
      <c r="T441" s="40">
        <f t="shared" si="1113"/>
        <v>4.9148999999999998E-2</v>
      </c>
      <c r="U441" s="40">
        <f t="shared" si="1113"/>
        <v>0</v>
      </c>
      <c r="V441" s="40">
        <f t="shared" si="1113"/>
        <v>60</v>
      </c>
      <c r="W441" s="40">
        <f t="shared" si="1113"/>
        <v>0</v>
      </c>
      <c r="X441" s="40">
        <f t="shared" si="1113"/>
        <v>2.8059000000000001E-2</v>
      </c>
      <c r="Y441" s="40">
        <f t="shared" si="1113"/>
        <v>1.52674</v>
      </c>
      <c r="Z441" s="40">
        <f t="shared" si="1113"/>
        <v>5.0761380000000003</v>
      </c>
      <c r="AA441" s="40">
        <f t="shared" si="1113"/>
        <v>0.40119899999999997</v>
      </c>
      <c r="AB441" s="40">
        <f t="shared" si="1113"/>
        <v>8.9712E-2</v>
      </c>
      <c r="AC441" s="40">
        <f t="shared" si="1113"/>
        <v>0.29087299999999999</v>
      </c>
      <c r="AD441" s="40">
        <f t="shared" si="1113"/>
        <v>128.22163</v>
      </c>
      <c r="AE441" s="40">
        <f t="shared" si="1113"/>
        <v>370.58756099999999</v>
      </c>
      <c r="AF441" s="40">
        <f t="shared" si="1113"/>
        <v>462.35484099999991</v>
      </c>
      <c r="AG441" s="40">
        <f t="shared" si="1113"/>
        <v>1003.9435719999999</v>
      </c>
      <c r="AH441" s="40">
        <f t="shared" si="1113"/>
        <v>719.62044058399988</v>
      </c>
      <c r="AI441" s="40">
        <f t="shared" si="1113"/>
        <v>925.09140000000002</v>
      </c>
      <c r="AJ441" s="40">
        <f t="shared" si="1113"/>
        <v>890.93830000000003</v>
      </c>
      <c r="AK441" s="40">
        <f t="shared" si="1113"/>
        <v>1291.7050999999999</v>
      </c>
      <c r="AL441" s="40">
        <f t="shared" si="1113"/>
        <v>2066.0824000000002</v>
      </c>
      <c r="AM441" s="40">
        <f t="shared" si="1113"/>
        <v>1061.2155700000001</v>
      </c>
      <c r="AN441" s="40">
        <f t="shared" si="1113"/>
        <v>333.70295299999998</v>
      </c>
      <c r="AO441" s="40">
        <f t="shared" si="1113"/>
        <v>237.86630600000001</v>
      </c>
      <c r="AP441" s="40">
        <f t="shared" si="1113"/>
        <v>266.34000200000003</v>
      </c>
      <c r="AQ441" s="40">
        <f t="shared" si="1113"/>
        <v>283.57869383739842</v>
      </c>
      <c r="AR441" s="40">
        <f t="shared" si="1113"/>
        <v>939.70442242253523</v>
      </c>
      <c r="AS441" s="40">
        <f t="shared" si="1113"/>
        <v>203.05282491639343</v>
      </c>
      <c r="AT441" s="40">
        <f t="shared" si="1113"/>
        <v>104.41825429208635</v>
      </c>
      <c r="AU441" s="40">
        <f t="shared" si="1113"/>
        <v>761.43872397586199</v>
      </c>
      <c r="AV441" s="40">
        <f t="shared" si="1113"/>
        <v>1123.6759413641196</v>
      </c>
      <c r="AW441" s="40">
        <f t="shared" si="1113"/>
        <v>835.92530869999985</v>
      </c>
      <c r="AX441" s="40">
        <f t="shared" si="1113"/>
        <v>1104.303116</v>
      </c>
      <c r="AY441" s="40">
        <f t="shared" si="1113"/>
        <v>2355.9692623999999</v>
      </c>
      <c r="AZ441" s="40">
        <f t="shared" si="1113"/>
        <v>32.8847752</v>
      </c>
      <c r="BA441" s="40">
        <f t="shared" si="1113"/>
        <v>10.095220999999999</v>
      </c>
      <c r="BB441" s="40">
        <f t="shared" si="1113"/>
        <v>8.5105796999999992</v>
      </c>
      <c r="BC441" s="40">
        <f t="shared" si="1113"/>
        <v>9.2354854999999993</v>
      </c>
      <c r="BD441" s="40">
        <f t="shared" si="1113"/>
        <v>9.7803824000000006</v>
      </c>
      <c r="BE441" s="40">
        <f t="shared" si="1113"/>
        <v>12.3145422</v>
      </c>
      <c r="BF441" s="40">
        <f t="shared" si="1113"/>
        <v>0</v>
      </c>
      <c r="BG441" s="40">
        <f t="shared" si="1113"/>
        <v>25.437936399999998</v>
      </c>
      <c r="BH441" s="40">
        <f t="shared" si="1113"/>
        <v>175.45522050101343</v>
      </c>
      <c r="BI441" s="40">
        <f t="shared" si="1113"/>
        <v>543.91089599999998</v>
      </c>
      <c r="BJ441" s="40">
        <f t="shared" si="1113"/>
        <v>51.968226755944059</v>
      </c>
      <c r="BK441" s="40">
        <f t="shared" si="1113"/>
        <v>16.1394518</v>
      </c>
      <c r="BL441" s="40">
        <f t="shared" ref="BL441:BN441" si="1114">SUM(BL442:BL447)</f>
        <v>130.66373870000001</v>
      </c>
      <c r="BM441" s="40">
        <f t="shared" si="1114"/>
        <v>75.539518299999997</v>
      </c>
      <c r="BN441" s="40">
        <f t="shared" si="1114"/>
        <v>19.2</v>
      </c>
      <c r="BO441" s="103"/>
      <c r="BP441">
        <f t="shared" ref="BP441:CU441" si="1115">IF($C441&lt;&gt;"",IF(D441&gt;0,1,0),0)</f>
        <v>0</v>
      </c>
      <c r="BQ441">
        <f t="shared" si="1115"/>
        <v>0</v>
      </c>
      <c r="BR441">
        <f t="shared" si="1115"/>
        <v>0</v>
      </c>
      <c r="BS441">
        <f t="shared" si="1115"/>
        <v>0</v>
      </c>
      <c r="BT441">
        <f t="shared" si="1115"/>
        <v>0</v>
      </c>
      <c r="BU441">
        <f t="shared" si="1115"/>
        <v>0</v>
      </c>
      <c r="BV441">
        <f t="shared" si="1115"/>
        <v>0</v>
      </c>
      <c r="BW441">
        <f t="shared" si="1115"/>
        <v>0</v>
      </c>
      <c r="BX441">
        <f t="shared" si="1115"/>
        <v>0</v>
      </c>
      <c r="BY441">
        <f t="shared" si="1115"/>
        <v>0</v>
      </c>
      <c r="BZ441">
        <f t="shared" si="1115"/>
        <v>0</v>
      </c>
      <c r="CA441">
        <f t="shared" si="1115"/>
        <v>0</v>
      </c>
      <c r="CB441">
        <f t="shared" si="1115"/>
        <v>0</v>
      </c>
      <c r="CC441">
        <f t="shared" si="1115"/>
        <v>0</v>
      </c>
      <c r="CD441">
        <f t="shared" si="1115"/>
        <v>0</v>
      </c>
      <c r="CE441">
        <f t="shared" si="1115"/>
        <v>1</v>
      </c>
      <c r="CF441">
        <f t="shared" si="1115"/>
        <v>1</v>
      </c>
      <c r="CG441">
        <f t="shared" si="1115"/>
        <v>0</v>
      </c>
      <c r="CH441">
        <f t="shared" si="1115"/>
        <v>1</v>
      </c>
      <c r="CI441">
        <f t="shared" si="1115"/>
        <v>0</v>
      </c>
      <c r="CJ441">
        <f t="shared" si="1115"/>
        <v>1</v>
      </c>
      <c r="CK441">
        <f t="shared" si="1115"/>
        <v>1</v>
      </c>
      <c r="CL441">
        <f t="shared" si="1115"/>
        <v>1</v>
      </c>
      <c r="CM441">
        <f t="shared" si="1115"/>
        <v>1</v>
      </c>
      <c r="CN441">
        <f t="shared" si="1115"/>
        <v>1</v>
      </c>
      <c r="CO441">
        <f t="shared" si="1115"/>
        <v>1</v>
      </c>
      <c r="CP441">
        <f t="shared" si="1115"/>
        <v>1</v>
      </c>
      <c r="CQ441">
        <f t="shared" si="1115"/>
        <v>1</v>
      </c>
      <c r="CR441">
        <f t="shared" si="1115"/>
        <v>1</v>
      </c>
      <c r="CS441">
        <f t="shared" si="1115"/>
        <v>1</v>
      </c>
      <c r="CT441">
        <f t="shared" si="1115"/>
        <v>1</v>
      </c>
      <c r="CU441">
        <f t="shared" si="1115"/>
        <v>1</v>
      </c>
      <c r="CV441">
        <f t="shared" ref="CV441:DZ441" si="1116">IF($C441&lt;&gt;"",IF(AJ441&gt;0,1,0),0)</f>
        <v>1</v>
      </c>
      <c r="CW441">
        <f t="shared" si="1116"/>
        <v>1</v>
      </c>
      <c r="CX441">
        <f t="shared" si="1116"/>
        <v>1</v>
      </c>
      <c r="CY441">
        <f t="shared" si="1116"/>
        <v>1</v>
      </c>
      <c r="CZ441">
        <f t="shared" si="1116"/>
        <v>1</v>
      </c>
      <c r="DA441">
        <f t="shared" si="1116"/>
        <v>1</v>
      </c>
      <c r="DB441">
        <f t="shared" si="1116"/>
        <v>1</v>
      </c>
      <c r="DC441">
        <f t="shared" si="1116"/>
        <v>1</v>
      </c>
      <c r="DD441">
        <f t="shared" si="1116"/>
        <v>1</v>
      </c>
      <c r="DE441">
        <f t="shared" si="1116"/>
        <v>1</v>
      </c>
      <c r="DF441">
        <f t="shared" si="1116"/>
        <v>1</v>
      </c>
      <c r="DG441">
        <f t="shared" si="1116"/>
        <v>1</v>
      </c>
      <c r="DH441">
        <f t="shared" si="1116"/>
        <v>1</v>
      </c>
      <c r="DI441">
        <f t="shared" si="1116"/>
        <v>1</v>
      </c>
      <c r="DJ441">
        <f t="shared" si="1116"/>
        <v>1</v>
      </c>
      <c r="DK441">
        <f t="shared" si="1116"/>
        <v>1</v>
      </c>
      <c r="DL441">
        <f t="shared" si="1116"/>
        <v>1</v>
      </c>
      <c r="DM441">
        <f t="shared" si="1116"/>
        <v>1</v>
      </c>
      <c r="DN441">
        <f t="shared" si="1116"/>
        <v>1</v>
      </c>
      <c r="DO441">
        <f t="shared" si="1116"/>
        <v>1</v>
      </c>
      <c r="DP441">
        <f t="shared" si="1116"/>
        <v>1</v>
      </c>
      <c r="DQ441">
        <f t="shared" si="1116"/>
        <v>1</v>
      </c>
      <c r="DR441">
        <f t="shared" si="1116"/>
        <v>0</v>
      </c>
      <c r="DS441">
        <f t="shared" si="1116"/>
        <v>1</v>
      </c>
      <c r="DT441">
        <f t="shared" si="1116"/>
        <v>1</v>
      </c>
      <c r="DU441">
        <f t="shared" si="1116"/>
        <v>1</v>
      </c>
      <c r="DV441">
        <f t="shared" si="1116"/>
        <v>1</v>
      </c>
      <c r="DW441">
        <f t="shared" si="1116"/>
        <v>1</v>
      </c>
      <c r="DX441">
        <f t="shared" si="1116"/>
        <v>1</v>
      </c>
      <c r="DY441">
        <f t="shared" si="1116"/>
        <v>1</v>
      </c>
      <c r="DZ441">
        <f t="shared" si="1116"/>
        <v>1</v>
      </c>
    </row>
    <row r="442" spans="1:130">
      <c r="A442" s="106"/>
      <c r="B442" s="19" t="s">
        <v>2</v>
      </c>
      <c r="C442" s="96"/>
      <c r="D442" s="18">
        <v>0</v>
      </c>
      <c r="E442" s="18">
        <v>0</v>
      </c>
      <c r="F442" s="18">
        <v>0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0</v>
      </c>
      <c r="T442" s="18">
        <v>0</v>
      </c>
      <c r="U442" s="41" t="s">
        <v>16</v>
      </c>
      <c r="V442" s="18">
        <v>60</v>
      </c>
      <c r="W442" s="18">
        <v>0</v>
      </c>
      <c r="X442" s="18">
        <v>0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61">
        <v>330</v>
      </c>
      <c r="AF442" s="61">
        <v>235</v>
      </c>
      <c r="AG442" s="61">
        <v>545</v>
      </c>
      <c r="AH442" s="41" t="s">
        <v>16</v>
      </c>
      <c r="AI442" s="61">
        <v>481</v>
      </c>
      <c r="AJ442" s="41" t="s">
        <v>16</v>
      </c>
      <c r="AK442" s="41" t="s">
        <v>16</v>
      </c>
      <c r="AL442" s="61">
        <v>1359</v>
      </c>
      <c r="AM442" s="61">
        <v>1031</v>
      </c>
      <c r="AN442" s="152"/>
      <c r="AO442" s="152"/>
      <c r="AP442" s="41" t="s">
        <v>16</v>
      </c>
      <c r="AQ442" s="41" t="s">
        <v>16</v>
      </c>
      <c r="AR442" s="61">
        <v>532</v>
      </c>
      <c r="AS442" s="152"/>
      <c r="AT442" s="152"/>
      <c r="AU442" s="41" t="s">
        <v>16</v>
      </c>
      <c r="AV442" s="61">
        <v>716</v>
      </c>
      <c r="AW442" s="41" t="s">
        <v>16</v>
      </c>
      <c r="AX442" s="41" t="s">
        <v>16</v>
      </c>
      <c r="AY442" s="18">
        <v>2337</v>
      </c>
      <c r="AZ442" s="18">
        <v>0</v>
      </c>
      <c r="BA442" s="18">
        <v>0</v>
      </c>
      <c r="BB442" s="18">
        <v>0</v>
      </c>
      <c r="BC442" s="18">
        <v>0</v>
      </c>
      <c r="BD442" s="18">
        <v>0</v>
      </c>
      <c r="BE442" s="18">
        <v>0</v>
      </c>
      <c r="BF442" s="18">
        <v>0</v>
      </c>
      <c r="BG442" s="18">
        <v>0</v>
      </c>
      <c r="BH442" s="18">
        <v>0</v>
      </c>
      <c r="BI442" s="18">
        <v>0</v>
      </c>
      <c r="BJ442" s="118">
        <v>0</v>
      </c>
      <c r="BK442" s="118">
        <v>0</v>
      </c>
      <c r="BL442" s="118">
        <v>0</v>
      </c>
      <c r="BM442" s="118">
        <v>0</v>
      </c>
      <c r="BN442" s="118">
        <v>0</v>
      </c>
      <c r="BO442" s="103"/>
      <c r="BP442">
        <f t="shared" ref="BP442:BY445" si="1117">IF($C442&lt;&gt;"",IF(D442&gt;0,1,0),0)</f>
        <v>0</v>
      </c>
      <c r="BQ442">
        <f t="shared" si="1117"/>
        <v>0</v>
      </c>
      <c r="BR442">
        <f t="shared" si="1117"/>
        <v>0</v>
      </c>
      <c r="BS442">
        <f t="shared" si="1117"/>
        <v>0</v>
      </c>
      <c r="BT442">
        <f t="shared" si="1117"/>
        <v>0</v>
      </c>
      <c r="BU442">
        <f t="shared" si="1117"/>
        <v>0</v>
      </c>
      <c r="BV442">
        <f t="shared" si="1117"/>
        <v>0</v>
      </c>
      <c r="BW442">
        <f t="shared" si="1117"/>
        <v>0</v>
      </c>
      <c r="BX442">
        <f t="shared" si="1117"/>
        <v>0</v>
      </c>
      <c r="BY442">
        <f t="shared" si="1117"/>
        <v>0</v>
      </c>
      <c r="BZ442">
        <f t="shared" ref="BZ442:CI445" si="1118">IF($C442&lt;&gt;"",IF(N442&gt;0,1,0),0)</f>
        <v>0</v>
      </c>
      <c r="CA442">
        <f t="shared" si="1118"/>
        <v>0</v>
      </c>
      <c r="CB442">
        <f t="shared" si="1118"/>
        <v>0</v>
      </c>
      <c r="CC442">
        <f t="shared" si="1118"/>
        <v>0</v>
      </c>
      <c r="CD442">
        <f t="shared" si="1118"/>
        <v>0</v>
      </c>
      <c r="CE442">
        <f t="shared" si="1118"/>
        <v>0</v>
      </c>
      <c r="CF442">
        <f t="shared" si="1118"/>
        <v>0</v>
      </c>
      <c r="CG442">
        <f t="shared" si="1118"/>
        <v>0</v>
      </c>
      <c r="CH442">
        <f t="shared" si="1118"/>
        <v>0</v>
      </c>
      <c r="CI442">
        <f t="shared" si="1118"/>
        <v>0</v>
      </c>
      <c r="CJ442">
        <f t="shared" ref="CJ442:CS445" si="1119">IF($C442&lt;&gt;"",IF(X442&gt;0,1,0),0)</f>
        <v>0</v>
      </c>
      <c r="CK442">
        <f t="shared" si="1119"/>
        <v>0</v>
      </c>
      <c r="CL442">
        <f t="shared" si="1119"/>
        <v>0</v>
      </c>
      <c r="CM442">
        <f t="shared" si="1119"/>
        <v>0</v>
      </c>
      <c r="CN442">
        <f t="shared" si="1119"/>
        <v>0</v>
      </c>
      <c r="CO442">
        <f t="shared" si="1119"/>
        <v>0</v>
      </c>
      <c r="CP442">
        <f t="shared" si="1119"/>
        <v>0</v>
      </c>
      <c r="CQ442">
        <f t="shared" si="1119"/>
        <v>0</v>
      </c>
      <c r="CR442">
        <f t="shared" si="1119"/>
        <v>0</v>
      </c>
      <c r="CS442">
        <f t="shared" si="1119"/>
        <v>0</v>
      </c>
      <c r="CT442">
        <f t="shared" ref="CT442:DC445" si="1120">IF($C442&lt;&gt;"",IF(AH442&gt;0,1,0),0)</f>
        <v>0</v>
      </c>
      <c r="CU442">
        <f t="shared" si="1120"/>
        <v>0</v>
      </c>
      <c r="CV442">
        <f t="shared" si="1120"/>
        <v>0</v>
      </c>
      <c r="CW442">
        <f t="shared" si="1120"/>
        <v>0</v>
      </c>
      <c r="CX442">
        <f t="shared" si="1120"/>
        <v>0</v>
      </c>
      <c r="CY442">
        <f t="shared" si="1120"/>
        <v>0</v>
      </c>
      <c r="CZ442">
        <f t="shared" si="1120"/>
        <v>0</v>
      </c>
      <c r="DA442">
        <f t="shared" si="1120"/>
        <v>0</v>
      </c>
      <c r="DB442">
        <f t="shared" si="1120"/>
        <v>0</v>
      </c>
      <c r="DC442">
        <f t="shared" si="1120"/>
        <v>0</v>
      </c>
      <c r="DD442">
        <f t="shared" ref="DD442:DM445" si="1121">IF($C442&lt;&gt;"",IF(AR442&gt;0,1,0),0)</f>
        <v>0</v>
      </c>
      <c r="DE442">
        <f t="shared" si="1121"/>
        <v>0</v>
      </c>
      <c r="DF442">
        <f t="shared" si="1121"/>
        <v>0</v>
      </c>
      <c r="DG442">
        <f t="shared" si="1121"/>
        <v>0</v>
      </c>
      <c r="DH442">
        <f t="shared" si="1121"/>
        <v>0</v>
      </c>
      <c r="DI442">
        <f t="shared" si="1121"/>
        <v>0</v>
      </c>
      <c r="DJ442">
        <f t="shared" si="1121"/>
        <v>0</v>
      </c>
      <c r="DK442">
        <f t="shared" si="1121"/>
        <v>0</v>
      </c>
      <c r="DL442">
        <f t="shared" si="1121"/>
        <v>0</v>
      </c>
      <c r="DM442">
        <f t="shared" si="1121"/>
        <v>0</v>
      </c>
      <c r="DN442">
        <f t="shared" ref="DN442:DW445" si="1122">IF($C442&lt;&gt;"",IF(BB442&gt;0,1,0),0)</f>
        <v>0</v>
      </c>
      <c r="DO442">
        <f t="shared" si="1122"/>
        <v>0</v>
      </c>
      <c r="DP442">
        <f t="shared" si="1122"/>
        <v>0</v>
      </c>
      <c r="DQ442">
        <f t="shared" si="1122"/>
        <v>0</v>
      </c>
      <c r="DR442">
        <f t="shared" si="1122"/>
        <v>0</v>
      </c>
      <c r="DS442">
        <f t="shared" si="1122"/>
        <v>0</v>
      </c>
      <c r="DT442">
        <f t="shared" si="1122"/>
        <v>0</v>
      </c>
      <c r="DU442">
        <f t="shared" si="1122"/>
        <v>0</v>
      </c>
      <c r="DV442">
        <f t="shared" si="1122"/>
        <v>0</v>
      </c>
      <c r="DW442">
        <f t="shared" si="1122"/>
        <v>0</v>
      </c>
      <c r="DX442">
        <f t="shared" ref="DX442:DZ444" si="1123">IF($C442&lt;&gt;"",IF(BL441&gt;0,1,0),0)</f>
        <v>0</v>
      </c>
      <c r="DY442">
        <f t="shared" si="1123"/>
        <v>0</v>
      </c>
      <c r="DZ442">
        <f t="shared" si="1123"/>
        <v>0</v>
      </c>
    </row>
    <row r="443" spans="1:130">
      <c r="A443" s="106"/>
      <c r="B443" s="19" t="s">
        <v>202</v>
      </c>
      <c r="C443" s="96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41"/>
      <c r="V443" s="18"/>
      <c r="W443" s="18"/>
      <c r="X443" s="18"/>
      <c r="Y443" s="18"/>
      <c r="Z443" s="18"/>
      <c r="AA443" s="18"/>
      <c r="AB443" s="18"/>
      <c r="AC443" s="18"/>
      <c r="AD443" s="18"/>
      <c r="AE443" s="61"/>
      <c r="AF443" s="61"/>
      <c r="AG443" s="61"/>
      <c r="AH443" s="41"/>
      <c r="AI443" s="61"/>
      <c r="AJ443" s="41"/>
      <c r="AK443" s="41"/>
      <c r="AL443" s="61"/>
      <c r="AM443" s="61"/>
      <c r="AN443" s="152"/>
      <c r="AO443" s="152"/>
      <c r="AP443" s="41"/>
      <c r="AQ443" s="41"/>
      <c r="AR443" s="61"/>
      <c r="AS443" s="152"/>
      <c r="AT443" s="152"/>
      <c r="AU443" s="41"/>
      <c r="AV443" s="61"/>
      <c r="AW443" s="41"/>
      <c r="AX443" s="41"/>
      <c r="AY443" s="18"/>
      <c r="AZ443" s="18"/>
      <c r="BA443" s="18"/>
      <c r="BB443" s="18"/>
      <c r="BC443" s="18"/>
      <c r="BD443" s="18"/>
      <c r="BE443" s="25"/>
      <c r="BF443" s="18"/>
      <c r="BG443" s="18"/>
      <c r="BH443" s="18"/>
      <c r="BI443" s="18">
        <f>453</f>
        <v>453</v>
      </c>
      <c r="BJ443" s="118">
        <v>0</v>
      </c>
      <c r="BK443" s="118">
        <v>0</v>
      </c>
      <c r="BL443" s="118">
        <v>112</v>
      </c>
      <c r="BM443" s="118">
        <v>24</v>
      </c>
      <c r="BN443" s="118">
        <v>1</v>
      </c>
      <c r="BO443" s="103"/>
      <c r="BP443">
        <f t="shared" si="1117"/>
        <v>0</v>
      </c>
      <c r="BQ443">
        <f t="shared" si="1117"/>
        <v>0</v>
      </c>
      <c r="BR443">
        <f t="shared" si="1117"/>
        <v>0</v>
      </c>
      <c r="BS443">
        <f t="shared" si="1117"/>
        <v>0</v>
      </c>
      <c r="BT443">
        <f t="shared" si="1117"/>
        <v>0</v>
      </c>
      <c r="BU443">
        <f t="shared" si="1117"/>
        <v>0</v>
      </c>
      <c r="BV443">
        <f t="shared" si="1117"/>
        <v>0</v>
      </c>
      <c r="BW443">
        <f t="shared" si="1117"/>
        <v>0</v>
      </c>
      <c r="BX443">
        <f t="shared" si="1117"/>
        <v>0</v>
      </c>
      <c r="BY443">
        <f t="shared" si="1117"/>
        <v>0</v>
      </c>
      <c r="BZ443">
        <f t="shared" si="1118"/>
        <v>0</v>
      </c>
      <c r="CA443">
        <f t="shared" si="1118"/>
        <v>0</v>
      </c>
      <c r="CB443">
        <f t="shared" si="1118"/>
        <v>0</v>
      </c>
      <c r="CC443">
        <f t="shared" si="1118"/>
        <v>0</v>
      </c>
      <c r="CD443">
        <f t="shared" si="1118"/>
        <v>0</v>
      </c>
      <c r="CE443">
        <f t="shared" si="1118"/>
        <v>0</v>
      </c>
      <c r="CF443">
        <f t="shared" si="1118"/>
        <v>0</v>
      </c>
      <c r="CG443">
        <f t="shared" si="1118"/>
        <v>0</v>
      </c>
      <c r="CH443">
        <f t="shared" si="1118"/>
        <v>0</v>
      </c>
      <c r="CI443">
        <f t="shared" si="1118"/>
        <v>0</v>
      </c>
      <c r="CJ443">
        <f t="shared" si="1119"/>
        <v>0</v>
      </c>
      <c r="CK443">
        <f t="shared" si="1119"/>
        <v>0</v>
      </c>
      <c r="CL443">
        <f t="shared" si="1119"/>
        <v>0</v>
      </c>
      <c r="CM443">
        <f t="shared" si="1119"/>
        <v>0</v>
      </c>
      <c r="CN443">
        <f t="shared" si="1119"/>
        <v>0</v>
      </c>
      <c r="CO443">
        <f t="shared" si="1119"/>
        <v>0</v>
      </c>
      <c r="CP443">
        <f t="shared" si="1119"/>
        <v>0</v>
      </c>
      <c r="CQ443">
        <f t="shared" si="1119"/>
        <v>0</v>
      </c>
      <c r="CR443">
        <f t="shared" si="1119"/>
        <v>0</v>
      </c>
      <c r="CS443">
        <f t="shared" si="1119"/>
        <v>0</v>
      </c>
      <c r="CT443">
        <f t="shared" si="1120"/>
        <v>0</v>
      </c>
      <c r="CU443">
        <f t="shared" si="1120"/>
        <v>0</v>
      </c>
      <c r="CV443">
        <f t="shared" si="1120"/>
        <v>0</v>
      </c>
      <c r="CW443">
        <f t="shared" si="1120"/>
        <v>0</v>
      </c>
      <c r="CX443">
        <f t="shared" si="1120"/>
        <v>0</v>
      </c>
      <c r="CY443">
        <f t="shared" si="1120"/>
        <v>0</v>
      </c>
      <c r="CZ443">
        <f t="shared" si="1120"/>
        <v>0</v>
      </c>
      <c r="DA443">
        <f t="shared" si="1120"/>
        <v>0</v>
      </c>
      <c r="DB443">
        <f t="shared" si="1120"/>
        <v>0</v>
      </c>
      <c r="DC443">
        <f t="shared" si="1120"/>
        <v>0</v>
      </c>
      <c r="DD443">
        <f t="shared" si="1121"/>
        <v>0</v>
      </c>
      <c r="DE443">
        <f t="shared" si="1121"/>
        <v>0</v>
      </c>
      <c r="DF443">
        <f t="shared" si="1121"/>
        <v>0</v>
      </c>
      <c r="DG443">
        <f t="shared" si="1121"/>
        <v>0</v>
      </c>
      <c r="DH443">
        <f t="shared" si="1121"/>
        <v>0</v>
      </c>
      <c r="DI443">
        <f t="shared" si="1121"/>
        <v>0</v>
      </c>
      <c r="DJ443">
        <f t="shared" si="1121"/>
        <v>0</v>
      </c>
      <c r="DK443">
        <f t="shared" si="1121"/>
        <v>0</v>
      </c>
      <c r="DL443">
        <f t="shared" si="1121"/>
        <v>0</v>
      </c>
      <c r="DM443">
        <f t="shared" si="1121"/>
        <v>0</v>
      </c>
      <c r="DN443">
        <f t="shared" si="1122"/>
        <v>0</v>
      </c>
      <c r="DO443">
        <f t="shared" si="1122"/>
        <v>0</v>
      </c>
      <c r="DP443">
        <f t="shared" si="1122"/>
        <v>0</v>
      </c>
      <c r="DQ443">
        <f t="shared" si="1122"/>
        <v>0</v>
      </c>
      <c r="DR443">
        <f t="shared" si="1122"/>
        <v>0</v>
      </c>
      <c r="DS443">
        <f t="shared" si="1122"/>
        <v>0</v>
      </c>
      <c r="DT443">
        <f t="shared" si="1122"/>
        <v>0</v>
      </c>
      <c r="DU443">
        <f t="shared" si="1122"/>
        <v>0</v>
      </c>
      <c r="DV443">
        <f t="shared" si="1122"/>
        <v>0</v>
      </c>
      <c r="DW443">
        <f t="shared" si="1122"/>
        <v>0</v>
      </c>
      <c r="DX443">
        <f t="shared" si="1123"/>
        <v>0</v>
      </c>
      <c r="DY443">
        <f t="shared" si="1123"/>
        <v>0</v>
      </c>
      <c r="DZ443">
        <f t="shared" si="1123"/>
        <v>0</v>
      </c>
    </row>
    <row r="444" spans="1:130">
      <c r="A444" s="106"/>
      <c r="B444" s="55" t="s">
        <v>3</v>
      </c>
      <c r="C444" s="96"/>
      <c r="D444" s="18">
        <v>0</v>
      </c>
      <c r="E444" s="18">
        <v>0</v>
      </c>
      <c r="F444" s="18">
        <v>0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2.8059000000000001E-2</v>
      </c>
      <c r="Y444" s="18">
        <v>1.52674</v>
      </c>
      <c r="Z444" s="18">
        <v>0.40743499999999999</v>
      </c>
      <c r="AA444" s="18">
        <v>0.29948999999999998</v>
      </c>
      <c r="AB444" s="18">
        <v>0</v>
      </c>
      <c r="AC444" s="18">
        <v>0.18202499999999999</v>
      </c>
      <c r="AD444" s="18">
        <v>24.69435</v>
      </c>
      <c r="AE444" s="18">
        <v>1.267336</v>
      </c>
      <c r="AF444" s="18">
        <v>9.9322890000000008</v>
      </c>
      <c r="AG444" s="41" t="s">
        <v>16</v>
      </c>
      <c r="AH444" s="18">
        <v>186.5925</v>
      </c>
      <c r="AI444" s="41" t="s">
        <v>16</v>
      </c>
      <c r="AJ444" s="18">
        <v>354.30309999999997</v>
      </c>
      <c r="AK444" s="18">
        <v>669.94179999999994</v>
      </c>
      <c r="AL444" s="41" t="s">
        <v>16</v>
      </c>
      <c r="AM444" s="41" t="s">
        <v>16</v>
      </c>
      <c r="AN444" s="18">
        <v>329.63619999999997</v>
      </c>
      <c r="AO444" s="18">
        <v>237.03120000000001</v>
      </c>
      <c r="AP444" s="18">
        <v>263.49990000000003</v>
      </c>
      <c r="AQ444" s="18">
        <v>201.51560000000001</v>
      </c>
      <c r="AR444" s="18">
        <f>916.1407116-AR442</f>
        <v>384.14071160000003</v>
      </c>
      <c r="AS444" s="18">
        <v>180.82436589999998</v>
      </c>
      <c r="AT444" s="18">
        <v>53.376617000000003</v>
      </c>
      <c r="AU444" s="18">
        <v>664.20179219999989</v>
      </c>
      <c r="AV444" s="18">
        <f>1067.1205436-AV442</f>
        <v>351.12054360000002</v>
      </c>
      <c r="AW444" s="18">
        <v>797.87076309999986</v>
      </c>
      <c r="AX444" s="18">
        <v>1071.5014914000001</v>
      </c>
      <c r="AY444" s="41" t="s">
        <v>16</v>
      </c>
      <c r="AZ444" s="18">
        <v>29.1086642</v>
      </c>
      <c r="BA444" s="18">
        <v>9.4498321999999995</v>
      </c>
      <c r="BB444" s="18">
        <v>7.8852380999999996</v>
      </c>
      <c r="BC444" s="18">
        <v>8.0434854999999992</v>
      </c>
      <c r="BD444" s="18">
        <v>9.7698271999999999</v>
      </c>
      <c r="BE444" s="25">
        <v>12.3145422</v>
      </c>
      <c r="BF444" s="18">
        <v>0</v>
      </c>
      <c r="BG444" s="18">
        <v>10.4062555</v>
      </c>
      <c r="BH444" s="18">
        <v>27.404548500000001</v>
      </c>
      <c r="BI444" s="18">
        <v>7.0921614000000002</v>
      </c>
      <c r="BJ444" s="18">
        <v>8.1186026999999985</v>
      </c>
      <c r="BK444" s="18">
        <v>15.4766458</v>
      </c>
      <c r="BL444" s="118">
        <f>118.2377577-BL443</f>
        <v>6.2377577000000031</v>
      </c>
      <c r="BM444" s="118">
        <f>54.1271461-BM443</f>
        <v>30.127146099999997</v>
      </c>
      <c r="BN444" s="118">
        <f>18-BN443</f>
        <v>17</v>
      </c>
      <c r="BO444" s="103"/>
      <c r="BP444">
        <f t="shared" si="1117"/>
        <v>0</v>
      </c>
      <c r="BQ444">
        <f t="shared" si="1117"/>
        <v>0</v>
      </c>
      <c r="BR444">
        <f t="shared" si="1117"/>
        <v>0</v>
      </c>
      <c r="BS444">
        <f t="shared" si="1117"/>
        <v>0</v>
      </c>
      <c r="BT444">
        <f t="shared" si="1117"/>
        <v>0</v>
      </c>
      <c r="BU444">
        <f t="shared" si="1117"/>
        <v>0</v>
      </c>
      <c r="BV444">
        <f t="shared" si="1117"/>
        <v>0</v>
      </c>
      <c r="BW444">
        <f t="shared" si="1117"/>
        <v>0</v>
      </c>
      <c r="BX444">
        <f t="shared" si="1117"/>
        <v>0</v>
      </c>
      <c r="BY444">
        <f t="shared" si="1117"/>
        <v>0</v>
      </c>
      <c r="BZ444">
        <f t="shared" si="1118"/>
        <v>0</v>
      </c>
      <c r="CA444">
        <f t="shared" si="1118"/>
        <v>0</v>
      </c>
      <c r="CB444">
        <f t="shared" si="1118"/>
        <v>0</v>
      </c>
      <c r="CC444">
        <f t="shared" si="1118"/>
        <v>0</v>
      </c>
      <c r="CD444">
        <f t="shared" si="1118"/>
        <v>0</v>
      </c>
      <c r="CE444">
        <f t="shared" si="1118"/>
        <v>0</v>
      </c>
      <c r="CF444">
        <f t="shared" si="1118"/>
        <v>0</v>
      </c>
      <c r="CG444">
        <f t="shared" si="1118"/>
        <v>0</v>
      </c>
      <c r="CH444">
        <f t="shared" si="1118"/>
        <v>0</v>
      </c>
      <c r="CI444">
        <f t="shared" si="1118"/>
        <v>0</v>
      </c>
      <c r="CJ444">
        <f t="shared" si="1119"/>
        <v>0</v>
      </c>
      <c r="CK444">
        <f t="shared" si="1119"/>
        <v>0</v>
      </c>
      <c r="CL444">
        <f t="shared" si="1119"/>
        <v>0</v>
      </c>
      <c r="CM444">
        <f t="shared" si="1119"/>
        <v>0</v>
      </c>
      <c r="CN444">
        <f t="shared" si="1119"/>
        <v>0</v>
      </c>
      <c r="CO444">
        <f t="shared" si="1119"/>
        <v>0</v>
      </c>
      <c r="CP444">
        <f t="shared" si="1119"/>
        <v>0</v>
      </c>
      <c r="CQ444">
        <f t="shared" si="1119"/>
        <v>0</v>
      </c>
      <c r="CR444">
        <f t="shared" si="1119"/>
        <v>0</v>
      </c>
      <c r="CS444">
        <f t="shared" si="1119"/>
        <v>0</v>
      </c>
      <c r="CT444">
        <f t="shared" si="1120"/>
        <v>0</v>
      </c>
      <c r="CU444">
        <f t="shared" si="1120"/>
        <v>0</v>
      </c>
      <c r="CV444">
        <f t="shared" si="1120"/>
        <v>0</v>
      </c>
      <c r="CW444">
        <f t="shared" si="1120"/>
        <v>0</v>
      </c>
      <c r="CX444">
        <f t="shared" si="1120"/>
        <v>0</v>
      </c>
      <c r="CY444">
        <f t="shared" si="1120"/>
        <v>0</v>
      </c>
      <c r="CZ444">
        <f t="shared" si="1120"/>
        <v>0</v>
      </c>
      <c r="DA444">
        <f t="shared" si="1120"/>
        <v>0</v>
      </c>
      <c r="DB444">
        <f t="shared" si="1120"/>
        <v>0</v>
      </c>
      <c r="DC444">
        <f t="shared" si="1120"/>
        <v>0</v>
      </c>
      <c r="DD444">
        <f t="shared" si="1121"/>
        <v>0</v>
      </c>
      <c r="DE444">
        <f t="shared" si="1121"/>
        <v>0</v>
      </c>
      <c r="DF444">
        <f t="shared" si="1121"/>
        <v>0</v>
      </c>
      <c r="DG444">
        <f t="shared" si="1121"/>
        <v>0</v>
      </c>
      <c r="DH444">
        <f t="shared" si="1121"/>
        <v>0</v>
      </c>
      <c r="DI444">
        <f t="shared" si="1121"/>
        <v>0</v>
      </c>
      <c r="DJ444">
        <f t="shared" si="1121"/>
        <v>0</v>
      </c>
      <c r="DK444">
        <f t="shared" si="1121"/>
        <v>0</v>
      </c>
      <c r="DL444">
        <f t="shared" si="1121"/>
        <v>0</v>
      </c>
      <c r="DM444">
        <f t="shared" si="1121"/>
        <v>0</v>
      </c>
      <c r="DN444">
        <f t="shared" si="1122"/>
        <v>0</v>
      </c>
      <c r="DO444">
        <f t="shared" si="1122"/>
        <v>0</v>
      </c>
      <c r="DP444">
        <f t="shared" si="1122"/>
        <v>0</v>
      </c>
      <c r="DQ444">
        <f t="shared" si="1122"/>
        <v>0</v>
      </c>
      <c r="DR444">
        <f t="shared" si="1122"/>
        <v>0</v>
      </c>
      <c r="DS444">
        <f t="shared" si="1122"/>
        <v>0</v>
      </c>
      <c r="DT444">
        <f t="shared" si="1122"/>
        <v>0</v>
      </c>
      <c r="DU444">
        <f t="shared" si="1122"/>
        <v>0</v>
      </c>
      <c r="DV444">
        <f t="shared" si="1122"/>
        <v>0</v>
      </c>
      <c r="DW444">
        <f t="shared" si="1122"/>
        <v>0</v>
      </c>
      <c r="DX444">
        <f t="shared" si="1123"/>
        <v>0</v>
      </c>
      <c r="DY444">
        <f t="shared" si="1123"/>
        <v>0</v>
      </c>
      <c r="DZ444">
        <f t="shared" si="1123"/>
        <v>0</v>
      </c>
    </row>
    <row r="445" spans="1:130">
      <c r="A445" s="106"/>
      <c r="B445" s="55" t="s">
        <v>25</v>
      </c>
      <c r="C445" s="96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41"/>
      <c r="AH445" s="18"/>
      <c r="AI445" s="41"/>
      <c r="AJ445" s="18"/>
      <c r="AK445" s="18"/>
      <c r="AL445" s="41"/>
      <c r="AM445" s="41"/>
      <c r="AN445" s="18"/>
      <c r="AO445" s="18"/>
      <c r="AP445" s="18"/>
      <c r="AQ445" s="18">
        <f>8600/615</f>
        <v>13.983739837398375</v>
      </c>
      <c r="AR445" s="18">
        <f>7700/710</f>
        <v>10.845070422535212</v>
      </c>
      <c r="AS445" s="18">
        <f>13800/732</f>
        <v>18.852459016393443</v>
      </c>
      <c r="AT445" s="18">
        <f>27900/695</f>
        <v>40.143884892086334</v>
      </c>
      <c r="AU445" s="18">
        <f>16300/580</f>
        <v>28.103448275862068</v>
      </c>
      <c r="AV445" s="18">
        <f>900/481.6</f>
        <v>1.8687707641196012</v>
      </c>
      <c r="AW445" s="18">
        <v>0</v>
      </c>
      <c r="AX445" s="18">
        <v>0</v>
      </c>
      <c r="AY445" s="18">
        <v>0</v>
      </c>
      <c r="AZ445" s="18">
        <v>0</v>
      </c>
      <c r="BA445" s="18">
        <v>0</v>
      </c>
      <c r="BB445" s="18">
        <v>0</v>
      </c>
      <c r="BC445" s="18">
        <v>0</v>
      </c>
      <c r="BD445" s="18">
        <v>0</v>
      </c>
      <c r="BE445" s="25">
        <v>0</v>
      </c>
      <c r="BF445" s="18">
        <v>0</v>
      </c>
      <c r="BG445" s="18">
        <v>0</v>
      </c>
      <c r="BH445" s="18">
        <f>42000/627.57</f>
        <v>66.924805201013427</v>
      </c>
      <c r="BI445" s="18">
        <v>0</v>
      </c>
      <c r="BJ445" s="18">
        <f>10900/572</f>
        <v>19.055944055944057</v>
      </c>
      <c r="BK445" s="18">
        <v>0</v>
      </c>
      <c r="BL445" s="118">
        <v>0</v>
      </c>
      <c r="BM445" s="118">
        <v>0</v>
      </c>
      <c r="BN445" s="118">
        <v>0</v>
      </c>
      <c r="BO445" s="103"/>
      <c r="BP445">
        <f t="shared" si="1117"/>
        <v>0</v>
      </c>
      <c r="BQ445">
        <f t="shared" ref="BQ445" si="1124">IF($C445&lt;&gt;"",IF(E445&gt;0,1,0),0)</f>
        <v>0</v>
      </c>
      <c r="BR445">
        <f t="shared" ref="BR445" si="1125">IF($C445&lt;&gt;"",IF(F445&gt;0,1,0),0)</f>
        <v>0</v>
      </c>
      <c r="BS445">
        <f t="shared" ref="BS445" si="1126">IF($C445&lt;&gt;"",IF(G445&gt;0,1,0),0)</f>
        <v>0</v>
      </c>
      <c r="BT445">
        <f t="shared" ref="BT445" si="1127">IF($C445&lt;&gt;"",IF(H445&gt;0,1,0),0)</f>
        <v>0</v>
      </c>
      <c r="BU445">
        <f t="shared" ref="BU445" si="1128">IF($C445&lt;&gt;"",IF(I445&gt;0,1,0),0)</f>
        <v>0</v>
      </c>
      <c r="BV445">
        <f t="shared" ref="BV445" si="1129">IF($C445&lt;&gt;"",IF(J445&gt;0,1,0),0)</f>
        <v>0</v>
      </c>
      <c r="BW445">
        <f t="shared" ref="BW445" si="1130">IF($C445&lt;&gt;"",IF(K445&gt;0,1,0),0)</f>
        <v>0</v>
      </c>
      <c r="BX445">
        <f t="shared" ref="BX445" si="1131">IF($C445&lt;&gt;"",IF(L445&gt;0,1,0),0)</f>
        <v>0</v>
      </c>
      <c r="BY445">
        <f t="shared" ref="BY445" si="1132">IF($C445&lt;&gt;"",IF(M445&gt;0,1,0),0)</f>
        <v>0</v>
      </c>
      <c r="BZ445">
        <f t="shared" si="1118"/>
        <v>0</v>
      </c>
      <c r="CA445">
        <f t="shared" si="1118"/>
        <v>0</v>
      </c>
      <c r="CB445">
        <f t="shared" si="1118"/>
        <v>0</v>
      </c>
      <c r="CC445">
        <f t="shared" si="1118"/>
        <v>0</v>
      </c>
      <c r="CD445">
        <f t="shared" si="1118"/>
        <v>0</v>
      </c>
      <c r="CE445">
        <f t="shared" si="1118"/>
        <v>0</v>
      </c>
      <c r="CF445">
        <f t="shared" si="1118"/>
        <v>0</v>
      </c>
      <c r="CG445">
        <f t="shared" si="1118"/>
        <v>0</v>
      </c>
      <c r="CH445">
        <f t="shared" si="1118"/>
        <v>0</v>
      </c>
      <c r="CI445">
        <f t="shared" si="1118"/>
        <v>0</v>
      </c>
      <c r="CJ445">
        <f t="shared" si="1119"/>
        <v>0</v>
      </c>
      <c r="CK445">
        <f t="shared" si="1119"/>
        <v>0</v>
      </c>
      <c r="CL445">
        <f t="shared" si="1119"/>
        <v>0</v>
      </c>
      <c r="CM445">
        <f t="shared" si="1119"/>
        <v>0</v>
      </c>
      <c r="CN445">
        <f t="shared" si="1119"/>
        <v>0</v>
      </c>
      <c r="CO445">
        <f t="shared" si="1119"/>
        <v>0</v>
      </c>
      <c r="CP445">
        <f t="shared" si="1119"/>
        <v>0</v>
      </c>
      <c r="CQ445">
        <f t="shared" si="1119"/>
        <v>0</v>
      </c>
      <c r="CR445">
        <f t="shared" si="1119"/>
        <v>0</v>
      </c>
      <c r="CS445">
        <f t="shared" si="1119"/>
        <v>0</v>
      </c>
      <c r="CT445">
        <f t="shared" si="1120"/>
        <v>0</v>
      </c>
      <c r="CU445">
        <f t="shared" si="1120"/>
        <v>0</v>
      </c>
      <c r="CV445">
        <f t="shared" si="1120"/>
        <v>0</v>
      </c>
      <c r="CW445">
        <f t="shared" si="1120"/>
        <v>0</v>
      </c>
      <c r="CX445">
        <f t="shared" si="1120"/>
        <v>0</v>
      </c>
      <c r="CY445">
        <f t="shared" si="1120"/>
        <v>0</v>
      </c>
      <c r="CZ445">
        <f t="shared" si="1120"/>
        <v>0</v>
      </c>
      <c r="DA445">
        <f t="shared" si="1120"/>
        <v>0</v>
      </c>
      <c r="DB445">
        <f t="shared" si="1120"/>
        <v>0</v>
      </c>
      <c r="DC445">
        <f t="shared" si="1120"/>
        <v>0</v>
      </c>
      <c r="DD445">
        <f t="shared" si="1121"/>
        <v>0</v>
      </c>
      <c r="DE445">
        <f t="shared" si="1121"/>
        <v>0</v>
      </c>
      <c r="DF445">
        <f t="shared" si="1121"/>
        <v>0</v>
      </c>
      <c r="DG445">
        <f t="shared" si="1121"/>
        <v>0</v>
      </c>
      <c r="DH445">
        <f t="shared" si="1121"/>
        <v>0</v>
      </c>
      <c r="DI445">
        <f t="shared" si="1121"/>
        <v>0</v>
      </c>
      <c r="DJ445">
        <f t="shared" si="1121"/>
        <v>0</v>
      </c>
      <c r="DK445">
        <f t="shared" si="1121"/>
        <v>0</v>
      </c>
      <c r="DL445">
        <f t="shared" si="1121"/>
        <v>0</v>
      </c>
      <c r="DM445">
        <f t="shared" si="1121"/>
        <v>0</v>
      </c>
      <c r="DN445">
        <f t="shared" si="1122"/>
        <v>0</v>
      </c>
      <c r="DO445">
        <f t="shared" si="1122"/>
        <v>0</v>
      </c>
      <c r="DP445">
        <f t="shared" si="1122"/>
        <v>0</v>
      </c>
      <c r="DQ445">
        <f t="shared" si="1122"/>
        <v>0</v>
      </c>
      <c r="DR445">
        <f t="shared" si="1122"/>
        <v>0</v>
      </c>
      <c r="DS445">
        <f t="shared" si="1122"/>
        <v>0</v>
      </c>
      <c r="DT445">
        <f t="shared" si="1122"/>
        <v>0</v>
      </c>
      <c r="DU445">
        <f t="shared" si="1122"/>
        <v>0</v>
      </c>
      <c r="DV445">
        <f t="shared" si="1122"/>
        <v>0</v>
      </c>
      <c r="DW445">
        <f t="shared" si="1122"/>
        <v>0</v>
      </c>
      <c r="DX445">
        <f t="shared" ref="DX445" si="1133">IF($C445&lt;&gt;"",IF(BL445&gt;0,1,0),0)</f>
        <v>0</v>
      </c>
      <c r="DY445">
        <f t="shared" ref="DY445" si="1134">IF($C445&lt;&gt;"",IF(BM445&gt;0,1,0),0)</f>
        <v>0</v>
      </c>
      <c r="DZ445">
        <f t="shared" ref="DZ445" si="1135">IF($C445&lt;&gt;"",IF(BN445&gt;0,1,0),0)</f>
        <v>0</v>
      </c>
    </row>
    <row r="446" spans="1:130">
      <c r="A446" s="106"/>
      <c r="B446" s="55" t="s">
        <v>18</v>
      </c>
      <c r="C446" s="96"/>
      <c r="D446" s="18">
        <v>0</v>
      </c>
      <c r="E446" s="18">
        <v>0</v>
      </c>
      <c r="F446" s="18">
        <v>0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35.646000000000001</v>
      </c>
      <c r="AE446" s="18">
        <v>39</v>
      </c>
      <c r="AF446" s="18">
        <v>216.61199999999997</v>
      </c>
      <c r="AG446" s="18">
        <v>225.57287199999993</v>
      </c>
      <c r="AH446" s="18">
        <v>242.45344058399991</v>
      </c>
      <c r="AI446" s="18">
        <v>158</v>
      </c>
      <c r="AJ446" s="18">
        <v>160</v>
      </c>
      <c r="AK446" s="18">
        <v>161</v>
      </c>
      <c r="AL446" s="18">
        <v>187</v>
      </c>
      <c r="AM446" s="18">
        <v>0</v>
      </c>
      <c r="AN446" s="18">
        <v>0</v>
      </c>
      <c r="AO446" s="18">
        <v>0</v>
      </c>
      <c r="AP446" s="18">
        <v>0</v>
      </c>
      <c r="AQ446" s="18">
        <v>63</v>
      </c>
      <c r="AR446" s="18">
        <v>0</v>
      </c>
      <c r="AS446" s="18">
        <v>0</v>
      </c>
      <c r="AT446" s="18">
        <v>0</v>
      </c>
      <c r="AU446" s="18">
        <v>0</v>
      </c>
      <c r="AV446" s="18">
        <v>0</v>
      </c>
      <c r="AW446" s="18">
        <v>0</v>
      </c>
      <c r="AX446" s="18">
        <v>0</v>
      </c>
      <c r="AY446" s="18">
        <v>0</v>
      </c>
      <c r="AZ446" s="18">
        <v>0</v>
      </c>
      <c r="BA446" s="18">
        <v>0</v>
      </c>
      <c r="BB446" s="18">
        <v>0</v>
      </c>
      <c r="BC446" s="18">
        <v>0</v>
      </c>
      <c r="BD446" s="18">
        <v>0</v>
      </c>
      <c r="BE446" s="25">
        <v>0</v>
      </c>
      <c r="BF446" s="18">
        <v>0</v>
      </c>
      <c r="BG446" s="18">
        <v>0</v>
      </c>
      <c r="BH446" s="18">
        <v>0</v>
      </c>
      <c r="BI446" s="18">
        <v>0</v>
      </c>
      <c r="BJ446" s="118">
        <v>0</v>
      </c>
      <c r="BK446" s="118">
        <v>0</v>
      </c>
      <c r="BL446" s="118">
        <v>0</v>
      </c>
      <c r="BM446" s="118">
        <v>0</v>
      </c>
      <c r="BN446" s="118">
        <v>0</v>
      </c>
      <c r="BO446" s="103"/>
      <c r="BP446">
        <f t="shared" ref="BP446:CU446" si="1136">IF($C446&lt;&gt;"",IF(D446&gt;0,1,0),0)</f>
        <v>0</v>
      </c>
      <c r="BQ446">
        <f t="shared" si="1136"/>
        <v>0</v>
      </c>
      <c r="BR446">
        <f t="shared" si="1136"/>
        <v>0</v>
      </c>
      <c r="BS446">
        <f t="shared" si="1136"/>
        <v>0</v>
      </c>
      <c r="BT446">
        <f t="shared" si="1136"/>
        <v>0</v>
      </c>
      <c r="BU446">
        <f t="shared" si="1136"/>
        <v>0</v>
      </c>
      <c r="BV446">
        <f t="shared" si="1136"/>
        <v>0</v>
      </c>
      <c r="BW446">
        <f t="shared" si="1136"/>
        <v>0</v>
      </c>
      <c r="BX446">
        <f t="shared" si="1136"/>
        <v>0</v>
      </c>
      <c r="BY446">
        <f t="shared" si="1136"/>
        <v>0</v>
      </c>
      <c r="BZ446">
        <f t="shared" si="1136"/>
        <v>0</v>
      </c>
      <c r="CA446">
        <f t="shared" si="1136"/>
        <v>0</v>
      </c>
      <c r="CB446">
        <f t="shared" si="1136"/>
        <v>0</v>
      </c>
      <c r="CC446">
        <f t="shared" si="1136"/>
        <v>0</v>
      </c>
      <c r="CD446">
        <f t="shared" si="1136"/>
        <v>0</v>
      </c>
      <c r="CE446">
        <f t="shared" si="1136"/>
        <v>0</v>
      </c>
      <c r="CF446">
        <f t="shared" si="1136"/>
        <v>0</v>
      </c>
      <c r="CG446">
        <f t="shared" si="1136"/>
        <v>0</v>
      </c>
      <c r="CH446">
        <f t="shared" si="1136"/>
        <v>0</v>
      </c>
      <c r="CI446">
        <f t="shared" si="1136"/>
        <v>0</v>
      </c>
      <c r="CJ446">
        <f t="shared" si="1136"/>
        <v>0</v>
      </c>
      <c r="CK446">
        <f t="shared" si="1136"/>
        <v>0</v>
      </c>
      <c r="CL446">
        <f t="shared" si="1136"/>
        <v>0</v>
      </c>
      <c r="CM446">
        <f t="shared" si="1136"/>
        <v>0</v>
      </c>
      <c r="CN446">
        <f t="shared" si="1136"/>
        <v>0</v>
      </c>
      <c r="CO446">
        <f t="shared" si="1136"/>
        <v>0</v>
      </c>
      <c r="CP446">
        <f t="shared" si="1136"/>
        <v>0</v>
      </c>
      <c r="CQ446">
        <f t="shared" si="1136"/>
        <v>0</v>
      </c>
      <c r="CR446">
        <f t="shared" si="1136"/>
        <v>0</v>
      </c>
      <c r="CS446">
        <f t="shared" si="1136"/>
        <v>0</v>
      </c>
      <c r="CT446">
        <f t="shared" si="1136"/>
        <v>0</v>
      </c>
      <c r="CU446">
        <f t="shared" si="1136"/>
        <v>0</v>
      </c>
      <c r="CV446">
        <f t="shared" ref="CV446:DW447" si="1137">IF($C446&lt;&gt;"",IF(AJ446&gt;0,1,0),0)</f>
        <v>0</v>
      </c>
      <c r="CW446">
        <f t="shared" si="1137"/>
        <v>0</v>
      </c>
      <c r="CX446">
        <f t="shared" si="1137"/>
        <v>0</v>
      </c>
      <c r="CY446">
        <f t="shared" si="1137"/>
        <v>0</v>
      </c>
      <c r="CZ446">
        <f t="shared" si="1137"/>
        <v>0</v>
      </c>
      <c r="DA446">
        <f t="shared" si="1137"/>
        <v>0</v>
      </c>
      <c r="DB446">
        <f t="shared" si="1137"/>
        <v>0</v>
      </c>
      <c r="DC446">
        <f t="shared" si="1137"/>
        <v>0</v>
      </c>
      <c r="DD446">
        <f t="shared" si="1137"/>
        <v>0</v>
      </c>
      <c r="DE446">
        <f t="shared" si="1137"/>
        <v>0</v>
      </c>
      <c r="DF446">
        <f t="shared" si="1137"/>
        <v>0</v>
      </c>
      <c r="DG446">
        <f t="shared" si="1137"/>
        <v>0</v>
      </c>
      <c r="DH446">
        <f t="shared" si="1137"/>
        <v>0</v>
      </c>
      <c r="DI446">
        <f t="shared" si="1137"/>
        <v>0</v>
      </c>
      <c r="DJ446">
        <f t="shared" si="1137"/>
        <v>0</v>
      </c>
      <c r="DK446">
        <f t="shared" si="1137"/>
        <v>0</v>
      </c>
      <c r="DL446">
        <f t="shared" si="1137"/>
        <v>0</v>
      </c>
      <c r="DM446">
        <f t="shared" si="1137"/>
        <v>0</v>
      </c>
      <c r="DN446">
        <f t="shared" si="1137"/>
        <v>0</v>
      </c>
      <c r="DO446">
        <f t="shared" si="1137"/>
        <v>0</v>
      </c>
      <c r="DP446">
        <f t="shared" si="1137"/>
        <v>0</v>
      </c>
      <c r="DQ446">
        <f t="shared" si="1137"/>
        <v>0</v>
      </c>
      <c r="DR446">
        <f t="shared" si="1137"/>
        <v>0</v>
      </c>
      <c r="DS446">
        <f t="shared" si="1137"/>
        <v>0</v>
      </c>
      <c r="DT446">
        <f t="shared" si="1137"/>
        <v>0</v>
      </c>
      <c r="DU446">
        <f t="shared" si="1137"/>
        <v>0</v>
      </c>
      <c r="DV446">
        <f t="shared" si="1137"/>
        <v>0</v>
      </c>
      <c r="DW446">
        <f t="shared" si="1137"/>
        <v>0</v>
      </c>
      <c r="DX446">
        <f>IF($C446&lt;&gt;"",IF(BL444&gt;0,1,0),0)</f>
        <v>0</v>
      </c>
      <c r="DY446">
        <f>IF($C446&lt;&gt;"",IF(BM444&gt;0,1,0),0)</f>
        <v>0</v>
      </c>
      <c r="DZ446">
        <f>IF($C446&lt;&gt;"",IF(BN444&gt;0,1,0),0)</f>
        <v>0</v>
      </c>
    </row>
    <row r="447" spans="1:130">
      <c r="A447" s="106"/>
      <c r="B447" s="19" t="s">
        <v>205</v>
      </c>
      <c r="C447" s="96"/>
      <c r="D447" s="18">
        <v>0</v>
      </c>
      <c r="E447" s="18">
        <v>0</v>
      </c>
      <c r="F447" s="18">
        <v>0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0.18287500000000001</v>
      </c>
      <c r="T447" s="18">
        <v>4.9148999999999998E-2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4.6687029999999998</v>
      </c>
      <c r="AA447" s="18">
        <v>0.10170899999999999</v>
      </c>
      <c r="AB447" s="18">
        <v>8.9712E-2</v>
      </c>
      <c r="AC447" s="18">
        <v>0.108848</v>
      </c>
      <c r="AD447" s="18">
        <v>67.881280000000004</v>
      </c>
      <c r="AE447" s="41">
        <v>0.32022499999999998</v>
      </c>
      <c r="AF447" s="18">
        <v>0.81055200000000005</v>
      </c>
      <c r="AG447" s="18">
        <v>233.3707</v>
      </c>
      <c r="AH447" s="18">
        <v>290.5745</v>
      </c>
      <c r="AI447" s="18">
        <v>286.09140000000002</v>
      </c>
      <c r="AJ447" s="18">
        <v>376.6352</v>
      </c>
      <c r="AK447" s="18">
        <v>460.76330000000002</v>
      </c>
      <c r="AL447" s="18">
        <v>520.08240000000001</v>
      </c>
      <c r="AM447" s="18">
        <v>30.21557</v>
      </c>
      <c r="AN447" s="18">
        <v>4.0667530000000003</v>
      </c>
      <c r="AO447" s="18">
        <v>0.83510600000000001</v>
      </c>
      <c r="AP447" s="18">
        <v>2.8401019999999999</v>
      </c>
      <c r="AQ447" s="18">
        <v>5.0793540000000004</v>
      </c>
      <c r="AR447" s="18">
        <v>12.7186404</v>
      </c>
      <c r="AS447" s="18">
        <v>3.3759999999999999</v>
      </c>
      <c r="AT447" s="18">
        <v>10.8977524</v>
      </c>
      <c r="AU447" s="18">
        <v>69.133483499999997</v>
      </c>
      <c r="AV447" s="18">
        <v>54.686627000000001</v>
      </c>
      <c r="AW447" s="18">
        <v>38.054545600000004</v>
      </c>
      <c r="AX447" s="18">
        <v>32.801624600000004</v>
      </c>
      <c r="AY447" s="18">
        <v>18.969262399999998</v>
      </c>
      <c r="AZ447" s="18">
        <v>3.7761110000000002</v>
      </c>
      <c r="BA447" s="18">
        <v>0.6453888000000001</v>
      </c>
      <c r="BB447" s="18">
        <v>0.62534159999999994</v>
      </c>
      <c r="BC447" s="18">
        <v>1.1919999999999999</v>
      </c>
      <c r="BD447" s="18">
        <v>1.0555200000000001E-2</v>
      </c>
      <c r="BE447" s="25">
        <v>0</v>
      </c>
      <c r="BF447" s="18">
        <v>0</v>
      </c>
      <c r="BG447" s="118">
        <v>15.0316809</v>
      </c>
      <c r="BH447" s="118">
        <v>81.125866799999997</v>
      </c>
      <c r="BI447" s="118">
        <v>83.818734600000013</v>
      </c>
      <c r="BJ447" s="118">
        <v>24.793679999999998</v>
      </c>
      <c r="BK447" s="118">
        <v>0.66280600000000001</v>
      </c>
      <c r="BL447" s="118">
        <v>12.425981</v>
      </c>
      <c r="BM447" s="118">
        <v>21.4123722</v>
      </c>
      <c r="BN447" s="118">
        <v>1.2</v>
      </c>
      <c r="BO447" s="103"/>
      <c r="BP447">
        <f t="shared" ref="BP447:BY448" si="1138">IF($C447&lt;&gt;"",IF(D447&gt;0,1,0),0)</f>
        <v>0</v>
      </c>
      <c r="BQ447">
        <f t="shared" si="1138"/>
        <v>0</v>
      </c>
      <c r="BR447">
        <f t="shared" si="1138"/>
        <v>0</v>
      </c>
      <c r="BS447">
        <f t="shared" si="1138"/>
        <v>0</v>
      </c>
      <c r="BT447">
        <f t="shared" si="1138"/>
        <v>0</v>
      </c>
      <c r="BU447">
        <f t="shared" si="1138"/>
        <v>0</v>
      </c>
      <c r="BV447">
        <f t="shared" si="1138"/>
        <v>0</v>
      </c>
      <c r="BW447">
        <f t="shared" si="1138"/>
        <v>0</v>
      </c>
      <c r="BX447">
        <f t="shared" si="1138"/>
        <v>0</v>
      </c>
      <c r="BY447">
        <f t="shared" si="1138"/>
        <v>0</v>
      </c>
      <c r="BZ447">
        <f t="shared" ref="BZ447:CI448" si="1139">IF($C447&lt;&gt;"",IF(N447&gt;0,1,0),0)</f>
        <v>0</v>
      </c>
      <c r="CA447">
        <f t="shared" si="1139"/>
        <v>0</v>
      </c>
      <c r="CB447">
        <f t="shared" si="1139"/>
        <v>0</v>
      </c>
      <c r="CC447">
        <f t="shared" si="1139"/>
        <v>0</v>
      </c>
      <c r="CD447">
        <f t="shared" si="1139"/>
        <v>0</v>
      </c>
      <c r="CE447">
        <f t="shared" si="1139"/>
        <v>0</v>
      </c>
      <c r="CF447">
        <f t="shared" si="1139"/>
        <v>0</v>
      </c>
      <c r="CG447">
        <f t="shared" si="1139"/>
        <v>0</v>
      </c>
      <c r="CH447">
        <f t="shared" si="1139"/>
        <v>0</v>
      </c>
      <c r="CI447">
        <f t="shared" si="1139"/>
        <v>0</v>
      </c>
      <c r="CJ447">
        <f t="shared" ref="CJ447:CS448" si="1140">IF($C447&lt;&gt;"",IF(X447&gt;0,1,0),0)</f>
        <v>0</v>
      </c>
      <c r="CK447">
        <f t="shared" si="1140"/>
        <v>0</v>
      </c>
      <c r="CL447">
        <f t="shared" si="1140"/>
        <v>0</v>
      </c>
      <c r="CM447">
        <f t="shared" si="1140"/>
        <v>0</v>
      </c>
      <c r="CN447">
        <f t="shared" si="1140"/>
        <v>0</v>
      </c>
      <c r="CO447">
        <f t="shared" si="1140"/>
        <v>0</v>
      </c>
      <c r="CP447">
        <f t="shared" si="1140"/>
        <v>0</v>
      </c>
      <c r="CQ447">
        <f t="shared" si="1140"/>
        <v>0</v>
      </c>
      <c r="CR447">
        <f t="shared" si="1140"/>
        <v>0</v>
      </c>
      <c r="CS447">
        <f t="shared" si="1140"/>
        <v>0</v>
      </c>
      <c r="CT447">
        <f t="shared" ref="CT447:DC448" si="1141">IF($C447&lt;&gt;"",IF(AH447&gt;0,1,0),0)</f>
        <v>0</v>
      </c>
      <c r="CU447">
        <f t="shared" si="1141"/>
        <v>0</v>
      </c>
      <c r="CV447">
        <f t="shared" si="1141"/>
        <v>0</v>
      </c>
      <c r="CW447">
        <f t="shared" si="1141"/>
        <v>0</v>
      </c>
      <c r="CX447">
        <f t="shared" si="1141"/>
        <v>0</v>
      </c>
      <c r="CY447">
        <f t="shared" si="1141"/>
        <v>0</v>
      </c>
      <c r="CZ447">
        <f t="shared" si="1141"/>
        <v>0</v>
      </c>
      <c r="DA447">
        <f t="shared" si="1141"/>
        <v>0</v>
      </c>
      <c r="DB447">
        <f t="shared" si="1141"/>
        <v>0</v>
      </c>
      <c r="DC447">
        <f t="shared" si="1141"/>
        <v>0</v>
      </c>
      <c r="DD447">
        <f t="shared" ref="DD447:DM448" si="1142">IF($C447&lt;&gt;"",IF(AR447&gt;0,1,0),0)</f>
        <v>0</v>
      </c>
      <c r="DE447">
        <f t="shared" si="1142"/>
        <v>0</v>
      </c>
      <c r="DF447">
        <f t="shared" si="1142"/>
        <v>0</v>
      </c>
      <c r="DG447">
        <f t="shared" si="1142"/>
        <v>0</v>
      </c>
      <c r="DH447">
        <f t="shared" si="1142"/>
        <v>0</v>
      </c>
      <c r="DI447">
        <f t="shared" si="1142"/>
        <v>0</v>
      </c>
      <c r="DJ447">
        <f t="shared" si="1142"/>
        <v>0</v>
      </c>
      <c r="DK447">
        <f t="shared" si="1142"/>
        <v>0</v>
      </c>
      <c r="DL447">
        <f t="shared" si="1142"/>
        <v>0</v>
      </c>
      <c r="DM447">
        <f t="shared" si="1142"/>
        <v>0</v>
      </c>
      <c r="DN447">
        <f t="shared" ref="DN447:DV448" si="1143">IF($C447&lt;&gt;"",IF(BB447&gt;0,1,0),0)</f>
        <v>0</v>
      </c>
      <c r="DO447">
        <f t="shared" si="1143"/>
        <v>0</v>
      </c>
      <c r="DP447">
        <f t="shared" si="1143"/>
        <v>0</v>
      </c>
      <c r="DQ447">
        <f t="shared" si="1143"/>
        <v>0</v>
      </c>
      <c r="DR447">
        <f t="shared" si="1143"/>
        <v>0</v>
      </c>
      <c r="DS447">
        <f t="shared" si="1143"/>
        <v>0</v>
      </c>
      <c r="DT447">
        <f t="shared" si="1143"/>
        <v>0</v>
      </c>
      <c r="DU447">
        <f t="shared" si="1143"/>
        <v>0</v>
      </c>
      <c r="DV447">
        <f t="shared" si="1137"/>
        <v>0</v>
      </c>
      <c r="DW447">
        <f t="shared" si="1137"/>
        <v>0</v>
      </c>
      <c r="DX447">
        <f>IF($C447&lt;&gt;"",IF(#REF!&gt;0,1,0),0)</f>
        <v>0</v>
      </c>
      <c r="DY447">
        <f>IF($C447&lt;&gt;"",IF(#REF!&gt;0,1,0),0)</f>
        <v>0</v>
      </c>
      <c r="DZ447">
        <f>IF($C447&lt;&gt;"",IF(#REF!&gt;0,1,0),0)</f>
        <v>0</v>
      </c>
    </row>
    <row r="448" spans="1:130">
      <c r="A448" s="106"/>
      <c r="B448" s="19" t="s">
        <v>210</v>
      </c>
      <c r="C448" s="96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>
        <v>1219.3335774441598</v>
      </c>
      <c r="AC448" s="18">
        <v>1208.8768196589949</v>
      </c>
      <c r="AD448" s="18">
        <v>1790.8810025699518</v>
      </c>
      <c r="AE448" s="73">
        <v>1988.4208424835294</v>
      </c>
      <c r="AF448" s="18">
        <v>2018.4656706395835</v>
      </c>
      <c r="AG448" s="18">
        <v>2136.4912280701756</v>
      </c>
      <c r="AH448" s="18">
        <v>2381.640625</v>
      </c>
      <c r="AI448" s="18">
        <v>2362.1621621621621</v>
      </c>
      <c r="AJ448" s="18">
        <v>2294.181818181818</v>
      </c>
      <c r="AK448" s="18">
        <v>2158.3050847457625</v>
      </c>
      <c r="AL448" s="18">
        <v>1023.5514018691589</v>
      </c>
      <c r="AM448" s="18">
        <v>1008.1632653061224</v>
      </c>
      <c r="AN448" s="18">
        <v>739.12213740458014</v>
      </c>
      <c r="AO448" s="18">
        <v>556.42737896494157</v>
      </c>
      <c r="AP448" s="18">
        <v>563.16725978647685</v>
      </c>
      <c r="AQ448" s="18">
        <v>351.70731707317071</v>
      </c>
      <c r="AR448" s="18">
        <v>199.1549295774648</v>
      </c>
      <c r="AS448" s="18">
        <v>232.10382513661202</v>
      </c>
      <c r="AT448" s="160">
        <v>129.49640287769785</v>
      </c>
      <c r="AU448" s="18">
        <v>36.551724137931032</v>
      </c>
      <c r="AV448" s="18">
        <v>0</v>
      </c>
      <c r="AW448" s="18">
        <v>3826.798561151079</v>
      </c>
      <c r="AX448" s="159">
        <v>4204.9789198956032</v>
      </c>
      <c r="AY448" s="159">
        <v>4664.0334150549352</v>
      </c>
      <c r="AZ448" s="18">
        <v>4163.636363636364</v>
      </c>
      <c r="BA448" s="18">
        <v>3825.8303902722519</v>
      </c>
      <c r="BB448" s="18">
        <v>3353.9434751555964</v>
      </c>
      <c r="BC448" s="18">
        <v>3077.8225806451615</v>
      </c>
      <c r="BD448" s="18">
        <v>3028.1690140845071</v>
      </c>
      <c r="BE448" s="18">
        <v>2776.518218623482</v>
      </c>
      <c r="BF448" s="18">
        <v>1920.2205882352941</v>
      </c>
      <c r="BG448" s="18">
        <v>1191.6274756574153</v>
      </c>
      <c r="BH448" s="18">
        <v>1017.5757286039803</v>
      </c>
      <c r="BI448" s="18">
        <v>791.51568390615284</v>
      </c>
      <c r="BJ448" s="18">
        <v>1352.4104779155637</v>
      </c>
      <c r="BK448" s="18">
        <v>1222.3168654173764</v>
      </c>
      <c r="BL448" s="118">
        <v>1396.9873663751214</v>
      </c>
      <c r="BM448" s="118">
        <v>969.53125</v>
      </c>
      <c r="BN448" s="118">
        <v>777.98449612403101</v>
      </c>
      <c r="BO448" s="103"/>
      <c r="BP448">
        <f t="shared" si="1138"/>
        <v>0</v>
      </c>
      <c r="BQ448">
        <f t="shared" si="1138"/>
        <v>0</v>
      </c>
      <c r="BR448">
        <f t="shared" si="1138"/>
        <v>0</v>
      </c>
      <c r="BS448">
        <f t="shared" si="1138"/>
        <v>0</v>
      </c>
      <c r="BT448">
        <f t="shared" si="1138"/>
        <v>0</v>
      </c>
      <c r="BU448">
        <f t="shared" si="1138"/>
        <v>0</v>
      </c>
      <c r="BV448">
        <f t="shared" si="1138"/>
        <v>0</v>
      </c>
      <c r="BW448">
        <f t="shared" si="1138"/>
        <v>0</v>
      </c>
      <c r="BX448">
        <f t="shared" si="1138"/>
        <v>0</v>
      </c>
      <c r="BY448">
        <f t="shared" si="1138"/>
        <v>0</v>
      </c>
      <c r="BZ448">
        <f t="shared" si="1139"/>
        <v>0</v>
      </c>
      <c r="CA448">
        <f t="shared" si="1139"/>
        <v>0</v>
      </c>
      <c r="CB448">
        <f t="shared" si="1139"/>
        <v>0</v>
      </c>
      <c r="CC448">
        <f t="shared" si="1139"/>
        <v>0</v>
      </c>
      <c r="CD448">
        <f t="shared" si="1139"/>
        <v>0</v>
      </c>
      <c r="CE448">
        <f t="shared" si="1139"/>
        <v>0</v>
      </c>
      <c r="CF448">
        <f t="shared" si="1139"/>
        <v>0</v>
      </c>
      <c r="CG448">
        <f t="shared" si="1139"/>
        <v>0</v>
      </c>
      <c r="CH448">
        <f t="shared" si="1139"/>
        <v>0</v>
      </c>
      <c r="CI448">
        <f t="shared" si="1139"/>
        <v>0</v>
      </c>
      <c r="CJ448">
        <f t="shared" si="1140"/>
        <v>0</v>
      </c>
      <c r="CK448">
        <f t="shared" si="1140"/>
        <v>0</v>
      </c>
      <c r="CL448">
        <f t="shared" si="1140"/>
        <v>0</v>
      </c>
      <c r="CM448">
        <f t="shared" si="1140"/>
        <v>0</v>
      </c>
      <c r="CN448">
        <f t="shared" si="1140"/>
        <v>0</v>
      </c>
      <c r="CO448">
        <f t="shared" si="1140"/>
        <v>0</v>
      </c>
      <c r="CP448">
        <f t="shared" si="1140"/>
        <v>0</v>
      </c>
      <c r="CQ448">
        <f t="shared" si="1140"/>
        <v>0</v>
      </c>
      <c r="CR448">
        <f t="shared" si="1140"/>
        <v>0</v>
      </c>
      <c r="CS448">
        <f t="shared" si="1140"/>
        <v>0</v>
      </c>
      <c r="CT448">
        <f t="shared" si="1141"/>
        <v>0</v>
      </c>
      <c r="CU448">
        <f t="shared" si="1141"/>
        <v>0</v>
      </c>
      <c r="CV448">
        <f t="shared" si="1141"/>
        <v>0</v>
      </c>
      <c r="CW448">
        <f t="shared" si="1141"/>
        <v>0</v>
      </c>
      <c r="CX448">
        <f t="shared" si="1141"/>
        <v>0</v>
      </c>
      <c r="CY448">
        <f t="shared" si="1141"/>
        <v>0</v>
      </c>
      <c r="CZ448">
        <f t="shared" si="1141"/>
        <v>0</v>
      </c>
      <c r="DA448">
        <f t="shared" si="1141"/>
        <v>0</v>
      </c>
      <c r="DB448">
        <f t="shared" si="1141"/>
        <v>0</v>
      </c>
      <c r="DC448">
        <f t="shared" si="1141"/>
        <v>0</v>
      </c>
      <c r="DD448">
        <f t="shared" si="1142"/>
        <v>0</v>
      </c>
      <c r="DE448">
        <f t="shared" si="1142"/>
        <v>0</v>
      </c>
      <c r="DF448">
        <f t="shared" si="1142"/>
        <v>0</v>
      </c>
      <c r="DG448">
        <f t="shared" si="1142"/>
        <v>0</v>
      </c>
      <c r="DH448">
        <f t="shared" si="1142"/>
        <v>0</v>
      </c>
      <c r="DI448">
        <f t="shared" si="1142"/>
        <v>0</v>
      </c>
      <c r="DJ448">
        <f t="shared" si="1142"/>
        <v>0</v>
      </c>
      <c r="DK448">
        <f t="shared" si="1142"/>
        <v>0</v>
      </c>
      <c r="DL448">
        <f t="shared" si="1142"/>
        <v>0</v>
      </c>
      <c r="DM448">
        <f t="shared" si="1142"/>
        <v>0</v>
      </c>
      <c r="DN448">
        <f t="shared" si="1143"/>
        <v>0</v>
      </c>
      <c r="DO448">
        <f t="shared" si="1143"/>
        <v>0</v>
      </c>
      <c r="DP448">
        <f t="shared" si="1143"/>
        <v>0</v>
      </c>
      <c r="DQ448">
        <f t="shared" si="1143"/>
        <v>0</v>
      </c>
      <c r="DR448">
        <f t="shared" si="1143"/>
        <v>0</v>
      </c>
      <c r="DS448">
        <f t="shared" si="1143"/>
        <v>0</v>
      </c>
      <c r="DT448">
        <f t="shared" si="1143"/>
        <v>0</v>
      </c>
      <c r="DU448">
        <f t="shared" si="1143"/>
        <v>0</v>
      </c>
      <c r="DV448">
        <f t="shared" si="1143"/>
        <v>0</v>
      </c>
      <c r="DW448">
        <f>IF($C448&lt;&gt;"",IF(BK448&gt;0,1,0),0)</f>
        <v>0</v>
      </c>
      <c r="DX448">
        <f>IF($C448&lt;&gt;"",IF(BL448&gt;0,1,0),0)</f>
        <v>0</v>
      </c>
      <c r="DY448">
        <f>IF($C448&lt;&gt;"",IF(BM448&gt;0,1,0),0)</f>
        <v>0</v>
      </c>
      <c r="DZ448">
        <f>IF($C448&lt;&gt;"",IF(BN448&gt;0,1,0),0)</f>
        <v>0</v>
      </c>
    </row>
    <row r="449" spans="1:130" ht="15.75">
      <c r="A449" s="106"/>
      <c r="B449" s="55"/>
      <c r="C449" s="96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118"/>
      <c r="AR449" s="118"/>
      <c r="AS449" s="118"/>
      <c r="AT449" s="118"/>
      <c r="AU449" s="118"/>
      <c r="AV449" s="118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40"/>
      <c r="BM449" s="2"/>
      <c r="BN449" s="2"/>
      <c r="BO449" s="103"/>
    </row>
    <row r="450" spans="1:130">
      <c r="A450" s="105">
        <f>IF(LEFT(B450,1)&lt;&gt;"",IF(LEFT(B450,1)&lt;&gt;" ",COUNT($A$66:A449)+1,""),"")</f>
        <v>54</v>
      </c>
      <c r="B450" s="32" t="s">
        <v>228</v>
      </c>
      <c r="C450" s="96">
        <v>3</v>
      </c>
      <c r="D450" s="18"/>
      <c r="E450" s="40"/>
      <c r="F450" s="40"/>
      <c r="G450" s="40"/>
      <c r="H450" s="40"/>
      <c r="I450" s="40">
        <f t="shared" ref="I450:N450" si="1144">SUM(I451:I456)</f>
        <v>0</v>
      </c>
      <c r="J450" s="40">
        <f t="shared" si="1144"/>
        <v>0</v>
      </c>
      <c r="K450" s="40">
        <f t="shared" si="1144"/>
        <v>0</v>
      </c>
      <c r="L450" s="40">
        <f t="shared" si="1144"/>
        <v>0</v>
      </c>
      <c r="M450" s="40">
        <f t="shared" si="1144"/>
        <v>0</v>
      </c>
      <c r="N450" s="40">
        <f t="shared" si="1144"/>
        <v>0</v>
      </c>
      <c r="O450" s="40">
        <f t="shared" ref="O450:BK450" si="1145">SUM(O451:O456)</f>
        <v>0</v>
      </c>
      <c r="P450" s="40">
        <f t="shared" si="1145"/>
        <v>0</v>
      </c>
      <c r="Q450" s="40">
        <f t="shared" si="1145"/>
        <v>0</v>
      </c>
      <c r="R450" s="40">
        <f t="shared" si="1145"/>
        <v>0</v>
      </c>
      <c r="S450" s="40">
        <f t="shared" si="1145"/>
        <v>0</v>
      </c>
      <c r="T450" s="40">
        <f t="shared" si="1145"/>
        <v>0</v>
      </c>
      <c r="U450" s="40">
        <f t="shared" si="1145"/>
        <v>1.5202E-2</v>
      </c>
      <c r="V450" s="40">
        <f t="shared" si="1145"/>
        <v>3.7746000000000002E-2</v>
      </c>
      <c r="W450" s="40">
        <f t="shared" si="1145"/>
        <v>0</v>
      </c>
      <c r="X450" s="40">
        <f t="shared" si="1145"/>
        <v>0.29392099999999999</v>
      </c>
      <c r="Y450" s="40">
        <f t="shared" si="1145"/>
        <v>0.57428600000000007</v>
      </c>
      <c r="Z450" s="40">
        <f t="shared" si="1145"/>
        <v>2.4249109999999998</v>
      </c>
      <c r="AA450" s="40">
        <f t="shared" si="1145"/>
        <v>4.9468829999999997</v>
      </c>
      <c r="AB450" s="40">
        <f t="shared" si="1145"/>
        <v>11.380641999999998</v>
      </c>
      <c r="AC450" s="40">
        <f t="shared" si="1145"/>
        <v>56.860374025705241</v>
      </c>
      <c r="AD450" s="40">
        <f t="shared" si="1145"/>
        <v>67.601820200738132</v>
      </c>
      <c r="AE450" s="40">
        <f t="shared" si="1145"/>
        <v>11.626441</v>
      </c>
      <c r="AF450" s="40">
        <f t="shared" si="1145"/>
        <v>28.834692999999998</v>
      </c>
      <c r="AG450" s="40">
        <f t="shared" si="1145"/>
        <v>11.362513</v>
      </c>
      <c r="AH450" s="40">
        <f t="shared" si="1145"/>
        <v>1.4816910000000001</v>
      </c>
      <c r="AI450" s="40">
        <f t="shared" si="1145"/>
        <v>2.1513710000000001</v>
      </c>
      <c r="AJ450" s="40">
        <f t="shared" si="1145"/>
        <v>2.1982300000000001</v>
      </c>
      <c r="AK450" s="40">
        <f t="shared" si="1145"/>
        <v>4.4644909999999998</v>
      </c>
      <c r="AL450" s="40">
        <f t="shared" si="1145"/>
        <v>6.3970589999999996</v>
      </c>
      <c r="AM450" s="40">
        <f t="shared" si="1145"/>
        <v>2.8854920000000002</v>
      </c>
      <c r="AN450" s="40">
        <f t="shared" si="1145"/>
        <v>2.0451619999999999</v>
      </c>
      <c r="AO450" s="40">
        <f t="shared" si="1145"/>
        <v>1.1485080000000001</v>
      </c>
      <c r="AP450" s="40">
        <f t="shared" si="1145"/>
        <v>0.87192099999999995</v>
      </c>
      <c r="AQ450" s="40">
        <f t="shared" si="1145"/>
        <v>1.4290240000000001</v>
      </c>
      <c r="AR450" s="40">
        <f t="shared" si="1145"/>
        <v>2.1877141</v>
      </c>
      <c r="AS450" s="40">
        <f t="shared" si="1145"/>
        <v>8.2784682000000007</v>
      </c>
      <c r="AT450" s="40">
        <f t="shared" si="1145"/>
        <v>12.5461046</v>
      </c>
      <c r="AU450" s="40">
        <f t="shared" si="1145"/>
        <v>21.5488927</v>
      </c>
      <c r="AV450" s="40">
        <f t="shared" si="1145"/>
        <v>24.028120099999999</v>
      </c>
      <c r="AW450" s="40">
        <f t="shared" si="1145"/>
        <v>21.389459600000002</v>
      </c>
      <c r="AX450" s="40">
        <f t="shared" si="1145"/>
        <v>22.868897199999999</v>
      </c>
      <c r="AY450" s="40">
        <f t="shared" si="1145"/>
        <v>15.614801699999999</v>
      </c>
      <c r="AZ450" s="40">
        <f t="shared" si="1145"/>
        <v>25.821021000000002</v>
      </c>
      <c r="BA450" s="40">
        <f t="shared" si="1145"/>
        <v>20.910618800000002</v>
      </c>
      <c r="BB450" s="40">
        <f t="shared" si="1145"/>
        <v>23.8074333</v>
      </c>
      <c r="BC450" s="40">
        <f t="shared" si="1145"/>
        <v>16.356275100000001</v>
      </c>
      <c r="BD450" s="40">
        <f t="shared" si="1145"/>
        <v>24.940738</v>
      </c>
      <c r="BE450" s="40">
        <f t="shared" si="1145"/>
        <v>21.161889899999998</v>
      </c>
      <c r="BF450" s="40">
        <f>SUM(BF451:BF456)</f>
        <v>15.8949655</v>
      </c>
      <c r="BG450" s="40">
        <f t="shared" si="1145"/>
        <v>7.3078981000000001</v>
      </c>
      <c r="BH450" s="40">
        <f>SUM(BH451:BH456)</f>
        <v>1.5033466000000002</v>
      </c>
      <c r="BI450" s="40">
        <f>SUM(BI451:BI456)</f>
        <v>17.925625199999999</v>
      </c>
      <c r="BJ450" s="40">
        <f>SUM(BJ451:BJ456)</f>
        <v>9.0063709000000003</v>
      </c>
      <c r="BK450" s="40">
        <f t="shared" si="1145"/>
        <v>6.4796469999999999</v>
      </c>
      <c r="BL450" s="40">
        <f t="shared" ref="BL450:BN450" si="1146">SUM(BL451:BL456)</f>
        <v>20.894071199999999</v>
      </c>
      <c r="BM450" s="40">
        <f t="shared" si="1146"/>
        <v>21.168138800000001</v>
      </c>
      <c r="BN450" s="40">
        <f t="shared" si="1146"/>
        <v>36.033999999999999</v>
      </c>
      <c r="BO450" s="103"/>
      <c r="BP450">
        <f t="shared" ref="BP450:CU450" si="1147">IF($C450&lt;&gt;"",IF(D450&gt;0,1,0),0)</f>
        <v>0</v>
      </c>
      <c r="BQ450">
        <f t="shared" si="1147"/>
        <v>0</v>
      </c>
      <c r="BR450">
        <f t="shared" si="1147"/>
        <v>0</v>
      </c>
      <c r="BS450">
        <f t="shared" si="1147"/>
        <v>0</v>
      </c>
      <c r="BT450">
        <f t="shared" si="1147"/>
        <v>0</v>
      </c>
      <c r="BU450">
        <f t="shared" si="1147"/>
        <v>0</v>
      </c>
      <c r="BV450">
        <f t="shared" si="1147"/>
        <v>0</v>
      </c>
      <c r="BW450">
        <f t="shared" si="1147"/>
        <v>0</v>
      </c>
      <c r="BX450">
        <f t="shared" si="1147"/>
        <v>0</v>
      </c>
      <c r="BY450">
        <f t="shared" si="1147"/>
        <v>0</v>
      </c>
      <c r="BZ450">
        <f t="shared" si="1147"/>
        <v>0</v>
      </c>
      <c r="CA450">
        <f t="shared" si="1147"/>
        <v>0</v>
      </c>
      <c r="CB450">
        <f t="shared" si="1147"/>
        <v>0</v>
      </c>
      <c r="CC450">
        <f t="shared" si="1147"/>
        <v>0</v>
      </c>
      <c r="CD450">
        <f t="shared" si="1147"/>
        <v>0</v>
      </c>
      <c r="CE450">
        <f t="shared" si="1147"/>
        <v>0</v>
      </c>
      <c r="CF450">
        <f t="shared" si="1147"/>
        <v>0</v>
      </c>
      <c r="CG450">
        <f t="shared" si="1147"/>
        <v>1</v>
      </c>
      <c r="CH450">
        <f t="shared" si="1147"/>
        <v>1</v>
      </c>
      <c r="CI450">
        <f t="shared" si="1147"/>
        <v>0</v>
      </c>
      <c r="CJ450">
        <f t="shared" si="1147"/>
        <v>1</v>
      </c>
      <c r="CK450">
        <f t="shared" si="1147"/>
        <v>1</v>
      </c>
      <c r="CL450">
        <f t="shared" si="1147"/>
        <v>1</v>
      </c>
      <c r="CM450">
        <f t="shared" si="1147"/>
        <v>1</v>
      </c>
      <c r="CN450">
        <f t="shared" si="1147"/>
        <v>1</v>
      </c>
      <c r="CO450">
        <f t="shared" si="1147"/>
        <v>1</v>
      </c>
      <c r="CP450">
        <f t="shared" si="1147"/>
        <v>1</v>
      </c>
      <c r="CQ450">
        <f t="shared" si="1147"/>
        <v>1</v>
      </c>
      <c r="CR450">
        <f t="shared" si="1147"/>
        <v>1</v>
      </c>
      <c r="CS450">
        <f t="shared" si="1147"/>
        <v>1</v>
      </c>
      <c r="CT450">
        <f t="shared" si="1147"/>
        <v>1</v>
      </c>
      <c r="CU450">
        <f t="shared" si="1147"/>
        <v>1</v>
      </c>
      <c r="CV450">
        <f t="shared" ref="CV450:DZ450" si="1148">IF($C450&lt;&gt;"",IF(AJ450&gt;0,1,0),0)</f>
        <v>1</v>
      </c>
      <c r="CW450">
        <f t="shared" si="1148"/>
        <v>1</v>
      </c>
      <c r="CX450">
        <f t="shared" si="1148"/>
        <v>1</v>
      </c>
      <c r="CY450">
        <f t="shared" si="1148"/>
        <v>1</v>
      </c>
      <c r="CZ450">
        <f t="shared" si="1148"/>
        <v>1</v>
      </c>
      <c r="DA450">
        <f t="shared" si="1148"/>
        <v>1</v>
      </c>
      <c r="DB450">
        <f t="shared" si="1148"/>
        <v>1</v>
      </c>
      <c r="DC450">
        <f t="shared" si="1148"/>
        <v>1</v>
      </c>
      <c r="DD450">
        <f t="shared" si="1148"/>
        <v>1</v>
      </c>
      <c r="DE450">
        <f t="shared" si="1148"/>
        <v>1</v>
      </c>
      <c r="DF450">
        <f t="shared" si="1148"/>
        <v>1</v>
      </c>
      <c r="DG450">
        <f t="shared" si="1148"/>
        <v>1</v>
      </c>
      <c r="DH450">
        <f t="shared" si="1148"/>
        <v>1</v>
      </c>
      <c r="DI450">
        <f t="shared" si="1148"/>
        <v>1</v>
      </c>
      <c r="DJ450">
        <f t="shared" si="1148"/>
        <v>1</v>
      </c>
      <c r="DK450">
        <f t="shared" si="1148"/>
        <v>1</v>
      </c>
      <c r="DL450">
        <f t="shared" si="1148"/>
        <v>1</v>
      </c>
      <c r="DM450">
        <f t="shared" si="1148"/>
        <v>1</v>
      </c>
      <c r="DN450">
        <f t="shared" si="1148"/>
        <v>1</v>
      </c>
      <c r="DO450">
        <f t="shared" si="1148"/>
        <v>1</v>
      </c>
      <c r="DP450">
        <f t="shared" si="1148"/>
        <v>1</v>
      </c>
      <c r="DQ450">
        <f t="shared" si="1148"/>
        <v>1</v>
      </c>
      <c r="DR450">
        <f t="shared" si="1148"/>
        <v>1</v>
      </c>
      <c r="DS450">
        <f t="shared" si="1148"/>
        <v>1</v>
      </c>
      <c r="DT450">
        <f t="shared" si="1148"/>
        <v>1</v>
      </c>
      <c r="DU450">
        <f t="shared" si="1148"/>
        <v>1</v>
      </c>
      <c r="DV450">
        <f t="shared" si="1148"/>
        <v>1</v>
      </c>
      <c r="DW450">
        <f t="shared" si="1148"/>
        <v>1</v>
      </c>
      <c r="DX450">
        <f t="shared" si="1148"/>
        <v>1</v>
      </c>
      <c r="DY450">
        <f t="shared" si="1148"/>
        <v>1</v>
      </c>
      <c r="DZ450">
        <f t="shared" si="1148"/>
        <v>1</v>
      </c>
    </row>
    <row r="451" spans="1:130">
      <c r="A451" s="106"/>
      <c r="B451" s="24" t="s">
        <v>15</v>
      </c>
      <c r="C451" s="96"/>
      <c r="D451" s="18"/>
      <c r="E451" s="18"/>
      <c r="F451" s="18"/>
      <c r="G451" s="18"/>
      <c r="H451" s="18"/>
      <c r="I451" s="18">
        <v>0</v>
      </c>
      <c r="J451" s="18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1</v>
      </c>
      <c r="AA451" s="18">
        <v>0</v>
      </c>
      <c r="AB451" s="18">
        <v>0</v>
      </c>
      <c r="AC451" s="18">
        <v>37.298856025705234</v>
      </c>
      <c r="AD451" s="18">
        <v>45.101820200738132</v>
      </c>
      <c r="AE451" s="18"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0</v>
      </c>
      <c r="AK451" s="18">
        <v>0</v>
      </c>
      <c r="AL451" s="18">
        <v>0</v>
      </c>
      <c r="AM451" s="18">
        <v>0</v>
      </c>
      <c r="AN451" s="18">
        <v>0</v>
      </c>
      <c r="AO451" s="18">
        <v>0</v>
      </c>
      <c r="AP451" s="18">
        <v>0</v>
      </c>
      <c r="AQ451" s="18">
        <v>0</v>
      </c>
      <c r="AR451" s="18">
        <v>0</v>
      </c>
      <c r="AS451" s="18">
        <v>0</v>
      </c>
      <c r="AT451" s="18">
        <v>0</v>
      </c>
      <c r="AU451" s="18">
        <v>0</v>
      </c>
      <c r="AV451" s="18">
        <v>0</v>
      </c>
      <c r="AW451" s="18">
        <v>0</v>
      </c>
      <c r="AX451" s="18">
        <v>0</v>
      </c>
      <c r="AY451" s="18">
        <v>0</v>
      </c>
      <c r="AZ451" s="18">
        <v>0</v>
      </c>
      <c r="BA451" s="18">
        <v>0</v>
      </c>
      <c r="BB451" s="18">
        <v>0</v>
      </c>
      <c r="BC451" s="18">
        <v>0</v>
      </c>
      <c r="BD451" s="18">
        <v>0</v>
      </c>
      <c r="BE451" s="25">
        <v>0</v>
      </c>
      <c r="BF451" s="18">
        <v>0</v>
      </c>
      <c r="BG451" s="18">
        <v>0</v>
      </c>
      <c r="BH451" s="18">
        <v>0</v>
      </c>
      <c r="BI451" s="18">
        <v>0</v>
      </c>
      <c r="BJ451" s="118">
        <v>0</v>
      </c>
      <c r="BK451" s="118">
        <v>0</v>
      </c>
      <c r="BL451" s="118">
        <v>0</v>
      </c>
      <c r="BM451" s="118">
        <v>0</v>
      </c>
      <c r="BN451" s="118">
        <v>0</v>
      </c>
      <c r="BO451" s="103"/>
      <c r="BP451">
        <f t="shared" ref="BP451:BY457" si="1149">IF($C451&lt;&gt;"",IF(D451&gt;0,1,0),0)</f>
        <v>0</v>
      </c>
      <c r="BQ451">
        <f t="shared" si="1149"/>
        <v>0</v>
      </c>
      <c r="BR451">
        <f t="shared" si="1149"/>
        <v>0</v>
      </c>
      <c r="BS451">
        <f t="shared" si="1149"/>
        <v>0</v>
      </c>
      <c r="BT451">
        <f t="shared" si="1149"/>
        <v>0</v>
      </c>
      <c r="BU451">
        <f t="shared" si="1149"/>
        <v>0</v>
      </c>
      <c r="BV451">
        <f t="shared" si="1149"/>
        <v>0</v>
      </c>
      <c r="BW451">
        <f t="shared" si="1149"/>
        <v>0</v>
      </c>
      <c r="BX451">
        <f t="shared" si="1149"/>
        <v>0</v>
      </c>
      <c r="BY451">
        <f t="shared" si="1149"/>
        <v>0</v>
      </c>
      <c r="BZ451">
        <f t="shared" ref="BZ451:CI457" si="1150">IF($C451&lt;&gt;"",IF(N451&gt;0,1,0),0)</f>
        <v>0</v>
      </c>
      <c r="CA451">
        <f t="shared" si="1150"/>
        <v>0</v>
      </c>
      <c r="CB451">
        <f t="shared" si="1150"/>
        <v>0</v>
      </c>
      <c r="CC451">
        <f t="shared" si="1150"/>
        <v>0</v>
      </c>
      <c r="CD451">
        <f t="shared" si="1150"/>
        <v>0</v>
      </c>
      <c r="CE451">
        <f t="shared" si="1150"/>
        <v>0</v>
      </c>
      <c r="CF451">
        <f t="shared" si="1150"/>
        <v>0</v>
      </c>
      <c r="CG451">
        <f t="shared" si="1150"/>
        <v>0</v>
      </c>
      <c r="CH451">
        <f t="shared" si="1150"/>
        <v>0</v>
      </c>
      <c r="CI451">
        <f t="shared" si="1150"/>
        <v>0</v>
      </c>
      <c r="CJ451">
        <f t="shared" ref="CJ451:CS457" si="1151">IF($C451&lt;&gt;"",IF(X451&gt;0,1,0),0)</f>
        <v>0</v>
      </c>
      <c r="CK451">
        <f t="shared" si="1151"/>
        <v>0</v>
      </c>
      <c r="CL451">
        <f t="shared" si="1151"/>
        <v>0</v>
      </c>
      <c r="CM451">
        <f t="shared" si="1151"/>
        <v>0</v>
      </c>
      <c r="CN451">
        <f t="shared" si="1151"/>
        <v>0</v>
      </c>
      <c r="CO451">
        <f t="shared" si="1151"/>
        <v>0</v>
      </c>
      <c r="CP451">
        <f t="shared" si="1151"/>
        <v>0</v>
      </c>
      <c r="CQ451">
        <f t="shared" si="1151"/>
        <v>0</v>
      </c>
      <c r="CR451">
        <f t="shared" si="1151"/>
        <v>0</v>
      </c>
      <c r="CS451">
        <f t="shared" si="1151"/>
        <v>0</v>
      </c>
      <c r="CT451">
        <f t="shared" ref="CT451:DC457" si="1152">IF($C451&lt;&gt;"",IF(AH451&gt;0,1,0),0)</f>
        <v>0</v>
      </c>
      <c r="CU451">
        <f t="shared" si="1152"/>
        <v>0</v>
      </c>
      <c r="CV451">
        <f t="shared" si="1152"/>
        <v>0</v>
      </c>
      <c r="CW451">
        <f t="shared" si="1152"/>
        <v>0</v>
      </c>
      <c r="CX451">
        <f t="shared" si="1152"/>
        <v>0</v>
      </c>
      <c r="CY451">
        <f t="shared" si="1152"/>
        <v>0</v>
      </c>
      <c r="CZ451">
        <f t="shared" si="1152"/>
        <v>0</v>
      </c>
      <c r="DA451">
        <f t="shared" si="1152"/>
        <v>0</v>
      </c>
      <c r="DB451">
        <f t="shared" si="1152"/>
        <v>0</v>
      </c>
      <c r="DC451">
        <f t="shared" si="1152"/>
        <v>0</v>
      </c>
      <c r="DD451">
        <f t="shared" ref="DD451:DM457" si="1153">IF($C451&lt;&gt;"",IF(AR451&gt;0,1,0),0)</f>
        <v>0</v>
      </c>
      <c r="DE451">
        <f t="shared" si="1153"/>
        <v>0</v>
      </c>
      <c r="DF451">
        <f t="shared" si="1153"/>
        <v>0</v>
      </c>
      <c r="DG451">
        <f t="shared" si="1153"/>
        <v>0</v>
      </c>
      <c r="DH451">
        <f t="shared" si="1153"/>
        <v>0</v>
      </c>
      <c r="DI451">
        <f t="shared" si="1153"/>
        <v>0</v>
      </c>
      <c r="DJ451">
        <f t="shared" si="1153"/>
        <v>0</v>
      </c>
      <c r="DK451">
        <f t="shared" si="1153"/>
        <v>0</v>
      </c>
      <c r="DL451">
        <f t="shared" si="1153"/>
        <v>0</v>
      </c>
      <c r="DM451">
        <f t="shared" si="1153"/>
        <v>0</v>
      </c>
      <c r="DN451">
        <f t="shared" ref="DN451:DW457" si="1154">IF($C451&lt;&gt;"",IF(BB451&gt;0,1,0),0)</f>
        <v>0</v>
      </c>
      <c r="DO451">
        <f t="shared" si="1154"/>
        <v>0</v>
      </c>
      <c r="DP451">
        <f t="shared" si="1154"/>
        <v>0</v>
      </c>
      <c r="DQ451">
        <f t="shared" si="1154"/>
        <v>0</v>
      </c>
      <c r="DR451">
        <f t="shared" si="1154"/>
        <v>0</v>
      </c>
      <c r="DS451">
        <f t="shared" si="1154"/>
        <v>0</v>
      </c>
      <c r="DT451">
        <f t="shared" si="1154"/>
        <v>0</v>
      </c>
      <c r="DU451">
        <f t="shared" si="1154"/>
        <v>0</v>
      </c>
      <c r="DV451">
        <f t="shared" si="1154"/>
        <v>0</v>
      </c>
      <c r="DW451">
        <f t="shared" si="1154"/>
        <v>0</v>
      </c>
      <c r="DX451">
        <f t="shared" ref="DX451:DZ456" si="1155">IF($C451&lt;&gt;"",IF(BL450&gt;0,1,0),0)</f>
        <v>0</v>
      </c>
      <c r="DY451">
        <f t="shared" si="1155"/>
        <v>0</v>
      </c>
      <c r="DZ451">
        <f t="shared" si="1155"/>
        <v>0</v>
      </c>
    </row>
    <row r="452" spans="1:130">
      <c r="A452" s="106"/>
      <c r="B452" s="19" t="s">
        <v>2</v>
      </c>
      <c r="C452" s="96"/>
      <c r="D452" s="18"/>
      <c r="E452" s="18"/>
      <c r="F452" s="18"/>
      <c r="G452" s="18"/>
      <c r="H452" s="18"/>
      <c r="I452" s="18">
        <v>0</v>
      </c>
      <c r="J452" s="18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41" t="s">
        <v>16</v>
      </c>
      <c r="AD452" s="18">
        <v>18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18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  <c r="AS452" s="18">
        <v>0</v>
      </c>
      <c r="AT452" s="18">
        <v>0</v>
      </c>
      <c r="AU452" s="18">
        <v>0</v>
      </c>
      <c r="AV452" s="18">
        <v>0</v>
      </c>
      <c r="AW452" s="18">
        <v>0</v>
      </c>
      <c r="AX452" s="18">
        <v>0</v>
      </c>
      <c r="AY452" s="18">
        <v>3</v>
      </c>
      <c r="AZ452" s="18">
        <v>15</v>
      </c>
      <c r="BA452" s="18">
        <v>0</v>
      </c>
      <c r="BB452" s="18">
        <v>0</v>
      </c>
      <c r="BC452" s="18">
        <v>0</v>
      </c>
      <c r="BD452" s="18">
        <v>0</v>
      </c>
      <c r="BE452" s="18">
        <v>0</v>
      </c>
      <c r="BF452" s="18">
        <v>0</v>
      </c>
      <c r="BG452" s="18">
        <v>0</v>
      </c>
      <c r="BH452" s="18">
        <v>0</v>
      </c>
      <c r="BI452" s="18">
        <v>0</v>
      </c>
      <c r="BJ452" s="118">
        <v>0</v>
      </c>
      <c r="BK452" s="118">
        <v>0</v>
      </c>
      <c r="BL452" s="118">
        <v>0</v>
      </c>
      <c r="BM452" s="118">
        <v>3.4000000000000002E-2</v>
      </c>
      <c r="BN452" s="118">
        <v>3.4000000000000002E-2</v>
      </c>
      <c r="BO452" s="103"/>
      <c r="BP452">
        <f t="shared" si="1149"/>
        <v>0</v>
      </c>
      <c r="BQ452">
        <f t="shared" si="1149"/>
        <v>0</v>
      </c>
      <c r="BR452">
        <f t="shared" si="1149"/>
        <v>0</v>
      </c>
      <c r="BS452">
        <f t="shared" si="1149"/>
        <v>0</v>
      </c>
      <c r="BT452">
        <f t="shared" si="1149"/>
        <v>0</v>
      </c>
      <c r="BU452">
        <f t="shared" si="1149"/>
        <v>0</v>
      </c>
      <c r="BV452">
        <f t="shared" si="1149"/>
        <v>0</v>
      </c>
      <c r="BW452">
        <f t="shared" si="1149"/>
        <v>0</v>
      </c>
      <c r="BX452">
        <f t="shared" si="1149"/>
        <v>0</v>
      </c>
      <c r="BY452">
        <f t="shared" si="1149"/>
        <v>0</v>
      </c>
      <c r="BZ452">
        <f t="shared" si="1150"/>
        <v>0</v>
      </c>
      <c r="CA452">
        <f t="shared" si="1150"/>
        <v>0</v>
      </c>
      <c r="CB452">
        <f t="shared" si="1150"/>
        <v>0</v>
      </c>
      <c r="CC452">
        <f t="shared" si="1150"/>
        <v>0</v>
      </c>
      <c r="CD452">
        <f t="shared" si="1150"/>
        <v>0</v>
      </c>
      <c r="CE452">
        <f t="shared" si="1150"/>
        <v>0</v>
      </c>
      <c r="CF452">
        <f t="shared" si="1150"/>
        <v>0</v>
      </c>
      <c r="CG452">
        <f t="shared" si="1150"/>
        <v>0</v>
      </c>
      <c r="CH452">
        <f t="shared" si="1150"/>
        <v>0</v>
      </c>
      <c r="CI452">
        <f t="shared" si="1150"/>
        <v>0</v>
      </c>
      <c r="CJ452">
        <f t="shared" si="1151"/>
        <v>0</v>
      </c>
      <c r="CK452">
        <f t="shared" si="1151"/>
        <v>0</v>
      </c>
      <c r="CL452">
        <f t="shared" si="1151"/>
        <v>0</v>
      </c>
      <c r="CM452">
        <f t="shared" si="1151"/>
        <v>0</v>
      </c>
      <c r="CN452">
        <f t="shared" si="1151"/>
        <v>0</v>
      </c>
      <c r="CO452">
        <f t="shared" si="1151"/>
        <v>0</v>
      </c>
      <c r="CP452">
        <f t="shared" si="1151"/>
        <v>0</v>
      </c>
      <c r="CQ452">
        <f t="shared" si="1151"/>
        <v>0</v>
      </c>
      <c r="CR452">
        <f t="shared" si="1151"/>
        <v>0</v>
      </c>
      <c r="CS452">
        <f t="shared" si="1151"/>
        <v>0</v>
      </c>
      <c r="CT452">
        <f t="shared" si="1152"/>
        <v>0</v>
      </c>
      <c r="CU452">
        <f t="shared" si="1152"/>
        <v>0</v>
      </c>
      <c r="CV452">
        <f t="shared" si="1152"/>
        <v>0</v>
      </c>
      <c r="CW452">
        <f t="shared" si="1152"/>
        <v>0</v>
      </c>
      <c r="CX452">
        <f t="shared" si="1152"/>
        <v>0</v>
      </c>
      <c r="CY452">
        <f t="shared" si="1152"/>
        <v>0</v>
      </c>
      <c r="CZ452">
        <f t="shared" si="1152"/>
        <v>0</v>
      </c>
      <c r="DA452">
        <f t="shared" si="1152"/>
        <v>0</v>
      </c>
      <c r="DB452">
        <f t="shared" si="1152"/>
        <v>0</v>
      </c>
      <c r="DC452">
        <f t="shared" si="1152"/>
        <v>0</v>
      </c>
      <c r="DD452">
        <f t="shared" si="1153"/>
        <v>0</v>
      </c>
      <c r="DE452">
        <f t="shared" si="1153"/>
        <v>0</v>
      </c>
      <c r="DF452">
        <f t="shared" si="1153"/>
        <v>0</v>
      </c>
      <c r="DG452">
        <f t="shared" si="1153"/>
        <v>0</v>
      </c>
      <c r="DH452">
        <f t="shared" si="1153"/>
        <v>0</v>
      </c>
      <c r="DI452">
        <f t="shared" si="1153"/>
        <v>0</v>
      </c>
      <c r="DJ452">
        <f t="shared" si="1153"/>
        <v>0</v>
      </c>
      <c r="DK452">
        <f t="shared" si="1153"/>
        <v>0</v>
      </c>
      <c r="DL452">
        <f t="shared" si="1153"/>
        <v>0</v>
      </c>
      <c r="DM452">
        <f t="shared" si="1153"/>
        <v>0</v>
      </c>
      <c r="DN452">
        <f t="shared" si="1154"/>
        <v>0</v>
      </c>
      <c r="DO452">
        <f t="shared" si="1154"/>
        <v>0</v>
      </c>
      <c r="DP452">
        <f t="shared" si="1154"/>
        <v>0</v>
      </c>
      <c r="DQ452">
        <f t="shared" si="1154"/>
        <v>0</v>
      </c>
      <c r="DR452">
        <f t="shared" si="1154"/>
        <v>0</v>
      </c>
      <c r="DS452">
        <f t="shared" si="1154"/>
        <v>0</v>
      </c>
      <c r="DT452">
        <f t="shared" si="1154"/>
        <v>0</v>
      </c>
      <c r="DU452">
        <f t="shared" si="1154"/>
        <v>0</v>
      </c>
      <c r="DV452">
        <f t="shared" si="1154"/>
        <v>0</v>
      </c>
      <c r="DW452">
        <f t="shared" si="1154"/>
        <v>0</v>
      </c>
      <c r="DX452">
        <f t="shared" si="1155"/>
        <v>0</v>
      </c>
      <c r="DY452">
        <f t="shared" si="1155"/>
        <v>0</v>
      </c>
      <c r="DZ452">
        <f t="shared" si="1155"/>
        <v>0</v>
      </c>
    </row>
    <row r="453" spans="1:130" ht="15.75">
      <c r="A453" s="106"/>
      <c r="B453" s="19" t="s">
        <v>202</v>
      </c>
      <c r="C453" s="96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41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25"/>
      <c r="BF453" s="18"/>
      <c r="BG453" s="18"/>
      <c r="BH453" s="18"/>
      <c r="BI453" s="18">
        <v>12</v>
      </c>
      <c r="BJ453" s="118"/>
      <c r="BK453" s="118"/>
      <c r="BL453" s="118"/>
      <c r="BM453" s="2"/>
      <c r="BN453" s="2"/>
      <c r="BO453" s="103"/>
      <c r="BP453">
        <f t="shared" si="1149"/>
        <v>0</v>
      </c>
      <c r="BQ453">
        <f t="shared" si="1149"/>
        <v>0</v>
      </c>
      <c r="BR453">
        <f t="shared" si="1149"/>
        <v>0</v>
      </c>
      <c r="BS453">
        <f t="shared" si="1149"/>
        <v>0</v>
      </c>
      <c r="BT453">
        <f t="shared" si="1149"/>
        <v>0</v>
      </c>
      <c r="BU453">
        <f t="shared" si="1149"/>
        <v>0</v>
      </c>
      <c r="BV453">
        <f t="shared" si="1149"/>
        <v>0</v>
      </c>
      <c r="BW453">
        <f t="shared" si="1149"/>
        <v>0</v>
      </c>
      <c r="BX453">
        <f t="shared" si="1149"/>
        <v>0</v>
      </c>
      <c r="BY453">
        <f t="shared" si="1149"/>
        <v>0</v>
      </c>
      <c r="BZ453">
        <f t="shared" si="1150"/>
        <v>0</v>
      </c>
      <c r="CA453">
        <f t="shared" si="1150"/>
        <v>0</v>
      </c>
      <c r="CB453">
        <f t="shared" si="1150"/>
        <v>0</v>
      </c>
      <c r="CC453">
        <f t="shared" si="1150"/>
        <v>0</v>
      </c>
      <c r="CD453">
        <f t="shared" si="1150"/>
        <v>0</v>
      </c>
      <c r="CE453">
        <f t="shared" si="1150"/>
        <v>0</v>
      </c>
      <c r="CF453">
        <f t="shared" si="1150"/>
        <v>0</v>
      </c>
      <c r="CG453">
        <f t="shared" si="1150"/>
        <v>0</v>
      </c>
      <c r="CH453">
        <f t="shared" si="1150"/>
        <v>0</v>
      </c>
      <c r="CI453">
        <f t="shared" si="1150"/>
        <v>0</v>
      </c>
      <c r="CJ453">
        <f t="shared" si="1151"/>
        <v>0</v>
      </c>
      <c r="CK453">
        <f t="shared" si="1151"/>
        <v>0</v>
      </c>
      <c r="CL453">
        <f t="shared" si="1151"/>
        <v>0</v>
      </c>
      <c r="CM453">
        <f t="shared" si="1151"/>
        <v>0</v>
      </c>
      <c r="CN453">
        <f t="shared" si="1151"/>
        <v>0</v>
      </c>
      <c r="CO453">
        <f t="shared" si="1151"/>
        <v>0</v>
      </c>
      <c r="CP453">
        <f t="shared" si="1151"/>
        <v>0</v>
      </c>
      <c r="CQ453">
        <f t="shared" si="1151"/>
        <v>0</v>
      </c>
      <c r="CR453">
        <f t="shared" si="1151"/>
        <v>0</v>
      </c>
      <c r="CS453">
        <f t="shared" si="1151"/>
        <v>0</v>
      </c>
      <c r="CT453">
        <f t="shared" si="1152"/>
        <v>0</v>
      </c>
      <c r="CU453">
        <f t="shared" si="1152"/>
        <v>0</v>
      </c>
      <c r="CV453">
        <f t="shared" si="1152"/>
        <v>0</v>
      </c>
      <c r="CW453">
        <f t="shared" si="1152"/>
        <v>0</v>
      </c>
      <c r="CX453">
        <f t="shared" si="1152"/>
        <v>0</v>
      </c>
      <c r="CY453">
        <f t="shared" si="1152"/>
        <v>0</v>
      </c>
      <c r="CZ453">
        <f t="shared" si="1152"/>
        <v>0</v>
      </c>
      <c r="DA453">
        <f t="shared" si="1152"/>
        <v>0</v>
      </c>
      <c r="DB453">
        <f t="shared" si="1152"/>
        <v>0</v>
      </c>
      <c r="DC453">
        <f t="shared" si="1152"/>
        <v>0</v>
      </c>
      <c r="DD453">
        <f t="shared" si="1153"/>
        <v>0</v>
      </c>
      <c r="DE453">
        <f t="shared" si="1153"/>
        <v>0</v>
      </c>
      <c r="DF453">
        <f t="shared" si="1153"/>
        <v>0</v>
      </c>
      <c r="DG453">
        <f t="shared" si="1153"/>
        <v>0</v>
      </c>
      <c r="DH453">
        <f t="shared" si="1153"/>
        <v>0</v>
      </c>
      <c r="DI453">
        <f t="shared" si="1153"/>
        <v>0</v>
      </c>
      <c r="DJ453">
        <f t="shared" si="1153"/>
        <v>0</v>
      </c>
      <c r="DK453">
        <f t="shared" si="1153"/>
        <v>0</v>
      </c>
      <c r="DL453">
        <f t="shared" si="1153"/>
        <v>0</v>
      </c>
      <c r="DM453">
        <f t="shared" si="1153"/>
        <v>0</v>
      </c>
      <c r="DN453">
        <f t="shared" si="1154"/>
        <v>0</v>
      </c>
      <c r="DO453">
        <f t="shared" si="1154"/>
        <v>0</v>
      </c>
      <c r="DP453">
        <f t="shared" si="1154"/>
        <v>0</v>
      </c>
      <c r="DQ453">
        <f t="shared" si="1154"/>
        <v>0</v>
      </c>
      <c r="DR453">
        <f t="shared" si="1154"/>
        <v>0</v>
      </c>
      <c r="DS453">
        <f t="shared" si="1154"/>
        <v>0</v>
      </c>
      <c r="DT453">
        <f t="shared" si="1154"/>
        <v>0</v>
      </c>
      <c r="DU453">
        <f t="shared" si="1154"/>
        <v>0</v>
      </c>
      <c r="DV453">
        <f t="shared" si="1154"/>
        <v>0</v>
      </c>
      <c r="DW453">
        <f t="shared" si="1154"/>
        <v>0</v>
      </c>
      <c r="DX453">
        <f t="shared" si="1155"/>
        <v>0</v>
      </c>
      <c r="DY453">
        <f t="shared" si="1155"/>
        <v>0</v>
      </c>
      <c r="DZ453">
        <f t="shared" si="1155"/>
        <v>0</v>
      </c>
    </row>
    <row r="454" spans="1:130">
      <c r="A454" s="106"/>
      <c r="B454" s="59" t="s">
        <v>3</v>
      </c>
      <c r="C454" s="96"/>
      <c r="D454" s="18"/>
      <c r="E454" s="18"/>
      <c r="F454" s="18"/>
      <c r="G454" s="18"/>
      <c r="H454" s="18"/>
      <c r="I454" s="18">
        <v>0</v>
      </c>
      <c r="J454" s="18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1.5202E-2</v>
      </c>
      <c r="V454" s="18">
        <v>3.7746000000000002E-2</v>
      </c>
      <c r="W454" s="18">
        <v>0</v>
      </c>
      <c r="X454" s="18">
        <v>0.19392100000000001</v>
      </c>
      <c r="Y454" s="18">
        <v>0.37428600000000001</v>
      </c>
      <c r="Z454" s="18">
        <v>1.0249109999999999</v>
      </c>
      <c r="AA454" s="18">
        <v>2.9468830000000001</v>
      </c>
      <c r="AB454" s="18">
        <v>4.6806419999999997</v>
      </c>
      <c r="AC454" s="18">
        <v>9.7615180000000006</v>
      </c>
      <c r="AD454" s="41" t="s">
        <v>16</v>
      </c>
      <c r="AE454" s="18">
        <v>9.0264410000000002</v>
      </c>
      <c r="AF454" s="18">
        <v>7.9346930000000002</v>
      </c>
      <c r="AG454" s="18">
        <v>4.7625130000000002</v>
      </c>
      <c r="AH454" s="18">
        <v>1.4816910000000001</v>
      </c>
      <c r="AI454" s="18">
        <v>2.1513710000000001</v>
      </c>
      <c r="AJ454" s="18">
        <v>2.1982300000000001</v>
      </c>
      <c r="AK454" s="18">
        <v>4.4644909999999998</v>
      </c>
      <c r="AL454" s="18">
        <v>6.297059</v>
      </c>
      <c r="AM454" s="18">
        <v>2.7854920000000001</v>
      </c>
      <c r="AN454" s="18">
        <v>2.0451619999999999</v>
      </c>
      <c r="AO454" s="18">
        <v>1.1485080000000001</v>
      </c>
      <c r="AP454" s="18">
        <v>0.87192099999999995</v>
      </c>
      <c r="AQ454" s="18">
        <v>1.4290240000000001</v>
      </c>
      <c r="AR454" s="18">
        <v>2.1877141</v>
      </c>
      <c r="AS454" s="18">
        <v>8.2784682000000007</v>
      </c>
      <c r="AT454" s="18">
        <v>12.5461046</v>
      </c>
      <c r="AU454" s="18">
        <v>21.072053199999999</v>
      </c>
      <c r="AV454" s="18">
        <v>23.630067499999999</v>
      </c>
      <c r="AW454" s="18">
        <v>21.389459600000002</v>
      </c>
      <c r="AX454" s="18">
        <v>22.868897199999999</v>
      </c>
      <c r="AY454" s="18">
        <f>15.6148017-AY452</f>
        <v>12.614801699999999</v>
      </c>
      <c r="AZ454" s="18">
        <f>25.7152518-AZ452</f>
        <v>10.715251800000001</v>
      </c>
      <c r="BA454" s="18">
        <v>19.458494000000002</v>
      </c>
      <c r="BB454" s="18">
        <v>23.393211300000001</v>
      </c>
      <c r="BC454" s="18">
        <v>16.323927600000001</v>
      </c>
      <c r="BD454" s="18">
        <v>24.940738</v>
      </c>
      <c r="BE454" s="57">
        <v>21.161889899999998</v>
      </c>
      <c r="BF454" s="18">
        <v>15.8949655</v>
      </c>
      <c r="BG454" s="18">
        <v>7.3078981000000001</v>
      </c>
      <c r="BH454" s="18">
        <v>1.5033466000000002</v>
      </c>
      <c r="BI454" s="18">
        <v>5.9256251999999989</v>
      </c>
      <c r="BJ454" s="18">
        <v>9.0063709000000003</v>
      </c>
      <c r="BK454" s="34">
        <v>6.4796469999999999</v>
      </c>
      <c r="BL454" s="118">
        <v>20.894071199999999</v>
      </c>
      <c r="BM454" s="118">
        <v>21.134138800000002</v>
      </c>
      <c r="BN454" s="34">
        <v>36</v>
      </c>
      <c r="BO454" s="103"/>
      <c r="BP454">
        <f t="shared" si="1149"/>
        <v>0</v>
      </c>
      <c r="BQ454">
        <f t="shared" si="1149"/>
        <v>0</v>
      </c>
      <c r="BR454">
        <f t="shared" si="1149"/>
        <v>0</v>
      </c>
      <c r="BS454">
        <f t="shared" si="1149"/>
        <v>0</v>
      </c>
      <c r="BT454">
        <f t="shared" si="1149"/>
        <v>0</v>
      </c>
      <c r="BU454">
        <f t="shared" si="1149"/>
        <v>0</v>
      </c>
      <c r="BV454">
        <f t="shared" si="1149"/>
        <v>0</v>
      </c>
      <c r="BW454">
        <f t="shared" si="1149"/>
        <v>0</v>
      </c>
      <c r="BX454">
        <f t="shared" si="1149"/>
        <v>0</v>
      </c>
      <c r="BY454">
        <f t="shared" si="1149"/>
        <v>0</v>
      </c>
      <c r="BZ454">
        <f t="shared" si="1150"/>
        <v>0</v>
      </c>
      <c r="CA454">
        <f t="shared" si="1150"/>
        <v>0</v>
      </c>
      <c r="CB454">
        <f t="shared" si="1150"/>
        <v>0</v>
      </c>
      <c r="CC454">
        <f t="shared" si="1150"/>
        <v>0</v>
      </c>
      <c r="CD454">
        <f t="shared" si="1150"/>
        <v>0</v>
      </c>
      <c r="CE454">
        <f t="shared" si="1150"/>
        <v>0</v>
      </c>
      <c r="CF454">
        <f t="shared" si="1150"/>
        <v>0</v>
      </c>
      <c r="CG454">
        <f t="shared" si="1150"/>
        <v>0</v>
      </c>
      <c r="CH454">
        <f t="shared" si="1150"/>
        <v>0</v>
      </c>
      <c r="CI454">
        <f t="shared" si="1150"/>
        <v>0</v>
      </c>
      <c r="CJ454">
        <f t="shared" si="1151"/>
        <v>0</v>
      </c>
      <c r="CK454">
        <f t="shared" si="1151"/>
        <v>0</v>
      </c>
      <c r="CL454">
        <f t="shared" si="1151"/>
        <v>0</v>
      </c>
      <c r="CM454">
        <f t="shared" si="1151"/>
        <v>0</v>
      </c>
      <c r="CN454">
        <f t="shared" si="1151"/>
        <v>0</v>
      </c>
      <c r="CO454">
        <f t="shared" si="1151"/>
        <v>0</v>
      </c>
      <c r="CP454">
        <f t="shared" si="1151"/>
        <v>0</v>
      </c>
      <c r="CQ454">
        <f t="shared" si="1151"/>
        <v>0</v>
      </c>
      <c r="CR454">
        <f t="shared" si="1151"/>
        <v>0</v>
      </c>
      <c r="CS454">
        <f t="shared" si="1151"/>
        <v>0</v>
      </c>
      <c r="CT454">
        <f t="shared" si="1152"/>
        <v>0</v>
      </c>
      <c r="CU454">
        <f t="shared" si="1152"/>
        <v>0</v>
      </c>
      <c r="CV454">
        <f t="shared" si="1152"/>
        <v>0</v>
      </c>
      <c r="CW454">
        <f t="shared" si="1152"/>
        <v>0</v>
      </c>
      <c r="CX454">
        <f t="shared" si="1152"/>
        <v>0</v>
      </c>
      <c r="CY454">
        <f t="shared" si="1152"/>
        <v>0</v>
      </c>
      <c r="CZ454">
        <f t="shared" si="1152"/>
        <v>0</v>
      </c>
      <c r="DA454">
        <f t="shared" si="1152"/>
        <v>0</v>
      </c>
      <c r="DB454">
        <f t="shared" si="1152"/>
        <v>0</v>
      </c>
      <c r="DC454">
        <f t="shared" si="1152"/>
        <v>0</v>
      </c>
      <c r="DD454">
        <f t="shared" si="1153"/>
        <v>0</v>
      </c>
      <c r="DE454">
        <f t="shared" si="1153"/>
        <v>0</v>
      </c>
      <c r="DF454">
        <f t="shared" si="1153"/>
        <v>0</v>
      </c>
      <c r="DG454">
        <f t="shared" si="1153"/>
        <v>0</v>
      </c>
      <c r="DH454">
        <f t="shared" si="1153"/>
        <v>0</v>
      </c>
      <c r="DI454">
        <f t="shared" si="1153"/>
        <v>0</v>
      </c>
      <c r="DJ454">
        <f t="shared" si="1153"/>
        <v>0</v>
      </c>
      <c r="DK454">
        <f t="shared" si="1153"/>
        <v>0</v>
      </c>
      <c r="DL454">
        <f t="shared" si="1153"/>
        <v>0</v>
      </c>
      <c r="DM454">
        <f t="shared" si="1153"/>
        <v>0</v>
      </c>
      <c r="DN454">
        <f t="shared" si="1154"/>
        <v>0</v>
      </c>
      <c r="DO454">
        <f t="shared" si="1154"/>
        <v>0</v>
      </c>
      <c r="DP454">
        <f t="shared" si="1154"/>
        <v>0</v>
      </c>
      <c r="DQ454">
        <f t="shared" si="1154"/>
        <v>0</v>
      </c>
      <c r="DR454">
        <f t="shared" si="1154"/>
        <v>0</v>
      </c>
      <c r="DS454">
        <f t="shared" si="1154"/>
        <v>0</v>
      </c>
      <c r="DT454">
        <f t="shared" si="1154"/>
        <v>0</v>
      </c>
      <c r="DU454">
        <f t="shared" si="1154"/>
        <v>0</v>
      </c>
      <c r="DV454">
        <f t="shared" si="1154"/>
        <v>0</v>
      </c>
      <c r="DW454">
        <f t="shared" si="1154"/>
        <v>0</v>
      </c>
      <c r="DX454">
        <f t="shared" si="1155"/>
        <v>0</v>
      </c>
      <c r="DY454">
        <f t="shared" si="1155"/>
        <v>0</v>
      </c>
      <c r="DZ454">
        <f t="shared" si="1155"/>
        <v>0</v>
      </c>
    </row>
    <row r="455" spans="1:130">
      <c r="A455" s="106" t="str">
        <f>IF(LEFT(B505,1)&lt;&gt;"",IF(LEFT(B505,1)&lt;&gt;" ",COUNT($A$66:A454)+1,""),"")</f>
        <v/>
      </c>
      <c r="B455" s="55" t="s">
        <v>18</v>
      </c>
      <c r="C455" s="96"/>
      <c r="D455" s="18"/>
      <c r="E455" s="18"/>
      <c r="F455" s="18"/>
      <c r="G455" s="18"/>
      <c r="H455" s="18"/>
      <c r="I455" s="18">
        <v>0</v>
      </c>
      <c r="J455" s="18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/>
      <c r="Y455" s="18"/>
      <c r="Z455" s="18"/>
      <c r="AA455" s="18"/>
      <c r="AB455" s="41" t="s">
        <v>16</v>
      </c>
      <c r="AC455" s="41" t="s">
        <v>16</v>
      </c>
      <c r="AD455" s="41" t="s">
        <v>16</v>
      </c>
      <c r="AE455" s="41" t="s">
        <v>16</v>
      </c>
      <c r="AF455" s="18">
        <v>19</v>
      </c>
      <c r="AG455" s="41" t="s">
        <v>16</v>
      </c>
      <c r="AH455" s="18">
        <v>0</v>
      </c>
      <c r="AI455" s="18">
        <v>0</v>
      </c>
      <c r="AJ455" s="18">
        <v>0</v>
      </c>
      <c r="AK455" s="18">
        <v>0</v>
      </c>
      <c r="AL455" s="18">
        <v>0</v>
      </c>
      <c r="AM455" s="18">
        <v>0</v>
      </c>
      <c r="AN455" s="18">
        <v>0</v>
      </c>
      <c r="AO455" s="18">
        <v>0</v>
      </c>
      <c r="AP455" s="18">
        <v>0</v>
      </c>
      <c r="AQ455" s="18">
        <v>0</v>
      </c>
      <c r="AR455" s="18">
        <v>0</v>
      </c>
      <c r="AS455" s="18">
        <v>0</v>
      </c>
      <c r="AT455" s="18">
        <v>0</v>
      </c>
      <c r="AU455" s="18">
        <v>0</v>
      </c>
      <c r="AV455" s="18">
        <v>0</v>
      </c>
      <c r="AW455" s="18">
        <v>0</v>
      </c>
      <c r="AX455" s="18">
        <v>0</v>
      </c>
      <c r="AY455" s="18">
        <v>0</v>
      </c>
      <c r="AZ455" s="18">
        <v>0</v>
      </c>
      <c r="BA455" s="18">
        <v>0</v>
      </c>
      <c r="BB455" s="18">
        <v>0</v>
      </c>
      <c r="BC455" s="18">
        <v>0</v>
      </c>
      <c r="BD455" s="18">
        <v>0</v>
      </c>
      <c r="BE455" s="18">
        <v>0</v>
      </c>
      <c r="BF455" s="18">
        <v>0</v>
      </c>
      <c r="BG455" s="18">
        <v>0</v>
      </c>
      <c r="BH455" s="18">
        <v>0</v>
      </c>
      <c r="BI455" s="118">
        <v>0</v>
      </c>
      <c r="BJ455" s="118">
        <v>0</v>
      </c>
      <c r="BK455" s="118">
        <v>0</v>
      </c>
      <c r="BL455" s="118">
        <v>0</v>
      </c>
      <c r="BM455" s="118">
        <v>0</v>
      </c>
      <c r="BN455" s="118">
        <v>0</v>
      </c>
      <c r="BO455" s="103"/>
      <c r="BP455">
        <f t="shared" si="1149"/>
        <v>0</v>
      </c>
      <c r="BQ455">
        <f t="shared" si="1149"/>
        <v>0</v>
      </c>
      <c r="BR455">
        <f t="shared" si="1149"/>
        <v>0</v>
      </c>
      <c r="BS455">
        <f t="shared" si="1149"/>
        <v>0</v>
      </c>
      <c r="BT455">
        <f t="shared" si="1149"/>
        <v>0</v>
      </c>
      <c r="BU455">
        <f t="shared" si="1149"/>
        <v>0</v>
      </c>
      <c r="BV455">
        <f t="shared" si="1149"/>
        <v>0</v>
      </c>
      <c r="BW455">
        <f t="shared" si="1149"/>
        <v>0</v>
      </c>
      <c r="BX455">
        <f t="shared" si="1149"/>
        <v>0</v>
      </c>
      <c r="BY455">
        <f t="shared" si="1149"/>
        <v>0</v>
      </c>
      <c r="BZ455">
        <f t="shared" si="1150"/>
        <v>0</v>
      </c>
      <c r="CA455">
        <f t="shared" si="1150"/>
        <v>0</v>
      </c>
      <c r="CB455">
        <f t="shared" si="1150"/>
        <v>0</v>
      </c>
      <c r="CC455">
        <f t="shared" si="1150"/>
        <v>0</v>
      </c>
      <c r="CD455">
        <f t="shared" si="1150"/>
        <v>0</v>
      </c>
      <c r="CE455">
        <f t="shared" si="1150"/>
        <v>0</v>
      </c>
      <c r="CF455">
        <f t="shared" si="1150"/>
        <v>0</v>
      </c>
      <c r="CG455">
        <f t="shared" si="1150"/>
        <v>0</v>
      </c>
      <c r="CH455">
        <f t="shared" si="1150"/>
        <v>0</v>
      </c>
      <c r="CI455">
        <f t="shared" si="1150"/>
        <v>0</v>
      </c>
      <c r="CJ455">
        <f t="shared" si="1151"/>
        <v>0</v>
      </c>
      <c r="CK455">
        <f t="shared" si="1151"/>
        <v>0</v>
      </c>
      <c r="CL455">
        <f t="shared" si="1151"/>
        <v>0</v>
      </c>
      <c r="CM455">
        <f t="shared" si="1151"/>
        <v>0</v>
      </c>
      <c r="CN455">
        <f t="shared" si="1151"/>
        <v>0</v>
      </c>
      <c r="CO455">
        <f t="shared" si="1151"/>
        <v>0</v>
      </c>
      <c r="CP455">
        <f t="shared" si="1151"/>
        <v>0</v>
      </c>
      <c r="CQ455">
        <f t="shared" si="1151"/>
        <v>0</v>
      </c>
      <c r="CR455">
        <f t="shared" si="1151"/>
        <v>0</v>
      </c>
      <c r="CS455">
        <f t="shared" si="1151"/>
        <v>0</v>
      </c>
      <c r="CT455">
        <f t="shared" si="1152"/>
        <v>0</v>
      </c>
      <c r="CU455">
        <f t="shared" si="1152"/>
        <v>0</v>
      </c>
      <c r="CV455">
        <f t="shared" si="1152"/>
        <v>0</v>
      </c>
      <c r="CW455">
        <f t="shared" si="1152"/>
        <v>0</v>
      </c>
      <c r="CX455">
        <f t="shared" si="1152"/>
        <v>0</v>
      </c>
      <c r="CY455">
        <f t="shared" si="1152"/>
        <v>0</v>
      </c>
      <c r="CZ455">
        <f t="shared" si="1152"/>
        <v>0</v>
      </c>
      <c r="DA455">
        <f t="shared" si="1152"/>
        <v>0</v>
      </c>
      <c r="DB455">
        <f t="shared" si="1152"/>
        <v>0</v>
      </c>
      <c r="DC455">
        <f t="shared" si="1152"/>
        <v>0</v>
      </c>
      <c r="DD455">
        <f t="shared" si="1153"/>
        <v>0</v>
      </c>
      <c r="DE455">
        <f t="shared" si="1153"/>
        <v>0</v>
      </c>
      <c r="DF455">
        <f t="shared" si="1153"/>
        <v>0</v>
      </c>
      <c r="DG455">
        <f t="shared" si="1153"/>
        <v>0</v>
      </c>
      <c r="DH455">
        <f t="shared" si="1153"/>
        <v>0</v>
      </c>
      <c r="DI455">
        <f t="shared" si="1153"/>
        <v>0</v>
      </c>
      <c r="DJ455">
        <f t="shared" si="1153"/>
        <v>0</v>
      </c>
      <c r="DK455">
        <f t="shared" si="1153"/>
        <v>0</v>
      </c>
      <c r="DL455">
        <f t="shared" si="1153"/>
        <v>0</v>
      </c>
      <c r="DM455">
        <f t="shared" si="1153"/>
        <v>0</v>
      </c>
      <c r="DN455">
        <f t="shared" si="1154"/>
        <v>0</v>
      </c>
      <c r="DO455">
        <f t="shared" si="1154"/>
        <v>0</v>
      </c>
      <c r="DP455">
        <f t="shared" si="1154"/>
        <v>0</v>
      </c>
      <c r="DQ455">
        <f t="shared" si="1154"/>
        <v>0</v>
      </c>
      <c r="DR455">
        <f t="shared" si="1154"/>
        <v>0</v>
      </c>
      <c r="DS455">
        <f t="shared" si="1154"/>
        <v>0</v>
      </c>
      <c r="DT455">
        <f t="shared" si="1154"/>
        <v>0</v>
      </c>
      <c r="DU455">
        <f t="shared" si="1154"/>
        <v>0</v>
      </c>
      <c r="DV455">
        <f t="shared" si="1154"/>
        <v>0</v>
      </c>
      <c r="DW455">
        <f t="shared" si="1154"/>
        <v>0</v>
      </c>
      <c r="DX455">
        <f t="shared" si="1155"/>
        <v>0</v>
      </c>
      <c r="DY455">
        <f t="shared" si="1155"/>
        <v>0</v>
      </c>
      <c r="DZ455">
        <f t="shared" si="1155"/>
        <v>0</v>
      </c>
    </row>
    <row r="456" spans="1:130">
      <c r="A456" s="106"/>
      <c r="B456" s="19" t="s">
        <v>205</v>
      </c>
      <c r="C456" s="96"/>
      <c r="D456" s="18"/>
      <c r="E456" s="18"/>
      <c r="F456" s="18"/>
      <c r="G456" s="18"/>
      <c r="H456" s="18"/>
      <c r="I456" s="18">
        <v>0</v>
      </c>
      <c r="J456" s="18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0.1</v>
      </c>
      <c r="Y456" s="18">
        <v>0.2</v>
      </c>
      <c r="Z456" s="18">
        <v>0.4</v>
      </c>
      <c r="AA456" s="18">
        <v>2</v>
      </c>
      <c r="AB456" s="18">
        <v>6.6999999999999993</v>
      </c>
      <c r="AC456" s="18">
        <v>9.8000000000000007</v>
      </c>
      <c r="AD456" s="18">
        <v>4.5</v>
      </c>
      <c r="AE456" s="18">
        <v>2.6</v>
      </c>
      <c r="AF456" s="18">
        <v>1.9000000000000001</v>
      </c>
      <c r="AG456" s="18">
        <v>6.6</v>
      </c>
      <c r="AH456" s="18">
        <v>0</v>
      </c>
      <c r="AI456" s="18">
        <v>0</v>
      </c>
      <c r="AJ456" s="18">
        <v>0</v>
      </c>
      <c r="AK456" s="18">
        <v>0</v>
      </c>
      <c r="AL456" s="18">
        <v>0.1</v>
      </c>
      <c r="AM456" s="18">
        <v>0.1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  <c r="AS456" s="18">
        <v>0</v>
      </c>
      <c r="AT456" s="18">
        <v>0</v>
      </c>
      <c r="AU456" s="18">
        <v>0.47683950000000003</v>
      </c>
      <c r="AV456" s="18">
        <v>0.39805259999999998</v>
      </c>
      <c r="AW456" s="18">
        <v>0</v>
      </c>
      <c r="AX456" s="18">
        <v>0</v>
      </c>
      <c r="AY456" s="18">
        <v>0</v>
      </c>
      <c r="AZ456" s="18">
        <v>0.10576919999999999</v>
      </c>
      <c r="BA456" s="18">
        <v>1.4521248</v>
      </c>
      <c r="BB456" s="18">
        <v>0.41422199999999998</v>
      </c>
      <c r="BC456" s="18">
        <v>3.2347500000000001E-2</v>
      </c>
      <c r="BD456" s="18">
        <v>0</v>
      </c>
      <c r="BE456" s="25">
        <v>0</v>
      </c>
      <c r="BF456" s="18">
        <v>0</v>
      </c>
      <c r="BG456" s="18">
        <v>0</v>
      </c>
      <c r="BH456" s="18">
        <v>0</v>
      </c>
      <c r="BI456" s="118">
        <v>0</v>
      </c>
      <c r="BJ456" s="118">
        <v>0</v>
      </c>
      <c r="BK456" s="118">
        <v>0</v>
      </c>
      <c r="BL456" s="118">
        <v>0</v>
      </c>
      <c r="BM456" s="118">
        <v>0</v>
      </c>
      <c r="BN456" s="118">
        <v>0</v>
      </c>
      <c r="BO456" s="103"/>
      <c r="BP456">
        <f t="shared" si="1149"/>
        <v>0</v>
      </c>
      <c r="BQ456">
        <f t="shared" si="1149"/>
        <v>0</v>
      </c>
      <c r="BR456">
        <f t="shared" si="1149"/>
        <v>0</v>
      </c>
      <c r="BS456">
        <f t="shared" si="1149"/>
        <v>0</v>
      </c>
      <c r="BT456">
        <f t="shared" si="1149"/>
        <v>0</v>
      </c>
      <c r="BU456">
        <f t="shared" si="1149"/>
        <v>0</v>
      </c>
      <c r="BV456">
        <f t="shared" si="1149"/>
        <v>0</v>
      </c>
      <c r="BW456">
        <f t="shared" si="1149"/>
        <v>0</v>
      </c>
      <c r="BX456">
        <f t="shared" si="1149"/>
        <v>0</v>
      </c>
      <c r="BY456">
        <f t="shared" si="1149"/>
        <v>0</v>
      </c>
      <c r="BZ456">
        <f t="shared" si="1150"/>
        <v>0</v>
      </c>
      <c r="CA456">
        <f t="shared" si="1150"/>
        <v>0</v>
      </c>
      <c r="CB456">
        <f t="shared" si="1150"/>
        <v>0</v>
      </c>
      <c r="CC456">
        <f t="shared" si="1150"/>
        <v>0</v>
      </c>
      <c r="CD456">
        <f t="shared" si="1150"/>
        <v>0</v>
      </c>
      <c r="CE456">
        <f t="shared" si="1150"/>
        <v>0</v>
      </c>
      <c r="CF456">
        <f t="shared" si="1150"/>
        <v>0</v>
      </c>
      <c r="CG456">
        <f t="shared" si="1150"/>
        <v>0</v>
      </c>
      <c r="CH456">
        <f t="shared" si="1150"/>
        <v>0</v>
      </c>
      <c r="CI456">
        <f t="shared" si="1150"/>
        <v>0</v>
      </c>
      <c r="CJ456">
        <f t="shared" si="1151"/>
        <v>0</v>
      </c>
      <c r="CK456">
        <f t="shared" si="1151"/>
        <v>0</v>
      </c>
      <c r="CL456">
        <f t="shared" si="1151"/>
        <v>0</v>
      </c>
      <c r="CM456">
        <f t="shared" si="1151"/>
        <v>0</v>
      </c>
      <c r="CN456">
        <f t="shared" si="1151"/>
        <v>0</v>
      </c>
      <c r="CO456">
        <f t="shared" si="1151"/>
        <v>0</v>
      </c>
      <c r="CP456">
        <f t="shared" si="1151"/>
        <v>0</v>
      </c>
      <c r="CQ456">
        <f t="shared" si="1151"/>
        <v>0</v>
      </c>
      <c r="CR456">
        <f t="shared" si="1151"/>
        <v>0</v>
      </c>
      <c r="CS456">
        <f t="shared" si="1151"/>
        <v>0</v>
      </c>
      <c r="CT456">
        <f t="shared" si="1152"/>
        <v>0</v>
      </c>
      <c r="CU456">
        <f t="shared" si="1152"/>
        <v>0</v>
      </c>
      <c r="CV456">
        <f t="shared" si="1152"/>
        <v>0</v>
      </c>
      <c r="CW456">
        <f t="shared" si="1152"/>
        <v>0</v>
      </c>
      <c r="CX456">
        <f t="shared" si="1152"/>
        <v>0</v>
      </c>
      <c r="CY456">
        <f t="shared" si="1152"/>
        <v>0</v>
      </c>
      <c r="CZ456">
        <f t="shared" si="1152"/>
        <v>0</v>
      </c>
      <c r="DA456">
        <f t="shared" si="1152"/>
        <v>0</v>
      </c>
      <c r="DB456">
        <f t="shared" si="1152"/>
        <v>0</v>
      </c>
      <c r="DC456">
        <f t="shared" si="1152"/>
        <v>0</v>
      </c>
      <c r="DD456">
        <f t="shared" si="1153"/>
        <v>0</v>
      </c>
      <c r="DE456">
        <f t="shared" si="1153"/>
        <v>0</v>
      </c>
      <c r="DF456">
        <f t="shared" si="1153"/>
        <v>0</v>
      </c>
      <c r="DG456">
        <f t="shared" si="1153"/>
        <v>0</v>
      </c>
      <c r="DH456">
        <f t="shared" si="1153"/>
        <v>0</v>
      </c>
      <c r="DI456">
        <f t="shared" si="1153"/>
        <v>0</v>
      </c>
      <c r="DJ456">
        <f t="shared" si="1153"/>
        <v>0</v>
      </c>
      <c r="DK456">
        <f t="shared" si="1153"/>
        <v>0</v>
      </c>
      <c r="DL456">
        <f t="shared" si="1153"/>
        <v>0</v>
      </c>
      <c r="DM456">
        <f t="shared" si="1153"/>
        <v>0</v>
      </c>
      <c r="DN456">
        <f t="shared" si="1154"/>
        <v>0</v>
      </c>
      <c r="DO456">
        <f t="shared" si="1154"/>
        <v>0</v>
      </c>
      <c r="DP456">
        <f t="shared" si="1154"/>
        <v>0</v>
      </c>
      <c r="DQ456">
        <f t="shared" si="1154"/>
        <v>0</v>
      </c>
      <c r="DR456">
        <f t="shared" si="1154"/>
        <v>0</v>
      </c>
      <c r="DS456">
        <f t="shared" si="1154"/>
        <v>0</v>
      </c>
      <c r="DT456">
        <f t="shared" si="1154"/>
        <v>0</v>
      </c>
      <c r="DU456">
        <f t="shared" si="1154"/>
        <v>0</v>
      </c>
      <c r="DV456">
        <f t="shared" si="1154"/>
        <v>0</v>
      </c>
      <c r="DW456">
        <f t="shared" si="1154"/>
        <v>0</v>
      </c>
      <c r="DX456">
        <f t="shared" si="1155"/>
        <v>0</v>
      </c>
      <c r="DY456">
        <f t="shared" si="1155"/>
        <v>0</v>
      </c>
      <c r="DZ456">
        <f t="shared" si="1155"/>
        <v>0</v>
      </c>
    </row>
    <row r="457" spans="1:130">
      <c r="A457" s="106"/>
      <c r="B457" s="19" t="s">
        <v>210</v>
      </c>
      <c r="C457" s="96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>
        <v>21.515151515151512</v>
      </c>
      <c r="AB457" s="18">
        <v>30.303030303030301</v>
      </c>
      <c r="AC457" s="18">
        <v>11.568123393316196</v>
      </c>
      <c r="AD457" s="18">
        <v>4.4653179190751446</v>
      </c>
      <c r="AE457" s="18">
        <v>3.6067892503536068</v>
      </c>
      <c r="AF457" s="18">
        <v>0</v>
      </c>
      <c r="AG457" s="18">
        <v>0</v>
      </c>
      <c r="AH457" s="18">
        <v>0</v>
      </c>
      <c r="AI457" s="18">
        <v>0</v>
      </c>
      <c r="AJ457" s="18">
        <v>0</v>
      </c>
      <c r="AK457" s="18">
        <v>0</v>
      </c>
      <c r="AL457" s="18">
        <v>0</v>
      </c>
      <c r="AM457" s="18">
        <v>0</v>
      </c>
      <c r="AN457" s="18">
        <v>0</v>
      </c>
      <c r="AO457" s="18">
        <v>88.223552894211579</v>
      </c>
      <c r="AP457" s="18">
        <v>84.210526315789465</v>
      </c>
      <c r="AQ457" s="160">
        <v>79.824561403508767</v>
      </c>
      <c r="AR457" s="18">
        <v>68.02189210320563</v>
      </c>
      <c r="AS457" s="18">
        <v>52.198852772466537</v>
      </c>
      <c r="AT457" s="18">
        <v>39.257028112449795</v>
      </c>
      <c r="AU457" s="18">
        <v>25.747508305647838</v>
      </c>
      <c r="AV457" s="18">
        <v>28.917910447761194</v>
      </c>
      <c r="AW457" s="18">
        <v>27.480371163454677</v>
      </c>
      <c r="AX457" s="18">
        <v>20.88607594936709</v>
      </c>
      <c r="AY457" s="18">
        <v>8.8560885608856097</v>
      </c>
      <c r="AZ457" s="18">
        <v>0</v>
      </c>
      <c r="BA457" s="18">
        <v>82.452830188679243</v>
      </c>
      <c r="BB457" s="18">
        <v>78.644067796610173</v>
      </c>
      <c r="BC457" s="18">
        <v>73.772791023842913</v>
      </c>
      <c r="BD457" s="18">
        <v>66.978297161936567</v>
      </c>
      <c r="BE457" s="25">
        <v>53.797814207650269</v>
      </c>
      <c r="BF457" s="18">
        <v>44.953051643192488</v>
      </c>
      <c r="BG457" s="18">
        <v>51.572164948453612</v>
      </c>
      <c r="BH457" s="18">
        <v>59.928315412186379</v>
      </c>
      <c r="BI457" s="118">
        <v>52.956081081081081</v>
      </c>
      <c r="BJ457" s="118">
        <v>46.270181892499487</v>
      </c>
      <c r="BK457" s="118">
        <v>32.456312585902218</v>
      </c>
      <c r="BL457" s="118">
        <v>23.78640776699029</v>
      </c>
      <c r="BM457" s="118">
        <v>17.122888759464182</v>
      </c>
      <c r="BN457" s="118">
        <v>6.8971825832418592</v>
      </c>
      <c r="BO457" s="103"/>
      <c r="BP457">
        <f t="shared" si="1149"/>
        <v>0</v>
      </c>
      <c r="BQ457">
        <f t="shared" si="1149"/>
        <v>0</v>
      </c>
      <c r="BR457">
        <f t="shared" si="1149"/>
        <v>0</v>
      </c>
      <c r="BS457">
        <f t="shared" si="1149"/>
        <v>0</v>
      </c>
      <c r="BT457">
        <f t="shared" si="1149"/>
        <v>0</v>
      </c>
      <c r="BU457">
        <f t="shared" si="1149"/>
        <v>0</v>
      </c>
      <c r="BV457">
        <f t="shared" si="1149"/>
        <v>0</v>
      </c>
      <c r="BW457">
        <f t="shared" si="1149"/>
        <v>0</v>
      </c>
      <c r="BX457">
        <f t="shared" si="1149"/>
        <v>0</v>
      </c>
      <c r="BY457">
        <f t="shared" si="1149"/>
        <v>0</v>
      </c>
      <c r="BZ457">
        <f t="shared" si="1150"/>
        <v>0</v>
      </c>
      <c r="CA457">
        <f t="shared" si="1150"/>
        <v>0</v>
      </c>
      <c r="CB457">
        <f t="shared" si="1150"/>
        <v>0</v>
      </c>
      <c r="CC457">
        <f t="shared" si="1150"/>
        <v>0</v>
      </c>
      <c r="CD457">
        <f t="shared" si="1150"/>
        <v>0</v>
      </c>
      <c r="CE457">
        <f t="shared" si="1150"/>
        <v>0</v>
      </c>
      <c r="CF457">
        <f t="shared" si="1150"/>
        <v>0</v>
      </c>
      <c r="CG457">
        <f t="shared" si="1150"/>
        <v>0</v>
      </c>
      <c r="CH457">
        <f t="shared" si="1150"/>
        <v>0</v>
      </c>
      <c r="CI457">
        <f t="shared" si="1150"/>
        <v>0</v>
      </c>
      <c r="CJ457">
        <f t="shared" si="1151"/>
        <v>0</v>
      </c>
      <c r="CK457">
        <f t="shared" si="1151"/>
        <v>0</v>
      </c>
      <c r="CL457">
        <f t="shared" si="1151"/>
        <v>0</v>
      </c>
      <c r="CM457">
        <f t="shared" si="1151"/>
        <v>0</v>
      </c>
      <c r="CN457">
        <f t="shared" si="1151"/>
        <v>0</v>
      </c>
      <c r="CO457">
        <f t="shared" si="1151"/>
        <v>0</v>
      </c>
      <c r="CP457">
        <f t="shared" si="1151"/>
        <v>0</v>
      </c>
      <c r="CQ457">
        <f t="shared" si="1151"/>
        <v>0</v>
      </c>
      <c r="CR457">
        <f t="shared" si="1151"/>
        <v>0</v>
      </c>
      <c r="CS457">
        <f t="shared" si="1151"/>
        <v>0</v>
      </c>
      <c r="CT457">
        <f t="shared" si="1152"/>
        <v>0</v>
      </c>
      <c r="CU457">
        <f t="shared" si="1152"/>
        <v>0</v>
      </c>
      <c r="CV457">
        <f t="shared" si="1152"/>
        <v>0</v>
      </c>
      <c r="CW457">
        <f t="shared" si="1152"/>
        <v>0</v>
      </c>
      <c r="CX457">
        <f t="shared" si="1152"/>
        <v>0</v>
      </c>
      <c r="CY457">
        <f t="shared" si="1152"/>
        <v>0</v>
      </c>
      <c r="CZ457">
        <f t="shared" si="1152"/>
        <v>0</v>
      </c>
      <c r="DA457">
        <f t="shared" si="1152"/>
        <v>0</v>
      </c>
      <c r="DB457">
        <f t="shared" si="1152"/>
        <v>0</v>
      </c>
      <c r="DC457">
        <f t="shared" si="1152"/>
        <v>0</v>
      </c>
      <c r="DD457">
        <f t="shared" si="1153"/>
        <v>0</v>
      </c>
      <c r="DE457">
        <f t="shared" si="1153"/>
        <v>0</v>
      </c>
      <c r="DF457">
        <f t="shared" si="1153"/>
        <v>0</v>
      </c>
      <c r="DG457">
        <f t="shared" si="1153"/>
        <v>0</v>
      </c>
      <c r="DH457">
        <f t="shared" si="1153"/>
        <v>0</v>
      </c>
      <c r="DI457">
        <f t="shared" si="1153"/>
        <v>0</v>
      </c>
      <c r="DJ457">
        <f t="shared" si="1153"/>
        <v>0</v>
      </c>
      <c r="DK457">
        <f t="shared" si="1153"/>
        <v>0</v>
      </c>
      <c r="DL457">
        <f t="shared" si="1153"/>
        <v>0</v>
      </c>
      <c r="DM457">
        <f t="shared" si="1153"/>
        <v>0</v>
      </c>
      <c r="DN457">
        <f t="shared" si="1154"/>
        <v>0</v>
      </c>
      <c r="DO457">
        <f t="shared" si="1154"/>
        <v>0</v>
      </c>
      <c r="DP457">
        <f t="shared" si="1154"/>
        <v>0</v>
      </c>
      <c r="DQ457">
        <f t="shared" si="1154"/>
        <v>0</v>
      </c>
      <c r="DR457">
        <f t="shared" si="1154"/>
        <v>0</v>
      </c>
      <c r="DS457">
        <f t="shared" si="1154"/>
        <v>0</v>
      </c>
      <c r="DT457">
        <f t="shared" si="1154"/>
        <v>0</v>
      </c>
      <c r="DU457">
        <f t="shared" si="1154"/>
        <v>0</v>
      </c>
      <c r="DV457">
        <f t="shared" si="1154"/>
        <v>0</v>
      </c>
      <c r="DW457">
        <f t="shared" si="1154"/>
        <v>0</v>
      </c>
      <c r="DX457">
        <f>IF($C457&lt;&gt;"",IF(BL457&gt;0,1,0),0)</f>
        <v>0</v>
      </c>
      <c r="DY457">
        <f>IF($C457&lt;&gt;"",IF(BM457&gt;0,1,0),0)</f>
        <v>0</v>
      </c>
      <c r="DZ457">
        <f>IF($C457&lt;&gt;"",IF(BN457&gt;0,1,0),0)</f>
        <v>0</v>
      </c>
    </row>
    <row r="458" spans="1:130" ht="15.75">
      <c r="A458" s="106"/>
      <c r="B458" s="55"/>
      <c r="C458" s="96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118"/>
      <c r="AQ458" s="118"/>
      <c r="AR458" s="118"/>
      <c r="AS458" s="118"/>
      <c r="AT458" s="118"/>
      <c r="AU458" s="118"/>
      <c r="AV458" s="118"/>
      <c r="AW458" s="118"/>
      <c r="AX458" s="118"/>
      <c r="AY458" s="118"/>
      <c r="AZ458" s="118"/>
      <c r="BA458" s="118"/>
      <c r="BB458" s="118"/>
      <c r="BC458" s="118"/>
      <c r="BD458" s="118"/>
      <c r="BE458" s="118"/>
      <c r="BF458" s="118"/>
      <c r="BG458" s="118"/>
      <c r="BH458" s="118"/>
      <c r="BI458" s="118"/>
      <c r="BJ458" s="118"/>
      <c r="BK458" s="118"/>
      <c r="BL458" s="18"/>
      <c r="BM458" s="118"/>
      <c r="BN458" s="2"/>
      <c r="BO458" s="103"/>
    </row>
    <row r="459" spans="1:130">
      <c r="A459" s="105">
        <f>IF(LEFT(B459,1)&lt;&gt;"",IF(LEFT(B459,1)&lt;&gt;" ",COUNT($A$66:A458)+1,""),"")</f>
        <v>55</v>
      </c>
      <c r="B459" s="54" t="s">
        <v>69</v>
      </c>
      <c r="C459" s="96">
        <v>3</v>
      </c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>
        <f>SUM(AI460:AI463)</f>
        <v>0</v>
      </c>
      <c r="AJ459" s="9">
        <f t="shared" ref="AJ459:BH459" si="1156">SUM(AJ460:AJ463)</f>
        <v>1.1000000000000001</v>
      </c>
      <c r="AK459" s="9">
        <f t="shared" si="1156"/>
        <v>0.2</v>
      </c>
      <c r="AL459" s="9">
        <f t="shared" si="1156"/>
        <v>58.354680000000002</v>
      </c>
      <c r="AM459" s="9">
        <f t="shared" si="1156"/>
        <v>272.58869999999996</v>
      </c>
      <c r="AN459" s="9">
        <f t="shared" si="1156"/>
        <v>449.26710000000003</v>
      </c>
      <c r="AO459" s="9">
        <f t="shared" si="1156"/>
        <v>150.82509999999999</v>
      </c>
      <c r="AP459" s="9">
        <f t="shared" si="1156"/>
        <v>59.176789999999997</v>
      </c>
      <c r="AQ459" s="9">
        <f t="shared" si="1156"/>
        <v>113.42619999999999</v>
      </c>
      <c r="AR459" s="9">
        <f t="shared" si="1156"/>
        <v>180.66941800000001</v>
      </c>
      <c r="AS459" s="9">
        <f t="shared" si="1156"/>
        <v>356.84808550000002</v>
      </c>
      <c r="AT459" s="9">
        <f t="shared" si="1156"/>
        <v>350.15912250000002</v>
      </c>
      <c r="AU459" s="9">
        <f t="shared" si="1156"/>
        <v>320.61313860000001</v>
      </c>
      <c r="AV459" s="9">
        <f t="shared" si="1156"/>
        <v>420.51497879999999</v>
      </c>
      <c r="AW459" s="9">
        <f t="shared" si="1156"/>
        <v>218.83145480000002</v>
      </c>
      <c r="AX459" s="9">
        <f t="shared" si="1156"/>
        <v>203.08783449999999</v>
      </c>
      <c r="AY459" s="9">
        <f t="shared" si="1156"/>
        <v>39.818370600000002</v>
      </c>
      <c r="AZ459" s="9">
        <f t="shared" si="1156"/>
        <v>35.365000000000002</v>
      </c>
      <c r="BA459" s="9">
        <f t="shared" si="1156"/>
        <v>35.365000000000002</v>
      </c>
      <c r="BB459" s="9">
        <f t="shared" si="1156"/>
        <v>35.365000000000002</v>
      </c>
      <c r="BC459" s="9">
        <f t="shared" si="1156"/>
        <v>317.57900000000001</v>
      </c>
      <c r="BD459" s="9">
        <f t="shared" si="1156"/>
        <v>625.58699999999999</v>
      </c>
      <c r="BE459" s="9">
        <f t="shared" si="1156"/>
        <v>617.77904100000001</v>
      </c>
      <c r="BF459" s="9">
        <f t="shared" si="1156"/>
        <v>603.46199999999999</v>
      </c>
      <c r="BG459" s="9">
        <f t="shared" si="1156"/>
        <v>71.23</v>
      </c>
      <c r="BH459" s="9">
        <f t="shared" si="1156"/>
        <v>340.73200000000003</v>
      </c>
      <c r="BI459" s="22">
        <f t="shared" ref="BI459:BN459" si="1157">SUM(BI460:BI463)</f>
        <v>35.365000000000002</v>
      </c>
      <c r="BJ459" s="22">
        <f t="shared" si="1157"/>
        <v>526.00399999999991</v>
      </c>
      <c r="BK459" s="22">
        <f t="shared" si="1157"/>
        <v>912.80899999999997</v>
      </c>
      <c r="BL459" s="22">
        <f t="shared" si="1157"/>
        <v>416.90600000000001</v>
      </c>
      <c r="BM459" s="22">
        <f t="shared" si="1157"/>
        <v>404.47900000000004</v>
      </c>
      <c r="BN459" s="22">
        <f t="shared" si="1157"/>
        <v>407.29500000000002</v>
      </c>
      <c r="BO459" s="103"/>
      <c r="BP459">
        <f t="shared" ref="BP459:CU459" si="1158">IF($C459&lt;&gt;"",IF(D459&gt;0,1,0),0)</f>
        <v>0</v>
      </c>
      <c r="BQ459">
        <f t="shared" si="1158"/>
        <v>0</v>
      </c>
      <c r="BR459">
        <f t="shared" si="1158"/>
        <v>0</v>
      </c>
      <c r="BS459">
        <f t="shared" si="1158"/>
        <v>0</v>
      </c>
      <c r="BT459">
        <f t="shared" si="1158"/>
        <v>0</v>
      </c>
      <c r="BU459">
        <f t="shared" si="1158"/>
        <v>0</v>
      </c>
      <c r="BV459">
        <f t="shared" si="1158"/>
        <v>0</v>
      </c>
      <c r="BW459">
        <f t="shared" si="1158"/>
        <v>0</v>
      </c>
      <c r="BX459">
        <f t="shared" si="1158"/>
        <v>0</v>
      </c>
      <c r="BY459">
        <f t="shared" si="1158"/>
        <v>0</v>
      </c>
      <c r="BZ459">
        <f t="shared" si="1158"/>
        <v>0</v>
      </c>
      <c r="CA459">
        <f t="shared" si="1158"/>
        <v>0</v>
      </c>
      <c r="CB459">
        <f t="shared" si="1158"/>
        <v>0</v>
      </c>
      <c r="CC459">
        <f t="shared" si="1158"/>
        <v>0</v>
      </c>
      <c r="CD459">
        <f t="shared" si="1158"/>
        <v>0</v>
      </c>
      <c r="CE459">
        <f t="shared" si="1158"/>
        <v>0</v>
      </c>
      <c r="CF459">
        <f t="shared" si="1158"/>
        <v>0</v>
      </c>
      <c r="CG459">
        <f t="shared" si="1158"/>
        <v>0</v>
      </c>
      <c r="CH459">
        <f t="shared" si="1158"/>
        <v>0</v>
      </c>
      <c r="CI459">
        <f t="shared" si="1158"/>
        <v>0</v>
      </c>
      <c r="CJ459">
        <f t="shared" si="1158"/>
        <v>0</v>
      </c>
      <c r="CK459">
        <f t="shared" si="1158"/>
        <v>0</v>
      </c>
      <c r="CL459">
        <f t="shared" si="1158"/>
        <v>0</v>
      </c>
      <c r="CM459">
        <f t="shared" si="1158"/>
        <v>0</v>
      </c>
      <c r="CN459">
        <f t="shared" si="1158"/>
        <v>0</v>
      </c>
      <c r="CO459">
        <f t="shared" si="1158"/>
        <v>0</v>
      </c>
      <c r="CP459">
        <f t="shared" si="1158"/>
        <v>0</v>
      </c>
      <c r="CQ459">
        <f t="shared" si="1158"/>
        <v>0</v>
      </c>
      <c r="CR459">
        <f t="shared" si="1158"/>
        <v>0</v>
      </c>
      <c r="CS459">
        <f t="shared" si="1158"/>
        <v>0</v>
      </c>
      <c r="CT459">
        <f t="shared" si="1158"/>
        <v>0</v>
      </c>
      <c r="CU459">
        <f t="shared" si="1158"/>
        <v>0</v>
      </c>
      <c r="CV459">
        <f t="shared" ref="CV459:DZ459" si="1159">IF($C459&lt;&gt;"",IF(AJ459&gt;0,1,0),0)</f>
        <v>1</v>
      </c>
      <c r="CW459">
        <f t="shared" si="1159"/>
        <v>1</v>
      </c>
      <c r="CX459">
        <f t="shared" si="1159"/>
        <v>1</v>
      </c>
      <c r="CY459">
        <f t="shared" si="1159"/>
        <v>1</v>
      </c>
      <c r="CZ459">
        <f t="shared" si="1159"/>
        <v>1</v>
      </c>
      <c r="DA459">
        <f t="shared" si="1159"/>
        <v>1</v>
      </c>
      <c r="DB459">
        <f t="shared" si="1159"/>
        <v>1</v>
      </c>
      <c r="DC459">
        <f t="shared" si="1159"/>
        <v>1</v>
      </c>
      <c r="DD459">
        <f t="shared" si="1159"/>
        <v>1</v>
      </c>
      <c r="DE459">
        <f t="shared" si="1159"/>
        <v>1</v>
      </c>
      <c r="DF459">
        <f t="shared" si="1159"/>
        <v>1</v>
      </c>
      <c r="DG459">
        <f t="shared" si="1159"/>
        <v>1</v>
      </c>
      <c r="DH459">
        <f t="shared" si="1159"/>
        <v>1</v>
      </c>
      <c r="DI459">
        <f t="shared" si="1159"/>
        <v>1</v>
      </c>
      <c r="DJ459">
        <f t="shared" si="1159"/>
        <v>1</v>
      </c>
      <c r="DK459">
        <f t="shared" si="1159"/>
        <v>1</v>
      </c>
      <c r="DL459">
        <f t="shared" si="1159"/>
        <v>1</v>
      </c>
      <c r="DM459">
        <f t="shared" si="1159"/>
        <v>1</v>
      </c>
      <c r="DN459">
        <f t="shared" si="1159"/>
        <v>1</v>
      </c>
      <c r="DO459">
        <f t="shared" si="1159"/>
        <v>1</v>
      </c>
      <c r="DP459">
        <f t="shared" si="1159"/>
        <v>1</v>
      </c>
      <c r="DQ459">
        <f t="shared" si="1159"/>
        <v>1</v>
      </c>
      <c r="DR459">
        <f t="shared" si="1159"/>
        <v>1</v>
      </c>
      <c r="DS459">
        <f t="shared" si="1159"/>
        <v>1</v>
      </c>
      <c r="DT459">
        <f t="shared" si="1159"/>
        <v>1</v>
      </c>
      <c r="DU459">
        <f t="shared" si="1159"/>
        <v>1</v>
      </c>
      <c r="DV459">
        <f t="shared" si="1159"/>
        <v>1</v>
      </c>
      <c r="DW459">
        <f t="shared" si="1159"/>
        <v>1</v>
      </c>
      <c r="DX459">
        <f t="shared" si="1159"/>
        <v>1</v>
      </c>
      <c r="DY459">
        <f t="shared" si="1159"/>
        <v>1</v>
      </c>
      <c r="DZ459">
        <f t="shared" si="1159"/>
        <v>1</v>
      </c>
    </row>
    <row r="460" spans="1:130">
      <c r="A460" s="106"/>
      <c r="B460" s="19" t="s">
        <v>2</v>
      </c>
      <c r="C460" s="96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18">
        <v>0</v>
      </c>
      <c r="AJ460" s="18">
        <v>0</v>
      </c>
      <c r="AK460" s="18">
        <v>0</v>
      </c>
      <c r="AL460" s="34"/>
      <c r="AM460" s="34"/>
      <c r="AN460" s="34"/>
      <c r="AO460" s="34"/>
      <c r="AP460" s="34"/>
      <c r="AQ460" s="34"/>
      <c r="AR460" s="41" t="s">
        <v>16</v>
      </c>
      <c r="AS460" s="34">
        <v>58</v>
      </c>
      <c r="AT460" s="41" t="s">
        <v>16</v>
      </c>
      <c r="AU460" s="41" t="s">
        <v>16</v>
      </c>
      <c r="AV460" s="34">
        <v>161</v>
      </c>
      <c r="AW460" s="41" t="s">
        <v>16</v>
      </c>
      <c r="AX460" s="18">
        <v>0</v>
      </c>
      <c r="AY460" s="18">
        <v>0</v>
      </c>
      <c r="AZ460" s="18">
        <v>0</v>
      </c>
      <c r="BA460" s="18">
        <v>0</v>
      </c>
      <c r="BB460" s="18">
        <v>0</v>
      </c>
      <c r="BC460" s="18">
        <v>0</v>
      </c>
      <c r="BD460" s="18">
        <v>0</v>
      </c>
      <c r="BE460" s="18">
        <v>0</v>
      </c>
      <c r="BF460" s="18">
        <v>0</v>
      </c>
      <c r="BG460" s="18">
        <v>0</v>
      </c>
      <c r="BH460" s="18">
        <v>0</v>
      </c>
      <c r="BI460" s="118">
        <v>0</v>
      </c>
      <c r="BJ460" s="118">
        <v>0</v>
      </c>
      <c r="BK460" s="118">
        <v>0</v>
      </c>
      <c r="BL460" s="118">
        <v>0</v>
      </c>
      <c r="BM460" s="118">
        <v>0</v>
      </c>
      <c r="BN460" s="118">
        <v>0</v>
      </c>
      <c r="BO460" s="103"/>
      <c r="BP460">
        <f t="shared" ref="BP460:BY464" si="1160">IF($C460&lt;&gt;"",IF(D460&gt;0,1,0),0)</f>
        <v>0</v>
      </c>
      <c r="BQ460">
        <f t="shared" si="1160"/>
        <v>0</v>
      </c>
      <c r="BR460">
        <f t="shared" si="1160"/>
        <v>0</v>
      </c>
      <c r="BS460">
        <f t="shared" si="1160"/>
        <v>0</v>
      </c>
      <c r="BT460">
        <f t="shared" si="1160"/>
        <v>0</v>
      </c>
      <c r="BU460">
        <f t="shared" si="1160"/>
        <v>0</v>
      </c>
      <c r="BV460">
        <f t="shared" si="1160"/>
        <v>0</v>
      </c>
      <c r="BW460">
        <f t="shared" si="1160"/>
        <v>0</v>
      </c>
      <c r="BX460">
        <f t="shared" si="1160"/>
        <v>0</v>
      </c>
      <c r="BY460">
        <f t="shared" si="1160"/>
        <v>0</v>
      </c>
      <c r="BZ460">
        <f t="shared" ref="BZ460:CI464" si="1161">IF($C460&lt;&gt;"",IF(N460&gt;0,1,0),0)</f>
        <v>0</v>
      </c>
      <c r="CA460">
        <f t="shared" si="1161"/>
        <v>0</v>
      </c>
      <c r="CB460">
        <f t="shared" si="1161"/>
        <v>0</v>
      </c>
      <c r="CC460">
        <f t="shared" si="1161"/>
        <v>0</v>
      </c>
      <c r="CD460">
        <f t="shared" si="1161"/>
        <v>0</v>
      </c>
      <c r="CE460">
        <f t="shared" si="1161"/>
        <v>0</v>
      </c>
      <c r="CF460">
        <f t="shared" si="1161"/>
        <v>0</v>
      </c>
      <c r="CG460">
        <f t="shared" si="1161"/>
        <v>0</v>
      </c>
      <c r="CH460">
        <f t="shared" si="1161"/>
        <v>0</v>
      </c>
      <c r="CI460">
        <f t="shared" si="1161"/>
        <v>0</v>
      </c>
      <c r="CJ460">
        <f t="shared" ref="CJ460:CS464" si="1162">IF($C460&lt;&gt;"",IF(X460&gt;0,1,0),0)</f>
        <v>0</v>
      </c>
      <c r="CK460">
        <f t="shared" si="1162"/>
        <v>0</v>
      </c>
      <c r="CL460">
        <f t="shared" si="1162"/>
        <v>0</v>
      </c>
      <c r="CM460">
        <f t="shared" si="1162"/>
        <v>0</v>
      </c>
      <c r="CN460">
        <f t="shared" si="1162"/>
        <v>0</v>
      </c>
      <c r="CO460">
        <f t="shared" si="1162"/>
        <v>0</v>
      </c>
      <c r="CP460">
        <f t="shared" si="1162"/>
        <v>0</v>
      </c>
      <c r="CQ460">
        <f t="shared" si="1162"/>
        <v>0</v>
      </c>
      <c r="CR460">
        <f t="shared" si="1162"/>
        <v>0</v>
      </c>
      <c r="CS460">
        <f t="shared" si="1162"/>
        <v>0</v>
      </c>
      <c r="CT460">
        <f t="shared" ref="CT460:DC464" si="1163">IF($C460&lt;&gt;"",IF(AH460&gt;0,1,0),0)</f>
        <v>0</v>
      </c>
      <c r="CU460">
        <f t="shared" si="1163"/>
        <v>0</v>
      </c>
      <c r="CV460">
        <f t="shared" si="1163"/>
        <v>0</v>
      </c>
      <c r="CW460">
        <f t="shared" si="1163"/>
        <v>0</v>
      </c>
      <c r="CX460">
        <f t="shared" si="1163"/>
        <v>0</v>
      </c>
      <c r="CY460">
        <f t="shared" si="1163"/>
        <v>0</v>
      </c>
      <c r="CZ460">
        <f t="shared" si="1163"/>
        <v>0</v>
      </c>
      <c r="DA460">
        <f t="shared" si="1163"/>
        <v>0</v>
      </c>
      <c r="DB460">
        <f t="shared" si="1163"/>
        <v>0</v>
      </c>
      <c r="DC460">
        <f t="shared" si="1163"/>
        <v>0</v>
      </c>
      <c r="DD460">
        <f t="shared" ref="DD460:DM464" si="1164">IF($C460&lt;&gt;"",IF(AR460&gt;0,1,0),0)</f>
        <v>0</v>
      </c>
      <c r="DE460">
        <f t="shared" si="1164"/>
        <v>0</v>
      </c>
      <c r="DF460">
        <f t="shared" si="1164"/>
        <v>0</v>
      </c>
      <c r="DG460">
        <f t="shared" si="1164"/>
        <v>0</v>
      </c>
      <c r="DH460">
        <f t="shared" si="1164"/>
        <v>0</v>
      </c>
      <c r="DI460">
        <f t="shared" si="1164"/>
        <v>0</v>
      </c>
      <c r="DJ460">
        <f t="shared" si="1164"/>
        <v>0</v>
      </c>
      <c r="DK460">
        <f t="shared" si="1164"/>
        <v>0</v>
      </c>
      <c r="DL460">
        <f t="shared" si="1164"/>
        <v>0</v>
      </c>
      <c r="DM460">
        <f t="shared" si="1164"/>
        <v>0</v>
      </c>
      <c r="DN460">
        <f t="shared" ref="DN460:DW464" si="1165">IF($C460&lt;&gt;"",IF(BB460&gt;0,1,0),0)</f>
        <v>0</v>
      </c>
      <c r="DO460">
        <f t="shared" si="1165"/>
        <v>0</v>
      </c>
      <c r="DP460">
        <f t="shared" si="1165"/>
        <v>0</v>
      </c>
      <c r="DQ460">
        <f t="shared" si="1165"/>
        <v>0</v>
      </c>
      <c r="DR460">
        <f t="shared" si="1165"/>
        <v>0</v>
      </c>
      <c r="DS460">
        <f t="shared" si="1165"/>
        <v>0</v>
      </c>
      <c r="DT460">
        <f t="shared" si="1165"/>
        <v>0</v>
      </c>
      <c r="DU460">
        <f t="shared" si="1165"/>
        <v>0</v>
      </c>
      <c r="DV460">
        <f t="shared" si="1165"/>
        <v>0</v>
      </c>
      <c r="DW460">
        <f t="shared" si="1165"/>
        <v>0</v>
      </c>
      <c r="DX460">
        <f t="shared" ref="DX460:DZ463" si="1166">IF($C460&lt;&gt;"",IF(BL459&gt;0,1,0),0)</f>
        <v>0</v>
      </c>
      <c r="DY460">
        <f t="shared" si="1166"/>
        <v>0</v>
      </c>
      <c r="DZ460">
        <f t="shared" si="1166"/>
        <v>0</v>
      </c>
    </row>
    <row r="461" spans="1:130" ht="15.75">
      <c r="A461" s="106"/>
      <c r="B461" s="19" t="s">
        <v>202</v>
      </c>
      <c r="C461" s="96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18"/>
      <c r="AJ461" s="18"/>
      <c r="AK461" s="18"/>
      <c r="AL461" s="34"/>
      <c r="AM461" s="34"/>
      <c r="AN461" s="34"/>
      <c r="AO461" s="34"/>
      <c r="AP461" s="34"/>
      <c r="AQ461" s="34"/>
      <c r="AR461" s="41"/>
      <c r="AS461" s="34"/>
      <c r="AT461" s="41"/>
      <c r="AU461" s="41"/>
      <c r="AV461" s="34"/>
      <c r="AW461" s="41"/>
      <c r="AX461" s="18">
        <v>2.6</v>
      </c>
      <c r="AY461" s="18"/>
      <c r="AZ461" s="18"/>
      <c r="BA461" s="18"/>
      <c r="BB461" s="18"/>
      <c r="BC461" s="18"/>
      <c r="BD461" s="18"/>
      <c r="BE461" s="25"/>
      <c r="BF461" s="18"/>
      <c r="BG461" s="18"/>
      <c r="BH461" s="18"/>
      <c r="BI461" s="118"/>
      <c r="BJ461" s="118"/>
      <c r="BK461" s="2"/>
      <c r="BL461" s="2"/>
      <c r="BM461" s="2"/>
      <c r="BN461" s="2"/>
      <c r="BO461" s="103"/>
      <c r="BP461">
        <f t="shared" si="1160"/>
        <v>0</v>
      </c>
      <c r="BQ461">
        <f t="shared" si="1160"/>
        <v>0</v>
      </c>
      <c r="BR461">
        <f t="shared" si="1160"/>
        <v>0</v>
      </c>
      <c r="BS461">
        <f t="shared" si="1160"/>
        <v>0</v>
      </c>
      <c r="BT461">
        <f t="shared" si="1160"/>
        <v>0</v>
      </c>
      <c r="BU461">
        <f t="shared" si="1160"/>
        <v>0</v>
      </c>
      <c r="BV461">
        <f t="shared" si="1160"/>
        <v>0</v>
      </c>
      <c r="BW461">
        <f t="shared" si="1160"/>
        <v>0</v>
      </c>
      <c r="BX461">
        <f t="shared" si="1160"/>
        <v>0</v>
      </c>
      <c r="BY461">
        <f t="shared" si="1160"/>
        <v>0</v>
      </c>
      <c r="BZ461">
        <f t="shared" si="1161"/>
        <v>0</v>
      </c>
      <c r="CA461">
        <f t="shared" si="1161"/>
        <v>0</v>
      </c>
      <c r="CB461">
        <f t="shared" si="1161"/>
        <v>0</v>
      </c>
      <c r="CC461">
        <f t="shared" si="1161"/>
        <v>0</v>
      </c>
      <c r="CD461">
        <f t="shared" si="1161"/>
        <v>0</v>
      </c>
      <c r="CE461">
        <f t="shared" si="1161"/>
        <v>0</v>
      </c>
      <c r="CF461">
        <f t="shared" si="1161"/>
        <v>0</v>
      </c>
      <c r="CG461">
        <f t="shared" si="1161"/>
        <v>0</v>
      </c>
      <c r="CH461">
        <f t="shared" si="1161"/>
        <v>0</v>
      </c>
      <c r="CI461">
        <f t="shared" si="1161"/>
        <v>0</v>
      </c>
      <c r="CJ461">
        <f t="shared" si="1162"/>
        <v>0</v>
      </c>
      <c r="CK461">
        <f t="shared" si="1162"/>
        <v>0</v>
      </c>
      <c r="CL461">
        <f t="shared" si="1162"/>
        <v>0</v>
      </c>
      <c r="CM461">
        <f t="shared" si="1162"/>
        <v>0</v>
      </c>
      <c r="CN461">
        <f t="shared" si="1162"/>
        <v>0</v>
      </c>
      <c r="CO461">
        <f t="shared" si="1162"/>
        <v>0</v>
      </c>
      <c r="CP461">
        <f t="shared" si="1162"/>
        <v>0</v>
      </c>
      <c r="CQ461">
        <f t="shared" si="1162"/>
        <v>0</v>
      </c>
      <c r="CR461">
        <f t="shared" si="1162"/>
        <v>0</v>
      </c>
      <c r="CS461">
        <f t="shared" si="1162"/>
        <v>0</v>
      </c>
      <c r="CT461">
        <f t="shared" si="1163"/>
        <v>0</v>
      </c>
      <c r="CU461">
        <f t="shared" si="1163"/>
        <v>0</v>
      </c>
      <c r="CV461">
        <f t="shared" si="1163"/>
        <v>0</v>
      </c>
      <c r="CW461">
        <f t="shared" si="1163"/>
        <v>0</v>
      </c>
      <c r="CX461">
        <f t="shared" si="1163"/>
        <v>0</v>
      </c>
      <c r="CY461">
        <f t="shared" si="1163"/>
        <v>0</v>
      </c>
      <c r="CZ461">
        <f t="shared" si="1163"/>
        <v>0</v>
      </c>
      <c r="DA461">
        <f t="shared" si="1163"/>
        <v>0</v>
      </c>
      <c r="DB461">
        <f t="shared" si="1163"/>
        <v>0</v>
      </c>
      <c r="DC461">
        <f t="shared" si="1163"/>
        <v>0</v>
      </c>
      <c r="DD461">
        <f t="shared" si="1164"/>
        <v>0</v>
      </c>
      <c r="DE461">
        <f t="shared" si="1164"/>
        <v>0</v>
      </c>
      <c r="DF461">
        <f t="shared" si="1164"/>
        <v>0</v>
      </c>
      <c r="DG461">
        <f t="shared" si="1164"/>
        <v>0</v>
      </c>
      <c r="DH461">
        <f t="shared" si="1164"/>
        <v>0</v>
      </c>
      <c r="DI461">
        <f t="shared" si="1164"/>
        <v>0</v>
      </c>
      <c r="DJ461">
        <f t="shared" si="1164"/>
        <v>0</v>
      </c>
      <c r="DK461">
        <f t="shared" si="1164"/>
        <v>0</v>
      </c>
      <c r="DL461">
        <f t="shared" si="1164"/>
        <v>0</v>
      </c>
      <c r="DM461">
        <f t="shared" si="1164"/>
        <v>0</v>
      </c>
      <c r="DN461">
        <f t="shared" si="1165"/>
        <v>0</v>
      </c>
      <c r="DO461">
        <f t="shared" si="1165"/>
        <v>0</v>
      </c>
      <c r="DP461">
        <f t="shared" si="1165"/>
        <v>0</v>
      </c>
      <c r="DQ461">
        <f t="shared" si="1165"/>
        <v>0</v>
      </c>
      <c r="DR461">
        <f t="shared" si="1165"/>
        <v>0</v>
      </c>
      <c r="DS461">
        <f t="shared" si="1165"/>
        <v>0</v>
      </c>
      <c r="DT461">
        <f t="shared" si="1165"/>
        <v>0</v>
      </c>
      <c r="DU461">
        <f t="shared" si="1165"/>
        <v>0</v>
      </c>
      <c r="DV461">
        <f t="shared" si="1165"/>
        <v>0</v>
      </c>
      <c r="DW461">
        <f t="shared" si="1165"/>
        <v>0</v>
      </c>
      <c r="DX461">
        <f t="shared" si="1166"/>
        <v>0</v>
      </c>
      <c r="DY461">
        <f t="shared" si="1166"/>
        <v>0</v>
      </c>
      <c r="DZ461">
        <f t="shared" si="1166"/>
        <v>0</v>
      </c>
    </row>
    <row r="462" spans="1:130">
      <c r="A462" s="106" t="str">
        <f>IF(LEFT(B515,1)&lt;&gt;"",IF(LEFT(B515,1)&lt;&gt;" ",COUNT($A$66:A459)+1,""),"")</f>
        <v/>
      </c>
      <c r="B462" s="59" t="s">
        <v>3</v>
      </c>
      <c r="C462" s="96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>
        <v>0</v>
      </c>
      <c r="AJ462" s="18">
        <v>0</v>
      </c>
      <c r="AK462" s="18">
        <v>0</v>
      </c>
      <c r="AL462" s="18">
        <v>57.354680000000002</v>
      </c>
      <c r="AM462" s="18">
        <v>256.68869999999998</v>
      </c>
      <c r="AN462" s="18">
        <v>418.96710000000002</v>
      </c>
      <c r="AO462" s="18">
        <v>139.47409999999999</v>
      </c>
      <c r="AP462" s="18">
        <v>59.176789999999997</v>
      </c>
      <c r="AQ462" s="18">
        <v>113.42619999999999</v>
      </c>
      <c r="AR462" s="18">
        <v>180.66941800000001</v>
      </c>
      <c r="AS462" s="18">
        <v>298.84808550000002</v>
      </c>
      <c r="AT462" s="18">
        <v>350.15912250000002</v>
      </c>
      <c r="AU462" s="18">
        <v>320.61313860000001</v>
      </c>
      <c r="AV462" s="18">
        <v>259.51497879999999</v>
      </c>
      <c r="AW462" s="18">
        <v>218.83145480000002</v>
      </c>
      <c r="AX462" s="18">
        <v>200.48783449999999</v>
      </c>
      <c r="AY462" s="18">
        <v>39.818370600000002</v>
      </c>
      <c r="AZ462" s="18">
        <v>35.365000000000002</v>
      </c>
      <c r="BA462" s="18">
        <v>35.365000000000002</v>
      </c>
      <c r="BB462" s="18">
        <v>35.365000000000002</v>
      </c>
      <c r="BC462" s="18">
        <v>35.365000000000002</v>
      </c>
      <c r="BD462" s="18">
        <v>35.365000000000002</v>
      </c>
      <c r="BE462" s="25">
        <v>51.557040999999998</v>
      </c>
      <c r="BF462" s="18">
        <v>35.365000000000002</v>
      </c>
      <c r="BG462" s="18">
        <v>35.365000000000002</v>
      </c>
      <c r="BH462" s="18">
        <v>35.365000000000002</v>
      </c>
      <c r="BI462" s="18">
        <v>35.365000000000002</v>
      </c>
      <c r="BJ462" s="18">
        <v>7.2949999999999999</v>
      </c>
      <c r="BK462" s="34">
        <v>7.2949999999999999</v>
      </c>
      <c r="BL462" s="118">
        <v>7.2949999999999999</v>
      </c>
      <c r="BM462" s="118">
        <v>7.2949999999999999</v>
      </c>
      <c r="BN462" s="118">
        <v>7.2949999999999999</v>
      </c>
      <c r="BO462" s="103"/>
      <c r="BP462">
        <f t="shared" si="1160"/>
        <v>0</v>
      </c>
      <c r="BQ462">
        <f t="shared" si="1160"/>
        <v>0</v>
      </c>
      <c r="BR462">
        <f t="shared" si="1160"/>
        <v>0</v>
      </c>
      <c r="BS462">
        <f t="shared" si="1160"/>
        <v>0</v>
      </c>
      <c r="BT462">
        <f t="shared" si="1160"/>
        <v>0</v>
      </c>
      <c r="BU462">
        <f t="shared" si="1160"/>
        <v>0</v>
      </c>
      <c r="BV462">
        <f t="shared" si="1160"/>
        <v>0</v>
      </c>
      <c r="BW462">
        <f t="shared" si="1160"/>
        <v>0</v>
      </c>
      <c r="BX462">
        <f t="shared" si="1160"/>
        <v>0</v>
      </c>
      <c r="BY462">
        <f t="shared" si="1160"/>
        <v>0</v>
      </c>
      <c r="BZ462">
        <f t="shared" si="1161"/>
        <v>0</v>
      </c>
      <c r="CA462">
        <f t="shared" si="1161"/>
        <v>0</v>
      </c>
      <c r="CB462">
        <f t="shared" si="1161"/>
        <v>0</v>
      </c>
      <c r="CC462">
        <f t="shared" si="1161"/>
        <v>0</v>
      </c>
      <c r="CD462">
        <f t="shared" si="1161"/>
        <v>0</v>
      </c>
      <c r="CE462">
        <f t="shared" si="1161"/>
        <v>0</v>
      </c>
      <c r="CF462">
        <f t="shared" si="1161"/>
        <v>0</v>
      </c>
      <c r="CG462">
        <f t="shared" si="1161"/>
        <v>0</v>
      </c>
      <c r="CH462">
        <f t="shared" si="1161"/>
        <v>0</v>
      </c>
      <c r="CI462">
        <f t="shared" si="1161"/>
        <v>0</v>
      </c>
      <c r="CJ462">
        <f t="shared" si="1162"/>
        <v>0</v>
      </c>
      <c r="CK462">
        <f t="shared" si="1162"/>
        <v>0</v>
      </c>
      <c r="CL462">
        <f t="shared" si="1162"/>
        <v>0</v>
      </c>
      <c r="CM462">
        <f t="shared" si="1162"/>
        <v>0</v>
      </c>
      <c r="CN462">
        <f t="shared" si="1162"/>
        <v>0</v>
      </c>
      <c r="CO462">
        <f t="shared" si="1162"/>
        <v>0</v>
      </c>
      <c r="CP462">
        <f t="shared" si="1162"/>
        <v>0</v>
      </c>
      <c r="CQ462">
        <f t="shared" si="1162"/>
        <v>0</v>
      </c>
      <c r="CR462">
        <f t="shared" si="1162"/>
        <v>0</v>
      </c>
      <c r="CS462">
        <f t="shared" si="1162"/>
        <v>0</v>
      </c>
      <c r="CT462">
        <f t="shared" si="1163"/>
        <v>0</v>
      </c>
      <c r="CU462">
        <f t="shared" si="1163"/>
        <v>0</v>
      </c>
      <c r="CV462">
        <f t="shared" si="1163"/>
        <v>0</v>
      </c>
      <c r="CW462">
        <f t="shared" si="1163"/>
        <v>0</v>
      </c>
      <c r="CX462">
        <f t="shared" si="1163"/>
        <v>0</v>
      </c>
      <c r="CY462">
        <f t="shared" si="1163"/>
        <v>0</v>
      </c>
      <c r="CZ462">
        <f t="shared" si="1163"/>
        <v>0</v>
      </c>
      <c r="DA462">
        <f t="shared" si="1163"/>
        <v>0</v>
      </c>
      <c r="DB462">
        <f t="shared" si="1163"/>
        <v>0</v>
      </c>
      <c r="DC462">
        <f t="shared" si="1163"/>
        <v>0</v>
      </c>
      <c r="DD462">
        <f t="shared" si="1164"/>
        <v>0</v>
      </c>
      <c r="DE462">
        <f t="shared" si="1164"/>
        <v>0</v>
      </c>
      <c r="DF462">
        <f t="shared" si="1164"/>
        <v>0</v>
      </c>
      <c r="DG462">
        <f t="shared" si="1164"/>
        <v>0</v>
      </c>
      <c r="DH462">
        <f t="shared" si="1164"/>
        <v>0</v>
      </c>
      <c r="DI462">
        <f t="shared" si="1164"/>
        <v>0</v>
      </c>
      <c r="DJ462">
        <f t="shared" si="1164"/>
        <v>0</v>
      </c>
      <c r="DK462">
        <f t="shared" si="1164"/>
        <v>0</v>
      </c>
      <c r="DL462">
        <f t="shared" si="1164"/>
        <v>0</v>
      </c>
      <c r="DM462">
        <f t="shared" si="1164"/>
        <v>0</v>
      </c>
      <c r="DN462">
        <f t="shared" si="1165"/>
        <v>0</v>
      </c>
      <c r="DO462">
        <f t="shared" si="1165"/>
        <v>0</v>
      </c>
      <c r="DP462">
        <f t="shared" si="1165"/>
        <v>0</v>
      </c>
      <c r="DQ462">
        <f t="shared" si="1165"/>
        <v>0</v>
      </c>
      <c r="DR462">
        <f t="shared" si="1165"/>
        <v>0</v>
      </c>
      <c r="DS462">
        <f t="shared" si="1165"/>
        <v>0</v>
      </c>
      <c r="DT462">
        <f t="shared" si="1165"/>
        <v>0</v>
      </c>
      <c r="DU462">
        <f t="shared" si="1165"/>
        <v>0</v>
      </c>
      <c r="DV462">
        <f t="shared" si="1165"/>
        <v>0</v>
      </c>
      <c r="DW462">
        <f t="shared" si="1165"/>
        <v>0</v>
      </c>
      <c r="DX462">
        <f t="shared" si="1166"/>
        <v>0</v>
      </c>
      <c r="DY462">
        <f t="shared" si="1166"/>
        <v>0</v>
      </c>
      <c r="DZ462">
        <f t="shared" si="1166"/>
        <v>0</v>
      </c>
    </row>
    <row r="463" spans="1:130">
      <c r="A463" s="106" t="str">
        <f>IF(LEFT(B517,1)&lt;&gt;"",IF(LEFT(B517,1)&lt;&gt;" ",COUNT($A$66:A462)+1,""),"")</f>
        <v/>
      </c>
      <c r="B463" s="19" t="s">
        <v>205</v>
      </c>
      <c r="C463" s="96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>
        <v>0</v>
      </c>
      <c r="AJ463" s="18">
        <v>1.1000000000000001</v>
      </c>
      <c r="AK463" s="18">
        <v>0.2</v>
      </c>
      <c r="AL463" s="18">
        <v>1</v>
      </c>
      <c r="AM463" s="18">
        <v>15.899999999999999</v>
      </c>
      <c r="AN463" s="18">
        <v>30.3</v>
      </c>
      <c r="AO463" s="18">
        <v>11.351000000000001</v>
      </c>
      <c r="AP463" s="18">
        <v>0</v>
      </c>
      <c r="AQ463" s="18">
        <v>0</v>
      </c>
      <c r="AR463" s="18">
        <v>0</v>
      </c>
      <c r="AS463" s="18">
        <v>0</v>
      </c>
      <c r="AT463" s="18">
        <v>0</v>
      </c>
      <c r="AU463" s="18">
        <v>0</v>
      </c>
      <c r="AV463" s="18">
        <v>0</v>
      </c>
      <c r="AW463" s="18">
        <v>0</v>
      </c>
      <c r="AX463" s="18">
        <v>0</v>
      </c>
      <c r="AY463" s="18">
        <v>0</v>
      </c>
      <c r="AZ463" s="18">
        <v>0</v>
      </c>
      <c r="BA463" s="18">
        <v>0</v>
      </c>
      <c r="BB463" s="18">
        <v>0</v>
      </c>
      <c r="BC463" s="18">
        <v>282.214</v>
      </c>
      <c r="BD463" s="18">
        <v>590.22199999999998</v>
      </c>
      <c r="BE463" s="18">
        <v>566.22199999999998</v>
      </c>
      <c r="BF463" s="18">
        <v>568.09699999999998</v>
      </c>
      <c r="BG463" s="18">
        <v>35.865000000000002</v>
      </c>
      <c r="BH463" s="18">
        <v>305.36700000000002</v>
      </c>
      <c r="BI463" s="118">
        <v>0</v>
      </c>
      <c r="BJ463" s="118">
        <v>518.70899999999995</v>
      </c>
      <c r="BK463" s="118">
        <v>905.51400000000001</v>
      </c>
      <c r="BL463" s="118">
        <v>409.61099999999999</v>
      </c>
      <c r="BM463" s="118">
        <v>397.18400000000003</v>
      </c>
      <c r="BN463" s="118">
        <v>400</v>
      </c>
      <c r="BO463" s="103"/>
      <c r="BP463">
        <f t="shared" si="1160"/>
        <v>0</v>
      </c>
      <c r="BQ463">
        <f t="shared" si="1160"/>
        <v>0</v>
      </c>
      <c r="BR463">
        <f t="shared" si="1160"/>
        <v>0</v>
      </c>
      <c r="BS463">
        <f t="shared" si="1160"/>
        <v>0</v>
      </c>
      <c r="BT463">
        <f t="shared" si="1160"/>
        <v>0</v>
      </c>
      <c r="BU463">
        <f t="shared" si="1160"/>
        <v>0</v>
      </c>
      <c r="BV463">
        <f t="shared" si="1160"/>
        <v>0</v>
      </c>
      <c r="BW463">
        <f t="shared" si="1160"/>
        <v>0</v>
      </c>
      <c r="BX463">
        <f t="shared" si="1160"/>
        <v>0</v>
      </c>
      <c r="BY463">
        <f t="shared" si="1160"/>
        <v>0</v>
      </c>
      <c r="BZ463">
        <f t="shared" si="1161"/>
        <v>0</v>
      </c>
      <c r="CA463">
        <f t="shared" si="1161"/>
        <v>0</v>
      </c>
      <c r="CB463">
        <f t="shared" si="1161"/>
        <v>0</v>
      </c>
      <c r="CC463">
        <f t="shared" si="1161"/>
        <v>0</v>
      </c>
      <c r="CD463">
        <f t="shared" si="1161"/>
        <v>0</v>
      </c>
      <c r="CE463">
        <f t="shared" si="1161"/>
        <v>0</v>
      </c>
      <c r="CF463">
        <f t="shared" si="1161"/>
        <v>0</v>
      </c>
      <c r="CG463">
        <f t="shared" si="1161"/>
        <v>0</v>
      </c>
      <c r="CH463">
        <f t="shared" si="1161"/>
        <v>0</v>
      </c>
      <c r="CI463">
        <f t="shared" si="1161"/>
        <v>0</v>
      </c>
      <c r="CJ463">
        <f t="shared" si="1162"/>
        <v>0</v>
      </c>
      <c r="CK463">
        <f t="shared" si="1162"/>
        <v>0</v>
      </c>
      <c r="CL463">
        <f t="shared" si="1162"/>
        <v>0</v>
      </c>
      <c r="CM463">
        <f t="shared" si="1162"/>
        <v>0</v>
      </c>
      <c r="CN463">
        <f t="shared" si="1162"/>
        <v>0</v>
      </c>
      <c r="CO463">
        <f t="shared" si="1162"/>
        <v>0</v>
      </c>
      <c r="CP463">
        <f t="shared" si="1162"/>
        <v>0</v>
      </c>
      <c r="CQ463">
        <f t="shared" si="1162"/>
        <v>0</v>
      </c>
      <c r="CR463">
        <f t="shared" si="1162"/>
        <v>0</v>
      </c>
      <c r="CS463">
        <f t="shared" si="1162"/>
        <v>0</v>
      </c>
      <c r="CT463">
        <f t="shared" si="1163"/>
        <v>0</v>
      </c>
      <c r="CU463">
        <f t="shared" si="1163"/>
        <v>0</v>
      </c>
      <c r="CV463">
        <f t="shared" si="1163"/>
        <v>0</v>
      </c>
      <c r="CW463">
        <f t="shared" si="1163"/>
        <v>0</v>
      </c>
      <c r="CX463">
        <f t="shared" si="1163"/>
        <v>0</v>
      </c>
      <c r="CY463">
        <f t="shared" si="1163"/>
        <v>0</v>
      </c>
      <c r="CZ463">
        <f t="shared" si="1163"/>
        <v>0</v>
      </c>
      <c r="DA463">
        <f t="shared" si="1163"/>
        <v>0</v>
      </c>
      <c r="DB463">
        <f t="shared" si="1163"/>
        <v>0</v>
      </c>
      <c r="DC463">
        <f t="shared" si="1163"/>
        <v>0</v>
      </c>
      <c r="DD463">
        <f t="shared" si="1164"/>
        <v>0</v>
      </c>
      <c r="DE463">
        <f t="shared" si="1164"/>
        <v>0</v>
      </c>
      <c r="DF463">
        <f t="shared" si="1164"/>
        <v>0</v>
      </c>
      <c r="DG463">
        <f t="shared" si="1164"/>
        <v>0</v>
      </c>
      <c r="DH463">
        <f t="shared" si="1164"/>
        <v>0</v>
      </c>
      <c r="DI463">
        <f t="shared" si="1164"/>
        <v>0</v>
      </c>
      <c r="DJ463">
        <f t="shared" si="1164"/>
        <v>0</v>
      </c>
      <c r="DK463">
        <f t="shared" si="1164"/>
        <v>0</v>
      </c>
      <c r="DL463">
        <f t="shared" si="1164"/>
        <v>0</v>
      </c>
      <c r="DM463">
        <f t="shared" si="1164"/>
        <v>0</v>
      </c>
      <c r="DN463">
        <f t="shared" si="1165"/>
        <v>0</v>
      </c>
      <c r="DO463">
        <f t="shared" si="1165"/>
        <v>0</v>
      </c>
      <c r="DP463">
        <f t="shared" si="1165"/>
        <v>0</v>
      </c>
      <c r="DQ463">
        <f t="shared" si="1165"/>
        <v>0</v>
      </c>
      <c r="DR463">
        <f t="shared" si="1165"/>
        <v>0</v>
      </c>
      <c r="DS463">
        <f t="shared" si="1165"/>
        <v>0</v>
      </c>
      <c r="DT463">
        <f t="shared" si="1165"/>
        <v>0</v>
      </c>
      <c r="DU463">
        <f t="shared" si="1165"/>
        <v>0</v>
      </c>
      <c r="DV463">
        <f t="shared" si="1165"/>
        <v>0</v>
      </c>
      <c r="DW463">
        <f t="shared" si="1165"/>
        <v>0</v>
      </c>
      <c r="DX463">
        <f t="shared" si="1166"/>
        <v>0</v>
      </c>
      <c r="DY463">
        <f t="shared" si="1166"/>
        <v>0</v>
      </c>
      <c r="DZ463">
        <f t="shared" si="1166"/>
        <v>0</v>
      </c>
    </row>
    <row r="464" spans="1:130">
      <c r="A464" s="106"/>
      <c r="B464" s="19" t="s">
        <v>210</v>
      </c>
      <c r="C464" s="96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>
        <v>2.4096385542168677</v>
      </c>
      <c r="AJ464" s="18">
        <v>2.4096385542168677</v>
      </c>
      <c r="AK464" s="18">
        <v>2.4096385542168677</v>
      </c>
      <c r="AL464" s="18">
        <v>21.951219512195124</v>
      </c>
      <c r="AM464" s="160">
        <v>18.8</v>
      </c>
      <c r="AN464" s="160">
        <v>241.26984126984127</v>
      </c>
      <c r="AO464" s="160">
        <v>255.38461538461539</v>
      </c>
      <c r="AP464" s="160">
        <v>289.20863309352518</v>
      </c>
      <c r="AQ464" s="160">
        <v>199.009900990099</v>
      </c>
      <c r="AR464" s="160">
        <v>245.45454545454547</v>
      </c>
      <c r="AS464" s="160">
        <v>241.06280193236717</v>
      </c>
      <c r="AT464" s="160">
        <v>213.18181818181816</v>
      </c>
      <c r="AU464" s="160">
        <v>215.81395348837211</v>
      </c>
      <c r="AV464" s="160">
        <v>107.8125</v>
      </c>
      <c r="AW464" s="160">
        <v>47.906976744186046</v>
      </c>
      <c r="AX464" s="18">
        <v>83.707865168539328</v>
      </c>
      <c r="AY464" s="18">
        <v>83.233532934131745</v>
      </c>
      <c r="AZ464" s="18">
        <v>78.523489932885909</v>
      </c>
      <c r="BA464" s="18">
        <v>0</v>
      </c>
      <c r="BB464" s="18">
        <v>0</v>
      </c>
      <c r="BC464" s="18">
        <v>0</v>
      </c>
      <c r="BD464" s="18">
        <v>0</v>
      </c>
      <c r="BE464" s="25">
        <v>16.144578313253014</v>
      </c>
      <c r="BF464" s="18">
        <v>16.497175141242938</v>
      </c>
      <c r="BG464" s="18">
        <v>0</v>
      </c>
      <c r="BH464" s="18">
        <v>0</v>
      </c>
      <c r="BI464" s="118">
        <v>560</v>
      </c>
      <c r="BJ464" s="118">
        <v>375.93984962406012</v>
      </c>
      <c r="BK464" s="118">
        <v>132.04225352112678</v>
      </c>
      <c r="BL464" s="118">
        <v>76.92307692307692</v>
      </c>
      <c r="BM464" s="118">
        <v>40.322580645161288</v>
      </c>
      <c r="BN464" s="118">
        <v>25.925925925925924</v>
      </c>
      <c r="BO464" s="103"/>
      <c r="BP464">
        <f t="shared" si="1160"/>
        <v>0</v>
      </c>
      <c r="BQ464">
        <f t="shared" si="1160"/>
        <v>0</v>
      </c>
      <c r="BR464">
        <f t="shared" si="1160"/>
        <v>0</v>
      </c>
      <c r="BS464">
        <f t="shared" si="1160"/>
        <v>0</v>
      </c>
      <c r="BT464">
        <f t="shared" si="1160"/>
        <v>0</v>
      </c>
      <c r="BU464">
        <f t="shared" si="1160"/>
        <v>0</v>
      </c>
      <c r="BV464">
        <f t="shared" si="1160"/>
        <v>0</v>
      </c>
      <c r="BW464">
        <f t="shared" si="1160"/>
        <v>0</v>
      </c>
      <c r="BX464">
        <f t="shared" si="1160"/>
        <v>0</v>
      </c>
      <c r="BY464">
        <f t="shared" si="1160"/>
        <v>0</v>
      </c>
      <c r="BZ464">
        <f t="shared" si="1161"/>
        <v>0</v>
      </c>
      <c r="CA464">
        <f t="shared" si="1161"/>
        <v>0</v>
      </c>
      <c r="CB464">
        <f t="shared" si="1161"/>
        <v>0</v>
      </c>
      <c r="CC464">
        <f t="shared" si="1161"/>
        <v>0</v>
      </c>
      <c r="CD464">
        <f t="shared" si="1161"/>
        <v>0</v>
      </c>
      <c r="CE464">
        <f t="shared" si="1161"/>
        <v>0</v>
      </c>
      <c r="CF464">
        <f t="shared" si="1161"/>
        <v>0</v>
      </c>
      <c r="CG464">
        <f t="shared" si="1161"/>
        <v>0</v>
      </c>
      <c r="CH464">
        <f t="shared" si="1161"/>
        <v>0</v>
      </c>
      <c r="CI464">
        <f t="shared" si="1161"/>
        <v>0</v>
      </c>
      <c r="CJ464">
        <f t="shared" si="1162"/>
        <v>0</v>
      </c>
      <c r="CK464">
        <f t="shared" si="1162"/>
        <v>0</v>
      </c>
      <c r="CL464">
        <f t="shared" si="1162"/>
        <v>0</v>
      </c>
      <c r="CM464">
        <f t="shared" si="1162"/>
        <v>0</v>
      </c>
      <c r="CN464">
        <f t="shared" si="1162"/>
        <v>0</v>
      </c>
      <c r="CO464">
        <f t="shared" si="1162"/>
        <v>0</v>
      </c>
      <c r="CP464">
        <f t="shared" si="1162"/>
        <v>0</v>
      </c>
      <c r="CQ464">
        <f t="shared" si="1162"/>
        <v>0</v>
      </c>
      <c r="CR464">
        <f t="shared" si="1162"/>
        <v>0</v>
      </c>
      <c r="CS464">
        <f t="shared" si="1162"/>
        <v>0</v>
      </c>
      <c r="CT464">
        <f t="shared" si="1163"/>
        <v>0</v>
      </c>
      <c r="CU464">
        <f t="shared" si="1163"/>
        <v>0</v>
      </c>
      <c r="CV464">
        <f t="shared" si="1163"/>
        <v>0</v>
      </c>
      <c r="CW464">
        <f t="shared" si="1163"/>
        <v>0</v>
      </c>
      <c r="CX464">
        <f t="shared" si="1163"/>
        <v>0</v>
      </c>
      <c r="CY464">
        <f t="shared" si="1163"/>
        <v>0</v>
      </c>
      <c r="CZ464">
        <f t="shared" si="1163"/>
        <v>0</v>
      </c>
      <c r="DA464">
        <f t="shared" si="1163"/>
        <v>0</v>
      </c>
      <c r="DB464">
        <f t="shared" si="1163"/>
        <v>0</v>
      </c>
      <c r="DC464">
        <f t="shared" si="1163"/>
        <v>0</v>
      </c>
      <c r="DD464">
        <f t="shared" si="1164"/>
        <v>0</v>
      </c>
      <c r="DE464">
        <f t="shared" si="1164"/>
        <v>0</v>
      </c>
      <c r="DF464">
        <f t="shared" si="1164"/>
        <v>0</v>
      </c>
      <c r="DG464">
        <f t="shared" si="1164"/>
        <v>0</v>
      </c>
      <c r="DH464">
        <f t="shared" si="1164"/>
        <v>0</v>
      </c>
      <c r="DI464">
        <f t="shared" si="1164"/>
        <v>0</v>
      </c>
      <c r="DJ464">
        <f t="shared" si="1164"/>
        <v>0</v>
      </c>
      <c r="DK464">
        <f t="shared" si="1164"/>
        <v>0</v>
      </c>
      <c r="DL464">
        <f t="shared" si="1164"/>
        <v>0</v>
      </c>
      <c r="DM464">
        <f t="shared" si="1164"/>
        <v>0</v>
      </c>
      <c r="DN464">
        <f t="shared" si="1165"/>
        <v>0</v>
      </c>
      <c r="DO464">
        <f t="shared" si="1165"/>
        <v>0</v>
      </c>
      <c r="DP464">
        <f t="shared" si="1165"/>
        <v>0</v>
      </c>
      <c r="DQ464">
        <f t="shared" si="1165"/>
        <v>0</v>
      </c>
      <c r="DR464">
        <f t="shared" si="1165"/>
        <v>0</v>
      </c>
      <c r="DS464">
        <f t="shared" si="1165"/>
        <v>0</v>
      </c>
      <c r="DT464">
        <f t="shared" si="1165"/>
        <v>0</v>
      </c>
      <c r="DU464">
        <f t="shared" si="1165"/>
        <v>0</v>
      </c>
      <c r="DV464">
        <f t="shared" si="1165"/>
        <v>0</v>
      </c>
      <c r="DW464">
        <f t="shared" si="1165"/>
        <v>0</v>
      </c>
      <c r="DX464">
        <f>IF($C464&lt;&gt;"",IF(BL464&gt;0,1,0),0)</f>
        <v>0</v>
      </c>
      <c r="DY464">
        <f>IF($C464&lt;&gt;"",IF(BM464&gt;0,1,0),0)</f>
        <v>0</v>
      </c>
      <c r="DZ464">
        <f>IF($C464&lt;&gt;"",IF(BN464&gt;0,1,0),0)</f>
        <v>0</v>
      </c>
    </row>
    <row r="465" spans="1:130" ht="15.75">
      <c r="A465" s="106" t="str">
        <f>IF(LEFT(B519,1)&lt;&gt;"",IF(LEFT(B519,1)&lt;&gt;" ",COUNT($A$66:A463)+1,""),"")</f>
        <v/>
      </c>
      <c r="B465" s="19"/>
      <c r="C465" s="96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60"/>
      <c r="AN465" s="160"/>
      <c r="AO465" s="160"/>
      <c r="AP465" s="160"/>
      <c r="AQ465" s="160"/>
      <c r="AR465" s="160"/>
      <c r="AS465" s="160"/>
      <c r="AT465" s="160"/>
      <c r="AU465" s="160"/>
      <c r="AV465" s="160"/>
      <c r="AW465" s="160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2"/>
      <c r="BO465" s="103"/>
    </row>
    <row r="466" spans="1:130">
      <c r="A466" s="105">
        <f>IF(LEFT(B466,1)&lt;&gt;"",IF(LEFT(B466,1)&lt;&gt;" ",COUNT($A$66:A465)+1,""),"")</f>
        <v>56</v>
      </c>
      <c r="B466" s="54" t="s">
        <v>70</v>
      </c>
      <c r="C466" s="96">
        <v>3</v>
      </c>
      <c r="D466" s="22">
        <f t="shared" ref="D466:BK466" si="1167">SUM(D467:D473)</f>
        <v>0</v>
      </c>
      <c r="E466" s="22">
        <f t="shared" si="1167"/>
        <v>0</v>
      </c>
      <c r="F466" s="22">
        <f t="shared" si="1167"/>
        <v>0</v>
      </c>
      <c r="G466" s="22">
        <f t="shared" si="1167"/>
        <v>0</v>
      </c>
      <c r="H466" s="22">
        <f t="shared" si="1167"/>
        <v>0</v>
      </c>
      <c r="I466" s="22">
        <f t="shared" si="1167"/>
        <v>116</v>
      </c>
      <c r="J466" s="22">
        <f t="shared" si="1167"/>
        <v>178.65</v>
      </c>
      <c r="K466" s="22">
        <f t="shared" si="1167"/>
        <v>57</v>
      </c>
      <c r="L466" s="22">
        <f t="shared" si="1167"/>
        <v>246</v>
      </c>
      <c r="M466" s="22">
        <f t="shared" si="1167"/>
        <v>50</v>
      </c>
      <c r="N466" s="22">
        <f t="shared" si="1167"/>
        <v>43.442139999999995</v>
      </c>
      <c r="O466" s="22">
        <f t="shared" si="1167"/>
        <v>34.717939999999999</v>
      </c>
      <c r="P466" s="22">
        <f t="shared" si="1167"/>
        <v>76.117080000000001</v>
      </c>
      <c r="Q466" s="22">
        <f t="shared" si="1167"/>
        <v>112.68011999999999</v>
      </c>
      <c r="R466" s="22">
        <f t="shared" si="1167"/>
        <v>221.26566</v>
      </c>
      <c r="S466" s="22">
        <f t="shared" si="1167"/>
        <v>54.964820000000003</v>
      </c>
      <c r="T466" s="22">
        <f t="shared" si="1167"/>
        <v>34.116019999999999</v>
      </c>
      <c r="U466" s="22">
        <f t="shared" si="1167"/>
        <v>38.359840000000005</v>
      </c>
      <c r="V466" s="22">
        <f t="shared" si="1167"/>
        <v>28.606256999999999</v>
      </c>
      <c r="W466" s="22">
        <f t="shared" si="1167"/>
        <v>924.62383</v>
      </c>
      <c r="X466" s="22">
        <f t="shared" si="1167"/>
        <v>9.2875149999999991</v>
      </c>
      <c r="Y466" s="22">
        <f t="shared" si="1167"/>
        <v>18.316590999999999</v>
      </c>
      <c r="Z466" s="22">
        <f t="shared" si="1167"/>
        <v>2553.0473050000001</v>
      </c>
      <c r="AA466" s="22">
        <f t="shared" si="1167"/>
        <v>17.894639000000002</v>
      </c>
      <c r="AB466" s="22">
        <f t="shared" si="1167"/>
        <v>29.699199</v>
      </c>
      <c r="AC466" s="22">
        <f t="shared" si="1167"/>
        <v>44.139189999999999</v>
      </c>
      <c r="AD466" s="22">
        <f t="shared" si="1167"/>
        <v>54.115387999999996</v>
      </c>
      <c r="AE466" s="22">
        <f t="shared" si="1167"/>
        <v>76.118049999999997</v>
      </c>
      <c r="AF466" s="22">
        <f t="shared" si="1167"/>
        <v>77.448239999999998</v>
      </c>
      <c r="AG466" s="22">
        <f t="shared" si="1167"/>
        <v>113.48197999999999</v>
      </c>
      <c r="AH466" s="22">
        <f t="shared" si="1167"/>
        <v>132.97018</v>
      </c>
      <c r="AI466" s="22">
        <f t="shared" si="1167"/>
        <v>167.23686000000001</v>
      </c>
      <c r="AJ466" s="22">
        <f t="shared" si="1167"/>
        <v>121.9357</v>
      </c>
      <c r="AK466" s="22">
        <f t="shared" si="1167"/>
        <v>158.64017999999999</v>
      </c>
      <c r="AL466" s="22">
        <f t="shared" si="1167"/>
        <v>150.98286000000002</v>
      </c>
      <c r="AM466" s="22">
        <f t="shared" si="1167"/>
        <v>117.10605000000001</v>
      </c>
      <c r="AN466" s="22">
        <f t="shared" si="1167"/>
        <v>134.78825000000001</v>
      </c>
      <c r="AO466" s="22">
        <f t="shared" si="1167"/>
        <v>27.131129999999999</v>
      </c>
      <c r="AP466" s="22">
        <f t="shared" si="1167"/>
        <v>79.171429999999987</v>
      </c>
      <c r="AQ466" s="22">
        <f t="shared" si="1167"/>
        <v>107.99444</v>
      </c>
      <c r="AR466" s="22">
        <f t="shared" si="1167"/>
        <v>111.1107323</v>
      </c>
      <c r="AS466" s="22">
        <f t="shared" si="1167"/>
        <v>463.00295069999999</v>
      </c>
      <c r="AT466" s="22">
        <f t="shared" si="1167"/>
        <v>361.1504655</v>
      </c>
      <c r="AU466" s="22">
        <f t="shared" si="1167"/>
        <v>326.61630279999997</v>
      </c>
      <c r="AV466" s="22">
        <f t="shared" si="1167"/>
        <v>1642.9932577</v>
      </c>
      <c r="AW466" s="22">
        <f t="shared" si="1167"/>
        <v>145.38873180000002</v>
      </c>
      <c r="AX466" s="22">
        <f t="shared" si="1167"/>
        <v>193.05095539999996</v>
      </c>
      <c r="AY466" s="22">
        <f t="shared" si="1167"/>
        <v>70.454237599999999</v>
      </c>
      <c r="AZ466" s="22">
        <f t="shared" si="1167"/>
        <v>38.187275900000003</v>
      </c>
      <c r="BA466" s="22">
        <f t="shared" si="1167"/>
        <v>45.4927414</v>
      </c>
      <c r="BB466" s="22">
        <f t="shared" si="1167"/>
        <v>81.937822900000015</v>
      </c>
      <c r="BC466" s="22">
        <f t="shared" si="1167"/>
        <v>139.75898649999999</v>
      </c>
      <c r="BD466" s="22">
        <f t="shared" si="1167"/>
        <v>214.64784800000001</v>
      </c>
      <c r="BE466" s="22">
        <f t="shared" si="1167"/>
        <v>468.60144290000005</v>
      </c>
      <c r="BF466" s="22">
        <f t="shared" si="1167"/>
        <v>1847.8477357000002</v>
      </c>
      <c r="BG466" s="22">
        <f t="shared" si="1167"/>
        <v>568.05634359999999</v>
      </c>
      <c r="BH466" s="22">
        <f t="shared" si="1167"/>
        <v>601.07811149999998</v>
      </c>
      <c r="BI466" s="22">
        <f t="shared" si="1167"/>
        <v>891.58184199999982</v>
      </c>
      <c r="BJ466" s="22">
        <f t="shared" si="1167"/>
        <v>1217.1506425</v>
      </c>
      <c r="BK466" s="22">
        <f t="shared" si="1167"/>
        <v>1055.2341229000001</v>
      </c>
      <c r="BL466" s="22">
        <f t="shared" ref="BL466:BN466" si="1168">SUM(BL467:BL473)</f>
        <v>1651.3833423000001</v>
      </c>
      <c r="BM466" s="22">
        <f t="shared" si="1168"/>
        <v>187.0817625</v>
      </c>
      <c r="BN466" s="22">
        <f t="shared" si="1168"/>
        <v>45209.093596059116</v>
      </c>
      <c r="BO466" s="103"/>
      <c r="BP466">
        <f t="shared" ref="BP466:CU466" si="1169">IF($C466&lt;&gt;"",IF(D466&gt;0,1,0),0)</f>
        <v>0</v>
      </c>
      <c r="BQ466">
        <f t="shared" si="1169"/>
        <v>0</v>
      </c>
      <c r="BR466">
        <f t="shared" si="1169"/>
        <v>0</v>
      </c>
      <c r="BS466">
        <f t="shared" si="1169"/>
        <v>0</v>
      </c>
      <c r="BT466">
        <f t="shared" si="1169"/>
        <v>0</v>
      </c>
      <c r="BU466">
        <f t="shared" si="1169"/>
        <v>1</v>
      </c>
      <c r="BV466">
        <f t="shared" si="1169"/>
        <v>1</v>
      </c>
      <c r="BW466">
        <f t="shared" si="1169"/>
        <v>1</v>
      </c>
      <c r="BX466">
        <f t="shared" si="1169"/>
        <v>1</v>
      </c>
      <c r="BY466">
        <f t="shared" si="1169"/>
        <v>1</v>
      </c>
      <c r="BZ466">
        <f t="shared" si="1169"/>
        <v>1</v>
      </c>
      <c r="CA466">
        <f t="shared" si="1169"/>
        <v>1</v>
      </c>
      <c r="CB466">
        <f t="shared" si="1169"/>
        <v>1</v>
      </c>
      <c r="CC466">
        <f t="shared" si="1169"/>
        <v>1</v>
      </c>
      <c r="CD466">
        <f t="shared" si="1169"/>
        <v>1</v>
      </c>
      <c r="CE466">
        <f t="shared" si="1169"/>
        <v>1</v>
      </c>
      <c r="CF466">
        <f t="shared" si="1169"/>
        <v>1</v>
      </c>
      <c r="CG466">
        <f t="shared" si="1169"/>
        <v>1</v>
      </c>
      <c r="CH466">
        <f t="shared" si="1169"/>
        <v>1</v>
      </c>
      <c r="CI466">
        <f t="shared" si="1169"/>
        <v>1</v>
      </c>
      <c r="CJ466">
        <f t="shared" si="1169"/>
        <v>1</v>
      </c>
      <c r="CK466">
        <f t="shared" si="1169"/>
        <v>1</v>
      </c>
      <c r="CL466">
        <f t="shared" si="1169"/>
        <v>1</v>
      </c>
      <c r="CM466">
        <f t="shared" si="1169"/>
        <v>1</v>
      </c>
      <c r="CN466">
        <f t="shared" si="1169"/>
        <v>1</v>
      </c>
      <c r="CO466">
        <f t="shared" si="1169"/>
        <v>1</v>
      </c>
      <c r="CP466">
        <f t="shared" si="1169"/>
        <v>1</v>
      </c>
      <c r="CQ466">
        <f t="shared" si="1169"/>
        <v>1</v>
      </c>
      <c r="CR466">
        <f t="shared" si="1169"/>
        <v>1</v>
      </c>
      <c r="CS466">
        <f t="shared" si="1169"/>
        <v>1</v>
      </c>
      <c r="CT466">
        <f t="shared" si="1169"/>
        <v>1</v>
      </c>
      <c r="CU466">
        <f t="shared" si="1169"/>
        <v>1</v>
      </c>
      <c r="CV466">
        <f t="shared" ref="CV466:DZ466" si="1170">IF($C466&lt;&gt;"",IF(AJ466&gt;0,1,0),0)</f>
        <v>1</v>
      </c>
      <c r="CW466">
        <f t="shared" si="1170"/>
        <v>1</v>
      </c>
      <c r="CX466">
        <f t="shared" si="1170"/>
        <v>1</v>
      </c>
      <c r="CY466">
        <f t="shared" si="1170"/>
        <v>1</v>
      </c>
      <c r="CZ466">
        <f t="shared" si="1170"/>
        <v>1</v>
      </c>
      <c r="DA466">
        <f t="shared" si="1170"/>
        <v>1</v>
      </c>
      <c r="DB466">
        <f t="shared" si="1170"/>
        <v>1</v>
      </c>
      <c r="DC466">
        <f t="shared" si="1170"/>
        <v>1</v>
      </c>
      <c r="DD466">
        <f t="shared" si="1170"/>
        <v>1</v>
      </c>
      <c r="DE466">
        <f t="shared" si="1170"/>
        <v>1</v>
      </c>
      <c r="DF466">
        <f t="shared" si="1170"/>
        <v>1</v>
      </c>
      <c r="DG466">
        <f t="shared" si="1170"/>
        <v>1</v>
      </c>
      <c r="DH466">
        <f t="shared" si="1170"/>
        <v>1</v>
      </c>
      <c r="DI466">
        <f t="shared" si="1170"/>
        <v>1</v>
      </c>
      <c r="DJ466">
        <f t="shared" si="1170"/>
        <v>1</v>
      </c>
      <c r="DK466">
        <f t="shared" si="1170"/>
        <v>1</v>
      </c>
      <c r="DL466">
        <f t="shared" si="1170"/>
        <v>1</v>
      </c>
      <c r="DM466">
        <f t="shared" si="1170"/>
        <v>1</v>
      </c>
      <c r="DN466">
        <f t="shared" si="1170"/>
        <v>1</v>
      </c>
      <c r="DO466">
        <f t="shared" si="1170"/>
        <v>1</v>
      </c>
      <c r="DP466">
        <f t="shared" si="1170"/>
        <v>1</v>
      </c>
      <c r="DQ466">
        <f t="shared" si="1170"/>
        <v>1</v>
      </c>
      <c r="DR466">
        <f t="shared" si="1170"/>
        <v>1</v>
      </c>
      <c r="DS466">
        <f t="shared" si="1170"/>
        <v>1</v>
      </c>
      <c r="DT466">
        <f t="shared" si="1170"/>
        <v>1</v>
      </c>
      <c r="DU466">
        <f t="shared" si="1170"/>
        <v>1</v>
      </c>
      <c r="DV466">
        <f t="shared" si="1170"/>
        <v>1</v>
      </c>
      <c r="DW466">
        <f t="shared" si="1170"/>
        <v>1</v>
      </c>
      <c r="DX466">
        <f t="shared" si="1170"/>
        <v>1</v>
      </c>
      <c r="DY466">
        <f t="shared" si="1170"/>
        <v>1</v>
      </c>
      <c r="DZ466">
        <f t="shared" si="1170"/>
        <v>1</v>
      </c>
    </row>
    <row r="467" spans="1:130">
      <c r="A467" s="105"/>
      <c r="B467" s="19" t="s">
        <v>15</v>
      </c>
      <c r="C467" s="96"/>
      <c r="D467" s="18">
        <v>0</v>
      </c>
      <c r="E467" s="18">
        <v>0</v>
      </c>
      <c r="F467" s="18">
        <v>0</v>
      </c>
      <c r="G467" s="18">
        <v>0</v>
      </c>
      <c r="H467" s="18">
        <v>0</v>
      </c>
      <c r="I467" s="18">
        <v>0</v>
      </c>
      <c r="J467" s="18">
        <v>8.65</v>
      </c>
      <c r="K467" s="18">
        <v>0</v>
      </c>
      <c r="L467" s="18">
        <v>0</v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 s="18">
        <v>0</v>
      </c>
      <c r="AL467" s="18">
        <v>0</v>
      </c>
      <c r="AM467" s="18">
        <v>0</v>
      </c>
      <c r="AN467" s="18">
        <v>0</v>
      </c>
      <c r="AO467" s="18">
        <v>0</v>
      </c>
      <c r="AP467" s="18">
        <v>0</v>
      </c>
      <c r="AQ467" s="18">
        <v>0</v>
      </c>
      <c r="AR467" s="18">
        <v>0</v>
      </c>
      <c r="AS467" s="18">
        <v>0</v>
      </c>
      <c r="AT467" s="18">
        <v>0</v>
      </c>
      <c r="AU467" s="18">
        <v>0</v>
      </c>
      <c r="AV467" s="18">
        <v>0</v>
      </c>
      <c r="AW467" s="18">
        <v>0</v>
      </c>
      <c r="AX467" s="18">
        <v>0</v>
      </c>
      <c r="AY467" s="18">
        <v>0</v>
      </c>
      <c r="AZ467" s="18">
        <v>0</v>
      </c>
      <c r="BA467" s="18">
        <v>0</v>
      </c>
      <c r="BB467" s="18">
        <v>0</v>
      </c>
      <c r="BC467" s="18">
        <v>0</v>
      </c>
      <c r="BD467" s="18">
        <v>0</v>
      </c>
      <c r="BE467" s="18">
        <v>0</v>
      </c>
      <c r="BF467" s="18">
        <v>0</v>
      </c>
      <c r="BG467" s="18">
        <v>0</v>
      </c>
      <c r="BH467" s="18">
        <v>0</v>
      </c>
      <c r="BI467" s="18">
        <v>0</v>
      </c>
      <c r="BJ467" s="118">
        <v>0</v>
      </c>
      <c r="BK467" s="118">
        <v>0</v>
      </c>
      <c r="BL467" s="118">
        <v>0</v>
      </c>
      <c r="BM467" s="118">
        <v>0</v>
      </c>
      <c r="BN467" s="118">
        <v>0</v>
      </c>
      <c r="BO467" s="103"/>
      <c r="BP467">
        <f t="shared" ref="BP467:BY471" si="1171">IF($C467&lt;&gt;"",IF(D467&gt;0,1,0),0)</f>
        <v>0</v>
      </c>
      <c r="BQ467">
        <f t="shared" si="1171"/>
        <v>0</v>
      </c>
      <c r="BR467">
        <f t="shared" si="1171"/>
        <v>0</v>
      </c>
      <c r="BS467">
        <f t="shared" si="1171"/>
        <v>0</v>
      </c>
      <c r="BT467">
        <f t="shared" si="1171"/>
        <v>0</v>
      </c>
      <c r="BU467">
        <f t="shared" si="1171"/>
        <v>0</v>
      </c>
      <c r="BV467">
        <f t="shared" si="1171"/>
        <v>0</v>
      </c>
      <c r="BW467">
        <f t="shared" si="1171"/>
        <v>0</v>
      </c>
      <c r="BX467">
        <f t="shared" si="1171"/>
        <v>0</v>
      </c>
      <c r="BY467">
        <f t="shared" si="1171"/>
        <v>0</v>
      </c>
      <c r="BZ467">
        <f t="shared" ref="BZ467:CI471" si="1172">IF($C467&lt;&gt;"",IF(N467&gt;0,1,0),0)</f>
        <v>0</v>
      </c>
      <c r="CA467">
        <f t="shared" si="1172"/>
        <v>0</v>
      </c>
      <c r="CB467">
        <f t="shared" si="1172"/>
        <v>0</v>
      </c>
      <c r="CC467">
        <f t="shared" si="1172"/>
        <v>0</v>
      </c>
      <c r="CD467">
        <f t="shared" si="1172"/>
        <v>0</v>
      </c>
      <c r="CE467">
        <f t="shared" si="1172"/>
        <v>0</v>
      </c>
      <c r="CF467">
        <f t="shared" si="1172"/>
        <v>0</v>
      </c>
      <c r="CG467">
        <f t="shared" si="1172"/>
        <v>0</v>
      </c>
      <c r="CH467">
        <f t="shared" si="1172"/>
        <v>0</v>
      </c>
      <c r="CI467">
        <f t="shared" si="1172"/>
        <v>0</v>
      </c>
      <c r="CJ467">
        <f t="shared" ref="CJ467:CS471" si="1173">IF($C467&lt;&gt;"",IF(X467&gt;0,1,0),0)</f>
        <v>0</v>
      </c>
      <c r="CK467">
        <f t="shared" si="1173"/>
        <v>0</v>
      </c>
      <c r="CL467">
        <f t="shared" si="1173"/>
        <v>0</v>
      </c>
      <c r="CM467">
        <f t="shared" si="1173"/>
        <v>0</v>
      </c>
      <c r="CN467">
        <f t="shared" si="1173"/>
        <v>0</v>
      </c>
      <c r="CO467">
        <f t="shared" si="1173"/>
        <v>0</v>
      </c>
      <c r="CP467">
        <f t="shared" si="1173"/>
        <v>0</v>
      </c>
      <c r="CQ467">
        <f t="shared" si="1173"/>
        <v>0</v>
      </c>
      <c r="CR467">
        <f t="shared" si="1173"/>
        <v>0</v>
      </c>
      <c r="CS467">
        <f t="shared" si="1173"/>
        <v>0</v>
      </c>
      <c r="CT467">
        <f t="shared" ref="CT467:DC471" si="1174">IF($C467&lt;&gt;"",IF(AH467&gt;0,1,0),0)</f>
        <v>0</v>
      </c>
      <c r="CU467">
        <f t="shared" si="1174"/>
        <v>0</v>
      </c>
      <c r="CV467">
        <f t="shared" si="1174"/>
        <v>0</v>
      </c>
      <c r="CW467">
        <f t="shared" si="1174"/>
        <v>0</v>
      </c>
      <c r="CX467">
        <f t="shared" si="1174"/>
        <v>0</v>
      </c>
      <c r="CY467">
        <f t="shared" si="1174"/>
        <v>0</v>
      </c>
      <c r="CZ467">
        <f t="shared" si="1174"/>
        <v>0</v>
      </c>
      <c r="DA467">
        <f t="shared" si="1174"/>
        <v>0</v>
      </c>
      <c r="DB467">
        <f t="shared" si="1174"/>
        <v>0</v>
      </c>
      <c r="DC467">
        <f t="shared" si="1174"/>
        <v>0</v>
      </c>
      <c r="DD467">
        <f t="shared" ref="DD467:DM471" si="1175">IF($C467&lt;&gt;"",IF(AR467&gt;0,1,0),0)</f>
        <v>0</v>
      </c>
      <c r="DE467">
        <f t="shared" si="1175"/>
        <v>0</v>
      </c>
      <c r="DF467">
        <f t="shared" si="1175"/>
        <v>0</v>
      </c>
      <c r="DG467">
        <f t="shared" si="1175"/>
        <v>0</v>
      </c>
      <c r="DH467">
        <f t="shared" si="1175"/>
        <v>0</v>
      </c>
      <c r="DI467">
        <f t="shared" si="1175"/>
        <v>0</v>
      </c>
      <c r="DJ467">
        <f t="shared" si="1175"/>
        <v>0</v>
      </c>
      <c r="DK467">
        <f t="shared" si="1175"/>
        <v>0</v>
      </c>
      <c r="DL467">
        <f t="shared" si="1175"/>
        <v>0</v>
      </c>
      <c r="DM467">
        <f t="shared" si="1175"/>
        <v>0</v>
      </c>
      <c r="DN467">
        <f t="shared" ref="DN467:DW471" si="1176">IF($C467&lt;&gt;"",IF(BB467&gt;0,1,0),0)</f>
        <v>0</v>
      </c>
      <c r="DO467">
        <f t="shared" si="1176"/>
        <v>0</v>
      </c>
      <c r="DP467">
        <f t="shared" si="1176"/>
        <v>0</v>
      </c>
      <c r="DQ467">
        <f t="shared" si="1176"/>
        <v>0</v>
      </c>
      <c r="DR467">
        <f t="shared" si="1176"/>
        <v>0</v>
      </c>
      <c r="DS467">
        <f t="shared" si="1176"/>
        <v>0</v>
      </c>
      <c r="DT467">
        <f t="shared" si="1176"/>
        <v>0</v>
      </c>
      <c r="DU467">
        <f t="shared" si="1176"/>
        <v>0</v>
      </c>
      <c r="DV467">
        <f t="shared" si="1176"/>
        <v>0</v>
      </c>
      <c r="DW467">
        <f t="shared" si="1176"/>
        <v>0</v>
      </c>
      <c r="DX467">
        <f t="shared" ref="DX467:DZ470" si="1177">IF($C467&lt;&gt;"",IF(BL466&gt;0,1,0),0)</f>
        <v>0</v>
      </c>
      <c r="DY467">
        <f t="shared" si="1177"/>
        <v>0</v>
      </c>
      <c r="DZ467">
        <f t="shared" si="1177"/>
        <v>0</v>
      </c>
    </row>
    <row r="468" spans="1:130">
      <c r="A468" s="106"/>
      <c r="B468" s="19" t="s">
        <v>2</v>
      </c>
      <c r="C468" s="96"/>
      <c r="D468" s="18">
        <v>0</v>
      </c>
      <c r="E468" s="18">
        <v>0</v>
      </c>
      <c r="F468" s="18">
        <v>0</v>
      </c>
      <c r="G468" s="18">
        <v>0</v>
      </c>
      <c r="H468" s="18">
        <v>0</v>
      </c>
      <c r="I468" s="18">
        <v>116</v>
      </c>
      <c r="J468" s="18">
        <v>170</v>
      </c>
      <c r="K468" s="41" t="s">
        <v>16</v>
      </c>
      <c r="L468" s="18">
        <v>184</v>
      </c>
      <c r="M468" s="41" t="s">
        <v>16</v>
      </c>
      <c r="N468" s="18">
        <v>22</v>
      </c>
      <c r="O468" s="41" t="s">
        <v>16</v>
      </c>
      <c r="P468" s="41" t="s">
        <v>16</v>
      </c>
      <c r="Q468" s="41" t="s">
        <v>16</v>
      </c>
      <c r="R468" s="18">
        <v>190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18">
        <v>0</v>
      </c>
      <c r="AM468" s="18">
        <v>0</v>
      </c>
      <c r="AN468" s="18">
        <v>93</v>
      </c>
      <c r="AO468" s="18">
        <v>0</v>
      </c>
      <c r="AP468" s="18">
        <v>0</v>
      </c>
      <c r="AQ468" s="18">
        <v>0</v>
      </c>
      <c r="AR468" s="41" t="s">
        <v>16</v>
      </c>
      <c r="AS468" s="18">
        <v>199</v>
      </c>
      <c r="AT468" s="18">
        <v>163</v>
      </c>
      <c r="AU468" s="41" t="s">
        <v>16</v>
      </c>
      <c r="AV468" s="18">
        <v>1560</v>
      </c>
      <c r="AW468" s="41" t="s">
        <v>16</v>
      </c>
      <c r="AX468" s="41" t="s">
        <v>16</v>
      </c>
      <c r="AY468" s="18">
        <v>0</v>
      </c>
      <c r="AZ468" s="18">
        <v>0</v>
      </c>
      <c r="BA468" s="18">
        <v>0</v>
      </c>
      <c r="BB468" s="18">
        <v>0</v>
      </c>
      <c r="BC468" s="18">
        <v>0</v>
      </c>
      <c r="BD468" s="18">
        <v>0</v>
      </c>
      <c r="BE468" s="18">
        <v>0</v>
      </c>
      <c r="BF468" s="18">
        <v>0</v>
      </c>
      <c r="BG468" s="18">
        <v>0</v>
      </c>
      <c r="BH468" s="18">
        <v>0</v>
      </c>
      <c r="BI468" s="18">
        <v>0</v>
      </c>
      <c r="BJ468" s="118">
        <v>0</v>
      </c>
      <c r="BK468" s="118">
        <v>0</v>
      </c>
      <c r="BL468" s="118">
        <v>0</v>
      </c>
      <c r="BM468" s="118">
        <v>0</v>
      </c>
      <c r="BN468" s="118">
        <v>1433</v>
      </c>
      <c r="BO468" s="103"/>
      <c r="BP468">
        <f t="shared" si="1171"/>
        <v>0</v>
      </c>
      <c r="BQ468">
        <f t="shared" si="1171"/>
        <v>0</v>
      </c>
      <c r="BR468">
        <f t="shared" si="1171"/>
        <v>0</v>
      </c>
      <c r="BS468">
        <f t="shared" si="1171"/>
        <v>0</v>
      </c>
      <c r="BT468">
        <f t="shared" si="1171"/>
        <v>0</v>
      </c>
      <c r="BU468">
        <f t="shared" si="1171"/>
        <v>0</v>
      </c>
      <c r="BV468">
        <f t="shared" si="1171"/>
        <v>0</v>
      </c>
      <c r="BW468">
        <f t="shared" si="1171"/>
        <v>0</v>
      </c>
      <c r="BX468">
        <f t="shared" si="1171"/>
        <v>0</v>
      </c>
      <c r="BY468">
        <f t="shared" si="1171"/>
        <v>0</v>
      </c>
      <c r="BZ468">
        <f t="shared" si="1172"/>
        <v>0</v>
      </c>
      <c r="CA468">
        <f t="shared" si="1172"/>
        <v>0</v>
      </c>
      <c r="CB468">
        <f t="shared" si="1172"/>
        <v>0</v>
      </c>
      <c r="CC468">
        <f t="shared" si="1172"/>
        <v>0</v>
      </c>
      <c r="CD468">
        <f t="shared" si="1172"/>
        <v>0</v>
      </c>
      <c r="CE468">
        <f t="shared" si="1172"/>
        <v>0</v>
      </c>
      <c r="CF468">
        <f t="shared" si="1172"/>
        <v>0</v>
      </c>
      <c r="CG468">
        <f t="shared" si="1172"/>
        <v>0</v>
      </c>
      <c r="CH468">
        <f t="shared" si="1172"/>
        <v>0</v>
      </c>
      <c r="CI468">
        <f t="shared" si="1172"/>
        <v>0</v>
      </c>
      <c r="CJ468">
        <f t="shared" si="1173"/>
        <v>0</v>
      </c>
      <c r="CK468">
        <f t="shared" si="1173"/>
        <v>0</v>
      </c>
      <c r="CL468">
        <f t="shared" si="1173"/>
        <v>0</v>
      </c>
      <c r="CM468">
        <f t="shared" si="1173"/>
        <v>0</v>
      </c>
      <c r="CN468">
        <f t="shared" si="1173"/>
        <v>0</v>
      </c>
      <c r="CO468">
        <f t="shared" si="1173"/>
        <v>0</v>
      </c>
      <c r="CP468">
        <f t="shared" si="1173"/>
        <v>0</v>
      </c>
      <c r="CQ468">
        <f t="shared" si="1173"/>
        <v>0</v>
      </c>
      <c r="CR468">
        <f t="shared" si="1173"/>
        <v>0</v>
      </c>
      <c r="CS468">
        <f t="shared" si="1173"/>
        <v>0</v>
      </c>
      <c r="CT468">
        <f t="shared" si="1174"/>
        <v>0</v>
      </c>
      <c r="CU468">
        <f t="shared" si="1174"/>
        <v>0</v>
      </c>
      <c r="CV468">
        <f t="shared" si="1174"/>
        <v>0</v>
      </c>
      <c r="CW468">
        <f t="shared" si="1174"/>
        <v>0</v>
      </c>
      <c r="CX468">
        <f t="shared" si="1174"/>
        <v>0</v>
      </c>
      <c r="CY468">
        <f t="shared" si="1174"/>
        <v>0</v>
      </c>
      <c r="CZ468">
        <f t="shared" si="1174"/>
        <v>0</v>
      </c>
      <c r="DA468">
        <f t="shared" si="1174"/>
        <v>0</v>
      </c>
      <c r="DB468">
        <f t="shared" si="1174"/>
        <v>0</v>
      </c>
      <c r="DC468">
        <f t="shared" si="1174"/>
        <v>0</v>
      </c>
      <c r="DD468">
        <f t="shared" si="1175"/>
        <v>0</v>
      </c>
      <c r="DE468">
        <f t="shared" si="1175"/>
        <v>0</v>
      </c>
      <c r="DF468">
        <f t="shared" si="1175"/>
        <v>0</v>
      </c>
      <c r="DG468">
        <f t="shared" si="1175"/>
        <v>0</v>
      </c>
      <c r="DH468">
        <f t="shared" si="1175"/>
        <v>0</v>
      </c>
      <c r="DI468">
        <f t="shared" si="1175"/>
        <v>0</v>
      </c>
      <c r="DJ468">
        <f t="shared" si="1175"/>
        <v>0</v>
      </c>
      <c r="DK468">
        <f t="shared" si="1175"/>
        <v>0</v>
      </c>
      <c r="DL468">
        <f t="shared" si="1175"/>
        <v>0</v>
      </c>
      <c r="DM468">
        <f t="shared" si="1175"/>
        <v>0</v>
      </c>
      <c r="DN468">
        <f t="shared" si="1176"/>
        <v>0</v>
      </c>
      <c r="DO468">
        <f t="shared" si="1176"/>
        <v>0</v>
      </c>
      <c r="DP468">
        <f t="shared" si="1176"/>
        <v>0</v>
      </c>
      <c r="DQ468">
        <f t="shared" si="1176"/>
        <v>0</v>
      </c>
      <c r="DR468">
        <f t="shared" si="1176"/>
        <v>0</v>
      </c>
      <c r="DS468">
        <f t="shared" si="1176"/>
        <v>0</v>
      </c>
      <c r="DT468">
        <f t="shared" si="1176"/>
        <v>0</v>
      </c>
      <c r="DU468">
        <f t="shared" si="1176"/>
        <v>0</v>
      </c>
      <c r="DV468">
        <f t="shared" si="1176"/>
        <v>0</v>
      </c>
      <c r="DW468">
        <f t="shared" si="1176"/>
        <v>0</v>
      </c>
      <c r="DX468">
        <f t="shared" si="1177"/>
        <v>0</v>
      </c>
      <c r="DY468">
        <f t="shared" si="1177"/>
        <v>0</v>
      </c>
      <c r="DZ468">
        <f t="shared" si="1177"/>
        <v>0</v>
      </c>
    </row>
    <row r="469" spans="1:130" ht="15.75">
      <c r="A469" s="106"/>
      <c r="B469" s="19" t="s">
        <v>202</v>
      </c>
      <c r="C469" s="96"/>
      <c r="D469" s="18"/>
      <c r="E469" s="18"/>
      <c r="F469" s="18"/>
      <c r="G469" s="18"/>
      <c r="H469" s="18"/>
      <c r="I469" s="18"/>
      <c r="J469" s="18"/>
      <c r="K469" s="41"/>
      <c r="L469" s="18"/>
      <c r="M469" s="41"/>
      <c r="N469" s="18"/>
      <c r="O469" s="41"/>
      <c r="P469" s="41"/>
      <c r="Q469" s="41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41"/>
      <c r="AS469" s="18"/>
      <c r="AT469" s="18">
        <v>53.5</v>
      </c>
      <c r="AU469" s="18">
        <v>66</v>
      </c>
      <c r="AV469" s="18"/>
      <c r="AW469" s="41"/>
      <c r="AX469" s="73">
        <v>83</v>
      </c>
      <c r="AY469" s="18">
        <v>24</v>
      </c>
      <c r="AZ469" s="18"/>
      <c r="BA469" s="18"/>
      <c r="BB469" s="18"/>
      <c r="BC469" s="18"/>
      <c r="BD469" s="18"/>
      <c r="BE469" s="25"/>
      <c r="BF469" s="18">
        <v>1500</v>
      </c>
      <c r="BG469" s="18"/>
      <c r="BH469" s="18"/>
      <c r="BI469" s="18"/>
      <c r="BJ469" s="118"/>
      <c r="BK469" s="118">
        <v>40</v>
      </c>
      <c r="BL469" s="2"/>
      <c r="BM469" s="2"/>
      <c r="BN469" s="118">
        <v>1900</v>
      </c>
      <c r="BO469" s="103"/>
      <c r="BP469">
        <f t="shared" si="1171"/>
        <v>0</v>
      </c>
      <c r="BQ469">
        <f t="shared" si="1171"/>
        <v>0</v>
      </c>
      <c r="BR469">
        <f t="shared" si="1171"/>
        <v>0</v>
      </c>
      <c r="BS469">
        <f t="shared" si="1171"/>
        <v>0</v>
      </c>
      <c r="BT469">
        <f t="shared" si="1171"/>
        <v>0</v>
      </c>
      <c r="BU469">
        <f t="shared" si="1171"/>
        <v>0</v>
      </c>
      <c r="BV469">
        <f t="shared" si="1171"/>
        <v>0</v>
      </c>
      <c r="BW469">
        <f t="shared" si="1171"/>
        <v>0</v>
      </c>
      <c r="BX469">
        <f t="shared" si="1171"/>
        <v>0</v>
      </c>
      <c r="BY469">
        <f t="shared" si="1171"/>
        <v>0</v>
      </c>
      <c r="BZ469">
        <f t="shared" si="1172"/>
        <v>0</v>
      </c>
      <c r="CA469">
        <f t="shared" si="1172"/>
        <v>0</v>
      </c>
      <c r="CB469">
        <f t="shared" si="1172"/>
        <v>0</v>
      </c>
      <c r="CC469">
        <f t="shared" si="1172"/>
        <v>0</v>
      </c>
      <c r="CD469">
        <f t="shared" si="1172"/>
        <v>0</v>
      </c>
      <c r="CE469">
        <f t="shared" si="1172"/>
        <v>0</v>
      </c>
      <c r="CF469">
        <f t="shared" si="1172"/>
        <v>0</v>
      </c>
      <c r="CG469">
        <f t="shared" si="1172"/>
        <v>0</v>
      </c>
      <c r="CH469">
        <f t="shared" si="1172"/>
        <v>0</v>
      </c>
      <c r="CI469">
        <f t="shared" si="1172"/>
        <v>0</v>
      </c>
      <c r="CJ469">
        <f t="shared" si="1173"/>
        <v>0</v>
      </c>
      <c r="CK469">
        <f t="shared" si="1173"/>
        <v>0</v>
      </c>
      <c r="CL469">
        <f t="shared" si="1173"/>
        <v>0</v>
      </c>
      <c r="CM469">
        <f t="shared" si="1173"/>
        <v>0</v>
      </c>
      <c r="CN469">
        <f t="shared" si="1173"/>
        <v>0</v>
      </c>
      <c r="CO469">
        <f t="shared" si="1173"/>
        <v>0</v>
      </c>
      <c r="CP469">
        <f t="shared" si="1173"/>
        <v>0</v>
      </c>
      <c r="CQ469">
        <f t="shared" si="1173"/>
        <v>0</v>
      </c>
      <c r="CR469">
        <f t="shared" si="1173"/>
        <v>0</v>
      </c>
      <c r="CS469">
        <f t="shared" si="1173"/>
        <v>0</v>
      </c>
      <c r="CT469">
        <f t="shared" si="1174"/>
        <v>0</v>
      </c>
      <c r="CU469">
        <f t="shared" si="1174"/>
        <v>0</v>
      </c>
      <c r="CV469">
        <f t="shared" si="1174"/>
        <v>0</v>
      </c>
      <c r="CW469">
        <f t="shared" si="1174"/>
        <v>0</v>
      </c>
      <c r="CX469">
        <f t="shared" si="1174"/>
        <v>0</v>
      </c>
      <c r="CY469">
        <f t="shared" si="1174"/>
        <v>0</v>
      </c>
      <c r="CZ469">
        <f t="shared" si="1174"/>
        <v>0</v>
      </c>
      <c r="DA469">
        <f t="shared" si="1174"/>
        <v>0</v>
      </c>
      <c r="DB469">
        <f t="shared" si="1174"/>
        <v>0</v>
      </c>
      <c r="DC469">
        <f t="shared" si="1174"/>
        <v>0</v>
      </c>
      <c r="DD469">
        <f t="shared" si="1175"/>
        <v>0</v>
      </c>
      <c r="DE469">
        <f t="shared" si="1175"/>
        <v>0</v>
      </c>
      <c r="DF469">
        <f t="shared" si="1175"/>
        <v>0</v>
      </c>
      <c r="DG469">
        <f t="shared" si="1175"/>
        <v>0</v>
      </c>
      <c r="DH469">
        <f t="shared" si="1175"/>
        <v>0</v>
      </c>
      <c r="DI469">
        <f t="shared" si="1175"/>
        <v>0</v>
      </c>
      <c r="DJ469">
        <f t="shared" si="1175"/>
        <v>0</v>
      </c>
      <c r="DK469">
        <f t="shared" si="1175"/>
        <v>0</v>
      </c>
      <c r="DL469">
        <f t="shared" si="1175"/>
        <v>0</v>
      </c>
      <c r="DM469">
        <f t="shared" si="1175"/>
        <v>0</v>
      </c>
      <c r="DN469">
        <f t="shared" si="1176"/>
        <v>0</v>
      </c>
      <c r="DO469">
        <f t="shared" si="1176"/>
        <v>0</v>
      </c>
      <c r="DP469">
        <f t="shared" si="1176"/>
        <v>0</v>
      </c>
      <c r="DQ469">
        <f t="shared" si="1176"/>
        <v>0</v>
      </c>
      <c r="DR469">
        <f t="shared" si="1176"/>
        <v>0</v>
      </c>
      <c r="DS469">
        <f t="shared" si="1176"/>
        <v>0</v>
      </c>
      <c r="DT469">
        <f t="shared" si="1176"/>
        <v>0</v>
      </c>
      <c r="DU469">
        <f t="shared" si="1176"/>
        <v>0</v>
      </c>
      <c r="DV469">
        <f t="shared" si="1176"/>
        <v>0</v>
      </c>
      <c r="DW469">
        <f t="shared" si="1176"/>
        <v>0</v>
      </c>
      <c r="DX469">
        <f t="shared" si="1177"/>
        <v>0</v>
      </c>
      <c r="DY469">
        <f t="shared" si="1177"/>
        <v>0</v>
      </c>
      <c r="DZ469">
        <f t="shared" si="1177"/>
        <v>0</v>
      </c>
    </row>
    <row r="470" spans="1:130">
      <c r="A470" s="106" t="str">
        <f>IF(LEFT(B525,1)&lt;&gt;"",IF(LEFT(B525,1)&lt;&gt;" ",COUNT($A$66:A466)+1,""),"")</f>
        <v/>
      </c>
      <c r="B470" s="59" t="s">
        <v>3</v>
      </c>
      <c r="C470" s="96"/>
      <c r="D470" s="18">
        <v>0</v>
      </c>
      <c r="E470" s="18">
        <v>0</v>
      </c>
      <c r="F470" s="18">
        <v>0</v>
      </c>
      <c r="G470" s="18">
        <v>0</v>
      </c>
      <c r="H470" s="18">
        <v>0</v>
      </c>
      <c r="I470" s="18">
        <v>0</v>
      </c>
      <c r="J470" s="18">
        <v>0</v>
      </c>
      <c r="K470" s="18">
        <v>57</v>
      </c>
      <c r="L470" s="18">
        <v>62</v>
      </c>
      <c r="M470" s="18">
        <v>50</v>
      </c>
      <c r="N470" s="41" t="s">
        <v>16</v>
      </c>
      <c r="O470" s="18">
        <v>11.390140000000001</v>
      </c>
      <c r="P470" s="18">
        <v>31.043569999999999</v>
      </c>
      <c r="Q470" s="18">
        <v>48.449779999999997</v>
      </c>
      <c r="R470" s="41" t="s">
        <v>16</v>
      </c>
      <c r="S470" s="18">
        <v>26.274889999999999</v>
      </c>
      <c r="T470" s="18">
        <v>18.61309</v>
      </c>
      <c r="U470" s="18">
        <v>21.68261</v>
      </c>
      <c r="V470" s="18">
        <v>18.827629999999999</v>
      </c>
      <c r="W470" s="18">
        <v>14.86252</v>
      </c>
      <c r="X470" s="18">
        <v>6.4116039999999996</v>
      </c>
      <c r="Y470" s="18">
        <v>13.624969999999999</v>
      </c>
      <c r="Z470" s="18">
        <v>18.994420000000002</v>
      </c>
      <c r="AA470" s="18">
        <v>15.43534</v>
      </c>
      <c r="AB470" s="18">
        <v>23.960059999999999</v>
      </c>
      <c r="AC470" s="18">
        <v>38.445259999999998</v>
      </c>
      <c r="AD470" s="18">
        <v>46.28154</v>
      </c>
      <c r="AE470" s="18">
        <v>60.97307</v>
      </c>
      <c r="AF470" s="18">
        <v>59.42445</v>
      </c>
      <c r="AG470" s="18">
        <v>75.806539999999998</v>
      </c>
      <c r="AH470" s="18">
        <v>95.026920000000004</v>
      </c>
      <c r="AI470" s="18">
        <v>111.8058</v>
      </c>
      <c r="AJ470" s="18">
        <v>62.007489999999997</v>
      </c>
      <c r="AK470" s="18">
        <v>88.173990000000003</v>
      </c>
      <c r="AL470" s="18">
        <v>70.719279999999998</v>
      </c>
      <c r="AM470" s="18">
        <v>67.616020000000006</v>
      </c>
      <c r="AN470" s="41" t="s">
        <v>16</v>
      </c>
      <c r="AO470" s="18">
        <v>12.040710000000001</v>
      </c>
      <c r="AP470" s="18">
        <v>65.166079999999994</v>
      </c>
      <c r="AQ470" s="18">
        <v>76.337159999999997</v>
      </c>
      <c r="AR470" s="18">
        <v>79.889353700000001</v>
      </c>
      <c r="AS470" s="18">
        <v>157.75801240000001</v>
      </c>
      <c r="AT470" s="18">
        <f>242.4517305-AT468</f>
        <v>79.451730499999996</v>
      </c>
      <c r="AU470" s="18">
        <v>112.71558349999999</v>
      </c>
      <c r="AV470" s="41" t="s">
        <v>16</v>
      </c>
      <c r="AW470" s="18">
        <v>104.72408440000001</v>
      </c>
      <c r="AX470" s="18">
        <v>56.984969799999995</v>
      </c>
      <c r="AY470" s="18">
        <v>13.4546484</v>
      </c>
      <c r="AZ470" s="18">
        <v>25.078553800000002</v>
      </c>
      <c r="BA470" s="18">
        <v>15.2928388</v>
      </c>
      <c r="BB470" s="18">
        <v>25.449322600000002</v>
      </c>
      <c r="BC470" s="18">
        <v>63.014999800000005</v>
      </c>
      <c r="BD470" s="18">
        <v>142.99029899999999</v>
      </c>
      <c r="BE470" s="25">
        <v>396.96071410000002</v>
      </c>
      <c r="BF470" s="18">
        <v>222.07552659999999</v>
      </c>
      <c r="BG470" s="18">
        <v>404.45826370000003</v>
      </c>
      <c r="BH470" s="18">
        <v>410.46451010000004</v>
      </c>
      <c r="BI470" s="18">
        <v>603.61911909999992</v>
      </c>
      <c r="BJ470" s="18">
        <v>865.02439520000007</v>
      </c>
      <c r="BK470" s="18">
        <v>651.77000670000007</v>
      </c>
      <c r="BL470" s="18">
        <v>1034.0847570999999</v>
      </c>
      <c r="BM470" s="118">
        <v>93.724266400000005</v>
      </c>
      <c r="BN470" s="118">
        <v>860</v>
      </c>
      <c r="BO470" s="103"/>
      <c r="BP470">
        <f t="shared" si="1171"/>
        <v>0</v>
      </c>
      <c r="BQ470">
        <f t="shared" si="1171"/>
        <v>0</v>
      </c>
      <c r="BR470">
        <f t="shared" si="1171"/>
        <v>0</v>
      </c>
      <c r="BS470">
        <f t="shared" si="1171"/>
        <v>0</v>
      </c>
      <c r="BT470">
        <f t="shared" si="1171"/>
        <v>0</v>
      </c>
      <c r="BU470">
        <f t="shared" si="1171"/>
        <v>0</v>
      </c>
      <c r="BV470">
        <f t="shared" si="1171"/>
        <v>0</v>
      </c>
      <c r="BW470">
        <f t="shared" si="1171"/>
        <v>0</v>
      </c>
      <c r="BX470">
        <f t="shared" si="1171"/>
        <v>0</v>
      </c>
      <c r="BY470">
        <f t="shared" si="1171"/>
        <v>0</v>
      </c>
      <c r="BZ470">
        <f t="shared" si="1172"/>
        <v>0</v>
      </c>
      <c r="CA470">
        <f t="shared" si="1172"/>
        <v>0</v>
      </c>
      <c r="CB470">
        <f t="shared" si="1172"/>
        <v>0</v>
      </c>
      <c r="CC470">
        <f t="shared" si="1172"/>
        <v>0</v>
      </c>
      <c r="CD470">
        <f t="shared" si="1172"/>
        <v>0</v>
      </c>
      <c r="CE470">
        <f t="shared" si="1172"/>
        <v>0</v>
      </c>
      <c r="CF470">
        <f t="shared" si="1172"/>
        <v>0</v>
      </c>
      <c r="CG470">
        <f t="shared" si="1172"/>
        <v>0</v>
      </c>
      <c r="CH470">
        <f t="shared" si="1172"/>
        <v>0</v>
      </c>
      <c r="CI470">
        <f t="shared" si="1172"/>
        <v>0</v>
      </c>
      <c r="CJ470">
        <f t="shared" si="1173"/>
        <v>0</v>
      </c>
      <c r="CK470">
        <f t="shared" si="1173"/>
        <v>0</v>
      </c>
      <c r="CL470">
        <f t="shared" si="1173"/>
        <v>0</v>
      </c>
      <c r="CM470">
        <f t="shared" si="1173"/>
        <v>0</v>
      </c>
      <c r="CN470">
        <f t="shared" si="1173"/>
        <v>0</v>
      </c>
      <c r="CO470">
        <f t="shared" si="1173"/>
        <v>0</v>
      </c>
      <c r="CP470">
        <f t="shared" si="1173"/>
        <v>0</v>
      </c>
      <c r="CQ470">
        <f t="shared" si="1173"/>
        <v>0</v>
      </c>
      <c r="CR470">
        <f t="shared" si="1173"/>
        <v>0</v>
      </c>
      <c r="CS470">
        <f t="shared" si="1173"/>
        <v>0</v>
      </c>
      <c r="CT470">
        <f t="shared" si="1174"/>
        <v>0</v>
      </c>
      <c r="CU470">
        <f t="shared" si="1174"/>
        <v>0</v>
      </c>
      <c r="CV470">
        <f t="shared" si="1174"/>
        <v>0</v>
      </c>
      <c r="CW470">
        <f t="shared" si="1174"/>
        <v>0</v>
      </c>
      <c r="CX470">
        <f t="shared" si="1174"/>
        <v>0</v>
      </c>
      <c r="CY470">
        <f t="shared" si="1174"/>
        <v>0</v>
      </c>
      <c r="CZ470">
        <f t="shared" si="1174"/>
        <v>0</v>
      </c>
      <c r="DA470">
        <f t="shared" si="1174"/>
        <v>0</v>
      </c>
      <c r="DB470">
        <f t="shared" si="1174"/>
        <v>0</v>
      </c>
      <c r="DC470">
        <f t="shared" si="1174"/>
        <v>0</v>
      </c>
      <c r="DD470">
        <f t="shared" si="1175"/>
        <v>0</v>
      </c>
      <c r="DE470">
        <f t="shared" si="1175"/>
        <v>0</v>
      </c>
      <c r="DF470">
        <f t="shared" si="1175"/>
        <v>0</v>
      </c>
      <c r="DG470">
        <f t="shared" si="1175"/>
        <v>0</v>
      </c>
      <c r="DH470">
        <f t="shared" si="1175"/>
        <v>0</v>
      </c>
      <c r="DI470">
        <f t="shared" si="1175"/>
        <v>0</v>
      </c>
      <c r="DJ470">
        <f t="shared" si="1175"/>
        <v>0</v>
      </c>
      <c r="DK470">
        <f t="shared" si="1175"/>
        <v>0</v>
      </c>
      <c r="DL470">
        <f t="shared" si="1175"/>
        <v>0</v>
      </c>
      <c r="DM470">
        <f t="shared" si="1175"/>
        <v>0</v>
      </c>
      <c r="DN470">
        <f t="shared" si="1176"/>
        <v>0</v>
      </c>
      <c r="DO470">
        <f t="shared" si="1176"/>
        <v>0</v>
      </c>
      <c r="DP470">
        <f t="shared" si="1176"/>
        <v>0</v>
      </c>
      <c r="DQ470">
        <f t="shared" si="1176"/>
        <v>0</v>
      </c>
      <c r="DR470">
        <f t="shared" si="1176"/>
        <v>0</v>
      </c>
      <c r="DS470">
        <f t="shared" si="1176"/>
        <v>0</v>
      </c>
      <c r="DT470">
        <f t="shared" si="1176"/>
        <v>0</v>
      </c>
      <c r="DU470">
        <f t="shared" si="1176"/>
        <v>0</v>
      </c>
      <c r="DV470">
        <f t="shared" si="1176"/>
        <v>0</v>
      </c>
      <c r="DW470">
        <f t="shared" si="1176"/>
        <v>0</v>
      </c>
      <c r="DX470">
        <f t="shared" si="1177"/>
        <v>0</v>
      </c>
      <c r="DY470">
        <f t="shared" si="1177"/>
        <v>0</v>
      </c>
      <c r="DZ470">
        <f t="shared" si="1177"/>
        <v>0</v>
      </c>
    </row>
    <row r="471" spans="1:130">
      <c r="A471" s="106"/>
      <c r="B471" s="55" t="s">
        <v>25</v>
      </c>
      <c r="C471" s="96"/>
      <c r="D471" s="18">
        <v>0</v>
      </c>
      <c r="E471" s="18">
        <v>0</v>
      </c>
      <c r="F471" s="18">
        <v>0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8">
        <v>0</v>
      </c>
      <c r="AG471" s="18">
        <v>0</v>
      </c>
      <c r="AH471" s="18">
        <v>0</v>
      </c>
      <c r="AI471" s="18">
        <v>0</v>
      </c>
      <c r="AJ471" s="18">
        <v>0</v>
      </c>
      <c r="AK471" s="18">
        <v>0</v>
      </c>
      <c r="AL471" s="18">
        <v>0</v>
      </c>
      <c r="AM471" s="18">
        <v>0</v>
      </c>
      <c r="AN471" s="18">
        <v>0</v>
      </c>
      <c r="AO471" s="18">
        <v>0</v>
      </c>
      <c r="AP471" s="18">
        <v>0</v>
      </c>
      <c r="AQ471" s="18">
        <v>0</v>
      </c>
      <c r="AR471" s="18">
        <v>0</v>
      </c>
      <c r="AS471" s="18">
        <v>0</v>
      </c>
      <c r="AT471" s="18">
        <v>0</v>
      </c>
      <c r="AU471" s="18">
        <v>0</v>
      </c>
      <c r="AV471" s="18">
        <v>0</v>
      </c>
      <c r="AW471" s="18">
        <v>0</v>
      </c>
      <c r="AX471" s="18">
        <v>0</v>
      </c>
      <c r="AY471" s="18">
        <v>0</v>
      </c>
      <c r="AZ471" s="18">
        <v>0</v>
      </c>
      <c r="BA471" s="18">
        <v>0</v>
      </c>
      <c r="BB471" s="18">
        <v>0</v>
      </c>
      <c r="BC471" s="18">
        <v>0</v>
      </c>
      <c r="BD471" s="18">
        <v>0</v>
      </c>
      <c r="BE471" s="18">
        <v>0</v>
      </c>
      <c r="BF471" s="18">
        <v>0</v>
      </c>
      <c r="BG471" s="18">
        <v>0</v>
      </c>
      <c r="BH471" s="18">
        <v>0</v>
      </c>
      <c r="BI471" s="18">
        <v>0</v>
      </c>
      <c r="BJ471" s="18">
        <v>0</v>
      </c>
      <c r="BK471" s="18">
        <v>0</v>
      </c>
      <c r="BL471" s="18">
        <v>0</v>
      </c>
      <c r="BM471" s="18">
        <v>0</v>
      </c>
      <c r="BN471" s="118">
        <v>27199</v>
      </c>
      <c r="BO471" s="103"/>
      <c r="BP471">
        <f t="shared" si="1171"/>
        <v>0</v>
      </c>
      <c r="BQ471">
        <f t="shared" ref="BQ471" si="1178">IF($C471&lt;&gt;"",IF(E471&gt;0,1,0),0)</f>
        <v>0</v>
      </c>
      <c r="BR471">
        <f t="shared" ref="BR471" si="1179">IF($C471&lt;&gt;"",IF(F471&gt;0,1,0),0)</f>
        <v>0</v>
      </c>
      <c r="BS471">
        <f t="shared" ref="BS471" si="1180">IF($C471&lt;&gt;"",IF(G471&gt;0,1,0),0)</f>
        <v>0</v>
      </c>
      <c r="BT471">
        <f t="shared" ref="BT471" si="1181">IF($C471&lt;&gt;"",IF(H471&gt;0,1,0),0)</f>
        <v>0</v>
      </c>
      <c r="BU471">
        <f t="shared" ref="BU471" si="1182">IF($C471&lt;&gt;"",IF(I471&gt;0,1,0),0)</f>
        <v>0</v>
      </c>
      <c r="BV471">
        <f t="shared" ref="BV471" si="1183">IF($C471&lt;&gt;"",IF(J471&gt;0,1,0),0)</f>
        <v>0</v>
      </c>
      <c r="BW471">
        <f t="shared" ref="BW471" si="1184">IF($C471&lt;&gt;"",IF(K471&gt;0,1,0),0)</f>
        <v>0</v>
      </c>
      <c r="BX471">
        <f t="shared" ref="BX471" si="1185">IF($C471&lt;&gt;"",IF(L471&gt;0,1,0),0)</f>
        <v>0</v>
      </c>
      <c r="BY471">
        <f t="shared" ref="BY471" si="1186">IF($C471&lt;&gt;"",IF(M471&gt;0,1,0),0)</f>
        <v>0</v>
      </c>
      <c r="BZ471">
        <f t="shared" si="1172"/>
        <v>0</v>
      </c>
      <c r="CA471">
        <f t="shared" si="1172"/>
        <v>0</v>
      </c>
      <c r="CB471">
        <f t="shared" si="1172"/>
        <v>0</v>
      </c>
      <c r="CC471">
        <f t="shared" si="1172"/>
        <v>0</v>
      </c>
      <c r="CD471">
        <f t="shared" si="1172"/>
        <v>0</v>
      </c>
      <c r="CE471">
        <f t="shared" si="1172"/>
        <v>0</v>
      </c>
      <c r="CF471">
        <f t="shared" si="1172"/>
        <v>0</v>
      </c>
      <c r="CG471">
        <f t="shared" si="1172"/>
        <v>0</v>
      </c>
      <c r="CH471">
        <f t="shared" si="1172"/>
        <v>0</v>
      </c>
      <c r="CI471">
        <f t="shared" si="1172"/>
        <v>0</v>
      </c>
      <c r="CJ471">
        <f t="shared" si="1173"/>
        <v>0</v>
      </c>
      <c r="CK471">
        <f t="shared" si="1173"/>
        <v>0</v>
      </c>
      <c r="CL471">
        <f t="shared" si="1173"/>
        <v>0</v>
      </c>
      <c r="CM471">
        <f t="shared" si="1173"/>
        <v>0</v>
      </c>
      <c r="CN471">
        <f t="shared" si="1173"/>
        <v>0</v>
      </c>
      <c r="CO471">
        <f t="shared" si="1173"/>
        <v>0</v>
      </c>
      <c r="CP471">
        <f t="shared" si="1173"/>
        <v>0</v>
      </c>
      <c r="CQ471">
        <f t="shared" si="1173"/>
        <v>0</v>
      </c>
      <c r="CR471">
        <f t="shared" si="1173"/>
        <v>0</v>
      </c>
      <c r="CS471">
        <f t="shared" si="1173"/>
        <v>0</v>
      </c>
      <c r="CT471">
        <f t="shared" si="1174"/>
        <v>0</v>
      </c>
      <c r="CU471">
        <f t="shared" si="1174"/>
        <v>0</v>
      </c>
      <c r="CV471">
        <f t="shared" si="1174"/>
        <v>0</v>
      </c>
      <c r="CW471">
        <f t="shared" si="1174"/>
        <v>0</v>
      </c>
      <c r="CX471">
        <f t="shared" si="1174"/>
        <v>0</v>
      </c>
      <c r="CY471">
        <f t="shared" si="1174"/>
        <v>0</v>
      </c>
      <c r="CZ471">
        <f t="shared" si="1174"/>
        <v>0</v>
      </c>
      <c r="DA471">
        <f t="shared" si="1174"/>
        <v>0</v>
      </c>
      <c r="DB471">
        <f t="shared" si="1174"/>
        <v>0</v>
      </c>
      <c r="DC471">
        <f t="shared" si="1174"/>
        <v>0</v>
      </c>
      <c r="DD471">
        <f t="shared" si="1175"/>
        <v>0</v>
      </c>
      <c r="DE471">
        <f t="shared" si="1175"/>
        <v>0</v>
      </c>
      <c r="DF471">
        <f t="shared" si="1175"/>
        <v>0</v>
      </c>
      <c r="DG471">
        <f t="shared" si="1175"/>
        <v>0</v>
      </c>
      <c r="DH471">
        <f t="shared" si="1175"/>
        <v>0</v>
      </c>
      <c r="DI471">
        <f t="shared" si="1175"/>
        <v>0</v>
      </c>
      <c r="DJ471">
        <f t="shared" si="1175"/>
        <v>0</v>
      </c>
      <c r="DK471">
        <f t="shared" si="1175"/>
        <v>0</v>
      </c>
      <c r="DL471">
        <f t="shared" si="1175"/>
        <v>0</v>
      </c>
      <c r="DM471">
        <f t="shared" si="1175"/>
        <v>0</v>
      </c>
      <c r="DN471">
        <f t="shared" si="1176"/>
        <v>0</v>
      </c>
      <c r="DO471">
        <f t="shared" si="1176"/>
        <v>0</v>
      </c>
      <c r="DP471">
        <f t="shared" si="1176"/>
        <v>0</v>
      </c>
      <c r="DQ471">
        <f t="shared" si="1176"/>
        <v>0</v>
      </c>
      <c r="DR471">
        <f t="shared" si="1176"/>
        <v>0</v>
      </c>
      <c r="DS471">
        <f t="shared" si="1176"/>
        <v>0</v>
      </c>
      <c r="DT471">
        <f t="shared" si="1176"/>
        <v>0</v>
      </c>
      <c r="DU471">
        <f t="shared" si="1176"/>
        <v>0</v>
      </c>
      <c r="DV471">
        <f t="shared" si="1176"/>
        <v>0</v>
      </c>
      <c r="DW471">
        <f t="shared" si="1176"/>
        <v>0</v>
      </c>
      <c r="DX471">
        <f t="shared" ref="DX471" si="1187">IF($C471&lt;&gt;"",IF(BL471&gt;0,1,0),0)</f>
        <v>0</v>
      </c>
      <c r="DY471">
        <f t="shared" ref="DY471" si="1188">IF($C471&lt;&gt;"",IF(BM471&gt;0,1,0),0)</f>
        <v>0</v>
      </c>
      <c r="DZ471">
        <f t="shared" ref="DZ471" si="1189">IF($C471&lt;&gt;"",IF(BN471&gt;0,1,0),0)</f>
        <v>0</v>
      </c>
    </row>
    <row r="472" spans="1:130">
      <c r="A472" s="106" t="str">
        <f>IF(LEFT(B524,1)&lt;&gt;"",IF(LEFT(B524,1)&lt;&gt;" ",COUNT($A$66:A470)+1,""),"")</f>
        <v/>
      </c>
      <c r="B472" s="19" t="s">
        <v>205</v>
      </c>
      <c r="C472" s="96"/>
      <c r="D472" s="18">
        <v>0</v>
      </c>
      <c r="E472" s="18">
        <v>0</v>
      </c>
      <c r="F472" s="18">
        <v>0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18">
        <v>0</v>
      </c>
      <c r="N472" s="18">
        <v>21.442139999999998</v>
      </c>
      <c r="O472" s="18">
        <v>23.3278</v>
      </c>
      <c r="P472" s="18">
        <v>45.073509999999999</v>
      </c>
      <c r="Q472" s="18">
        <v>64.230339999999998</v>
      </c>
      <c r="R472" s="18">
        <v>31.26566</v>
      </c>
      <c r="S472" s="18">
        <v>28.68993</v>
      </c>
      <c r="T472" s="18">
        <v>15.502929999999999</v>
      </c>
      <c r="U472" s="18">
        <v>16.677230000000002</v>
      </c>
      <c r="V472" s="18">
        <v>9.7786270000000002</v>
      </c>
      <c r="W472" s="18">
        <v>15.76131</v>
      </c>
      <c r="X472" s="18">
        <v>2.8759109999999999</v>
      </c>
      <c r="Y472" s="18">
        <v>4.6916209999999996</v>
      </c>
      <c r="Z472" s="18">
        <v>4.0528849999999998</v>
      </c>
      <c r="AA472" s="18">
        <v>2.4592990000000001</v>
      </c>
      <c r="AB472" s="18">
        <v>5.7391389999999998</v>
      </c>
      <c r="AC472" s="18">
        <v>5.6939299999999999</v>
      </c>
      <c r="AD472" s="18">
        <v>7.8338479999999997</v>
      </c>
      <c r="AE472" s="18">
        <v>15.14498</v>
      </c>
      <c r="AF472" s="18">
        <v>18.023790000000002</v>
      </c>
      <c r="AG472" s="18">
        <v>37.675440000000002</v>
      </c>
      <c r="AH472" s="18">
        <v>37.943260000000002</v>
      </c>
      <c r="AI472" s="18">
        <v>55.431060000000002</v>
      </c>
      <c r="AJ472" s="18">
        <v>59.92821</v>
      </c>
      <c r="AK472" s="18">
        <v>70.466189999999997</v>
      </c>
      <c r="AL472" s="18">
        <v>80.263580000000005</v>
      </c>
      <c r="AM472" s="18">
        <v>49.490029999999997</v>
      </c>
      <c r="AN472" s="18">
        <v>41.788249999999998</v>
      </c>
      <c r="AO472" s="18">
        <v>15.09042</v>
      </c>
      <c r="AP472" s="18">
        <v>14.00535</v>
      </c>
      <c r="AQ472" s="18">
        <v>31.65728</v>
      </c>
      <c r="AR472" s="18">
        <v>31.221378600000001</v>
      </c>
      <c r="AS472" s="18">
        <v>106.2449383</v>
      </c>
      <c r="AT472" s="18">
        <v>65.198734999999999</v>
      </c>
      <c r="AU472" s="18">
        <v>147.90071929999999</v>
      </c>
      <c r="AV472" s="18">
        <v>82.993257700000001</v>
      </c>
      <c r="AW472" s="18">
        <v>40.6646474</v>
      </c>
      <c r="AX472" s="18">
        <v>53.065985599999991</v>
      </c>
      <c r="AY472" s="18">
        <v>32.999589200000003</v>
      </c>
      <c r="AZ472" s="18">
        <v>13.1087221</v>
      </c>
      <c r="BA472" s="18">
        <v>30.199902600000001</v>
      </c>
      <c r="BB472" s="18">
        <v>56.488500300000005</v>
      </c>
      <c r="BC472" s="18">
        <v>76.743986699999994</v>
      </c>
      <c r="BD472" s="18">
        <v>71.657549000000003</v>
      </c>
      <c r="BE472" s="25">
        <v>71.640728800000005</v>
      </c>
      <c r="BF472" s="18">
        <v>125.7722091</v>
      </c>
      <c r="BG472" s="18">
        <v>163.59807989999999</v>
      </c>
      <c r="BH472" s="18">
        <v>190.61360139999999</v>
      </c>
      <c r="BI472" s="18">
        <v>287.96272289999996</v>
      </c>
      <c r="BJ472" s="18">
        <v>352.12624729999999</v>
      </c>
      <c r="BK472" s="34">
        <v>363.46411619999998</v>
      </c>
      <c r="BL472" s="18">
        <v>617.29858520000005</v>
      </c>
      <c r="BM472" s="118">
        <v>93.357496099999992</v>
      </c>
      <c r="BN472" s="118">
        <v>290</v>
      </c>
      <c r="BO472" s="103"/>
      <c r="BP472">
        <f t="shared" ref="BP472:BY474" si="1190">IF($C472&lt;&gt;"",IF(D472&gt;0,1,0),0)</f>
        <v>0</v>
      </c>
      <c r="BQ472">
        <f t="shared" si="1190"/>
        <v>0</v>
      </c>
      <c r="BR472">
        <f t="shared" si="1190"/>
        <v>0</v>
      </c>
      <c r="BS472">
        <f t="shared" si="1190"/>
        <v>0</v>
      </c>
      <c r="BT472">
        <f t="shared" si="1190"/>
        <v>0</v>
      </c>
      <c r="BU472">
        <f t="shared" si="1190"/>
        <v>0</v>
      </c>
      <c r="BV472">
        <f t="shared" si="1190"/>
        <v>0</v>
      </c>
      <c r="BW472">
        <f t="shared" si="1190"/>
        <v>0</v>
      </c>
      <c r="BX472">
        <f t="shared" si="1190"/>
        <v>0</v>
      </c>
      <c r="BY472">
        <f t="shared" si="1190"/>
        <v>0</v>
      </c>
      <c r="BZ472">
        <f t="shared" ref="BZ472:CI474" si="1191">IF($C472&lt;&gt;"",IF(N472&gt;0,1,0),0)</f>
        <v>0</v>
      </c>
      <c r="CA472">
        <f t="shared" si="1191"/>
        <v>0</v>
      </c>
      <c r="CB472">
        <f t="shared" si="1191"/>
        <v>0</v>
      </c>
      <c r="CC472">
        <f t="shared" si="1191"/>
        <v>0</v>
      </c>
      <c r="CD472">
        <f t="shared" si="1191"/>
        <v>0</v>
      </c>
      <c r="CE472">
        <f t="shared" si="1191"/>
        <v>0</v>
      </c>
      <c r="CF472">
        <f t="shared" si="1191"/>
        <v>0</v>
      </c>
      <c r="CG472">
        <f t="shared" si="1191"/>
        <v>0</v>
      </c>
      <c r="CH472">
        <f t="shared" si="1191"/>
        <v>0</v>
      </c>
      <c r="CI472">
        <f t="shared" si="1191"/>
        <v>0</v>
      </c>
      <c r="CJ472">
        <f t="shared" ref="CJ472:CS474" si="1192">IF($C472&lt;&gt;"",IF(X472&gt;0,1,0),0)</f>
        <v>0</v>
      </c>
      <c r="CK472">
        <f t="shared" si="1192"/>
        <v>0</v>
      </c>
      <c r="CL472">
        <f t="shared" si="1192"/>
        <v>0</v>
      </c>
      <c r="CM472">
        <f t="shared" si="1192"/>
        <v>0</v>
      </c>
      <c r="CN472">
        <f t="shared" si="1192"/>
        <v>0</v>
      </c>
      <c r="CO472">
        <f t="shared" si="1192"/>
        <v>0</v>
      </c>
      <c r="CP472">
        <f t="shared" si="1192"/>
        <v>0</v>
      </c>
      <c r="CQ472">
        <f t="shared" si="1192"/>
        <v>0</v>
      </c>
      <c r="CR472">
        <f t="shared" si="1192"/>
        <v>0</v>
      </c>
      <c r="CS472">
        <f t="shared" si="1192"/>
        <v>0</v>
      </c>
      <c r="CT472">
        <f t="shared" ref="CT472:DC474" si="1193">IF($C472&lt;&gt;"",IF(AH472&gt;0,1,0),0)</f>
        <v>0</v>
      </c>
      <c r="CU472">
        <f t="shared" si="1193"/>
        <v>0</v>
      </c>
      <c r="CV472">
        <f t="shared" si="1193"/>
        <v>0</v>
      </c>
      <c r="CW472">
        <f t="shared" si="1193"/>
        <v>0</v>
      </c>
      <c r="CX472">
        <f t="shared" si="1193"/>
        <v>0</v>
      </c>
      <c r="CY472">
        <f t="shared" si="1193"/>
        <v>0</v>
      </c>
      <c r="CZ472">
        <f t="shared" si="1193"/>
        <v>0</v>
      </c>
      <c r="DA472">
        <f t="shared" si="1193"/>
        <v>0</v>
      </c>
      <c r="DB472">
        <f t="shared" si="1193"/>
        <v>0</v>
      </c>
      <c r="DC472">
        <f t="shared" si="1193"/>
        <v>0</v>
      </c>
      <c r="DD472">
        <f t="shared" ref="DD472:DM474" si="1194">IF($C472&lt;&gt;"",IF(AR472&gt;0,1,0),0)</f>
        <v>0</v>
      </c>
      <c r="DE472">
        <f t="shared" si="1194"/>
        <v>0</v>
      </c>
      <c r="DF472">
        <f t="shared" si="1194"/>
        <v>0</v>
      </c>
      <c r="DG472">
        <f t="shared" si="1194"/>
        <v>0</v>
      </c>
      <c r="DH472">
        <f t="shared" si="1194"/>
        <v>0</v>
      </c>
      <c r="DI472">
        <f t="shared" si="1194"/>
        <v>0</v>
      </c>
      <c r="DJ472">
        <f t="shared" si="1194"/>
        <v>0</v>
      </c>
      <c r="DK472">
        <f t="shared" si="1194"/>
        <v>0</v>
      </c>
      <c r="DL472">
        <f t="shared" si="1194"/>
        <v>0</v>
      </c>
      <c r="DM472">
        <f t="shared" si="1194"/>
        <v>0</v>
      </c>
      <c r="DN472">
        <f t="shared" ref="DN472:DW474" si="1195">IF($C472&lt;&gt;"",IF(BB472&gt;0,1,0),0)</f>
        <v>0</v>
      </c>
      <c r="DO472">
        <f t="shared" si="1195"/>
        <v>0</v>
      </c>
      <c r="DP472">
        <f t="shared" si="1195"/>
        <v>0</v>
      </c>
      <c r="DQ472">
        <f t="shared" si="1195"/>
        <v>0</v>
      </c>
      <c r="DR472">
        <f t="shared" si="1195"/>
        <v>0</v>
      </c>
      <c r="DS472">
        <f t="shared" si="1195"/>
        <v>0</v>
      </c>
      <c r="DT472">
        <f t="shared" si="1195"/>
        <v>0</v>
      </c>
      <c r="DU472">
        <f t="shared" si="1195"/>
        <v>0</v>
      </c>
      <c r="DV472">
        <f t="shared" si="1195"/>
        <v>0</v>
      </c>
      <c r="DW472">
        <f t="shared" si="1195"/>
        <v>0</v>
      </c>
      <c r="DX472">
        <f>IF($C472&lt;&gt;"",IF(BL470&gt;0,1,0),0)</f>
        <v>0</v>
      </c>
      <c r="DY472">
        <f>IF($C472&lt;&gt;"",IF(BM470&gt;0,1,0),0)</f>
        <v>0</v>
      </c>
      <c r="DZ472">
        <f>IF($C472&lt;&gt;"",IF(BN470&gt;0,1,0),0)</f>
        <v>0</v>
      </c>
    </row>
    <row r="473" spans="1:130">
      <c r="A473" s="106" t="str">
        <f>IF(LEFT(B526,1)&lt;&gt;"",IF(LEFT(B526,1)&lt;&gt;" ",COUNT($A$66:A472)+1,""),"")</f>
        <v/>
      </c>
      <c r="B473" s="55" t="s">
        <v>21</v>
      </c>
      <c r="C473" s="96"/>
      <c r="D473" s="18">
        <v>0</v>
      </c>
      <c r="E473" s="18">
        <v>0</v>
      </c>
      <c r="F473" s="18">
        <v>0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18"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894</v>
      </c>
      <c r="X473" s="18">
        <v>0</v>
      </c>
      <c r="Y473" s="18">
        <v>0</v>
      </c>
      <c r="Z473" s="18">
        <v>2530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8">
        <v>0</v>
      </c>
      <c r="AG473" s="18">
        <v>0</v>
      </c>
      <c r="AH473" s="18">
        <v>0</v>
      </c>
      <c r="AI473" s="18">
        <v>0</v>
      </c>
      <c r="AJ473" s="18">
        <v>0</v>
      </c>
      <c r="AK473" s="18">
        <v>0</v>
      </c>
      <c r="AL473" s="18">
        <v>0</v>
      </c>
      <c r="AM473" s="18">
        <v>0</v>
      </c>
      <c r="AN473" s="18">
        <v>0</v>
      </c>
      <c r="AO473" s="18">
        <v>0</v>
      </c>
      <c r="AP473" s="18">
        <v>0</v>
      </c>
      <c r="AQ473" s="18">
        <v>0</v>
      </c>
      <c r="AR473" s="18">
        <v>0</v>
      </c>
      <c r="AS473" s="18">
        <v>0</v>
      </c>
      <c r="AT473" s="18">
        <v>0</v>
      </c>
      <c r="AU473" s="18">
        <v>0</v>
      </c>
      <c r="AV473" s="18">
        <v>0</v>
      </c>
      <c r="AW473" s="18">
        <v>0</v>
      </c>
      <c r="AX473" s="18">
        <v>0</v>
      </c>
      <c r="AY473" s="18">
        <v>0</v>
      </c>
      <c r="AZ473" s="18">
        <v>0</v>
      </c>
      <c r="BA473" s="18">
        <v>0</v>
      </c>
      <c r="BB473" s="18">
        <v>0</v>
      </c>
      <c r="BC473" s="18">
        <v>0</v>
      </c>
      <c r="BD473" s="18">
        <v>0</v>
      </c>
      <c r="BE473" s="18">
        <v>0</v>
      </c>
      <c r="BF473" s="18">
        <v>0</v>
      </c>
      <c r="BG473" s="18">
        <v>0</v>
      </c>
      <c r="BH473" s="18">
        <v>0</v>
      </c>
      <c r="BI473" s="18">
        <v>0</v>
      </c>
      <c r="BJ473" s="118">
        <v>0</v>
      </c>
      <c r="BK473" s="118">
        <v>0</v>
      </c>
      <c r="BL473" s="118">
        <v>0</v>
      </c>
      <c r="BM473" s="118">
        <v>0</v>
      </c>
      <c r="BN473" s="118">
        <f>137300/10.15</f>
        <v>13527.093596059112</v>
      </c>
      <c r="BO473" s="103"/>
      <c r="BP473">
        <f t="shared" si="1190"/>
        <v>0</v>
      </c>
      <c r="BQ473">
        <f t="shared" si="1190"/>
        <v>0</v>
      </c>
      <c r="BR473">
        <f t="shared" si="1190"/>
        <v>0</v>
      </c>
      <c r="BS473">
        <f t="shared" si="1190"/>
        <v>0</v>
      </c>
      <c r="BT473">
        <f t="shared" si="1190"/>
        <v>0</v>
      </c>
      <c r="BU473">
        <f t="shared" si="1190"/>
        <v>0</v>
      </c>
      <c r="BV473">
        <f t="shared" si="1190"/>
        <v>0</v>
      </c>
      <c r="BW473">
        <f t="shared" si="1190"/>
        <v>0</v>
      </c>
      <c r="BX473">
        <f t="shared" si="1190"/>
        <v>0</v>
      </c>
      <c r="BY473">
        <f t="shared" si="1190"/>
        <v>0</v>
      </c>
      <c r="BZ473">
        <f t="shared" si="1191"/>
        <v>0</v>
      </c>
      <c r="CA473">
        <f t="shared" si="1191"/>
        <v>0</v>
      </c>
      <c r="CB473">
        <f t="shared" si="1191"/>
        <v>0</v>
      </c>
      <c r="CC473">
        <f t="shared" si="1191"/>
        <v>0</v>
      </c>
      <c r="CD473">
        <f t="shared" si="1191"/>
        <v>0</v>
      </c>
      <c r="CE473">
        <f t="shared" si="1191"/>
        <v>0</v>
      </c>
      <c r="CF473">
        <f t="shared" si="1191"/>
        <v>0</v>
      </c>
      <c r="CG473">
        <f t="shared" si="1191"/>
        <v>0</v>
      </c>
      <c r="CH473">
        <f t="shared" si="1191"/>
        <v>0</v>
      </c>
      <c r="CI473">
        <f t="shared" si="1191"/>
        <v>0</v>
      </c>
      <c r="CJ473">
        <f t="shared" si="1192"/>
        <v>0</v>
      </c>
      <c r="CK473">
        <f t="shared" si="1192"/>
        <v>0</v>
      </c>
      <c r="CL473">
        <f t="shared" si="1192"/>
        <v>0</v>
      </c>
      <c r="CM473">
        <f t="shared" si="1192"/>
        <v>0</v>
      </c>
      <c r="CN473">
        <f t="shared" si="1192"/>
        <v>0</v>
      </c>
      <c r="CO473">
        <f t="shared" si="1192"/>
        <v>0</v>
      </c>
      <c r="CP473">
        <f t="shared" si="1192"/>
        <v>0</v>
      </c>
      <c r="CQ473">
        <f t="shared" si="1192"/>
        <v>0</v>
      </c>
      <c r="CR473">
        <f t="shared" si="1192"/>
        <v>0</v>
      </c>
      <c r="CS473">
        <f t="shared" si="1192"/>
        <v>0</v>
      </c>
      <c r="CT473">
        <f t="shared" si="1193"/>
        <v>0</v>
      </c>
      <c r="CU473">
        <f t="shared" si="1193"/>
        <v>0</v>
      </c>
      <c r="CV473">
        <f t="shared" si="1193"/>
        <v>0</v>
      </c>
      <c r="CW473">
        <f t="shared" si="1193"/>
        <v>0</v>
      </c>
      <c r="CX473">
        <f t="shared" si="1193"/>
        <v>0</v>
      </c>
      <c r="CY473">
        <f t="shared" si="1193"/>
        <v>0</v>
      </c>
      <c r="CZ473">
        <f t="shared" si="1193"/>
        <v>0</v>
      </c>
      <c r="DA473">
        <f t="shared" si="1193"/>
        <v>0</v>
      </c>
      <c r="DB473">
        <f t="shared" si="1193"/>
        <v>0</v>
      </c>
      <c r="DC473">
        <f t="shared" si="1193"/>
        <v>0</v>
      </c>
      <c r="DD473">
        <f t="shared" si="1194"/>
        <v>0</v>
      </c>
      <c r="DE473">
        <f t="shared" si="1194"/>
        <v>0</v>
      </c>
      <c r="DF473">
        <f t="shared" si="1194"/>
        <v>0</v>
      </c>
      <c r="DG473">
        <f t="shared" si="1194"/>
        <v>0</v>
      </c>
      <c r="DH473">
        <f t="shared" si="1194"/>
        <v>0</v>
      </c>
      <c r="DI473">
        <f t="shared" si="1194"/>
        <v>0</v>
      </c>
      <c r="DJ473">
        <f t="shared" si="1194"/>
        <v>0</v>
      </c>
      <c r="DK473">
        <f t="shared" si="1194"/>
        <v>0</v>
      </c>
      <c r="DL473">
        <f t="shared" si="1194"/>
        <v>0</v>
      </c>
      <c r="DM473">
        <f t="shared" si="1194"/>
        <v>0</v>
      </c>
      <c r="DN473">
        <f t="shared" si="1195"/>
        <v>0</v>
      </c>
      <c r="DO473">
        <f t="shared" si="1195"/>
        <v>0</v>
      </c>
      <c r="DP473">
        <f t="shared" si="1195"/>
        <v>0</v>
      </c>
      <c r="DQ473">
        <f t="shared" si="1195"/>
        <v>0</v>
      </c>
      <c r="DR473">
        <f t="shared" si="1195"/>
        <v>0</v>
      </c>
      <c r="DS473">
        <f t="shared" si="1195"/>
        <v>0</v>
      </c>
      <c r="DT473">
        <f t="shared" si="1195"/>
        <v>0</v>
      </c>
      <c r="DU473">
        <f t="shared" si="1195"/>
        <v>0</v>
      </c>
      <c r="DV473">
        <f t="shared" si="1195"/>
        <v>0</v>
      </c>
      <c r="DW473">
        <f t="shared" si="1195"/>
        <v>0</v>
      </c>
      <c r="DX473">
        <f>IF($C473&lt;&gt;"",IF(BL472&gt;0,1,0),0)</f>
        <v>0</v>
      </c>
      <c r="DY473">
        <f>IF($C473&lt;&gt;"",IF(BM472&gt;0,1,0),0)</f>
        <v>0</v>
      </c>
      <c r="DZ473">
        <f>IF($C473&lt;&gt;"",IF(BN472&gt;0,1,0),0)</f>
        <v>0</v>
      </c>
    </row>
    <row r="474" spans="1:130">
      <c r="A474" s="106"/>
      <c r="B474" s="19" t="s">
        <v>210</v>
      </c>
      <c r="C474" s="96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18"/>
      <c r="AA474" s="18"/>
      <c r="AB474" s="18"/>
      <c r="AC474" s="18"/>
      <c r="AD474" s="18"/>
      <c r="AE474" s="18"/>
      <c r="AF474" s="18"/>
      <c r="AG474" s="18"/>
      <c r="AH474" s="18">
        <v>1559.5649350649351</v>
      </c>
      <c r="AI474" s="18">
        <v>1356.9096045197741</v>
      </c>
      <c r="AJ474" s="18">
        <v>1275.6895674300254</v>
      </c>
      <c r="AK474" s="18">
        <v>629.37469586374698</v>
      </c>
      <c r="AL474" s="18">
        <v>500.80494766888677</v>
      </c>
      <c r="AM474" s="18">
        <v>420.01798063623789</v>
      </c>
      <c r="AN474" s="18">
        <v>342.32528735632184</v>
      </c>
      <c r="AO474" s="18">
        <v>227.39822222222222</v>
      </c>
      <c r="AP474" s="160">
        <v>173.93265132139811</v>
      </c>
      <c r="AQ474" s="160">
        <v>92.409197360017032</v>
      </c>
      <c r="AR474" s="160">
        <v>930.35655505107832</v>
      </c>
      <c r="AS474" s="160">
        <v>824.11267413275061</v>
      </c>
      <c r="AT474" s="160">
        <v>609.33202986135802</v>
      </c>
      <c r="AU474" s="160">
        <v>498.69125621328516</v>
      </c>
      <c r="AV474" s="160">
        <v>452.27115087254253</v>
      </c>
      <c r="AW474" s="160">
        <v>437.38840515816156</v>
      </c>
      <c r="AX474" s="160">
        <v>425.78677991941629</v>
      </c>
      <c r="AY474" s="160">
        <v>307.36842105263162</v>
      </c>
      <c r="AZ474" s="160">
        <v>113.6</v>
      </c>
      <c r="BA474" s="167">
        <v>951.4084507042254</v>
      </c>
      <c r="BB474" s="18">
        <v>1097.2413793103449</v>
      </c>
      <c r="BC474" s="18">
        <v>1398.7654320987654</v>
      </c>
      <c r="BD474" s="18">
        <v>4248.9361702127662</v>
      </c>
      <c r="BE474" s="18">
        <v>3687.6068376068379</v>
      </c>
      <c r="BF474" s="18">
        <v>3000.3134796238246</v>
      </c>
      <c r="BG474" s="18">
        <v>1936.4116094986807</v>
      </c>
      <c r="BH474" s="18">
        <v>1521.8604651162791</v>
      </c>
      <c r="BI474" s="18">
        <v>1061.1973392461198</v>
      </c>
      <c r="BJ474" s="118">
        <v>817.90123456790116</v>
      </c>
      <c r="BK474" s="118">
        <v>574.33628318584067</v>
      </c>
      <c r="BL474" s="118">
        <v>1931.2820512820515</v>
      </c>
      <c r="BM474" s="118">
        <v>1761.1382113821137</v>
      </c>
      <c r="BN474" s="118">
        <v>3186</v>
      </c>
      <c r="BO474" s="103"/>
      <c r="BP474">
        <f t="shared" si="1190"/>
        <v>0</v>
      </c>
      <c r="BQ474">
        <f t="shared" si="1190"/>
        <v>0</v>
      </c>
      <c r="BR474">
        <f t="shared" si="1190"/>
        <v>0</v>
      </c>
      <c r="BS474">
        <f t="shared" si="1190"/>
        <v>0</v>
      </c>
      <c r="BT474">
        <f t="shared" si="1190"/>
        <v>0</v>
      </c>
      <c r="BU474">
        <f t="shared" si="1190"/>
        <v>0</v>
      </c>
      <c r="BV474">
        <f t="shared" si="1190"/>
        <v>0</v>
      </c>
      <c r="BW474">
        <f t="shared" si="1190"/>
        <v>0</v>
      </c>
      <c r="BX474">
        <f t="shared" si="1190"/>
        <v>0</v>
      </c>
      <c r="BY474">
        <f t="shared" si="1190"/>
        <v>0</v>
      </c>
      <c r="BZ474">
        <f t="shared" si="1191"/>
        <v>0</v>
      </c>
      <c r="CA474">
        <f t="shared" si="1191"/>
        <v>0</v>
      </c>
      <c r="CB474">
        <f t="shared" si="1191"/>
        <v>0</v>
      </c>
      <c r="CC474">
        <f t="shared" si="1191"/>
        <v>0</v>
      </c>
      <c r="CD474">
        <f t="shared" si="1191"/>
        <v>0</v>
      </c>
      <c r="CE474">
        <f t="shared" si="1191"/>
        <v>0</v>
      </c>
      <c r="CF474">
        <f t="shared" si="1191"/>
        <v>0</v>
      </c>
      <c r="CG474">
        <f t="shared" si="1191"/>
        <v>0</v>
      </c>
      <c r="CH474">
        <f t="shared" si="1191"/>
        <v>0</v>
      </c>
      <c r="CI474">
        <f t="shared" si="1191"/>
        <v>0</v>
      </c>
      <c r="CJ474">
        <f t="shared" si="1192"/>
        <v>0</v>
      </c>
      <c r="CK474">
        <f t="shared" si="1192"/>
        <v>0</v>
      </c>
      <c r="CL474">
        <f t="shared" si="1192"/>
        <v>0</v>
      </c>
      <c r="CM474">
        <f t="shared" si="1192"/>
        <v>0</v>
      </c>
      <c r="CN474">
        <f t="shared" si="1192"/>
        <v>0</v>
      </c>
      <c r="CO474">
        <f t="shared" si="1192"/>
        <v>0</v>
      </c>
      <c r="CP474">
        <f t="shared" si="1192"/>
        <v>0</v>
      </c>
      <c r="CQ474">
        <f t="shared" si="1192"/>
        <v>0</v>
      </c>
      <c r="CR474">
        <f t="shared" si="1192"/>
        <v>0</v>
      </c>
      <c r="CS474">
        <f t="shared" si="1192"/>
        <v>0</v>
      </c>
      <c r="CT474">
        <f t="shared" si="1193"/>
        <v>0</v>
      </c>
      <c r="CU474">
        <f t="shared" si="1193"/>
        <v>0</v>
      </c>
      <c r="CV474">
        <f t="shared" si="1193"/>
        <v>0</v>
      </c>
      <c r="CW474">
        <f t="shared" si="1193"/>
        <v>0</v>
      </c>
      <c r="CX474">
        <f t="shared" si="1193"/>
        <v>0</v>
      </c>
      <c r="CY474">
        <f t="shared" si="1193"/>
        <v>0</v>
      </c>
      <c r="CZ474">
        <f t="shared" si="1193"/>
        <v>0</v>
      </c>
      <c r="DA474">
        <f t="shared" si="1193"/>
        <v>0</v>
      </c>
      <c r="DB474">
        <f t="shared" si="1193"/>
        <v>0</v>
      </c>
      <c r="DC474">
        <f t="shared" si="1193"/>
        <v>0</v>
      </c>
      <c r="DD474">
        <f t="shared" si="1194"/>
        <v>0</v>
      </c>
      <c r="DE474">
        <f t="shared" si="1194"/>
        <v>0</v>
      </c>
      <c r="DF474">
        <f t="shared" si="1194"/>
        <v>0</v>
      </c>
      <c r="DG474">
        <f t="shared" si="1194"/>
        <v>0</v>
      </c>
      <c r="DH474">
        <f t="shared" si="1194"/>
        <v>0</v>
      </c>
      <c r="DI474">
        <f t="shared" si="1194"/>
        <v>0</v>
      </c>
      <c r="DJ474">
        <f t="shared" si="1194"/>
        <v>0</v>
      </c>
      <c r="DK474">
        <f t="shared" si="1194"/>
        <v>0</v>
      </c>
      <c r="DL474">
        <f t="shared" si="1194"/>
        <v>0</v>
      </c>
      <c r="DM474">
        <f t="shared" si="1194"/>
        <v>0</v>
      </c>
      <c r="DN474">
        <f t="shared" si="1195"/>
        <v>0</v>
      </c>
      <c r="DO474">
        <f t="shared" si="1195"/>
        <v>0</v>
      </c>
      <c r="DP474">
        <f t="shared" si="1195"/>
        <v>0</v>
      </c>
      <c r="DQ474">
        <f t="shared" si="1195"/>
        <v>0</v>
      </c>
      <c r="DR474">
        <f t="shared" si="1195"/>
        <v>0</v>
      </c>
      <c r="DS474">
        <f t="shared" si="1195"/>
        <v>0</v>
      </c>
      <c r="DT474">
        <f t="shared" si="1195"/>
        <v>0</v>
      </c>
      <c r="DU474">
        <f t="shared" si="1195"/>
        <v>0</v>
      </c>
      <c r="DV474">
        <f t="shared" si="1195"/>
        <v>0</v>
      </c>
      <c r="DW474">
        <f t="shared" si="1195"/>
        <v>0</v>
      </c>
      <c r="DX474">
        <f>IF($C474&lt;&gt;"",IF(BL474&gt;0,1,0),0)</f>
        <v>0</v>
      </c>
      <c r="DY474">
        <f>IF($C474&lt;&gt;"",IF(BM474&gt;0,1,0),0)</f>
        <v>0</v>
      </c>
      <c r="DZ474">
        <f>IF($C474&lt;&gt;"",IF(BN474&gt;0,1,0),0)</f>
        <v>0</v>
      </c>
    </row>
    <row r="475" spans="1:130" ht="15.75">
      <c r="A475" s="106"/>
      <c r="B475" s="19"/>
      <c r="C475" s="96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2"/>
      <c r="BB475" s="2"/>
      <c r="BC475" s="118"/>
      <c r="BD475" s="118"/>
      <c r="BE475" s="118"/>
      <c r="BF475" s="118"/>
      <c r="BG475" s="118"/>
      <c r="BH475" s="118"/>
      <c r="BI475" s="118"/>
      <c r="BJ475" s="118"/>
      <c r="BK475" s="118"/>
      <c r="BL475" s="34"/>
      <c r="BM475" s="118"/>
      <c r="BN475" s="2"/>
      <c r="BO475" s="103"/>
    </row>
    <row r="476" spans="1:130">
      <c r="A476" s="105">
        <f>IF(LEFT(B476,1)&lt;&gt;"",IF(LEFT(B476,1)&lt;&gt;" ",COUNT($A$66:A474)+1,""),"")</f>
        <v>57</v>
      </c>
      <c r="B476" s="32" t="s">
        <v>71</v>
      </c>
      <c r="C476" s="96">
        <v>1</v>
      </c>
      <c r="D476" s="9">
        <f>SUM(D477:D480)</f>
        <v>368.60159999999996</v>
      </c>
      <c r="E476" s="9">
        <f t="shared" ref="E476:BM476" si="1196">SUM(E477:E480)</f>
        <v>377.75479999999999</v>
      </c>
      <c r="F476" s="9">
        <f t="shared" si="1196"/>
        <v>386.90800000000002</v>
      </c>
      <c r="G476" s="9">
        <f t="shared" si="1196"/>
        <v>301.08119999999991</v>
      </c>
      <c r="H476" s="9">
        <f t="shared" si="1196"/>
        <v>307.64439999999991</v>
      </c>
      <c r="I476" s="9">
        <f t="shared" si="1196"/>
        <v>314.2075999999999</v>
      </c>
      <c r="J476" s="9">
        <f t="shared" si="1196"/>
        <v>0</v>
      </c>
      <c r="K476" s="9">
        <f t="shared" si="1196"/>
        <v>0</v>
      </c>
      <c r="L476" s="9">
        <f t="shared" si="1196"/>
        <v>0</v>
      </c>
      <c r="M476" s="9">
        <f t="shared" si="1196"/>
        <v>0</v>
      </c>
      <c r="N476" s="9">
        <f t="shared" si="1196"/>
        <v>0</v>
      </c>
      <c r="O476" s="9">
        <f t="shared" si="1196"/>
        <v>0</v>
      </c>
      <c r="P476" s="9">
        <f t="shared" si="1196"/>
        <v>0</v>
      </c>
      <c r="Q476" s="9">
        <f t="shared" si="1196"/>
        <v>0</v>
      </c>
      <c r="R476" s="9">
        <f t="shared" si="1196"/>
        <v>0</v>
      </c>
      <c r="S476" s="9">
        <f t="shared" si="1196"/>
        <v>0</v>
      </c>
      <c r="T476" s="9">
        <f t="shared" si="1196"/>
        <v>0</v>
      </c>
      <c r="U476" s="9">
        <f t="shared" si="1196"/>
        <v>0</v>
      </c>
      <c r="V476" s="9">
        <f t="shared" si="1196"/>
        <v>0</v>
      </c>
      <c r="W476" s="9">
        <f t="shared" si="1196"/>
        <v>0</v>
      </c>
      <c r="X476" s="9">
        <f t="shared" si="1196"/>
        <v>0</v>
      </c>
      <c r="Y476" s="9">
        <f t="shared" si="1196"/>
        <v>0</v>
      </c>
      <c r="Z476" s="9">
        <f t="shared" si="1196"/>
        <v>0</v>
      </c>
      <c r="AA476" s="9">
        <f t="shared" si="1196"/>
        <v>0</v>
      </c>
      <c r="AB476" s="9">
        <f t="shared" si="1196"/>
        <v>0</v>
      </c>
      <c r="AC476" s="9">
        <f t="shared" si="1196"/>
        <v>0</v>
      </c>
      <c r="AD476" s="9">
        <f t="shared" si="1196"/>
        <v>0</v>
      </c>
      <c r="AE476" s="9">
        <f t="shared" si="1196"/>
        <v>0</v>
      </c>
      <c r="AF476" s="9">
        <f t="shared" si="1196"/>
        <v>0</v>
      </c>
      <c r="AG476" s="9">
        <f t="shared" si="1196"/>
        <v>0</v>
      </c>
      <c r="AH476" s="9">
        <f t="shared" si="1196"/>
        <v>0</v>
      </c>
      <c r="AI476" s="9">
        <f t="shared" si="1196"/>
        <v>0</v>
      </c>
      <c r="AJ476" s="9">
        <f t="shared" si="1196"/>
        <v>0</v>
      </c>
      <c r="AK476" s="9">
        <f t="shared" si="1196"/>
        <v>0</v>
      </c>
      <c r="AL476" s="9">
        <f t="shared" si="1196"/>
        <v>0</v>
      </c>
      <c r="AM476" s="9">
        <f t="shared" si="1196"/>
        <v>0</v>
      </c>
      <c r="AN476" s="9">
        <f t="shared" si="1196"/>
        <v>0</v>
      </c>
      <c r="AO476" s="9">
        <f t="shared" si="1196"/>
        <v>0</v>
      </c>
      <c r="AP476" s="9">
        <f t="shared" si="1196"/>
        <v>0</v>
      </c>
      <c r="AQ476" s="9">
        <f t="shared" si="1196"/>
        <v>0</v>
      </c>
      <c r="AR476" s="9">
        <f t="shared" si="1196"/>
        <v>0</v>
      </c>
      <c r="AS476" s="9">
        <f t="shared" si="1196"/>
        <v>0</v>
      </c>
      <c r="AT476" s="9">
        <f t="shared" si="1196"/>
        <v>0</v>
      </c>
      <c r="AU476" s="9">
        <f t="shared" si="1196"/>
        <v>0</v>
      </c>
      <c r="AV476" s="9">
        <f t="shared" si="1196"/>
        <v>0</v>
      </c>
      <c r="AW476" s="9">
        <f t="shared" si="1196"/>
        <v>0</v>
      </c>
      <c r="AX476" s="9">
        <f t="shared" si="1196"/>
        <v>0</v>
      </c>
      <c r="AY476" s="9">
        <f t="shared" si="1196"/>
        <v>0</v>
      </c>
      <c r="AZ476" s="9">
        <f t="shared" si="1196"/>
        <v>0</v>
      </c>
      <c r="BA476" s="9">
        <f t="shared" si="1196"/>
        <v>0</v>
      </c>
      <c r="BB476" s="9">
        <f t="shared" si="1196"/>
        <v>0</v>
      </c>
      <c r="BC476" s="9">
        <f t="shared" si="1196"/>
        <v>0</v>
      </c>
      <c r="BD476" s="9">
        <f t="shared" si="1196"/>
        <v>312420</v>
      </c>
      <c r="BE476" s="9">
        <f t="shared" si="1196"/>
        <v>212819</v>
      </c>
      <c r="BF476" s="9">
        <f t="shared" si="1196"/>
        <v>0</v>
      </c>
      <c r="BG476" s="9">
        <f t="shared" si="1196"/>
        <v>2222</v>
      </c>
      <c r="BH476" s="9">
        <f t="shared" si="1196"/>
        <v>0</v>
      </c>
      <c r="BI476" s="9">
        <f t="shared" si="1196"/>
        <v>0</v>
      </c>
      <c r="BJ476" s="9">
        <f t="shared" si="1196"/>
        <v>110938</v>
      </c>
      <c r="BK476" s="9">
        <f t="shared" si="1196"/>
        <v>0</v>
      </c>
      <c r="BL476" s="9">
        <f t="shared" si="1196"/>
        <v>0</v>
      </c>
      <c r="BM476" s="9">
        <f t="shared" si="1196"/>
        <v>0</v>
      </c>
      <c r="BN476" s="9">
        <f t="shared" ref="BN476" si="1197">SUM(BN477:BN480)</f>
        <v>0</v>
      </c>
      <c r="BO476" s="103"/>
      <c r="BP476">
        <f t="shared" ref="BP476:CU476" si="1198">IF($C476&lt;&gt;"",IF(D476&gt;0,1,0),0)</f>
        <v>1</v>
      </c>
      <c r="BQ476">
        <f t="shared" si="1198"/>
        <v>1</v>
      </c>
      <c r="BR476">
        <f t="shared" si="1198"/>
        <v>1</v>
      </c>
      <c r="BS476">
        <f t="shared" si="1198"/>
        <v>1</v>
      </c>
      <c r="BT476">
        <f t="shared" si="1198"/>
        <v>1</v>
      </c>
      <c r="BU476">
        <f t="shared" si="1198"/>
        <v>1</v>
      </c>
      <c r="BV476">
        <f t="shared" si="1198"/>
        <v>0</v>
      </c>
      <c r="BW476">
        <f t="shared" si="1198"/>
        <v>0</v>
      </c>
      <c r="BX476">
        <f t="shared" si="1198"/>
        <v>0</v>
      </c>
      <c r="BY476">
        <f t="shared" si="1198"/>
        <v>0</v>
      </c>
      <c r="BZ476">
        <f t="shared" si="1198"/>
        <v>0</v>
      </c>
      <c r="CA476">
        <f t="shared" si="1198"/>
        <v>0</v>
      </c>
      <c r="CB476">
        <f t="shared" si="1198"/>
        <v>0</v>
      </c>
      <c r="CC476">
        <f t="shared" si="1198"/>
        <v>0</v>
      </c>
      <c r="CD476">
        <f t="shared" si="1198"/>
        <v>0</v>
      </c>
      <c r="CE476">
        <f t="shared" si="1198"/>
        <v>0</v>
      </c>
      <c r="CF476">
        <f t="shared" si="1198"/>
        <v>0</v>
      </c>
      <c r="CG476">
        <f t="shared" si="1198"/>
        <v>0</v>
      </c>
      <c r="CH476">
        <f t="shared" si="1198"/>
        <v>0</v>
      </c>
      <c r="CI476">
        <f t="shared" si="1198"/>
        <v>0</v>
      </c>
      <c r="CJ476">
        <f t="shared" si="1198"/>
        <v>0</v>
      </c>
      <c r="CK476">
        <f t="shared" si="1198"/>
        <v>0</v>
      </c>
      <c r="CL476">
        <f t="shared" si="1198"/>
        <v>0</v>
      </c>
      <c r="CM476">
        <f t="shared" si="1198"/>
        <v>0</v>
      </c>
      <c r="CN476">
        <f t="shared" si="1198"/>
        <v>0</v>
      </c>
      <c r="CO476">
        <f t="shared" si="1198"/>
        <v>0</v>
      </c>
      <c r="CP476">
        <f t="shared" si="1198"/>
        <v>0</v>
      </c>
      <c r="CQ476">
        <f t="shared" si="1198"/>
        <v>0</v>
      </c>
      <c r="CR476">
        <f t="shared" si="1198"/>
        <v>0</v>
      </c>
      <c r="CS476">
        <f t="shared" si="1198"/>
        <v>0</v>
      </c>
      <c r="CT476">
        <f t="shared" si="1198"/>
        <v>0</v>
      </c>
      <c r="CU476">
        <f t="shared" si="1198"/>
        <v>0</v>
      </c>
      <c r="CV476">
        <f t="shared" ref="CV476:DZ476" si="1199">IF($C476&lt;&gt;"",IF(AJ476&gt;0,1,0),0)</f>
        <v>0</v>
      </c>
      <c r="CW476">
        <f t="shared" si="1199"/>
        <v>0</v>
      </c>
      <c r="CX476">
        <f t="shared" si="1199"/>
        <v>0</v>
      </c>
      <c r="CY476">
        <f t="shared" si="1199"/>
        <v>0</v>
      </c>
      <c r="CZ476">
        <f t="shared" si="1199"/>
        <v>0</v>
      </c>
      <c r="DA476">
        <f t="shared" si="1199"/>
        <v>0</v>
      </c>
      <c r="DB476">
        <f t="shared" si="1199"/>
        <v>0</v>
      </c>
      <c r="DC476">
        <f t="shared" si="1199"/>
        <v>0</v>
      </c>
      <c r="DD476">
        <f t="shared" si="1199"/>
        <v>0</v>
      </c>
      <c r="DE476">
        <f t="shared" si="1199"/>
        <v>0</v>
      </c>
      <c r="DF476">
        <f t="shared" si="1199"/>
        <v>0</v>
      </c>
      <c r="DG476">
        <f t="shared" si="1199"/>
        <v>0</v>
      </c>
      <c r="DH476">
        <f t="shared" si="1199"/>
        <v>0</v>
      </c>
      <c r="DI476">
        <f t="shared" si="1199"/>
        <v>0</v>
      </c>
      <c r="DJ476">
        <f t="shared" si="1199"/>
        <v>0</v>
      </c>
      <c r="DK476">
        <f t="shared" si="1199"/>
        <v>0</v>
      </c>
      <c r="DL476">
        <f t="shared" si="1199"/>
        <v>0</v>
      </c>
      <c r="DM476">
        <f t="shared" si="1199"/>
        <v>0</v>
      </c>
      <c r="DN476">
        <f t="shared" si="1199"/>
        <v>0</v>
      </c>
      <c r="DO476">
        <f t="shared" si="1199"/>
        <v>0</v>
      </c>
      <c r="DP476">
        <f t="shared" si="1199"/>
        <v>1</v>
      </c>
      <c r="DQ476">
        <f t="shared" si="1199"/>
        <v>1</v>
      </c>
      <c r="DR476">
        <f t="shared" si="1199"/>
        <v>0</v>
      </c>
      <c r="DS476">
        <f t="shared" si="1199"/>
        <v>1</v>
      </c>
      <c r="DT476">
        <f t="shared" si="1199"/>
        <v>0</v>
      </c>
      <c r="DU476">
        <f t="shared" si="1199"/>
        <v>0</v>
      </c>
      <c r="DV476">
        <f t="shared" si="1199"/>
        <v>1</v>
      </c>
      <c r="DW476">
        <f t="shared" si="1199"/>
        <v>0</v>
      </c>
      <c r="DX476">
        <f t="shared" si="1199"/>
        <v>0</v>
      </c>
      <c r="DY476">
        <f t="shared" si="1199"/>
        <v>0</v>
      </c>
      <c r="DZ476">
        <f t="shared" si="1199"/>
        <v>0</v>
      </c>
    </row>
    <row r="477" spans="1:130">
      <c r="A477" s="105"/>
      <c r="B477" s="19" t="s">
        <v>15</v>
      </c>
      <c r="C477" s="96"/>
      <c r="D477" s="18">
        <v>0</v>
      </c>
      <c r="E477" s="18">
        <v>0</v>
      </c>
      <c r="F477" s="18">
        <v>0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18">
        <v>0</v>
      </c>
      <c r="N477" s="18">
        <v>0</v>
      </c>
      <c r="O477" s="18">
        <v>0</v>
      </c>
      <c r="P477" s="18">
        <v>0</v>
      </c>
      <c r="Q477" s="18">
        <v>0</v>
      </c>
      <c r="R477" s="18">
        <v>0</v>
      </c>
      <c r="S477" s="18">
        <v>0</v>
      </c>
      <c r="T477" s="18">
        <v>0</v>
      </c>
      <c r="U477" s="18">
        <v>0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8">
        <v>0</v>
      </c>
      <c r="AE477" s="18">
        <v>0</v>
      </c>
      <c r="AF477" s="18">
        <v>0</v>
      </c>
      <c r="AG477" s="18">
        <v>0</v>
      </c>
      <c r="AH477" s="18">
        <v>0</v>
      </c>
      <c r="AI477" s="18">
        <v>0</v>
      </c>
      <c r="AJ477" s="18">
        <v>0</v>
      </c>
      <c r="AK477" s="18">
        <v>0</v>
      </c>
      <c r="AL477" s="18">
        <v>0</v>
      </c>
      <c r="AM477" s="18">
        <v>0</v>
      </c>
      <c r="AN477" s="18">
        <v>0</v>
      </c>
      <c r="AO477" s="18">
        <v>0</v>
      </c>
      <c r="AP477" s="18">
        <v>0</v>
      </c>
      <c r="AQ477" s="18">
        <v>0</v>
      </c>
      <c r="AR477" s="18">
        <v>0</v>
      </c>
      <c r="AS477" s="18">
        <v>0</v>
      </c>
      <c r="AT477" s="18">
        <v>0</v>
      </c>
      <c r="AU477" s="18">
        <v>0</v>
      </c>
      <c r="AV477" s="18">
        <v>0</v>
      </c>
      <c r="AW477" s="18">
        <v>0</v>
      </c>
      <c r="AX477" s="18">
        <v>0</v>
      </c>
      <c r="AY477" s="18">
        <v>0</v>
      </c>
      <c r="AZ477" s="18">
        <v>0</v>
      </c>
      <c r="BA477" s="18">
        <v>0</v>
      </c>
      <c r="BB477" s="18">
        <v>0</v>
      </c>
      <c r="BC477" s="18">
        <v>0</v>
      </c>
      <c r="BD477" s="18">
        <v>0</v>
      </c>
      <c r="BE477" s="18">
        <v>0</v>
      </c>
      <c r="BF477" s="18">
        <v>0</v>
      </c>
      <c r="BG477" s="18">
        <v>2222</v>
      </c>
      <c r="BH477" s="18">
        <v>0</v>
      </c>
      <c r="BI477" s="18">
        <v>0</v>
      </c>
      <c r="BJ477" s="18">
        <v>0</v>
      </c>
      <c r="BK477" s="18">
        <v>0</v>
      </c>
      <c r="BL477" s="18">
        <v>0</v>
      </c>
      <c r="BM477" s="18">
        <v>0</v>
      </c>
      <c r="BN477" s="18">
        <v>0</v>
      </c>
      <c r="BO477" s="103"/>
      <c r="BP477">
        <f t="shared" ref="BP477:BY481" si="1200">IF($C477&lt;&gt;"",IF(D477&gt;0,1,0),0)</f>
        <v>0</v>
      </c>
      <c r="BQ477">
        <f t="shared" si="1200"/>
        <v>0</v>
      </c>
      <c r="BR477">
        <f t="shared" si="1200"/>
        <v>0</v>
      </c>
      <c r="BS477">
        <f t="shared" si="1200"/>
        <v>0</v>
      </c>
      <c r="BT477">
        <f t="shared" si="1200"/>
        <v>0</v>
      </c>
      <c r="BU477">
        <f t="shared" si="1200"/>
        <v>0</v>
      </c>
      <c r="BV477">
        <f t="shared" si="1200"/>
        <v>0</v>
      </c>
      <c r="BW477">
        <f t="shared" si="1200"/>
        <v>0</v>
      </c>
      <c r="BX477">
        <f t="shared" si="1200"/>
        <v>0</v>
      </c>
      <c r="BY477">
        <f t="shared" si="1200"/>
        <v>0</v>
      </c>
      <c r="BZ477">
        <f t="shared" ref="BZ477:CI481" si="1201">IF($C477&lt;&gt;"",IF(N477&gt;0,1,0),0)</f>
        <v>0</v>
      </c>
      <c r="CA477">
        <f t="shared" si="1201"/>
        <v>0</v>
      </c>
      <c r="CB477">
        <f t="shared" si="1201"/>
        <v>0</v>
      </c>
      <c r="CC477">
        <f t="shared" si="1201"/>
        <v>0</v>
      </c>
      <c r="CD477">
        <f t="shared" si="1201"/>
        <v>0</v>
      </c>
      <c r="CE477">
        <f t="shared" si="1201"/>
        <v>0</v>
      </c>
      <c r="CF477">
        <f t="shared" si="1201"/>
        <v>0</v>
      </c>
      <c r="CG477">
        <f t="shared" si="1201"/>
        <v>0</v>
      </c>
      <c r="CH477">
        <f t="shared" si="1201"/>
        <v>0</v>
      </c>
      <c r="CI477">
        <f t="shared" si="1201"/>
        <v>0</v>
      </c>
      <c r="CJ477">
        <f t="shared" ref="CJ477:CS481" si="1202">IF($C477&lt;&gt;"",IF(X477&gt;0,1,0),0)</f>
        <v>0</v>
      </c>
      <c r="CK477">
        <f t="shared" si="1202"/>
        <v>0</v>
      </c>
      <c r="CL477">
        <f t="shared" si="1202"/>
        <v>0</v>
      </c>
      <c r="CM477">
        <f t="shared" si="1202"/>
        <v>0</v>
      </c>
      <c r="CN477">
        <f t="shared" si="1202"/>
        <v>0</v>
      </c>
      <c r="CO477">
        <f t="shared" si="1202"/>
        <v>0</v>
      </c>
      <c r="CP477">
        <f t="shared" si="1202"/>
        <v>0</v>
      </c>
      <c r="CQ477">
        <f t="shared" si="1202"/>
        <v>0</v>
      </c>
      <c r="CR477">
        <f t="shared" si="1202"/>
        <v>0</v>
      </c>
      <c r="CS477">
        <f t="shared" si="1202"/>
        <v>0</v>
      </c>
      <c r="CT477">
        <f t="shared" ref="CT477:DC481" si="1203">IF($C477&lt;&gt;"",IF(AH477&gt;0,1,0),0)</f>
        <v>0</v>
      </c>
      <c r="CU477">
        <f t="shared" si="1203"/>
        <v>0</v>
      </c>
      <c r="CV477">
        <f t="shared" si="1203"/>
        <v>0</v>
      </c>
      <c r="CW477">
        <f t="shared" si="1203"/>
        <v>0</v>
      </c>
      <c r="CX477">
        <f t="shared" si="1203"/>
        <v>0</v>
      </c>
      <c r="CY477">
        <f t="shared" si="1203"/>
        <v>0</v>
      </c>
      <c r="CZ477">
        <f t="shared" si="1203"/>
        <v>0</v>
      </c>
      <c r="DA477">
        <f t="shared" si="1203"/>
        <v>0</v>
      </c>
      <c r="DB477">
        <f t="shared" si="1203"/>
        <v>0</v>
      </c>
      <c r="DC477">
        <f t="shared" si="1203"/>
        <v>0</v>
      </c>
      <c r="DD477">
        <f t="shared" ref="DD477:DM481" si="1204">IF($C477&lt;&gt;"",IF(AR477&gt;0,1,0),0)</f>
        <v>0</v>
      </c>
      <c r="DE477">
        <f t="shared" si="1204"/>
        <v>0</v>
      </c>
      <c r="DF477">
        <f t="shared" si="1204"/>
        <v>0</v>
      </c>
      <c r="DG477">
        <f t="shared" si="1204"/>
        <v>0</v>
      </c>
      <c r="DH477">
        <f t="shared" si="1204"/>
        <v>0</v>
      </c>
      <c r="DI477">
        <f t="shared" si="1204"/>
        <v>0</v>
      </c>
      <c r="DJ477">
        <f t="shared" si="1204"/>
        <v>0</v>
      </c>
      <c r="DK477">
        <f t="shared" si="1204"/>
        <v>0</v>
      </c>
      <c r="DL477">
        <f t="shared" si="1204"/>
        <v>0</v>
      </c>
      <c r="DM477">
        <f t="shared" si="1204"/>
        <v>0</v>
      </c>
      <c r="DN477">
        <f t="shared" ref="DN477:DW481" si="1205">IF($C477&lt;&gt;"",IF(BB477&gt;0,1,0),0)</f>
        <v>0</v>
      </c>
      <c r="DO477">
        <f t="shared" si="1205"/>
        <v>0</v>
      </c>
      <c r="DP477">
        <f t="shared" si="1205"/>
        <v>0</v>
      </c>
      <c r="DQ477">
        <f t="shared" si="1205"/>
        <v>0</v>
      </c>
      <c r="DR477">
        <f t="shared" si="1205"/>
        <v>0</v>
      </c>
      <c r="DS477">
        <f t="shared" si="1205"/>
        <v>0</v>
      </c>
      <c r="DT477">
        <f t="shared" si="1205"/>
        <v>0</v>
      </c>
      <c r="DU477">
        <f t="shared" si="1205"/>
        <v>0</v>
      </c>
      <c r="DV477">
        <f t="shared" si="1205"/>
        <v>0</v>
      </c>
      <c r="DW477">
        <f t="shared" si="1205"/>
        <v>0</v>
      </c>
      <c r="DX477">
        <f t="shared" ref="DX477:DZ480" si="1206">IF($C477&lt;&gt;"",IF(BL476&gt;0,1,0),0)</f>
        <v>0</v>
      </c>
      <c r="DY477">
        <f t="shared" si="1206"/>
        <v>0</v>
      </c>
      <c r="DZ477">
        <f t="shared" si="1206"/>
        <v>0</v>
      </c>
    </row>
    <row r="478" spans="1:130">
      <c r="A478" s="105"/>
      <c r="B478" s="19" t="s">
        <v>202</v>
      </c>
      <c r="C478" s="96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>
        <v>0</v>
      </c>
      <c r="AI478" s="18">
        <v>0</v>
      </c>
      <c r="AJ478" s="18">
        <v>0</v>
      </c>
      <c r="AK478" s="18">
        <v>0</v>
      </c>
      <c r="AL478" s="18">
        <v>0</v>
      </c>
      <c r="AM478" s="18">
        <v>0</v>
      </c>
      <c r="AN478" s="18">
        <v>0</v>
      </c>
      <c r="AO478" s="18">
        <v>0</v>
      </c>
      <c r="AP478" s="18">
        <v>0</v>
      </c>
      <c r="AQ478" s="18">
        <v>0</v>
      </c>
      <c r="AR478" s="18">
        <v>0</v>
      </c>
      <c r="AS478" s="18">
        <v>0</v>
      </c>
      <c r="AT478" s="18">
        <v>0</v>
      </c>
      <c r="AU478" s="18">
        <v>0</v>
      </c>
      <c r="AV478" s="18">
        <v>0</v>
      </c>
      <c r="AW478" s="18">
        <v>0</v>
      </c>
      <c r="AX478" s="18">
        <v>0</v>
      </c>
      <c r="AY478" s="18">
        <v>0</v>
      </c>
      <c r="AZ478" s="18">
        <v>0</v>
      </c>
      <c r="BA478" s="18">
        <v>0</v>
      </c>
      <c r="BB478" s="18">
        <v>0</v>
      </c>
      <c r="BC478" s="18">
        <v>0</v>
      </c>
      <c r="BD478" s="41" t="s">
        <v>16</v>
      </c>
      <c r="BE478" s="18">
        <v>0</v>
      </c>
      <c r="BF478" s="18">
        <v>0</v>
      </c>
      <c r="BG478" s="18">
        <v>0</v>
      </c>
      <c r="BH478" s="18">
        <v>0</v>
      </c>
      <c r="BI478" s="18">
        <v>0</v>
      </c>
      <c r="BJ478" s="18">
        <v>0</v>
      </c>
      <c r="BK478" s="18">
        <v>0</v>
      </c>
      <c r="BL478" s="18">
        <v>0</v>
      </c>
      <c r="BM478" s="18">
        <v>0</v>
      </c>
      <c r="BN478" s="18">
        <v>0</v>
      </c>
      <c r="BO478" s="103"/>
      <c r="BP478">
        <f t="shared" si="1200"/>
        <v>0</v>
      </c>
      <c r="BQ478">
        <f t="shared" si="1200"/>
        <v>0</v>
      </c>
      <c r="BR478">
        <f t="shared" si="1200"/>
        <v>0</v>
      </c>
      <c r="BS478">
        <f t="shared" si="1200"/>
        <v>0</v>
      </c>
      <c r="BT478">
        <f t="shared" si="1200"/>
        <v>0</v>
      </c>
      <c r="BU478">
        <f t="shared" si="1200"/>
        <v>0</v>
      </c>
      <c r="BV478">
        <f t="shared" si="1200"/>
        <v>0</v>
      </c>
      <c r="BW478">
        <f t="shared" si="1200"/>
        <v>0</v>
      </c>
      <c r="BX478">
        <f t="shared" si="1200"/>
        <v>0</v>
      </c>
      <c r="BY478">
        <f t="shared" si="1200"/>
        <v>0</v>
      </c>
      <c r="BZ478">
        <f t="shared" si="1201"/>
        <v>0</v>
      </c>
      <c r="CA478">
        <f t="shared" si="1201"/>
        <v>0</v>
      </c>
      <c r="CB478">
        <f t="shared" si="1201"/>
        <v>0</v>
      </c>
      <c r="CC478">
        <f t="shared" si="1201"/>
        <v>0</v>
      </c>
      <c r="CD478">
        <f t="shared" si="1201"/>
        <v>0</v>
      </c>
      <c r="CE478">
        <f t="shared" si="1201"/>
        <v>0</v>
      </c>
      <c r="CF478">
        <f t="shared" si="1201"/>
        <v>0</v>
      </c>
      <c r="CG478">
        <f t="shared" si="1201"/>
        <v>0</v>
      </c>
      <c r="CH478">
        <f t="shared" si="1201"/>
        <v>0</v>
      </c>
      <c r="CI478">
        <f t="shared" si="1201"/>
        <v>0</v>
      </c>
      <c r="CJ478">
        <f t="shared" si="1202"/>
        <v>0</v>
      </c>
      <c r="CK478">
        <f t="shared" si="1202"/>
        <v>0</v>
      </c>
      <c r="CL478">
        <f t="shared" si="1202"/>
        <v>0</v>
      </c>
      <c r="CM478">
        <f t="shared" si="1202"/>
        <v>0</v>
      </c>
      <c r="CN478">
        <f t="shared" si="1202"/>
        <v>0</v>
      </c>
      <c r="CO478">
        <f t="shared" si="1202"/>
        <v>0</v>
      </c>
      <c r="CP478">
        <f t="shared" si="1202"/>
        <v>0</v>
      </c>
      <c r="CQ478">
        <f t="shared" si="1202"/>
        <v>0</v>
      </c>
      <c r="CR478">
        <f t="shared" si="1202"/>
        <v>0</v>
      </c>
      <c r="CS478">
        <f t="shared" si="1202"/>
        <v>0</v>
      </c>
      <c r="CT478">
        <f t="shared" si="1203"/>
        <v>0</v>
      </c>
      <c r="CU478">
        <f t="shared" si="1203"/>
        <v>0</v>
      </c>
      <c r="CV478">
        <f t="shared" si="1203"/>
        <v>0</v>
      </c>
      <c r="CW478">
        <f t="shared" si="1203"/>
        <v>0</v>
      </c>
      <c r="CX478">
        <f t="shared" si="1203"/>
        <v>0</v>
      </c>
      <c r="CY478">
        <f t="shared" si="1203"/>
        <v>0</v>
      </c>
      <c r="CZ478">
        <f t="shared" si="1203"/>
        <v>0</v>
      </c>
      <c r="DA478">
        <f t="shared" si="1203"/>
        <v>0</v>
      </c>
      <c r="DB478">
        <f t="shared" si="1203"/>
        <v>0</v>
      </c>
      <c r="DC478">
        <f t="shared" si="1203"/>
        <v>0</v>
      </c>
      <c r="DD478">
        <f t="shared" si="1204"/>
        <v>0</v>
      </c>
      <c r="DE478">
        <f t="shared" si="1204"/>
        <v>0</v>
      </c>
      <c r="DF478">
        <f t="shared" si="1204"/>
        <v>0</v>
      </c>
      <c r="DG478">
        <f t="shared" si="1204"/>
        <v>0</v>
      </c>
      <c r="DH478">
        <f t="shared" si="1204"/>
        <v>0</v>
      </c>
      <c r="DI478">
        <f t="shared" si="1204"/>
        <v>0</v>
      </c>
      <c r="DJ478">
        <f t="shared" si="1204"/>
        <v>0</v>
      </c>
      <c r="DK478">
        <f t="shared" si="1204"/>
        <v>0</v>
      </c>
      <c r="DL478">
        <f t="shared" si="1204"/>
        <v>0</v>
      </c>
      <c r="DM478">
        <f t="shared" si="1204"/>
        <v>0</v>
      </c>
      <c r="DN478">
        <f t="shared" si="1205"/>
        <v>0</v>
      </c>
      <c r="DO478">
        <f t="shared" si="1205"/>
        <v>0</v>
      </c>
      <c r="DP478">
        <f t="shared" si="1205"/>
        <v>0</v>
      </c>
      <c r="DQ478">
        <f t="shared" si="1205"/>
        <v>0</v>
      </c>
      <c r="DR478">
        <f t="shared" si="1205"/>
        <v>0</v>
      </c>
      <c r="DS478">
        <f t="shared" si="1205"/>
        <v>0</v>
      </c>
      <c r="DT478">
        <f t="shared" si="1205"/>
        <v>0</v>
      </c>
      <c r="DU478">
        <f t="shared" si="1205"/>
        <v>0</v>
      </c>
      <c r="DV478">
        <f t="shared" si="1205"/>
        <v>0</v>
      </c>
      <c r="DW478">
        <f t="shared" si="1205"/>
        <v>0</v>
      </c>
      <c r="DX478">
        <f t="shared" si="1206"/>
        <v>0</v>
      </c>
      <c r="DY478">
        <f t="shared" si="1206"/>
        <v>0</v>
      </c>
      <c r="DZ478">
        <f t="shared" si="1206"/>
        <v>0</v>
      </c>
    </row>
    <row r="479" spans="1:130">
      <c r="A479" s="106" t="str">
        <f>IF(LEFT(B529,1)&lt;&gt;"",IF(LEFT(B529,1)&lt;&gt;" ",COUNT($A$66:A476)+1,""),"")</f>
        <v/>
      </c>
      <c r="B479" s="59" t="s">
        <v>3</v>
      </c>
      <c r="C479" s="96"/>
      <c r="D479" s="18">
        <v>0</v>
      </c>
      <c r="E479" s="18">
        <v>0</v>
      </c>
      <c r="F479" s="18">
        <v>0</v>
      </c>
      <c r="G479" s="18">
        <v>0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v>0</v>
      </c>
      <c r="T479" s="18">
        <v>0</v>
      </c>
      <c r="U479" s="18">
        <v>0</v>
      </c>
      <c r="V479" s="18">
        <v>0</v>
      </c>
      <c r="W479" s="18">
        <v>0</v>
      </c>
      <c r="X479" s="18">
        <v>0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18">
        <v>0</v>
      </c>
      <c r="AF479" s="18">
        <v>0</v>
      </c>
      <c r="AG479" s="18">
        <v>0</v>
      </c>
      <c r="AH479" s="18">
        <v>0</v>
      </c>
      <c r="AI479" s="18">
        <v>0</v>
      </c>
      <c r="AJ479" s="18">
        <v>0</v>
      </c>
      <c r="AK479" s="18">
        <v>0</v>
      </c>
      <c r="AL479" s="18">
        <v>0</v>
      </c>
      <c r="AM479" s="18">
        <v>0</v>
      </c>
      <c r="AN479" s="18">
        <v>0</v>
      </c>
      <c r="AO479" s="18">
        <v>0</v>
      </c>
      <c r="AP479" s="18">
        <v>0</v>
      </c>
      <c r="AQ479" s="18">
        <v>0</v>
      </c>
      <c r="AR479" s="18">
        <v>0</v>
      </c>
      <c r="AS479" s="18">
        <v>0</v>
      </c>
      <c r="AT479" s="18">
        <v>0</v>
      </c>
      <c r="AU479" s="18">
        <v>0</v>
      </c>
      <c r="AV479" s="18">
        <v>0</v>
      </c>
      <c r="AW479" s="18">
        <v>0</v>
      </c>
      <c r="AX479" s="18">
        <v>0</v>
      </c>
      <c r="AY479" s="18">
        <v>0</v>
      </c>
      <c r="AZ479" s="18">
        <v>0</v>
      </c>
      <c r="BA479" s="18">
        <v>0</v>
      </c>
      <c r="BB479" s="18">
        <v>0</v>
      </c>
      <c r="BC479" s="18">
        <v>0</v>
      </c>
      <c r="BD479" s="18">
        <v>0</v>
      </c>
      <c r="BE479" s="25">
        <v>212819</v>
      </c>
      <c r="BF479" s="18">
        <v>0</v>
      </c>
      <c r="BG479" s="18">
        <v>0</v>
      </c>
      <c r="BH479" s="18">
        <v>0</v>
      </c>
      <c r="BI479" s="18">
        <v>0</v>
      </c>
      <c r="BJ479" s="118">
        <v>110938</v>
      </c>
      <c r="BK479" s="18">
        <v>0</v>
      </c>
      <c r="BL479" s="18">
        <v>0</v>
      </c>
      <c r="BM479" s="18">
        <v>0</v>
      </c>
      <c r="BN479" s="18">
        <v>0</v>
      </c>
      <c r="BO479" s="103"/>
      <c r="BP479">
        <f t="shared" si="1200"/>
        <v>0</v>
      </c>
      <c r="BQ479">
        <f t="shared" si="1200"/>
        <v>0</v>
      </c>
      <c r="BR479">
        <f t="shared" si="1200"/>
        <v>0</v>
      </c>
      <c r="BS479">
        <f t="shared" si="1200"/>
        <v>0</v>
      </c>
      <c r="BT479">
        <f t="shared" si="1200"/>
        <v>0</v>
      </c>
      <c r="BU479">
        <f t="shared" si="1200"/>
        <v>0</v>
      </c>
      <c r="BV479">
        <f t="shared" si="1200"/>
        <v>0</v>
      </c>
      <c r="BW479">
        <f t="shared" si="1200"/>
        <v>0</v>
      </c>
      <c r="BX479">
        <f t="shared" si="1200"/>
        <v>0</v>
      </c>
      <c r="BY479">
        <f t="shared" si="1200"/>
        <v>0</v>
      </c>
      <c r="BZ479">
        <f t="shared" si="1201"/>
        <v>0</v>
      </c>
      <c r="CA479">
        <f t="shared" si="1201"/>
        <v>0</v>
      </c>
      <c r="CB479">
        <f t="shared" si="1201"/>
        <v>0</v>
      </c>
      <c r="CC479">
        <f t="shared" si="1201"/>
        <v>0</v>
      </c>
      <c r="CD479">
        <f t="shared" si="1201"/>
        <v>0</v>
      </c>
      <c r="CE479">
        <f t="shared" si="1201"/>
        <v>0</v>
      </c>
      <c r="CF479">
        <f t="shared" si="1201"/>
        <v>0</v>
      </c>
      <c r="CG479">
        <f t="shared" si="1201"/>
        <v>0</v>
      </c>
      <c r="CH479">
        <f t="shared" si="1201"/>
        <v>0</v>
      </c>
      <c r="CI479">
        <f t="shared" si="1201"/>
        <v>0</v>
      </c>
      <c r="CJ479">
        <f t="shared" si="1202"/>
        <v>0</v>
      </c>
      <c r="CK479">
        <f t="shared" si="1202"/>
        <v>0</v>
      </c>
      <c r="CL479">
        <f t="shared" si="1202"/>
        <v>0</v>
      </c>
      <c r="CM479">
        <f t="shared" si="1202"/>
        <v>0</v>
      </c>
      <c r="CN479">
        <f t="shared" si="1202"/>
        <v>0</v>
      </c>
      <c r="CO479">
        <f t="shared" si="1202"/>
        <v>0</v>
      </c>
      <c r="CP479">
        <f t="shared" si="1202"/>
        <v>0</v>
      </c>
      <c r="CQ479">
        <f t="shared" si="1202"/>
        <v>0</v>
      </c>
      <c r="CR479">
        <f t="shared" si="1202"/>
        <v>0</v>
      </c>
      <c r="CS479">
        <f t="shared" si="1202"/>
        <v>0</v>
      </c>
      <c r="CT479">
        <f t="shared" si="1203"/>
        <v>0</v>
      </c>
      <c r="CU479">
        <f t="shared" si="1203"/>
        <v>0</v>
      </c>
      <c r="CV479">
        <f t="shared" si="1203"/>
        <v>0</v>
      </c>
      <c r="CW479">
        <f t="shared" si="1203"/>
        <v>0</v>
      </c>
      <c r="CX479">
        <f t="shared" si="1203"/>
        <v>0</v>
      </c>
      <c r="CY479">
        <f t="shared" si="1203"/>
        <v>0</v>
      </c>
      <c r="CZ479">
        <f t="shared" si="1203"/>
        <v>0</v>
      </c>
      <c r="DA479">
        <f t="shared" si="1203"/>
        <v>0</v>
      </c>
      <c r="DB479">
        <f t="shared" si="1203"/>
        <v>0</v>
      </c>
      <c r="DC479">
        <f t="shared" si="1203"/>
        <v>0</v>
      </c>
      <c r="DD479">
        <f t="shared" si="1204"/>
        <v>0</v>
      </c>
      <c r="DE479">
        <f t="shared" si="1204"/>
        <v>0</v>
      </c>
      <c r="DF479">
        <f t="shared" si="1204"/>
        <v>0</v>
      </c>
      <c r="DG479">
        <f t="shared" si="1204"/>
        <v>0</v>
      </c>
      <c r="DH479">
        <f t="shared" si="1204"/>
        <v>0</v>
      </c>
      <c r="DI479">
        <f t="shared" si="1204"/>
        <v>0</v>
      </c>
      <c r="DJ479">
        <f t="shared" si="1204"/>
        <v>0</v>
      </c>
      <c r="DK479">
        <f t="shared" si="1204"/>
        <v>0</v>
      </c>
      <c r="DL479">
        <f t="shared" si="1204"/>
        <v>0</v>
      </c>
      <c r="DM479">
        <f t="shared" si="1204"/>
        <v>0</v>
      </c>
      <c r="DN479">
        <f t="shared" si="1205"/>
        <v>0</v>
      </c>
      <c r="DO479">
        <f t="shared" si="1205"/>
        <v>0</v>
      </c>
      <c r="DP479">
        <f t="shared" si="1205"/>
        <v>0</v>
      </c>
      <c r="DQ479">
        <f t="shared" si="1205"/>
        <v>0</v>
      </c>
      <c r="DR479">
        <f t="shared" si="1205"/>
        <v>0</v>
      </c>
      <c r="DS479">
        <f t="shared" si="1205"/>
        <v>0</v>
      </c>
      <c r="DT479">
        <f t="shared" si="1205"/>
        <v>0</v>
      </c>
      <c r="DU479">
        <f t="shared" si="1205"/>
        <v>0</v>
      </c>
      <c r="DV479">
        <f t="shared" si="1205"/>
        <v>0</v>
      </c>
      <c r="DW479">
        <f t="shared" si="1205"/>
        <v>0</v>
      </c>
      <c r="DX479">
        <f t="shared" si="1206"/>
        <v>0</v>
      </c>
      <c r="DY479">
        <f t="shared" si="1206"/>
        <v>0</v>
      </c>
      <c r="DZ479">
        <f t="shared" si="1206"/>
        <v>0</v>
      </c>
    </row>
    <row r="480" spans="1:130">
      <c r="A480" s="106"/>
      <c r="B480" s="55" t="s">
        <v>25</v>
      </c>
      <c r="C480" s="96"/>
      <c r="D480" s="18">
        <v>368.60159999999996</v>
      </c>
      <c r="E480" s="18">
        <v>377.75479999999999</v>
      </c>
      <c r="F480" s="18">
        <v>386.90800000000002</v>
      </c>
      <c r="G480" s="18">
        <v>301.08119999999991</v>
      </c>
      <c r="H480" s="18">
        <v>307.64439999999991</v>
      </c>
      <c r="I480" s="18">
        <v>314.2075999999999</v>
      </c>
      <c r="J480" s="18">
        <v>0</v>
      </c>
      <c r="K480" s="18">
        <v>0</v>
      </c>
      <c r="L480" s="18">
        <v>0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0</v>
      </c>
      <c r="T480" s="18">
        <v>0</v>
      </c>
      <c r="U480" s="18">
        <v>0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18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</v>
      </c>
      <c r="AR480" s="18">
        <v>0</v>
      </c>
      <c r="AS480" s="18">
        <v>0</v>
      </c>
      <c r="AT480" s="18">
        <v>0</v>
      </c>
      <c r="AU480" s="18">
        <v>0</v>
      </c>
      <c r="AV480" s="18">
        <v>0</v>
      </c>
      <c r="AW480" s="18">
        <v>0</v>
      </c>
      <c r="AX480" s="18">
        <v>0</v>
      </c>
      <c r="AY480" s="18">
        <v>0</v>
      </c>
      <c r="AZ480" s="18">
        <v>0</v>
      </c>
      <c r="BA480" s="18">
        <v>0</v>
      </c>
      <c r="BB480" s="18">
        <v>0</v>
      </c>
      <c r="BC480" s="18">
        <v>0</v>
      </c>
      <c r="BD480" s="18">
        <v>312420</v>
      </c>
      <c r="BE480" s="25">
        <v>0</v>
      </c>
      <c r="BF480" s="18">
        <v>0</v>
      </c>
      <c r="BG480" s="18">
        <v>0</v>
      </c>
      <c r="BH480" s="18">
        <v>0</v>
      </c>
      <c r="BI480" s="18">
        <v>0</v>
      </c>
      <c r="BJ480" s="18">
        <v>0</v>
      </c>
      <c r="BK480" s="18">
        <v>0</v>
      </c>
      <c r="BL480" s="18">
        <v>0</v>
      </c>
      <c r="BM480" s="18">
        <v>0</v>
      </c>
      <c r="BN480" s="18">
        <v>0</v>
      </c>
      <c r="BO480" s="103"/>
      <c r="BP480">
        <f t="shared" si="1200"/>
        <v>0</v>
      </c>
      <c r="BQ480">
        <f t="shared" si="1200"/>
        <v>0</v>
      </c>
      <c r="BR480">
        <f t="shared" si="1200"/>
        <v>0</v>
      </c>
      <c r="BS480">
        <f t="shared" si="1200"/>
        <v>0</v>
      </c>
      <c r="BT480">
        <f t="shared" si="1200"/>
        <v>0</v>
      </c>
      <c r="BU480">
        <f t="shared" si="1200"/>
        <v>0</v>
      </c>
      <c r="BV480">
        <f t="shared" si="1200"/>
        <v>0</v>
      </c>
      <c r="BW480">
        <f t="shared" si="1200"/>
        <v>0</v>
      </c>
      <c r="BX480">
        <f t="shared" si="1200"/>
        <v>0</v>
      </c>
      <c r="BY480">
        <f t="shared" si="1200"/>
        <v>0</v>
      </c>
      <c r="BZ480">
        <f t="shared" si="1201"/>
        <v>0</v>
      </c>
      <c r="CA480">
        <f t="shared" si="1201"/>
        <v>0</v>
      </c>
      <c r="CB480">
        <f t="shared" si="1201"/>
        <v>0</v>
      </c>
      <c r="CC480">
        <f t="shared" si="1201"/>
        <v>0</v>
      </c>
      <c r="CD480">
        <f t="shared" si="1201"/>
        <v>0</v>
      </c>
      <c r="CE480">
        <f t="shared" si="1201"/>
        <v>0</v>
      </c>
      <c r="CF480">
        <f t="shared" si="1201"/>
        <v>0</v>
      </c>
      <c r="CG480">
        <f t="shared" si="1201"/>
        <v>0</v>
      </c>
      <c r="CH480">
        <f t="shared" si="1201"/>
        <v>0</v>
      </c>
      <c r="CI480">
        <f t="shared" si="1201"/>
        <v>0</v>
      </c>
      <c r="CJ480">
        <f t="shared" si="1202"/>
        <v>0</v>
      </c>
      <c r="CK480">
        <f t="shared" si="1202"/>
        <v>0</v>
      </c>
      <c r="CL480">
        <f t="shared" si="1202"/>
        <v>0</v>
      </c>
      <c r="CM480">
        <f t="shared" si="1202"/>
        <v>0</v>
      </c>
      <c r="CN480">
        <f t="shared" si="1202"/>
        <v>0</v>
      </c>
      <c r="CO480">
        <f t="shared" si="1202"/>
        <v>0</v>
      </c>
      <c r="CP480">
        <f t="shared" si="1202"/>
        <v>0</v>
      </c>
      <c r="CQ480">
        <f t="shared" si="1202"/>
        <v>0</v>
      </c>
      <c r="CR480">
        <f t="shared" si="1202"/>
        <v>0</v>
      </c>
      <c r="CS480">
        <f t="shared" si="1202"/>
        <v>0</v>
      </c>
      <c r="CT480">
        <f t="shared" si="1203"/>
        <v>0</v>
      </c>
      <c r="CU480">
        <f t="shared" si="1203"/>
        <v>0</v>
      </c>
      <c r="CV480">
        <f t="shared" si="1203"/>
        <v>0</v>
      </c>
      <c r="CW480">
        <f t="shared" si="1203"/>
        <v>0</v>
      </c>
      <c r="CX480">
        <f t="shared" si="1203"/>
        <v>0</v>
      </c>
      <c r="CY480">
        <f t="shared" si="1203"/>
        <v>0</v>
      </c>
      <c r="CZ480">
        <f t="shared" si="1203"/>
        <v>0</v>
      </c>
      <c r="DA480">
        <f t="shared" si="1203"/>
        <v>0</v>
      </c>
      <c r="DB480">
        <f t="shared" si="1203"/>
        <v>0</v>
      </c>
      <c r="DC480">
        <f t="shared" si="1203"/>
        <v>0</v>
      </c>
      <c r="DD480">
        <f t="shared" si="1204"/>
        <v>0</v>
      </c>
      <c r="DE480">
        <f t="shared" si="1204"/>
        <v>0</v>
      </c>
      <c r="DF480">
        <f t="shared" si="1204"/>
        <v>0</v>
      </c>
      <c r="DG480">
        <f t="shared" si="1204"/>
        <v>0</v>
      </c>
      <c r="DH480">
        <f t="shared" si="1204"/>
        <v>0</v>
      </c>
      <c r="DI480">
        <f t="shared" si="1204"/>
        <v>0</v>
      </c>
      <c r="DJ480">
        <f t="shared" si="1204"/>
        <v>0</v>
      </c>
      <c r="DK480">
        <f t="shared" si="1204"/>
        <v>0</v>
      </c>
      <c r="DL480">
        <f t="shared" si="1204"/>
        <v>0</v>
      </c>
      <c r="DM480">
        <f t="shared" si="1204"/>
        <v>0</v>
      </c>
      <c r="DN480">
        <f t="shared" si="1205"/>
        <v>0</v>
      </c>
      <c r="DO480">
        <f t="shared" si="1205"/>
        <v>0</v>
      </c>
      <c r="DP480">
        <f t="shared" si="1205"/>
        <v>0</v>
      </c>
      <c r="DQ480">
        <f t="shared" si="1205"/>
        <v>0</v>
      </c>
      <c r="DR480">
        <f t="shared" si="1205"/>
        <v>0</v>
      </c>
      <c r="DS480">
        <f t="shared" si="1205"/>
        <v>0</v>
      </c>
      <c r="DT480">
        <f t="shared" si="1205"/>
        <v>0</v>
      </c>
      <c r="DU480">
        <f t="shared" si="1205"/>
        <v>0</v>
      </c>
      <c r="DV480">
        <f t="shared" si="1205"/>
        <v>0</v>
      </c>
      <c r="DW480">
        <f t="shared" si="1205"/>
        <v>0</v>
      </c>
      <c r="DX480">
        <f t="shared" si="1206"/>
        <v>0</v>
      </c>
      <c r="DY480">
        <f t="shared" si="1206"/>
        <v>0</v>
      </c>
      <c r="DZ480">
        <f t="shared" si="1206"/>
        <v>0</v>
      </c>
    </row>
    <row r="481" spans="1:130">
      <c r="A481" s="106"/>
      <c r="B481" s="19" t="s">
        <v>210</v>
      </c>
      <c r="C481" s="96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>
        <v>0</v>
      </c>
      <c r="AS481" s="18">
        <v>0</v>
      </c>
      <c r="AT481" s="18">
        <v>4210.5749999999998</v>
      </c>
      <c r="AU481" s="18">
        <v>3882.8500000000004</v>
      </c>
      <c r="AV481" s="18">
        <v>8188.95</v>
      </c>
      <c r="AW481" s="18">
        <v>14547.75</v>
      </c>
      <c r="AX481" s="18">
        <v>0</v>
      </c>
      <c r="AY481" s="18">
        <v>0</v>
      </c>
      <c r="AZ481" s="18">
        <v>0</v>
      </c>
      <c r="BA481" s="18">
        <v>0</v>
      </c>
      <c r="BB481" s="18">
        <v>0</v>
      </c>
      <c r="BC481" s="18">
        <v>11251.5</v>
      </c>
      <c r="BD481" s="18">
        <v>12628.44</v>
      </c>
      <c r="BE481" s="25">
        <v>6487.2000000000007</v>
      </c>
      <c r="BF481" s="18">
        <v>4654.96</v>
      </c>
      <c r="BG481" s="18">
        <v>5869.6500000000005</v>
      </c>
      <c r="BH481" s="18">
        <v>4809.22</v>
      </c>
      <c r="BI481" s="18">
        <v>3717.6</v>
      </c>
      <c r="BJ481" s="18">
        <v>2325.6</v>
      </c>
      <c r="BK481" s="18">
        <v>2341.92</v>
      </c>
      <c r="BL481" s="118">
        <v>1944</v>
      </c>
      <c r="BM481" s="118">
        <v>840</v>
      </c>
      <c r="BN481" s="118">
        <v>0</v>
      </c>
      <c r="BO481" s="103"/>
      <c r="BP481">
        <f t="shared" si="1200"/>
        <v>0</v>
      </c>
      <c r="BQ481">
        <f t="shared" si="1200"/>
        <v>0</v>
      </c>
      <c r="BR481">
        <f t="shared" si="1200"/>
        <v>0</v>
      </c>
      <c r="BS481">
        <f t="shared" si="1200"/>
        <v>0</v>
      </c>
      <c r="BT481">
        <f t="shared" si="1200"/>
        <v>0</v>
      </c>
      <c r="BU481">
        <f t="shared" si="1200"/>
        <v>0</v>
      </c>
      <c r="BV481">
        <f t="shared" si="1200"/>
        <v>0</v>
      </c>
      <c r="BW481">
        <f t="shared" si="1200"/>
        <v>0</v>
      </c>
      <c r="BX481">
        <f t="shared" si="1200"/>
        <v>0</v>
      </c>
      <c r="BY481">
        <f t="shared" si="1200"/>
        <v>0</v>
      </c>
      <c r="BZ481">
        <f t="shared" si="1201"/>
        <v>0</v>
      </c>
      <c r="CA481">
        <f t="shared" si="1201"/>
        <v>0</v>
      </c>
      <c r="CB481">
        <f t="shared" si="1201"/>
        <v>0</v>
      </c>
      <c r="CC481">
        <f t="shared" si="1201"/>
        <v>0</v>
      </c>
      <c r="CD481">
        <f t="shared" si="1201"/>
        <v>0</v>
      </c>
      <c r="CE481">
        <f t="shared" si="1201"/>
        <v>0</v>
      </c>
      <c r="CF481">
        <f t="shared" si="1201"/>
        <v>0</v>
      </c>
      <c r="CG481">
        <f t="shared" si="1201"/>
        <v>0</v>
      </c>
      <c r="CH481">
        <f t="shared" si="1201"/>
        <v>0</v>
      </c>
      <c r="CI481">
        <f t="shared" si="1201"/>
        <v>0</v>
      </c>
      <c r="CJ481">
        <f t="shared" si="1202"/>
        <v>0</v>
      </c>
      <c r="CK481">
        <f t="shared" si="1202"/>
        <v>0</v>
      </c>
      <c r="CL481">
        <f t="shared" si="1202"/>
        <v>0</v>
      </c>
      <c r="CM481">
        <f t="shared" si="1202"/>
        <v>0</v>
      </c>
      <c r="CN481">
        <f t="shared" si="1202"/>
        <v>0</v>
      </c>
      <c r="CO481">
        <f t="shared" si="1202"/>
        <v>0</v>
      </c>
      <c r="CP481">
        <f t="shared" si="1202"/>
        <v>0</v>
      </c>
      <c r="CQ481">
        <f t="shared" si="1202"/>
        <v>0</v>
      </c>
      <c r="CR481">
        <f t="shared" si="1202"/>
        <v>0</v>
      </c>
      <c r="CS481">
        <f t="shared" si="1202"/>
        <v>0</v>
      </c>
      <c r="CT481">
        <f t="shared" si="1203"/>
        <v>0</v>
      </c>
      <c r="CU481">
        <f t="shared" si="1203"/>
        <v>0</v>
      </c>
      <c r="CV481">
        <f t="shared" si="1203"/>
        <v>0</v>
      </c>
      <c r="CW481">
        <f t="shared" si="1203"/>
        <v>0</v>
      </c>
      <c r="CX481">
        <f t="shared" si="1203"/>
        <v>0</v>
      </c>
      <c r="CY481">
        <f t="shared" si="1203"/>
        <v>0</v>
      </c>
      <c r="CZ481">
        <f t="shared" si="1203"/>
        <v>0</v>
      </c>
      <c r="DA481">
        <f t="shared" si="1203"/>
        <v>0</v>
      </c>
      <c r="DB481">
        <f t="shared" si="1203"/>
        <v>0</v>
      </c>
      <c r="DC481">
        <f t="shared" si="1203"/>
        <v>0</v>
      </c>
      <c r="DD481">
        <f t="shared" si="1204"/>
        <v>0</v>
      </c>
      <c r="DE481">
        <f t="shared" si="1204"/>
        <v>0</v>
      </c>
      <c r="DF481">
        <f t="shared" si="1204"/>
        <v>0</v>
      </c>
      <c r="DG481">
        <f t="shared" si="1204"/>
        <v>0</v>
      </c>
      <c r="DH481">
        <f t="shared" si="1204"/>
        <v>0</v>
      </c>
      <c r="DI481">
        <f t="shared" si="1204"/>
        <v>0</v>
      </c>
      <c r="DJ481">
        <f t="shared" si="1204"/>
        <v>0</v>
      </c>
      <c r="DK481">
        <f t="shared" si="1204"/>
        <v>0</v>
      </c>
      <c r="DL481">
        <f t="shared" si="1204"/>
        <v>0</v>
      </c>
      <c r="DM481">
        <f t="shared" si="1204"/>
        <v>0</v>
      </c>
      <c r="DN481">
        <f t="shared" si="1205"/>
        <v>0</v>
      </c>
      <c r="DO481">
        <f t="shared" si="1205"/>
        <v>0</v>
      </c>
      <c r="DP481">
        <f t="shared" si="1205"/>
        <v>0</v>
      </c>
      <c r="DQ481">
        <f t="shared" si="1205"/>
        <v>0</v>
      </c>
      <c r="DR481">
        <f t="shared" si="1205"/>
        <v>0</v>
      </c>
      <c r="DS481">
        <f t="shared" si="1205"/>
        <v>0</v>
      </c>
      <c r="DT481">
        <f t="shared" si="1205"/>
        <v>0</v>
      </c>
      <c r="DU481">
        <f t="shared" si="1205"/>
        <v>0</v>
      </c>
      <c r="DV481">
        <f t="shared" si="1205"/>
        <v>0</v>
      </c>
      <c r="DW481">
        <f t="shared" si="1205"/>
        <v>0</v>
      </c>
      <c r="DX481">
        <f>IF($C481&lt;&gt;"",IF(BL481&gt;0,1,0),0)</f>
        <v>0</v>
      </c>
      <c r="DY481">
        <f>IF($C481&lt;&gt;"",IF(BM481&gt;0,1,0),0)</f>
        <v>0</v>
      </c>
      <c r="DZ481">
        <f>IF($C481&lt;&gt;"",IF(BN481&gt;0,1,0),0)</f>
        <v>0</v>
      </c>
    </row>
    <row r="482" spans="1:130" ht="15.75">
      <c r="A482" s="106" t="str">
        <f>IF(LEFT(B535,1)&lt;&gt;"",IF(LEFT(B535,1)&lt;&gt;" ",COUNT($A$66:A480)+1,""),"")</f>
        <v/>
      </c>
      <c r="B482" s="56"/>
      <c r="C482" s="96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25"/>
      <c r="BF482" s="18"/>
      <c r="BG482" s="18"/>
      <c r="BH482" s="2"/>
      <c r="BI482" s="2"/>
      <c r="BJ482" s="2"/>
      <c r="BK482" s="2"/>
      <c r="BL482" s="9"/>
      <c r="BM482" s="2"/>
      <c r="BN482" s="2"/>
      <c r="BO482" s="103"/>
    </row>
    <row r="483" spans="1:130">
      <c r="A483" s="105">
        <f>IF(LEFT(B483,1)&lt;&gt;"",IF(LEFT(B483,1)&lt;&gt;" ",COUNT($A$66:A482)+1,""),"")</f>
        <v>58</v>
      </c>
      <c r="B483" s="56" t="s">
        <v>72</v>
      </c>
      <c r="C483" s="96">
        <v>3</v>
      </c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>
        <f>SUM(R484:R488)</f>
        <v>0</v>
      </c>
      <c r="S483" s="22">
        <f t="shared" ref="S483:BK483" si="1207">SUM(S484:S488)</f>
        <v>0</v>
      </c>
      <c r="T483" s="22">
        <f t="shared" si="1207"/>
        <v>0</v>
      </c>
      <c r="U483" s="22">
        <f t="shared" si="1207"/>
        <v>0</v>
      </c>
      <c r="V483" s="22">
        <f t="shared" si="1207"/>
        <v>0</v>
      </c>
      <c r="W483" s="22">
        <f t="shared" si="1207"/>
        <v>0</v>
      </c>
      <c r="X483" s="22">
        <f t="shared" si="1207"/>
        <v>0</v>
      </c>
      <c r="Y483" s="22">
        <f t="shared" si="1207"/>
        <v>0.41499999999999998</v>
      </c>
      <c r="Z483" s="22">
        <f t="shared" si="1207"/>
        <v>0.41499999999999998</v>
      </c>
      <c r="AA483" s="22">
        <f t="shared" si="1207"/>
        <v>0.72675100000000004</v>
      </c>
      <c r="AB483" s="22">
        <f t="shared" si="1207"/>
        <v>2.6089030000000002</v>
      </c>
      <c r="AC483" s="22">
        <f t="shared" si="1207"/>
        <v>6.9486240000000006</v>
      </c>
      <c r="AD483" s="22">
        <f t="shared" si="1207"/>
        <v>8.8620079999999994</v>
      </c>
      <c r="AE483" s="22">
        <f t="shared" si="1207"/>
        <v>14.429374000000001</v>
      </c>
      <c r="AF483" s="22">
        <f t="shared" si="1207"/>
        <v>18.651786999999999</v>
      </c>
      <c r="AG483" s="22">
        <f t="shared" si="1207"/>
        <v>25.492989999999999</v>
      </c>
      <c r="AH483" s="22">
        <f t="shared" si="1207"/>
        <v>37.884920000000001</v>
      </c>
      <c r="AI483" s="22">
        <f t="shared" si="1207"/>
        <v>45.266369999999995</v>
      </c>
      <c r="AJ483" s="22">
        <f t="shared" si="1207"/>
        <v>43.293840000000003</v>
      </c>
      <c r="AK483" s="22">
        <f t="shared" si="1207"/>
        <v>43.444949999999999</v>
      </c>
      <c r="AL483" s="22">
        <f t="shared" si="1207"/>
        <v>45.24962</v>
      </c>
      <c r="AM483" s="22">
        <f t="shared" si="1207"/>
        <v>46.908709999999999</v>
      </c>
      <c r="AN483" s="22">
        <f t="shared" si="1207"/>
        <v>49.371980000000001</v>
      </c>
      <c r="AO483" s="22">
        <f t="shared" si="1207"/>
        <v>17.289165000000001</v>
      </c>
      <c r="AP483" s="22">
        <f t="shared" si="1207"/>
        <v>16.849014</v>
      </c>
      <c r="AQ483" s="22">
        <f t="shared" si="1207"/>
        <v>20.319461</v>
      </c>
      <c r="AR483" s="22">
        <f t="shared" si="1207"/>
        <v>15.939260299999997</v>
      </c>
      <c r="AS483" s="22">
        <f t="shared" si="1207"/>
        <v>13.732025399999999</v>
      </c>
      <c r="AT483" s="22">
        <f t="shared" si="1207"/>
        <v>12.7360407</v>
      </c>
      <c r="AU483" s="22">
        <f t="shared" si="1207"/>
        <v>12.272772099999999</v>
      </c>
      <c r="AV483" s="22">
        <f t="shared" si="1207"/>
        <v>296.69340869999996</v>
      </c>
      <c r="AW483" s="22">
        <f t="shared" si="1207"/>
        <v>285.58799099999999</v>
      </c>
      <c r="AX483" s="22">
        <f t="shared" si="1207"/>
        <v>22.203360799999999</v>
      </c>
      <c r="AY483" s="22">
        <f t="shared" si="1207"/>
        <v>26.8293578</v>
      </c>
      <c r="AZ483" s="22">
        <f t="shared" si="1207"/>
        <v>32.371237399999998</v>
      </c>
      <c r="BA483" s="22">
        <f t="shared" si="1207"/>
        <v>39.731158499999999</v>
      </c>
      <c r="BB483" s="22">
        <f t="shared" si="1207"/>
        <v>41.650402399999997</v>
      </c>
      <c r="BC483" s="22">
        <f t="shared" si="1207"/>
        <v>45.276132200000006</v>
      </c>
      <c r="BD483" s="22">
        <f t="shared" si="1207"/>
        <v>80.609054299999997</v>
      </c>
      <c r="BE483" s="22">
        <f t="shared" si="1207"/>
        <v>305.3960558</v>
      </c>
      <c r="BF483" s="22">
        <f t="shared" si="1207"/>
        <v>323.77471290000005</v>
      </c>
      <c r="BG483" s="22">
        <f t="shared" si="1207"/>
        <v>349.5869849</v>
      </c>
      <c r="BH483" s="22">
        <f t="shared" si="1207"/>
        <v>148.91765939999999</v>
      </c>
      <c r="BI483" s="22">
        <f t="shared" si="1207"/>
        <v>33.02246430000001</v>
      </c>
      <c r="BJ483" s="22">
        <f t="shared" si="1207"/>
        <v>32.576000000000001</v>
      </c>
      <c r="BK483" s="9">
        <f t="shared" si="1207"/>
        <v>34.7101215</v>
      </c>
      <c r="BL483" s="9">
        <f t="shared" ref="BL483:BN483" si="1208">SUM(BL484:BL488)</f>
        <v>39.193236499999998</v>
      </c>
      <c r="BM483" s="9">
        <f t="shared" si="1208"/>
        <v>40.161344400000004</v>
      </c>
      <c r="BN483" s="9">
        <f t="shared" si="1208"/>
        <v>34.5</v>
      </c>
      <c r="BO483" s="103"/>
      <c r="BP483">
        <f t="shared" ref="BP483:CU483" si="1209">IF($C483&lt;&gt;"",IF(D483&gt;0,1,0),0)</f>
        <v>0</v>
      </c>
      <c r="BQ483">
        <f t="shared" si="1209"/>
        <v>0</v>
      </c>
      <c r="BR483">
        <f t="shared" si="1209"/>
        <v>0</v>
      </c>
      <c r="BS483">
        <f t="shared" si="1209"/>
        <v>0</v>
      </c>
      <c r="BT483">
        <f t="shared" si="1209"/>
        <v>0</v>
      </c>
      <c r="BU483">
        <f t="shared" si="1209"/>
        <v>0</v>
      </c>
      <c r="BV483">
        <f t="shared" si="1209"/>
        <v>0</v>
      </c>
      <c r="BW483">
        <f t="shared" si="1209"/>
        <v>0</v>
      </c>
      <c r="BX483">
        <f t="shared" si="1209"/>
        <v>0</v>
      </c>
      <c r="BY483">
        <f t="shared" si="1209"/>
        <v>0</v>
      </c>
      <c r="BZ483">
        <f t="shared" si="1209"/>
        <v>0</v>
      </c>
      <c r="CA483">
        <f t="shared" si="1209"/>
        <v>0</v>
      </c>
      <c r="CB483">
        <f t="shared" si="1209"/>
        <v>0</v>
      </c>
      <c r="CC483">
        <f t="shared" si="1209"/>
        <v>0</v>
      </c>
      <c r="CD483">
        <f t="shared" si="1209"/>
        <v>0</v>
      </c>
      <c r="CE483">
        <f t="shared" si="1209"/>
        <v>0</v>
      </c>
      <c r="CF483">
        <f t="shared" si="1209"/>
        <v>0</v>
      </c>
      <c r="CG483">
        <f t="shared" si="1209"/>
        <v>0</v>
      </c>
      <c r="CH483">
        <f t="shared" si="1209"/>
        <v>0</v>
      </c>
      <c r="CI483">
        <f t="shared" si="1209"/>
        <v>0</v>
      </c>
      <c r="CJ483">
        <f t="shared" si="1209"/>
        <v>0</v>
      </c>
      <c r="CK483">
        <f t="shared" si="1209"/>
        <v>1</v>
      </c>
      <c r="CL483">
        <f t="shared" si="1209"/>
        <v>1</v>
      </c>
      <c r="CM483">
        <f t="shared" si="1209"/>
        <v>1</v>
      </c>
      <c r="CN483">
        <f t="shared" si="1209"/>
        <v>1</v>
      </c>
      <c r="CO483">
        <f t="shared" si="1209"/>
        <v>1</v>
      </c>
      <c r="CP483">
        <f t="shared" si="1209"/>
        <v>1</v>
      </c>
      <c r="CQ483">
        <f t="shared" si="1209"/>
        <v>1</v>
      </c>
      <c r="CR483">
        <f t="shared" si="1209"/>
        <v>1</v>
      </c>
      <c r="CS483">
        <f t="shared" si="1209"/>
        <v>1</v>
      </c>
      <c r="CT483">
        <f t="shared" si="1209"/>
        <v>1</v>
      </c>
      <c r="CU483">
        <f t="shared" si="1209"/>
        <v>1</v>
      </c>
      <c r="CV483">
        <f t="shared" ref="CV483:DZ483" si="1210">IF($C483&lt;&gt;"",IF(AJ483&gt;0,1,0),0)</f>
        <v>1</v>
      </c>
      <c r="CW483">
        <f t="shared" si="1210"/>
        <v>1</v>
      </c>
      <c r="CX483">
        <f t="shared" si="1210"/>
        <v>1</v>
      </c>
      <c r="CY483">
        <f t="shared" si="1210"/>
        <v>1</v>
      </c>
      <c r="CZ483">
        <f t="shared" si="1210"/>
        <v>1</v>
      </c>
      <c r="DA483">
        <f t="shared" si="1210"/>
        <v>1</v>
      </c>
      <c r="DB483">
        <f t="shared" si="1210"/>
        <v>1</v>
      </c>
      <c r="DC483">
        <f t="shared" si="1210"/>
        <v>1</v>
      </c>
      <c r="DD483">
        <f t="shared" si="1210"/>
        <v>1</v>
      </c>
      <c r="DE483">
        <f t="shared" si="1210"/>
        <v>1</v>
      </c>
      <c r="DF483">
        <f t="shared" si="1210"/>
        <v>1</v>
      </c>
      <c r="DG483">
        <f t="shared" si="1210"/>
        <v>1</v>
      </c>
      <c r="DH483">
        <f t="shared" si="1210"/>
        <v>1</v>
      </c>
      <c r="DI483">
        <f t="shared" si="1210"/>
        <v>1</v>
      </c>
      <c r="DJ483">
        <f t="shared" si="1210"/>
        <v>1</v>
      </c>
      <c r="DK483">
        <f t="shared" si="1210"/>
        <v>1</v>
      </c>
      <c r="DL483">
        <f t="shared" si="1210"/>
        <v>1</v>
      </c>
      <c r="DM483">
        <f t="shared" si="1210"/>
        <v>1</v>
      </c>
      <c r="DN483">
        <f t="shared" si="1210"/>
        <v>1</v>
      </c>
      <c r="DO483">
        <f t="shared" si="1210"/>
        <v>1</v>
      </c>
      <c r="DP483">
        <f t="shared" si="1210"/>
        <v>1</v>
      </c>
      <c r="DQ483">
        <f t="shared" si="1210"/>
        <v>1</v>
      </c>
      <c r="DR483">
        <f t="shared" si="1210"/>
        <v>1</v>
      </c>
      <c r="DS483">
        <f t="shared" si="1210"/>
        <v>1</v>
      </c>
      <c r="DT483">
        <f t="shared" si="1210"/>
        <v>1</v>
      </c>
      <c r="DU483">
        <f t="shared" si="1210"/>
        <v>1</v>
      </c>
      <c r="DV483">
        <f t="shared" si="1210"/>
        <v>1</v>
      </c>
      <c r="DW483">
        <f t="shared" si="1210"/>
        <v>1</v>
      </c>
      <c r="DX483">
        <f t="shared" si="1210"/>
        <v>1</v>
      </c>
      <c r="DY483">
        <f t="shared" si="1210"/>
        <v>1</v>
      </c>
      <c r="DZ483">
        <f t="shared" si="1210"/>
        <v>1</v>
      </c>
    </row>
    <row r="484" spans="1:130">
      <c r="A484" s="106"/>
      <c r="B484" s="19" t="s">
        <v>2</v>
      </c>
      <c r="C484" s="96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41" t="s">
        <v>16</v>
      </c>
      <c r="AX484" s="18">
        <v>16</v>
      </c>
      <c r="AY484" s="25">
        <v>0</v>
      </c>
      <c r="AZ484" s="25">
        <v>0</v>
      </c>
      <c r="BA484" s="25">
        <v>0</v>
      </c>
      <c r="BB484" s="25">
        <v>0</v>
      </c>
      <c r="BC484" s="25">
        <v>0</v>
      </c>
      <c r="BD484" s="25">
        <v>0</v>
      </c>
      <c r="BE484" s="41" t="s">
        <v>16</v>
      </c>
      <c r="BF484" s="41" t="s">
        <v>16</v>
      </c>
      <c r="BG484" s="18">
        <v>10</v>
      </c>
      <c r="BH484" s="18">
        <v>1.9</v>
      </c>
      <c r="BI484" s="118">
        <v>0</v>
      </c>
      <c r="BJ484" s="118">
        <v>0</v>
      </c>
      <c r="BK484" s="118">
        <v>0</v>
      </c>
      <c r="BL484" s="118">
        <v>1</v>
      </c>
      <c r="BM484" s="118">
        <v>0</v>
      </c>
      <c r="BN484" s="118">
        <v>0</v>
      </c>
      <c r="BO484" s="103"/>
      <c r="BP484">
        <f t="shared" ref="BP484:BY489" si="1211">IF($C484&lt;&gt;"",IF(D484&gt;0,1,0),0)</f>
        <v>0</v>
      </c>
      <c r="BQ484">
        <f t="shared" si="1211"/>
        <v>0</v>
      </c>
      <c r="BR484">
        <f t="shared" si="1211"/>
        <v>0</v>
      </c>
      <c r="BS484">
        <f t="shared" si="1211"/>
        <v>0</v>
      </c>
      <c r="BT484">
        <f t="shared" si="1211"/>
        <v>0</v>
      </c>
      <c r="BU484">
        <f t="shared" si="1211"/>
        <v>0</v>
      </c>
      <c r="BV484">
        <f t="shared" si="1211"/>
        <v>0</v>
      </c>
      <c r="BW484">
        <f t="shared" si="1211"/>
        <v>0</v>
      </c>
      <c r="BX484">
        <f t="shared" si="1211"/>
        <v>0</v>
      </c>
      <c r="BY484">
        <f t="shared" si="1211"/>
        <v>0</v>
      </c>
      <c r="BZ484">
        <f t="shared" ref="BZ484:CI489" si="1212">IF($C484&lt;&gt;"",IF(N484&gt;0,1,0),0)</f>
        <v>0</v>
      </c>
      <c r="CA484">
        <f t="shared" si="1212"/>
        <v>0</v>
      </c>
      <c r="CB484">
        <f t="shared" si="1212"/>
        <v>0</v>
      </c>
      <c r="CC484">
        <f t="shared" si="1212"/>
        <v>0</v>
      </c>
      <c r="CD484">
        <f t="shared" si="1212"/>
        <v>0</v>
      </c>
      <c r="CE484">
        <f t="shared" si="1212"/>
        <v>0</v>
      </c>
      <c r="CF484">
        <f t="shared" si="1212"/>
        <v>0</v>
      </c>
      <c r="CG484">
        <f t="shared" si="1212"/>
        <v>0</v>
      </c>
      <c r="CH484">
        <f t="shared" si="1212"/>
        <v>0</v>
      </c>
      <c r="CI484">
        <f t="shared" si="1212"/>
        <v>0</v>
      </c>
      <c r="CJ484">
        <f t="shared" ref="CJ484:CS489" si="1213">IF($C484&lt;&gt;"",IF(X484&gt;0,1,0),0)</f>
        <v>0</v>
      </c>
      <c r="CK484">
        <f t="shared" si="1213"/>
        <v>0</v>
      </c>
      <c r="CL484">
        <f t="shared" si="1213"/>
        <v>0</v>
      </c>
      <c r="CM484">
        <f t="shared" si="1213"/>
        <v>0</v>
      </c>
      <c r="CN484">
        <f t="shared" si="1213"/>
        <v>0</v>
      </c>
      <c r="CO484">
        <f t="shared" si="1213"/>
        <v>0</v>
      </c>
      <c r="CP484">
        <f t="shared" si="1213"/>
        <v>0</v>
      </c>
      <c r="CQ484">
        <f t="shared" si="1213"/>
        <v>0</v>
      </c>
      <c r="CR484">
        <f t="shared" si="1213"/>
        <v>0</v>
      </c>
      <c r="CS484">
        <f t="shared" si="1213"/>
        <v>0</v>
      </c>
      <c r="CT484">
        <f t="shared" ref="CT484:DC489" si="1214">IF($C484&lt;&gt;"",IF(AH484&gt;0,1,0),0)</f>
        <v>0</v>
      </c>
      <c r="CU484">
        <f t="shared" si="1214"/>
        <v>0</v>
      </c>
      <c r="CV484">
        <f t="shared" si="1214"/>
        <v>0</v>
      </c>
      <c r="CW484">
        <f t="shared" si="1214"/>
        <v>0</v>
      </c>
      <c r="CX484">
        <f t="shared" si="1214"/>
        <v>0</v>
      </c>
      <c r="CY484">
        <f t="shared" si="1214"/>
        <v>0</v>
      </c>
      <c r="CZ484">
        <f t="shared" si="1214"/>
        <v>0</v>
      </c>
      <c r="DA484">
        <f t="shared" si="1214"/>
        <v>0</v>
      </c>
      <c r="DB484">
        <f t="shared" si="1214"/>
        <v>0</v>
      </c>
      <c r="DC484">
        <f t="shared" si="1214"/>
        <v>0</v>
      </c>
      <c r="DD484">
        <f t="shared" ref="DD484:DM489" si="1215">IF($C484&lt;&gt;"",IF(AR484&gt;0,1,0),0)</f>
        <v>0</v>
      </c>
      <c r="DE484">
        <f t="shared" si="1215"/>
        <v>0</v>
      </c>
      <c r="DF484">
        <f t="shared" si="1215"/>
        <v>0</v>
      </c>
      <c r="DG484">
        <f t="shared" si="1215"/>
        <v>0</v>
      </c>
      <c r="DH484">
        <f t="shared" si="1215"/>
        <v>0</v>
      </c>
      <c r="DI484">
        <f t="shared" si="1215"/>
        <v>0</v>
      </c>
      <c r="DJ484">
        <f t="shared" si="1215"/>
        <v>0</v>
      </c>
      <c r="DK484">
        <f t="shared" si="1215"/>
        <v>0</v>
      </c>
      <c r="DL484">
        <f t="shared" si="1215"/>
        <v>0</v>
      </c>
      <c r="DM484">
        <f t="shared" si="1215"/>
        <v>0</v>
      </c>
      <c r="DN484">
        <f t="shared" ref="DN484:DW489" si="1216">IF($C484&lt;&gt;"",IF(BB484&gt;0,1,0),0)</f>
        <v>0</v>
      </c>
      <c r="DO484">
        <f t="shared" si="1216"/>
        <v>0</v>
      </c>
      <c r="DP484">
        <f t="shared" si="1216"/>
        <v>0</v>
      </c>
      <c r="DQ484">
        <f t="shared" si="1216"/>
        <v>0</v>
      </c>
      <c r="DR484">
        <f t="shared" si="1216"/>
        <v>0</v>
      </c>
      <c r="DS484">
        <f t="shared" si="1216"/>
        <v>0</v>
      </c>
      <c r="DT484">
        <f t="shared" si="1216"/>
        <v>0</v>
      </c>
      <c r="DU484">
        <f t="shared" si="1216"/>
        <v>0</v>
      </c>
      <c r="DV484">
        <f t="shared" si="1216"/>
        <v>0</v>
      </c>
      <c r="DW484">
        <f t="shared" si="1216"/>
        <v>0</v>
      </c>
      <c r="DX484">
        <f t="shared" ref="DX484:DZ487" si="1217">IF($C484&lt;&gt;"",IF(BL483&gt;0,1,0),0)</f>
        <v>0</v>
      </c>
      <c r="DY484">
        <f t="shared" si="1217"/>
        <v>0</v>
      </c>
      <c r="DZ484">
        <f t="shared" si="1217"/>
        <v>0</v>
      </c>
    </row>
    <row r="485" spans="1:130">
      <c r="A485" s="106" t="str">
        <f>IF(LEFT(B537,1)&lt;&gt;"",IF(LEFT(B537,1)&lt;&gt;" ",COUNT($A$66:A482)+1,""),"")</f>
        <v/>
      </c>
      <c r="B485" s="19" t="s">
        <v>3</v>
      </c>
      <c r="C485" s="96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>
        <v>0</v>
      </c>
      <c r="S485" s="18">
        <v>0</v>
      </c>
      <c r="T485" s="41">
        <v>0</v>
      </c>
      <c r="U485" s="41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0.62520900000000001</v>
      </c>
      <c r="AB485" s="18">
        <v>1.721948</v>
      </c>
      <c r="AC485" s="18">
        <v>4.2985090000000001</v>
      </c>
      <c r="AD485" s="18">
        <v>5.5320479999999996</v>
      </c>
      <c r="AE485" s="18">
        <v>8.6302470000000007</v>
      </c>
      <c r="AF485" s="18">
        <v>10.79773</v>
      </c>
      <c r="AG485" s="18">
        <v>14.77787</v>
      </c>
      <c r="AH485" s="18">
        <v>22.02449</v>
      </c>
      <c r="AI485" s="18">
        <v>28.08616</v>
      </c>
      <c r="AJ485" s="18">
        <v>25.064889999999998</v>
      </c>
      <c r="AK485" s="18">
        <v>24.737749999999998</v>
      </c>
      <c r="AL485" s="18">
        <v>25.735440000000001</v>
      </c>
      <c r="AM485" s="18">
        <v>26.778569999999998</v>
      </c>
      <c r="AN485" s="18">
        <v>28.01031</v>
      </c>
      <c r="AO485" s="18">
        <v>9.8202619999999996</v>
      </c>
      <c r="AP485" s="18">
        <v>9.1978980000000004</v>
      </c>
      <c r="AQ485" s="18">
        <v>11.35685</v>
      </c>
      <c r="AR485" s="18">
        <v>8.9451310999999993</v>
      </c>
      <c r="AS485" s="18">
        <v>10.2506921</v>
      </c>
      <c r="AT485" s="18">
        <v>9.850707400000001</v>
      </c>
      <c r="AU485" s="18">
        <v>9.3117720999999989</v>
      </c>
      <c r="AV485" s="18">
        <v>10.9362157</v>
      </c>
      <c r="AW485" s="18">
        <v>9.5879910000000006</v>
      </c>
      <c r="AX485" s="41" t="s">
        <v>16</v>
      </c>
      <c r="AY485" s="18">
        <v>16.396357800000001</v>
      </c>
      <c r="AZ485" s="18">
        <v>24.941867099999996</v>
      </c>
      <c r="BA485" s="18">
        <v>30.1011585</v>
      </c>
      <c r="BB485" s="18">
        <v>32.4604024</v>
      </c>
      <c r="BC485" s="18">
        <v>34.113132200000003</v>
      </c>
      <c r="BD485" s="18">
        <v>44.316054299999998</v>
      </c>
      <c r="BE485" s="25">
        <v>44.396055799999999</v>
      </c>
      <c r="BF485" s="18">
        <v>47.114712900000001</v>
      </c>
      <c r="BG485" s="18">
        <f>52.5869849-BG484</f>
        <v>42.586984899999997</v>
      </c>
      <c r="BH485" s="18">
        <f>21.9176594-BH484</f>
        <v>20.017659400000003</v>
      </c>
      <c r="BI485" s="18">
        <v>22.503316100000003</v>
      </c>
      <c r="BJ485" s="18">
        <v>22.576000000000001</v>
      </c>
      <c r="BK485" s="34">
        <v>24.7101215</v>
      </c>
      <c r="BL485" s="118">
        <v>28.193236500000001</v>
      </c>
      <c r="BM485" s="118">
        <v>30.161344400000001</v>
      </c>
      <c r="BN485" s="118">
        <v>24.5</v>
      </c>
      <c r="BO485" s="103"/>
      <c r="BP485">
        <f t="shared" si="1211"/>
        <v>0</v>
      </c>
      <c r="BQ485">
        <f t="shared" si="1211"/>
        <v>0</v>
      </c>
      <c r="BR485">
        <f t="shared" si="1211"/>
        <v>0</v>
      </c>
      <c r="BS485">
        <f t="shared" si="1211"/>
        <v>0</v>
      </c>
      <c r="BT485">
        <f t="shared" si="1211"/>
        <v>0</v>
      </c>
      <c r="BU485">
        <f t="shared" si="1211"/>
        <v>0</v>
      </c>
      <c r="BV485">
        <f t="shared" si="1211"/>
        <v>0</v>
      </c>
      <c r="BW485">
        <f t="shared" si="1211"/>
        <v>0</v>
      </c>
      <c r="BX485">
        <f t="shared" si="1211"/>
        <v>0</v>
      </c>
      <c r="BY485">
        <f t="shared" si="1211"/>
        <v>0</v>
      </c>
      <c r="BZ485">
        <f t="shared" si="1212"/>
        <v>0</v>
      </c>
      <c r="CA485">
        <f t="shared" si="1212"/>
        <v>0</v>
      </c>
      <c r="CB485">
        <f t="shared" si="1212"/>
        <v>0</v>
      </c>
      <c r="CC485">
        <f t="shared" si="1212"/>
        <v>0</v>
      </c>
      <c r="CD485">
        <f t="shared" si="1212"/>
        <v>0</v>
      </c>
      <c r="CE485">
        <f t="shared" si="1212"/>
        <v>0</v>
      </c>
      <c r="CF485">
        <f t="shared" si="1212"/>
        <v>0</v>
      </c>
      <c r="CG485">
        <f t="shared" si="1212"/>
        <v>0</v>
      </c>
      <c r="CH485">
        <f t="shared" si="1212"/>
        <v>0</v>
      </c>
      <c r="CI485">
        <f t="shared" si="1212"/>
        <v>0</v>
      </c>
      <c r="CJ485">
        <f t="shared" si="1213"/>
        <v>0</v>
      </c>
      <c r="CK485">
        <f t="shared" si="1213"/>
        <v>0</v>
      </c>
      <c r="CL485">
        <f t="shared" si="1213"/>
        <v>0</v>
      </c>
      <c r="CM485">
        <f t="shared" si="1213"/>
        <v>0</v>
      </c>
      <c r="CN485">
        <f t="shared" si="1213"/>
        <v>0</v>
      </c>
      <c r="CO485">
        <f t="shared" si="1213"/>
        <v>0</v>
      </c>
      <c r="CP485">
        <f t="shared" si="1213"/>
        <v>0</v>
      </c>
      <c r="CQ485">
        <f t="shared" si="1213"/>
        <v>0</v>
      </c>
      <c r="CR485">
        <f t="shared" si="1213"/>
        <v>0</v>
      </c>
      <c r="CS485">
        <f t="shared" si="1213"/>
        <v>0</v>
      </c>
      <c r="CT485">
        <f t="shared" si="1214"/>
        <v>0</v>
      </c>
      <c r="CU485">
        <f t="shared" si="1214"/>
        <v>0</v>
      </c>
      <c r="CV485">
        <f t="shared" si="1214"/>
        <v>0</v>
      </c>
      <c r="CW485">
        <f t="shared" si="1214"/>
        <v>0</v>
      </c>
      <c r="CX485">
        <f t="shared" si="1214"/>
        <v>0</v>
      </c>
      <c r="CY485">
        <f t="shared" si="1214"/>
        <v>0</v>
      </c>
      <c r="CZ485">
        <f t="shared" si="1214"/>
        <v>0</v>
      </c>
      <c r="DA485">
        <f t="shared" si="1214"/>
        <v>0</v>
      </c>
      <c r="DB485">
        <f t="shared" si="1214"/>
        <v>0</v>
      </c>
      <c r="DC485">
        <f t="shared" si="1214"/>
        <v>0</v>
      </c>
      <c r="DD485">
        <f t="shared" si="1215"/>
        <v>0</v>
      </c>
      <c r="DE485">
        <f t="shared" si="1215"/>
        <v>0</v>
      </c>
      <c r="DF485">
        <f t="shared" si="1215"/>
        <v>0</v>
      </c>
      <c r="DG485">
        <f t="shared" si="1215"/>
        <v>0</v>
      </c>
      <c r="DH485">
        <f t="shared" si="1215"/>
        <v>0</v>
      </c>
      <c r="DI485">
        <f t="shared" si="1215"/>
        <v>0</v>
      </c>
      <c r="DJ485">
        <f t="shared" si="1215"/>
        <v>0</v>
      </c>
      <c r="DK485">
        <f t="shared" si="1215"/>
        <v>0</v>
      </c>
      <c r="DL485">
        <f t="shared" si="1215"/>
        <v>0</v>
      </c>
      <c r="DM485">
        <f t="shared" si="1215"/>
        <v>0</v>
      </c>
      <c r="DN485">
        <f t="shared" si="1216"/>
        <v>0</v>
      </c>
      <c r="DO485">
        <f t="shared" si="1216"/>
        <v>0</v>
      </c>
      <c r="DP485">
        <f t="shared" si="1216"/>
        <v>0</v>
      </c>
      <c r="DQ485">
        <f t="shared" si="1216"/>
        <v>0</v>
      </c>
      <c r="DR485">
        <f t="shared" si="1216"/>
        <v>0</v>
      </c>
      <c r="DS485">
        <f t="shared" si="1216"/>
        <v>0</v>
      </c>
      <c r="DT485">
        <f t="shared" si="1216"/>
        <v>0</v>
      </c>
      <c r="DU485">
        <f t="shared" si="1216"/>
        <v>0</v>
      </c>
      <c r="DV485">
        <f t="shared" si="1216"/>
        <v>0</v>
      </c>
      <c r="DW485">
        <f t="shared" si="1216"/>
        <v>0</v>
      </c>
      <c r="DX485">
        <f t="shared" si="1217"/>
        <v>0</v>
      </c>
      <c r="DY485">
        <f t="shared" si="1217"/>
        <v>0</v>
      </c>
      <c r="DZ485">
        <f t="shared" si="1217"/>
        <v>0</v>
      </c>
    </row>
    <row r="486" spans="1:130">
      <c r="A486" s="106"/>
      <c r="B486" s="55" t="s">
        <v>18</v>
      </c>
      <c r="C486" s="96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18">
        <v>0</v>
      </c>
      <c r="AM486" s="18">
        <v>0</v>
      </c>
      <c r="AN486" s="18">
        <v>0</v>
      </c>
      <c r="AO486" s="18">
        <v>0</v>
      </c>
      <c r="AP486" s="18">
        <v>0</v>
      </c>
      <c r="AQ486" s="18">
        <v>0</v>
      </c>
      <c r="AR486" s="18">
        <v>0</v>
      </c>
      <c r="AS486" s="18">
        <v>0</v>
      </c>
      <c r="AT486" s="18">
        <v>0</v>
      </c>
      <c r="AU486" s="18">
        <v>0</v>
      </c>
      <c r="AV486" s="18">
        <v>176</v>
      </c>
      <c r="AW486" s="18">
        <v>176</v>
      </c>
      <c r="AX486" s="18">
        <v>0</v>
      </c>
      <c r="AY486" s="18">
        <v>0</v>
      </c>
      <c r="AZ486" s="18">
        <v>0</v>
      </c>
      <c r="BA486" s="18">
        <v>0</v>
      </c>
      <c r="BB486" s="18">
        <v>0</v>
      </c>
      <c r="BC486" s="18">
        <v>0</v>
      </c>
      <c r="BD486" s="18">
        <v>0</v>
      </c>
      <c r="BE486" s="18">
        <v>0</v>
      </c>
      <c r="BF486" s="18">
        <v>0</v>
      </c>
      <c r="BG486" s="18">
        <v>0</v>
      </c>
      <c r="BH486" s="18">
        <v>0</v>
      </c>
      <c r="BI486" s="18">
        <v>0</v>
      </c>
      <c r="BJ486" s="118">
        <v>0</v>
      </c>
      <c r="BK486" s="118">
        <v>0</v>
      </c>
      <c r="BL486" s="118">
        <v>0</v>
      </c>
      <c r="BM486" s="118">
        <v>0</v>
      </c>
      <c r="BN486" s="118">
        <v>0</v>
      </c>
      <c r="BO486" s="103"/>
      <c r="BP486">
        <f t="shared" si="1211"/>
        <v>0</v>
      </c>
      <c r="BQ486">
        <f t="shared" si="1211"/>
        <v>0</v>
      </c>
      <c r="BR486">
        <f t="shared" si="1211"/>
        <v>0</v>
      </c>
      <c r="BS486">
        <f t="shared" si="1211"/>
        <v>0</v>
      </c>
      <c r="BT486">
        <f t="shared" si="1211"/>
        <v>0</v>
      </c>
      <c r="BU486">
        <f t="shared" si="1211"/>
        <v>0</v>
      </c>
      <c r="BV486">
        <f t="shared" si="1211"/>
        <v>0</v>
      </c>
      <c r="BW486">
        <f t="shared" si="1211"/>
        <v>0</v>
      </c>
      <c r="BX486">
        <f t="shared" si="1211"/>
        <v>0</v>
      </c>
      <c r="BY486">
        <f t="shared" si="1211"/>
        <v>0</v>
      </c>
      <c r="BZ486">
        <f t="shared" si="1212"/>
        <v>0</v>
      </c>
      <c r="CA486">
        <f t="shared" si="1212"/>
        <v>0</v>
      </c>
      <c r="CB486">
        <f t="shared" si="1212"/>
        <v>0</v>
      </c>
      <c r="CC486">
        <f t="shared" si="1212"/>
        <v>0</v>
      </c>
      <c r="CD486">
        <f t="shared" si="1212"/>
        <v>0</v>
      </c>
      <c r="CE486">
        <f t="shared" si="1212"/>
        <v>0</v>
      </c>
      <c r="CF486">
        <f t="shared" si="1212"/>
        <v>0</v>
      </c>
      <c r="CG486">
        <f t="shared" si="1212"/>
        <v>0</v>
      </c>
      <c r="CH486">
        <f t="shared" si="1212"/>
        <v>0</v>
      </c>
      <c r="CI486">
        <f t="shared" si="1212"/>
        <v>0</v>
      </c>
      <c r="CJ486">
        <f t="shared" si="1213"/>
        <v>0</v>
      </c>
      <c r="CK486">
        <f t="shared" si="1213"/>
        <v>0</v>
      </c>
      <c r="CL486">
        <f t="shared" si="1213"/>
        <v>0</v>
      </c>
      <c r="CM486">
        <f t="shared" si="1213"/>
        <v>0</v>
      </c>
      <c r="CN486">
        <f t="shared" si="1213"/>
        <v>0</v>
      </c>
      <c r="CO486">
        <f t="shared" si="1213"/>
        <v>0</v>
      </c>
      <c r="CP486">
        <f t="shared" si="1213"/>
        <v>0</v>
      </c>
      <c r="CQ486">
        <f t="shared" si="1213"/>
        <v>0</v>
      </c>
      <c r="CR486">
        <f t="shared" si="1213"/>
        <v>0</v>
      </c>
      <c r="CS486">
        <f t="shared" si="1213"/>
        <v>0</v>
      </c>
      <c r="CT486">
        <f t="shared" si="1214"/>
        <v>0</v>
      </c>
      <c r="CU486">
        <f t="shared" si="1214"/>
        <v>0</v>
      </c>
      <c r="CV486">
        <f t="shared" si="1214"/>
        <v>0</v>
      </c>
      <c r="CW486">
        <f t="shared" si="1214"/>
        <v>0</v>
      </c>
      <c r="CX486">
        <f t="shared" si="1214"/>
        <v>0</v>
      </c>
      <c r="CY486">
        <f t="shared" si="1214"/>
        <v>0</v>
      </c>
      <c r="CZ486">
        <f t="shared" si="1214"/>
        <v>0</v>
      </c>
      <c r="DA486">
        <f t="shared" si="1214"/>
        <v>0</v>
      </c>
      <c r="DB486">
        <f t="shared" si="1214"/>
        <v>0</v>
      </c>
      <c r="DC486">
        <f t="shared" si="1214"/>
        <v>0</v>
      </c>
      <c r="DD486">
        <f t="shared" si="1215"/>
        <v>0</v>
      </c>
      <c r="DE486">
        <f t="shared" si="1215"/>
        <v>0</v>
      </c>
      <c r="DF486">
        <f t="shared" si="1215"/>
        <v>0</v>
      </c>
      <c r="DG486">
        <f t="shared" si="1215"/>
        <v>0</v>
      </c>
      <c r="DH486">
        <f t="shared" si="1215"/>
        <v>0</v>
      </c>
      <c r="DI486">
        <f t="shared" si="1215"/>
        <v>0</v>
      </c>
      <c r="DJ486">
        <f t="shared" si="1215"/>
        <v>0</v>
      </c>
      <c r="DK486">
        <f t="shared" si="1215"/>
        <v>0</v>
      </c>
      <c r="DL486">
        <f t="shared" si="1215"/>
        <v>0</v>
      </c>
      <c r="DM486">
        <f t="shared" si="1215"/>
        <v>0</v>
      </c>
      <c r="DN486">
        <f t="shared" si="1216"/>
        <v>0</v>
      </c>
      <c r="DO486">
        <f t="shared" si="1216"/>
        <v>0</v>
      </c>
      <c r="DP486">
        <f t="shared" si="1216"/>
        <v>0</v>
      </c>
      <c r="DQ486">
        <f t="shared" si="1216"/>
        <v>0</v>
      </c>
      <c r="DR486">
        <f t="shared" si="1216"/>
        <v>0</v>
      </c>
      <c r="DS486">
        <f t="shared" si="1216"/>
        <v>0</v>
      </c>
      <c r="DT486">
        <f t="shared" si="1216"/>
        <v>0</v>
      </c>
      <c r="DU486">
        <f t="shared" si="1216"/>
        <v>0</v>
      </c>
      <c r="DV486">
        <f t="shared" si="1216"/>
        <v>0</v>
      </c>
      <c r="DW486">
        <f t="shared" si="1216"/>
        <v>0</v>
      </c>
      <c r="DX486">
        <f t="shared" si="1217"/>
        <v>0</v>
      </c>
      <c r="DY486">
        <f t="shared" si="1217"/>
        <v>0</v>
      </c>
      <c r="DZ486">
        <f t="shared" si="1217"/>
        <v>0</v>
      </c>
    </row>
    <row r="487" spans="1:130">
      <c r="A487" s="106" t="str">
        <f>IF(LEFT(B543,1)&lt;&gt;"",IF(LEFT(B543,1)&lt;&gt;" ",COUNT($A$66:A486)+1,""),"")</f>
        <v/>
      </c>
      <c r="B487" s="55" t="s">
        <v>25</v>
      </c>
      <c r="C487" s="96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0</v>
      </c>
      <c r="AG487" s="18">
        <v>0</v>
      </c>
      <c r="AH487" s="18">
        <v>0</v>
      </c>
      <c r="AI487" s="18">
        <v>0</v>
      </c>
      <c r="AJ487" s="18">
        <v>0</v>
      </c>
      <c r="AK487" s="18">
        <v>0</v>
      </c>
      <c r="AL487" s="18">
        <v>0</v>
      </c>
      <c r="AM487" s="18">
        <v>0</v>
      </c>
      <c r="AN487" s="18">
        <v>0</v>
      </c>
      <c r="AO487" s="18">
        <v>0</v>
      </c>
      <c r="AP487" s="18">
        <v>0</v>
      </c>
      <c r="AQ487" s="18">
        <v>0</v>
      </c>
      <c r="AR487" s="18">
        <v>0</v>
      </c>
      <c r="AS487" s="18">
        <v>0</v>
      </c>
      <c r="AT487" s="18">
        <v>0</v>
      </c>
      <c r="AU487" s="18">
        <v>0</v>
      </c>
      <c r="AV487" s="18">
        <v>100</v>
      </c>
      <c r="AW487" s="18">
        <v>100</v>
      </c>
      <c r="AX487" s="18">
        <v>0</v>
      </c>
      <c r="AY487" s="18">
        <v>0</v>
      </c>
      <c r="AZ487" s="18">
        <v>0</v>
      </c>
      <c r="BA487" s="18">
        <v>0</v>
      </c>
      <c r="BB487" s="18">
        <v>0</v>
      </c>
      <c r="BC487" s="18">
        <v>0</v>
      </c>
      <c r="BD487" s="18">
        <v>0</v>
      </c>
      <c r="BE487" s="25">
        <v>261</v>
      </c>
      <c r="BF487" s="18">
        <v>276.66000000000003</v>
      </c>
      <c r="BG487" s="18">
        <v>297</v>
      </c>
      <c r="BH487" s="118">
        <v>127</v>
      </c>
      <c r="BI487" s="118">
        <v>10</v>
      </c>
      <c r="BJ487" s="118">
        <v>10</v>
      </c>
      <c r="BK487" s="118">
        <v>10</v>
      </c>
      <c r="BL487" s="118">
        <v>10</v>
      </c>
      <c r="BM487" s="118">
        <v>10</v>
      </c>
      <c r="BN487" s="118">
        <v>10</v>
      </c>
      <c r="BO487" s="103"/>
      <c r="BP487">
        <f t="shared" si="1211"/>
        <v>0</v>
      </c>
      <c r="BQ487">
        <f t="shared" si="1211"/>
        <v>0</v>
      </c>
      <c r="BR487">
        <f t="shared" si="1211"/>
        <v>0</v>
      </c>
      <c r="BS487">
        <f t="shared" si="1211"/>
        <v>0</v>
      </c>
      <c r="BT487">
        <f t="shared" si="1211"/>
        <v>0</v>
      </c>
      <c r="BU487">
        <f t="shared" si="1211"/>
        <v>0</v>
      </c>
      <c r="BV487">
        <f t="shared" si="1211"/>
        <v>0</v>
      </c>
      <c r="BW487">
        <f t="shared" si="1211"/>
        <v>0</v>
      </c>
      <c r="BX487">
        <f t="shared" si="1211"/>
        <v>0</v>
      </c>
      <c r="BY487">
        <f t="shared" si="1211"/>
        <v>0</v>
      </c>
      <c r="BZ487">
        <f t="shared" si="1212"/>
        <v>0</v>
      </c>
      <c r="CA487">
        <f t="shared" si="1212"/>
        <v>0</v>
      </c>
      <c r="CB487">
        <f t="shared" si="1212"/>
        <v>0</v>
      </c>
      <c r="CC487">
        <f t="shared" si="1212"/>
        <v>0</v>
      </c>
      <c r="CD487">
        <f t="shared" si="1212"/>
        <v>0</v>
      </c>
      <c r="CE487">
        <f t="shared" si="1212"/>
        <v>0</v>
      </c>
      <c r="CF487">
        <f t="shared" si="1212"/>
        <v>0</v>
      </c>
      <c r="CG487">
        <f t="shared" si="1212"/>
        <v>0</v>
      </c>
      <c r="CH487">
        <f t="shared" si="1212"/>
        <v>0</v>
      </c>
      <c r="CI487">
        <f t="shared" si="1212"/>
        <v>0</v>
      </c>
      <c r="CJ487">
        <f t="shared" si="1213"/>
        <v>0</v>
      </c>
      <c r="CK487">
        <f t="shared" si="1213"/>
        <v>0</v>
      </c>
      <c r="CL487">
        <f t="shared" si="1213"/>
        <v>0</v>
      </c>
      <c r="CM487">
        <f t="shared" si="1213"/>
        <v>0</v>
      </c>
      <c r="CN487">
        <f t="shared" si="1213"/>
        <v>0</v>
      </c>
      <c r="CO487">
        <f t="shared" si="1213"/>
        <v>0</v>
      </c>
      <c r="CP487">
        <f t="shared" si="1213"/>
        <v>0</v>
      </c>
      <c r="CQ487">
        <f t="shared" si="1213"/>
        <v>0</v>
      </c>
      <c r="CR487">
        <f t="shared" si="1213"/>
        <v>0</v>
      </c>
      <c r="CS487">
        <f t="shared" si="1213"/>
        <v>0</v>
      </c>
      <c r="CT487">
        <f t="shared" si="1214"/>
        <v>0</v>
      </c>
      <c r="CU487">
        <f t="shared" si="1214"/>
        <v>0</v>
      </c>
      <c r="CV487">
        <f t="shared" si="1214"/>
        <v>0</v>
      </c>
      <c r="CW487">
        <f t="shared" si="1214"/>
        <v>0</v>
      </c>
      <c r="CX487">
        <f t="shared" si="1214"/>
        <v>0</v>
      </c>
      <c r="CY487">
        <f t="shared" si="1214"/>
        <v>0</v>
      </c>
      <c r="CZ487">
        <f t="shared" si="1214"/>
        <v>0</v>
      </c>
      <c r="DA487">
        <f t="shared" si="1214"/>
        <v>0</v>
      </c>
      <c r="DB487">
        <f t="shared" si="1214"/>
        <v>0</v>
      </c>
      <c r="DC487">
        <f t="shared" si="1214"/>
        <v>0</v>
      </c>
      <c r="DD487">
        <f t="shared" si="1215"/>
        <v>0</v>
      </c>
      <c r="DE487">
        <f t="shared" si="1215"/>
        <v>0</v>
      </c>
      <c r="DF487">
        <f t="shared" si="1215"/>
        <v>0</v>
      </c>
      <c r="DG487">
        <f t="shared" si="1215"/>
        <v>0</v>
      </c>
      <c r="DH487">
        <f t="shared" si="1215"/>
        <v>0</v>
      </c>
      <c r="DI487">
        <f t="shared" si="1215"/>
        <v>0</v>
      </c>
      <c r="DJ487">
        <f t="shared" si="1215"/>
        <v>0</v>
      </c>
      <c r="DK487">
        <f t="shared" si="1215"/>
        <v>0</v>
      </c>
      <c r="DL487">
        <f t="shared" si="1215"/>
        <v>0</v>
      </c>
      <c r="DM487">
        <f t="shared" si="1215"/>
        <v>0</v>
      </c>
      <c r="DN487">
        <f t="shared" si="1216"/>
        <v>0</v>
      </c>
      <c r="DO487">
        <f t="shared" si="1216"/>
        <v>0</v>
      </c>
      <c r="DP487">
        <f t="shared" si="1216"/>
        <v>0</v>
      </c>
      <c r="DQ487">
        <f t="shared" si="1216"/>
        <v>0</v>
      </c>
      <c r="DR487">
        <f t="shared" si="1216"/>
        <v>0</v>
      </c>
      <c r="DS487">
        <f t="shared" si="1216"/>
        <v>0</v>
      </c>
      <c r="DT487">
        <f t="shared" si="1216"/>
        <v>0</v>
      </c>
      <c r="DU487">
        <f t="shared" si="1216"/>
        <v>0</v>
      </c>
      <c r="DV487">
        <f t="shared" si="1216"/>
        <v>0</v>
      </c>
      <c r="DW487">
        <f t="shared" si="1216"/>
        <v>0</v>
      </c>
      <c r="DX487">
        <f t="shared" si="1217"/>
        <v>0</v>
      </c>
      <c r="DY487">
        <f t="shared" si="1217"/>
        <v>0</v>
      </c>
      <c r="DZ487">
        <f t="shared" si="1217"/>
        <v>0</v>
      </c>
    </row>
    <row r="488" spans="1:130">
      <c r="A488" s="106"/>
      <c r="B488" s="19" t="s">
        <v>205</v>
      </c>
      <c r="C488" s="96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0.41499999999999998</v>
      </c>
      <c r="Z488" s="18">
        <v>0.41499999999999998</v>
      </c>
      <c r="AA488" s="18">
        <v>0.10154199999999999</v>
      </c>
      <c r="AB488" s="18">
        <v>0.88695500000000005</v>
      </c>
      <c r="AC488" s="18">
        <v>2.650115</v>
      </c>
      <c r="AD488" s="18">
        <v>3.3299599999999998</v>
      </c>
      <c r="AE488" s="18">
        <v>5.7991270000000004</v>
      </c>
      <c r="AF488" s="18">
        <v>7.8540570000000001</v>
      </c>
      <c r="AG488" s="18">
        <v>10.715120000000001</v>
      </c>
      <c r="AH488" s="18">
        <v>15.860429999999999</v>
      </c>
      <c r="AI488" s="18">
        <v>17.180209999999999</v>
      </c>
      <c r="AJ488" s="18">
        <v>18.228950000000001</v>
      </c>
      <c r="AK488" s="18">
        <v>18.7072</v>
      </c>
      <c r="AL488" s="18">
        <v>19.51418</v>
      </c>
      <c r="AM488" s="18">
        <v>20.130140000000001</v>
      </c>
      <c r="AN488" s="18">
        <v>21.36167</v>
      </c>
      <c r="AO488" s="18">
        <v>7.4689030000000001</v>
      </c>
      <c r="AP488" s="18">
        <v>7.651116</v>
      </c>
      <c r="AQ488" s="18">
        <v>8.9626110000000008</v>
      </c>
      <c r="AR488" s="18">
        <v>6.9941291999999988</v>
      </c>
      <c r="AS488" s="18">
        <v>3.4813332999999997</v>
      </c>
      <c r="AT488" s="18">
        <v>2.8853332999999997</v>
      </c>
      <c r="AU488" s="18">
        <v>2.9609999999999999</v>
      </c>
      <c r="AV488" s="18">
        <v>9.7571929999999991</v>
      </c>
      <c r="AW488" s="41" t="s">
        <v>16</v>
      </c>
      <c r="AX488" s="18">
        <v>6.2033607999999996</v>
      </c>
      <c r="AY488" s="18">
        <v>10.433</v>
      </c>
      <c r="AZ488" s="18">
        <v>7.4293703000000004</v>
      </c>
      <c r="BA488" s="18">
        <v>9.6300000000000008</v>
      </c>
      <c r="BB488" s="18">
        <v>9.19</v>
      </c>
      <c r="BC488" s="18">
        <v>11.163</v>
      </c>
      <c r="BD488" s="18">
        <v>36.292999999999999</v>
      </c>
      <c r="BE488" s="41" t="s">
        <v>16</v>
      </c>
      <c r="BF488" s="41" t="s">
        <v>16</v>
      </c>
      <c r="BG488" s="41" t="s">
        <v>16</v>
      </c>
      <c r="BH488" s="41" t="s">
        <v>16</v>
      </c>
      <c r="BI488" s="18">
        <f>10.5191482-BI487</f>
        <v>0.51914820000000006</v>
      </c>
      <c r="BJ488" s="18">
        <v>0</v>
      </c>
      <c r="BK488" s="34">
        <v>0</v>
      </c>
      <c r="BL488" s="118">
        <v>0</v>
      </c>
      <c r="BM488" s="118">
        <v>0</v>
      </c>
      <c r="BN488" s="118">
        <v>0</v>
      </c>
      <c r="BO488" s="103"/>
      <c r="BP488">
        <f t="shared" si="1211"/>
        <v>0</v>
      </c>
      <c r="BQ488">
        <f t="shared" si="1211"/>
        <v>0</v>
      </c>
      <c r="BR488">
        <f t="shared" si="1211"/>
        <v>0</v>
      </c>
      <c r="BS488">
        <f t="shared" si="1211"/>
        <v>0</v>
      </c>
      <c r="BT488">
        <f t="shared" si="1211"/>
        <v>0</v>
      </c>
      <c r="BU488">
        <f t="shared" si="1211"/>
        <v>0</v>
      </c>
      <c r="BV488">
        <f t="shared" si="1211"/>
        <v>0</v>
      </c>
      <c r="BW488">
        <f t="shared" si="1211"/>
        <v>0</v>
      </c>
      <c r="BX488">
        <f t="shared" si="1211"/>
        <v>0</v>
      </c>
      <c r="BY488">
        <f t="shared" si="1211"/>
        <v>0</v>
      </c>
      <c r="BZ488">
        <f t="shared" si="1212"/>
        <v>0</v>
      </c>
      <c r="CA488">
        <f t="shared" si="1212"/>
        <v>0</v>
      </c>
      <c r="CB488">
        <f t="shared" si="1212"/>
        <v>0</v>
      </c>
      <c r="CC488">
        <f t="shared" si="1212"/>
        <v>0</v>
      </c>
      <c r="CD488">
        <f t="shared" si="1212"/>
        <v>0</v>
      </c>
      <c r="CE488">
        <f t="shared" si="1212"/>
        <v>0</v>
      </c>
      <c r="CF488">
        <f t="shared" si="1212"/>
        <v>0</v>
      </c>
      <c r="CG488">
        <f t="shared" si="1212"/>
        <v>0</v>
      </c>
      <c r="CH488">
        <f t="shared" si="1212"/>
        <v>0</v>
      </c>
      <c r="CI488">
        <f t="shared" si="1212"/>
        <v>0</v>
      </c>
      <c r="CJ488">
        <f t="shared" si="1213"/>
        <v>0</v>
      </c>
      <c r="CK488">
        <f t="shared" si="1213"/>
        <v>0</v>
      </c>
      <c r="CL488">
        <f t="shared" si="1213"/>
        <v>0</v>
      </c>
      <c r="CM488">
        <f t="shared" si="1213"/>
        <v>0</v>
      </c>
      <c r="CN488">
        <f t="shared" si="1213"/>
        <v>0</v>
      </c>
      <c r="CO488">
        <f t="shared" si="1213"/>
        <v>0</v>
      </c>
      <c r="CP488">
        <f t="shared" si="1213"/>
        <v>0</v>
      </c>
      <c r="CQ488">
        <f t="shared" si="1213"/>
        <v>0</v>
      </c>
      <c r="CR488">
        <f t="shared" si="1213"/>
        <v>0</v>
      </c>
      <c r="CS488">
        <f t="shared" si="1213"/>
        <v>0</v>
      </c>
      <c r="CT488">
        <f t="shared" si="1214"/>
        <v>0</v>
      </c>
      <c r="CU488">
        <f t="shared" si="1214"/>
        <v>0</v>
      </c>
      <c r="CV488">
        <f t="shared" si="1214"/>
        <v>0</v>
      </c>
      <c r="CW488">
        <f t="shared" si="1214"/>
        <v>0</v>
      </c>
      <c r="CX488">
        <f t="shared" si="1214"/>
        <v>0</v>
      </c>
      <c r="CY488">
        <f t="shared" si="1214"/>
        <v>0</v>
      </c>
      <c r="CZ488">
        <f t="shared" si="1214"/>
        <v>0</v>
      </c>
      <c r="DA488">
        <f t="shared" si="1214"/>
        <v>0</v>
      </c>
      <c r="DB488">
        <f t="shared" si="1214"/>
        <v>0</v>
      </c>
      <c r="DC488">
        <f t="shared" si="1214"/>
        <v>0</v>
      </c>
      <c r="DD488">
        <f t="shared" si="1215"/>
        <v>0</v>
      </c>
      <c r="DE488">
        <f t="shared" si="1215"/>
        <v>0</v>
      </c>
      <c r="DF488">
        <f t="shared" si="1215"/>
        <v>0</v>
      </c>
      <c r="DG488">
        <f t="shared" si="1215"/>
        <v>0</v>
      </c>
      <c r="DH488">
        <f t="shared" si="1215"/>
        <v>0</v>
      </c>
      <c r="DI488">
        <f t="shared" si="1215"/>
        <v>0</v>
      </c>
      <c r="DJ488">
        <f t="shared" si="1215"/>
        <v>0</v>
      </c>
      <c r="DK488">
        <f t="shared" si="1215"/>
        <v>0</v>
      </c>
      <c r="DL488">
        <f t="shared" si="1215"/>
        <v>0</v>
      </c>
      <c r="DM488">
        <f t="shared" si="1215"/>
        <v>0</v>
      </c>
      <c r="DN488">
        <f t="shared" si="1216"/>
        <v>0</v>
      </c>
      <c r="DO488">
        <f t="shared" si="1216"/>
        <v>0</v>
      </c>
      <c r="DP488">
        <f t="shared" si="1216"/>
        <v>0</v>
      </c>
      <c r="DQ488">
        <f t="shared" si="1216"/>
        <v>0</v>
      </c>
      <c r="DR488">
        <f t="shared" si="1216"/>
        <v>0</v>
      </c>
      <c r="DS488">
        <f t="shared" si="1216"/>
        <v>0</v>
      </c>
      <c r="DT488">
        <f t="shared" si="1216"/>
        <v>0</v>
      </c>
      <c r="DU488">
        <f t="shared" si="1216"/>
        <v>0</v>
      </c>
      <c r="DV488">
        <f t="shared" si="1216"/>
        <v>0</v>
      </c>
      <c r="DW488">
        <f t="shared" si="1216"/>
        <v>0</v>
      </c>
      <c r="DX488">
        <f t="shared" ref="DX488:DZ489" si="1218">IF($C488&lt;&gt;"",IF(BL488&gt;0,1,0),0)</f>
        <v>0</v>
      </c>
      <c r="DY488">
        <f t="shared" si="1218"/>
        <v>0</v>
      </c>
      <c r="DZ488">
        <f t="shared" si="1218"/>
        <v>0</v>
      </c>
    </row>
    <row r="489" spans="1:130">
      <c r="A489" s="106"/>
      <c r="B489" s="19" t="s">
        <v>210</v>
      </c>
      <c r="C489" s="96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>
        <v>2.5925925925925926</v>
      </c>
      <c r="AF489" s="18">
        <v>2.9629629629629628</v>
      </c>
      <c r="AG489" s="18">
        <v>3.4814814814814814</v>
      </c>
      <c r="AH489" s="18">
        <v>5.5185185185185182</v>
      </c>
      <c r="AI489" s="18">
        <v>6.7037037037037042</v>
      </c>
      <c r="AJ489" s="18">
        <v>9.8888888888888875</v>
      </c>
      <c r="AK489" s="18">
        <v>0</v>
      </c>
      <c r="AL489" s="18">
        <v>0</v>
      </c>
      <c r="AM489" s="18">
        <v>8.3703703703703702</v>
      </c>
      <c r="AN489" s="18">
        <v>1.5555555555555556</v>
      </c>
      <c r="AO489" s="18">
        <v>4.3703703703703702</v>
      </c>
      <c r="AP489" s="18">
        <v>4.3703703703703702</v>
      </c>
      <c r="AQ489" s="160">
        <v>14</v>
      </c>
      <c r="AR489" s="160">
        <v>7.7777777777777777</v>
      </c>
      <c r="AS489" s="160">
        <v>16.666666666666664</v>
      </c>
      <c r="AT489" s="160">
        <v>0</v>
      </c>
      <c r="AU489" s="160">
        <v>3</v>
      </c>
      <c r="AV489" s="160">
        <v>11</v>
      </c>
      <c r="AW489" s="160">
        <v>13</v>
      </c>
      <c r="AX489" s="160">
        <v>13</v>
      </c>
      <c r="AY489" s="160">
        <v>13</v>
      </c>
      <c r="AZ489" s="18">
        <v>13</v>
      </c>
      <c r="BA489" s="18">
        <v>13</v>
      </c>
      <c r="BB489" s="18">
        <v>13</v>
      </c>
      <c r="BC489" s="18">
        <v>13</v>
      </c>
      <c r="BD489" s="18">
        <v>9</v>
      </c>
      <c r="BE489" s="73">
        <v>0</v>
      </c>
      <c r="BF489" s="18">
        <v>6</v>
      </c>
      <c r="BG489" s="18">
        <v>0</v>
      </c>
      <c r="BH489" s="118">
        <v>0.65</v>
      </c>
      <c r="BI489" s="18">
        <v>0</v>
      </c>
      <c r="BJ489" s="18">
        <v>0</v>
      </c>
      <c r="BK489" s="34">
        <v>0</v>
      </c>
      <c r="BL489" s="118">
        <v>0</v>
      </c>
      <c r="BM489" s="118">
        <v>0</v>
      </c>
      <c r="BN489" s="118">
        <v>0</v>
      </c>
      <c r="BO489" s="103"/>
      <c r="BP489">
        <f t="shared" si="1211"/>
        <v>0</v>
      </c>
      <c r="BQ489">
        <f t="shared" si="1211"/>
        <v>0</v>
      </c>
      <c r="BR489">
        <f t="shared" si="1211"/>
        <v>0</v>
      </c>
      <c r="BS489">
        <f t="shared" si="1211"/>
        <v>0</v>
      </c>
      <c r="BT489">
        <f t="shared" si="1211"/>
        <v>0</v>
      </c>
      <c r="BU489">
        <f t="shared" si="1211"/>
        <v>0</v>
      </c>
      <c r="BV489">
        <f t="shared" si="1211"/>
        <v>0</v>
      </c>
      <c r="BW489">
        <f t="shared" si="1211"/>
        <v>0</v>
      </c>
      <c r="BX489">
        <f t="shared" si="1211"/>
        <v>0</v>
      </c>
      <c r="BY489">
        <f t="shared" si="1211"/>
        <v>0</v>
      </c>
      <c r="BZ489">
        <f t="shared" si="1212"/>
        <v>0</v>
      </c>
      <c r="CA489">
        <f t="shared" si="1212"/>
        <v>0</v>
      </c>
      <c r="CB489">
        <f t="shared" si="1212"/>
        <v>0</v>
      </c>
      <c r="CC489">
        <f t="shared" si="1212"/>
        <v>0</v>
      </c>
      <c r="CD489">
        <f t="shared" si="1212"/>
        <v>0</v>
      </c>
      <c r="CE489">
        <f t="shared" si="1212"/>
        <v>0</v>
      </c>
      <c r="CF489">
        <f t="shared" si="1212"/>
        <v>0</v>
      </c>
      <c r="CG489">
        <f t="shared" si="1212"/>
        <v>0</v>
      </c>
      <c r="CH489">
        <f t="shared" si="1212"/>
        <v>0</v>
      </c>
      <c r="CI489">
        <f t="shared" si="1212"/>
        <v>0</v>
      </c>
      <c r="CJ489">
        <f t="shared" si="1213"/>
        <v>0</v>
      </c>
      <c r="CK489">
        <f t="shared" si="1213"/>
        <v>0</v>
      </c>
      <c r="CL489">
        <f t="shared" si="1213"/>
        <v>0</v>
      </c>
      <c r="CM489">
        <f t="shared" si="1213"/>
        <v>0</v>
      </c>
      <c r="CN489">
        <f t="shared" si="1213"/>
        <v>0</v>
      </c>
      <c r="CO489">
        <f t="shared" si="1213"/>
        <v>0</v>
      </c>
      <c r="CP489">
        <f t="shared" si="1213"/>
        <v>0</v>
      </c>
      <c r="CQ489">
        <f t="shared" si="1213"/>
        <v>0</v>
      </c>
      <c r="CR489">
        <f t="shared" si="1213"/>
        <v>0</v>
      </c>
      <c r="CS489">
        <f t="shared" si="1213"/>
        <v>0</v>
      </c>
      <c r="CT489">
        <f t="shared" si="1214"/>
        <v>0</v>
      </c>
      <c r="CU489">
        <f t="shared" si="1214"/>
        <v>0</v>
      </c>
      <c r="CV489">
        <f t="shared" si="1214"/>
        <v>0</v>
      </c>
      <c r="CW489">
        <f t="shared" si="1214"/>
        <v>0</v>
      </c>
      <c r="CX489">
        <f t="shared" si="1214"/>
        <v>0</v>
      </c>
      <c r="CY489">
        <f t="shared" si="1214"/>
        <v>0</v>
      </c>
      <c r="CZ489">
        <f t="shared" si="1214"/>
        <v>0</v>
      </c>
      <c r="DA489">
        <f t="shared" si="1214"/>
        <v>0</v>
      </c>
      <c r="DB489">
        <f t="shared" si="1214"/>
        <v>0</v>
      </c>
      <c r="DC489">
        <f t="shared" si="1214"/>
        <v>0</v>
      </c>
      <c r="DD489">
        <f t="shared" si="1215"/>
        <v>0</v>
      </c>
      <c r="DE489">
        <f t="shared" si="1215"/>
        <v>0</v>
      </c>
      <c r="DF489">
        <f t="shared" si="1215"/>
        <v>0</v>
      </c>
      <c r="DG489">
        <f t="shared" si="1215"/>
        <v>0</v>
      </c>
      <c r="DH489">
        <f t="shared" si="1215"/>
        <v>0</v>
      </c>
      <c r="DI489">
        <f t="shared" si="1215"/>
        <v>0</v>
      </c>
      <c r="DJ489">
        <f t="shared" si="1215"/>
        <v>0</v>
      </c>
      <c r="DK489">
        <f t="shared" si="1215"/>
        <v>0</v>
      </c>
      <c r="DL489">
        <f t="shared" si="1215"/>
        <v>0</v>
      </c>
      <c r="DM489">
        <f t="shared" si="1215"/>
        <v>0</v>
      </c>
      <c r="DN489">
        <f t="shared" si="1216"/>
        <v>0</v>
      </c>
      <c r="DO489">
        <f t="shared" si="1216"/>
        <v>0</v>
      </c>
      <c r="DP489">
        <f t="shared" si="1216"/>
        <v>0</v>
      </c>
      <c r="DQ489">
        <f t="shared" si="1216"/>
        <v>0</v>
      </c>
      <c r="DR489">
        <f t="shared" si="1216"/>
        <v>0</v>
      </c>
      <c r="DS489">
        <f t="shared" si="1216"/>
        <v>0</v>
      </c>
      <c r="DT489">
        <f t="shared" si="1216"/>
        <v>0</v>
      </c>
      <c r="DU489">
        <f t="shared" si="1216"/>
        <v>0</v>
      </c>
      <c r="DV489">
        <f t="shared" si="1216"/>
        <v>0</v>
      </c>
      <c r="DW489">
        <f t="shared" si="1216"/>
        <v>0</v>
      </c>
      <c r="DX489">
        <f t="shared" si="1218"/>
        <v>0</v>
      </c>
      <c r="DY489">
        <f t="shared" si="1218"/>
        <v>0</v>
      </c>
      <c r="DZ489">
        <f t="shared" si="1218"/>
        <v>0</v>
      </c>
    </row>
    <row r="490" spans="1:130" ht="15.75">
      <c r="A490" s="106"/>
      <c r="B490" s="37"/>
      <c r="C490" s="96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20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18"/>
      <c r="BF490" s="118"/>
      <c r="BG490" s="118"/>
      <c r="BH490" s="118"/>
      <c r="BI490" s="118"/>
      <c r="BJ490" s="118"/>
      <c r="BK490" s="118"/>
      <c r="BL490" s="18"/>
      <c r="BM490" s="118"/>
      <c r="BN490" s="2"/>
      <c r="BO490" s="103"/>
    </row>
    <row r="491" spans="1:130">
      <c r="A491" s="105">
        <f>IF(LEFT(B491,1)&lt;&gt;"",IF(LEFT(B491,1)&lt;&gt;" ",COUNT($A$66:A490)+1,""),"")</f>
        <v>59</v>
      </c>
      <c r="B491" s="54" t="s">
        <v>73</v>
      </c>
      <c r="C491" s="96">
        <v>3</v>
      </c>
      <c r="D491" s="22">
        <f t="shared" ref="D491:P491" si="1219">SUM(D492:D497)</f>
        <v>0</v>
      </c>
      <c r="E491" s="22">
        <f t="shared" si="1219"/>
        <v>0</v>
      </c>
      <c r="F491" s="22">
        <f t="shared" si="1219"/>
        <v>0</v>
      </c>
      <c r="G491" s="22">
        <f t="shared" si="1219"/>
        <v>0</v>
      </c>
      <c r="H491" s="22">
        <f t="shared" si="1219"/>
        <v>0</v>
      </c>
      <c r="I491" s="22">
        <f t="shared" si="1219"/>
        <v>0</v>
      </c>
      <c r="J491" s="22">
        <f t="shared" si="1219"/>
        <v>0</v>
      </c>
      <c r="K491" s="22">
        <f t="shared" si="1219"/>
        <v>0</v>
      </c>
      <c r="L491" s="22">
        <f t="shared" si="1219"/>
        <v>0</v>
      </c>
      <c r="M491" s="22">
        <f t="shared" si="1219"/>
        <v>0</v>
      </c>
      <c r="N491" s="22">
        <f t="shared" si="1219"/>
        <v>0</v>
      </c>
      <c r="O491" s="22">
        <f t="shared" si="1219"/>
        <v>0</v>
      </c>
      <c r="P491" s="22">
        <f t="shared" si="1219"/>
        <v>0</v>
      </c>
      <c r="Q491" s="22">
        <f t="shared" ref="Q491:BJ491" si="1220">SUM(Q492:Q497)</f>
        <v>0</v>
      </c>
      <c r="R491" s="22">
        <f t="shared" si="1220"/>
        <v>0</v>
      </c>
      <c r="S491" s="22">
        <f t="shared" si="1220"/>
        <v>0</v>
      </c>
      <c r="T491" s="22">
        <f t="shared" si="1220"/>
        <v>0</v>
      </c>
      <c r="U491" s="22">
        <f t="shared" si="1220"/>
        <v>0</v>
      </c>
      <c r="V491" s="22">
        <f t="shared" si="1220"/>
        <v>0</v>
      </c>
      <c r="W491" s="22">
        <f t="shared" si="1220"/>
        <v>0</v>
      </c>
      <c r="X491" s="22">
        <f t="shared" si="1220"/>
        <v>0</v>
      </c>
      <c r="Y491" s="22">
        <f t="shared" si="1220"/>
        <v>0</v>
      </c>
      <c r="Z491" s="22">
        <f t="shared" si="1220"/>
        <v>0</v>
      </c>
      <c r="AA491" s="22">
        <f t="shared" si="1220"/>
        <v>0.25</v>
      </c>
      <c r="AB491" s="22">
        <f t="shared" si="1220"/>
        <v>18.07</v>
      </c>
      <c r="AC491" s="22">
        <f t="shared" si="1220"/>
        <v>76.56</v>
      </c>
      <c r="AD491" s="22">
        <f t="shared" si="1220"/>
        <v>233.19</v>
      </c>
      <c r="AE491" s="22">
        <f t="shared" si="1220"/>
        <v>329.78</v>
      </c>
      <c r="AF491" s="22">
        <f t="shared" si="1220"/>
        <v>324.18</v>
      </c>
      <c r="AG491" s="22">
        <f t="shared" si="1220"/>
        <v>915.08</v>
      </c>
      <c r="AH491" s="22">
        <f t="shared" si="1220"/>
        <v>506.47</v>
      </c>
      <c r="AI491" s="22">
        <f t="shared" si="1220"/>
        <v>533.54</v>
      </c>
      <c r="AJ491" s="22">
        <f t="shared" si="1220"/>
        <v>519.77</v>
      </c>
      <c r="AK491" s="22">
        <f t="shared" si="1220"/>
        <v>907.98</v>
      </c>
      <c r="AL491" s="22">
        <f t="shared" si="1220"/>
        <v>447.82</v>
      </c>
      <c r="AM491" s="22">
        <f t="shared" si="1220"/>
        <v>477.85</v>
      </c>
      <c r="AN491" s="22">
        <f t="shared" si="1220"/>
        <v>488.26</v>
      </c>
      <c r="AO491" s="22">
        <f t="shared" si="1220"/>
        <v>474.94</v>
      </c>
      <c r="AP491" s="22">
        <f t="shared" si="1220"/>
        <v>461.32</v>
      </c>
      <c r="AQ491" s="22">
        <f t="shared" si="1220"/>
        <v>492.23</v>
      </c>
      <c r="AR491" s="22">
        <f t="shared" si="1220"/>
        <v>541.0862879</v>
      </c>
      <c r="AS491" s="22">
        <f t="shared" si="1220"/>
        <v>522.77099999999996</v>
      </c>
      <c r="AT491" s="22">
        <f t="shared" si="1220"/>
        <v>522.04599999999994</v>
      </c>
      <c r="AU491" s="22">
        <f t="shared" si="1220"/>
        <v>534.97799999999995</v>
      </c>
      <c r="AV491" s="22">
        <f t="shared" si="1220"/>
        <v>544.93299999999999</v>
      </c>
      <c r="AW491" s="22">
        <f t="shared" si="1220"/>
        <v>544.93299999999999</v>
      </c>
      <c r="AX491" s="22">
        <f t="shared" si="1220"/>
        <v>0</v>
      </c>
      <c r="AY491" s="22">
        <f t="shared" si="1220"/>
        <v>2.7E-2</v>
      </c>
      <c r="AZ491" s="22">
        <f t="shared" si="1220"/>
        <v>1E-3</v>
      </c>
      <c r="BA491" s="22">
        <f t="shared" si="1220"/>
        <v>0</v>
      </c>
      <c r="BB491" s="22">
        <f t="shared" si="1220"/>
        <v>0</v>
      </c>
      <c r="BC491" s="22">
        <f t="shared" si="1220"/>
        <v>0</v>
      </c>
      <c r="BD491" s="22">
        <f t="shared" si="1220"/>
        <v>4.0204999999999998E-3</v>
      </c>
      <c r="BE491" s="22">
        <f t="shared" si="1220"/>
        <v>0.38900000000000001</v>
      </c>
      <c r="BF491" s="22">
        <f t="shared" si="1220"/>
        <v>0</v>
      </c>
      <c r="BG491" s="22">
        <f t="shared" si="1220"/>
        <v>0</v>
      </c>
      <c r="BH491" s="22">
        <f t="shared" si="1220"/>
        <v>0</v>
      </c>
      <c r="BI491" s="22">
        <f t="shared" si="1220"/>
        <v>0</v>
      </c>
      <c r="BJ491" s="22">
        <f t="shared" si="1220"/>
        <v>0</v>
      </c>
      <c r="BK491" s="22">
        <f>SUM(BK492:BK497)</f>
        <v>0</v>
      </c>
      <c r="BL491" s="22">
        <f>SUM(BL492:BL497)</f>
        <v>0</v>
      </c>
      <c r="BM491" s="22">
        <f>SUM(BM492:BM497)</f>
        <v>0</v>
      </c>
      <c r="BN491" s="22">
        <f>SUM(BN492:BN497)</f>
        <v>0</v>
      </c>
      <c r="BO491" s="103"/>
      <c r="BP491">
        <f t="shared" ref="BP491:CU491" si="1221">IF($C491&lt;&gt;"",IF(D491&gt;0,1,0),0)</f>
        <v>0</v>
      </c>
      <c r="BQ491">
        <f t="shared" si="1221"/>
        <v>0</v>
      </c>
      <c r="BR491">
        <f t="shared" si="1221"/>
        <v>0</v>
      </c>
      <c r="BS491">
        <f t="shared" si="1221"/>
        <v>0</v>
      </c>
      <c r="BT491">
        <f t="shared" si="1221"/>
        <v>0</v>
      </c>
      <c r="BU491">
        <f t="shared" si="1221"/>
        <v>0</v>
      </c>
      <c r="BV491">
        <f t="shared" si="1221"/>
        <v>0</v>
      </c>
      <c r="BW491">
        <f t="shared" si="1221"/>
        <v>0</v>
      </c>
      <c r="BX491">
        <f t="shared" si="1221"/>
        <v>0</v>
      </c>
      <c r="BY491">
        <f t="shared" si="1221"/>
        <v>0</v>
      </c>
      <c r="BZ491">
        <f t="shared" si="1221"/>
        <v>0</v>
      </c>
      <c r="CA491">
        <f t="shared" si="1221"/>
        <v>0</v>
      </c>
      <c r="CB491">
        <f t="shared" si="1221"/>
        <v>0</v>
      </c>
      <c r="CC491">
        <f t="shared" si="1221"/>
        <v>0</v>
      </c>
      <c r="CD491">
        <f t="shared" si="1221"/>
        <v>0</v>
      </c>
      <c r="CE491">
        <f t="shared" si="1221"/>
        <v>0</v>
      </c>
      <c r="CF491">
        <f t="shared" si="1221"/>
        <v>0</v>
      </c>
      <c r="CG491">
        <f t="shared" si="1221"/>
        <v>0</v>
      </c>
      <c r="CH491">
        <f t="shared" si="1221"/>
        <v>0</v>
      </c>
      <c r="CI491">
        <f t="shared" si="1221"/>
        <v>0</v>
      </c>
      <c r="CJ491">
        <f t="shared" si="1221"/>
        <v>0</v>
      </c>
      <c r="CK491">
        <f t="shared" si="1221"/>
        <v>0</v>
      </c>
      <c r="CL491">
        <f t="shared" si="1221"/>
        <v>0</v>
      </c>
      <c r="CM491">
        <f t="shared" si="1221"/>
        <v>1</v>
      </c>
      <c r="CN491">
        <f t="shared" si="1221"/>
        <v>1</v>
      </c>
      <c r="CO491">
        <f t="shared" si="1221"/>
        <v>1</v>
      </c>
      <c r="CP491">
        <f t="shared" si="1221"/>
        <v>1</v>
      </c>
      <c r="CQ491">
        <f t="shared" si="1221"/>
        <v>1</v>
      </c>
      <c r="CR491">
        <f t="shared" si="1221"/>
        <v>1</v>
      </c>
      <c r="CS491">
        <f t="shared" si="1221"/>
        <v>1</v>
      </c>
      <c r="CT491">
        <f t="shared" si="1221"/>
        <v>1</v>
      </c>
      <c r="CU491">
        <f t="shared" si="1221"/>
        <v>1</v>
      </c>
      <c r="CV491">
        <f t="shared" ref="CV491:DZ491" si="1222">IF($C491&lt;&gt;"",IF(AJ491&gt;0,1,0),0)</f>
        <v>1</v>
      </c>
      <c r="CW491">
        <f t="shared" si="1222"/>
        <v>1</v>
      </c>
      <c r="CX491">
        <f t="shared" si="1222"/>
        <v>1</v>
      </c>
      <c r="CY491">
        <f t="shared" si="1222"/>
        <v>1</v>
      </c>
      <c r="CZ491">
        <f t="shared" si="1222"/>
        <v>1</v>
      </c>
      <c r="DA491">
        <f t="shared" si="1222"/>
        <v>1</v>
      </c>
      <c r="DB491">
        <f t="shared" si="1222"/>
        <v>1</v>
      </c>
      <c r="DC491">
        <f t="shared" si="1222"/>
        <v>1</v>
      </c>
      <c r="DD491">
        <f t="shared" si="1222"/>
        <v>1</v>
      </c>
      <c r="DE491">
        <f t="shared" si="1222"/>
        <v>1</v>
      </c>
      <c r="DF491">
        <f t="shared" si="1222"/>
        <v>1</v>
      </c>
      <c r="DG491">
        <f t="shared" si="1222"/>
        <v>1</v>
      </c>
      <c r="DH491">
        <f t="shared" si="1222"/>
        <v>1</v>
      </c>
      <c r="DI491">
        <f t="shared" si="1222"/>
        <v>1</v>
      </c>
      <c r="DJ491">
        <f t="shared" si="1222"/>
        <v>0</v>
      </c>
      <c r="DK491">
        <f t="shared" si="1222"/>
        <v>1</v>
      </c>
      <c r="DL491">
        <f t="shared" si="1222"/>
        <v>1</v>
      </c>
      <c r="DM491">
        <f t="shared" si="1222"/>
        <v>0</v>
      </c>
      <c r="DN491">
        <f t="shared" si="1222"/>
        <v>0</v>
      </c>
      <c r="DO491">
        <f t="shared" si="1222"/>
        <v>0</v>
      </c>
      <c r="DP491">
        <f t="shared" si="1222"/>
        <v>1</v>
      </c>
      <c r="DQ491">
        <f t="shared" si="1222"/>
        <v>1</v>
      </c>
      <c r="DR491">
        <f t="shared" si="1222"/>
        <v>0</v>
      </c>
      <c r="DS491">
        <f t="shared" si="1222"/>
        <v>0</v>
      </c>
      <c r="DT491">
        <f t="shared" si="1222"/>
        <v>0</v>
      </c>
      <c r="DU491">
        <f t="shared" si="1222"/>
        <v>0</v>
      </c>
      <c r="DV491">
        <f t="shared" si="1222"/>
        <v>0</v>
      </c>
      <c r="DW491">
        <f t="shared" si="1222"/>
        <v>0</v>
      </c>
      <c r="DX491">
        <f t="shared" si="1222"/>
        <v>0</v>
      </c>
      <c r="DY491">
        <f t="shared" si="1222"/>
        <v>0</v>
      </c>
      <c r="DZ491">
        <f t="shared" si="1222"/>
        <v>0</v>
      </c>
    </row>
    <row r="492" spans="1:130">
      <c r="A492" s="105"/>
      <c r="B492" s="59" t="s">
        <v>181</v>
      </c>
      <c r="C492" s="96"/>
      <c r="D492" s="18">
        <v>0</v>
      </c>
      <c r="E492" s="18">
        <v>0</v>
      </c>
      <c r="F492" s="18">
        <v>0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69</v>
      </c>
      <c r="AJ492" s="18">
        <v>67</v>
      </c>
      <c r="AK492" s="34">
        <v>0</v>
      </c>
      <c r="AL492" s="34">
        <v>0</v>
      </c>
      <c r="AM492" s="34">
        <v>0</v>
      </c>
      <c r="AN492" s="34">
        <v>0</v>
      </c>
      <c r="AO492" s="34">
        <v>0</v>
      </c>
      <c r="AP492" s="34">
        <v>0</v>
      </c>
      <c r="AQ492" s="34">
        <v>0</v>
      </c>
      <c r="AR492" s="34">
        <v>0</v>
      </c>
      <c r="AS492" s="34">
        <v>0</v>
      </c>
      <c r="AT492" s="34">
        <v>0</v>
      </c>
      <c r="AU492" s="34">
        <v>0</v>
      </c>
      <c r="AV492" s="34">
        <v>0</v>
      </c>
      <c r="AW492" s="34">
        <v>0</v>
      </c>
      <c r="AX492" s="34">
        <v>0</v>
      </c>
      <c r="AY492" s="34">
        <v>0</v>
      </c>
      <c r="AZ492" s="34">
        <v>0</v>
      </c>
      <c r="BA492" s="34">
        <v>0</v>
      </c>
      <c r="BB492" s="34">
        <v>0</v>
      </c>
      <c r="BC492" s="34">
        <v>0</v>
      </c>
      <c r="BD492" s="34">
        <v>0</v>
      </c>
      <c r="BE492" s="34">
        <v>0</v>
      </c>
      <c r="BF492" s="34">
        <v>0</v>
      </c>
      <c r="BG492" s="34">
        <v>0</v>
      </c>
      <c r="BH492" s="34">
        <v>0</v>
      </c>
      <c r="BI492" s="34">
        <v>0</v>
      </c>
      <c r="BJ492" s="118">
        <v>0</v>
      </c>
      <c r="BK492" s="118">
        <v>0</v>
      </c>
      <c r="BL492" s="118">
        <v>0</v>
      </c>
      <c r="BM492" s="118">
        <v>0</v>
      </c>
      <c r="BN492" s="118">
        <v>0</v>
      </c>
      <c r="BO492" s="103"/>
      <c r="BP492">
        <f t="shared" ref="BP492:BY498" si="1223">IF($C492&lt;&gt;"",IF(D492&gt;0,1,0),0)</f>
        <v>0</v>
      </c>
      <c r="BQ492">
        <f t="shared" si="1223"/>
        <v>0</v>
      </c>
      <c r="BR492">
        <f t="shared" si="1223"/>
        <v>0</v>
      </c>
      <c r="BS492">
        <f t="shared" si="1223"/>
        <v>0</v>
      </c>
      <c r="BT492">
        <f t="shared" si="1223"/>
        <v>0</v>
      </c>
      <c r="BU492">
        <f t="shared" si="1223"/>
        <v>0</v>
      </c>
      <c r="BV492">
        <f t="shared" si="1223"/>
        <v>0</v>
      </c>
      <c r="BW492">
        <f t="shared" si="1223"/>
        <v>0</v>
      </c>
      <c r="BX492">
        <f t="shared" si="1223"/>
        <v>0</v>
      </c>
      <c r="BY492">
        <f t="shared" si="1223"/>
        <v>0</v>
      </c>
      <c r="BZ492">
        <f t="shared" ref="BZ492:CI498" si="1224">IF($C492&lt;&gt;"",IF(N492&gt;0,1,0),0)</f>
        <v>0</v>
      </c>
      <c r="CA492">
        <f t="shared" si="1224"/>
        <v>0</v>
      </c>
      <c r="CB492">
        <f t="shared" si="1224"/>
        <v>0</v>
      </c>
      <c r="CC492">
        <f t="shared" si="1224"/>
        <v>0</v>
      </c>
      <c r="CD492">
        <f t="shared" si="1224"/>
        <v>0</v>
      </c>
      <c r="CE492">
        <f t="shared" si="1224"/>
        <v>0</v>
      </c>
      <c r="CF492">
        <f t="shared" si="1224"/>
        <v>0</v>
      </c>
      <c r="CG492">
        <f t="shared" si="1224"/>
        <v>0</v>
      </c>
      <c r="CH492">
        <f t="shared" si="1224"/>
        <v>0</v>
      </c>
      <c r="CI492">
        <f t="shared" si="1224"/>
        <v>0</v>
      </c>
      <c r="CJ492">
        <f t="shared" ref="CJ492:CS498" si="1225">IF($C492&lt;&gt;"",IF(X492&gt;0,1,0),0)</f>
        <v>0</v>
      </c>
      <c r="CK492">
        <f t="shared" si="1225"/>
        <v>0</v>
      </c>
      <c r="CL492">
        <f t="shared" si="1225"/>
        <v>0</v>
      </c>
      <c r="CM492">
        <f t="shared" si="1225"/>
        <v>0</v>
      </c>
      <c r="CN492">
        <f t="shared" si="1225"/>
        <v>0</v>
      </c>
      <c r="CO492">
        <f t="shared" si="1225"/>
        <v>0</v>
      </c>
      <c r="CP492">
        <f t="shared" si="1225"/>
        <v>0</v>
      </c>
      <c r="CQ492">
        <f t="shared" si="1225"/>
        <v>0</v>
      </c>
      <c r="CR492">
        <f t="shared" si="1225"/>
        <v>0</v>
      </c>
      <c r="CS492">
        <f t="shared" si="1225"/>
        <v>0</v>
      </c>
      <c r="CT492">
        <f t="shared" ref="CT492:DC498" si="1226">IF($C492&lt;&gt;"",IF(AH492&gt;0,1,0),0)</f>
        <v>0</v>
      </c>
      <c r="CU492">
        <f t="shared" si="1226"/>
        <v>0</v>
      </c>
      <c r="CV492">
        <f t="shared" si="1226"/>
        <v>0</v>
      </c>
      <c r="CW492">
        <f t="shared" si="1226"/>
        <v>0</v>
      </c>
      <c r="CX492">
        <f t="shared" si="1226"/>
        <v>0</v>
      </c>
      <c r="CY492">
        <f t="shared" si="1226"/>
        <v>0</v>
      </c>
      <c r="CZ492">
        <f t="shared" si="1226"/>
        <v>0</v>
      </c>
      <c r="DA492">
        <f t="shared" si="1226"/>
        <v>0</v>
      </c>
      <c r="DB492">
        <f t="shared" si="1226"/>
        <v>0</v>
      </c>
      <c r="DC492">
        <f t="shared" si="1226"/>
        <v>0</v>
      </c>
      <c r="DD492">
        <f t="shared" ref="DD492:DM498" si="1227">IF($C492&lt;&gt;"",IF(AR492&gt;0,1,0),0)</f>
        <v>0</v>
      </c>
      <c r="DE492">
        <f t="shared" si="1227"/>
        <v>0</v>
      </c>
      <c r="DF492">
        <f t="shared" si="1227"/>
        <v>0</v>
      </c>
      <c r="DG492">
        <f t="shared" si="1227"/>
        <v>0</v>
      </c>
      <c r="DH492">
        <f t="shared" si="1227"/>
        <v>0</v>
      </c>
      <c r="DI492">
        <f t="shared" si="1227"/>
        <v>0</v>
      </c>
      <c r="DJ492">
        <f t="shared" si="1227"/>
        <v>0</v>
      </c>
      <c r="DK492">
        <f t="shared" si="1227"/>
        <v>0</v>
      </c>
      <c r="DL492">
        <f t="shared" si="1227"/>
        <v>0</v>
      </c>
      <c r="DM492">
        <f t="shared" si="1227"/>
        <v>0</v>
      </c>
      <c r="DN492">
        <f t="shared" ref="DN492:DW498" si="1228">IF($C492&lt;&gt;"",IF(BB492&gt;0,1,0),0)</f>
        <v>0</v>
      </c>
      <c r="DO492">
        <f t="shared" si="1228"/>
        <v>0</v>
      </c>
      <c r="DP492">
        <f t="shared" si="1228"/>
        <v>0</v>
      </c>
      <c r="DQ492">
        <f t="shared" si="1228"/>
        <v>0</v>
      </c>
      <c r="DR492">
        <f t="shared" si="1228"/>
        <v>0</v>
      </c>
      <c r="DS492">
        <f t="shared" si="1228"/>
        <v>0</v>
      </c>
      <c r="DT492">
        <f t="shared" si="1228"/>
        <v>0</v>
      </c>
      <c r="DU492">
        <f t="shared" si="1228"/>
        <v>0</v>
      </c>
      <c r="DV492">
        <f t="shared" si="1228"/>
        <v>0</v>
      </c>
      <c r="DW492">
        <f t="shared" si="1228"/>
        <v>0</v>
      </c>
      <c r="DX492">
        <f t="shared" ref="DX492:DZ497" si="1229">IF($C492&lt;&gt;"",IF(BL491&gt;0,1,0),0)</f>
        <v>0</v>
      </c>
      <c r="DY492">
        <f t="shared" si="1229"/>
        <v>0</v>
      </c>
      <c r="DZ492">
        <f t="shared" si="1229"/>
        <v>0</v>
      </c>
    </row>
    <row r="493" spans="1:130">
      <c r="A493" s="106"/>
      <c r="B493" s="19" t="s">
        <v>2</v>
      </c>
      <c r="C493" s="96"/>
      <c r="D493" s="18">
        <v>0</v>
      </c>
      <c r="E493" s="18">
        <v>0</v>
      </c>
      <c r="F493" s="18">
        <v>0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22"/>
      <c r="AC493" s="22"/>
      <c r="AD493" s="22"/>
      <c r="AE493" s="22"/>
      <c r="AF493" s="22"/>
      <c r="AG493" s="22"/>
      <c r="AH493" s="22"/>
      <c r="AI493" s="22"/>
      <c r="AJ493" s="41" t="s">
        <v>16</v>
      </c>
      <c r="AK493" s="18">
        <v>440</v>
      </c>
      <c r="AL493" s="18">
        <v>0</v>
      </c>
      <c r="AM493" s="18">
        <v>0</v>
      </c>
      <c r="AN493" s="18">
        <v>0</v>
      </c>
      <c r="AO493" s="18">
        <v>0</v>
      </c>
      <c r="AP493" s="18">
        <v>0</v>
      </c>
      <c r="AQ493" s="18">
        <v>0</v>
      </c>
      <c r="AR493" s="18">
        <v>0</v>
      </c>
      <c r="AS493" s="18">
        <v>0</v>
      </c>
      <c r="AT493" s="18">
        <v>0</v>
      </c>
      <c r="AU493" s="18">
        <v>0</v>
      </c>
      <c r="AV493" s="18">
        <v>0</v>
      </c>
      <c r="AW493" s="18">
        <v>0</v>
      </c>
      <c r="AX493" s="18">
        <v>0</v>
      </c>
      <c r="AY493" s="18">
        <v>0</v>
      </c>
      <c r="AZ493" s="18">
        <v>0</v>
      </c>
      <c r="BA493" s="18">
        <v>0</v>
      </c>
      <c r="BB493" s="18">
        <v>0</v>
      </c>
      <c r="BC493" s="18">
        <v>0</v>
      </c>
      <c r="BD493" s="18">
        <v>0</v>
      </c>
      <c r="BE493" s="18">
        <v>0</v>
      </c>
      <c r="BF493" s="18">
        <v>0</v>
      </c>
      <c r="BG493" s="18">
        <v>0</v>
      </c>
      <c r="BH493" s="18">
        <v>0</v>
      </c>
      <c r="BI493" s="18">
        <v>0</v>
      </c>
      <c r="BJ493" s="118">
        <v>0</v>
      </c>
      <c r="BK493" s="118">
        <v>0</v>
      </c>
      <c r="BL493" s="118">
        <v>0</v>
      </c>
      <c r="BM493" s="118">
        <v>0</v>
      </c>
      <c r="BN493" s="118">
        <v>0</v>
      </c>
      <c r="BO493" s="103"/>
      <c r="BP493">
        <f t="shared" si="1223"/>
        <v>0</v>
      </c>
      <c r="BQ493">
        <f t="shared" si="1223"/>
        <v>0</v>
      </c>
      <c r="BR493">
        <f t="shared" si="1223"/>
        <v>0</v>
      </c>
      <c r="BS493">
        <f t="shared" si="1223"/>
        <v>0</v>
      </c>
      <c r="BT493">
        <f t="shared" si="1223"/>
        <v>0</v>
      </c>
      <c r="BU493">
        <f t="shared" si="1223"/>
        <v>0</v>
      </c>
      <c r="BV493">
        <f t="shared" si="1223"/>
        <v>0</v>
      </c>
      <c r="BW493">
        <f t="shared" si="1223"/>
        <v>0</v>
      </c>
      <c r="BX493">
        <f t="shared" si="1223"/>
        <v>0</v>
      </c>
      <c r="BY493">
        <f t="shared" si="1223"/>
        <v>0</v>
      </c>
      <c r="BZ493">
        <f t="shared" si="1224"/>
        <v>0</v>
      </c>
      <c r="CA493">
        <f t="shared" si="1224"/>
        <v>0</v>
      </c>
      <c r="CB493">
        <f t="shared" si="1224"/>
        <v>0</v>
      </c>
      <c r="CC493">
        <f t="shared" si="1224"/>
        <v>0</v>
      </c>
      <c r="CD493">
        <f t="shared" si="1224"/>
        <v>0</v>
      </c>
      <c r="CE493">
        <f t="shared" si="1224"/>
        <v>0</v>
      </c>
      <c r="CF493">
        <f t="shared" si="1224"/>
        <v>0</v>
      </c>
      <c r="CG493">
        <f t="shared" si="1224"/>
        <v>0</v>
      </c>
      <c r="CH493">
        <f t="shared" si="1224"/>
        <v>0</v>
      </c>
      <c r="CI493">
        <f t="shared" si="1224"/>
        <v>0</v>
      </c>
      <c r="CJ493">
        <f t="shared" si="1225"/>
        <v>0</v>
      </c>
      <c r="CK493">
        <f t="shared" si="1225"/>
        <v>0</v>
      </c>
      <c r="CL493">
        <f t="shared" si="1225"/>
        <v>0</v>
      </c>
      <c r="CM493">
        <f t="shared" si="1225"/>
        <v>0</v>
      </c>
      <c r="CN493">
        <f t="shared" si="1225"/>
        <v>0</v>
      </c>
      <c r="CO493">
        <f t="shared" si="1225"/>
        <v>0</v>
      </c>
      <c r="CP493">
        <f t="shared" si="1225"/>
        <v>0</v>
      </c>
      <c r="CQ493">
        <f t="shared" si="1225"/>
        <v>0</v>
      </c>
      <c r="CR493">
        <f t="shared" si="1225"/>
        <v>0</v>
      </c>
      <c r="CS493">
        <f t="shared" si="1225"/>
        <v>0</v>
      </c>
      <c r="CT493">
        <f t="shared" si="1226"/>
        <v>0</v>
      </c>
      <c r="CU493">
        <f t="shared" si="1226"/>
        <v>0</v>
      </c>
      <c r="CV493">
        <f t="shared" si="1226"/>
        <v>0</v>
      </c>
      <c r="CW493">
        <f t="shared" si="1226"/>
        <v>0</v>
      </c>
      <c r="CX493">
        <f t="shared" si="1226"/>
        <v>0</v>
      </c>
      <c r="CY493">
        <f t="shared" si="1226"/>
        <v>0</v>
      </c>
      <c r="CZ493">
        <f t="shared" si="1226"/>
        <v>0</v>
      </c>
      <c r="DA493">
        <f t="shared" si="1226"/>
        <v>0</v>
      </c>
      <c r="DB493">
        <f t="shared" si="1226"/>
        <v>0</v>
      </c>
      <c r="DC493">
        <f t="shared" si="1226"/>
        <v>0</v>
      </c>
      <c r="DD493">
        <f t="shared" si="1227"/>
        <v>0</v>
      </c>
      <c r="DE493">
        <f t="shared" si="1227"/>
        <v>0</v>
      </c>
      <c r="DF493">
        <f t="shared" si="1227"/>
        <v>0</v>
      </c>
      <c r="DG493">
        <f t="shared" si="1227"/>
        <v>0</v>
      </c>
      <c r="DH493">
        <f t="shared" si="1227"/>
        <v>0</v>
      </c>
      <c r="DI493">
        <f t="shared" si="1227"/>
        <v>0</v>
      </c>
      <c r="DJ493">
        <f t="shared" si="1227"/>
        <v>0</v>
      </c>
      <c r="DK493">
        <f t="shared" si="1227"/>
        <v>0</v>
      </c>
      <c r="DL493">
        <f t="shared" si="1227"/>
        <v>0</v>
      </c>
      <c r="DM493">
        <f t="shared" si="1227"/>
        <v>0</v>
      </c>
      <c r="DN493">
        <f t="shared" si="1228"/>
        <v>0</v>
      </c>
      <c r="DO493">
        <f t="shared" si="1228"/>
        <v>0</v>
      </c>
      <c r="DP493">
        <f t="shared" si="1228"/>
        <v>0</v>
      </c>
      <c r="DQ493">
        <f t="shared" si="1228"/>
        <v>0</v>
      </c>
      <c r="DR493">
        <f t="shared" si="1228"/>
        <v>0</v>
      </c>
      <c r="DS493">
        <f t="shared" si="1228"/>
        <v>0</v>
      </c>
      <c r="DT493">
        <f t="shared" si="1228"/>
        <v>0</v>
      </c>
      <c r="DU493">
        <f t="shared" si="1228"/>
        <v>0</v>
      </c>
      <c r="DV493">
        <f t="shared" si="1228"/>
        <v>0</v>
      </c>
      <c r="DW493">
        <f t="shared" si="1228"/>
        <v>0</v>
      </c>
      <c r="DX493">
        <f t="shared" si="1229"/>
        <v>0</v>
      </c>
      <c r="DY493">
        <f t="shared" si="1229"/>
        <v>0</v>
      </c>
      <c r="DZ493">
        <f t="shared" si="1229"/>
        <v>0</v>
      </c>
    </row>
    <row r="494" spans="1:130">
      <c r="A494" s="106" t="str">
        <f>IF(LEFT(B550,1)&lt;&gt;"",IF(LEFT(B550,1)&lt;&gt;" ",COUNT($A$66:A490)+1,""),"")</f>
        <v/>
      </c>
      <c r="B494" s="55" t="s">
        <v>3</v>
      </c>
      <c r="C494" s="96"/>
      <c r="D494" s="18">
        <v>0</v>
      </c>
      <c r="E494" s="18">
        <v>0</v>
      </c>
      <c r="F494" s="18">
        <v>0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0.25</v>
      </c>
      <c r="AB494" s="18">
        <v>3.07</v>
      </c>
      <c r="AC494" s="18">
        <v>13.559999999999999</v>
      </c>
      <c r="AD494" s="18">
        <v>31.990000000000002</v>
      </c>
      <c r="AE494" s="18">
        <v>129.47999999999999</v>
      </c>
      <c r="AF494" s="18">
        <v>96.98</v>
      </c>
      <c r="AG494" s="18">
        <v>185.48000000000002</v>
      </c>
      <c r="AH494" s="18">
        <v>180.67000000000002</v>
      </c>
      <c r="AI494" s="18">
        <v>125.14</v>
      </c>
      <c r="AJ494" s="18">
        <v>87.27</v>
      </c>
      <c r="AK494" s="18">
        <v>94.68</v>
      </c>
      <c r="AL494" s="18">
        <v>55.519999999999996</v>
      </c>
      <c r="AM494" s="18">
        <v>68.75</v>
      </c>
      <c r="AN494" s="18">
        <v>81.56</v>
      </c>
      <c r="AO494" s="18">
        <v>63.24</v>
      </c>
      <c r="AP494" s="18">
        <v>64.319999999999993</v>
      </c>
      <c r="AQ494" s="18">
        <v>49.13</v>
      </c>
      <c r="AR494" s="18">
        <v>41.685287899999999</v>
      </c>
      <c r="AS494" s="18">
        <v>10.826000000000001</v>
      </c>
      <c r="AT494" s="18">
        <v>0.68400000000000005</v>
      </c>
      <c r="AU494" s="18">
        <v>0</v>
      </c>
      <c r="AV494" s="18">
        <v>0</v>
      </c>
      <c r="AW494" s="18">
        <v>0</v>
      </c>
      <c r="AX494" s="18">
        <v>0</v>
      </c>
      <c r="AY494" s="18">
        <v>2.7E-2</v>
      </c>
      <c r="AZ494" s="18">
        <v>1E-3</v>
      </c>
      <c r="BA494" s="18">
        <v>0</v>
      </c>
      <c r="BB494" s="18">
        <v>0</v>
      </c>
      <c r="BC494" s="18">
        <v>0</v>
      </c>
      <c r="BD494" s="18">
        <v>4.0204999999999998E-3</v>
      </c>
      <c r="BE494" s="25">
        <v>0.38900000000000001</v>
      </c>
      <c r="BF494" s="18">
        <v>0</v>
      </c>
      <c r="BG494" s="18">
        <v>0</v>
      </c>
      <c r="BH494" s="18">
        <v>0</v>
      </c>
      <c r="BI494" s="18">
        <v>0</v>
      </c>
      <c r="BJ494" s="118">
        <v>0</v>
      </c>
      <c r="BK494" s="118">
        <v>0</v>
      </c>
      <c r="BL494" s="118">
        <v>0</v>
      </c>
      <c r="BM494" s="118">
        <v>0</v>
      </c>
      <c r="BN494" s="118">
        <v>0</v>
      </c>
      <c r="BO494" s="103"/>
      <c r="BP494">
        <f t="shared" si="1223"/>
        <v>0</v>
      </c>
      <c r="BQ494">
        <f t="shared" si="1223"/>
        <v>0</v>
      </c>
      <c r="BR494">
        <f t="shared" si="1223"/>
        <v>0</v>
      </c>
      <c r="BS494">
        <f t="shared" si="1223"/>
        <v>0</v>
      </c>
      <c r="BT494">
        <f t="shared" si="1223"/>
        <v>0</v>
      </c>
      <c r="BU494">
        <f t="shared" si="1223"/>
        <v>0</v>
      </c>
      <c r="BV494">
        <f t="shared" si="1223"/>
        <v>0</v>
      </c>
      <c r="BW494">
        <f t="shared" si="1223"/>
        <v>0</v>
      </c>
      <c r="BX494">
        <f t="shared" si="1223"/>
        <v>0</v>
      </c>
      <c r="BY494">
        <f t="shared" si="1223"/>
        <v>0</v>
      </c>
      <c r="BZ494">
        <f t="shared" si="1224"/>
        <v>0</v>
      </c>
      <c r="CA494">
        <f t="shared" si="1224"/>
        <v>0</v>
      </c>
      <c r="CB494">
        <f t="shared" si="1224"/>
        <v>0</v>
      </c>
      <c r="CC494">
        <f t="shared" si="1224"/>
        <v>0</v>
      </c>
      <c r="CD494">
        <f t="shared" si="1224"/>
        <v>0</v>
      </c>
      <c r="CE494">
        <f t="shared" si="1224"/>
        <v>0</v>
      </c>
      <c r="CF494">
        <f t="shared" si="1224"/>
        <v>0</v>
      </c>
      <c r="CG494">
        <f t="shared" si="1224"/>
        <v>0</v>
      </c>
      <c r="CH494">
        <f t="shared" si="1224"/>
        <v>0</v>
      </c>
      <c r="CI494">
        <f t="shared" si="1224"/>
        <v>0</v>
      </c>
      <c r="CJ494">
        <f t="shared" si="1225"/>
        <v>0</v>
      </c>
      <c r="CK494">
        <f t="shared" si="1225"/>
        <v>0</v>
      </c>
      <c r="CL494">
        <f t="shared" si="1225"/>
        <v>0</v>
      </c>
      <c r="CM494">
        <f t="shared" si="1225"/>
        <v>0</v>
      </c>
      <c r="CN494">
        <f t="shared" si="1225"/>
        <v>0</v>
      </c>
      <c r="CO494">
        <f t="shared" si="1225"/>
        <v>0</v>
      </c>
      <c r="CP494">
        <f t="shared" si="1225"/>
        <v>0</v>
      </c>
      <c r="CQ494">
        <f t="shared" si="1225"/>
        <v>0</v>
      </c>
      <c r="CR494">
        <f t="shared" si="1225"/>
        <v>0</v>
      </c>
      <c r="CS494">
        <f t="shared" si="1225"/>
        <v>0</v>
      </c>
      <c r="CT494">
        <f t="shared" si="1226"/>
        <v>0</v>
      </c>
      <c r="CU494">
        <f t="shared" si="1226"/>
        <v>0</v>
      </c>
      <c r="CV494">
        <f t="shared" si="1226"/>
        <v>0</v>
      </c>
      <c r="CW494">
        <f t="shared" si="1226"/>
        <v>0</v>
      </c>
      <c r="CX494">
        <f t="shared" si="1226"/>
        <v>0</v>
      </c>
      <c r="CY494">
        <f t="shared" si="1226"/>
        <v>0</v>
      </c>
      <c r="CZ494">
        <f t="shared" si="1226"/>
        <v>0</v>
      </c>
      <c r="DA494">
        <f t="shared" si="1226"/>
        <v>0</v>
      </c>
      <c r="DB494">
        <f t="shared" si="1226"/>
        <v>0</v>
      </c>
      <c r="DC494">
        <f t="shared" si="1226"/>
        <v>0</v>
      </c>
      <c r="DD494">
        <f t="shared" si="1227"/>
        <v>0</v>
      </c>
      <c r="DE494">
        <f t="shared" si="1227"/>
        <v>0</v>
      </c>
      <c r="DF494">
        <f t="shared" si="1227"/>
        <v>0</v>
      </c>
      <c r="DG494">
        <f t="shared" si="1227"/>
        <v>0</v>
      </c>
      <c r="DH494">
        <f t="shared" si="1227"/>
        <v>0</v>
      </c>
      <c r="DI494">
        <f t="shared" si="1227"/>
        <v>0</v>
      </c>
      <c r="DJ494">
        <f t="shared" si="1227"/>
        <v>0</v>
      </c>
      <c r="DK494">
        <f t="shared" si="1227"/>
        <v>0</v>
      </c>
      <c r="DL494">
        <f t="shared" si="1227"/>
        <v>0</v>
      </c>
      <c r="DM494">
        <f t="shared" si="1227"/>
        <v>0</v>
      </c>
      <c r="DN494">
        <f t="shared" si="1228"/>
        <v>0</v>
      </c>
      <c r="DO494">
        <f t="shared" si="1228"/>
        <v>0</v>
      </c>
      <c r="DP494">
        <f t="shared" si="1228"/>
        <v>0</v>
      </c>
      <c r="DQ494">
        <f t="shared" si="1228"/>
        <v>0</v>
      </c>
      <c r="DR494">
        <f t="shared" si="1228"/>
        <v>0</v>
      </c>
      <c r="DS494">
        <f t="shared" si="1228"/>
        <v>0</v>
      </c>
      <c r="DT494">
        <f t="shared" si="1228"/>
        <v>0</v>
      </c>
      <c r="DU494">
        <f t="shared" si="1228"/>
        <v>0</v>
      </c>
      <c r="DV494">
        <f t="shared" si="1228"/>
        <v>0</v>
      </c>
      <c r="DW494">
        <f t="shared" si="1228"/>
        <v>0</v>
      </c>
      <c r="DX494">
        <f t="shared" si="1229"/>
        <v>0</v>
      </c>
      <c r="DY494">
        <f t="shared" si="1229"/>
        <v>0</v>
      </c>
      <c r="DZ494">
        <f t="shared" si="1229"/>
        <v>0</v>
      </c>
    </row>
    <row r="495" spans="1:130">
      <c r="A495" s="106" t="str">
        <f>IF(LEFT(B553,1)&lt;&gt;"",IF(LEFT(B553,1)&lt;&gt;" ",COUNT($A$66:A494)+1,""),"")</f>
        <v/>
      </c>
      <c r="B495" s="55" t="s">
        <v>18</v>
      </c>
      <c r="C495" s="96"/>
      <c r="D495" s="34">
        <v>0</v>
      </c>
      <c r="E495" s="34">
        <v>0</v>
      </c>
      <c r="F495" s="34">
        <v>0</v>
      </c>
      <c r="G495" s="34">
        <v>0</v>
      </c>
      <c r="H495" s="34">
        <v>0</v>
      </c>
      <c r="I495" s="34">
        <v>0</v>
      </c>
      <c r="J495" s="34">
        <v>0</v>
      </c>
      <c r="K495" s="34">
        <v>0</v>
      </c>
      <c r="L495" s="34">
        <v>0</v>
      </c>
      <c r="M495" s="34">
        <v>0</v>
      </c>
      <c r="N495" s="34">
        <v>0</v>
      </c>
      <c r="O495" s="34">
        <v>0</v>
      </c>
      <c r="P495" s="34">
        <v>0</v>
      </c>
      <c r="Q495" s="34">
        <v>0</v>
      </c>
      <c r="R495" s="34">
        <v>0</v>
      </c>
      <c r="S495" s="34">
        <v>0</v>
      </c>
      <c r="T495" s="34">
        <v>0</v>
      </c>
      <c r="U495" s="34">
        <v>0</v>
      </c>
      <c r="V495" s="34">
        <v>0</v>
      </c>
      <c r="W495" s="34">
        <v>0</v>
      </c>
      <c r="X495" s="34">
        <v>0</v>
      </c>
      <c r="Y495" s="34">
        <v>0</v>
      </c>
      <c r="Z495" s="34">
        <v>0</v>
      </c>
      <c r="AA495" s="34">
        <v>0</v>
      </c>
      <c r="AB495" s="34">
        <v>0</v>
      </c>
      <c r="AC495" s="34">
        <v>0</v>
      </c>
      <c r="AD495" s="34">
        <v>65</v>
      </c>
      <c r="AE495" s="34">
        <v>0</v>
      </c>
      <c r="AF495" s="34">
        <v>0</v>
      </c>
      <c r="AG495" s="34">
        <v>0</v>
      </c>
      <c r="AH495" s="34">
        <v>0</v>
      </c>
      <c r="AI495" s="34">
        <v>0</v>
      </c>
      <c r="AJ495" s="34">
        <v>0</v>
      </c>
      <c r="AK495" s="34">
        <v>0</v>
      </c>
      <c r="AL495" s="34">
        <v>0</v>
      </c>
      <c r="AM495" s="34">
        <v>0</v>
      </c>
      <c r="AN495" s="34">
        <v>0</v>
      </c>
      <c r="AO495" s="34">
        <v>0</v>
      </c>
      <c r="AP495" s="34">
        <v>0</v>
      </c>
      <c r="AQ495" s="34">
        <v>0</v>
      </c>
      <c r="AR495" s="34">
        <v>0</v>
      </c>
      <c r="AS495" s="34">
        <v>0</v>
      </c>
      <c r="AT495" s="34">
        <v>0</v>
      </c>
      <c r="AU495" s="34">
        <v>0</v>
      </c>
      <c r="AV495" s="34">
        <v>0</v>
      </c>
      <c r="AW495" s="34">
        <v>0</v>
      </c>
      <c r="AX495" s="34">
        <v>0</v>
      </c>
      <c r="AY495" s="34">
        <v>0</v>
      </c>
      <c r="AZ495" s="34">
        <v>0</v>
      </c>
      <c r="BA495" s="34">
        <v>0</v>
      </c>
      <c r="BB495" s="34">
        <v>0</v>
      </c>
      <c r="BC495" s="34">
        <v>0</v>
      </c>
      <c r="BD495" s="34">
        <v>0</v>
      </c>
      <c r="BE495" s="43">
        <v>0</v>
      </c>
      <c r="BF495" s="34">
        <v>0</v>
      </c>
      <c r="BG495" s="34">
        <v>0</v>
      </c>
      <c r="BH495" s="34">
        <v>0</v>
      </c>
      <c r="BI495" s="34">
        <v>0</v>
      </c>
      <c r="BJ495" s="118">
        <v>0</v>
      </c>
      <c r="BK495" s="118">
        <v>0</v>
      </c>
      <c r="BL495" s="118">
        <v>0</v>
      </c>
      <c r="BM495" s="118">
        <v>0</v>
      </c>
      <c r="BN495" s="118">
        <v>0</v>
      </c>
      <c r="BO495" s="103"/>
      <c r="BP495">
        <f t="shared" si="1223"/>
        <v>0</v>
      </c>
      <c r="BQ495">
        <f t="shared" si="1223"/>
        <v>0</v>
      </c>
      <c r="BR495">
        <f t="shared" si="1223"/>
        <v>0</v>
      </c>
      <c r="BS495">
        <f t="shared" si="1223"/>
        <v>0</v>
      </c>
      <c r="BT495">
        <f t="shared" si="1223"/>
        <v>0</v>
      </c>
      <c r="BU495">
        <f t="shared" si="1223"/>
        <v>0</v>
      </c>
      <c r="BV495">
        <f t="shared" si="1223"/>
        <v>0</v>
      </c>
      <c r="BW495">
        <f t="shared" si="1223"/>
        <v>0</v>
      </c>
      <c r="BX495">
        <f t="shared" si="1223"/>
        <v>0</v>
      </c>
      <c r="BY495">
        <f t="shared" si="1223"/>
        <v>0</v>
      </c>
      <c r="BZ495">
        <f t="shared" si="1224"/>
        <v>0</v>
      </c>
      <c r="CA495">
        <f t="shared" si="1224"/>
        <v>0</v>
      </c>
      <c r="CB495">
        <f t="shared" si="1224"/>
        <v>0</v>
      </c>
      <c r="CC495">
        <f t="shared" si="1224"/>
        <v>0</v>
      </c>
      <c r="CD495">
        <f t="shared" si="1224"/>
        <v>0</v>
      </c>
      <c r="CE495">
        <f t="shared" si="1224"/>
        <v>0</v>
      </c>
      <c r="CF495">
        <f t="shared" si="1224"/>
        <v>0</v>
      </c>
      <c r="CG495">
        <f t="shared" si="1224"/>
        <v>0</v>
      </c>
      <c r="CH495">
        <f t="shared" si="1224"/>
        <v>0</v>
      </c>
      <c r="CI495">
        <f t="shared" si="1224"/>
        <v>0</v>
      </c>
      <c r="CJ495">
        <f t="shared" si="1225"/>
        <v>0</v>
      </c>
      <c r="CK495">
        <f t="shared" si="1225"/>
        <v>0</v>
      </c>
      <c r="CL495">
        <f t="shared" si="1225"/>
        <v>0</v>
      </c>
      <c r="CM495">
        <f t="shared" si="1225"/>
        <v>0</v>
      </c>
      <c r="CN495">
        <f t="shared" si="1225"/>
        <v>0</v>
      </c>
      <c r="CO495">
        <f t="shared" si="1225"/>
        <v>0</v>
      </c>
      <c r="CP495">
        <f t="shared" si="1225"/>
        <v>0</v>
      </c>
      <c r="CQ495">
        <f t="shared" si="1225"/>
        <v>0</v>
      </c>
      <c r="CR495">
        <f t="shared" si="1225"/>
        <v>0</v>
      </c>
      <c r="CS495">
        <f t="shared" si="1225"/>
        <v>0</v>
      </c>
      <c r="CT495">
        <f t="shared" si="1226"/>
        <v>0</v>
      </c>
      <c r="CU495">
        <f t="shared" si="1226"/>
        <v>0</v>
      </c>
      <c r="CV495">
        <f t="shared" si="1226"/>
        <v>0</v>
      </c>
      <c r="CW495">
        <f t="shared" si="1226"/>
        <v>0</v>
      </c>
      <c r="CX495">
        <f t="shared" si="1226"/>
        <v>0</v>
      </c>
      <c r="CY495">
        <f t="shared" si="1226"/>
        <v>0</v>
      </c>
      <c r="CZ495">
        <f t="shared" si="1226"/>
        <v>0</v>
      </c>
      <c r="DA495">
        <f t="shared" si="1226"/>
        <v>0</v>
      </c>
      <c r="DB495">
        <f t="shared" si="1226"/>
        <v>0</v>
      </c>
      <c r="DC495">
        <f t="shared" si="1226"/>
        <v>0</v>
      </c>
      <c r="DD495">
        <f t="shared" si="1227"/>
        <v>0</v>
      </c>
      <c r="DE495">
        <f t="shared" si="1227"/>
        <v>0</v>
      </c>
      <c r="DF495">
        <f t="shared" si="1227"/>
        <v>0</v>
      </c>
      <c r="DG495">
        <f t="shared" si="1227"/>
        <v>0</v>
      </c>
      <c r="DH495">
        <f t="shared" si="1227"/>
        <v>0</v>
      </c>
      <c r="DI495">
        <f t="shared" si="1227"/>
        <v>0</v>
      </c>
      <c r="DJ495">
        <f t="shared" si="1227"/>
        <v>0</v>
      </c>
      <c r="DK495">
        <f t="shared" si="1227"/>
        <v>0</v>
      </c>
      <c r="DL495">
        <f t="shared" si="1227"/>
        <v>0</v>
      </c>
      <c r="DM495">
        <f t="shared" si="1227"/>
        <v>0</v>
      </c>
      <c r="DN495">
        <f t="shared" si="1228"/>
        <v>0</v>
      </c>
      <c r="DO495">
        <f t="shared" si="1228"/>
        <v>0</v>
      </c>
      <c r="DP495">
        <f t="shared" si="1228"/>
        <v>0</v>
      </c>
      <c r="DQ495">
        <f t="shared" si="1228"/>
        <v>0</v>
      </c>
      <c r="DR495">
        <f t="shared" si="1228"/>
        <v>0</v>
      </c>
      <c r="DS495">
        <f t="shared" si="1228"/>
        <v>0</v>
      </c>
      <c r="DT495">
        <f t="shared" si="1228"/>
        <v>0</v>
      </c>
      <c r="DU495">
        <f t="shared" si="1228"/>
        <v>0</v>
      </c>
      <c r="DV495">
        <f t="shared" si="1228"/>
        <v>0</v>
      </c>
      <c r="DW495">
        <f t="shared" si="1228"/>
        <v>0</v>
      </c>
      <c r="DX495">
        <f t="shared" si="1229"/>
        <v>0</v>
      </c>
      <c r="DY495">
        <f t="shared" si="1229"/>
        <v>0</v>
      </c>
      <c r="DZ495">
        <f t="shared" si="1229"/>
        <v>0</v>
      </c>
    </row>
    <row r="496" spans="1:130">
      <c r="A496" s="106"/>
      <c r="B496" s="55" t="s">
        <v>25</v>
      </c>
      <c r="C496" s="96"/>
      <c r="D496" s="18">
        <v>0</v>
      </c>
      <c r="E496" s="18">
        <v>0</v>
      </c>
      <c r="F496" s="18">
        <v>0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500</v>
      </c>
      <c r="AH496" s="18">
        <v>0</v>
      </c>
      <c r="AI496" s="18">
        <v>0</v>
      </c>
      <c r="AJ496" s="18">
        <v>0</v>
      </c>
      <c r="AK496" s="18">
        <v>0</v>
      </c>
      <c r="AL496" s="18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  <c r="AS496" s="18">
        <v>0</v>
      </c>
      <c r="AT496" s="18">
        <v>0</v>
      </c>
      <c r="AU496" s="18">
        <v>0</v>
      </c>
      <c r="AV496" s="18">
        <v>0</v>
      </c>
      <c r="AW496" s="18">
        <v>0</v>
      </c>
      <c r="AX496" s="18">
        <v>0</v>
      </c>
      <c r="AY496" s="18">
        <v>0</v>
      </c>
      <c r="AZ496" s="18">
        <v>0</v>
      </c>
      <c r="BA496" s="18">
        <v>0</v>
      </c>
      <c r="BB496" s="18">
        <v>0</v>
      </c>
      <c r="BC496" s="18">
        <v>0</v>
      </c>
      <c r="BD496" s="18">
        <v>0</v>
      </c>
      <c r="BE496" s="25">
        <v>0</v>
      </c>
      <c r="BF496" s="18">
        <v>0</v>
      </c>
      <c r="BG496" s="18">
        <v>0</v>
      </c>
      <c r="BH496" s="18">
        <v>0</v>
      </c>
      <c r="BI496" s="18">
        <v>0</v>
      </c>
      <c r="BJ496" s="118">
        <v>0</v>
      </c>
      <c r="BK496" s="118">
        <v>0</v>
      </c>
      <c r="BL496" s="118">
        <v>0</v>
      </c>
      <c r="BM496" s="118">
        <v>0</v>
      </c>
      <c r="BN496" s="118">
        <v>0</v>
      </c>
      <c r="BO496" s="103"/>
      <c r="BP496">
        <f t="shared" si="1223"/>
        <v>0</v>
      </c>
      <c r="BQ496">
        <f t="shared" si="1223"/>
        <v>0</v>
      </c>
      <c r="BR496">
        <f t="shared" si="1223"/>
        <v>0</v>
      </c>
      <c r="BS496">
        <f t="shared" si="1223"/>
        <v>0</v>
      </c>
      <c r="BT496">
        <f t="shared" si="1223"/>
        <v>0</v>
      </c>
      <c r="BU496">
        <f t="shared" si="1223"/>
        <v>0</v>
      </c>
      <c r="BV496">
        <f t="shared" si="1223"/>
        <v>0</v>
      </c>
      <c r="BW496">
        <f t="shared" si="1223"/>
        <v>0</v>
      </c>
      <c r="BX496">
        <f t="shared" si="1223"/>
        <v>0</v>
      </c>
      <c r="BY496">
        <f t="shared" si="1223"/>
        <v>0</v>
      </c>
      <c r="BZ496">
        <f t="shared" si="1224"/>
        <v>0</v>
      </c>
      <c r="CA496">
        <f t="shared" si="1224"/>
        <v>0</v>
      </c>
      <c r="CB496">
        <f t="shared" si="1224"/>
        <v>0</v>
      </c>
      <c r="CC496">
        <f t="shared" si="1224"/>
        <v>0</v>
      </c>
      <c r="CD496">
        <f t="shared" si="1224"/>
        <v>0</v>
      </c>
      <c r="CE496">
        <f t="shared" si="1224"/>
        <v>0</v>
      </c>
      <c r="CF496">
        <f t="shared" si="1224"/>
        <v>0</v>
      </c>
      <c r="CG496">
        <f t="shared" si="1224"/>
        <v>0</v>
      </c>
      <c r="CH496">
        <f t="shared" si="1224"/>
        <v>0</v>
      </c>
      <c r="CI496">
        <f t="shared" si="1224"/>
        <v>0</v>
      </c>
      <c r="CJ496">
        <f t="shared" si="1225"/>
        <v>0</v>
      </c>
      <c r="CK496">
        <f t="shared" si="1225"/>
        <v>0</v>
      </c>
      <c r="CL496">
        <f t="shared" si="1225"/>
        <v>0</v>
      </c>
      <c r="CM496">
        <f t="shared" si="1225"/>
        <v>0</v>
      </c>
      <c r="CN496">
        <f t="shared" si="1225"/>
        <v>0</v>
      </c>
      <c r="CO496">
        <f t="shared" si="1225"/>
        <v>0</v>
      </c>
      <c r="CP496">
        <f t="shared" si="1225"/>
        <v>0</v>
      </c>
      <c r="CQ496">
        <f t="shared" si="1225"/>
        <v>0</v>
      </c>
      <c r="CR496">
        <f t="shared" si="1225"/>
        <v>0</v>
      </c>
      <c r="CS496">
        <f t="shared" si="1225"/>
        <v>0</v>
      </c>
      <c r="CT496">
        <f t="shared" si="1226"/>
        <v>0</v>
      </c>
      <c r="CU496">
        <f t="shared" si="1226"/>
        <v>0</v>
      </c>
      <c r="CV496">
        <f t="shared" si="1226"/>
        <v>0</v>
      </c>
      <c r="CW496">
        <f t="shared" si="1226"/>
        <v>0</v>
      </c>
      <c r="CX496">
        <f t="shared" si="1226"/>
        <v>0</v>
      </c>
      <c r="CY496">
        <f t="shared" si="1226"/>
        <v>0</v>
      </c>
      <c r="CZ496">
        <f t="shared" si="1226"/>
        <v>0</v>
      </c>
      <c r="DA496">
        <f t="shared" si="1226"/>
        <v>0</v>
      </c>
      <c r="DB496">
        <f t="shared" si="1226"/>
        <v>0</v>
      </c>
      <c r="DC496">
        <f t="shared" si="1226"/>
        <v>0</v>
      </c>
      <c r="DD496">
        <f t="shared" si="1227"/>
        <v>0</v>
      </c>
      <c r="DE496">
        <f t="shared" si="1227"/>
        <v>0</v>
      </c>
      <c r="DF496">
        <f t="shared" si="1227"/>
        <v>0</v>
      </c>
      <c r="DG496">
        <f t="shared" si="1227"/>
        <v>0</v>
      </c>
      <c r="DH496">
        <f t="shared" si="1227"/>
        <v>0</v>
      </c>
      <c r="DI496">
        <f t="shared" si="1227"/>
        <v>0</v>
      </c>
      <c r="DJ496">
        <f t="shared" si="1227"/>
        <v>0</v>
      </c>
      <c r="DK496">
        <f t="shared" si="1227"/>
        <v>0</v>
      </c>
      <c r="DL496">
        <f t="shared" si="1227"/>
        <v>0</v>
      </c>
      <c r="DM496">
        <f t="shared" si="1227"/>
        <v>0</v>
      </c>
      <c r="DN496">
        <f t="shared" si="1228"/>
        <v>0</v>
      </c>
      <c r="DO496">
        <f t="shared" si="1228"/>
        <v>0</v>
      </c>
      <c r="DP496">
        <f t="shared" si="1228"/>
        <v>0</v>
      </c>
      <c r="DQ496">
        <f t="shared" si="1228"/>
        <v>0</v>
      </c>
      <c r="DR496">
        <f t="shared" si="1228"/>
        <v>0</v>
      </c>
      <c r="DS496">
        <f t="shared" si="1228"/>
        <v>0</v>
      </c>
      <c r="DT496">
        <f t="shared" si="1228"/>
        <v>0</v>
      </c>
      <c r="DU496">
        <f t="shared" si="1228"/>
        <v>0</v>
      </c>
      <c r="DV496">
        <f t="shared" si="1228"/>
        <v>0</v>
      </c>
      <c r="DW496">
        <f t="shared" si="1228"/>
        <v>0</v>
      </c>
      <c r="DX496">
        <f t="shared" si="1229"/>
        <v>0</v>
      </c>
      <c r="DY496">
        <f t="shared" si="1229"/>
        <v>0</v>
      </c>
      <c r="DZ496">
        <f t="shared" si="1229"/>
        <v>0</v>
      </c>
    </row>
    <row r="497" spans="1:130">
      <c r="A497" s="106"/>
      <c r="B497" s="19" t="s">
        <v>205</v>
      </c>
      <c r="C497" s="96"/>
      <c r="D497" s="18">
        <v>0</v>
      </c>
      <c r="E497" s="18">
        <v>0</v>
      </c>
      <c r="F497" s="18">
        <v>0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15</v>
      </c>
      <c r="AC497" s="18">
        <v>63</v>
      </c>
      <c r="AD497" s="18">
        <v>136.19999999999999</v>
      </c>
      <c r="AE497" s="18">
        <v>200.3</v>
      </c>
      <c r="AF497" s="18">
        <v>227.2</v>
      </c>
      <c r="AG497" s="18">
        <v>229.60000000000002</v>
      </c>
      <c r="AH497" s="18">
        <v>325.8</v>
      </c>
      <c r="AI497" s="18">
        <v>339.4</v>
      </c>
      <c r="AJ497" s="18">
        <v>365.5</v>
      </c>
      <c r="AK497" s="18">
        <v>373.3</v>
      </c>
      <c r="AL497" s="18">
        <v>392.3</v>
      </c>
      <c r="AM497" s="18">
        <v>409.1</v>
      </c>
      <c r="AN497" s="18">
        <v>406.7</v>
      </c>
      <c r="AO497" s="18">
        <v>411.7</v>
      </c>
      <c r="AP497" s="18">
        <v>397</v>
      </c>
      <c r="AQ497" s="18">
        <v>443.1</v>
      </c>
      <c r="AR497" s="18">
        <v>499.40100000000001</v>
      </c>
      <c r="AS497" s="18">
        <v>511.94499999999999</v>
      </c>
      <c r="AT497" s="18">
        <v>521.36199999999997</v>
      </c>
      <c r="AU497" s="18">
        <v>534.97799999999995</v>
      </c>
      <c r="AV497" s="18">
        <v>544.93299999999999</v>
      </c>
      <c r="AW497" s="18">
        <v>544.93299999999999</v>
      </c>
      <c r="AX497" s="18">
        <v>0</v>
      </c>
      <c r="AY497" s="18">
        <v>0</v>
      </c>
      <c r="AZ497" s="18">
        <v>0</v>
      </c>
      <c r="BA497" s="18">
        <v>0</v>
      </c>
      <c r="BB497" s="18">
        <v>0</v>
      </c>
      <c r="BC497" s="18">
        <v>0</v>
      </c>
      <c r="BD497" s="18">
        <v>0</v>
      </c>
      <c r="BE497" s="25">
        <v>0</v>
      </c>
      <c r="BF497" s="18">
        <v>0</v>
      </c>
      <c r="BG497" s="18">
        <v>0</v>
      </c>
      <c r="BH497" s="18">
        <v>0</v>
      </c>
      <c r="BI497" s="18">
        <v>0</v>
      </c>
      <c r="BJ497" s="118">
        <v>0</v>
      </c>
      <c r="BK497" s="118">
        <v>0</v>
      </c>
      <c r="BL497" s="118">
        <v>0</v>
      </c>
      <c r="BM497" s="118">
        <v>0</v>
      </c>
      <c r="BN497" s="118">
        <v>0</v>
      </c>
      <c r="BO497" s="103"/>
      <c r="BP497">
        <f t="shared" si="1223"/>
        <v>0</v>
      </c>
      <c r="BQ497">
        <f t="shared" si="1223"/>
        <v>0</v>
      </c>
      <c r="BR497">
        <f t="shared" si="1223"/>
        <v>0</v>
      </c>
      <c r="BS497">
        <f t="shared" si="1223"/>
        <v>0</v>
      </c>
      <c r="BT497">
        <f t="shared" si="1223"/>
        <v>0</v>
      </c>
      <c r="BU497">
        <f t="shared" si="1223"/>
        <v>0</v>
      </c>
      <c r="BV497">
        <f t="shared" si="1223"/>
        <v>0</v>
      </c>
      <c r="BW497">
        <f t="shared" si="1223"/>
        <v>0</v>
      </c>
      <c r="BX497">
        <f t="shared" si="1223"/>
        <v>0</v>
      </c>
      <c r="BY497">
        <f t="shared" si="1223"/>
        <v>0</v>
      </c>
      <c r="BZ497">
        <f t="shared" si="1224"/>
        <v>0</v>
      </c>
      <c r="CA497">
        <f t="shared" si="1224"/>
        <v>0</v>
      </c>
      <c r="CB497">
        <f t="shared" si="1224"/>
        <v>0</v>
      </c>
      <c r="CC497">
        <f t="shared" si="1224"/>
        <v>0</v>
      </c>
      <c r="CD497">
        <f t="shared" si="1224"/>
        <v>0</v>
      </c>
      <c r="CE497">
        <f t="shared" si="1224"/>
        <v>0</v>
      </c>
      <c r="CF497">
        <f t="shared" si="1224"/>
        <v>0</v>
      </c>
      <c r="CG497">
        <f t="shared" si="1224"/>
        <v>0</v>
      </c>
      <c r="CH497">
        <f t="shared" si="1224"/>
        <v>0</v>
      </c>
      <c r="CI497">
        <f t="shared" si="1224"/>
        <v>0</v>
      </c>
      <c r="CJ497">
        <f t="shared" si="1225"/>
        <v>0</v>
      </c>
      <c r="CK497">
        <f t="shared" si="1225"/>
        <v>0</v>
      </c>
      <c r="CL497">
        <f t="shared" si="1225"/>
        <v>0</v>
      </c>
      <c r="CM497">
        <f t="shared" si="1225"/>
        <v>0</v>
      </c>
      <c r="CN497">
        <f t="shared" si="1225"/>
        <v>0</v>
      </c>
      <c r="CO497">
        <f t="shared" si="1225"/>
        <v>0</v>
      </c>
      <c r="CP497">
        <f t="shared" si="1225"/>
        <v>0</v>
      </c>
      <c r="CQ497">
        <f t="shared" si="1225"/>
        <v>0</v>
      </c>
      <c r="CR497">
        <f t="shared" si="1225"/>
        <v>0</v>
      </c>
      <c r="CS497">
        <f t="shared" si="1225"/>
        <v>0</v>
      </c>
      <c r="CT497">
        <f t="shared" si="1226"/>
        <v>0</v>
      </c>
      <c r="CU497">
        <f t="shared" si="1226"/>
        <v>0</v>
      </c>
      <c r="CV497">
        <f t="shared" si="1226"/>
        <v>0</v>
      </c>
      <c r="CW497">
        <f t="shared" si="1226"/>
        <v>0</v>
      </c>
      <c r="CX497">
        <f t="shared" si="1226"/>
        <v>0</v>
      </c>
      <c r="CY497">
        <f t="shared" si="1226"/>
        <v>0</v>
      </c>
      <c r="CZ497">
        <f t="shared" si="1226"/>
        <v>0</v>
      </c>
      <c r="DA497">
        <f t="shared" si="1226"/>
        <v>0</v>
      </c>
      <c r="DB497">
        <f t="shared" si="1226"/>
        <v>0</v>
      </c>
      <c r="DC497">
        <f t="shared" si="1226"/>
        <v>0</v>
      </c>
      <c r="DD497">
        <f t="shared" si="1227"/>
        <v>0</v>
      </c>
      <c r="DE497">
        <f t="shared" si="1227"/>
        <v>0</v>
      </c>
      <c r="DF497">
        <f t="shared" si="1227"/>
        <v>0</v>
      </c>
      <c r="DG497">
        <f t="shared" si="1227"/>
        <v>0</v>
      </c>
      <c r="DH497">
        <f t="shared" si="1227"/>
        <v>0</v>
      </c>
      <c r="DI497">
        <f t="shared" si="1227"/>
        <v>0</v>
      </c>
      <c r="DJ497">
        <f t="shared" si="1227"/>
        <v>0</v>
      </c>
      <c r="DK497">
        <f t="shared" si="1227"/>
        <v>0</v>
      </c>
      <c r="DL497">
        <f t="shared" si="1227"/>
        <v>0</v>
      </c>
      <c r="DM497">
        <f t="shared" si="1227"/>
        <v>0</v>
      </c>
      <c r="DN497">
        <f t="shared" si="1228"/>
        <v>0</v>
      </c>
      <c r="DO497">
        <f t="shared" si="1228"/>
        <v>0</v>
      </c>
      <c r="DP497">
        <f t="shared" si="1228"/>
        <v>0</v>
      </c>
      <c r="DQ497">
        <f t="shared" si="1228"/>
        <v>0</v>
      </c>
      <c r="DR497">
        <f t="shared" si="1228"/>
        <v>0</v>
      </c>
      <c r="DS497">
        <f t="shared" si="1228"/>
        <v>0</v>
      </c>
      <c r="DT497">
        <f t="shared" si="1228"/>
        <v>0</v>
      </c>
      <c r="DU497">
        <f t="shared" si="1228"/>
        <v>0</v>
      </c>
      <c r="DV497">
        <f t="shared" si="1228"/>
        <v>0</v>
      </c>
      <c r="DW497">
        <f t="shared" si="1228"/>
        <v>0</v>
      </c>
      <c r="DX497">
        <f t="shared" si="1229"/>
        <v>0</v>
      </c>
      <c r="DY497">
        <f t="shared" si="1229"/>
        <v>0</v>
      </c>
      <c r="DZ497">
        <f t="shared" si="1229"/>
        <v>0</v>
      </c>
    </row>
    <row r="498" spans="1:130">
      <c r="A498" s="106"/>
      <c r="B498" s="19" t="s">
        <v>210</v>
      </c>
      <c r="C498" s="96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>
        <v>44.988864142538972</v>
      </c>
      <c r="AI498" s="18">
        <v>66.580516898608337</v>
      </c>
      <c r="AJ498" s="18">
        <v>78.421985815602838</v>
      </c>
      <c r="AK498" s="18">
        <v>166.38297872340425</v>
      </c>
      <c r="AL498" s="18">
        <v>137.28695652173911</v>
      </c>
      <c r="AM498" s="18">
        <v>221.89328743545613</v>
      </c>
      <c r="AN498" s="18">
        <v>75.735537190082638</v>
      </c>
      <c r="AO498" s="18">
        <v>28.03953871499176</v>
      </c>
      <c r="AP498" s="18">
        <v>0</v>
      </c>
      <c r="AQ498" s="60">
        <v>0</v>
      </c>
      <c r="AR498" s="60">
        <v>48.195876288659797</v>
      </c>
      <c r="AS498" s="60">
        <v>126.71755725190839</v>
      </c>
      <c r="AT498" s="60">
        <v>116.11253196930946</v>
      </c>
      <c r="AU498" s="60">
        <v>117.2544080604534</v>
      </c>
      <c r="AV498" s="60">
        <v>110.81761006289308</v>
      </c>
      <c r="AW498" s="60">
        <v>108.12581913499345</v>
      </c>
      <c r="AX498" s="18">
        <v>0</v>
      </c>
      <c r="AY498" s="18">
        <v>0</v>
      </c>
      <c r="AZ498" s="18">
        <v>0</v>
      </c>
      <c r="BA498" s="18">
        <v>754</v>
      </c>
      <c r="BB498" s="18">
        <v>641.42233632862633</v>
      </c>
      <c r="BC498" s="18">
        <v>620</v>
      </c>
      <c r="BD498" s="18">
        <v>704</v>
      </c>
      <c r="BE498" s="25">
        <v>445</v>
      </c>
      <c r="BF498" s="18">
        <v>448.7</v>
      </c>
      <c r="BG498" s="18">
        <v>460.5263157894737</v>
      </c>
      <c r="BH498" s="18">
        <v>0</v>
      </c>
      <c r="BI498" s="18">
        <v>0</v>
      </c>
      <c r="BJ498" s="18">
        <v>0</v>
      </c>
      <c r="BK498" s="118">
        <v>0</v>
      </c>
      <c r="BL498" s="118">
        <v>0</v>
      </c>
      <c r="BM498" s="118">
        <v>0</v>
      </c>
      <c r="BN498" s="118">
        <v>0</v>
      </c>
      <c r="BO498" s="103"/>
      <c r="BP498">
        <f t="shared" si="1223"/>
        <v>0</v>
      </c>
      <c r="BQ498">
        <f t="shared" si="1223"/>
        <v>0</v>
      </c>
      <c r="BR498">
        <f t="shared" si="1223"/>
        <v>0</v>
      </c>
      <c r="BS498">
        <f t="shared" si="1223"/>
        <v>0</v>
      </c>
      <c r="BT498">
        <f t="shared" si="1223"/>
        <v>0</v>
      </c>
      <c r="BU498">
        <f t="shared" si="1223"/>
        <v>0</v>
      </c>
      <c r="BV498">
        <f t="shared" si="1223"/>
        <v>0</v>
      </c>
      <c r="BW498">
        <f t="shared" si="1223"/>
        <v>0</v>
      </c>
      <c r="BX498">
        <f t="shared" si="1223"/>
        <v>0</v>
      </c>
      <c r="BY498">
        <f t="shared" si="1223"/>
        <v>0</v>
      </c>
      <c r="BZ498">
        <f t="shared" si="1224"/>
        <v>0</v>
      </c>
      <c r="CA498">
        <f t="shared" si="1224"/>
        <v>0</v>
      </c>
      <c r="CB498">
        <f t="shared" si="1224"/>
        <v>0</v>
      </c>
      <c r="CC498">
        <f t="shared" si="1224"/>
        <v>0</v>
      </c>
      <c r="CD498">
        <f t="shared" si="1224"/>
        <v>0</v>
      </c>
      <c r="CE498">
        <f t="shared" si="1224"/>
        <v>0</v>
      </c>
      <c r="CF498">
        <f t="shared" si="1224"/>
        <v>0</v>
      </c>
      <c r="CG498">
        <f t="shared" si="1224"/>
        <v>0</v>
      </c>
      <c r="CH498">
        <f t="shared" si="1224"/>
        <v>0</v>
      </c>
      <c r="CI498">
        <f t="shared" si="1224"/>
        <v>0</v>
      </c>
      <c r="CJ498">
        <f t="shared" si="1225"/>
        <v>0</v>
      </c>
      <c r="CK498">
        <f t="shared" si="1225"/>
        <v>0</v>
      </c>
      <c r="CL498">
        <f t="shared" si="1225"/>
        <v>0</v>
      </c>
      <c r="CM498">
        <f t="shared" si="1225"/>
        <v>0</v>
      </c>
      <c r="CN498">
        <f t="shared" si="1225"/>
        <v>0</v>
      </c>
      <c r="CO498">
        <f t="shared" si="1225"/>
        <v>0</v>
      </c>
      <c r="CP498">
        <f t="shared" si="1225"/>
        <v>0</v>
      </c>
      <c r="CQ498">
        <f t="shared" si="1225"/>
        <v>0</v>
      </c>
      <c r="CR498">
        <f t="shared" si="1225"/>
        <v>0</v>
      </c>
      <c r="CS498">
        <f t="shared" si="1225"/>
        <v>0</v>
      </c>
      <c r="CT498">
        <f t="shared" si="1226"/>
        <v>0</v>
      </c>
      <c r="CU498">
        <f t="shared" si="1226"/>
        <v>0</v>
      </c>
      <c r="CV498">
        <f t="shared" si="1226"/>
        <v>0</v>
      </c>
      <c r="CW498">
        <f t="shared" si="1226"/>
        <v>0</v>
      </c>
      <c r="CX498">
        <f t="shared" si="1226"/>
        <v>0</v>
      </c>
      <c r="CY498">
        <f t="shared" si="1226"/>
        <v>0</v>
      </c>
      <c r="CZ498">
        <f t="shared" si="1226"/>
        <v>0</v>
      </c>
      <c r="DA498">
        <f t="shared" si="1226"/>
        <v>0</v>
      </c>
      <c r="DB498">
        <f t="shared" si="1226"/>
        <v>0</v>
      </c>
      <c r="DC498">
        <f t="shared" si="1226"/>
        <v>0</v>
      </c>
      <c r="DD498">
        <f t="shared" si="1227"/>
        <v>0</v>
      </c>
      <c r="DE498">
        <f t="shared" si="1227"/>
        <v>0</v>
      </c>
      <c r="DF498">
        <f t="shared" si="1227"/>
        <v>0</v>
      </c>
      <c r="DG498">
        <f t="shared" si="1227"/>
        <v>0</v>
      </c>
      <c r="DH498">
        <f t="shared" si="1227"/>
        <v>0</v>
      </c>
      <c r="DI498">
        <f t="shared" si="1227"/>
        <v>0</v>
      </c>
      <c r="DJ498">
        <f t="shared" si="1227"/>
        <v>0</v>
      </c>
      <c r="DK498">
        <f t="shared" si="1227"/>
        <v>0</v>
      </c>
      <c r="DL498">
        <f t="shared" si="1227"/>
        <v>0</v>
      </c>
      <c r="DM498">
        <f t="shared" si="1227"/>
        <v>0</v>
      </c>
      <c r="DN498">
        <f t="shared" si="1228"/>
        <v>0</v>
      </c>
      <c r="DO498">
        <f t="shared" si="1228"/>
        <v>0</v>
      </c>
      <c r="DP498">
        <f t="shared" si="1228"/>
        <v>0</v>
      </c>
      <c r="DQ498">
        <f t="shared" si="1228"/>
        <v>0</v>
      </c>
      <c r="DR498">
        <f t="shared" si="1228"/>
        <v>0</v>
      </c>
      <c r="DS498">
        <f t="shared" si="1228"/>
        <v>0</v>
      </c>
      <c r="DT498">
        <f t="shared" si="1228"/>
        <v>0</v>
      </c>
      <c r="DU498">
        <f t="shared" si="1228"/>
        <v>0</v>
      </c>
      <c r="DV498">
        <f t="shared" si="1228"/>
        <v>0</v>
      </c>
      <c r="DW498">
        <f t="shared" si="1228"/>
        <v>0</v>
      </c>
      <c r="DX498">
        <f>IF($C498&lt;&gt;"",IF(BL498&gt;0,1,0),0)</f>
        <v>0</v>
      </c>
      <c r="DY498">
        <f>IF($C498&lt;&gt;"",IF(BM498&gt;0,1,0),0)</f>
        <v>0</v>
      </c>
      <c r="DZ498">
        <f>IF($C498&lt;&gt;"",IF(BN498&gt;0,1,0),0)</f>
        <v>0</v>
      </c>
    </row>
    <row r="499" spans="1:130" ht="15.75">
      <c r="A499" s="106" t="str">
        <f>IF(LEFT(B558,1)&lt;&gt;"",IF(LEFT(B558,1)&lt;&gt;" ",COUNT($A$66:A496)+1,""),"")</f>
        <v/>
      </c>
      <c r="B499" s="55"/>
      <c r="C499" s="96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  <c r="AS499" s="60"/>
      <c r="AT499" s="60"/>
      <c r="AU499" s="60"/>
      <c r="AV499" s="60"/>
      <c r="AW499" s="60"/>
      <c r="AX499" s="60"/>
      <c r="AY499" s="60"/>
      <c r="AZ499" s="60"/>
      <c r="BA499" s="60"/>
      <c r="BB499" s="60"/>
      <c r="BC499" s="60"/>
      <c r="BD499" s="18"/>
      <c r="BE499" s="25"/>
      <c r="BF499" s="18"/>
      <c r="BG499" s="18"/>
      <c r="BH499" s="18"/>
      <c r="BI499" s="2"/>
      <c r="BJ499" s="2"/>
      <c r="BK499" s="2"/>
      <c r="BL499" s="2"/>
      <c r="BM499" s="2"/>
      <c r="BN499" s="2"/>
      <c r="BO499" s="103"/>
    </row>
    <row r="500" spans="1:130">
      <c r="A500" s="105">
        <f>IF(LEFT(B500,1)&lt;&gt;"",IF(LEFT(B500,1)&lt;&gt;" ",COUNT($A$66:A499)+1,""),"")</f>
        <v>60</v>
      </c>
      <c r="B500" s="32" t="s">
        <v>74</v>
      </c>
      <c r="C500" s="96">
        <v>4</v>
      </c>
      <c r="D500" s="22">
        <f t="shared" ref="D500:AI500" si="1230">SUM(D501:D506)</f>
        <v>0</v>
      </c>
      <c r="E500" s="22">
        <f t="shared" si="1230"/>
        <v>0</v>
      </c>
      <c r="F500" s="22">
        <f t="shared" si="1230"/>
        <v>0</v>
      </c>
      <c r="G500" s="22">
        <f t="shared" si="1230"/>
        <v>0</v>
      </c>
      <c r="H500" s="22">
        <f t="shared" si="1230"/>
        <v>0</v>
      </c>
      <c r="I500" s="22">
        <f t="shared" si="1230"/>
        <v>29</v>
      </c>
      <c r="J500" s="22">
        <f t="shared" si="1230"/>
        <v>0</v>
      </c>
      <c r="K500" s="22">
        <f t="shared" si="1230"/>
        <v>7</v>
      </c>
      <c r="L500" s="22">
        <f t="shared" si="1230"/>
        <v>9</v>
      </c>
      <c r="M500" s="22">
        <f t="shared" si="1230"/>
        <v>9</v>
      </c>
      <c r="N500" s="22">
        <f t="shared" si="1230"/>
        <v>21.639989999999997</v>
      </c>
      <c r="O500" s="22">
        <f t="shared" si="1230"/>
        <v>41.883610000000004</v>
      </c>
      <c r="P500" s="22">
        <f t="shared" si="1230"/>
        <v>62.846000000000004</v>
      </c>
      <c r="Q500" s="22">
        <f t="shared" si="1230"/>
        <v>95.896059999999991</v>
      </c>
      <c r="R500" s="22">
        <f t="shared" si="1230"/>
        <v>129.62461999999999</v>
      </c>
      <c r="S500" s="22">
        <f t="shared" si="1230"/>
        <v>157.77278999999999</v>
      </c>
      <c r="T500" s="22">
        <f t="shared" si="1230"/>
        <v>172.31241</v>
      </c>
      <c r="U500" s="22">
        <f t="shared" si="1230"/>
        <v>200.73041999999998</v>
      </c>
      <c r="V500" s="22">
        <f t="shared" si="1230"/>
        <v>242.93898000000002</v>
      </c>
      <c r="W500" s="22">
        <f t="shared" si="1230"/>
        <v>249.02305000000001</v>
      </c>
      <c r="X500" s="22">
        <f t="shared" si="1230"/>
        <v>134.27115000000001</v>
      </c>
      <c r="Y500" s="22">
        <f t="shared" si="1230"/>
        <v>160.13992999999999</v>
      </c>
      <c r="Z500" s="22">
        <f t="shared" si="1230"/>
        <v>191.14829</v>
      </c>
      <c r="AA500" s="22">
        <f t="shared" si="1230"/>
        <v>207.31389000000001</v>
      </c>
      <c r="AB500" s="22">
        <f t="shared" si="1230"/>
        <v>201.51857000000001</v>
      </c>
      <c r="AC500" s="22">
        <f t="shared" si="1230"/>
        <v>261.209</v>
      </c>
      <c r="AD500" s="22">
        <f t="shared" si="1230"/>
        <v>225.89437000000001</v>
      </c>
      <c r="AE500" s="22">
        <f t="shared" si="1230"/>
        <v>211.66829999999999</v>
      </c>
      <c r="AF500" s="22">
        <f t="shared" si="1230"/>
        <v>304.22140000000002</v>
      </c>
      <c r="AG500" s="22">
        <f t="shared" si="1230"/>
        <v>654.90684999999996</v>
      </c>
      <c r="AH500" s="22">
        <f t="shared" si="1230"/>
        <v>319.28021999999999</v>
      </c>
      <c r="AI500" s="22">
        <f t="shared" si="1230"/>
        <v>344.63380000000001</v>
      </c>
      <c r="AJ500" s="22">
        <f t="shared" ref="AJ500:BK500" si="1231">SUM(AJ501:AJ506)</f>
        <v>486.89055999999999</v>
      </c>
      <c r="AK500" s="22">
        <f t="shared" si="1231"/>
        <v>413.12979000000001</v>
      </c>
      <c r="AL500" s="22">
        <f t="shared" si="1231"/>
        <v>565.32989999999995</v>
      </c>
      <c r="AM500" s="22">
        <f t="shared" si="1231"/>
        <v>628.11721</v>
      </c>
      <c r="AN500" s="22">
        <f t="shared" si="1231"/>
        <v>534.94743999999992</v>
      </c>
      <c r="AO500" s="22">
        <f t="shared" si="1231"/>
        <v>449.77424999999999</v>
      </c>
      <c r="AP500" s="22">
        <f t="shared" si="1231"/>
        <v>697.77819999999997</v>
      </c>
      <c r="AQ500" s="22">
        <f t="shared" si="1231"/>
        <v>575.15350000000001</v>
      </c>
      <c r="AR500" s="22">
        <f t="shared" si="1231"/>
        <v>399.89256949999998</v>
      </c>
      <c r="AS500" s="22">
        <f t="shared" si="1231"/>
        <v>503.80954700000001</v>
      </c>
      <c r="AT500" s="22">
        <f t="shared" si="1231"/>
        <v>347.17105620000001</v>
      </c>
      <c r="AU500" s="22">
        <f t="shared" si="1231"/>
        <v>343.17423070000001</v>
      </c>
      <c r="AV500" s="22">
        <f t="shared" si="1231"/>
        <v>328.57734419999997</v>
      </c>
      <c r="AW500" s="22">
        <f t="shared" si="1231"/>
        <v>376.55357479999998</v>
      </c>
      <c r="AX500" s="22">
        <f t="shared" si="1231"/>
        <v>339.81376049999994</v>
      </c>
      <c r="AY500" s="22">
        <f t="shared" si="1231"/>
        <v>358.62762169999996</v>
      </c>
      <c r="AZ500" s="22">
        <f t="shared" si="1231"/>
        <v>342.79216610000003</v>
      </c>
      <c r="BA500" s="22">
        <f t="shared" si="1231"/>
        <v>126.848843</v>
      </c>
      <c r="BB500" s="22">
        <f t="shared" si="1231"/>
        <v>248.24912040000001</v>
      </c>
      <c r="BC500" s="22">
        <f t="shared" si="1231"/>
        <v>162.4931263</v>
      </c>
      <c r="BD500" s="22">
        <f t="shared" si="1231"/>
        <v>693.56459959999995</v>
      </c>
      <c r="BE500" s="22">
        <f t="shared" si="1231"/>
        <v>93.514700300000015</v>
      </c>
      <c r="BF500" s="22">
        <f t="shared" si="1231"/>
        <v>91.305665300000001</v>
      </c>
      <c r="BG500" s="22">
        <f t="shared" si="1231"/>
        <v>89.570988800000009</v>
      </c>
      <c r="BH500" s="22">
        <f t="shared" si="1231"/>
        <v>88.9352631</v>
      </c>
      <c r="BI500" s="22">
        <f t="shared" si="1231"/>
        <v>90.918596899999997</v>
      </c>
      <c r="BJ500" s="22">
        <f t="shared" si="1231"/>
        <v>90.351640399999994</v>
      </c>
      <c r="BK500" s="22">
        <f t="shared" si="1231"/>
        <v>90.215119200000004</v>
      </c>
      <c r="BL500" s="22">
        <f>SUM(BL501:BL506)</f>
        <v>130.0001742</v>
      </c>
      <c r="BM500" s="22">
        <f>SUM(BM501:BM506)</f>
        <v>126.411098</v>
      </c>
      <c r="BN500" s="22">
        <f>SUM(BN501:BN506)</f>
        <v>144</v>
      </c>
      <c r="BO500" s="103"/>
      <c r="BP500">
        <f t="shared" ref="BP500:BY507" si="1232">IF($C500&lt;&gt;"",IF(D500&gt;0,1,0),0)</f>
        <v>0</v>
      </c>
      <c r="BQ500">
        <f t="shared" si="1232"/>
        <v>0</v>
      </c>
      <c r="BR500">
        <f t="shared" si="1232"/>
        <v>0</v>
      </c>
      <c r="BS500">
        <f t="shared" si="1232"/>
        <v>0</v>
      </c>
      <c r="BT500">
        <f t="shared" si="1232"/>
        <v>0</v>
      </c>
      <c r="BU500">
        <f t="shared" si="1232"/>
        <v>1</v>
      </c>
      <c r="BV500">
        <f t="shared" si="1232"/>
        <v>0</v>
      </c>
      <c r="BW500">
        <f t="shared" si="1232"/>
        <v>1</v>
      </c>
      <c r="BX500">
        <f t="shared" si="1232"/>
        <v>1</v>
      </c>
      <c r="BY500">
        <f t="shared" si="1232"/>
        <v>1</v>
      </c>
      <c r="BZ500">
        <f t="shared" ref="BZ500:CI507" si="1233">IF($C500&lt;&gt;"",IF(N500&gt;0,1,0),0)</f>
        <v>1</v>
      </c>
      <c r="CA500">
        <f t="shared" si="1233"/>
        <v>1</v>
      </c>
      <c r="CB500">
        <f t="shared" si="1233"/>
        <v>1</v>
      </c>
      <c r="CC500">
        <f t="shared" si="1233"/>
        <v>1</v>
      </c>
      <c r="CD500">
        <f t="shared" si="1233"/>
        <v>1</v>
      </c>
      <c r="CE500">
        <f t="shared" si="1233"/>
        <v>1</v>
      </c>
      <c r="CF500">
        <f t="shared" si="1233"/>
        <v>1</v>
      </c>
      <c r="CG500">
        <f t="shared" si="1233"/>
        <v>1</v>
      </c>
      <c r="CH500">
        <f t="shared" si="1233"/>
        <v>1</v>
      </c>
      <c r="CI500">
        <f t="shared" si="1233"/>
        <v>1</v>
      </c>
      <c r="CJ500">
        <f t="shared" ref="CJ500:CS507" si="1234">IF($C500&lt;&gt;"",IF(X500&gt;0,1,0),0)</f>
        <v>1</v>
      </c>
      <c r="CK500">
        <f t="shared" si="1234"/>
        <v>1</v>
      </c>
      <c r="CL500">
        <f t="shared" si="1234"/>
        <v>1</v>
      </c>
      <c r="CM500">
        <f t="shared" si="1234"/>
        <v>1</v>
      </c>
      <c r="CN500">
        <f t="shared" si="1234"/>
        <v>1</v>
      </c>
      <c r="CO500">
        <f t="shared" si="1234"/>
        <v>1</v>
      </c>
      <c r="CP500">
        <f t="shared" si="1234"/>
        <v>1</v>
      </c>
      <c r="CQ500">
        <f t="shared" si="1234"/>
        <v>1</v>
      </c>
      <c r="CR500">
        <f t="shared" si="1234"/>
        <v>1</v>
      </c>
      <c r="CS500">
        <f t="shared" si="1234"/>
        <v>1</v>
      </c>
      <c r="CT500">
        <f t="shared" ref="CT500:DC507" si="1235">IF($C500&lt;&gt;"",IF(AH500&gt;0,1,0),0)</f>
        <v>1</v>
      </c>
      <c r="CU500">
        <f t="shared" si="1235"/>
        <v>1</v>
      </c>
      <c r="CV500">
        <f t="shared" si="1235"/>
        <v>1</v>
      </c>
      <c r="CW500">
        <f t="shared" si="1235"/>
        <v>1</v>
      </c>
      <c r="CX500">
        <f t="shared" si="1235"/>
        <v>1</v>
      </c>
      <c r="CY500">
        <f t="shared" si="1235"/>
        <v>1</v>
      </c>
      <c r="CZ500">
        <f t="shared" si="1235"/>
        <v>1</v>
      </c>
      <c r="DA500">
        <f t="shared" si="1235"/>
        <v>1</v>
      </c>
      <c r="DB500">
        <f t="shared" si="1235"/>
        <v>1</v>
      </c>
      <c r="DC500">
        <f t="shared" si="1235"/>
        <v>1</v>
      </c>
      <c r="DD500">
        <f t="shared" ref="DD500:DM507" si="1236">IF($C500&lt;&gt;"",IF(AR500&gt;0,1,0),0)</f>
        <v>1</v>
      </c>
      <c r="DE500">
        <f t="shared" si="1236"/>
        <v>1</v>
      </c>
      <c r="DF500">
        <f t="shared" si="1236"/>
        <v>1</v>
      </c>
      <c r="DG500">
        <f t="shared" si="1236"/>
        <v>1</v>
      </c>
      <c r="DH500">
        <f t="shared" si="1236"/>
        <v>1</v>
      </c>
      <c r="DI500">
        <f t="shared" si="1236"/>
        <v>1</v>
      </c>
      <c r="DJ500">
        <f t="shared" si="1236"/>
        <v>1</v>
      </c>
      <c r="DK500">
        <f t="shared" si="1236"/>
        <v>1</v>
      </c>
      <c r="DL500">
        <f t="shared" si="1236"/>
        <v>1</v>
      </c>
      <c r="DM500">
        <f t="shared" si="1236"/>
        <v>1</v>
      </c>
      <c r="DN500">
        <f t="shared" ref="DN500:DW507" si="1237">IF($C500&lt;&gt;"",IF(BB500&gt;0,1,0),0)</f>
        <v>1</v>
      </c>
      <c r="DO500">
        <f t="shared" si="1237"/>
        <v>1</v>
      </c>
      <c r="DP500">
        <f t="shared" si="1237"/>
        <v>1</v>
      </c>
      <c r="DQ500">
        <f t="shared" si="1237"/>
        <v>1</v>
      </c>
      <c r="DR500">
        <f t="shared" si="1237"/>
        <v>1</v>
      </c>
      <c r="DS500">
        <f t="shared" si="1237"/>
        <v>1</v>
      </c>
      <c r="DT500">
        <f t="shared" si="1237"/>
        <v>1</v>
      </c>
      <c r="DU500">
        <f t="shared" si="1237"/>
        <v>1</v>
      </c>
      <c r="DV500">
        <f t="shared" si="1237"/>
        <v>1</v>
      </c>
      <c r="DW500">
        <f t="shared" si="1237"/>
        <v>1</v>
      </c>
      <c r="DX500">
        <f t="shared" ref="DX500:DZ507" si="1238">IF($C500&lt;&gt;"",IF(BL500&gt;0,1,0),0)</f>
        <v>1</v>
      </c>
      <c r="DY500">
        <f t="shared" si="1238"/>
        <v>1</v>
      </c>
      <c r="DZ500">
        <f t="shared" si="1238"/>
        <v>1</v>
      </c>
    </row>
    <row r="501" spans="1:130">
      <c r="A501" s="105"/>
      <c r="B501" s="19" t="s">
        <v>199</v>
      </c>
      <c r="C501" s="96"/>
      <c r="D501" s="18">
        <v>0</v>
      </c>
      <c r="E501" s="18">
        <v>0</v>
      </c>
      <c r="F501" s="18">
        <v>0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62">
        <v>0</v>
      </c>
      <c r="U501" s="62">
        <v>0</v>
      </c>
      <c r="V501" s="62">
        <v>0</v>
      </c>
      <c r="W501" s="62">
        <v>0</v>
      </c>
      <c r="X501" s="62">
        <v>0</v>
      </c>
      <c r="Y501" s="62">
        <v>0</v>
      </c>
      <c r="Z501" s="62">
        <v>0</v>
      </c>
      <c r="AA501" s="62">
        <v>0</v>
      </c>
      <c r="AB501" s="62">
        <v>0</v>
      </c>
      <c r="AC501" s="18">
        <v>0</v>
      </c>
      <c r="AD501" s="62">
        <v>0</v>
      </c>
      <c r="AE501" s="62">
        <v>0</v>
      </c>
      <c r="AF501" s="62">
        <v>0</v>
      </c>
      <c r="AG501" s="62">
        <v>0</v>
      </c>
      <c r="AH501" s="62">
        <v>0</v>
      </c>
      <c r="AI501" s="62">
        <v>0</v>
      </c>
      <c r="AJ501" s="62">
        <v>0</v>
      </c>
      <c r="AK501" s="62">
        <v>0</v>
      </c>
      <c r="AL501" s="62">
        <v>0</v>
      </c>
      <c r="AM501" s="62">
        <v>0</v>
      </c>
      <c r="AN501" s="18">
        <v>0</v>
      </c>
      <c r="AO501" s="62">
        <v>0</v>
      </c>
      <c r="AP501" s="62">
        <v>0</v>
      </c>
      <c r="AQ501" s="62">
        <v>0</v>
      </c>
      <c r="AR501" s="18">
        <v>0</v>
      </c>
      <c r="AS501" s="62">
        <v>0</v>
      </c>
      <c r="AT501" s="62">
        <v>0</v>
      </c>
      <c r="AU501" s="62">
        <v>0</v>
      </c>
      <c r="AV501" s="62">
        <v>0</v>
      </c>
      <c r="AW501" s="62">
        <v>0</v>
      </c>
      <c r="AX501" s="18">
        <v>0</v>
      </c>
      <c r="AY501" s="18">
        <v>0</v>
      </c>
      <c r="AZ501" s="62">
        <v>0</v>
      </c>
      <c r="BA501" s="62">
        <v>0</v>
      </c>
      <c r="BB501" s="18">
        <v>34</v>
      </c>
      <c r="BC501" s="18">
        <v>0</v>
      </c>
      <c r="BD501" s="62">
        <v>0</v>
      </c>
      <c r="BE501" s="63">
        <v>0</v>
      </c>
      <c r="BF501" s="25">
        <v>0</v>
      </c>
      <c r="BG501" s="25">
        <v>0</v>
      </c>
      <c r="BH501" s="25">
        <v>0</v>
      </c>
      <c r="BI501" s="25">
        <v>0</v>
      </c>
      <c r="BJ501" s="118">
        <v>0</v>
      </c>
      <c r="BK501" s="118">
        <v>0</v>
      </c>
      <c r="BL501" s="118">
        <v>0</v>
      </c>
      <c r="BM501" s="118">
        <v>0</v>
      </c>
      <c r="BN501" s="118">
        <v>0</v>
      </c>
      <c r="BO501" s="103"/>
      <c r="BP501">
        <f t="shared" si="1232"/>
        <v>0</v>
      </c>
      <c r="BQ501">
        <f t="shared" si="1232"/>
        <v>0</v>
      </c>
      <c r="BR501">
        <f t="shared" si="1232"/>
        <v>0</v>
      </c>
      <c r="BS501">
        <f t="shared" si="1232"/>
        <v>0</v>
      </c>
      <c r="BT501">
        <f t="shared" si="1232"/>
        <v>0</v>
      </c>
      <c r="BU501">
        <f t="shared" si="1232"/>
        <v>0</v>
      </c>
      <c r="BV501">
        <f t="shared" si="1232"/>
        <v>0</v>
      </c>
      <c r="BW501">
        <f t="shared" si="1232"/>
        <v>0</v>
      </c>
      <c r="BX501">
        <f t="shared" si="1232"/>
        <v>0</v>
      </c>
      <c r="BY501">
        <f t="shared" si="1232"/>
        <v>0</v>
      </c>
      <c r="BZ501">
        <f t="shared" si="1233"/>
        <v>0</v>
      </c>
      <c r="CA501">
        <f t="shared" si="1233"/>
        <v>0</v>
      </c>
      <c r="CB501">
        <f t="shared" si="1233"/>
        <v>0</v>
      </c>
      <c r="CC501">
        <f t="shared" si="1233"/>
        <v>0</v>
      </c>
      <c r="CD501">
        <f t="shared" si="1233"/>
        <v>0</v>
      </c>
      <c r="CE501">
        <f t="shared" si="1233"/>
        <v>0</v>
      </c>
      <c r="CF501">
        <f t="shared" si="1233"/>
        <v>0</v>
      </c>
      <c r="CG501">
        <f t="shared" si="1233"/>
        <v>0</v>
      </c>
      <c r="CH501">
        <f t="shared" si="1233"/>
        <v>0</v>
      </c>
      <c r="CI501">
        <f t="shared" si="1233"/>
        <v>0</v>
      </c>
      <c r="CJ501">
        <f t="shared" si="1234"/>
        <v>0</v>
      </c>
      <c r="CK501">
        <f t="shared" si="1234"/>
        <v>0</v>
      </c>
      <c r="CL501">
        <f t="shared" si="1234"/>
        <v>0</v>
      </c>
      <c r="CM501">
        <f t="shared" si="1234"/>
        <v>0</v>
      </c>
      <c r="CN501">
        <f t="shared" si="1234"/>
        <v>0</v>
      </c>
      <c r="CO501">
        <f t="shared" si="1234"/>
        <v>0</v>
      </c>
      <c r="CP501">
        <f t="shared" si="1234"/>
        <v>0</v>
      </c>
      <c r="CQ501">
        <f t="shared" si="1234"/>
        <v>0</v>
      </c>
      <c r="CR501">
        <f t="shared" si="1234"/>
        <v>0</v>
      </c>
      <c r="CS501">
        <f t="shared" si="1234"/>
        <v>0</v>
      </c>
      <c r="CT501">
        <f t="shared" si="1235"/>
        <v>0</v>
      </c>
      <c r="CU501">
        <f t="shared" si="1235"/>
        <v>0</v>
      </c>
      <c r="CV501">
        <f t="shared" si="1235"/>
        <v>0</v>
      </c>
      <c r="CW501">
        <f t="shared" si="1235"/>
        <v>0</v>
      </c>
      <c r="CX501">
        <f t="shared" si="1235"/>
        <v>0</v>
      </c>
      <c r="CY501">
        <f t="shared" si="1235"/>
        <v>0</v>
      </c>
      <c r="CZ501">
        <f t="shared" si="1235"/>
        <v>0</v>
      </c>
      <c r="DA501">
        <f t="shared" si="1235"/>
        <v>0</v>
      </c>
      <c r="DB501">
        <f t="shared" si="1235"/>
        <v>0</v>
      </c>
      <c r="DC501">
        <f t="shared" si="1235"/>
        <v>0</v>
      </c>
      <c r="DD501">
        <f t="shared" si="1236"/>
        <v>0</v>
      </c>
      <c r="DE501">
        <f t="shared" si="1236"/>
        <v>0</v>
      </c>
      <c r="DF501">
        <f t="shared" si="1236"/>
        <v>0</v>
      </c>
      <c r="DG501">
        <f t="shared" si="1236"/>
        <v>0</v>
      </c>
      <c r="DH501">
        <f t="shared" si="1236"/>
        <v>0</v>
      </c>
      <c r="DI501">
        <f t="shared" si="1236"/>
        <v>0</v>
      </c>
      <c r="DJ501">
        <f t="shared" si="1236"/>
        <v>0</v>
      </c>
      <c r="DK501">
        <f t="shared" si="1236"/>
        <v>0</v>
      </c>
      <c r="DL501">
        <f t="shared" si="1236"/>
        <v>0</v>
      </c>
      <c r="DM501">
        <f t="shared" si="1236"/>
        <v>0</v>
      </c>
      <c r="DN501">
        <f t="shared" si="1237"/>
        <v>0</v>
      </c>
      <c r="DO501">
        <f t="shared" si="1237"/>
        <v>0</v>
      </c>
      <c r="DP501">
        <f t="shared" si="1237"/>
        <v>0</v>
      </c>
      <c r="DQ501">
        <f t="shared" si="1237"/>
        <v>0</v>
      </c>
      <c r="DR501">
        <f t="shared" si="1237"/>
        <v>0</v>
      </c>
      <c r="DS501">
        <f t="shared" si="1237"/>
        <v>0</v>
      </c>
      <c r="DT501">
        <f t="shared" si="1237"/>
        <v>0</v>
      </c>
      <c r="DU501">
        <f t="shared" si="1237"/>
        <v>0</v>
      </c>
      <c r="DV501">
        <f t="shared" si="1237"/>
        <v>0</v>
      </c>
      <c r="DW501">
        <f t="shared" si="1237"/>
        <v>0</v>
      </c>
      <c r="DX501">
        <f t="shared" si="1238"/>
        <v>0</v>
      </c>
      <c r="DY501">
        <f t="shared" si="1238"/>
        <v>0</v>
      </c>
      <c r="DZ501">
        <f t="shared" si="1238"/>
        <v>0</v>
      </c>
    </row>
    <row r="502" spans="1:130">
      <c r="A502" s="106"/>
      <c r="B502" s="19" t="s">
        <v>2</v>
      </c>
      <c r="C502" s="96"/>
      <c r="D502" s="34">
        <v>0</v>
      </c>
      <c r="E502" s="34">
        <v>0</v>
      </c>
      <c r="F502" s="34">
        <v>0</v>
      </c>
      <c r="G502" s="34">
        <v>0</v>
      </c>
      <c r="H502" s="34">
        <v>0</v>
      </c>
      <c r="I502" s="34">
        <v>0</v>
      </c>
      <c r="J502" s="34">
        <v>0</v>
      </c>
      <c r="K502" s="34">
        <v>0</v>
      </c>
      <c r="L502" s="34">
        <v>0</v>
      </c>
      <c r="M502" s="34">
        <v>0</v>
      </c>
      <c r="N502" s="22"/>
      <c r="O502" s="22"/>
      <c r="P502" s="22"/>
      <c r="Q502" s="22"/>
      <c r="R502" s="22"/>
      <c r="S502" s="22"/>
      <c r="T502" s="33"/>
      <c r="U502" s="33"/>
      <c r="V502" s="33"/>
      <c r="W502" s="33"/>
      <c r="X502" s="33"/>
      <c r="Y502" s="33"/>
      <c r="Z502" s="33"/>
      <c r="AA502" s="33"/>
      <c r="AB502" s="33"/>
      <c r="AC502" s="41" t="s">
        <v>16</v>
      </c>
      <c r="AD502" s="62">
        <v>200</v>
      </c>
      <c r="AE502" s="33"/>
      <c r="AF502" s="33"/>
      <c r="AG502" s="62">
        <v>124</v>
      </c>
      <c r="AH502" s="33"/>
      <c r="AI502" s="33"/>
      <c r="AJ502" s="62">
        <v>203</v>
      </c>
      <c r="AK502" s="33"/>
      <c r="AL502" s="33"/>
      <c r="AM502" s="62">
        <v>156</v>
      </c>
      <c r="AN502" s="41" t="s">
        <v>16</v>
      </c>
      <c r="AO502" s="62">
        <v>156</v>
      </c>
      <c r="AP502" s="33"/>
      <c r="AQ502" s="33"/>
      <c r="AR502" s="41" t="s">
        <v>16</v>
      </c>
      <c r="AS502" s="62">
        <v>151</v>
      </c>
      <c r="AT502" s="33"/>
      <c r="AU502" s="33"/>
      <c r="AV502" s="33"/>
      <c r="AW502" s="33"/>
      <c r="AX502" s="41" t="s">
        <v>16</v>
      </c>
      <c r="AY502" s="41" t="s">
        <v>16</v>
      </c>
      <c r="AZ502" s="62">
        <v>298</v>
      </c>
      <c r="BA502" s="33"/>
      <c r="BB502" s="41" t="s">
        <v>16</v>
      </c>
      <c r="BC502" s="41" t="s">
        <v>16</v>
      </c>
      <c r="BD502" s="62">
        <v>661</v>
      </c>
      <c r="BE502" s="63">
        <v>0</v>
      </c>
      <c r="BF502" s="25">
        <v>0</v>
      </c>
      <c r="BG502" s="25">
        <v>0</v>
      </c>
      <c r="BH502" s="25">
        <v>0</v>
      </c>
      <c r="BI502" s="25">
        <v>0</v>
      </c>
      <c r="BJ502" s="118">
        <v>0</v>
      </c>
      <c r="BK502" s="118">
        <v>0</v>
      </c>
      <c r="BL502" s="118">
        <v>0</v>
      </c>
      <c r="BM502" s="118">
        <v>0</v>
      </c>
      <c r="BN502" s="118">
        <v>0</v>
      </c>
      <c r="BO502" s="103"/>
      <c r="BP502">
        <f t="shared" si="1232"/>
        <v>0</v>
      </c>
      <c r="BQ502">
        <f t="shared" si="1232"/>
        <v>0</v>
      </c>
      <c r="BR502">
        <f t="shared" si="1232"/>
        <v>0</v>
      </c>
      <c r="BS502">
        <f t="shared" si="1232"/>
        <v>0</v>
      </c>
      <c r="BT502">
        <f t="shared" si="1232"/>
        <v>0</v>
      </c>
      <c r="BU502">
        <f t="shared" si="1232"/>
        <v>0</v>
      </c>
      <c r="BV502">
        <f t="shared" si="1232"/>
        <v>0</v>
      </c>
      <c r="BW502">
        <f t="shared" si="1232"/>
        <v>0</v>
      </c>
      <c r="BX502">
        <f t="shared" si="1232"/>
        <v>0</v>
      </c>
      <c r="BY502">
        <f t="shared" si="1232"/>
        <v>0</v>
      </c>
      <c r="BZ502">
        <f t="shared" si="1233"/>
        <v>0</v>
      </c>
      <c r="CA502">
        <f t="shared" si="1233"/>
        <v>0</v>
      </c>
      <c r="CB502">
        <f t="shared" si="1233"/>
        <v>0</v>
      </c>
      <c r="CC502">
        <f t="shared" si="1233"/>
        <v>0</v>
      </c>
      <c r="CD502">
        <f t="shared" si="1233"/>
        <v>0</v>
      </c>
      <c r="CE502">
        <f t="shared" si="1233"/>
        <v>0</v>
      </c>
      <c r="CF502">
        <f t="shared" si="1233"/>
        <v>0</v>
      </c>
      <c r="CG502">
        <f t="shared" si="1233"/>
        <v>0</v>
      </c>
      <c r="CH502">
        <f t="shared" si="1233"/>
        <v>0</v>
      </c>
      <c r="CI502">
        <f t="shared" si="1233"/>
        <v>0</v>
      </c>
      <c r="CJ502">
        <f t="shared" si="1234"/>
        <v>0</v>
      </c>
      <c r="CK502">
        <f t="shared" si="1234"/>
        <v>0</v>
      </c>
      <c r="CL502">
        <f t="shared" si="1234"/>
        <v>0</v>
      </c>
      <c r="CM502">
        <f t="shared" si="1234"/>
        <v>0</v>
      </c>
      <c r="CN502">
        <f t="shared" si="1234"/>
        <v>0</v>
      </c>
      <c r="CO502">
        <f t="shared" si="1234"/>
        <v>0</v>
      </c>
      <c r="CP502">
        <f t="shared" si="1234"/>
        <v>0</v>
      </c>
      <c r="CQ502">
        <f t="shared" si="1234"/>
        <v>0</v>
      </c>
      <c r="CR502">
        <f t="shared" si="1234"/>
        <v>0</v>
      </c>
      <c r="CS502">
        <f t="shared" si="1234"/>
        <v>0</v>
      </c>
      <c r="CT502">
        <f t="shared" si="1235"/>
        <v>0</v>
      </c>
      <c r="CU502">
        <f t="shared" si="1235"/>
        <v>0</v>
      </c>
      <c r="CV502">
        <f t="shared" si="1235"/>
        <v>0</v>
      </c>
      <c r="CW502">
        <f t="shared" si="1235"/>
        <v>0</v>
      </c>
      <c r="CX502">
        <f t="shared" si="1235"/>
        <v>0</v>
      </c>
      <c r="CY502">
        <f t="shared" si="1235"/>
        <v>0</v>
      </c>
      <c r="CZ502">
        <f t="shared" si="1235"/>
        <v>0</v>
      </c>
      <c r="DA502">
        <f t="shared" si="1235"/>
        <v>0</v>
      </c>
      <c r="DB502">
        <f t="shared" si="1235"/>
        <v>0</v>
      </c>
      <c r="DC502">
        <f t="shared" si="1235"/>
        <v>0</v>
      </c>
      <c r="DD502">
        <f t="shared" si="1236"/>
        <v>0</v>
      </c>
      <c r="DE502">
        <f t="shared" si="1236"/>
        <v>0</v>
      </c>
      <c r="DF502">
        <f t="shared" si="1236"/>
        <v>0</v>
      </c>
      <c r="DG502">
        <f t="shared" si="1236"/>
        <v>0</v>
      </c>
      <c r="DH502">
        <f t="shared" si="1236"/>
        <v>0</v>
      </c>
      <c r="DI502">
        <f t="shared" si="1236"/>
        <v>0</v>
      </c>
      <c r="DJ502">
        <f t="shared" si="1236"/>
        <v>0</v>
      </c>
      <c r="DK502">
        <f t="shared" si="1236"/>
        <v>0</v>
      </c>
      <c r="DL502">
        <f t="shared" si="1236"/>
        <v>0</v>
      </c>
      <c r="DM502">
        <f t="shared" si="1236"/>
        <v>0</v>
      </c>
      <c r="DN502">
        <f t="shared" si="1237"/>
        <v>0</v>
      </c>
      <c r="DO502">
        <f t="shared" si="1237"/>
        <v>0</v>
      </c>
      <c r="DP502">
        <f t="shared" si="1237"/>
        <v>0</v>
      </c>
      <c r="DQ502">
        <f t="shared" si="1237"/>
        <v>0</v>
      </c>
      <c r="DR502">
        <f t="shared" si="1237"/>
        <v>0</v>
      </c>
      <c r="DS502">
        <f t="shared" si="1237"/>
        <v>0</v>
      </c>
      <c r="DT502">
        <f t="shared" si="1237"/>
        <v>0</v>
      </c>
      <c r="DU502">
        <f t="shared" si="1237"/>
        <v>0</v>
      </c>
      <c r="DV502">
        <f t="shared" si="1237"/>
        <v>0</v>
      </c>
      <c r="DW502">
        <f t="shared" si="1237"/>
        <v>0</v>
      </c>
      <c r="DX502">
        <f t="shared" si="1238"/>
        <v>0</v>
      </c>
      <c r="DY502">
        <f t="shared" si="1238"/>
        <v>0</v>
      </c>
      <c r="DZ502">
        <f t="shared" si="1238"/>
        <v>0</v>
      </c>
    </row>
    <row r="503" spans="1:130" ht="15.75">
      <c r="A503" s="106"/>
      <c r="B503" s="19" t="s">
        <v>202</v>
      </c>
      <c r="C503" s="96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22"/>
      <c r="O503" s="22"/>
      <c r="P503" s="22"/>
      <c r="Q503" s="22"/>
      <c r="R503" s="22"/>
      <c r="S503" s="22"/>
      <c r="T503" s="33"/>
      <c r="U503" s="33"/>
      <c r="V503" s="33"/>
      <c r="W503" s="33"/>
      <c r="X503" s="33"/>
      <c r="Y503" s="33"/>
      <c r="Z503" s="33"/>
      <c r="AA503" s="33"/>
      <c r="AB503" s="33"/>
      <c r="AC503" s="41"/>
      <c r="AD503" s="62"/>
      <c r="AE503" s="33"/>
      <c r="AF503" s="33"/>
      <c r="AG503" s="62"/>
      <c r="AH503" s="33"/>
      <c r="AI503" s="33"/>
      <c r="AJ503" s="62"/>
      <c r="AK503" s="33"/>
      <c r="AL503" s="33"/>
      <c r="AM503" s="62"/>
      <c r="AN503" s="41"/>
      <c r="AO503" s="62"/>
      <c r="AP503" s="33"/>
      <c r="AQ503" s="33"/>
      <c r="AR503" s="41"/>
      <c r="AS503" s="62"/>
      <c r="AT503" s="33"/>
      <c r="AU503" s="33"/>
      <c r="AV503" s="33"/>
      <c r="AW503" s="62">
        <v>45</v>
      </c>
      <c r="AX503" s="41"/>
      <c r="AY503" s="18">
        <v>4</v>
      </c>
      <c r="AZ503" s="62"/>
      <c r="BA503" s="33"/>
      <c r="BB503" s="41"/>
      <c r="BC503" s="41"/>
      <c r="BD503" s="62"/>
      <c r="BE503" s="63"/>
      <c r="BF503" s="25"/>
      <c r="BG503" s="25"/>
      <c r="BH503" s="25"/>
      <c r="BI503" s="25"/>
      <c r="BJ503" s="118"/>
      <c r="BK503" s="2"/>
      <c r="BL503" s="2"/>
      <c r="BM503" s="2"/>
      <c r="BN503" s="2"/>
      <c r="BO503" s="103"/>
      <c r="BP503">
        <f t="shared" si="1232"/>
        <v>0</v>
      </c>
      <c r="BQ503">
        <f t="shared" si="1232"/>
        <v>0</v>
      </c>
      <c r="BR503">
        <f t="shared" si="1232"/>
        <v>0</v>
      </c>
      <c r="BS503">
        <f t="shared" si="1232"/>
        <v>0</v>
      </c>
      <c r="BT503">
        <f t="shared" si="1232"/>
        <v>0</v>
      </c>
      <c r="BU503">
        <f t="shared" si="1232"/>
        <v>0</v>
      </c>
      <c r="BV503">
        <f t="shared" si="1232"/>
        <v>0</v>
      </c>
      <c r="BW503">
        <f t="shared" si="1232"/>
        <v>0</v>
      </c>
      <c r="BX503">
        <f t="shared" si="1232"/>
        <v>0</v>
      </c>
      <c r="BY503">
        <f t="shared" si="1232"/>
        <v>0</v>
      </c>
      <c r="BZ503">
        <f t="shared" si="1233"/>
        <v>0</v>
      </c>
      <c r="CA503">
        <f t="shared" si="1233"/>
        <v>0</v>
      </c>
      <c r="CB503">
        <f t="shared" si="1233"/>
        <v>0</v>
      </c>
      <c r="CC503">
        <f t="shared" si="1233"/>
        <v>0</v>
      </c>
      <c r="CD503">
        <f t="shared" si="1233"/>
        <v>0</v>
      </c>
      <c r="CE503">
        <f t="shared" si="1233"/>
        <v>0</v>
      </c>
      <c r="CF503">
        <f t="shared" si="1233"/>
        <v>0</v>
      </c>
      <c r="CG503">
        <f t="shared" si="1233"/>
        <v>0</v>
      </c>
      <c r="CH503">
        <f t="shared" si="1233"/>
        <v>0</v>
      </c>
      <c r="CI503">
        <f t="shared" si="1233"/>
        <v>0</v>
      </c>
      <c r="CJ503">
        <f t="shared" si="1234"/>
        <v>0</v>
      </c>
      <c r="CK503">
        <f t="shared" si="1234"/>
        <v>0</v>
      </c>
      <c r="CL503">
        <f t="shared" si="1234"/>
        <v>0</v>
      </c>
      <c r="CM503">
        <f t="shared" si="1234"/>
        <v>0</v>
      </c>
      <c r="CN503">
        <f t="shared" si="1234"/>
        <v>0</v>
      </c>
      <c r="CO503">
        <f t="shared" si="1234"/>
        <v>0</v>
      </c>
      <c r="CP503">
        <f t="shared" si="1234"/>
        <v>0</v>
      </c>
      <c r="CQ503">
        <f t="shared" si="1234"/>
        <v>0</v>
      </c>
      <c r="CR503">
        <f t="shared" si="1234"/>
        <v>0</v>
      </c>
      <c r="CS503">
        <f t="shared" si="1234"/>
        <v>0</v>
      </c>
      <c r="CT503">
        <f t="shared" si="1235"/>
        <v>0</v>
      </c>
      <c r="CU503">
        <f t="shared" si="1235"/>
        <v>0</v>
      </c>
      <c r="CV503">
        <f t="shared" si="1235"/>
        <v>0</v>
      </c>
      <c r="CW503">
        <f t="shared" si="1235"/>
        <v>0</v>
      </c>
      <c r="CX503">
        <f t="shared" si="1235"/>
        <v>0</v>
      </c>
      <c r="CY503">
        <f t="shared" si="1235"/>
        <v>0</v>
      </c>
      <c r="CZ503">
        <f t="shared" si="1235"/>
        <v>0</v>
      </c>
      <c r="DA503">
        <f t="shared" si="1235"/>
        <v>0</v>
      </c>
      <c r="DB503">
        <f t="shared" si="1235"/>
        <v>0</v>
      </c>
      <c r="DC503">
        <f t="shared" si="1235"/>
        <v>0</v>
      </c>
      <c r="DD503">
        <f t="shared" si="1236"/>
        <v>0</v>
      </c>
      <c r="DE503">
        <f t="shared" si="1236"/>
        <v>0</v>
      </c>
      <c r="DF503">
        <f t="shared" si="1236"/>
        <v>0</v>
      </c>
      <c r="DG503">
        <f t="shared" si="1236"/>
        <v>0</v>
      </c>
      <c r="DH503">
        <f t="shared" si="1236"/>
        <v>0</v>
      </c>
      <c r="DI503">
        <f t="shared" si="1236"/>
        <v>0</v>
      </c>
      <c r="DJ503">
        <f t="shared" si="1236"/>
        <v>0</v>
      </c>
      <c r="DK503">
        <f t="shared" si="1236"/>
        <v>0</v>
      </c>
      <c r="DL503">
        <f t="shared" si="1236"/>
        <v>0</v>
      </c>
      <c r="DM503">
        <f t="shared" si="1236"/>
        <v>0</v>
      </c>
      <c r="DN503">
        <f t="shared" si="1237"/>
        <v>0</v>
      </c>
      <c r="DO503">
        <f t="shared" si="1237"/>
        <v>0</v>
      </c>
      <c r="DP503">
        <f t="shared" si="1237"/>
        <v>0</v>
      </c>
      <c r="DQ503">
        <f t="shared" si="1237"/>
        <v>0</v>
      </c>
      <c r="DR503">
        <f t="shared" si="1237"/>
        <v>0</v>
      </c>
      <c r="DS503">
        <f t="shared" si="1237"/>
        <v>0</v>
      </c>
      <c r="DT503">
        <f t="shared" si="1237"/>
        <v>0</v>
      </c>
      <c r="DU503">
        <f t="shared" si="1237"/>
        <v>0</v>
      </c>
      <c r="DV503">
        <f t="shared" si="1237"/>
        <v>0</v>
      </c>
      <c r="DW503">
        <f t="shared" si="1237"/>
        <v>0</v>
      </c>
      <c r="DX503">
        <f t="shared" si="1238"/>
        <v>0</v>
      </c>
      <c r="DY503">
        <f t="shared" si="1238"/>
        <v>0</v>
      </c>
      <c r="DZ503">
        <f t="shared" si="1238"/>
        <v>0</v>
      </c>
    </row>
    <row r="504" spans="1:130">
      <c r="A504" s="106"/>
      <c r="B504" s="55" t="s">
        <v>3</v>
      </c>
      <c r="C504" s="96"/>
      <c r="D504" s="34">
        <v>0</v>
      </c>
      <c r="E504" s="34">
        <v>0</v>
      </c>
      <c r="F504" s="34">
        <v>0</v>
      </c>
      <c r="G504" s="34">
        <v>0</v>
      </c>
      <c r="H504" s="34">
        <v>0</v>
      </c>
      <c r="I504" s="34">
        <v>29</v>
      </c>
      <c r="J504" s="34">
        <v>0</v>
      </c>
      <c r="K504" s="34">
        <v>7</v>
      </c>
      <c r="L504" s="34">
        <v>9</v>
      </c>
      <c r="M504" s="34">
        <v>9</v>
      </c>
      <c r="N504" s="34">
        <v>11.172169999999999</v>
      </c>
      <c r="O504" s="34">
        <v>27.567150000000002</v>
      </c>
      <c r="P504" s="34">
        <v>45.023940000000003</v>
      </c>
      <c r="Q504" s="34">
        <v>71.442939999999993</v>
      </c>
      <c r="R504" s="34">
        <v>101.64709999999999</v>
      </c>
      <c r="S504" s="34">
        <v>128.71449999999999</v>
      </c>
      <c r="T504" s="34">
        <v>146.6952</v>
      </c>
      <c r="U504" s="34">
        <v>170.47659999999999</v>
      </c>
      <c r="V504" s="34">
        <v>198.178</v>
      </c>
      <c r="W504" s="34">
        <v>193.60640000000001</v>
      </c>
      <c r="X504" s="34">
        <v>113.50790000000001</v>
      </c>
      <c r="Y504" s="34">
        <v>116.5136</v>
      </c>
      <c r="Z504" s="34">
        <v>125.3407</v>
      </c>
      <c r="AA504" s="34">
        <v>129.22790000000001</v>
      </c>
      <c r="AB504" s="34">
        <v>119.84690000000001</v>
      </c>
      <c r="AC504" s="34">
        <v>118.0706</v>
      </c>
      <c r="AD504" s="41" t="s">
        <v>16</v>
      </c>
      <c r="AE504" s="34">
        <v>163.66829999999999</v>
      </c>
      <c r="AF504" s="34">
        <v>259.22140000000002</v>
      </c>
      <c r="AG504" s="34">
        <v>469</v>
      </c>
      <c r="AH504" s="34">
        <v>288.21629999999999</v>
      </c>
      <c r="AI504" s="34">
        <v>300.04770000000002</v>
      </c>
      <c r="AJ504" s="34">
        <v>233</v>
      </c>
      <c r="AK504" s="34">
        <v>351.8476</v>
      </c>
      <c r="AL504" s="34">
        <v>495.96409999999997</v>
      </c>
      <c r="AM504" s="34">
        <v>402</v>
      </c>
      <c r="AN504" s="34">
        <v>457.78859999999997</v>
      </c>
      <c r="AO504" s="34">
        <f>376-AO502</f>
        <v>220</v>
      </c>
      <c r="AP504" s="34">
        <v>567.77819999999997</v>
      </c>
      <c r="AQ504" s="34">
        <v>546.91049999999996</v>
      </c>
      <c r="AR504" s="34">
        <v>307.89256949999998</v>
      </c>
      <c r="AS504" s="34">
        <v>318.08354700000001</v>
      </c>
      <c r="AT504" s="34">
        <v>312.44505620000001</v>
      </c>
      <c r="AU504" s="34">
        <v>308.44823070000001</v>
      </c>
      <c r="AV504" s="34">
        <v>292.95099609999994</v>
      </c>
      <c r="AW504" s="34">
        <v>294.08831139999995</v>
      </c>
      <c r="AX504" s="34">
        <v>299.81976049999997</v>
      </c>
      <c r="AY504" s="34">
        <v>309.25392239999996</v>
      </c>
      <c r="AZ504" s="41" t="s">
        <v>16</v>
      </c>
      <c r="BA504" s="34">
        <v>99.873983199999998</v>
      </c>
      <c r="BB504" s="34">
        <v>188.0293858</v>
      </c>
      <c r="BC504" s="34">
        <v>131.46456090000001</v>
      </c>
      <c r="BD504" s="41" t="s">
        <v>16</v>
      </c>
      <c r="BE504" s="76">
        <v>60.225700900000007</v>
      </c>
      <c r="BF504" s="18">
        <v>60.018775900000001</v>
      </c>
      <c r="BG504" s="18">
        <v>59.805703000000001</v>
      </c>
      <c r="BH504" s="18">
        <v>59.589813700000001</v>
      </c>
      <c r="BI504" s="18">
        <v>59.811290700000001</v>
      </c>
      <c r="BJ504" s="18">
        <v>59.903210399999999</v>
      </c>
      <c r="BK504" s="36">
        <v>60.028783600000004</v>
      </c>
      <c r="BL504" s="118">
        <v>98.555542799999998</v>
      </c>
      <c r="BM504" s="118">
        <v>96.113129599999994</v>
      </c>
      <c r="BN504" s="118">
        <v>102</v>
      </c>
      <c r="BO504" s="103"/>
      <c r="BP504">
        <f t="shared" si="1232"/>
        <v>0</v>
      </c>
      <c r="BQ504">
        <f t="shared" si="1232"/>
        <v>0</v>
      </c>
      <c r="BR504">
        <f t="shared" si="1232"/>
        <v>0</v>
      </c>
      <c r="BS504">
        <f t="shared" si="1232"/>
        <v>0</v>
      </c>
      <c r="BT504">
        <f t="shared" si="1232"/>
        <v>0</v>
      </c>
      <c r="BU504">
        <f t="shared" si="1232"/>
        <v>0</v>
      </c>
      <c r="BV504">
        <f t="shared" si="1232"/>
        <v>0</v>
      </c>
      <c r="BW504">
        <f t="shared" si="1232"/>
        <v>0</v>
      </c>
      <c r="BX504">
        <f t="shared" si="1232"/>
        <v>0</v>
      </c>
      <c r="BY504">
        <f t="shared" si="1232"/>
        <v>0</v>
      </c>
      <c r="BZ504">
        <f t="shared" si="1233"/>
        <v>0</v>
      </c>
      <c r="CA504">
        <f t="shared" si="1233"/>
        <v>0</v>
      </c>
      <c r="CB504">
        <f t="shared" si="1233"/>
        <v>0</v>
      </c>
      <c r="CC504">
        <f t="shared" si="1233"/>
        <v>0</v>
      </c>
      <c r="CD504">
        <f t="shared" si="1233"/>
        <v>0</v>
      </c>
      <c r="CE504">
        <f t="shared" si="1233"/>
        <v>0</v>
      </c>
      <c r="CF504">
        <f t="shared" si="1233"/>
        <v>0</v>
      </c>
      <c r="CG504">
        <f t="shared" si="1233"/>
        <v>0</v>
      </c>
      <c r="CH504">
        <f t="shared" si="1233"/>
        <v>0</v>
      </c>
      <c r="CI504">
        <f t="shared" si="1233"/>
        <v>0</v>
      </c>
      <c r="CJ504">
        <f t="shared" si="1234"/>
        <v>0</v>
      </c>
      <c r="CK504">
        <f t="shared" si="1234"/>
        <v>0</v>
      </c>
      <c r="CL504">
        <f t="shared" si="1234"/>
        <v>0</v>
      </c>
      <c r="CM504">
        <f t="shared" si="1234"/>
        <v>0</v>
      </c>
      <c r="CN504">
        <f t="shared" si="1234"/>
        <v>0</v>
      </c>
      <c r="CO504">
        <f t="shared" si="1234"/>
        <v>0</v>
      </c>
      <c r="CP504">
        <f t="shared" si="1234"/>
        <v>0</v>
      </c>
      <c r="CQ504">
        <f t="shared" si="1234"/>
        <v>0</v>
      </c>
      <c r="CR504">
        <f t="shared" si="1234"/>
        <v>0</v>
      </c>
      <c r="CS504">
        <f t="shared" si="1234"/>
        <v>0</v>
      </c>
      <c r="CT504">
        <f t="shared" si="1235"/>
        <v>0</v>
      </c>
      <c r="CU504">
        <f t="shared" si="1235"/>
        <v>0</v>
      </c>
      <c r="CV504">
        <f t="shared" si="1235"/>
        <v>0</v>
      </c>
      <c r="CW504">
        <f t="shared" si="1235"/>
        <v>0</v>
      </c>
      <c r="CX504">
        <f t="shared" si="1235"/>
        <v>0</v>
      </c>
      <c r="CY504">
        <f t="shared" si="1235"/>
        <v>0</v>
      </c>
      <c r="CZ504">
        <f t="shared" si="1235"/>
        <v>0</v>
      </c>
      <c r="DA504">
        <f t="shared" si="1235"/>
        <v>0</v>
      </c>
      <c r="DB504">
        <f t="shared" si="1235"/>
        <v>0</v>
      </c>
      <c r="DC504">
        <f t="shared" si="1235"/>
        <v>0</v>
      </c>
      <c r="DD504">
        <f t="shared" si="1236"/>
        <v>0</v>
      </c>
      <c r="DE504">
        <f t="shared" si="1236"/>
        <v>0</v>
      </c>
      <c r="DF504">
        <f t="shared" si="1236"/>
        <v>0</v>
      </c>
      <c r="DG504">
        <f t="shared" si="1236"/>
        <v>0</v>
      </c>
      <c r="DH504">
        <f t="shared" si="1236"/>
        <v>0</v>
      </c>
      <c r="DI504">
        <f t="shared" si="1236"/>
        <v>0</v>
      </c>
      <c r="DJ504">
        <f t="shared" si="1236"/>
        <v>0</v>
      </c>
      <c r="DK504">
        <f t="shared" si="1236"/>
        <v>0</v>
      </c>
      <c r="DL504">
        <f t="shared" si="1236"/>
        <v>0</v>
      </c>
      <c r="DM504">
        <f t="shared" si="1236"/>
        <v>0</v>
      </c>
      <c r="DN504">
        <f t="shared" si="1237"/>
        <v>0</v>
      </c>
      <c r="DO504">
        <f t="shared" si="1237"/>
        <v>0</v>
      </c>
      <c r="DP504">
        <f t="shared" si="1237"/>
        <v>0</v>
      </c>
      <c r="DQ504">
        <f t="shared" si="1237"/>
        <v>0</v>
      </c>
      <c r="DR504">
        <f t="shared" si="1237"/>
        <v>0</v>
      </c>
      <c r="DS504">
        <f t="shared" si="1237"/>
        <v>0</v>
      </c>
      <c r="DT504">
        <f t="shared" si="1237"/>
        <v>0</v>
      </c>
      <c r="DU504">
        <f t="shared" si="1237"/>
        <v>0</v>
      </c>
      <c r="DV504">
        <f t="shared" si="1237"/>
        <v>0</v>
      </c>
      <c r="DW504">
        <f t="shared" si="1237"/>
        <v>0</v>
      </c>
      <c r="DX504">
        <f t="shared" si="1238"/>
        <v>0</v>
      </c>
      <c r="DY504">
        <f t="shared" si="1238"/>
        <v>0</v>
      </c>
      <c r="DZ504">
        <f t="shared" si="1238"/>
        <v>0</v>
      </c>
    </row>
    <row r="505" spans="1:130">
      <c r="A505" s="106"/>
      <c r="B505" s="55" t="s">
        <v>18</v>
      </c>
      <c r="C505" s="96"/>
      <c r="D505" s="18">
        <v>0</v>
      </c>
      <c r="E505" s="18">
        <v>0</v>
      </c>
      <c r="F505" s="18">
        <v>0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18">
        <v>0</v>
      </c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>
        <v>25</v>
      </c>
      <c r="AF505" s="73">
        <v>43</v>
      </c>
      <c r="AG505" s="41" t="s">
        <v>16</v>
      </c>
      <c r="AH505" s="41" t="s">
        <v>16</v>
      </c>
      <c r="AI505" s="41" t="s">
        <v>16</v>
      </c>
      <c r="AJ505" s="41" t="s">
        <v>16</v>
      </c>
      <c r="AK505" s="41" t="s">
        <v>16</v>
      </c>
      <c r="AL505" s="41" t="s">
        <v>16</v>
      </c>
      <c r="AM505" s="41" t="s">
        <v>16</v>
      </c>
      <c r="AN505" s="41" t="s">
        <v>16</v>
      </c>
      <c r="AO505" s="41" t="s">
        <v>16</v>
      </c>
      <c r="AP505" s="18">
        <v>130</v>
      </c>
      <c r="AQ505" s="18">
        <v>0</v>
      </c>
      <c r="AR505" s="18">
        <v>92</v>
      </c>
      <c r="AS505" s="18">
        <v>0</v>
      </c>
      <c r="AT505" s="18">
        <v>0</v>
      </c>
      <c r="AU505" s="18">
        <v>0</v>
      </c>
      <c r="AV505" s="18">
        <v>0</v>
      </c>
      <c r="AW505" s="18">
        <v>0</v>
      </c>
      <c r="AX505" s="18">
        <v>0</v>
      </c>
      <c r="AY505" s="18">
        <v>0</v>
      </c>
      <c r="AZ505" s="18">
        <v>0</v>
      </c>
      <c r="BA505" s="18">
        <v>0</v>
      </c>
      <c r="BB505" s="18">
        <v>0</v>
      </c>
      <c r="BC505" s="18">
        <v>0</v>
      </c>
      <c r="BD505" s="18">
        <v>0</v>
      </c>
      <c r="BE505" s="25">
        <v>0</v>
      </c>
      <c r="BF505" s="25">
        <v>0</v>
      </c>
      <c r="BG505" s="25">
        <v>0</v>
      </c>
      <c r="BH505" s="25">
        <v>0</v>
      </c>
      <c r="BI505" s="25">
        <v>0</v>
      </c>
      <c r="BJ505" s="118">
        <v>0</v>
      </c>
      <c r="BK505" s="118">
        <v>0</v>
      </c>
      <c r="BL505" s="118">
        <v>0</v>
      </c>
      <c r="BM505" s="118">
        <v>0</v>
      </c>
      <c r="BN505" s="118">
        <v>0</v>
      </c>
      <c r="BO505" s="103"/>
      <c r="BP505">
        <f t="shared" si="1232"/>
        <v>0</v>
      </c>
      <c r="BQ505">
        <f t="shared" si="1232"/>
        <v>0</v>
      </c>
      <c r="BR505">
        <f t="shared" si="1232"/>
        <v>0</v>
      </c>
      <c r="BS505">
        <f t="shared" si="1232"/>
        <v>0</v>
      </c>
      <c r="BT505">
        <f t="shared" si="1232"/>
        <v>0</v>
      </c>
      <c r="BU505">
        <f t="shared" si="1232"/>
        <v>0</v>
      </c>
      <c r="BV505">
        <f t="shared" si="1232"/>
        <v>0</v>
      </c>
      <c r="BW505">
        <f t="shared" si="1232"/>
        <v>0</v>
      </c>
      <c r="BX505">
        <f t="shared" si="1232"/>
        <v>0</v>
      </c>
      <c r="BY505">
        <f t="shared" si="1232"/>
        <v>0</v>
      </c>
      <c r="BZ505">
        <f t="shared" si="1233"/>
        <v>0</v>
      </c>
      <c r="CA505">
        <f t="shared" si="1233"/>
        <v>0</v>
      </c>
      <c r="CB505">
        <f t="shared" si="1233"/>
        <v>0</v>
      </c>
      <c r="CC505">
        <f t="shared" si="1233"/>
        <v>0</v>
      </c>
      <c r="CD505">
        <f t="shared" si="1233"/>
        <v>0</v>
      </c>
      <c r="CE505">
        <f t="shared" si="1233"/>
        <v>0</v>
      </c>
      <c r="CF505">
        <f t="shared" si="1233"/>
        <v>0</v>
      </c>
      <c r="CG505">
        <f t="shared" si="1233"/>
        <v>0</v>
      </c>
      <c r="CH505">
        <f t="shared" si="1233"/>
        <v>0</v>
      </c>
      <c r="CI505">
        <f t="shared" si="1233"/>
        <v>0</v>
      </c>
      <c r="CJ505">
        <f t="shared" si="1234"/>
        <v>0</v>
      </c>
      <c r="CK505">
        <f t="shared" si="1234"/>
        <v>0</v>
      </c>
      <c r="CL505">
        <f t="shared" si="1234"/>
        <v>0</v>
      </c>
      <c r="CM505">
        <f t="shared" si="1234"/>
        <v>0</v>
      </c>
      <c r="CN505">
        <f t="shared" si="1234"/>
        <v>0</v>
      </c>
      <c r="CO505">
        <f t="shared" si="1234"/>
        <v>0</v>
      </c>
      <c r="CP505">
        <f t="shared" si="1234"/>
        <v>0</v>
      </c>
      <c r="CQ505">
        <f t="shared" si="1234"/>
        <v>0</v>
      </c>
      <c r="CR505">
        <f t="shared" si="1234"/>
        <v>0</v>
      </c>
      <c r="CS505">
        <f t="shared" si="1234"/>
        <v>0</v>
      </c>
      <c r="CT505">
        <f t="shared" si="1235"/>
        <v>0</v>
      </c>
      <c r="CU505">
        <f t="shared" si="1235"/>
        <v>0</v>
      </c>
      <c r="CV505">
        <f t="shared" si="1235"/>
        <v>0</v>
      </c>
      <c r="CW505">
        <f t="shared" si="1235"/>
        <v>0</v>
      </c>
      <c r="CX505">
        <f t="shared" si="1235"/>
        <v>0</v>
      </c>
      <c r="CY505">
        <f t="shared" si="1235"/>
        <v>0</v>
      </c>
      <c r="CZ505">
        <f t="shared" si="1235"/>
        <v>0</v>
      </c>
      <c r="DA505">
        <f t="shared" si="1235"/>
        <v>0</v>
      </c>
      <c r="DB505">
        <f t="shared" si="1235"/>
        <v>0</v>
      </c>
      <c r="DC505">
        <f t="shared" si="1235"/>
        <v>0</v>
      </c>
      <c r="DD505">
        <f t="shared" si="1236"/>
        <v>0</v>
      </c>
      <c r="DE505">
        <f t="shared" si="1236"/>
        <v>0</v>
      </c>
      <c r="DF505">
        <f t="shared" si="1236"/>
        <v>0</v>
      </c>
      <c r="DG505">
        <f t="shared" si="1236"/>
        <v>0</v>
      </c>
      <c r="DH505">
        <f t="shared" si="1236"/>
        <v>0</v>
      </c>
      <c r="DI505">
        <f t="shared" si="1236"/>
        <v>0</v>
      </c>
      <c r="DJ505">
        <f t="shared" si="1236"/>
        <v>0</v>
      </c>
      <c r="DK505">
        <f t="shared" si="1236"/>
        <v>0</v>
      </c>
      <c r="DL505">
        <f t="shared" si="1236"/>
        <v>0</v>
      </c>
      <c r="DM505">
        <f t="shared" si="1236"/>
        <v>0</v>
      </c>
      <c r="DN505">
        <f t="shared" si="1237"/>
        <v>0</v>
      </c>
      <c r="DO505">
        <f t="shared" si="1237"/>
        <v>0</v>
      </c>
      <c r="DP505">
        <f t="shared" si="1237"/>
        <v>0</v>
      </c>
      <c r="DQ505">
        <f t="shared" si="1237"/>
        <v>0</v>
      </c>
      <c r="DR505">
        <f t="shared" si="1237"/>
        <v>0</v>
      </c>
      <c r="DS505">
        <f t="shared" si="1237"/>
        <v>0</v>
      </c>
      <c r="DT505">
        <f t="shared" si="1237"/>
        <v>0</v>
      </c>
      <c r="DU505">
        <f t="shared" si="1237"/>
        <v>0</v>
      </c>
      <c r="DV505">
        <f t="shared" si="1237"/>
        <v>0</v>
      </c>
      <c r="DW505">
        <f t="shared" si="1237"/>
        <v>0</v>
      </c>
      <c r="DX505">
        <f t="shared" si="1238"/>
        <v>0</v>
      </c>
      <c r="DY505">
        <f t="shared" si="1238"/>
        <v>0</v>
      </c>
      <c r="DZ505">
        <f t="shared" si="1238"/>
        <v>0</v>
      </c>
    </row>
    <row r="506" spans="1:130">
      <c r="A506" s="106"/>
      <c r="B506" s="19" t="s">
        <v>205</v>
      </c>
      <c r="C506" s="96"/>
      <c r="D506" s="18">
        <v>0</v>
      </c>
      <c r="E506" s="18">
        <v>0</v>
      </c>
      <c r="F506" s="18">
        <v>0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18">
        <v>0</v>
      </c>
      <c r="N506" s="18">
        <v>10.46782</v>
      </c>
      <c r="O506" s="18">
        <v>14.316459999999999</v>
      </c>
      <c r="P506" s="18">
        <v>17.82206</v>
      </c>
      <c r="Q506" s="18">
        <v>24.453119999999998</v>
      </c>
      <c r="R506" s="18">
        <v>27.977519999999998</v>
      </c>
      <c r="S506" s="18">
        <v>29.05829</v>
      </c>
      <c r="T506" s="18">
        <v>25.61721</v>
      </c>
      <c r="U506" s="18">
        <v>30.253820000000001</v>
      </c>
      <c r="V506" s="18">
        <v>44.760980000000004</v>
      </c>
      <c r="W506" s="18">
        <v>55.416649999999997</v>
      </c>
      <c r="X506" s="18">
        <v>20.763249999999999</v>
      </c>
      <c r="Y506" s="18">
        <v>43.626330000000003</v>
      </c>
      <c r="Z506" s="18">
        <v>65.807590000000005</v>
      </c>
      <c r="AA506" s="18">
        <v>78.085989999999995</v>
      </c>
      <c r="AB506" s="18">
        <v>81.671670000000006</v>
      </c>
      <c r="AC506" s="18">
        <v>143.13839999999999</v>
      </c>
      <c r="AD506" s="18">
        <v>25.894369999999999</v>
      </c>
      <c r="AE506" s="18">
        <v>23</v>
      </c>
      <c r="AF506" s="18">
        <v>2</v>
      </c>
      <c r="AG506" s="18">
        <v>61.906849999999999</v>
      </c>
      <c r="AH506" s="18">
        <v>31.06392</v>
      </c>
      <c r="AI506" s="18">
        <v>44.586100000000002</v>
      </c>
      <c r="AJ506" s="18">
        <v>50.890560000000001</v>
      </c>
      <c r="AK506" s="18">
        <v>61.28219</v>
      </c>
      <c r="AL506" s="18">
        <v>69.365799999999993</v>
      </c>
      <c r="AM506" s="18">
        <v>70.11721</v>
      </c>
      <c r="AN506" s="18">
        <v>77.158839999999998</v>
      </c>
      <c r="AO506" s="18">
        <v>73.774249999999995</v>
      </c>
      <c r="AP506" s="41" t="s">
        <v>16</v>
      </c>
      <c r="AQ506" s="18">
        <v>28.242999999999999</v>
      </c>
      <c r="AR506" s="41" t="s">
        <v>16</v>
      </c>
      <c r="AS506" s="18">
        <v>34.725999999999999</v>
      </c>
      <c r="AT506" s="18">
        <v>34.725999999999999</v>
      </c>
      <c r="AU506" s="18">
        <v>34.725999999999999</v>
      </c>
      <c r="AV506" s="18">
        <v>35.626348100000001</v>
      </c>
      <c r="AW506" s="18">
        <v>37.465263399999998</v>
      </c>
      <c r="AX506" s="18">
        <v>39.994</v>
      </c>
      <c r="AY506" s="18">
        <v>45.373699299999998</v>
      </c>
      <c r="AZ506" s="18">
        <v>44.792166100000003</v>
      </c>
      <c r="BA506" s="18">
        <v>26.974859800000001</v>
      </c>
      <c r="BB506" s="18">
        <v>26.219734600000002</v>
      </c>
      <c r="BC506" s="18">
        <v>31.028565399999998</v>
      </c>
      <c r="BD506" s="18">
        <v>32.564599600000001</v>
      </c>
      <c r="BE506" s="25">
        <v>33.288999400000002</v>
      </c>
      <c r="BF506" s="18">
        <v>31.2868894</v>
      </c>
      <c r="BG506" s="18">
        <v>29.765285800000001</v>
      </c>
      <c r="BH506" s="18">
        <v>29.3454494</v>
      </c>
      <c r="BI506" s="18">
        <v>31.1073062</v>
      </c>
      <c r="BJ506" s="18">
        <v>30.448429999999998</v>
      </c>
      <c r="BK506" s="34">
        <v>30.186335600000003</v>
      </c>
      <c r="BL506" s="118">
        <v>31.444631399999999</v>
      </c>
      <c r="BM506" s="118">
        <v>30.297968399999998</v>
      </c>
      <c r="BN506" s="118">
        <v>42</v>
      </c>
      <c r="BO506" s="103"/>
      <c r="BP506">
        <f t="shared" si="1232"/>
        <v>0</v>
      </c>
      <c r="BQ506">
        <f t="shared" si="1232"/>
        <v>0</v>
      </c>
      <c r="BR506">
        <f t="shared" si="1232"/>
        <v>0</v>
      </c>
      <c r="BS506">
        <f t="shared" si="1232"/>
        <v>0</v>
      </c>
      <c r="BT506">
        <f t="shared" si="1232"/>
        <v>0</v>
      </c>
      <c r="BU506">
        <f t="shared" si="1232"/>
        <v>0</v>
      </c>
      <c r="BV506">
        <f t="shared" si="1232"/>
        <v>0</v>
      </c>
      <c r="BW506">
        <f t="shared" si="1232"/>
        <v>0</v>
      </c>
      <c r="BX506">
        <f t="shared" si="1232"/>
        <v>0</v>
      </c>
      <c r="BY506">
        <f t="shared" si="1232"/>
        <v>0</v>
      </c>
      <c r="BZ506">
        <f t="shared" si="1233"/>
        <v>0</v>
      </c>
      <c r="CA506">
        <f t="shared" si="1233"/>
        <v>0</v>
      </c>
      <c r="CB506">
        <f t="shared" si="1233"/>
        <v>0</v>
      </c>
      <c r="CC506">
        <f t="shared" si="1233"/>
        <v>0</v>
      </c>
      <c r="CD506">
        <f t="shared" si="1233"/>
        <v>0</v>
      </c>
      <c r="CE506">
        <f t="shared" si="1233"/>
        <v>0</v>
      </c>
      <c r="CF506">
        <f t="shared" si="1233"/>
        <v>0</v>
      </c>
      <c r="CG506">
        <f t="shared" si="1233"/>
        <v>0</v>
      </c>
      <c r="CH506">
        <f t="shared" si="1233"/>
        <v>0</v>
      </c>
      <c r="CI506">
        <f t="shared" si="1233"/>
        <v>0</v>
      </c>
      <c r="CJ506">
        <f t="shared" si="1234"/>
        <v>0</v>
      </c>
      <c r="CK506">
        <f t="shared" si="1234"/>
        <v>0</v>
      </c>
      <c r="CL506">
        <f t="shared" si="1234"/>
        <v>0</v>
      </c>
      <c r="CM506">
        <f t="shared" si="1234"/>
        <v>0</v>
      </c>
      <c r="CN506">
        <f t="shared" si="1234"/>
        <v>0</v>
      </c>
      <c r="CO506">
        <f t="shared" si="1234"/>
        <v>0</v>
      </c>
      <c r="CP506">
        <f t="shared" si="1234"/>
        <v>0</v>
      </c>
      <c r="CQ506">
        <f t="shared" si="1234"/>
        <v>0</v>
      </c>
      <c r="CR506">
        <f t="shared" si="1234"/>
        <v>0</v>
      </c>
      <c r="CS506">
        <f t="shared" si="1234"/>
        <v>0</v>
      </c>
      <c r="CT506">
        <f t="shared" si="1235"/>
        <v>0</v>
      </c>
      <c r="CU506">
        <f t="shared" si="1235"/>
        <v>0</v>
      </c>
      <c r="CV506">
        <f t="shared" si="1235"/>
        <v>0</v>
      </c>
      <c r="CW506">
        <f t="shared" si="1235"/>
        <v>0</v>
      </c>
      <c r="CX506">
        <f t="shared" si="1235"/>
        <v>0</v>
      </c>
      <c r="CY506">
        <f t="shared" si="1235"/>
        <v>0</v>
      </c>
      <c r="CZ506">
        <f t="shared" si="1235"/>
        <v>0</v>
      </c>
      <c r="DA506">
        <f t="shared" si="1235"/>
        <v>0</v>
      </c>
      <c r="DB506">
        <f t="shared" si="1235"/>
        <v>0</v>
      </c>
      <c r="DC506">
        <f t="shared" si="1235"/>
        <v>0</v>
      </c>
      <c r="DD506">
        <f t="shared" si="1236"/>
        <v>0</v>
      </c>
      <c r="DE506">
        <f t="shared" si="1236"/>
        <v>0</v>
      </c>
      <c r="DF506">
        <f t="shared" si="1236"/>
        <v>0</v>
      </c>
      <c r="DG506">
        <f t="shared" si="1236"/>
        <v>0</v>
      </c>
      <c r="DH506">
        <f t="shared" si="1236"/>
        <v>0</v>
      </c>
      <c r="DI506">
        <f t="shared" si="1236"/>
        <v>0</v>
      </c>
      <c r="DJ506">
        <f t="shared" si="1236"/>
        <v>0</v>
      </c>
      <c r="DK506">
        <f t="shared" si="1236"/>
        <v>0</v>
      </c>
      <c r="DL506">
        <f t="shared" si="1236"/>
        <v>0</v>
      </c>
      <c r="DM506">
        <f t="shared" si="1236"/>
        <v>0</v>
      </c>
      <c r="DN506">
        <f t="shared" si="1237"/>
        <v>0</v>
      </c>
      <c r="DO506">
        <f t="shared" si="1237"/>
        <v>0</v>
      </c>
      <c r="DP506">
        <f t="shared" si="1237"/>
        <v>0</v>
      </c>
      <c r="DQ506">
        <f t="shared" si="1237"/>
        <v>0</v>
      </c>
      <c r="DR506">
        <f t="shared" si="1237"/>
        <v>0</v>
      </c>
      <c r="DS506">
        <f t="shared" si="1237"/>
        <v>0</v>
      </c>
      <c r="DT506">
        <f t="shared" si="1237"/>
        <v>0</v>
      </c>
      <c r="DU506">
        <f t="shared" si="1237"/>
        <v>0</v>
      </c>
      <c r="DV506">
        <f t="shared" si="1237"/>
        <v>0</v>
      </c>
      <c r="DW506">
        <f t="shared" si="1237"/>
        <v>0</v>
      </c>
      <c r="DX506">
        <f t="shared" si="1238"/>
        <v>0</v>
      </c>
      <c r="DY506">
        <f t="shared" si="1238"/>
        <v>0</v>
      </c>
      <c r="DZ506">
        <f t="shared" si="1238"/>
        <v>0</v>
      </c>
    </row>
    <row r="507" spans="1:130">
      <c r="A507" s="106"/>
      <c r="B507" s="19" t="s">
        <v>210</v>
      </c>
      <c r="C507" s="96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>
        <v>892.0560747663551</v>
      </c>
      <c r="AF507" s="18">
        <v>807.59493670886081</v>
      </c>
      <c r="AG507" s="18">
        <v>654.89864864864865</v>
      </c>
      <c r="AH507" s="18">
        <v>599.84848484848487</v>
      </c>
      <c r="AI507" s="18">
        <v>524.53580901856765</v>
      </c>
      <c r="AJ507" s="18">
        <v>416.29711751662973</v>
      </c>
      <c r="AK507" s="18">
        <v>388.79581151832463</v>
      </c>
      <c r="AL507" s="18">
        <v>388.1269191402252</v>
      </c>
      <c r="AM507" s="18">
        <v>341.67507568113018</v>
      </c>
      <c r="AN507" s="18">
        <v>328.58565737051794</v>
      </c>
      <c r="AO507" s="18">
        <v>275.4337899543379</v>
      </c>
      <c r="AP507" s="18">
        <v>190.8649959579628</v>
      </c>
      <c r="AQ507" s="18">
        <v>170.51189617880317</v>
      </c>
      <c r="AR507" s="18">
        <v>110.58958214081282</v>
      </c>
      <c r="AS507" s="18">
        <v>96.924654023577659</v>
      </c>
      <c r="AT507" s="18">
        <v>70.647773279352222</v>
      </c>
      <c r="AU507" s="18">
        <v>94.833759590792837</v>
      </c>
      <c r="AV507" s="18">
        <v>74.522522522522522</v>
      </c>
      <c r="AW507" s="18">
        <v>40.376028202115158</v>
      </c>
      <c r="AX507" s="18">
        <v>14.674512688488415</v>
      </c>
      <c r="AY507" s="18">
        <v>36.874702239161508</v>
      </c>
      <c r="AZ507" s="18">
        <v>1259.8456729830045</v>
      </c>
      <c r="BA507" s="18">
        <v>1303.3852061438965</v>
      </c>
      <c r="BB507" s="18">
        <v>910.45652173913038</v>
      </c>
      <c r="BC507" s="18">
        <v>881.68215359387807</v>
      </c>
      <c r="BD507" s="18">
        <v>906.88786526558226</v>
      </c>
      <c r="BE507" s="25">
        <v>906.10527829713794</v>
      </c>
      <c r="BF507" s="18">
        <v>935.86283185840705</v>
      </c>
      <c r="BG507" s="18">
        <v>872.22878907276072</v>
      </c>
      <c r="BH507" s="18">
        <v>745.11232876712324</v>
      </c>
      <c r="BI507" s="18">
        <v>865.27451638152741</v>
      </c>
      <c r="BJ507" s="18">
        <v>922.57859454461391</v>
      </c>
      <c r="BK507" s="34">
        <v>658.35264483627202</v>
      </c>
      <c r="BL507" s="118">
        <v>405.95969773299748</v>
      </c>
      <c r="BM507" s="118">
        <v>873.76444689047878</v>
      </c>
      <c r="BN507" s="118">
        <v>608.68301026225765</v>
      </c>
      <c r="BO507" s="103"/>
      <c r="BP507">
        <f t="shared" si="1232"/>
        <v>0</v>
      </c>
      <c r="BQ507">
        <f t="shared" si="1232"/>
        <v>0</v>
      </c>
      <c r="BR507">
        <f t="shared" si="1232"/>
        <v>0</v>
      </c>
      <c r="BS507">
        <f t="shared" si="1232"/>
        <v>0</v>
      </c>
      <c r="BT507">
        <f t="shared" si="1232"/>
        <v>0</v>
      </c>
      <c r="BU507">
        <f t="shared" si="1232"/>
        <v>0</v>
      </c>
      <c r="BV507">
        <f t="shared" si="1232"/>
        <v>0</v>
      </c>
      <c r="BW507">
        <f t="shared" si="1232"/>
        <v>0</v>
      </c>
      <c r="BX507">
        <f t="shared" si="1232"/>
        <v>0</v>
      </c>
      <c r="BY507">
        <f t="shared" si="1232"/>
        <v>0</v>
      </c>
      <c r="BZ507">
        <f t="shared" si="1233"/>
        <v>0</v>
      </c>
      <c r="CA507">
        <f t="shared" si="1233"/>
        <v>0</v>
      </c>
      <c r="CB507">
        <f t="shared" si="1233"/>
        <v>0</v>
      </c>
      <c r="CC507">
        <f t="shared" si="1233"/>
        <v>0</v>
      </c>
      <c r="CD507">
        <f t="shared" si="1233"/>
        <v>0</v>
      </c>
      <c r="CE507">
        <f t="shared" si="1233"/>
        <v>0</v>
      </c>
      <c r="CF507">
        <f t="shared" si="1233"/>
        <v>0</v>
      </c>
      <c r="CG507">
        <f t="shared" si="1233"/>
        <v>0</v>
      </c>
      <c r="CH507">
        <f t="shared" si="1233"/>
        <v>0</v>
      </c>
      <c r="CI507">
        <f t="shared" si="1233"/>
        <v>0</v>
      </c>
      <c r="CJ507">
        <f t="shared" si="1234"/>
        <v>0</v>
      </c>
      <c r="CK507">
        <f t="shared" si="1234"/>
        <v>0</v>
      </c>
      <c r="CL507">
        <f t="shared" si="1234"/>
        <v>0</v>
      </c>
      <c r="CM507">
        <f t="shared" si="1234"/>
        <v>0</v>
      </c>
      <c r="CN507">
        <f t="shared" si="1234"/>
        <v>0</v>
      </c>
      <c r="CO507">
        <f t="shared" si="1234"/>
        <v>0</v>
      </c>
      <c r="CP507">
        <f t="shared" si="1234"/>
        <v>0</v>
      </c>
      <c r="CQ507">
        <f t="shared" si="1234"/>
        <v>0</v>
      </c>
      <c r="CR507">
        <f t="shared" si="1234"/>
        <v>0</v>
      </c>
      <c r="CS507">
        <f t="shared" si="1234"/>
        <v>0</v>
      </c>
      <c r="CT507">
        <f t="shared" si="1235"/>
        <v>0</v>
      </c>
      <c r="CU507">
        <f t="shared" si="1235"/>
        <v>0</v>
      </c>
      <c r="CV507">
        <f t="shared" si="1235"/>
        <v>0</v>
      </c>
      <c r="CW507">
        <f t="shared" si="1235"/>
        <v>0</v>
      </c>
      <c r="CX507">
        <f t="shared" si="1235"/>
        <v>0</v>
      </c>
      <c r="CY507">
        <f t="shared" si="1235"/>
        <v>0</v>
      </c>
      <c r="CZ507">
        <f t="shared" si="1235"/>
        <v>0</v>
      </c>
      <c r="DA507">
        <f t="shared" si="1235"/>
        <v>0</v>
      </c>
      <c r="DB507">
        <f t="shared" si="1235"/>
        <v>0</v>
      </c>
      <c r="DC507">
        <f t="shared" si="1235"/>
        <v>0</v>
      </c>
      <c r="DD507">
        <f t="shared" si="1236"/>
        <v>0</v>
      </c>
      <c r="DE507">
        <f t="shared" si="1236"/>
        <v>0</v>
      </c>
      <c r="DF507">
        <f t="shared" si="1236"/>
        <v>0</v>
      </c>
      <c r="DG507">
        <f t="shared" si="1236"/>
        <v>0</v>
      </c>
      <c r="DH507">
        <f t="shared" si="1236"/>
        <v>0</v>
      </c>
      <c r="DI507">
        <f t="shared" si="1236"/>
        <v>0</v>
      </c>
      <c r="DJ507">
        <f t="shared" si="1236"/>
        <v>0</v>
      </c>
      <c r="DK507">
        <f t="shared" si="1236"/>
        <v>0</v>
      </c>
      <c r="DL507">
        <f t="shared" si="1236"/>
        <v>0</v>
      </c>
      <c r="DM507">
        <f t="shared" si="1236"/>
        <v>0</v>
      </c>
      <c r="DN507">
        <f t="shared" si="1237"/>
        <v>0</v>
      </c>
      <c r="DO507">
        <f t="shared" si="1237"/>
        <v>0</v>
      </c>
      <c r="DP507">
        <f t="shared" si="1237"/>
        <v>0</v>
      </c>
      <c r="DQ507">
        <f t="shared" si="1237"/>
        <v>0</v>
      </c>
      <c r="DR507">
        <f t="shared" si="1237"/>
        <v>0</v>
      </c>
      <c r="DS507">
        <f t="shared" si="1237"/>
        <v>0</v>
      </c>
      <c r="DT507">
        <f t="shared" si="1237"/>
        <v>0</v>
      </c>
      <c r="DU507">
        <f t="shared" si="1237"/>
        <v>0</v>
      </c>
      <c r="DV507">
        <f t="shared" si="1237"/>
        <v>0</v>
      </c>
      <c r="DW507">
        <f t="shared" si="1237"/>
        <v>0</v>
      </c>
      <c r="DX507">
        <f t="shared" si="1238"/>
        <v>0</v>
      </c>
      <c r="DY507">
        <f t="shared" si="1238"/>
        <v>0</v>
      </c>
      <c r="DZ507">
        <f t="shared" si="1238"/>
        <v>0</v>
      </c>
    </row>
    <row r="508" spans="1:130" ht="15.75">
      <c r="A508" s="106" t="str">
        <f>IF(LEFT(B565,1)&lt;&gt;"",IF(LEFT(B565,1)&lt;&gt;" ",COUNT($A$66:A505)+1,""),"")</f>
        <v/>
      </c>
      <c r="B508" s="55"/>
      <c r="C508" s="96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163"/>
      <c r="AM508" s="163"/>
      <c r="AN508" s="163"/>
      <c r="AO508" s="163"/>
      <c r="AP508" s="163"/>
      <c r="AQ508" s="163"/>
      <c r="AR508" s="163"/>
      <c r="AS508" s="163"/>
      <c r="AT508" s="163"/>
      <c r="AU508" s="163"/>
      <c r="AV508" s="164"/>
      <c r="AW508" s="164"/>
      <c r="AX508" s="164"/>
      <c r="AY508" s="60"/>
      <c r="AZ508" s="60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2"/>
      <c r="BM508" s="2"/>
      <c r="BN508" s="2"/>
      <c r="BO508" s="103"/>
    </row>
    <row r="509" spans="1:130">
      <c r="A509" s="105">
        <f>IF(LEFT(B509,1)&lt;&gt;"",IF(LEFT(B509,1)&lt;&gt;" ",COUNT($A$66:A508)+1,""),"")</f>
        <v>61</v>
      </c>
      <c r="B509" s="32" t="s">
        <v>75</v>
      </c>
      <c r="C509" s="96">
        <v>4</v>
      </c>
      <c r="D509" s="18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>
        <f t="shared" ref="R509:BL509" si="1239">SUM(R510:R515)</f>
        <v>0</v>
      </c>
      <c r="S509" s="22">
        <f t="shared" si="1239"/>
        <v>0</v>
      </c>
      <c r="T509" s="22">
        <f t="shared" si="1239"/>
        <v>0.107</v>
      </c>
      <c r="U509" s="22">
        <f t="shared" si="1239"/>
        <v>0.217</v>
      </c>
      <c r="V509" s="22">
        <f t="shared" si="1239"/>
        <v>0.62176299999999995</v>
      </c>
      <c r="W509" s="22">
        <f t="shared" si="1239"/>
        <v>2.3204130000000003</v>
      </c>
      <c r="X509" s="22">
        <f t="shared" si="1239"/>
        <v>5.4049529999999999</v>
      </c>
      <c r="Y509" s="22">
        <f t="shared" si="1239"/>
        <v>15.544163999999999</v>
      </c>
      <c r="Z509" s="22">
        <f t="shared" si="1239"/>
        <v>28.114089</v>
      </c>
      <c r="AA509" s="22">
        <f t="shared" si="1239"/>
        <v>32.694099999999999</v>
      </c>
      <c r="AB509" s="22">
        <f t="shared" si="1239"/>
        <v>26.786398999999999</v>
      </c>
      <c r="AC509" s="22">
        <f t="shared" si="1239"/>
        <v>37.532021</v>
      </c>
      <c r="AD509" s="22">
        <f t="shared" si="1239"/>
        <v>48.346249999999998</v>
      </c>
      <c r="AE509" s="22">
        <f t="shared" si="1239"/>
        <v>50.999177000000003</v>
      </c>
      <c r="AF509" s="22">
        <f t="shared" si="1239"/>
        <v>49.994865000000004</v>
      </c>
      <c r="AG509" s="22">
        <f t="shared" si="1239"/>
        <v>117.39026</v>
      </c>
      <c r="AH509" s="22">
        <f t="shared" si="1239"/>
        <v>163.17352</v>
      </c>
      <c r="AI509" s="22">
        <f t="shared" si="1239"/>
        <v>180.67218</v>
      </c>
      <c r="AJ509" s="22">
        <f t="shared" si="1239"/>
        <v>224.90273999999999</v>
      </c>
      <c r="AK509" s="22">
        <f t="shared" si="1239"/>
        <v>272.40372000000002</v>
      </c>
      <c r="AL509" s="22">
        <f t="shared" si="1239"/>
        <v>341.21031000000005</v>
      </c>
      <c r="AM509" s="22">
        <f t="shared" si="1239"/>
        <v>354.88450999999998</v>
      </c>
      <c r="AN509" s="22">
        <f t="shared" si="1239"/>
        <v>381.90190000000001</v>
      </c>
      <c r="AO509" s="22">
        <f t="shared" si="1239"/>
        <v>226.64259999999999</v>
      </c>
      <c r="AP509" s="22">
        <f t="shared" si="1239"/>
        <v>254.08760000000001</v>
      </c>
      <c r="AQ509" s="22">
        <f t="shared" si="1239"/>
        <v>283.04109999999997</v>
      </c>
      <c r="AR509" s="22">
        <f t="shared" si="1239"/>
        <v>309.938918</v>
      </c>
      <c r="AS509" s="22">
        <f t="shared" si="1239"/>
        <v>328.60772480000003</v>
      </c>
      <c r="AT509" s="22">
        <f t="shared" si="1239"/>
        <v>354.47851489999999</v>
      </c>
      <c r="AU509" s="22">
        <f t="shared" si="1239"/>
        <v>399.6654451</v>
      </c>
      <c r="AV509" s="22">
        <f t="shared" si="1239"/>
        <v>518.6349762000001</v>
      </c>
      <c r="AW509" s="22">
        <f t="shared" si="1239"/>
        <v>386.25174429999998</v>
      </c>
      <c r="AX509" s="22">
        <f t="shared" si="1239"/>
        <v>386.71875949999998</v>
      </c>
      <c r="AY509" s="22">
        <f t="shared" si="1239"/>
        <v>396.48669239999998</v>
      </c>
      <c r="AZ509" s="22">
        <f t="shared" si="1239"/>
        <v>456.32262845486838</v>
      </c>
      <c r="BA509" s="22">
        <f t="shared" si="1239"/>
        <v>463.47039869999998</v>
      </c>
      <c r="BB509" s="22">
        <f t="shared" si="1239"/>
        <v>736.48668710000004</v>
      </c>
      <c r="BC509" s="22">
        <f t="shared" si="1239"/>
        <v>222.64618440000001</v>
      </c>
      <c r="BD509" s="22">
        <f t="shared" si="1239"/>
        <v>74.061000000000007</v>
      </c>
      <c r="BE509" s="22">
        <f t="shared" si="1239"/>
        <v>74.093999999999994</v>
      </c>
      <c r="BF509" s="22">
        <f t="shared" si="1239"/>
        <v>74.082999999999998</v>
      </c>
      <c r="BG509" s="22">
        <f t="shared" si="1239"/>
        <v>74.138000000000005</v>
      </c>
      <c r="BH509" s="22">
        <f t="shared" si="1239"/>
        <v>74.161231000000001</v>
      </c>
      <c r="BI509" s="22">
        <f t="shared" si="1239"/>
        <v>77.063786099999987</v>
      </c>
      <c r="BJ509" s="22">
        <f t="shared" si="1239"/>
        <v>67.659815800000004</v>
      </c>
      <c r="BK509" s="22">
        <f t="shared" si="1239"/>
        <v>68.083313000000004</v>
      </c>
      <c r="BL509" s="22">
        <f t="shared" si="1239"/>
        <v>69.919931500000004</v>
      </c>
      <c r="BM509" s="22">
        <f t="shared" ref="BM509:BN509" si="1240">SUM(BM510:BM515)</f>
        <v>70.067586200000008</v>
      </c>
      <c r="BN509" s="22">
        <f t="shared" si="1240"/>
        <v>50</v>
      </c>
      <c r="BO509" s="103"/>
      <c r="BP509">
        <f t="shared" ref="BP509:CU509" si="1241">IF($C509&lt;&gt;"",IF(D509&gt;0,1,0),0)</f>
        <v>0</v>
      </c>
      <c r="BQ509">
        <f t="shared" si="1241"/>
        <v>0</v>
      </c>
      <c r="BR509">
        <f t="shared" si="1241"/>
        <v>0</v>
      </c>
      <c r="BS509">
        <f t="shared" si="1241"/>
        <v>0</v>
      </c>
      <c r="BT509">
        <f t="shared" si="1241"/>
        <v>0</v>
      </c>
      <c r="BU509">
        <f t="shared" si="1241"/>
        <v>0</v>
      </c>
      <c r="BV509">
        <f t="shared" si="1241"/>
        <v>0</v>
      </c>
      <c r="BW509">
        <f t="shared" si="1241"/>
        <v>0</v>
      </c>
      <c r="BX509">
        <f t="shared" si="1241"/>
        <v>0</v>
      </c>
      <c r="BY509">
        <f t="shared" si="1241"/>
        <v>0</v>
      </c>
      <c r="BZ509">
        <f t="shared" si="1241"/>
        <v>0</v>
      </c>
      <c r="CA509">
        <f t="shared" si="1241"/>
        <v>0</v>
      </c>
      <c r="CB509">
        <f t="shared" si="1241"/>
        <v>0</v>
      </c>
      <c r="CC509">
        <f t="shared" si="1241"/>
        <v>0</v>
      </c>
      <c r="CD509">
        <f t="shared" si="1241"/>
        <v>0</v>
      </c>
      <c r="CE509">
        <f t="shared" si="1241"/>
        <v>0</v>
      </c>
      <c r="CF509">
        <f t="shared" si="1241"/>
        <v>1</v>
      </c>
      <c r="CG509">
        <f t="shared" si="1241"/>
        <v>1</v>
      </c>
      <c r="CH509">
        <f t="shared" si="1241"/>
        <v>1</v>
      </c>
      <c r="CI509">
        <f t="shared" si="1241"/>
        <v>1</v>
      </c>
      <c r="CJ509">
        <f t="shared" si="1241"/>
        <v>1</v>
      </c>
      <c r="CK509">
        <f t="shared" si="1241"/>
        <v>1</v>
      </c>
      <c r="CL509">
        <f t="shared" si="1241"/>
        <v>1</v>
      </c>
      <c r="CM509">
        <f t="shared" si="1241"/>
        <v>1</v>
      </c>
      <c r="CN509">
        <f t="shared" si="1241"/>
        <v>1</v>
      </c>
      <c r="CO509">
        <f t="shared" si="1241"/>
        <v>1</v>
      </c>
      <c r="CP509">
        <f t="shared" si="1241"/>
        <v>1</v>
      </c>
      <c r="CQ509">
        <f t="shared" si="1241"/>
        <v>1</v>
      </c>
      <c r="CR509">
        <f t="shared" si="1241"/>
        <v>1</v>
      </c>
      <c r="CS509">
        <f t="shared" si="1241"/>
        <v>1</v>
      </c>
      <c r="CT509">
        <f t="shared" si="1241"/>
        <v>1</v>
      </c>
      <c r="CU509">
        <f t="shared" si="1241"/>
        <v>1</v>
      </c>
      <c r="CV509">
        <f t="shared" ref="CV509:DZ509" si="1242">IF($C509&lt;&gt;"",IF(AJ509&gt;0,1,0),0)</f>
        <v>1</v>
      </c>
      <c r="CW509">
        <f t="shared" si="1242"/>
        <v>1</v>
      </c>
      <c r="CX509">
        <f t="shared" si="1242"/>
        <v>1</v>
      </c>
      <c r="CY509">
        <f t="shared" si="1242"/>
        <v>1</v>
      </c>
      <c r="CZ509">
        <f t="shared" si="1242"/>
        <v>1</v>
      </c>
      <c r="DA509">
        <f t="shared" si="1242"/>
        <v>1</v>
      </c>
      <c r="DB509">
        <f t="shared" si="1242"/>
        <v>1</v>
      </c>
      <c r="DC509">
        <f t="shared" si="1242"/>
        <v>1</v>
      </c>
      <c r="DD509">
        <f t="shared" si="1242"/>
        <v>1</v>
      </c>
      <c r="DE509">
        <f t="shared" si="1242"/>
        <v>1</v>
      </c>
      <c r="DF509">
        <f t="shared" si="1242"/>
        <v>1</v>
      </c>
      <c r="DG509">
        <f t="shared" si="1242"/>
        <v>1</v>
      </c>
      <c r="DH509">
        <f t="shared" si="1242"/>
        <v>1</v>
      </c>
      <c r="DI509">
        <f t="shared" si="1242"/>
        <v>1</v>
      </c>
      <c r="DJ509">
        <f t="shared" si="1242"/>
        <v>1</v>
      </c>
      <c r="DK509">
        <f t="shared" si="1242"/>
        <v>1</v>
      </c>
      <c r="DL509">
        <f t="shared" si="1242"/>
        <v>1</v>
      </c>
      <c r="DM509">
        <f t="shared" si="1242"/>
        <v>1</v>
      </c>
      <c r="DN509">
        <f t="shared" si="1242"/>
        <v>1</v>
      </c>
      <c r="DO509">
        <f t="shared" si="1242"/>
        <v>1</v>
      </c>
      <c r="DP509">
        <f t="shared" si="1242"/>
        <v>1</v>
      </c>
      <c r="DQ509">
        <f t="shared" si="1242"/>
        <v>1</v>
      </c>
      <c r="DR509">
        <f t="shared" si="1242"/>
        <v>1</v>
      </c>
      <c r="DS509">
        <f t="shared" si="1242"/>
        <v>1</v>
      </c>
      <c r="DT509">
        <f t="shared" si="1242"/>
        <v>1</v>
      </c>
      <c r="DU509">
        <f t="shared" si="1242"/>
        <v>1</v>
      </c>
      <c r="DV509">
        <f t="shared" si="1242"/>
        <v>1</v>
      </c>
      <c r="DW509">
        <f t="shared" si="1242"/>
        <v>1</v>
      </c>
      <c r="DX509">
        <f t="shared" si="1242"/>
        <v>1</v>
      </c>
      <c r="DY509">
        <f t="shared" si="1242"/>
        <v>1</v>
      </c>
      <c r="DZ509">
        <f t="shared" si="1242"/>
        <v>1</v>
      </c>
    </row>
    <row r="510" spans="1:130">
      <c r="A510" s="105"/>
      <c r="B510" s="24" t="s">
        <v>15</v>
      </c>
      <c r="C510" s="96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0.15</v>
      </c>
      <c r="AA510" s="18">
        <v>0.16</v>
      </c>
      <c r="AB510" s="18">
        <v>0</v>
      </c>
      <c r="AC510" s="18">
        <v>0.3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18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  <c r="AS510" s="18">
        <v>0</v>
      </c>
      <c r="AT510" s="18">
        <v>0</v>
      </c>
      <c r="AU510" s="18">
        <v>0</v>
      </c>
      <c r="AV510" s="18">
        <v>0</v>
      </c>
      <c r="AW510" s="18">
        <v>0</v>
      </c>
      <c r="AX510" s="18">
        <v>0</v>
      </c>
      <c r="AY510" s="18">
        <v>0</v>
      </c>
      <c r="AZ510" s="18">
        <v>0</v>
      </c>
      <c r="BA510" s="18">
        <v>0</v>
      </c>
      <c r="BB510" s="18">
        <v>0</v>
      </c>
      <c r="BC510" s="18">
        <v>0</v>
      </c>
      <c r="BD510" s="18">
        <v>0</v>
      </c>
      <c r="BE510" s="18">
        <v>0</v>
      </c>
      <c r="BF510" s="18">
        <v>0</v>
      </c>
      <c r="BG510" s="18">
        <v>0</v>
      </c>
      <c r="BH510" s="18">
        <v>0</v>
      </c>
      <c r="BI510" s="18">
        <v>0</v>
      </c>
      <c r="BJ510" s="118">
        <v>0</v>
      </c>
      <c r="BK510" s="118">
        <v>0</v>
      </c>
      <c r="BL510" s="118">
        <v>0</v>
      </c>
      <c r="BM510" s="118">
        <v>0</v>
      </c>
      <c r="BN510" s="118">
        <v>0</v>
      </c>
      <c r="BO510" s="103"/>
      <c r="BP510">
        <f t="shared" ref="BP510:BY514" si="1243">IF($C510&lt;&gt;"",IF(D510&gt;0,1,0),0)</f>
        <v>0</v>
      </c>
      <c r="BQ510">
        <f t="shared" si="1243"/>
        <v>0</v>
      </c>
      <c r="BR510">
        <f t="shared" si="1243"/>
        <v>0</v>
      </c>
      <c r="BS510">
        <f t="shared" si="1243"/>
        <v>0</v>
      </c>
      <c r="BT510">
        <f t="shared" si="1243"/>
        <v>0</v>
      </c>
      <c r="BU510">
        <f t="shared" si="1243"/>
        <v>0</v>
      </c>
      <c r="BV510">
        <f t="shared" si="1243"/>
        <v>0</v>
      </c>
      <c r="BW510">
        <f t="shared" si="1243"/>
        <v>0</v>
      </c>
      <c r="BX510">
        <f t="shared" si="1243"/>
        <v>0</v>
      </c>
      <c r="BY510">
        <f t="shared" si="1243"/>
        <v>0</v>
      </c>
      <c r="BZ510">
        <f t="shared" ref="BZ510:CI514" si="1244">IF($C510&lt;&gt;"",IF(N510&gt;0,1,0),0)</f>
        <v>0</v>
      </c>
      <c r="CA510">
        <f t="shared" si="1244"/>
        <v>0</v>
      </c>
      <c r="CB510">
        <f t="shared" si="1244"/>
        <v>0</v>
      </c>
      <c r="CC510">
        <f t="shared" si="1244"/>
        <v>0</v>
      </c>
      <c r="CD510">
        <f t="shared" si="1244"/>
        <v>0</v>
      </c>
      <c r="CE510">
        <f t="shared" si="1244"/>
        <v>0</v>
      </c>
      <c r="CF510">
        <f t="shared" si="1244"/>
        <v>0</v>
      </c>
      <c r="CG510">
        <f t="shared" si="1244"/>
        <v>0</v>
      </c>
      <c r="CH510">
        <f t="shared" si="1244"/>
        <v>0</v>
      </c>
      <c r="CI510">
        <f t="shared" si="1244"/>
        <v>0</v>
      </c>
      <c r="CJ510">
        <f t="shared" ref="CJ510:CS514" si="1245">IF($C510&lt;&gt;"",IF(X510&gt;0,1,0),0)</f>
        <v>0</v>
      </c>
      <c r="CK510">
        <f t="shared" si="1245"/>
        <v>0</v>
      </c>
      <c r="CL510">
        <f t="shared" si="1245"/>
        <v>0</v>
      </c>
      <c r="CM510">
        <f t="shared" si="1245"/>
        <v>0</v>
      </c>
      <c r="CN510">
        <f t="shared" si="1245"/>
        <v>0</v>
      </c>
      <c r="CO510">
        <f t="shared" si="1245"/>
        <v>0</v>
      </c>
      <c r="CP510">
        <f t="shared" si="1245"/>
        <v>0</v>
      </c>
      <c r="CQ510">
        <f t="shared" si="1245"/>
        <v>0</v>
      </c>
      <c r="CR510">
        <f t="shared" si="1245"/>
        <v>0</v>
      </c>
      <c r="CS510">
        <f t="shared" si="1245"/>
        <v>0</v>
      </c>
      <c r="CT510">
        <f t="shared" ref="CT510:DC514" si="1246">IF($C510&lt;&gt;"",IF(AH510&gt;0,1,0),0)</f>
        <v>0</v>
      </c>
      <c r="CU510">
        <f t="shared" si="1246"/>
        <v>0</v>
      </c>
      <c r="CV510">
        <f t="shared" si="1246"/>
        <v>0</v>
      </c>
      <c r="CW510">
        <f t="shared" si="1246"/>
        <v>0</v>
      </c>
      <c r="CX510">
        <f t="shared" si="1246"/>
        <v>0</v>
      </c>
      <c r="CY510">
        <f t="shared" si="1246"/>
        <v>0</v>
      </c>
      <c r="CZ510">
        <f t="shared" si="1246"/>
        <v>0</v>
      </c>
      <c r="DA510">
        <f t="shared" si="1246"/>
        <v>0</v>
      </c>
      <c r="DB510">
        <f t="shared" si="1246"/>
        <v>0</v>
      </c>
      <c r="DC510">
        <f t="shared" si="1246"/>
        <v>0</v>
      </c>
      <c r="DD510">
        <f t="shared" ref="DD510:DM514" si="1247">IF($C510&lt;&gt;"",IF(AR510&gt;0,1,0),0)</f>
        <v>0</v>
      </c>
      <c r="DE510">
        <f t="shared" si="1247"/>
        <v>0</v>
      </c>
      <c r="DF510">
        <f t="shared" si="1247"/>
        <v>0</v>
      </c>
      <c r="DG510">
        <f t="shared" si="1247"/>
        <v>0</v>
      </c>
      <c r="DH510">
        <f t="shared" si="1247"/>
        <v>0</v>
      </c>
      <c r="DI510">
        <f t="shared" si="1247"/>
        <v>0</v>
      </c>
      <c r="DJ510">
        <f t="shared" si="1247"/>
        <v>0</v>
      </c>
      <c r="DK510">
        <f t="shared" si="1247"/>
        <v>0</v>
      </c>
      <c r="DL510">
        <f t="shared" si="1247"/>
        <v>0</v>
      </c>
      <c r="DM510">
        <f t="shared" si="1247"/>
        <v>0</v>
      </c>
      <c r="DN510">
        <f t="shared" ref="DN510:DW514" si="1248">IF($C510&lt;&gt;"",IF(BB510&gt;0,1,0),0)</f>
        <v>0</v>
      </c>
      <c r="DO510">
        <f t="shared" si="1248"/>
        <v>0</v>
      </c>
      <c r="DP510">
        <f t="shared" si="1248"/>
        <v>0</v>
      </c>
      <c r="DQ510">
        <f t="shared" si="1248"/>
        <v>0</v>
      </c>
      <c r="DR510">
        <f t="shared" si="1248"/>
        <v>0</v>
      </c>
      <c r="DS510">
        <f t="shared" si="1248"/>
        <v>0</v>
      </c>
      <c r="DT510">
        <f t="shared" si="1248"/>
        <v>0</v>
      </c>
      <c r="DU510">
        <f t="shared" si="1248"/>
        <v>0</v>
      </c>
      <c r="DV510">
        <f t="shared" si="1248"/>
        <v>0</v>
      </c>
      <c r="DW510">
        <f t="shared" si="1248"/>
        <v>0</v>
      </c>
      <c r="DX510">
        <f t="shared" ref="DX510:DZ513" si="1249">IF($C510&lt;&gt;"",IF(BL509&gt;0,1,0),0)</f>
        <v>0</v>
      </c>
      <c r="DY510">
        <f t="shared" si="1249"/>
        <v>0</v>
      </c>
      <c r="DZ510">
        <f t="shared" si="1249"/>
        <v>0</v>
      </c>
    </row>
    <row r="511" spans="1:130">
      <c r="A511" s="106"/>
      <c r="B511" s="19" t="s">
        <v>2</v>
      </c>
      <c r="C511" s="96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>
        <v>0</v>
      </c>
      <c r="S511" s="34">
        <v>0</v>
      </c>
      <c r="T511" s="34">
        <v>0</v>
      </c>
      <c r="U511" s="34">
        <v>0</v>
      </c>
      <c r="V511" s="22"/>
      <c r="W511" s="22"/>
      <c r="X511" s="22"/>
      <c r="Y511" s="22"/>
      <c r="Z511" s="22"/>
      <c r="AA511" s="22"/>
      <c r="AB511" s="22"/>
      <c r="AC511" s="22"/>
      <c r="AD511" s="22"/>
      <c r="AE511" s="18">
        <v>21</v>
      </c>
      <c r="AF511" s="22"/>
      <c r="AG511" s="18">
        <v>21</v>
      </c>
      <c r="AH511" s="22"/>
      <c r="AI511" s="22"/>
      <c r="AJ511" s="22"/>
      <c r="AK511" s="22"/>
      <c r="AL511" s="41" t="s">
        <v>16</v>
      </c>
      <c r="AM511" s="18">
        <v>196</v>
      </c>
      <c r="AN511" s="41" t="s">
        <v>16</v>
      </c>
      <c r="AO511" s="22"/>
      <c r="AP511" s="22"/>
      <c r="AQ511" s="22"/>
      <c r="AR511" s="41" t="s">
        <v>16</v>
      </c>
      <c r="AS511" s="18">
        <v>141</v>
      </c>
      <c r="AT511" s="41" t="s">
        <v>16</v>
      </c>
      <c r="AU511" s="22"/>
      <c r="AV511" s="22"/>
      <c r="AW511" s="22"/>
      <c r="AX511" s="22"/>
      <c r="AY511" s="22"/>
      <c r="AZ511" s="22"/>
      <c r="BA511" s="41" t="s">
        <v>16</v>
      </c>
      <c r="BB511" s="18">
        <v>322</v>
      </c>
      <c r="BC511" s="41" t="s">
        <v>16</v>
      </c>
      <c r="BD511" s="118">
        <v>0</v>
      </c>
      <c r="BE511" s="118">
        <v>0</v>
      </c>
      <c r="BF511" s="118">
        <v>0</v>
      </c>
      <c r="BG511" s="118">
        <v>0</v>
      </c>
      <c r="BH511" s="118">
        <v>0</v>
      </c>
      <c r="BI511" s="118">
        <v>0</v>
      </c>
      <c r="BJ511" s="118">
        <v>0</v>
      </c>
      <c r="BK511" s="118">
        <v>0</v>
      </c>
      <c r="BL511" s="118">
        <v>0</v>
      </c>
      <c r="BM511" s="118">
        <v>2</v>
      </c>
      <c r="BN511" s="118">
        <v>0</v>
      </c>
      <c r="BO511" s="103"/>
      <c r="BP511">
        <f t="shared" si="1243"/>
        <v>0</v>
      </c>
      <c r="BQ511">
        <f t="shared" si="1243"/>
        <v>0</v>
      </c>
      <c r="BR511">
        <f t="shared" si="1243"/>
        <v>0</v>
      </c>
      <c r="BS511">
        <f t="shared" si="1243"/>
        <v>0</v>
      </c>
      <c r="BT511">
        <f t="shared" si="1243"/>
        <v>0</v>
      </c>
      <c r="BU511">
        <f t="shared" si="1243"/>
        <v>0</v>
      </c>
      <c r="BV511">
        <f t="shared" si="1243"/>
        <v>0</v>
      </c>
      <c r="BW511">
        <f t="shared" si="1243"/>
        <v>0</v>
      </c>
      <c r="BX511">
        <f t="shared" si="1243"/>
        <v>0</v>
      </c>
      <c r="BY511">
        <f t="shared" si="1243"/>
        <v>0</v>
      </c>
      <c r="BZ511">
        <f t="shared" si="1244"/>
        <v>0</v>
      </c>
      <c r="CA511">
        <f t="shared" si="1244"/>
        <v>0</v>
      </c>
      <c r="CB511">
        <f t="shared" si="1244"/>
        <v>0</v>
      </c>
      <c r="CC511">
        <f t="shared" si="1244"/>
        <v>0</v>
      </c>
      <c r="CD511">
        <f t="shared" si="1244"/>
        <v>0</v>
      </c>
      <c r="CE511">
        <f t="shared" si="1244"/>
        <v>0</v>
      </c>
      <c r="CF511">
        <f t="shared" si="1244"/>
        <v>0</v>
      </c>
      <c r="CG511">
        <f t="shared" si="1244"/>
        <v>0</v>
      </c>
      <c r="CH511">
        <f t="shared" si="1244"/>
        <v>0</v>
      </c>
      <c r="CI511">
        <f t="shared" si="1244"/>
        <v>0</v>
      </c>
      <c r="CJ511">
        <f t="shared" si="1245"/>
        <v>0</v>
      </c>
      <c r="CK511">
        <f t="shared" si="1245"/>
        <v>0</v>
      </c>
      <c r="CL511">
        <f t="shared" si="1245"/>
        <v>0</v>
      </c>
      <c r="CM511">
        <f t="shared" si="1245"/>
        <v>0</v>
      </c>
      <c r="CN511">
        <f t="shared" si="1245"/>
        <v>0</v>
      </c>
      <c r="CO511">
        <f t="shared" si="1245"/>
        <v>0</v>
      </c>
      <c r="CP511">
        <f t="shared" si="1245"/>
        <v>0</v>
      </c>
      <c r="CQ511">
        <f t="shared" si="1245"/>
        <v>0</v>
      </c>
      <c r="CR511">
        <f t="shared" si="1245"/>
        <v>0</v>
      </c>
      <c r="CS511">
        <f t="shared" si="1245"/>
        <v>0</v>
      </c>
      <c r="CT511">
        <f t="shared" si="1246"/>
        <v>0</v>
      </c>
      <c r="CU511">
        <f t="shared" si="1246"/>
        <v>0</v>
      </c>
      <c r="CV511">
        <f t="shared" si="1246"/>
        <v>0</v>
      </c>
      <c r="CW511">
        <f t="shared" si="1246"/>
        <v>0</v>
      </c>
      <c r="CX511">
        <f t="shared" si="1246"/>
        <v>0</v>
      </c>
      <c r="CY511">
        <f t="shared" si="1246"/>
        <v>0</v>
      </c>
      <c r="CZ511">
        <f t="shared" si="1246"/>
        <v>0</v>
      </c>
      <c r="DA511">
        <f t="shared" si="1246"/>
        <v>0</v>
      </c>
      <c r="DB511">
        <f t="shared" si="1246"/>
        <v>0</v>
      </c>
      <c r="DC511">
        <f t="shared" si="1246"/>
        <v>0</v>
      </c>
      <c r="DD511">
        <f t="shared" si="1247"/>
        <v>0</v>
      </c>
      <c r="DE511">
        <f t="shared" si="1247"/>
        <v>0</v>
      </c>
      <c r="DF511">
        <f t="shared" si="1247"/>
        <v>0</v>
      </c>
      <c r="DG511">
        <f t="shared" si="1247"/>
        <v>0</v>
      </c>
      <c r="DH511">
        <f t="shared" si="1247"/>
        <v>0</v>
      </c>
      <c r="DI511">
        <f t="shared" si="1247"/>
        <v>0</v>
      </c>
      <c r="DJ511">
        <f t="shared" si="1247"/>
        <v>0</v>
      </c>
      <c r="DK511">
        <f t="shared" si="1247"/>
        <v>0</v>
      </c>
      <c r="DL511">
        <f t="shared" si="1247"/>
        <v>0</v>
      </c>
      <c r="DM511">
        <f t="shared" si="1247"/>
        <v>0</v>
      </c>
      <c r="DN511">
        <f t="shared" si="1248"/>
        <v>0</v>
      </c>
      <c r="DO511">
        <f t="shared" si="1248"/>
        <v>0</v>
      </c>
      <c r="DP511">
        <f t="shared" si="1248"/>
        <v>0</v>
      </c>
      <c r="DQ511">
        <f t="shared" si="1248"/>
        <v>0</v>
      </c>
      <c r="DR511">
        <f t="shared" si="1248"/>
        <v>0</v>
      </c>
      <c r="DS511">
        <f t="shared" si="1248"/>
        <v>0</v>
      </c>
      <c r="DT511">
        <f t="shared" si="1248"/>
        <v>0</v>
      </c>
      <c r="DU511">
        <f t="shared" si="1248"/>
        <v>0</v>
      </c>
      <c r="DV511">
        <f t="shared" si="1248"/>
        <v>0</v>
      </c>
      <c r="DW511">
        <f t="shared" si="1248"/>
        <v>0</v>
      </c>
      <c r="DX511">
        <f t="shared" si="1249"/>
        <v>0</v>
      </c>
      <c r="DY511">
        <f t="shared" si="1249"/>
        <v>0</v>
      </c>
      <c r="DZ511">
        <f t="shared" si="1249"/>
        <v>0</v>
      </c>
    </row>
    <row r="512" spans="1:130" ht="15.75">
      <c r="A512" s="106"/>
      <c r="B512" s="19" t="s">
        <v>202</v>
      </c>
      <c r="C512" s="96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22"/>
      <c r="W512" s="22"/>
      <c r="X512" s="22"/>
      <c r="Y512" s="22"/>
      <c r="Z512" s="22"/>
      <c r="AA512" s="22"/>
      <c r="AB512" s="22"/>
      <c r="AC512" s="22"/>
      <c r="AD512" s="22"/>
      <c r="AE512" s="18"/>
      <c r="AF512" s="22"/>
      <c r="AG512" s="18"/>
      <c r="AH512" s="22"/>
      <c r="AI512" s="22"/>
      <c r="AJ512" s="22"/>
      <c r="AK512" s="22"/>
      <c r="AL512" s="41"/>
      <c r="AM512" s="18"/>
      <c r="AN512" s="41"/>
      <c r="AO512" s="22"/>
      <c r="AP512" s="22"/>
      <c r="AQ512" s="22"/>
      <c r="AR512" s="41"/>
      <c r="AS512" s="18">
        <v>5.8</v>
      </c>
      <c r="AT512" s="41"/>
      <c r="AU512" s="22"/>
      <c r="AV512" s="22"/>
      <c r="AW512" s="22"/>
      <c r="AX512" s="22"/>
      <c r="AY512" s="22"/>
      <c r="AZ512" s="22"/>
      <c r="BA512" s="41"/>
      <c r="BB512" s="41" t="s">
        <v>16</v>
      </c>
      <c r="BC512" s="41"/>
      <c r="BD512" s="22"/>
      <c r="BE512" s="23"/>
      <c r="BF512" s="31"/>
      <c r="BG512" s="31"/>
      <c r="BH512" s="2"/>
      <c r="BI512" s="2"/>
      <c r="BJ512" s="2"/>
      <c r="BK512" s="2"/>
      <c r="BL512" s="2"/>
      <c r="BM512" s="2"/>
      <c r="BN512" s="2"/>
      <c r="BO512" s="103"/>
      <c r="BP512">
        <f t="shared" si="1243"/>
        <v>0</v>
      </c>
      <c r="BQ512">
        <f t="shared" si="1243"/>
        <v>0</v>
      </c>
      <c r="BR512">
        <f t="shared" si="1243"/>
        <v>0</v>
      </c>
      <c r="BS512">
        <f t="shared" si="1243"/>
        <v>0</v>
      </c>
      <c r="BT512">
        <f t="shared" si="1243"/>
        <v>0</v>
      </c>
      <c r="BU512">
        <f t="shared" si="1243"/>
        <v>0</v>
      </c>
      <c r="BV512">
        <f t="shared" si="1243"/>
        <v>0</v>
      </c>
      <c r="BW512">
        <f t="shared" si="1243"/>
        <v>0</v>
      </c>
      <c r="BX512">
        <f t="shared" si="1243"/>
        <v>0</v>
      </c>
      <c r="BY512">
        <f t="shared" si="1243"/>
        <v>0</v>
      </c>
      <c r="BZ512">
        <f t="shared" si="1244"/>
        <v>0</v>
      </c>
      <c r="CA512">
        <f t="shared" si="1244"/>
        <v>0</v>
      </c>
      <c r="CB512">
        <f t="shared" si="1244"/>
        <v>0</v>
      </c>
      <c r="CC512">
        <f t="shared" si="1244"/>
        <v>0</v>
      </c>
      <c r="CD512">
        <f t="shared" si="1244"/>
        <v>0</v>
      </c>
      <c r="CE512">
        <f t="shared" si="1244"/>
        <v>0</v>
      </c>
      <c r="CF512">
        <f t="shared" si="1244"/>
        <v>0</v>
      </c>
      <c r="CG512">
        <f t="shared" si="1244"/>
        <v>0</v>
      </c>
      <c r="CH512">
        <f t="shared" si="1244"/>
        <v>0</v>
      </c>
      <c r="CI512">
        <f t="shared" si="1244"/>
        <v>0</v>
      </c>
      <c r="CJ512">
        <f t="shared" si="1245"/>
        <v>0</v>
      </c>
      <c r="CK512">
        <f t="shared" si="1245"/>
        <v>0</v>
      </c>
      <c r="CL512">
        <f t="shared" si="1245"/>
        <v>0</v>
      </c>
      <c r="CM512">
        <f t="shared" si="1245"/>
        <v>0</v>
      </c>
      <c r="CN512">
        <f t="shared" si="1245"/>
        <v>0</v>
      </c>
      <c r="CO512">
        <f t="shared" si="1245"/>
        <v>0</v>
      </c>
      <c r="CP512">
        <f t="shared" si="1245"/>
        <v>0</v>
      </c>
      <c r="CQ512">
        <f t="shared" si="1245"/>
        <v>0</v>
      </c>
      <c r="CR512">
        <f t="shared" si="1245"/>
        <v>0</v>
      </c>
      <c r="CS512">
        <f t="shared" si="1245"/>
        <v>0</v>
      </c>
      <c r="CT512">
        <f t="shared" si="1246"/>
        <v>0</v>
      </c>
      <c r="CU512">
        <f t="shared" si="1246"/>
        <v>0</v>
      </c>
      <c r="CV512">
        <f t="shared" si="1246"/>
        <v>0</v>
      </c>
      <c r="CW512">
        <f t="shared" si="1246"/>
        <v>0</v>
      </c>
      <c r="CX512">
        <f t="shared" si="1246"/>
        <v>0</v>
      </c>
      <c r="CY512">
        <f t="shared" si="1246"/>
        <v>0</v>
      </c>
      <c r="CZ512">
        <f t="shared" si="1246"/>
        <v>0</v>
      </c>
      <c r="DA512">
        <f t="shared" si="1246"/>
        <v>0</v>
      </c>
      <c r="DB512">
        <f t="shared" si="1246"/>
        <v>0</v>
      </c>
      <c r="DC512">
        <f t="shared" si="1246"/>
        <v>0</v>
      </c>
      <c r="DD512">
        <f t="shared" si="1247"/>
        <v>0</v>
      </c>
      <c r="DE512">
        <f t="shared" si="1247"/>
        <v>0</v>
      </c>
      <c r="DF512">
        <f t="shared" si="1247"/>
        <v>0</v>
      </c>
      <c r="DG512">
        <f t="shared" si="1247"/>
        <v>0</v>
      </c>
      <c r="DH512">
        <f t="shared" si="1247"/>
        <v>0</v>
      </c>
      <c r="DI512">
        <f t="shared" si="1247"/>
        <v>0</v>
      </c>
      <c r="DJ512">
        <f t="shared" si="1247"/>
        <v>0</v>
      </c>
      <c r="DK512">
        <f t="shared" si="1247"/>
        <v>0</v>
      </c>
      <c r="DL512">
        <f t="shared" si="1247"/>
        <v>0</v>
      </c>
      <c r="DM512">
        <f t="shared" si="1247"/>
        <v>0</v>
      </c>
      <c r="DN512">
        <f t="shared" si="1248"/>
        <v>0</v>
      </c>
      <c r="DO512">
        <f t="shared" si="1248"/>
        <v>0</v>
      </c>
      <c r="DP512">
        <f t="shared" si="1248"/>
        <v>0</v>
      </c>
      <c r="DQ512">
        <f t="shared" si="1248"/>
        <v>0</v>
      </c>
      <c r="DR512">
        <f t="shared" si="1248"/>
        <v>0</v>
      </c>
      <c r="DS512">
        <f t="shared" si="1248"/>
        <v>0</v>
      </c>
      <c r="DT512">
        <f t="shared" si="1248"/>
        <v>0</v>
      </c>
      <c r="DU512">
        <f t="shared" si="1248"/>
        <v>0</v>
      </c>
      <c r="DV512">
        <f t="shared" si="1248"/>
        <v>0</v>
      </c>
      <c r="DW512">
        <f t="shared" si="1248"/>
        <v>0</v>
      </c>
      <c r="DX512">
        <f t="shared" si="1249"/>
        <v>0</v>
      </c>
      <c r="DY512">
        <f t="shared" si="1249"/>
        <v>0</v>
      </c>
      <c r="DZ512">
        <f t="shared" si="1249"/>
        <v>0</v>
      </c>
    </row>
    <row r="513" spans="1:130">
      <c r="A513" s="106"/>
      <c r="B513" s="55" t="s">
        <v>3</v>
      </c>
      <c r="C513" s="96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>
        <v>0</v>
      </c>
      <c r="S513" s="34">
        <v>0</v>
      </c>
      <c r="T513" s="34">
        <v>0.107</v>
      </c>
      <c r="U513" s="34">
        <v>0.217</v>
      </c>
      <c r="V513" s="34">
        <v>0.62176299999999995</v>
      </c>
      <c r="W513" s="34">
        <v>1.5984130000000001</v>
      </c>
      <c r="X513" s="34">
        <v>3.6276929999999998</v>
      </c>
      <c r="Y513" s="34">
        <v>9.8470359999999992</v>
      </c>
      <c r="Z513" s="34">
        <v>18.80875</v>
      </c>
      <c r="AA513" s="34">
        <v>20.005089999999999</v>
      </c>
      <c r="AB513" s="34">
        <v>21.70298</v>
      </c>
      <c r="AC513" s="34">
        <v>27.317489999999999</v>
      </c>
      <c r="AD513" s="34">
        <v>36.097189999999998</v>
      </c>
      <c r="AE513" s="34">
        <v>24</v>
      </c>
      <c r="AF513" s="34">
        <v>41.661320000000003</v>
      </c>
      <c r="AG513" s="34">
        <v>73</v>
      </c>
      <c r="AH513" s="34">
        <v>147.5008</v>
      </c>
      <c r="AI513" s="34">
        <v>165.1771</v>
      </c>
      <c r="AJ513" s="34">
        <v>203.27080000000001</v>
      </c>
      <c r="AK513" s="34">
        <v>242.5909</v>
      </c>
      <c r="AL513" s="34">
        <v>308.85090000000002</v>
      </c>
      <c r="AM513" s="34">
        <v>122</v>
      </c>
      <c r="AN513" s="34">
        <v>347.69130000000001</v>
      </c>
      <c r="AO513" s="34">
        <v>226.64259999999999</v>
      </c>
      <c r="AP513" s="34">
        <v>254.08760000000001</v>
      </c>
      <c r="AQ513" s="34">
        <v>283.04109999999997</v>
      </c>
      <c r="AR513" s="34">
        <v>309.938918</v>
      </c>
      <c r="AS513" s="34">
        <f>322.8077248-AS511</f>
        <v>181.80772480000002</v>
      </c>
      <c r="AT513" s="34">
        <v>354.47851489999999</v>
      </c>
      <c r="AU513" s="34">
        <v>399.6654451</v>
      </c>
      <c r="AV513" s="34">
        <v>518.6349762000001</v>
      </c>
      <c r="AW513" s="34">
        <v>386.25174429999998</v>
      </c>
      <c r="AX513" s="34">
        <v>386.71875949999998</v>
      </c>
      <c r="AY513" s="34">
        <v>396.48669239999998</v>
      </c>
      <c r="AZ513" s="34">
        <v>426.23487249999999</v>
      </c>
      <c r="BA513" s="34">
        <v>463.47039869999998</v>
      </c>
      <c r="BB513" s="34">
        <v>414.48668710000004</v>
      </c>
      <c r="BC513" s="34">
        <v>222.64618440000001</v>
      </c>
      <c r="BD513" s="34">
        <v>74.061000000000007</v>
      </c>
      <c r="BE513" s="76">
        <v>74.093999999999994</v>
      </c>
      <c r="BF513" s="18">
        <v>74.082999999999998</v>
      </c>
      <c r="BG513" s="18">
        <v>74.138000000000005</v>
      </c>
      <c r="BH513" s="18">
        <v>74.161231000000001</v>
      </c>
      <c r="BI513" s="18">
        <v>77.063786099999987</v>
      </c>
      <c r="BJ513" s="18">
        <v>67.659815800000004</v>
      </c>
      <c r="BK513" s="34">
        <v>68.083313000000004</v>
      </c>
      <c r="BL513" s="118">
        <v>69.919931500000004</v>
      </c>
      <c r="BM513" s="118">
        <v>68.067586200000008</v>
      </c>
      <c r="BN513" s="118">
        <v>50</v>
      </c>
      <c r="BO513" s="103"/>
      <c r="BP513">
        <f t="shared" si="1243"/>
        <v>0</v>
      </c>
      <c r="BQ513">
        <f t="shared" si="1243"/>
        <v>0</v>
      </c>
      <c r="BR513">
        <f t="shared" si="1243"/>
        <v>0</v>
      </c>
      <c r="BS513">
        <f t="shared" si="1243"/>
        <v>0</v>
      </c>
      <c r="BT513">
        <f t="shared" si="1243"/>
        <v>0</v>
      </c>
      <c r="BU513">
        <f t="shared" si="1243"/>
        <v>0</v>
      </c>
      <c r="BV513">
        <f t="shared" si="1243"/>
        <v>0</v>
      </c>
      <c r="BW513">
        <f t="shared" si="1243"/>
        <v>0</v>
      </c>
      <c r="BX513">
        <f t="shared" si="1243"/>
        <v>0</v>
      </c>
      <c r="BY513">
        <f t="shared" si="1243"/>
        <v>0</v>
      </c>
      <c r="BZ513">
        <f t="shared" si="1244"/>
        <v>0</v>
      </c>
      <c r="CA513">
        <f t="shared" si="1244"/>
        <v>0</v>
      </c>
      <c r="CB513">
        <f t="shared" si="1244"/>
        <v>0</v>
      </c>
      <c r="CC513">
        <f t="shared" si="1244"/>
        <v>0</v>
      </c>
      <c r="CD513">
        <f t="shared" si="1244"/>
        <v>0</v>
      </c>
      <c r="CE513">
        <f t="shared" si="1244"/>
        <v>0</v>
      </c>
      <c r="CF513">
        <f t="shared" si="1244"/>
        <v>0</v>
      </c>
      <c r="CG513">
        <f t="shared" si="1244"/>
        <v>0</v>
      </c>
      <c r="CH513">
        <f t="shared" si="1244"/>
        <v>0</v>
      </c>
      <c r="CI513">
        <f t="shared" si="1244"/>
        <v>0</v>
      </c>
      <c r="CJ513">
        <f t="shared" si="1245"/>
        <v>0</v>
      </c>
      <c r="CK513">
        <f t="shared" si="1245"/>
        <v>0</v>
      </c>
      <c r="CL513">
        <f t="shared" si="1245"/>
        <v>0</v>
      </c>
      <c r="CM513">
        <f t="shared" si="1245"/>
        <v>0</v>
      </c>
      <c r="CN513">
        <f t="shared" si="1245"/>
        <v>0</v>
      </c>
      <c r="CO513">
        <f t="shared" si="1245"/>
        <v>0</v>
      </c>
      <c r="CP513">
        <f t="shared" si="1245"/>
        <v>0</v>
      </c>
      <c r="CQ513">
        <f t="shared" si="1245"/>
        <v>0</v>
      </c>
      <c r="CR513">
        <f t="shared" si="1245"/>
        <v>0</v>
      </c>
      <c r="CS513">
        <f t="shared" si="1245"/>
        <v>0</v>
      </c>
      <c r="CT513">
        <f t="shared" si="1246"/>
        <v>0</v>
      </c>
      <c r="CU513">
        <f t="shared" si="1246"/>
        <v>0</v>
      </c>
      <c r="CV513">
        <f t="shared" si="1246"/>
        <v>0</v>
      </c>
      <c r="CW513">
        <f t="shared" si="1246"/>
        <v>0</v>
      </c>
      <c r="CX513">
        <f t="shared" si="1246"/>
        <v>0</v>
      </c>
      <c r="CY513">
        <f t="shared" si="1246"/>
        <v>0</v>
      </c>
      <c r="CZ513">
        <f t="shared" si="1246"/>
        <v>0</v>
      </c>
      <c r="DA513">
        <f t="shared" si="1246"/>
        <v>0</v>
      </c>
      <c r="DB513">
        <f t="shared" si="1246"/>
        <v>0</v>
      </c>
      <c r="DC513">
        <f t="shared" si="1246"/>
        <v>0</v>
      </c>
      <c r="DD513">
        <f t="shared" si="1247"/>
        <v>0</v>
      </c>
      <c r="DE513">
        <f t="shared" si="1247"/>
        <v>0</v>
      </c>
      <c r="DF513">
        <f t="shared" si="1247"/>
        <v>0</v>
      </c>
      <c r="DG513">
        <f t="shared" si="1247"/>
        <v>0</v>
      </c>
      <c r="DH513">
        <f t="shared" si="1247"/>
        <v>0</v>
      </c>
      <c r="DI513">
        <f t="shared" si="1247"/>
        <v>0</v>
      </c>
      <c r="DJ513">
        <f t="shared" si="1247"/>
        <v>0</v>
      </c>
      <c r="DK513">
        <f t="shared" si="1247"/>
        <v>0</v>
      </c>
      <c r="DL513">
        <f t="shared" si="1247"/>
        <v>0</v>
      </c>
      <c r="DM513">
        <f t="shared" si="1247"/>
        <v>0</v>
      </c>
      <c r="DN513">
        <f t="shared" si="1248"/>
        <v>0</v>
      </c>
      <c r="DO513">
        <f t="shared" si="1248"/>
        <v>0</v>
      </c>
      <c r="DP513">
        <f t="shared" si="1248"/>
        <v>0</v>
      </c>
      <c r="DQ513">
        <f t="shared" si="1248"/>
        <v>0</v>
      </c>
      <c r="DR513">
        <f t="shared" si="1248"/>
        <v>0</v>
      </c>
      <c r="DS513">
        <f t="shared" si="1248"/>
        <v>0</v>
      </c>
      <c r="DT513">
        <f t="shared" si="1248"/>
        <v>0</v>
      </c>
      <c r="DU513">
        <f t="shared" si="1248"/>
        <v>0</v>
      </c>
      <c r="DV513">
        <f t="shared" si="1248"/>
        <v>0</v>
      </c>
      <c r="DW513">
        <f t="shared" si="1248"/>
        <v>0</v>
      </c>
      <c r="DX513">
        <f t="shared" si="1249"/>
        <v>0</v>
      </c>
      <c r="DY513">
        <f t="shared" si="1249"/>
        <v>0</v>
      </c>
      <c r="DZ513">
        <f t="shared" si="1249"/>
        <v>0</v>
      </c>
    </row>
    <row r="514" spans="1:130">
      <c r="A514" s="106"/>
      <c r="B514" s="55" t="s">
        <v>25</v>
      </c>
      <c r="C514" s="96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>
        <f>14400/478.6</f>
        <v>30.087755954868364</v>
      </c>
      <c r="BA514" s="34"/>
      <c r="BB514" s="34"/>
      <c r="BC514" s="34"/>
      <c r="BD514" s="34"/>
      <c r="BE514" s="76"/>
      <c r="BF514" s="18"/>
      <c r="BG514" s="18"/>
      <c r="BH514" s="18"/>
      <c r="BI514" s="18"/>
      <c r="BJ514" s="18"/>
      <c r="BK514" s="34"/>
      <c r="BL514" s="118"/>
      <c r="BM514" s="118"/>
      <c r="BN514" s="118"/>
      <c r="BO514" s="103"/>
      <c r="BP514">
        <f t="shared" si="1243"/>
        <v>0</v>
      </c>
      <c r="BQ514">
        <f t="shared" ref="BQ514" si="1250">IF($C514&lt;&gt;"",IF(E514&gt;0,1,0),0)</f>
        <v>0</v>
      </c>
      <c r="BR514">
        <f t="shared" ref="BR514" si="1251">IF($C514&lt;&gt;"",IF(F514&gt;0,1,0),0)</f>
        <v>0</v>
      </c>
      <c r="BS514">
        <f t="shared" ref="BS514" si="1252">IF($C514&lt;&gt;"",IF(G514&gt;0,1,0),0)</f>
        <v>0</v>
      </c>
      <c r="BT514">
        <f t="shared" ref="BT514" si="1253">IF($C514&lt;&gt;"",IF(H514&gt;0,1,0),0)</f>
        <v>0</v>
      </c>
      <c r="BU514">
        <f t="shared" ref="BU514" si="1254">IF($C514&lt;&gt;"",IF(I514&gt;0,1,0),0)</f>
        <v>0</v>
      </c>
      <c r="BV514">
        <f t="shared" ref="BV514" si="1255">IF($C514&lt;&gt;"",IF(J514&gt;0,1,0),0)</f>
        <v>0</v>
      </c>
      <c r="BW514">
        <f t="shared" ref="BW514" si="1256">IF($C514&lt;&gt;"",IF(K514&gt;0,1,0),0)</f>
        <v>0</v>
      </c>
      <c r="BX514">
        <f t="shared" ref="BX514" si="1257">IF($C514&lt;&gt;"",IF(L514&gt;0,1,0),0)</f>
        <v>0</v>
      </c>
      <c r="BY514">
        <f t="shared" ref="BY514" si="1258">IF($C514&lt;&gt;"",IF(M514&gt;0,1,0),0)</f>
        <v>0</v>
      </c>
      <c r="BZ514">
        <f t="shared" si="1244"/>
        <v>0</v>
      </c>
      <c r="CA514">
        <f t="shared" si="1244"/>
        <v>0</v>
      </c>
      <c r="CB514">
        <f t="shared" si="1244"/>
        <v>0</v>
      </c>
      <c r="CC514">
        <f t="shared" si="1244"/>
        <v>0</v>
      </c>
      <c r="CD514">
        <f t="shared" si="1244"/>
        <v>0</v>
      </c>
      <c r="CE514">
        <f t="shared" si="1244"/>
        <v>0</v>
      </c>
      <c r="CF514">
        <f t="shared" si="1244"/>
        <v>0</v>
      </c>
      <c r="CG514">
        <f t="shared" si="1244"/>
        <v>0</v>
      </c>
      <c r="CH514">
        <f t="shared" si="1244"/>
        <v>0</v>
      </c>
      <c r="CI514">
        <f t="shared" si="1244"/>
        <v>0</v>
      </c>
      <c r="CJ514">
        <f t="shared" si="1245"/>
        <v>0</v>
      </c>
      <c r="CK514">
        <f t="shared" si="1245"/>
        <v>0</v>
      </c>
      <c r="CL514">
        <f t="shared" si="1245"/>
        <v>0</v>
      </c>
      <c r="CM514">
        <f t="shared" si="1245"/>
        <v>0</v>
      </c>
      <c r="CN514">
        <f t="shared" si="1245"/>
        <v>0</v>
      </c>
      <c r="CO514">
        <f t="shared" si="1245"/>
        <v>0</v>
      </c>
      <c r="CP514">
        <f t="shared" si="1245"/>
        <v>0</v>
      </c>
      <c r="CQ514">
        <f t="shared" si="1245"/>
        <v>0</v>
      </c>
      <c r="CR514">
        <f t="shared" si="1245"/>
        <v>0</v>
      </c>
      <c r="CS514">
        <f t="shared" si="1245"/>
        <v>0</v>
      </c>
      <c r="CT514">
        <f t="shared" si="1246"/>
        <v>0</v>
      </c>
      <c r="CU514">
        <f t="shared" si="1246"/>
        <v>0</v>
      </c>
      <c r="CV514">
        <f t="shared" si="1246"/>
        <v>0</v>
      </c>
      <c r="CW514">
        <f t="shared" si="1246"/>
        <v>0</v>
      </c>
      <c r="CX514">
        <f t="shared" si="1246"/>
        <v>0</v>
      </c>
      <c r="CY514">
        <f t="shared" si="1246"/>
        <v>0</v>
      </c>
      <c r="CZ514">
        <f t="shared" si="1246"/>
        <v>0</v>
      </c>
      <c r="DA514">
        <f t="shared" si="1246"/>
        <v>0</v>
      </c>
      <c r="DB514">
        <f t="shared" si="1246"/>
        <v>0</v>
      </c>
      <c r="DC514">
        <f t="shared" si="1246"/>
        <v>0</v>
      </c>
      <c r="DD514">
        <f t="shared" si="1247"/>
        <v>0</v>
      </c>
      <c r="DE514">
        <f t="shared" si="1247"/>
        <v>0</v>
      </c>
      <c r="DF514">
        <f t="shared" si="1247"/>
        <v>0</v>
      </c>
      <c r="DG514">
        <f t="shared" si="1247"/>
        <v>0</v>
      </c>
      <c r="DH514">
        <f t="shared" si="1247"/>
        <v>0</v>
      </c>
      <c r="DI514">
        <f t="shared" si="1247"/>
        <v>0</v>
      </c>
      <c r="DJ514">
        <f t="shared" si="1247"/>
        <v>0</v>
      </c>
      <c r="DK514">
        <f t="shared" si="1247"/>
        <v>0</v>
      </c>
      <c r="DL514">
        <f t="shared" si="1247"/>
        <v>0</v>
      </c>
      <c r="DM514">
        <f t="shared" si="1247"/>
        <v>0</v>
      </c>
      <c r="DN514">
        <f t="shared" si="1248"/>
        <v>0</v>
      </c>
      <c r="DO514">
        <f t="shared" si="1248"/>
        <v>0</v>
      </c>
      <c r="DP514">
        <f t="shared" si="1248"/>
        <v>0</v>
      </c>
      <c r="DQ514">
        <f t="shared" si="1248"/>
        <v>0</v>
      </c>
      <c r="DR514">
        <f t="shared" si="1248"/>
        <v>0</v>
      </c>
      <c r="DS514">
        <f t="shared" si="1248"/>
        <v>0</v>
      </c>
      <c r="DT514">
        <f t="shared" si="1248"/>
        <v>0</v>
      </c>
      <c r="DU514">
        <f t="shared" si="1248"/>
        <v>0</v>
      </c>
      <c r="DV514">
        <f t="shared" si="1248"/>
        <v>0</v>
      </c>
      <c r="DW514">
        <f t="shared" si="1248"/>
        <v>0</v>
      </c>
      <c r="DX514">
        <f t="shared" ref="DX514:DX515" si="1259">IF($C514&lt;&gt;"",IF(BL514&gt;0,1,0),0)</f>
        <v>0</v>
      </c>
      <c r="DY514">
        <f t="shared" ref="DY514:DY515" si="1260">IF($C514&lt;&gt;"",IF(BM514&gt;0,1,0),0)</f>
        <v>0</v>
      </c>
      <c r="DZ514">
        <f t="shared" ref="DZ514:DZ515" si="1261">IF($C514&lt;&gt;"",IF(BN514&gt;0,1,0),0)</f>
        <v>0</v>
      </c>
    </row>
    <row r="515" spans="1:130">
      <c r="A515" s="106" t="str">
        <f>IF(LEFT(B569,1)&lt;&gt;"",IF(LEFT(B569,1)&lt;&gt;" ",COUNT($A$66:A513)+1,""),"")</f>
        <v/>
      </c>
      <c r="B515" s="19" t="s">
        <v>205</v>
      </c>
      <c r="C515" s="96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0.72199999999999998</v>
      </c>
      <c r="X515" s="18">
        <v>1.7772600000000001</v>
      </c>
      <c r="Y515" s="18">
        <v>5.6971280000000002</v>
      </c>
      <c r="Z515" s="18">
        <v>9.1553389999999997</v>
      </c>
      <c r="AA515" s="18">
        <v>12.52901</v>
      </c>
      <c r="AB515" s="18">
        <v>5.0834190000000001</v>
      </c>
      <c r="AC515" s="18">
        <v>9.9145310000000002</v>
      </c>
      <c r="AD515" s="18">
        <v>12.24906</v>
      </c>
      <c r="AE515" s="18">
        <v>5.9991770000000004</v>
      </c>
      <c r="AF515" s="18">
        <v>8.3335450000000009</v>
      </c>
      <c r="AG515" s="18">
        <v>23.390260000000001</v>
      </c>
      <c r="AH515" s="18">
        <v>15.67272</v>
      </c>
      <c r="AI515" s="18">
        <v>15.49508</v>
      </c>
      <c r="AJ515" s="18">
        <v>21.63194</v>
      </c>
      <c r="AK515" s="18">
        <v>29.812819999999999</v>
      </c>
      <c r="AL515" s="18">
        <v>32.359409999999997</v>
      </c>
      <c r="AM515" s="18">
        <v>36.884509999999999</v>
      </c>
      <c r="AN515" s="18">
        <v>34.210599999999999</v>
      </c>
      <c r="AO515" s="18">
        <v>0</v>
      </c>
      <c r="AP515" s="18">
        <v>0</v>
      </c>
      <c r="AQ515" s="18">
        <v>0</v>
      </c>
      <c r="AR515" s="18">
        <v>0</v>
      </c>
      <c r="AS515" s="18">
        <v>0</v>
      </c>
      <c r="AT515" s="18">
        <v>0</v>
      </c>
      <c r="AU515" s="18">
        <v>0</v>
      </c>
      <c r="AV515" s="18">
        <v>0</v>
      </c>
      <c r="AW515" s="18">
        <v>0</v>
      </c>
      <c r="AX515" s="18">
        <v>0</v>
      </c>
      <c r="AY515" s="18">
        <v>0</v>
      </c>
      <c r="AZ515" s="18">
        <v>0</v>
      </c>
      <c r="BA515" s="18">
        <v>0</v>
      </c>
      <c r="BB515" s="18">
        <v>0</v>
      </c>
      <c r="BC515" s="18">
        <v>0</v>
      </c>
      <c r="BD515" s="18">
        <v>0</v>
      </c>
      <c r="BE515" s="25">
        <v>0</v>
      </c>
      <c r="BF515" s="18">
        <v>0</v>
      </c>
      <c r="BG515" s="18">
        <v>0</v>
      </c>
      <c r="BH515" s="18">
        <v>0</v>
      </c>
      <c r="BI515" s="18">
        <v>0</v>
      </c>
      <c r="BJ515" s="118">
        <v>0</v>
      </c>
      <c r="BK515" s="118">
        <v>0</v>
      </c>
      <c r="BL515" s="118">
        <v>0</v>
      </c>
      <c r="BM515" s="118">
        <v>0</v>
      </c>
      <c r="BN515" s="118">
        <v>0</v>
      </c>
      <c r="BO515" s="103"/>
      <c r="BP515">
        <f t="shared" ref="BP515:BY516" si="1262">IF($C515&lt;&gt;"",IF(D515&gt;0,1,0),0)</f>
        <v>0</v>
      </c>
      <c r="BQ515">
        <f t="shared" si="1262"/>
        <v>0</v>
      </c>
      <c r="BR515">
        <f t="shared" si="1262"/>
        <v>0</v>
      </c>
      <c r="BS515">
        <f t="shared" si="1262"/>
        <v>0</v>
      </c>
      <c r="BT515">
        <f t="shared" si="1262"/>
        <v>0</v>
      </c>
      <c r="BU515">
        <f t="shared" si="1262"/>
        <v>0</v>
      </c>
      <c r="BV515">
        <f t="shared" si="1262"/>
        <v>0</v>
      </c>
      <c r="BW515">
        <f t="shared" si="1262"/>
        <v>0</v>
      </c>
      <c r="BX515">
        <f t="shared" si="1262"/>
        <v>0</v>
      </c>
      <c r="BY515">
        <f t="shared" si="1262"/>
        <v>0</v>
      </c>
      <c r="BZ515">
        <f t="shared" ref="BZ515:CI516" si="1263">IF($C515&lt;&gt;"",IF(N515&gt;0,1,0),0)</f>
        <v>0</v>
      </c>
      <c r="CA515">
        <f t="shared" si="1263"/>
        <v>0</v>
      </c>
      <c r="CB515">
        <f t="shared" si="1263"/>
        <v>0</v>
      </c>
      <c r="CC515">
        <f t="shared" si="1263"/>
        <v>0</v>
      </c>
      <c r="CD515">
        <f t="shared" si="1263"/>
        <v>0</v>
      </c>
      <c r="CE515">
        <f t="shared" si="1263"/>
        <v>0</v>
      </c>
      <c r="CF515">
        <f t="shared" si="1263"/>
        <v>0</v>
      </c>
      <c r="CG515">
        <f t="shared" si="1263"/>
        <v>0</v>
      </c>
      <c r="CH515">
        <f t="shared" si="1263"/>
        <v>0</v>
      </c>
      <c r="CI515">
        <f t="shared" si="1263"/>
        <v>0</v>
      </c>
      <c r="CJ515">
        <f t="shared" ref="CJ515:CS516" si="1264">IF($C515&lt;&gt;"",IF(X515&gt;0,1,0),0)</f>
        <v>0</v>
      </c>
      <c r="CK515">
        <f t="shared" si="1264"/>
        <v>0</v>
      </c>
      <c r="CL515">
        <f t="shared" si="1264"/>
        <v>0</v>
      </c>
      <c r="CM515">
        <f t="shared" si="1264"/>
        <v>0</v>
      </c>
      <c r="CN515">
        <f t="shared" si="1264"/>
        <v>0</v>
      </c>
      <c r="CO515">
        <f t="shared" si="1264"/>
        <v>0</v>
      </c>
      <c r="CP515">
        <f t="shared" si="1264"/>
        <v>0</v>
      </c>
      <c r="CQ515">
        <f t="shared" si="1264"/>
        <v>0</v>
      </c>
      <c r="CR515">
        <f t="shared" si="1264"/>
        <v>0</v>
      </c>
      <c r="CS515">
        <f t="shared" si="1264"/>
        <v>0</v>
      </c>
      <c r="CT515">
        <f t="shared" ref="CT515:DC516" si="1265">IF($C515&lt;&gt;"",IF(AH515&gt;0,1,0),0)</f>
        <v>0</v>
      </c>
      <c r="CU515">
        <f t="shared" si="1265"/>
        <v>0</v>
      </c>
      <c r="CV515">
        <f t="shared" si="1265"/>
        <v>0</v>
      </c>
      <c r="CW515">
        <f t="shared" si="1265"/>
        <v>0</v>
      </c>
      <c r="CX515">
        <f t="shared" si="1265"/>
        <v>0</v>
      </c>
      <c r="CY515">
        <f t="shared" si="1265"/>
        <v>0</v>
      </c>
      <c r="CZ515">
        <f t="shared" si="1265"/>
        <v>0</v>
      </c>
      <c r="DA515">
        <f t="shared" si="1265"/>
        <v>0</v>
      </c>
      <c r="DB515">
        <f t="shared" si="1265"/>
        <v>0</v>
      </c>
      <c r="DC515">
        <f t="shared" si="1265"/>
        <v>0</v>
      </c>
      <c r="DD515">
        <f t="shared" ref="DD515:DM516" si="1266">IF($C515&lt;&gt;"",IF(AR515&gt;0,1,0),0)</f>
        <v>0</v>
      </c>
      <c r="DE515">
        <f t="shared" si="1266"/>
        <v>0</v>
      </c>
      <c r="DF515">
        <f t="shared" si="1266"/>
        <v>0</v>
      </c>
      <c r="DG515">
        <f t="shared" si="1266"/>
        <v>0</v>
      </c>
      <c r="DH515">
        <f t="shared" si="1266"/>
        <v>0</v>
      </c>
      <c r="DI515">
        <f t="shared" si="1266"/>
        <v>0</v>
      </c>
      <c r="DJ515">
        <f t="shared" si="1266"/>
        <v>0</v>
      </c>
      <c r="DK515">
        <f t="shared" si="1266"/>
        <v>0</v>
      </c>
      <c r="DL515">
        <f t="shared" si="1266"/>
        <v>0</v>
      </c>
      <c r="DM515">
        <f t="shared" si="1266"/>
        <v>0</v>
      </c>
      <c r="DN515">
        <f t="shared" ref="DN515:DW516" si="1267">IF($C515&lt;&gt;"",IF(BB515&gt;0,1,0),0)</f>
        <v>0</v>
      </c>
      <c r="DO515">
        <f t="shared" si="1267"/>
        <v>0</v>
      </c>
      <c r="DP515">
        <f t="shared" si="1267"/>
        <v>0</v>
      </c>
      <c r="DQ515">
        <f t="shared" si="1267"/>
        <v>0</v>
      </c>
      <c r="DR515">
        <f t="shared" si="1267"/>
        <v>0</v>
      </c>
      <c r="DS515">
        <f t="shared" si="1267"/>
        <v>0</v>
      </c>
      <c r="DT515">
        <f t="shared" si="1267"/>
        <v>0</v>
      </c>
      <c r="DU515">
        <f t="shared" si="1267"/>
        <v>0</v>
      </c>
      <c r="DV515">
        <f t="shared" si="1267"/>
        <v>0</v>
      </c>
      <c r="DW515">
        <f t="shared" si="1267"/>
        <v>0</v>
      </c>
      <c r="DX515">
        <f t="shared" si="1259"/>
        <v>0</v>
      </c>
      <c r="DY515">
        <f t="shared" si="1260"/>
        <v>0</v>
      </c>
      <c r="DZ515">
        <f t="shared" si="1261"/>
        <v>0</v>
      </c>
    </row>
    <row r="516" spans="1:130">
      <c r="A516" s="106"/>
      <c r="B516" s="19" t="s">
        <v>210</v>
      </c>
      <c r="C516" s="96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>
        <v>494.42186922792763</v>
      </c>
      <c r="AA516" s="18">
        <v>245.07317073170731</v>
      </c>
      <c r="AB516" s="18">
        <v>161.80799999999999</v>
      </c>
      <c r="AC516" s="18">
        <v>118.22857142857143</v>
      </c>
      <c r="AD516" s="18">
        <v>88.418803418803421</v>
      </c>
      <c r="AE516" s="18">
        <v>0</v>
      </c>
      <c r="AF516" s="18">
        <v>22.409240924092408</v>
      </c>
      <c r="AG516" s="18">
        <v>92.259847961299243</v>
      </c>
      <c r="AH516" s="18">
        <v>160.93567251461988</v>
      </c>
      <c r="AI516" s="18">
        <v>0</v>
      </c>
      <c r="AJ516" s="18">
        <v>93.090909090909093</v>
      </c>
      <c r="AK516" s="18">
        <v>60</v>
      </c>
      <c r="AL516" s="18">
        <v>27.289719626168225</v>
      </c>
      <c r="AM516" s="18">
        <v>10.612244897959183</v>
      </c>
      <c r="AN516" s="18">
        <v>26.145038167938932</v>
      </c>
      <c r="AO516" s="18">
        <v>16.527545909849749</v>
      </c>
      <c r="AP516" s="18">
        <v>25.577557755775576</v>
      </c>
      <c r="AQ516" s="18">
        <v>29.072600292350167</v>
      </c>
      <c r="AR516" s="18">
        <v>28.089887640449437</v>
      </c>
      <c r="AS516" s="18">
        <v>56.181318681318679</v>
      </c>
      <c r="AT516" s="18">
        <v>60.619088564058472</v>
      </c>
      <c r="AU516" s="18">
        <v>98.431304947422859</v>
      </c>
      <c r="AV516" s="18">
        <v>111.06899166034874</v>
      </c>
      <c r="AW516" s="18">
        <v>111.09001139384732</v>
      </c>
      <c r="AX516" s="18">
        <v>122.5114854517611</v>
      </c>
      <c r="AY516" s="18">
        <v>178.88215628917675</v>
      </c>
      <c r="AZ516" s="18">
        <v>188.91140827413287</v>
      </c>
      <c r="BA516" s="18">
        <v>83.239847431007405</v>
      </c>
      <c r="BB516" s="18">
        <v>59.405940594059409</v>
      </c>
      <c r="BC516" s="18">
        <v>54.674457429048417</v>
      </c>
      <c r="BD516" s="18">
        <v>59.87903225806452</v>
      </c>
      <c r="BE516" s="25">
        <v>82.083333333333329</v>
      </c>
      <c r="BF516" s="18">
        <v>69.888475836431226</v>
      </c>
      <c r="BG516" s="18">
        <v>54.180602006688964</v>
      </c>
      <c r="BH516" s="18">
        <v>46.472392638036808</v>
      </c>
      <c r="BI516" s="18">
        <v>50.452079566003619</v>
      </c>
      <c r="BJ516" s="118">
        <v>46.56357388316151</v>
      </c>
      <c r="BK516" s="118">
        <v>43.247863247863251</v>
      </c>
      <c r="BL516" s="118">
        <v>57.249070631970262</v>
      </c>
      <c r="BM516" s="118">
        <v>38.96551724137931</v>
      </c>
      <c r="BN516" s="118">
        <v>18.404907975460123</v>
      </c>
      <c r="BO516" s="103"/>
      <c r="BP516">
        <f t="shared" si="1262"/>
        <v>0</v>
      </c>
      <c r="BQ516">
        <f t="shared" si="1262"/>
        <v>0</v>
      </c>
      <c r="BR516">
        <f t="shared" si="1262"/>
        <v>0</v>
      </c>
      <c r="BS516">
        <f t="shared" si="1262"/>
        <v>0</v>
      </c>
      <c r="BT516">
        <f t="shared" si="1262"/>
        <v>0</v>
      </c>
      <c r="BU516">
        <f t="shared" si="1262"/>
        <v>0</v>
      </c>
      <c r="BV516">
        <f t="shared" si="1262"/>
        <v>0</v>
      </c>
      <c r="BW516">
        <f t="shared" si="1262"/>
        <v>0</v>
      </c>
      <c r="BX516">
        <f t="shared" si="1262"/>
        <v>0</v>
      </c>
      <c r="BY516">
        <f t="shared" si="1262"/>
        <v>0</v>
      </c>
      <c r="BZ516">
        <f t="shared" si="1263"/>
        <v>0</v>
      </c>
      <c r="CA516">
        <f t="shared" si="1263"/>
        <v>0</v>
      </c>
      <c r="CB516">
        <f t="shared" si="1263"/>
        <v>0</v>
      </c>
      <c r="CC516">
        <f t="shared" si="1263"/>
        <v>0</v>
      </c>
      <c r="CD516">
        <f t="shared" si="1263"/>
        <v>0</v>
      </c>
      <c r="CE516">
        <f t="shared" si="1263"/>
        <v>0</v>
      </c>
      <c r="CF516">
        <f t="shared" si="1263"/>
        <v>0</v>
      </c>
      <c r="CG516">
        <f t="shared" si="1263"/>
        <v>0</v>
      </c>
      <c r="CH516">
        <f t="shared" si="1263"/>
        <v>0</v>
      </c>
      <c r="CI516">
        <f t="shared" si="1263"/>
        <v>0</v>
      </c>
      <c r="CJ516">
        <f t="shared" si="1264"/>
        <v>0</v>
      </c>
      <c r="CK516">
        <f t="shared" si="1264"/>
        <v>0</v>
      </c>
      <c r="CL516">
        <f t="shared" si="1264"/>
        <v>0</v>
      </c>
      <c r="CM516">
        <f t="shared" si="1264"/>
        <v>0</v>
      </c>
      <c r="CN516">
        <f t="shared" si="1264"/>
        <v>0</v>
      </c>
      <c r="CO516">
        <f t="shared" si="1264"/>
        <v>0</v>
      </c>
      <c r="CP516">
        <f t="shared" si="1264"/>
        <v>0</v>
      </c>
      <c r="CQ516">
        <f t="shared" si="1264"/>
        <v>0</v>
      </c>
      <c r="CR516">
        <f t="shared" si="1264"/>
        <v>0</v>
      </c>
      <c r="CS516">
        <f t="shared" si="1264"/>
        <v>0</v>
      </c>
      <c r="CT516">
        <f t="shared" si="1265"/>
        <v>0</v>
      </c>
      <c r="CU516">
        <f t="shared" si="1265"/>
        <v>0</v>
      </c>
      <c r="CV516">
        <f t="shared" si="1265"/>
        <v>0</v>
      </c>
      <c r="CW516">
        <f t="shared" si="1265"/>
        <v>0</v>
      </c>
      <c r="CX516">
        <f t="shared" si="1265"/>
        <v>0</v>
      </c>
      <c r="CY516">
        <f t="shared" si="1265"/>
        <v>0</v>
      </c>
      <c r="CZ516">
        <f t="shared" si="1265"/>
        <v>0</v>
      </c>
      <c r="DA516">
        <f t="shared" si="1265"/>
        <v>0</v>
      </c>
      <c r="DB516">
        <f t="shared" si="1265"/>
        <v>0</v>
      </c>
      <c r="DC516">
        <f t="shared" si="1265"/>
        <v>0</v>
      </c>
      <c r="DD516">
        <f t="shared" si="1266"/>
        <v>0</v>
      </c>
      <c r="DE516">
        <f t="shared" si="1266"/>
        <v>0</v>
      </c>
      <c r="DF516">
        <f t="shared" si="1266"/>
        <v>0</v>
      </c>
      <c r="DG516">
        <f t="shared" si="1266"/>
        <v>0</v>
      </c>
      <c r="DH516">
        <f t="shared" si="1266"/>
        <v>0</v>
      </c>
      <c r="DI516">
        <f t="shared" si="1266"/>
        <v>0</v>
      </c>
      <c r="DJ516">
        <f t="shared" si="1266"/>
        <v>0</v>
      </c>
      <c r="DK516">
        <f t="shared" si="1266"/>
        <v>0</v>
      </c>
      <c r="DL516">
        <f t="shared" si="1266"/>
        <v>0</v>
      </c>
      <c r="DM516">
        <f t="shared" si="1266"/>
        <v>0</v>
      </c>
      <c r="DN516">
        <f t="shared" si="1267"/>
        <v>0</v>
      </c>
      <c r="DO516">
        <f t="shared" si="1267"/>
        <v>0</v>
      </c>
      <c r="DP516">
        <f t="shared" si="1267"/>
        <v>0</v>
      </c>
      <c r="DQ516">
        <f t="shared" si="1267"/>
        <v>0</v>
      </c>
      <c r="DR516">
        <f t="shared" si="1267"/>
        <v>0</v>
      </c>
      <c r="DS516">
        <f t="shared" si="1267"/>
        <v>0</v>
      </c>
      <c r="DT516">
        <f t="shared" si="1267"/>
        <v>0</v>
      </c>
      <c r="DU516">
        <f t="shared" si="1267"/>
        <v>0</v>
      </c>
      <c r="DV516">
        <f t="shared" si="1267"/>
        <v>0</v>
      </c>
      <c r="DW516">
        <f t="shared" si="1267"/>
        <v>0</v>
      </c>
      <c r="DX516">
        <f>IF($C516&lt;&gt;"",IF(BL516&gt;0,1,0),0)</f>
        <v>0</v>
      </c>
      <c r="DY516">
        <f>IF($C516&lt;&gt;"",IF(BM516&gt;0,1,0),0)</f>
        <v>0</v>
      </c>
      <c r="DZ516">
        <f>IF($C516&lt;&gt;"",IF(BN516&gt;0,1,0),0)</f>
        <v>0</v>
      </c>
    </row>
    <row r="517" spans="1:130" ht="15.75">
      <c r="A517" s="106" t="str">
        <f>IF(LEFT(B570,1)&lt;&gt;"",IF(LEFT(B570,1)&lt;&gt;" ",COUNT($A$66:A515)+1,""),"")</f>
        <v/>
      </c>
      <c r="B517" s="19"/>
      <c r="C517" s="9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2"/>
      <c r="BI517" s="2"/>
      <c r="BJ517" s="2"/>
      <c r="BK517" s="2"/>
      <c r="BL517" s="22"/>
      <c r="BM517" s="2"/>
      <c r="BN517" s="2"/>
      <c r="BO517" s="103"/>
    </row>
    <row r="518" spans="1:130">
      <c r="A518" s="105">
        <f>IF(LEFT(B518,1)&lt;&gt;"",IF(LEFT(B518,1)&lt;&gt;" ",COUNT($A$66:A517)+1,""),"")</f>
        <v>62</v>
      </c>
      <c r="B518" s="32" t="s">
        <v>76</v>
      </c>
      <c r="C518" s="96">
        <v>3</v>
      </c>
      <c r="D518" s="18"/>
      <c r="E518" s="22"/>
      <c r="F518" s="22"/>
      <c r="G518" s="22"/>
      <c r="H518" s="22"/>
      <c r="I518" s="22"/>
      <c r="J518" s="22">
        <f t="shared" ref="J518:X518" si="1268">SUM(J519:J525)</f>
        <v>0</v>
      </c>
      <c r="K518" s="22">
        <f t="shared" si="1268"/>
        <v>0</v>
      </c>
      <c r="L518" s="22">
        <f t="shared" si="1268"/>
        <v>0</v>
      </c>
      <c r="M518" s="22">
        <f t="shared" si="1268"/>
        <v>0</v>
      </c>
      <c r="N518" s="22">
        <f t="shared" si="1268"/>
        <v>0</v>
      </c>
      <c r="O518" s="22">
        <f t="shared" si="1268"/>
        <v>0</v>
      </c>
      <c r="P518" s="22">
        <f t="shared" si="1268"/>
        <v>0.53800000000000003</v>
      </c>
      <c r="Q518" s="22">
        <f t="shared" si="1268"/>
        <v>0.76800000000000002</v>
      </c>
      <c r="R518" s="22">
        <f t="shared" si="1268"/>
        <v>2.157</v>
      </c>
      <c r="S518" s="22">
        <f t="shared" si="1268"/>
        <v>3.46</v>
      </c>
      <c r="T518" s="22">
        <f t="shared" si="1268"/>
        <v>17.02308</v>
      </c>
      <c r="U518" s="22">
        <f t="shared" si="1268"/>
        <v>25.08174</v>
      </c>
      <c r="V518" s="22">
        <f t="shared" si="1268"/>
        <v>39.253610000000002</v>
      </c>
      <c r="W518" s="22">
        <f t="shared" si="1268"/>
        <v>106.09034</v>
      </c>
      <c r="X518" s="22">
        <f t="shared" si="1268"/>
        <v>77.838189999999997</v>
      </c>
      <c r="Y518" s="22">
        <f t="shared" ref="Y518:BK518" si="1269">SUM(Y519:Y525)</f>
        <v>82.350610000000003</v>
      </c>
      <c r="Z518" s="22">
        <f t="shared" si="1269"/>
        <v>131.19220999999999</v>
      </c>
      <c r="AA518" s="22">
        <f t="shared" si="1269"/>
        <v>172.13773</v>
      </c>
      <c r="AB518" s="22">
        <f t="shared" si="1269"/>
        <v>293.0332436699872</v>
      </c>
      <c r="AC518" s="22">
        <f t="shared" si="1269"/>
        <v>373.5125103820892</v>
      </c>
      <c r="AD518" s="22">
        <f t="shared" si="1269"/>
        <v>458.27259027166053</v>
      </c>
      <c r="AE518" s="22">
        <f t="shared" si="1269"/>
        <v>608.40572552680567</v>
      </c>
      <c r="AF518" s="22">
        <f t="shared" si="1269"/>
        <v>659.35225322485985</v>
      </c>
      <c r="AG518" s="22">
        <f t="shared" si="1269"/>
        <v>786.6105413887135</v>
      </c>
      <c r="AH518" s="22">
        <f t="shared" si="1269"/>
        <v>616.99805933495543</v>
      </c>
      <c r="AI518" s="22">
        <f t="shared" si="1269"/>
        <v>348.0575</v>
      </c>
      <c r="AJ518" s="22">
        <f t="shared" si="1269"/>
        <v>238.0197</v>
      </c>
      <c r="AK518" s="22">
        <f t="shared" si="1269"/>
        <v>194.01177999999999</v>
      </c>
      <c r="AL518" s="22">
        <f t="shared" si="1269"/>
        <v>205.93675999999999</v>
      </c>
      <c r="AM518" s="22">
        <f t="shared" si="1269"/>
        <v>248.85511</v>
      </c>
      <c r="AN518" s="22">
        <f t="shared" si="1269"/>
        <v>919.17708000000005</v>
      </c>
      <c r="AO518" s="22">
        <f t="shared" si="1269"/>
        <v>195.44817</v>
      </c>
      <c r="AP518" s="22">
        <f t="shared" si="1269"/>
        <v>176.51668000000001</v>
      </c>
      <c r="AQ518" s="22">
        <f t="shared" si="1269"/>
        <v>449</v>
      </c>
      <c r="AR518" s="22">
        <f t="shared" si="1269"/>
        <v>146.71121460000001</v>
      </c>
      <c r="AS518" s="22">
        <f t="shared" si="1269"/>
        <v>153.98449679999999</v>
      </c>
      <c r="AT518" s="22">
        <f t="shared" si="1269"/>
        <v>158.28978379999998</v>
      </c>
      <c r="AU518" s="22">
        <f t="shared" si="1269"/>
        <v>204.92769000000001</v>
      </c>
      <c r="AV518" s="22">
        <f t="shared" si="1269"/>
        <v>190.64245</v>
      </c>
      <c r="AW518" s="22">
        <f t="shared" si="1269"/>
        <v>227.58376660000002</v>
      </c>
      <c r="AX518" s="22">
        <f t="shared" si="1269"/>
        <v>168.46898890000003</v>
      </c>
      <c r="AY518" s="22">
        <f t="shared" si="1269"/>
        <v>253.6888112</v>
      </c>
      <c r="AZ518" s="22">
        <f t="shared" si="1269"/>
        <v>183.20910670000001</v>
      </c>
      <c r="BA518" s="22">
        <f t="shared" si="1269"/>
        <v>174.7782115</v>
      </c>
      <c r="BB518" s="22">
        <f t="shared" si="1269"/>
        <v>185.24750079999998</v>
      </c>
      <c r="BC518" s="22">
        <f t="shared" si="1269"/>
        <v>189.05905150000004</v>
      </c>
      <c r="BD518" s="22">
        <f t="shared" si="1269"/>
        <v>192.77207719999998</v>
      </c>
      <c r="BE518" s="22">
        <f t="shared" si="1269"/>
        <v>474.41710310000002</v>
      </c>
      <c r="BF518" s="22">
        <f t="shared" si="1269"/>
        <v>313.33121870000002</v>
      </c>
      <c r="BG518" s="22">
        <f t="shared" si="1269"/>
        <v>246.29844030000001</v>
      </c>
      <c r="BH518" s="22">
        <f t="shared" si="1269"/>
        <v>170.754481</v>
      </c>
      <c r="BI518" s="22">
        <f t="shared" si="1269"/>
        <v>164.78817279999998</v>
      </c>
      <c r="BJ518" s="22">
        <f t="shared" si="1269"/>
        <v>166.68321260000002</v>
      </c>
      <c r="BK518" s="22">
        <f t="shared" si="1269"/>
        <v>97.854223899999994</v>
      </c>
      <c r="BL518" s="22">
        <f t="shared" ref="BL518:BN518" si="1270">SUM(BL519:BL525)</f>
        <v>89.013323599999993</v>
      </c>
      <c r="BM518" s="22">
        <f t="shared" si="1270"/>
        <v>89.837048600000003</v>
      </c>
      <c r="BN518" s="22">
        <f t="shared" si="1270"/>
        <v>88</v>
      </c>
      <c r="BO518" s="103"/>
      <c r="BP518">
        <f t="shared" ref="BP518:CU518" si="1271">IF($C518&lt;&gt;"",IF(D518&gt;0,1,0),0)</f>
        <v>0</v>
      </c>
      <c r="BQ518">
        <f t="shared" si="1271"/>
        <v>0</v>
      </c>
      <c r="BR518">
        <f t="shared" si="1271"/>
        <v>0</v>
      </c>
      <c r="BS518">
        <f t="shared" si="1271"/>
        <v>0</v>
      </c>
      <c r="BT518">
        <f t="shared" si="1271"/>
        <v>0</v>
      </c>
      <c r="BU518">
        <f t="shared" si="1271"/>
        <v>0</v>
      </c>
      <c r="BV518">
        <f t="shared" si="1271"/>
        <v>0</v>
      </c>
      <c r="BW518">
        <f t="shared" si="1271"/>
        <v>0</v>
      </c>
      <c r="BX518">
        <f t="shared" si="1271"/>
        <v>0</v>
      </c>
      <c r="BY518">
        <f t="shared" si="1271"/>
        <v>0</v>
      </c>
      <c r="BZ518">
        <f t="shared" si="1271"/>
        <v>0</v>
      </c>
      <c r="CA518">
        <f t="shared" si="1271"/>
        <v>0</v>
      </c>
      <c r="CB518">
        <f t="shared" si="1271"/>
        <v>1</v>
      </c>
      <c r="CC518">
        <f t="shared" si="1271"/>
        <v>1</v>
      </c>
      <c r="CD518">
        <f t="shared" si="1271"/>
        <v>1</v>
      </c>
      <c r="CE518">
        <f t="shared" si="1271"/>
        <v>1</v>
      </c>
      <c r="CF518">
        <f t="shared" si="1271"/>
        <v>1</v>
      </c>
      <c r="CG518">
        <f t="shared" si="1271"/>
        <v>1</v>
      </c>
      <c r="CH518">
        <f t="shared" si="1271"/>
        <v>1</v>
      </c>
      <c r="CI518">
        <f t="shared" si="1271"/>
        <v>1</v>
      </c>
      <c r="CJ518">
        <f t="shared" si="1271"/>
        <v>1</v>
      </c>
      <c r="CK518">
        <f t="shared" si="1271"/>
        <v>1</v>
      </c>
      <c r="CL518">
        <f t="shared" si="1271"/>
        <v>1</v>
      </c>
      <c r="CM518">
        <f t="shared" si="1271"/>
        <v>1</v>
      </c>
      <c r="CN518">
        <f t="shared" si="1271"/>
        <v>1</v>
      </c>
      <c r="CO518">
        <f t="shared" si="1271"/>
        <v>1</v>
      </c>
      <c r="CP518">
        <f t="shared" si="1271"/>
        <v>1</v>
      </c>
      <c r="CQ518">
        <f t="shared" si="1271"/>
        <v>1</v>
      </c>
      <c r="CR518">
        <f t="shared" si="1271"/>
        <v>1</v>
      </c>
      <c r="CS518">
        <f t="shared" si="1271"/>
        <v>1</v>
      </c>
      <c r="CT518">
        <f t="shared" si="1271"/>
        <v>1</v>
      </c>
      <c r="CU518">
        <f t="shared" si="1271"/>
        <v>1</v>
      </c>
      <c r="CV518">
        <f t="shared" ref="CV518:DZ518" si="1272">IF($C518&lt;&gt;"",IF(AJ518&gt;0,1,0),0)</f>
        <v>1</v>
      </c>
      <c r="CW518">
        <f t="shared" si="1272"/>
        <v>1</v>
      </c>
      <c r="CX518">
        <f t="shared" si="1272"/>
        <v>1</v>
      </c>
      <c r="CY518">
        <f t="shared" si="1272"/>
        <v>1</v>
      </c>
      <c r="CZ518">
        <f t="shared" si="1272"/>
        <v>1</v>
      </c>
      <c r="DA518">
        <f t="shared" si="1272"/>
        <v>1</v>
      </c>
      <c r="DB518">
        <f t="shared" si="1272"/>
        <v>1</v>
      </c>
      <c r="DC518">
        <f t="shared" si="1272"/>
        <v>1</v>
      </c>
      <c r="DD518">
        <f t="shared" si="1272"/>
        <v>1</v>
      </c>
      <c r="DE518">
        <f t="shared" si="1272"/>
        <v>1</v>
      </c>
      <c r="DF518">
        <f t="shared" si="1272"/>
        <v>1</v>
      </c>
      <c r="DG518">
        <f t="shared" si="1272"/>
        <v>1</v>
      </c>
      <c r="DH518">
        <f t="shared" si="1272"/>
        <v>1</v>
      </c>
      <c r="DI518">
        <f t="shared" si="1272"/>
        <v>1</v>
      </c>
      <c r="DJ518">
        <f t="shared" si="1272"/>
        <v>1</v>
      </c>
      <c r="DK518">
        <f t="shared" si="1272"/>
        <v>1</v>
      </c>
      <c r="DL518">
        <f t="shared" si="1272"/>
        <v>1</v>
      </c>
      <c r="DM518">
        <f t="shared" si="1272"/>
        <v>1</v>
      </c>
      <c r="DN518">
        <f t="shared" si="1272"/>
        <v>1</v>
      </c>
      <c r="DO518">
        <f t="shared" si="1272"/>
        <v>1</v>
      </c>
      <c r="DP518">
        <f t="shared" si="1272"/>
        <v>1</v>
      </c>
      <c r="DQ518">
        <f t="shared" si="1272"/>
        <v>1</v>
      </c>
      <c r="DR518">
        <f t="shared" si="1272"/>
        <v>1</v>
      </c>
      <c r="DS518">
        <f t="shared" si="1272"/>
        <v>1</v>
      </c>
      <c r="DT518">
        <f t="shared" si="1272"/>
        <v>1</v>
      </c>
      <c r="DU518">
        <f t="shared" si="1272"/>
        <v>1</v>
      </c>
      <c r="DV518">
        <f t="shared" si="1272"/>
        <v>1</v>
      </c>
      <c r="DW518">
        <f t="shared" si="1272"/>
        <v>1</v>
      </c>
      <c r="DX518">
        <f t="shared" si="1272"/>
        <v>1</v>
      </c>
      <c r="DY518">
        <f t="shared" si="1272"/>
        <v>1</v>
      </c>
      <c r="DZ518">
        <f t="shared" si="1272"/>
        <v>1</v>
      </c>
    </row>
    <row r="519" spans="1:130">
      <c r="A519" s="106"/>
      <c r="B519" s="24" t="s">
        <v>15</v>
      </c>
      <c r="C519" s="99"/>
      <c r="D519" s="18"/>
      <c r="E519" s="18"/>
      <c r="F519" s="18"/>
      <c r="G519" s="18"/>
      <c r="H519" s="18"/>
      <c r="I519" s="18"/>
      <c r="J519" s="18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0</v>
      </c>
      <c r="P519" s="18">
        <v>0</v>
      </c>
      <c r="Q519" s="18">
        <v>0</v>
      </c>
      <c r="R519" s="18">
        <v>0</v>
      </c>
      <c r="S519" s="18">
        <v>0</v>
      </c>
      <c r="T519" s="18">
        <v>0</v>
      </c>
      <c r="U519" s="18">
        <v>0</v>
      </c>
      <c r="V519" s="18">
        <v>0</v>
      </c>
      <c r="W519" s="18">
        <v>29</v>
      </c>
      <c r="X519" s="18">
        <v>0</v>
      </c>
      <c r="Y519" s="18">
        <v>0</v>
      </c>
      <c r="Z519" s="18">
        <v>1.23</v>
      </c>
      <c r="AA519" s="18">
        <v>4.4000000000000004</v>
      </c>
      <c r="AB519" s="18">
        <v>91.784743669987222</v>
      </c>
      <c r="AC519" s="18">
        <v>112.74921038208922</v>
      </c>
      <c r="AD519" s="18">
        <v>135.65149027166052</v>
      </c>
      <c r="AE519" s="18">
        <v>167.98922552680568</v>
      </c>
      <c r="AF519" s="18">
        <v>171.67155322485982</v>
      </c>
      <c r="AG519" s="18">
        <v>180.05154138871356</v>
      </c>
      <c r="AH519" s="18">
        <v>211.73015933495543</v>
      </c>
      <c r="AI519" s="18">
        <v>0</v>
      </c>
      <c r="AJ519" s="18">
        <v>0</v>
      </c>
      <c r="AK519" s="18">
        <v>0</v>
      </c>
      <c r="AL519" s="18">
        <v>0</v>
      </c>
      <c r="AM519" s="18">
        <v>0</v>
      </c>
      <c r="AN519" s="18">
        <v>0</v>
      </c>
      <c r="AO519" s="18">
        <v>0</v>
      </c>
      <c r="AP519" s="18">
        <v>0</v>
      </c>
      <c r="AQ519" s="18">
        <v>0</v>
      </c>
      <c r="AR519" s="18">
        <v>0</v>
      </c>
      <c r="AS519" s="18">
        <v>0</v>
      </c>
      <c r="AT519" s="18">
        <v>0</v>
      </c>
      <c r="AU519" s="18">
        <v>0</v>
      </c>
      <c r="AV519" s="18">
        <v>0</v>
      </c>
      <c r="AW519" s="18">
        <v>0</v>
      </c>
      <c r="AX519" s="18">
        <v>0</v>
      </c>
      <c r="AY519" s="18">
        <v>0</v>
      </c>
      <c r="AZ519" s="18">
        <v>0</v>
      </c>
      <c r="BA519" s="18">
        <v>0</v>
      </c>
      <c r="BB519" s="18">
        <v>0</v>
      </c>
      <c r="BC519" s="18">
        <v>0</v>
      </c>
      <c r="BD519" s="18">
        <v>0</v>
      </c>
      <c r="BE519" s="25">
        <v>0</v>
      </c>
      <c r="BF519" s="25">
        <v>0</v>
      </c>
      <c r="BG519" s="25">
        <v>0</v>
      </c>
      <c r="BH519" s="118">
        <v>0</v>
      </c>
      <c r="BI519" s="18">
        <v>0</v>
      </c>
      <c r="BJ519" s="118">
        <v>0</v>
      </c>
      <c r="BK519" s="118">
        <v>0</v>
      </c>
      <c r="BL519" s="118">
        <v>0</v>
      </c>
      <c r="BM519" s="118">
        <v>0</v>
      </c>
      <c r="BN519" s="118">
        <v>0</v>
      </c>
      <c r="BO519" s="103"/>
      <c r="BP519">
        <f t="shared" ref="BP519:BY525" si="1273">IF($C519&lt;&gt;"",IF(D519&gt;0,1,0),0)</f>
        <v>0</v>
      </c>
      <c r="BQ519">
        <f t="shared" si="1273"/>
        <v>0</v>
      </c>
      <c r="BR519">
        <f t="shared" si="1273"/>
        <v>0</v>
      </c>
      <c r="BS519">
        <f t="shared" si="1273"/>
        <v>0</v>
      </c>
      <c r="BT519">
        <f t="shared" si="1273"/>
        <v>0</v>
      </c>
      <c r="BU519">
        <f t="shared" si="1273"/>
        <v>0</v>
      </c>
      <c r="BV519">
        <f t="shared" si="1273"/>
        <v>0</v>
      </c>
      <c r="BW519">
        <f t="shared" si="1273"/>
        <v>0</v>
      </c>
      <c r="BX519">
        <f t="shared" si="1273"/>
        <v>0</v>
      </c>
      <c r="BY519">
        <f t="shared" si="1273"/>
        <v>0</v>
      </c>
      <c r="BZ519">
        <f t="shared" ref="BZ519:CI525" si="1274">IF($C519&lt;&gt;"",IF(N519&gt;0,1,0),0)</f>
        <v>0</v>
      </c>
      <c r="CA519">
        <f t="shared" si="1274"/>
        <v>0</v>
      </c>
      <c r="CB519">
        <f t="shared" si="1274"/>
        <v>0</v>
      </c>
      <c r="CC519">
        <f t="shared" si="1274"/>
        <v>0</v>
      </c>
      <c r="CD519">
        <f t="shared" si="1274"/>
        <v>0</v>
      </c>
      <c r="CE519">
        <f t="shared" si="1274"/>
        <v>0</v>
      </c>
      <c r="CF519">
        <f t="shared" si="1274"/>
        <v>0</v>
      </c>
      <c r="CG519">
        <f t="shared" si="1274"/>
        <v>0</v>
      </c>
      <c r="CH519">
        <f t="shared" si="1274"/>
        <v>0</v>
      </c>
      <c r="CI519">
        <f t="shared" si="1274"/>
        <v>0</v>
      </c>
      <c r="CJ519">
        <f t="shared" ref="CJ519:CS525" si="1275">IF($C519&lt;&gt;"",IF(X519&gt;0,1,0),0)</f>
        <v>0</v>
      </c>
      <c r="CK519">
        <f t="shared" si="1275"/>
        <v>0</v>
      </c>
      <c r="CL519">
        <f t="shared" si="1275"/>
        <v>0</v>
      </c>
      <c r="CM519">
        <f t="shared" si="1275"/>
        <v>0</v>
      </c>
      <c r="CN519">
        <f t="shared" si="1275"/>
        <v>0</v>
      </c>
      <c r="CO519">
        <f t="shared" si="1275"/>
        <v>0</v>
      </c>
      <c r="CP519">
        <f t="shared" si="1275"/>
        <v>0</v>
      </c>
      <c r="CQ519">
        <f t="shared" si="1275"/>
        <v>0</v>
      </c>
      <c r="CR519">
        <f t="shared" si="1275"/>
        <v>0</v>
      </c>
      <c r="CS519">
        <f t="shared" si="1275"/>
        <v>0</v>
      </c>
      <c r="CT519">
        <f t="shared" ref="CT519:DC525" si="1276">IF($C519&lt;&gt;"",IF(AH519&gt;0,1,0),0)</f>
        <v>0</v>
      </c>
      <c r="CU519">
        <f t="shared" si="1276"/>
        <v>0</v>
      </c>
      <c r="CV519">
        <f t="shared" si="1276"/>
        <v>0</v>
      </c>
      <c r="CW519">
        <f t="shared" si="1276"/>
        <v>0</v>
      </c>
      <c r="CX519">
        <f t="shared" si="1276"/>
        <v>0</v>
      </c>
      <c r="CY519">
        <f t="shared" si="1276"/>
        <v>0</v>
      </c>
      <c r="CZ519">
        <f t="shared" si="1276"/>
        <v>0</v>
      </c>
      <c r="DA519">
        <f t="shared" si="1276"/>
        <v>0</v>
      </c>
      <c r="DB519">
        <f t="shared" si="1276"/>
        <v>0</v>
      </c>
      <c r="DC519">
        <f t="shared" si="1276"/>
        <v>0</v>
      </c>
      <c r="DD519">
        <f t="shared" ref="DD519:DM525" si="1277">IF($C519&lt;&gt;"",IF(AR519&gt;0,1,0),0)</f>
        <v>0</v>
      </c>
      <c r="DE519">
        <f t="shared" si="1277"/>
        <v>0</v>
      </c>
      <c r="DF519">
        <f t="shared" si="1277"/>
        <v>0</v>
      </c>
      <c r="DG519">
        <f t="shared" si="1277"/>
        <v>0</v>
      </c>
      <c r="DH519">
        <f t="shared" si="1277"/>
        <v>0</v>
      </c>
      <c r="DI519">
        <f t="shared" si="1277"/>
        <v>0</v>
      </c>
      <c r="DJ519">
        <f t="shared" si="1277"/>
        <v>0</v>
      </c>
      <c r="DK519">
        <f t="shared" si="1277"/>
        <v>0</v>
      </c>
      <c r="DL519">
        <f t="shared" si="1277"/>
        <v>0</v>
      </c>
      <c r="DM519">
        <f t="shared" si="1277"/>
        <v>0</v>
      </c>
      <c r="DN519">
        <f t="shared" ref="DN519:DW525" si="1278">IF($C519&lt;&gt;"",IF(BB519&gt;0,1,0),0)</f>
        <v>0</v>
      </c>
      <c r="DO519">
        <f t="shared" si="1278"/>
        <v>0</v>
      </c>
      <c r="DP519">
        <f t="shared" si="1278"/>
        <v>0</v>
      </c>
      <c r="DQ519">
        <f t="shared" si="1278"/>
        <v>0</v>
      </c>
      <c r="DR519">
        <f t="shared" si="1278"/>
        <v>0</v>
      </c>
      <c r="DS519">
        <f t="shared" si="1278"/>
        <v>0</v>
      </c>
      <c r="DT519">
        <f t="shared" si="1278"/>
        <v>0</v>
      </c>
      <c r="DU519">
        <f t="shared" si="1278"/>
        <v>0</v>
      </c>
      <c r="DV519">
        <f t="shared" si="1278"/>
        <v>0</v>
      </c>
      <c r="DW519">
        <f t="shared" si="1278"/>
        <v>0</v>
      </c>
      <c r="DX519">
        <f t="shared" ref="DX519:DZ525" si="1279">IF($C519&lt;&gt;"",IF(BL518&gt;0,1,0),0)</f>
        <v>0</v>
      </c>
      <c r="DY519">
        <f t="shared" si="1279"/>
        <v>0</v>
      </c>
      <c r="DZ519">
        <f t="shared" si="1279"/>
        <v>0</v>
      </c>
    </row>
    <row r="520" spans="1:130">
      <c r="A520" s="106"/>
      <c r="B520" s="59" t="s">
        <v>181</v>
      </c>
      <c r="C520" s="99"/>
      <c r="D520" s="18"/>
      <c r="E520" s="18"/>
      <c r="F520" s="18"/>
      <c r="G520" s="18"/>
      <c r="H520" s="18"/>
      <c r="I520" s="18"/>
      <c r="J520" s="18">
        <v>0</v>
      </c>
      <c r="K520" s="18">
        <v>0</v>
      </c>
      <c r="L520" s="18">
        <v>0</v>
      </c>
      <c r="M520" s="18"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41" t="s">
        <v>16</v>
      </c>
      <c r="AE520" s="18">
        <v>16</v>
      </c>
      <c r="AF520" s="18">
        <v>20</v>
      </c>
      <c r="AG520" s="18">
        <v>18</v>
      </c>
      <c r="AH520" s="18">
        <v>0</v>
      </c>
      <c r="AI520" s="18">
        <v>0</v>
      </c>
      <c r="AJ520" s="18">
        <v>0</v>
      </c>
      <c r="AK520" s="18">
        <v>0</v>
      </c>
      <c r="AL520" s="18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  <c r="AR520" s="18">
        <v>0</v>
      </c>
      <c r="AS520" s="18">
        <v>0</v>
      </c>
      <c r="AT520" s="18">
        <v>0</v>
      </c>
      <c r="AU520" s="18">
        <v>0</v>
      </c>
      <c r="AV520" s="18">
        <v>0</v>
      </c>
      <c r="AW520" s="18">
        <v>0</v>
      </c>
      <c r="AX520" s="18">
        <v>0</v>
      </c>
      <c r="AY520" s="18">
        <v>0</v>
      </c>
      <c r="AZ520" s="18">
        <v>0</v>
      </c>
      <c r="BA520" s="18">
        <v>0</v>
      </c>
      <c r="BB520" s="18">
        <v>0</v>
      </c>
      <c r="BC520" s="18">
        <v>0</v>
      </c>
      <c r="BD520" s="18">
        <v>0</v>
      </c>
      <c r="BE520" s="18">
        <v>0</v>
      </c>
      <c r="BF520" s="18">
        <v>0</v>
      </c>
      <c r="BG520" s="18">
        <v>0</v>
      </c>
      <c r="BH520" s="18">
        <v>0</v>
      </c>
      <c r="BI520" s="18">
        <v>0</v>
      </c>
      <c r="BJ520" s="118">
        <v>0</v>
      </c>
      <c r="BK520" s="118">
        <v>0</v>
      </c>
      <c r="BL520" s="118">
        <v>0</v>
      </c>
      <c r="BM520" s="118">
        <v>0</v>
      </c>
      <c r="BN520" s="118">
        <v>0</v>
      </c>
      <c r="BO520" s="103"/>
      <c r="BP520">
        <f t="shared" si="1273"/>
        <v>0</v>
      </c>
      <c r="BQ520">
        <f t="shared" si="1273"/>
        <v>0</v>
      </c>
      <c r="BR520">
        <f t="shared" si="1273"/>
        <v>0</v>
      </c>
      <c r="BS520">
        <f t="shared" si="1273"/>
        <v>0</v>
      </c>
      <c r="BT520">
        <f t="shared" si="1273"/>
        <v>0</v>
      </c>
      <c r="BU520">
        <f t="shared" si="1273"/>
        <v>0</v>
      </c>
      <c r="BV520">
        <f t="shared" si="1273"/>
        <v>0</v>
      </c>
      <c r="BW520">
        <f t="shared" si="1273"/>
        <v>0</v>
      </c>
      <c r="BX520">
        <f t="shared" si="1273"/>
        <v>0</v>
      </c>
      <c r="BY520">
        <f t="shared" si="1273"/>
        <v>0</v>
      </c>
      <c r="BZ520">
        <f t="shared" si="1274"/>
        <v>0</v>
      </c>
      <c r="CA520">
        <f t="shared" si="1274"/>
        <v>0</v>
      </c>
      <c r="CB520">
        <f t="shared" si="1274"/>
        <v>0</v>
      </c>
      <c r="CC520">
        <f t="shared" si="1274"/>
        <v>0</v>
      </c>
      <c r="CD520">
        <f t="shared" si="1274"/>
        <v>0</v>
      </c>
      <c r="CE520">
        <f t="shared" si="1274"/>
        <v>0</v>
      </c>
      <c r="CF520">
        <f t="shared" si="1274"/>
        <v>0</v>
      </c>
      <c r="CG520">
        <f t="shared" si="1274"/>
        <v>0</v>
      </c>
      <c r="CH520">
        <f t="shared" si="1274"/>
        <v>0</v>
      </c>
      <c r="CI520">
        <f t="shared" si="1274"/>
        <v>0</v>
      </c>
      <c r="CJ520">
        <f t="shared" si="1275"/>
        <v>0</v>
      </c>
      <c r="CK520">
        <f t="shared" si="1275"/>
        <v>0</v>
      </c>
      <c r="CL520">
        <f t="shared" si="1275"/>
        <v>0</v>
      </c>
      <c r="CM520">
        <f t="shared" si="1275"/>
        <v>0</v>
      </c>
      <c r="CN520">
        <f t="shared" si="1275"/>
        <v>0</v>
      </c>
      <c r="CO520">
        <f t="shared" si="1275"/>
        <v>0</v>
      </c>
      <c r="CP520">
        <f t="shared" si="1275"/>
        <v>0</v>
      </c>
      <c r="CQ520">
        <f t="shared" si="1275"/>
        <v>0</v>
      </c>
      <c r="CR520">
        <f t="shared" si="1275"/>
        <v>0</v>
      </c>
      <c r="CS520">
        <f t="shared" si="1275"/>
        <v>0</v>
      </c>
      <c r="CT520">
        <f t="shared" si="1276"/>
        <v>0</v>
      </c>
      <c r="CU520">
        <f t="shared" si="1276"/>
        <v>0</v>
      </c>
      <c r="CV520">
        <f t="shared" si="1276"/>
        <v>0</v>
      </c>
      <c r="CW520">
        <f t="shared" si="1276"/>
        <v>0</v>
      </c>
      <c r="CX520">
        <f t="shared" si="1276"/>
        <v>0</v>
      </c>
      <c r="CY520">
        <f t="shared" si="1276"/>
        <v>0</v>
      </c>
      <c r="CZ520">
        <f t="shared" si="1276"/>
        <v>0</v>
      </c>
      <c r="DA520">
        <f t="shared" si="1276"/>
        <v>0</v>
      </c>
      <c r="DB520">
        <f t="shared" si="1276"/>
        <v>0</v>
      </c>
      <c r="DC520">
        <f t="shared" si="1276"/>
        <v>0</v>
      </c>
      <c r="DD520">
        <f t="shared" si="1277"/>
        <v>0</v>
      </c>
      <c r="DE520">
        <f t="shared" si="1277"/>
        <v>0</v>
      </c>
      <c r="DF520">
        <f t="shared" si="1277"/>
        <v>0</v>
      </c>
      <c r="DG520">
        <f t="shared" si="1277"/>
        <v>0</v>
      </c>
      <c r="DH520">
        <f t="shared" si="1277"/>
        <v>0</v>
      </c>
      <c r="DI520">
        <f t="shared" si="1277"/>
        <v>0</v>
      </c>
      <c r="DJ520">
        <f t="shared" si="1277"/>
        <v>0</v>
      </c>
      <c r="DK520">
        <f t="shared" si="1277"/>
        <v>0</v>
      </c>
      <c r="DL520">
        <f t="shared" si="1277"/>
        <v>0</v>
      </c>
      <c r="DM520">
        <f t="shared" si="1277"/>
        <v>0</v>
      </c>
      <c r="DN520">
        <f t="shared" si="1278"/>
        <v>0</v>
      </c>
      <c r="DO520">
        <f t="shared" si="1278"/>
        <v>0</v>
      </c>
      <c r="DP520">
        <f t="shared" si="1278"/>
        <v>0</v>
      </c>
      <c r="DQ520">
        <f t="shared" si="1278"/>
        <v>0</v>
      </c>
      <c r="DR520">
        <f t="shared" si="1278"/>
        <v>0</v>
      </c>
      <c r="DS520">
        <f t="shared" si="1278"/>
        <v>0</v>
      </c>
      <c r="DT520">
        <f t="shared" si="1278"/>
        <v>0</v>
      </c>
      <c r="DU520">
        <f t="shared" si="1278"/>
        <v>0</v>
      </c>
      <c r="DV520">
        <f t="shared" si="1278"/>
        <v>0</v>
      </c>
      <c r="DW520">
        <f t="shared" si="1278"/>
        <v>0</v>
      </c>
      <c r="DX520">
        <f t="shared" si="1279"/>
        <v>0</v>
      </c>
      <c r="DY520">
        <f t="shared" si="1279"/>
        <v>0</v>
      </c>
      <c r="DZ520">
        <f t="shared" si="1279"/>
        <v>0</v>
      </c>
    </row>
    <row r="521" spans="1:130">
      <c r="A521" s="106"/>
      <c r="B521" s="19" t="s">
        <v>2</v>
      </c>
      <c r="C521" s="99"/>
      <c r="D521" s="34"/>
      <c r="E521" s="34"/>
      <c r="F521" s="34"/>
      <c r="G521" s="34"/>
      <c r="H521" s="34"/>
      <c r="I521" s="34"/>
      <c r="J521" s="34">
        <v>0</v>
      </c>
      <c r="K521" s="34">
        <v>0</v>
      </c>
      <c r="L521" s="34">
        <v>0</v>
      </c>
      <c r="M521" s="34">
        <v>0</v>
      </c>
      <c r="N521" s="34">
        <v>0</v>
      </c>
      <c r="O521" s="34">
        <v>0</v>
      </c>
      <c r="P521" s="34">
        <v>0</v>
      </c>
      <c r="Q521" s="34">
        <v>0</v>
      </c>
      <c r="R521" s="34">
        <v>0</v>
      </c>
      <c r="S521" s="34">
        <v>0</v>
      </c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41" t="s">
        <v>16</v>
      </c>
      <c r="AG521" s="18">
        <v>195</v>
      </c>
      <c r="AH521" s="18">
        <v>223</v>
      </c>
      <c r="AI521" s="41" t="s">
        <v>16</v>
      </c>
      <c r="AJ521" s="18"/>
      <c r="AK521" s="18">
        <v>39</v>
      </c>
      <c r="AL521" s="18"/>
      <c r="AM521" s="41" t="s">
        <v>16</v>
      </c>
      <c r="AN521" s="18">
        <v>96</v>
      </c>
      <c r="AO521" s="41" t="s">
        <v>16</v>
      </c>
      <c r="AP521" s="18"/>
      <c r="AQ521" s="18">
        <v>240</v>
      </c>
      <c r="AR521" s="41" t="s">
        <v>16</v>
      </c>
      <c r="AS521" s="18"/>
      <c r="AT521" s="18"/>
      <c r="AU521" s="18"/>
      <c r="AV521" s="18">
        <v>156</v>
      </c>
      <c r="AW521" s="41" t="s">
        <v>16</v>
      </c>
      <c r="AX521" s="18">
        <v>0</v>
      </c>
      <c r="AY521" s="18">
        <v>0</v>
      </c>
      <c r="AZ521" s="18">
        <v>0</v>
      </c>
      <c r="BA521" s="18">
        <v>0</v>
      </c>
      <c r="BB521" s="18">
        <v>0</v>
      </c>
      <c r="BC521" s="18">
        <v>0</v>
      </c>
      <c r="BD521" s="18">
        <v>0</v>
      </c>
      <c r="BE521" s="18">
        <v>0</v>
      </c>
      <c r="BF521" s="18">
        <v>0</v>
      </c>
      <c r="BG521" s="18">
        <v>0</v>
      </c>
      <c r="BH521" s="18">
        <v>0</v>
      </c>
      <c r="BI521" s="18">
        <v>0</v>
      </c>
      <c r="BJ521" s="18">
        <v>0</v>
      </c>
      <c r="BK521" s="18">
        <v>0</v>
      </c>
      <c r="BL521" s="18">
        <v>0</v>
      </c>
      <c r="BM521" s="18">
        <v>0</v>
      </c>
      <c r="BN521" s="18">
        <v>0</v>
      </c>
      <c r="BO521" s="103"/>
      <c r="BP521">
        <f t="shared" si="1273"/>
        <v>0</v>
      </c>
      <c r="BQ521">
        <f t="shared" si="1273"/>
        <v>0</v>
      </c>
      <c r="BR521">
        <f t="shared" si="1273"/>
        <v>0</v>
      </c>
      <c r="BS521">
        <f t="shared" si="1273"/>
        <v>0</v>
      </c>
      <c r="BT521">
        <f t="shared" si="1273"/>
        <v>0</v>
      </c>
      <c r="BU521">
        <f t="shared" si="1273"/>
        <v>0</v>
      </c>
      <c r="BV521">
        <f t="shared" si="1273"/>
        <v>0</v>
      </c>
      <c r="BW521">
        <f t="shared" si="1273"/>
        <v>0</v>
      </c>
      <c r="BX521">
        <f t="shared" si="1273"/>
        <v>0</v>
      </c>
      <c r="BY521">
        <f t="shared" si="1273"/>
        <v>0</v>
      </c>
      <c r="BZ521">
        <f t="shared" si="1274"/>
        <v>0</v>
      </c>
      <c r="CA521">
        <f t="shared" si="1274"/>
        <v>0</v>
      </c>
      <c r="CB521">
        <f t="shared" si="1274"/>
        <v>0</v>
      </c>
      <c r="CC521">
        <f t="shared" si="1274"/>
        <v>0</v>
      </c>
      <c r="CD521">
        <f t="shared" si="1274"/>
        <v>0</v>
      </c>
      <c r="CE521">
        <f t="shared" si="1274"/>
        <v>0</v>
      </c>
      <c r="CF521">
        <f t="shared" si="1274"/>
        <v>0</v>
      </c>
      <c r="CG521">
        <f t="shared" si="1274"/>
        <v>0</v>
      </c>
      <c r="CH521">
        <f t="shared" si="1274"/>
        <v>0</v>
      </c>
      <c r="CI521">
        <f t="shared" si="1274"/>
        <v>0</v>
      </c>
      <c r="CJ521">
        <f t="shared" si="1275"/>
        <v>0</v>
      </c>
      <c r="CK521">
        <f t="shared" si="1275"/>
        <v>0</v>
      </c>
      <c r="CL521">
        <f t="shared" si="1275"/>
        <v>0</v>
      </c>
      <c r="CM521">
        <f t="shared" si="1275"/>
        <v>0</v>
      </c>
      <c r="CN521">
        <f t="shared" si="1275"/>
        <v>0</v>
      </c>
      <c r="CO521">
        <f t="shared" si="1275"/>
        <v>0</v>
      </c>
      <c r="CP521">
        <f t="shared" si="1275"/>
        <v>0</v>
      </c>
      <c r="CQ521">
        <f t="shared" si="1275"/>
        <v>0</v>
      </c>
      <c r="CR521">
        <f t="shared" si="1275"/>
        <v>0</v>
      </c>
      <c r="CS521">
        <f t="shared" si="1275"/>
        <v>0</v>
      </c>
      <c r="CT521">
        <f t="shared" si="1276"/>
        <v>0</v>
      </c>
      <c r="CU521">
        <f t="shared" si="1276"/>
        <v>0</v>
      </c>
      <c r="CV521">
        <f t="shared" si="1276"/>
        <v>0</v>
      </c>
      <c r="CW521">
        <f t="shared" si="1276"/>
        <v>0</v>
      </c>
      <c r="CX521">
        <f t="shared" si="1276"/>
        <v>0</v>
      </c>
      <c r="CY521">
        <f t="shared" si="1276"/>
        <v>0</v>
      </c>
      <c r="CZ521">
        <f t="shared" si="1276"/>
        <v>0</v>
      </c>
      <c r="DA521">
        <f t="shared" si="1276"/>
        <v>0</v>
      </c>
      <c r="DB521">
        <f t="shared" si="1276"/>
        <v>0</v>
      </c>
      <c r="DC521">
        <f t="shared" si="1276"/>
        <v>0</v>
      </c>
      <c r="DD521">
        <f t="shared" si="1277"/>
        <v>0</v>
      </c>
      <c r="DE521">
        <f t="shared" si="1277"/>
        <v>0</v>
      </c>
      <c r="DF521">
        <f t="shared" si="1277"/>
        <v>0</v>
      </c>
      <c r="DG521">
        <f t="shared" si="1277"/>
        <v>0</v>
      </c>
      <c r="DH521">
        <f t="shared" si="1277"/>
        <v>0</v>
      </c>
      <c r="DI521">
        <f t="shared" si="1277"/>
        <v>0</v>
      </c>
      <c r="DJ521">
        <f t="shared" si="1277"/>
        <v>0</v>
      </c>
      <c r="DK521">
        <f t="shared" si="1277"/>
        <v>0</v>
      </c>
      <c r="DL521">
        <f t="shared" si="1277"/>
        <v>0</v>
      </c>
      <c r="DM521">
        <f t="shared" si="1277"/>
        <v>0</v>
      </c>
      <c r="DN521">
        <f t="shared" si="1278"/>
        <v>0</v>
      </c>
      <c r="DO521">
        <f t="shared" si="1278"/>
        <v>0</v>
      </c>
      <c r="DP521">
        <f t="shared" si="1278"/>
        <v>0</v>
      </c>
      <c r="DQ521">
        <f t="shared" si="1278"/>
        <v>0</v>
      </c>
      <c r="DR521">
        <f t="shared" si="1278"/>
        <v>0</v>
      </c>
      <c r="DS521">
        <f t="shared" si="1278"/>
        <v>0</v>
      </c>
      <c r="DT521">
        <f t="shared" si="1278"/>
        <v>0</v>
      </c>
      <c r="DU521">
        <f t="shared" si="1278"/>
        <v>0</v>
      </c>
      <c r="DV521">
        <f t="shared" si="1278"/>
        <v>0</v>
      </c>
      <c r="DW521">
        <f t="shared" si="1278"/>
        <v>0</v>
      </c>
      <c r="DX521">
        <f t="shared" si="1279"/>
        <v>0</v>
      </c>
      <c r="DY521">
        <f t="shared" si="1279"/>
        <v>0</v>
      </c>
      <c r="DZ521">
        <f t="shared" si="1279"/>
        <v>0</v>
      </c>
    </row>
    <row r="522" spans="1:130" ht="15.75">
      <c r="A522" s="106"/>
      <c r="B522" s="19" t="s">
        <v>202</v>
      </c>
      <c r="C522" s="99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41"/>
      <c r="AG522" s="18"/>
      <c r="AH522" s="18"/>
      <c r="AI522" s="41"/>
      <c r="AJ522" s="18"/>
      <c r="AK522" s="18"/>
      <c r="AL522" s="18"/>
      <c r="AM522" s="41"/>
      <c r="AN522" s="18"/>
      <c r="AO522" s="41"/>
      <c r="AP522" s="18"/>
      <c r="AQ522" s="18"/>
      <c r="AR522" s="41"/>
      <c r="AS522" s="18"/>
      <c r="AT522" s="18"/>
      <c r="AU522" s="18">
        <v>20</v>
      </c>
      <c r="AV522" s="18"/>
      <c r="AW522" s="41"/>
      <c r="AX522" s="18"/>
      <c r="AY522" s="18">
        <v>15</v>
      </c>
      <c r="AZ522" s="18">
        <v>0</v>
      </c>
      <c r="BA522" s="18">
        <v>0</v>
      </c>
      <c r="BB522" s="18">
        <v>0</v>
      </c>
      <c r="BC522" s="18">
        <v>0</v>
      </c>
      <c r="BD522" s="18">
        <v>0</v>
      </c>
      <c r="BE522" s="25">
        <v>0</v>
      </c>
      <c r="BF522" s="18">
        <v>0</v>
      </c>
      <c r="BG522" s="18">
        <v>0</v>
      </c>
      <c r="BH522" s="119"/>
      <c r="BI522" s="2"/>
      <c r="BJ522" s="2"/>
      <c r="BK522" s="2"/>
      <c r="BL522" s="118"/>
      <c r="BM522" s="2"/>
      <c r="BN522" s="2"/>
      <c r="BO522" s="103"/>
      <c r="BP522">
        <f t="shared" si="1273"/>
        <v>0</v>
      </c>
      <c r="BQ522">
        <f t="shared" si="1273"/>
        <v>0</v>
      </c>
      <c r="BR522">
        <f t="shared" si="1273"/>
        <v>0</v>
      </c>
      <c r="BS522">
        <f t="shared" si="1273"/>
        <v>0</v>
      </c>
      <c r="BT522">
        <f t="shared" si="1273"/>
        <v>0</v>
      </c>
      <c r="BU522">
        <f t="shared" si="1273"/>
        <v>0</v>
      </c>
      <c r="BV522">
        <f t="shared" si="1273"/>
        <v>0</v>
      </c>
      <c r="BW522">
        <f t="shared" si="1273"/>
        <v>0</v>
      </c>
      <c r="BX522">
        <f t="shared" si="1273"/>
        <v>0</v>
      </c>
      <c r="BY522">
        <f t="shared" si="1273"/>
        <v>0</v>
      </c>
      <c r="BZ522">
        <f t="shared" si="1274"/>
        <v>0</v>
      </c>
      <c r="CA522">
        <f t="shared" si="1274"/>
        <v>0</v>
      </c>
      <c r="CB522">
        <f t="shared" si="1274"/>
        <v>0</v>
      </c>
      <c r="CC522">
        <f t="shared" si="1274"/>
        <v>0</v>
      </c>
      <c r="CD522">
        <f t="shared" si="1274"/>
        <v>0</v>
      </c>
      <c r="CE522">
        <f t="shared" si="1274"/>
        <v>0</v>
      </c>
      <c r="CF522">
        <f t="shared" si="1274"/>
        <v>0</v>
      </c>
      <c r="CG522">
        <f t="shared" si="1274"/>
        <v>0</v>
      </c>
      <c r="CH522">
        <f t="shared" si="1274"/>
        <v>0</v>
      </c>
      <c r="CI522">
        <f t="shared" si="1274"/>
        <v>0</v>
      </c>
      <c r="CJ522">
        <f t="shared" si="1275"/>
        <v>0</v>
      </c>
      <c r="CK522">
        <f t="shared" si="1275"/>
        <v>0</v>
      </c>
      <c r="CL522">
        <f t="shared" si="1275"/>
        <v>0</v>
      </c>
      <c r="CM522">
        <f t="shared" si="1275"/>
        <v>0</v>
      </c>
      <c r="CN522">
        <f t="shared" si="1275"/>
        <v>0</v>
      </c>
      <c r="CO522">
        <f t="shared" si="1275"/>
        <v>0</v>
      </c>
      <c r="CP522">
        <f t="shared" si="1275"/>
        <v>0</v>
      </c>
      <c r="CQ522">
        <f t="shared" si="1275"/>
        <v>0</v>
      </c>
      <c r="CR522">
        <f t="shared" si="1275"/>
        <v>0</v>
      </c>
      <c r="CS522">
        <f t="shared" si="1275"/>
        <v>0</v>
      </c>
      <c r="CT522">
        <f t="shared" si="1276"/>
        <v>0</v>
      </c>
      <c r="CU522">
        <f t="shared" si="1276"/>
        <v>0</v>
      </c>
      <c r="CV522">
        <f t="shared" si="1276"/>
        <v>0</v>
      </c>
      <c r="CW522">
        <f t="shared" si="1276"/>
        <v>0</v>
      </c>
      <c r="CX522">
        <f t="shared" si="1276"/>
        <v>0</v>
      </c>
      <c r="CY522">
        <f t="shared" si="1276"/>
        <v>0</v>
      </c>
      <c r="CZ522">
        <f t="shared" si="1276"/>
        <v>0</v>
      </c>
      <c r="DA522">
        <f t="shared" si="1276"/>
        <v>0</v>
      </c>
      <c r="DB522">
        <f t="shared" si="1276"/>
        <v>0</v>
      </c>
      <c r="DC522">
        <f t="shared" si="1276"/>
        <v>0</v>
      </c>
      <c r="DD522">
        <f t="shared" si="1277"/>
        <v>0</v>
      </c>
      <c r="DE522">
        <f t="shared" si="1277"/>
        <v>0</v>
      </c>
      <c r="DF522">
        <f t="shared" si="1277"/>
        <v>0</v>
      </c>
      <c r="DG522">
        <f t="shared" si="1277"/>
        <v>0</v>
      </c>
      <c r="DH522">
        <f t="shared" si="1277"/>
        <v>0</v>
      </c>
      <c r="DI522">
        <f t="shared" si="1277"/>
        <v>0</v>
      </c>
      <c r="DJ522">
        <f t="shared" si="1277"/>
        <v>0</v>
      </c>
      <c r="DK522">
        <f t="shared" si="1277"/>
        <v>0</v>
      </c>
      <c r="DL522">
        <f t="shared" si="1277"/>
        <v>0</v>
      </c>
      <c r="DM522">
        <f t="shared" si="1277"/>
        <v>0</v>
      </c>
      <c r="DN522">
        <f t="shared" si="1278"/>
        <v>0</v>
      </c>
      <c r="DO522">
        <f t="shared" si="1278"/>
        <v>0</v>
      </c>
      <c r="DP522">
        <f t="shared" si="1278"/>
        <v>0</v>
      </c>
      <c r="DQ522">
        <f t="shared" si="1278"/>
        <v>0</v>
      </c>
      <c r="DR522">
        <f t="shared" si="1278"/>
        <v>0</v>
      </c>
      <c r="DS522">
        <f t="shared" si="1278"/>
        <v>0</v>
      </c>
      <c r="DT522">
        <f t="shared" si="1278"/>
        <v>0</v>
      </c>
      <c r="DU522">
        <f t="shared" si="1278"/>
        <v>0</v>
      </c>
      <c r="DV522">
        <f t="shared" si="1278"/>
        <v>0</v>
      </c>
      <c r="DW522">
        <f t="shared" si="1278"/>
        <v>0</v>
      </c>
      <c r="DX522">
        <f t="shared" si="1279"/>
        <v>0</v>
      </c>
      <c r="DY522">
        <f t="shared" si="1279"/>
        <v>0</v>
      </c>
      <c r="DZ522">
        <f t="shared" si="1279"/>
        <v>0</v>
      </c>
    </row>
    <row r="523" spans="1:130">
      <c r="A523" s="106"/>
      <c r="B523" s="55" t="s">
        <v>3</v>
      </c>
      <c r="C523" s="99"/>
      <c r="D523" s="34"/>
      <c r="E523" s="34"/>
      <c r="F523" s="34"/>
      <c r="G523" s="34"/>
      <c r="H523" s="34"/>
      <c r="I523" s="34"/>
      <c r="J523" s="34">
        <v>0</v>
      </c>
      <c r="K523" s="34">
        <v>0</v>
      </c>
      <c r="L523" s="34">
        <v>0</v>
      </c>
      <c r="M523" s="34">
        <v>0</v>
      </c>
      <c r="N523" s="34">
        <v>0</v>
      </c>
      <c r="O523" s="34">
        <v>0</v>
      </c>
      <c r="P523" s="34">
        <v>0</v>
      </c>
      <c r="Q523" s="34">
        <v>0</v>
      </c>
      <c r="R523" s="34">
        <v>0</v>
      </c>
      <c r="S523" s="34">
        <v>0</v>
      </c>
      <c r="T523" s="34">
        <v>16.291080000000001</v>
      </c>
      <c r="U523" s="34">
        <v>22.832740000000001</v>
      </c>
      <c r="V523" s="34">
        <v>29.450610000000001</v>
      </c>
      <c r="W523" s="34">
        <v>36.090339999999998</v>
      </c>
      <c r="X523" s="34">
        <v>38.838189999999997</v>
      </c>
      <c r="Y523" s="34">
        <v>48.350610000000003</v>
      </c>
      <c r="Z523" s="34">
        <v>81.462209999999999</v>
      </c>
      <c r="AA523" s="34">
        <v>97.737729999999999</v>
      </c>
      <c r="AB523" s="34">
        <v>114.24850000000001</v>
      </c>
      <c r="AC523" s="34">
        <v>147.67910000000001</v>
      </c>
      <c r="AD523" s="34">
        <v>181.19210000000001</v>
      </c>
      <c r="AE523" s="34">
        <v>222.73679999999999</v>
      </c>
      <c r="AF523" s="34">
        <v>260.57659999999998</v>
      </c>
      <c r="AG523" s="34">
        <v>196</v>
      </c>
      <c r="AH523" s="34">
        <v>58</v>
      </c>
      <c r="AI523" s="34">
        <v>222.70509999999999</v>
      </c>
      <c r="AJ523" s="34">
        <v>145.0197</v>
      </c>
      <c r="AK523" s="34">
        <v>109</v>
      </c>
      <c r="AL523" s="34">
        <v>157.98099999999999</v>
      </c>
      <c r="AM523" s="34">
        <v>197.136</v>
      </c>
      <c r="AN523" s="34">
        <v>771</v>
      </c>
      <c r="AO523" s="34">
        <v>141.3785</v>
      </c>
      <c r="AP523" s="34">
        <v>121.86490000000001</v>
      </c>
      <c r="AQ523" s="34">
        <v>136</v>
      </c>
      <c r="AR523" s="34">
        <v>130.6370719</v>
      </c>
      <c r="AS523" s="34">
        <v>129.1847904</v>
      </c>
      <c r="AT523" s="34">
        <v>131.13448259999998</v>
      </c>
      <c r="AU523" s="34">
        <v>152.59167530000002</v>
      </c>
      <c r="AV523" s="41" t="s">
        <v>16</v>
      </c>
      <c r="AW523" s="34">
        <v>220.98768620000001</v>
      </c>
      <c r="AX523" s="34">
        <v>161.45990730000003</v>
      </c>
      <c r="AY523" s="34">
        <v>231.5806498</v>
      </c>
      <c r="AZ523" s="34">
        <v>164.15563780000002</v>
      </c>
      <c r="BA523" s="34">
        <v>155.4304305</v>
      </c>
      <c r="BB523" s="34">
        <v>166.01083189999997</v>
      </c>
      <c r="BC523" s="34">
        <v>169.86624960000003</v>
      </c>
      <c r="BD523" s="34">
        <v>173.52681999999999</v>
      </c>
      <c r="BE523" s="43">
        <v>455.11761410000003</v>
      </c>
      <c r="BF523" s="34">
        <v>294.1119119</v>
      </c>
      <c r="BG523" s="34">
        <v>227.16389190000001</v>
      </c>
      <c r="BH523" s="34">
        <v>152.0151348</v>
      </c>
      <c r="BI523" s="34">
        <v>146.77178269999999</v>
      </c>
      <c r="BJ523" s="34">
        <v>148.99005870000002</v>
      </c>
      <c r="BK523" s="34">
        <v>80.136624999999995</v>
      </c>
      <c r="BL523" s="118">
        <v>71.256173599999997</v>
      </c>
      <c r="BM523" s="118">
        <v>72.078043600000001</v>
      </c>
      <c r="BN523" s="118">
        <v>70</v>
      </c>
      <c r="BO523" s="103"/>
      <c r="BP523">
        <f t="shared" si="1273"/>
        <v>0</v>
      </c>
      <c r="BQ523">
        <f t="shared" si="1273"/>
        <v>0</v>
      </c>
      <c r="BR523">
        <f t="shared" si="1273"/>
        <v>0</v>
      </c>
      <c r="BS523">
        <f t="shared" si="1273"/>
        <v>0</v>
      </c>
      <c r="BT523">
        <f t="shared" si="1273"/>
        <v>0</v>
      </c>
      <c r="BU523">
        <f t="shared" si="1273"/>
        <v>0</v>
      </c>
      <c r="BV523">
        <f t="shared" si="1273"/>
        <v>0</v>
      </c>
      <c r="BW523">
        <f t="shared" si="1273"/>
        <v>0</v>
      </c>
      <c r="BX523">
        <f t="shared" si="1273"/>
        <v>0</v>
      </c>
      <c r="BY523">
        <f t="shared" si="1273"/>
        <v>0</v>
      </c>
      <c r="BZ523">
        <f t="shared" si="1274"/>
        <v>0</v>
      </c>
      <c r="CA523">
        <f t="shared" si="1274"/>
        <v>0</v>
      </c>
      <c r="CB523">
        <f t="shared" si="1274"/>
        <v>0</v>
      </c>
      <c r="CC523">
        <f t="shared" si="1274"/>
        <v>0</v>
      </c>
      <c r="CD523">
        <f t="shared" si="1274"/>
        <v>0</v>
      </c>
      <c r="CE523">
        <f t="shared" si="1274"/>
        <v>0</v>
      </c>
      <c r="CF523">
        <f t="shared" si="1274"/>
        <v>0</v>
      </c>
      <c r="CG523">
        <f t="shared" si="1274"/>
        <v>0</v>
      </c>
      <c r="CH523">
        <f t="shared" si="1274"/>
        <v>0</v>
      </c>
      <c r="CI523">
        <f t="shared" si="1274"/>
        <v>0</v>
      </c>
      <c r="CJ523">
        <f t="shared" si="1275"/>
        <v>0</v>
      </c>
      <c r="CK523">
        <f t="shared" si="1275"/>
        <v>0</v>
      </c>
      <c r="CL523">
        <f t="shared" si="1275"/>
        <v>0</v>
      </c>
      <c r="CM523">
        <f t="shared" si="1275"/>
        <v>0</v>
      </c>
      <c r="CN523">
        <f t="shared" si="1275"/>
        <v>0</v>
      </c>
      <c r="CO523">
        <f t="shared" si="1275"/>
        <v>0</v>
      </c>
      <c r="CP523">
        <f t="shared" si="1275"/>
        <v>0</v>
      </c>
      <c r="CQ523">
        <f t="shared" si="1275"/>
        <v>0</v>
      </c>
      <c r="CR523">
        <f t="shared" si="1275"/>
        <v>0</v>
      </c>
      <c r="CS523">
        <f t="shared" si="1275"/>
        <v>0</v>
      </c>
      <c r="CT523">
        <f t="shared" si="1276"/>
        <v>0</v>
      </c>
      <c r="CU523">
        <f t="shared" si="1276"/>
        <v>0</v>
      </c>
      <c r="CV523">
        <f t="shared" si="1276"/>
        <v>0</v>
      </c>
      <c r="CW523">
        <f t="shared" si="1276"/>
        <v>0</v>
      </c>
      <c r="CX523">
        <f t="shared" si="1276"/>
        <v>0</v>
      </c>
      <c r="CY523">
        <f t="shared" si="1276"/>
        <v>0</v>
      </c>
      <c r="CZ523">
        <f t="shared" si="1276"/>
        <v>0</v>
      </c>
      <c r="DA523">
        <f t="shared" si="1276"/>
        <v>0</v>
      </c>
      <c r="DB523">
        <f t="shared" si="1276"/>
        <v>0</v>
      </c>
      <c r="DC523">
        <f t="shared" si="1276"/>
        <v>0</v>
      </c>
      <c r="DD523">
        <f t="shared" si="1277"/>
        <v>0</v>
      </c>
      <c r="DE523">
        <f t="shared" si="1277"/>
        <v>0</v>
      </c>
      <c r="DF523">
        <f t="shared" si="1277"/>
        <v>0</v>
      </c>
      <c r="DG523">
        <f t="shared" si="1277"/>
        <v>0</v>
      </c>
      <c r="DH523">
        <f t="shared" si="1277"/>
        <v>0</v>
      </c>
      <c r="DI523">
        <f t="shared" si="1277"/>
        <v>0</v>
      </c>
      <c r="DJ523">
        <f t="shared" si="1277"/>
        <v>0</v>
      </c>
      <c r="DK523">
        <f t="shared" si="1277"/>
        <v>0</v>
      </c>
      <c r="DL523">
        <f t="shared" si="1277"/>
        <v>0</v>
      </c>
      <c r="DM523">
        <f t="shared" si="1277"/>
        <v>0</v>
      </c>
      <c r="DN523">
        <f t="shared" si="1278"/>
        <v>0</v>
      </c>
      <c r="DO523">
        <f t="shared" si="1278"/>
        <v>0</v>
      </c>
      <c r="DP523">
        <f t="shared" si="1278"/>
        <v>0</v>
      </c>
      <c r="DQ523">
        <f t="shared" si="1278"/>
        <v>0</v>
      </c>
      <c r="DR523">
        <f t="shared" si="1278"/>
        <v>0</v>
      </c>
      <c r="DS523">
        <f t="shared" si="1278"/>
        <v>0</v>
      </c>
      <c r="DT523">
        <f t="shared" si="1278"/>
        <v>0</v>
      </c>
      <c r="DU523">
        <f t="shared" si="1278"/>
        <v>0</v>
      </c>
      <c r="DV523">
        <f t="shared" si="1278"/>
        <v>0</v>
      </c>
      <c r="DW523">
        <f t="shared" si="1278"/>
        <v>0</v>
      </c>
      <c r="DX523">
        <f t="shared" si="1279"/>
        <v>0</v>
      </c>
      <c r="DY523">
        <f t="shared" si="1279"/>
        <v>0</v>
      </c>
      <c r="DZ523">
        <f t="shared" si="1279"/>
        <v>0</v>
      </c>
    </row>
    <row r="524" spans="1:130">
      <c r="A524" s="106" t="str">
        <f>IF(LEFT(B580,1)&lt;&gt;"",IF(LEFT(B580,1)&lt;&gt;" ",COUNT($A$66:A523)+1,""),"")</f>
        <v/>
      </c>
      <c r="B524" s="55" t="s">
        <v>18</v>
      </c>
      <c r="C524" s="99"/>
      <c r="D524" s="18"/>
      <c r="E524" s="18"/>
      <c r="F524" s="18"/>
      <c r="G524" s="18"/>
      <c r="H524" s="18"/>
      <c r="I524" s="18"/>
      <c r="J524" s="18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f>31+10</f>
        <v>41</v>
      </c>
      <c r="X524" s="18">
        <f>29+10</f>
        <v>39</v>
      </c>
      <c r="Y524" s="18">
        <v>10</v>
      </c>
      <c r="Z524" s="18">
        <v>14.5</v>
      </c>
      <c r="AA524" s="18">
        <v>24</v>
      </c>
      <c r="AB524" s="18">
        <v>42</v>
      </c>
      <c r="AC524" s="41" t="s">
        <v>16</v>
      </c>
      <c r="AD524" s="41" t="s">
        <v>16</v>
      </c>
      <c r="AE524" s="41" t="s">
        <v>16</v>
      </c>
      <c r="AF524" s="41" t="s">
        <v>16</v>
      </c>
      <c r="AG524" s="41" t="s">
        <v>16</v>
      </c>
      <c r="AH524" s="41" t="s">
        <v>16</v>
      </c>
      <c r="AI524" s="41" t="s">
        <v>16</v>
      </c>
      <c r="AJ524" s="18">
        <v>93</v>
      </c>
      <c r="AK524" s="41" t="s">
        <v>16</v>
      </c>
      <c r="AL524" s="41" t="s">
        <v>16</v>
      </c>
      <c r="AM524" s="41" t="s">
        <v>16</v>
      </c>
      <c r="AN524" s="41" t="s">
        <v>16</v>
      </c>
      <c r="AO524" s="41" t="s">
        <v>16</v>
      </c>
      <c r="AP524" s="41" t="s">
        <v>16</v>
      </c>
      <c r="AQ524" s="18">
        <v>73</v>
      </c>
      <c r="AR524" s="41" t="s">
        <v>16</v>
      </c>
      <c r="AS524" s="41" t="s">
        <v>16</v>
      </c>
      <c r="AT524" s="41" t="s">
        <v>16</v>
      </c>
      <c r="AU524" s="41" t="s">
        <v>16</v>
      </c>
      <c r="AV524" s="41" t="s">
        <v>16</v>
      </c>
      <c r="AW524" s="18">
        <v>0</v>
      </c>
      <c r="AX524" s="18">
        <v>0</v>
      </c>
      <c r="AY524" s="18">
        <v>0</v>
      </c>
      <c r="AZ524" s="18">
        <v>0</v>
      </c>
      <c r="BA524" s="18">
        <v>0</v>
      </c>
      <c r="BB524" s="18">
        <v>0</v>
      </c>
      <c r="BC524" s="18">
        <v>0</v>
      </c>
      <c r="BD524" s="18">
        <v>0</v>
      </c>
      <c r="BE524" s="25">
        <v>0</v>
      </c>
      <c r="BF524" s="18">
        <v>0</v>
      </c>
      <c r="BG524" s="18">
        <v>0</v>
      </c>
      <c r="BH524" s="18">
        <v>0</v>
      </c>
      <c r="BI524" s="18">
        <v>0</v>
      </c>
      <c r="BJ524" s="118">
        <v>0</v>
      </c>
      <c r="BK524" s="118">
        <v>0</v>
      </c>
      <c r="BL524" s="118">
        <v>0</v>
      </c>
      <c r="BM524" s="118">
        <v>0</v>
      </c>
      <c r="BN524" s="118">
        <v>0</v>
      </c>
      <c r="BO524" s="103"/>
      <c r="BP524">
        <f t="shared" si="1273"/>
        <v>0</v>
      </c>
      <c r="BQ524">
        <f t="shared" si="1273"/>
        <v>0</v>
      </c>
      <c r="BR524">
        <f t="shared" si="1273"/>
        <v>0</v>
      </c>
      <c r="BS524">
        <f t="shared" si="1273"/>
        <v>0</v>
      </c>
      <c r="BT524">
        <f t="shared" si="1273"/>
        <v>0</v>
      </c>
      <c r="BU524">
        <f t="shared" si="1273"/>
        <v>0</v>
      </c>
      <c r="BV524">
        <f t="shared" si="1273"/>
        <v>0</v>
      </c>
      <c r="BW524">
        <f t="shared" si="1273"/>
        <v>0</v>
      </c>
      <c r="BX524">
        <f t="shared" si="1273"/>
        <v>0</v>
      </c>
      <c r="BY524">
        <f t="shared" si="1273"/>
        <v>0</v>
      </c>
      <c r="BZ524">
        <f t="shared" si="1274"/>
        <v>0</v>
      </c>
      <c r="CA524">
        <f t="shared" si="1274"/>
        <v>0</v>
      </c>
      <c r="CB524">
        <f t="shared" si="1274"/>
        <v>0</v>
      </c>
      <c r="CC524">
        <f t="shared" si="1274"/>
        <v>0</v>
      </c>
      <c r="CD524">
        <f t="shared" si="1274"/>
        <v>0</v>
      </c>
      <c r="CE524">
        <f t="shared" si="1274"/>
        <v>0</v>
      </c>
      <c r="CF524">
        <f t="shared" si="1274"/>
        <v>0</v>
      </c>
      <c r="CG524">
        <f t="shared" si="1274"/>
        <v>0</v>
      </c>
      <c r="CH524">
        <f t="shared" si="1274"/>
        <v>0</v>
      </c>
      <c r="CI524">
        <f t="shared" si="1274"/>
        <v>0</v>
      </c>
      <c r="CJ524">
        <f t="shared" si="1275"/>
        <v>0</v>
      </c>
      <c r="CK524">
        <f t="shared" si="1275"/>
        <v>0</v>
      </c>
      <c r="CL524">
        <f t="shared" si="1275"/>
        <v>0</v>
      </c>
      <c r="CM524">
        <f t="shared" si="1275"/>
        <v>0</v>
      </c>
      <c r="CN524">
        <f t="shared" si="1275"/>
        <v>0</v>
      </c>
      <c r="CO524">
        <f t="shared" si="1275"/>
        <v>0</v>
      </c>
      <c r="CP524">
        <f t="shared" si="1275"/>
        <v>0</v>
      </c>
      <c r="CQ524">
        <f t="shared" si="1275"/>
        <v>0</v>
      </c>
      <c r="CR524">
        <f t="shared" si="1275"/>
        <v>0</v>
      </c>
      <c r="CS524">
        <f t="shared" si="1275"/>
        <v>0</v>
      </c>
      <c r="CT524">
        <f t="shared" si="1276"/>
        <v>0</v>
      </c>
      <c r="CU524">
        <f t="shared" si="1276"/>
        <v>0</v>
      </c>
      <c r="CV524">
        <f t="shared" si="1276"/>
        <v>0</v>
      </c>
      <c r="CW524">
        <f t="shared" si="1276"/>
        <v>0</v>
      </c>
      <c r="CX524">
        <f t="shared" si="1276"/>
        <v>0</v>
      </c>
      <c r="CY524">
        <f t="shared" si="1276"/>
        <v>0</v>
      </c>
      <c r="CZ524">
        <f t="shared" si="1276"/>
        <v>0</v>
      </c>
      <c r="DA524">
        <f t="shared" si="1276"/>
        <v>0</v>
      </c>
      <c r="DB524">
        <f t="shared" si="1276"/>
        <v>0</v>
      </c>
      <c r="DC524">
        <f t="shared" si="1276"/>
        <v>0</v>
      </c>
      <c r="DD524">
        <f t="shared" si="1277"/>
        <v>0</v>
      </c>
      <c r="DE524">
        <f t="shared" si="1277"/>
        <v>0</v>
      </c>
      <c r="DF524">
        <f t="shared" si="1277"/>
        <v>0</v>
      </c>
      <c r="DG524">
        <f t="shared" si="1277"/>
        <v>0</v>
      </c>
      <c r="DH524">
        <f t="shared" si="1277"/>
        <v>0</v>
      </c>
      <c r="DI524">
        <f t="shared" si="1277"/>
        <v>0</v>
      </c>
      <c r="DJ524">
        <f t="shared" si="1277"/>
        <v>0</v>
      </c>
      <c r="DK524">
        <f t="shared" si="1277"/>
        <v>0</v>
      </c>
      <c r="DL524">
        <f t="shared" si="1277"/>
        <v>0</v>
      </c>
      <c r="DM524">
        <f t="shared" si="1277"/>
        <v>0</v>
      </c>
      <c r="DN524">
        <f t="shared" si="1278"/>
        <v>0</v>
      </c>
      <c r="DO524">
        <f t="shared" si="1278"/>
        <v>0</v>
      </c>
      <c r="DP524">
        <f t="shared" si="1278"/>
        <v>0</v>
      </c>
      <c r="DQ524">
        <f t="shared" si="1278"/>
        <v>0</v>
      </c>
      <c r="DR524">
        <f t="shared" si="1278"/>
        <v>0</v>
      </c>
      <c r="DS524">
        <f t="shared" si="1278"/>
        <v>0</v>
      </c>
      <c r="DT524">
        <f t="shared" si="1278"/>
        <v>0</v>
      </c>
      <c r="DU524">
        <f t="shared" si="1278"/>
        <v>0</v>
      </c>
      <c r="DV524">
        <f t="shared" si="1278"/>
        <v>0</v>
      </c>
      <c r="DW524">
        <f t="shared" si="1278"/>
        <v>0</v>
      </c>
      <c r="DX524">
        <f t="shared" si="1279"/>
        <v>0</v>
      </c>
      <c r="DY524">
        <f t="shared" si="1279"/>
        <v>0</v>
      </c>
      <c r="DZ524">
        <f t="shared" si="1279"/>
        <v>0</v>
      </c>
    </row>
    <row r="525" spans="1:130">
      <c r="A525" s="106"/>
      <c r="B525" s="19" t="s">
        <v>205</v>
      </c>
      <c r="C525" s="99"/>
      <c r="D525" s="34"/>
      <c r="E525" s="34"/>
      <c r="F525" s="34"/>
      <c r="G525" s="34"/>
      <c r="H525" s="34"/>
      <c r="I525" s="34"/>
      <c r="J525" s="34">
        <v>0</v>
      </c>
      <c r="K525" s="34">
        <v>0</v>
      </c>
      <c r="L525" s="34">
        <v>0</v>
      </c>
      <c r="M525" s="34">
        <v>0</v>
      </c>
      <c r="N525" s="34">
        <v>0</v>
      </c>
      <c r="O525" s="34">
        <v>0</v>
      </c>
      <c r="P525" s="34">
        <v>0.53800000000000003</v>
      </c>
      <c r="Q525" s="34">
        <v>0.76800000000000002</v>
      </c>
      <c r="R525" s="34">
        <v>2.157</v>
      </c>
      <c r="S525" s="34">
        <v>3.46</v>
      </c>
      <c r="T525" s="34">
        <v>0.73199999999999998</v>
      </c>
      <c r="U525" s="34">
        <v>2.2490000000000001</v>
      </c>
      <c r="V525" s="34">
        <v>9.8030000000000008</v>
      </c>
      <c r="W525" s="41" t="s">
        <v>16</v>
      </c>
      <c r="X525" s="41" t="s">
        <v>16</v>
      </c>
      <c r="Y525" s="34">
        <v>24</v>
      </c>
      <c r="Z525" s="34">
        <v>34</v>
      </c>
      <c r="AA525" s="34">
        <v>46</v>
      </c>
      <c r="AB525" s="34">
        <v>45</v>
      </c>
      <c r="AC525" s="34">
        <v>113.0842</v>
      </c>
      <c r="AD525" s="34">
        <v>141.429</v>
      </c>
      <c r="AE525" s="34">
        <v>201.6797</v>
      </c>
      <c r="AF525" s="34">
        <v>207.10409999999999</v>
      </c>
      <c r="AG525" s="34">
        <v>197.559</v>
      </c>
      <c r="AH525" s="34">
        <v>124.2679</v>
      </c>
      <c r="AI525" s="34">
        <v>125.3524</v>
      </c>
      <c r="AJ525" s="41" t="s">
        <v>16</v>
      </c>
      <c r="AK525" s="34">
        <v>46.011780000000002</v>
      </c>
      <c r="AL525" s="34">
        <v>47.955759999999998</v>
      </c>
      <c r="AM525" s="34">
        <v>51.719110000000001</v>
      </c>
      <c r="AN525" s="34">
        <v>52.177079999999997</v>
      </c>
      <c r="AO525" s="34">
        <v>54.069670000000002</v>
      </c>
      <c r="AP525" s="34">
        <v>54.651780000000002</v>
      </c>
      <c r="AQ525" s="41" t="s">
        <v>16</v>
      </c>
      <c r="AR525" s="34">
        <v>16.074142699999999</v>
      </c>
      <c r="AS525" s="34">
        <v>24.799706399999998</v>
      </c>
      <c r="AT525" s="34">
        <v>27.155301200000004</v>
      </c>
      <c r="AU525" s="34">
        <v>32.3360147</v>
      </c>
      <c r="AV525" s="34">
        <v>34.642449999999997</v>
      </c>
      <c r="AW525" s="34">
        <v>6.5960804</v>
      </c>
      <c r="AX525" s="34">
        <v>7.0090816</v>
      </c>
      <c r="AY525" s="34">
        <v>7.1081614000000002</v>
      </c>
      <c r="AZ525" s="34">
        <v>19.053468899999999</v>
      </c>
      <c r="BA525" s="34">
        <v>19.347781000000001</v>
      </c>
      <c r="BB525" s="34">
        <v>19.236668900000002</v>
      </c>
      <c r="BC525" s="34">
        <v>19.192801900000003</v>
      </c>
      <c r="BD525" s="34">
        <v>19.245257199999998</v>
      </c>
      <c r="BE525" s="43">
        <v>19.299489000000001</v>
      </c>
      <c r="BF525" s="18">
        <v>19.219306800000002</v>
      </c>
      <c r="BG525" s="18">
        <v>19.1345484</v>
      </c>
      <c r="BH525" s="18">
        <v>18.7393462</v>
      </c>
      <c r="BI525" s="18">
        <v>18.016390099999999</v>
      </c>
      <c r="BJ525" s="18">
        <v>17.693153900000002</v>
      </c>
      <c r="BK525" s="118">
        <v>17.717598900000002</v>
      </c>
      <c r="BL525" s="18">
        <v>17.757149999999999</v>
      </c>
      <c r="BM525" s="18">
        <v>17.759004999999998</v>
      </c>
      <c r="BN525" s="118">
        <v>18</v>
      </c>
      <c r="BO525" s="103"/>
      <c r="BP525">
        <f t="shared" si="1273"/>
        <v>0</v>
      </c>
      <c r="BQ525">
        <f t="shared" si="1273"/>
        <v>0</v>
      </c>
      <c r="BR525">
        <f t="shared" si="1273"/>
        <v>0</v>
      </c>
      <c r="BS525">
        <f t="shared" si="1273"/>
        <v>0</v>
      </c>
      <c r="BT525">
        <f t="shared" si="1273"/>
        <v>0</v>
      </c>
      <c r="BU525">
        <f t="shared" si="1273"/>
        <v>0</v>
      </c>
      <c r="BV525">
        <f t="shared" si="1273"/>
        <v>0</v>
      </c>
      <c r="BW525">
        <f t="shared" si="1273"/>
        <v>0</v>
      </c>
      <c r="BX525">
        <f t="shared" si="1273"/>
        <v>0</v>
      </c>
      <c r="BY525">
        <f t="shared" si="1273"/>
        <v>0</v>
      </c>
      <c r="BZ525">
        <f t="shared" si="1274"/>
        <v>0</v>
      </c>
      <c r="CA525">
        <f t="shared" si="1274"/>
        <v>0</v>
      </c>
      <c r="CB525">
        <f t="shared" si="1274"/>
        <v>0</v>
      </c>
      <c r="CC525">
        <f t="shared" si="1274"/>
        <v>0</v>
      </c>
      <c r="CD525">
        <f t="shared" si="1274"/>
        <v>0</v>
      </c>
      <c r="CE525">
        <f t="shared" si="1274"/>
        <v>0</v>
      </c>
      <c r="CF525">
        <f t="shared" si="1274"/>
        <v>0</v>
      </c>
      <c r="CG525">
        <f t="shared" si="1274"/>
        <v>0</v>
      </c>
      <c r="CH525">
        <f t="shared" si="1274"/>
        <v>0</v>
      </c>
      <c r="CI525">
        <f t="shared" si="1274"/>
        <v>0</v>
      </c>
      <c r="CJ525">
        <f t="shared" si="1275"/>
        <v>0</v>
      </c>
      <c r="CK525">
        <f t="shared" si="1275"/>
        <v>0</v>
      </c>
      <c r="CL525">
        <f t="shared" si="1275"/>
        <v>0</v>
      </c>
      <c r="CM525">
        <f t="shared" si="1275"/>
        <v>0</v>
      </c>
      <c r="CN525">
        <f t="shared" si="1275"/>
        <v>0</v>
      </c>
      <c r="CO525">
        <f t="shared" si="1275"/>
        <v>0</v>
      </c>
      <c r="CP525">
        <f t="shared" si="1275"/>
        <v>0</v>
      </c>
      <c r="CQ525">
        <f t="shared" si="1275"/>
        <v>0</v>
      </c>
      <c r="CR525">
        <f t="shared" si="1275"/>
        <v>0</v>
      </c>
      <c r="CS525">
        <f t="shared" si="1275"/>
        <v>0</v>
      </c>
      <c r="CT525">
        <f t="shared" si="1276"/>
        <v>0</v>
      </c>
      <c r="CU525">
        <f t="shared" si="1276"/>
        <v>0</v>
      </c>
      <c r="CV525">
        <f t="shared" si="1276"/>
        <v>0</v>
      </c>
      <c r="CW525">
        <f t="shared" si="1276"/>
        <v>0</v>
      </c>
      <c r="CX525">
        <f t="shared" si="1276"/>
        <v>0</v>
      </c>
      <c r="CY525">
        <f t="shared" si="1276"/>
        <v>0</v>
      </c>
      <c r="CZ525">
        <f t="shared" si="1276"/>
        <v>0</v>
      </c>
      <c r="DA525">
        <f t="shared" si="1276"/>
        <v>0</v>
      </c>
      <c r="DB525">
        <f t="shared" si="1276"/>
        <v>0</v>
      </c>
      <c r="DC525">
        <f t="shared" si="1276"/>
        <v>0</v>
      </c>
      <c r="DD525">
        <f t="shared" si="1277"/>
        <v>0</v>
      </c>
      <c r="DE525">
        <f t="shared" si="1277"/>
        <v>0</v>
      </c>
      <c r="DF525">
        <f t="shared" si="1277"/>
        <v>0</v>
      </c>
      <c r="DG525">
        <f t="shared" si="1277"/>
        <v>0</v>
      </c>
      <c r="DH525">
        <f t="shared" si="1277"/>
        <v>0</v>
      </c>
      <c r="DI525">
        <f t="shared" si="1277"/>
        <v>0</v>
      </c>
      <c r="DJ525">
        <f t="shared" si="1277"/>
        <v>0</v>
      </c>
      <c r="DK525">
        <f t="shared" si="1277"/>
        <v>0</v>
      </c>
      <c r="DL525">
        <f t="shared" si="1277"/>
        <v>0</v>
      </c>
      <c r="DM525">
        <f t="shared" si="1277"/>
        <v>0</v>
      </c>
      <c r="DN525">
        <f t="shared" si="1278"/>
        <v>0</v>
      </c>
      <c r="DO525">
        <f t="shared" si="1278"/>
        <v>0</v>
      </c>
      <c r="DP525">
        <f t="shared" si="1278"/>
        <v>0</v>
      </c>
      <c r="DQ525">
        <f t="shared" si="1278"/>
        <v>0</v>
      </c>
      <c r="DR525">
        <f t="shared" si="1278"/>
        <v>0</v>
      </c>
      <c r="DS525">
        <f t="shared" si="1278"/>
        <v>0</v>
      </c>
      <c r="DT525">
        <f t="shared" si="1278"/>
        <v>0</v>
      </c>
      <c r="DU525">
        <f t="shared" si="1278"/>
        <v>0</v>
      </c>
      <c r="DV525">
        <f t="shared" si="1278"/>
        <v>0</v>
      </c>
      <c r="DW525">
        <f t="shared" si="1278"/>
        <v>0</v>
      </c>
      <c r="DX525">
        <f t="shared" si="1279"/>
        <v>0</v>
      </c>
      <c r="DY525">
        <f t="shared" si="1279"/>
        <v>0</v>
      </c>
      <c r="DZ525">
        <f t="shared" si="1279"/>
        <v>0</v>
      </c>
    </row>
    <row r="526" spans="1:130" ht="15.75">
      <c r="A526" s="106"/>
      <c r="B526" s="55"/>
      <c r="C526" s="99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20"/>
      <c r="BI526" s="2"/>
      <c r="BJ526" s="2"/>
      <c r="BK526" s="2"/>
      <c r="BL526" s="2"/>
      <c r="BM526" s="2"/>
      <c r="BN526" s="18"/>
      <c r="BO526" s="103"/>
    </row>
    <row r="527" spans="1:130">
      <c r="A527" s="105">
        <f>IF(LEFT(B527,1)&lt;&gt;"",IF(LEFT(B527,1)&lt;&gt;" ",COUNT($A$66:A526)+1,""),"")</f>
        <v>63</v>
      </c>
      <c r="B527" s="77" t="s">
        <v>77</v>
      </c>
      <c r="C527" s="99">
        <v>3</v>
      </c>
      <c r="D527" s="22">
        <f t="shared" ref="D527:M527" si="1280">SUM(D528:D533)</f>
        <v>1</v>
      </c>
      <c r="E527" s="22">
        <f t="shared" si="1280"/>
        <v>1</v>
      </c>
      <c r="F527" s="22">
        <f t="shared" si="1280"/>
        <v>1</v>
      </c>
      <c r="G527" s="22">
        <f t="shared" si="1280"/>
        <v>27</v>
      </c>
      <c r="H527" s="22">
        <f t="shared" si="1280"/>
        <v>27</v>
      </c>
      <c r="I527" s="22">
        <f t="shared" si="1280"/>
        <v>29</v>
      </c>
      <c r="J527" s="22">
        <f t="shared" si="1280"/>
        <v>0.2</v>
      </c>
      <c r="K527" s="22">
        <f t="shared" si="1280"/>
        <v>3.55</v>
      </c>
      <c r="L527" s="22">
        <f t="shared" si="1280"/>
        <v>4.2</v>
      </c>
      <c r="M527" s="22">
        <f t="shared" si="1280"/>
        <v>5.5</v>
      </c>
      <c r="N527" s="22">
        <f>SUM(N528:N533)</f>
        <v>4.32</v>
      </c>
      <c r="O527" s="22">
        <f t="shared" ref="O527:BG527" si="1281">SUM(O528:O533)</f>
        <v>4.32</v>
      </c>
      <c r="P527" s="22">
        <f t="shared" si="1281"/>
        <v>4.3259999999999996</v>
      </c>
      <c r="Q527" s="22">
        <f t="shared" si="1281"/>
        <v>4.0519999999999996</v>
      </c>
      <c r="R527" s="22">
        <f t="shared" si="1281"/>
        <v>5.3999999999999999E-2</v>
      </c>
      <c r="S527" s="22">
        <f t="shared" si="1281"/>
        <v>2.99</v>
      </c>
      <c r="T527" s="22">
        <f t="shared" si="1281"/>
        <v>0</v>
      </c>
      <c r="U527" s="22">
        <f t="shared" si="1281"/>
        <v>0</v>
      </c>
      <c r="V527" s="22">
        <f t="shared" si="1281"/>
        <v>0</v>
      </c>
      <c r="W527" s="22">
        <f t="shared" si="1281"/>
        <v>0</v>
      </c>
      <c r="X527" s="22">
        <f t="shared" si="1281"/>
        <v>0</v>
      </c>
      <c r="Y527" s="22">
        <f t="shared" si="1281"/>
        <v>0.14999100000000001</v>
      </c>
      <c r="Z527" s="22">
        <f t="shared" si="1281"/>
        <v>2.6891119999999997</v>
      </c>
      <c r="AA527" s="22">
        <f t="shared" si="1281"/>
        <v>9.7652660000000004</v>
      </c>
      <c r="AB527" s="22">
        <f t="shared" si="1281"/>
        <v>17.597429999999999</v>
      </c>
      <c r="AC527" s="22">
        <f t="shared" si="1281"/>
        <v>29.933810000000001</v>
      </c>
      <c r="AD527" s="22">
        <f t="shared" si="1281"/>
        <v>38.50497</v>
      </c>
      <c r="AE527" s="22">
        <f t="shared" si="1281"/>
        <v>41.681469999999997</v>
      </c>
      <c r="AF527" s="22">
        <f t="shared" si="1281"/>
        <v>104.519117908916</v>
      </c>
      <c r="AG527" s="22">
        <f t="shared" si="1281"/>
        <v>100.69661187120673</v>
      </c>
      <c r="AH527" s="22">
        <f t="shared" si="1281"/>
        <v>66.623739999999998</v>
      </c>
      <c r="AI527" s="22">
        <f t="shared" si="1281"/>
        <v>230.79490000000001</v>
      </c>
      <c r="AJ527" s="22">
        <f t="shared" si="1281"/>
        <v>84.972110000000001</v>
      </c>
      <c r="AK527" s="22">
        <f t="shared" si="1281"/>
        <v>172.59463673629557</v>
      </c>
      <c r="AL527" s="22">
        <f t="shared" si="1281"/>
        <v>194.05394215406795</v>
      </c>
      <c r="AM527" s="22">
        <f t="shared" si="1281"/>
        <v>199.64499999999998</v>
      </c>
      <c r="AN527" s="22">
        <f t="shared" si="1281"/>
        <v>5.1717459999999997</v>
      </c>
      <c r="AO527" s="22">
        <f t="shared" si="1281"/>
        <v>3.851</v>
      </c>
      <c r="AP527" s="22">
        <f t="shared" si="1281"/>
        <v>2.88</v>
      </c>
      <c r="AQ527" s="22">
        <f t="shared" si="1281"/>
        <v>3.2029999999999998</v>
      </c>
      <c r="AR527" s="22">
        <f t="shared" si="1281"/>
        <v>3.4603197999999997</v>
      </c>
      <c r="AS527" s="22">
        <f t="shared" si="1281"/>
        <v>12.016999999999999</v>
      </c>
      <c r="AT527" s="22">
        <f t="shared" si="1281"/>
        <v>38.138999999999996</v>
      </c>
      <c r="AU527" s="22">
        <f t="shared" si="1281"/>
        <v>88.021199600000003</v>
      </c>
      <c r="AV527" s="22">
        <f t="shared" si="1281"/>
        <v>89</v>
      </c>
      <c r="AW527" s="22">
        <f t="shared" si="1281"/>
        <v>36.484504899999997</v>
      </c>
      <c r="AX527" s="22">
        <f t="shared" si="1281"/>
        <v>69</v>
      </c>
      <c r="AY527" s="22">
        <f t="shared" si="1281"/>
        <v>41.861796400000003</v>
      </c>
      <c r="AZ527" s="22">
        <f t="shared" si="1281"/>
        <v>15.874178499999999</v>
      </c>
      <c r="BA527" s="22">
        <f t="shared" si="1281"/>
        <v>161</v>
      </c>
      <c r="BB527" s="22">
        <f t="shared" si="1281"/>
        <v>276.65764810000002</v>
      </c>
      <c r="BC527" s="22">
        <f t="shared" si="1281"/>
        <v>31.0040151</v>
      </c>
      <c r="BD527" s="22">
        <f t="shared" si="1281"/>
        <v>6.7638879999999997</v>
      </c>
      <c r="BE527" s="22">
        <f t="shared" si="1281"/>
        <v>9.423601699999999</v>
      </c>
      <c r="BF527" s="22">
        <f t="shared" si="1281"/>
        <v>6.1150010000000004</v>
      </c>
      <c r="BG527" s="22">
        <f t="shared" si="1281"/>
        <v>19.714373200000001</v>
      </c>
      <c r="BH527" s="22">
        <f>SUM(BH528:BH533)</f>
        <v>50.819324100000003</v>
      </c>
      <c r="BI527" s="22">
        <f>SUM(BI528:BI533)</f>
        <v>56.755416500000003</v>
      </c>
      <c r="BJ527" s="22">
        <f>SUM(BJ528:BJ533)</f>
        <v>50.827824399999997</v>
      </c>
      <c r="BK527" s="22">
        <f>SUM(BK528:BK533)</f>
        <v>354.88653360000001</v>
      </c>
      <c r="BL527" s="22">
        <f>SUM(BL528:BL532)</f>
        <v>428.49200280000002</v>
      </c>
      <c r="BM527" s="22">
        <f>SUM(BM528:BM532)</f>
        <v>426</v>
      </c>
      <c r="BN527" s="22">
        <f>SUM(BN528:BN532)</f>
        <v>531</v>
      </c>
      <c r="BO527" s="103"/>
      <c r="BP527">
        <f t="shared" ref="BP527:BY530" si="1282">IF($C527&lt;&gt;"",IF(D527&gt;0,1,0),0)</f>
        <v>1</v>
      </c>
      <c r="BQ527">
        <f t="shared" si="1282"/>
        <v>1</v>
      </c>
      <c r="BR527">
        <f t="shared" si="1282"/>
        <v>1</v>
      </c>
      <c r="BS527">
        <f t="shared" si="1282"/>
        <v>1</v>
      </c>
      <c r="BT527">
        <f t="shared" si="1282"/>
        <v>1</v>
      </c>
      <c r="BU527">
        <f t="shared" si="1282"/>
        <v>1</v>
      </c>
      <c r="BV527">
        <f t="shared" si="1282"/>
        <v>1</v>
      </c>
      <c r="BW527">
        <f t="shared" si="1282"/>
        <v>1</v>
      </c>
      <c r="BX527">
        <f t="shared" si="1282"/>
        <v>1</v>
      </c>
      <c r="BY527">
        <f t="shared" si="1282"/>
        <v>1</v>
      </c>
      <c r="BZ527">
        <f t="shared" ref="BZ527:CI530" si="1283">IF($C527&lt;&gt;"",IF(N527&gt;0,1,0),0)</f>
        <v>1</v>
      </c>
      <c r="CA527">
        <f t="shared" si="1283"/>
        <v>1</v>
      </c>
      <c r="CB527">
        <f t="shared" si="1283"/>
        <v>1</v>
      </c>
      <c r="CC527">
        <f t="shared" si="1283"/>
        <v>1</v>
      </c>
      <c r="CD527">
        <f t="shared" si="1283"/>
        <v>1</v>
      </c>
      <c r="CE527">
        <f t="shared" si="1283"/>
        <v>1</v>
      </c>
      <c r="CF527">
        <f t="shared" si="1283"/>
        <v>0</v>
      </c>
      <c r="CG527">
        <f t="shared" si="1283"/>
        <v>0</v>
      </c>
      <c r="CH527">
        <f t="shared" si="1283"/>
        <v>0</v>
      </c>
      <c r="CI527">
        <f t="shared" si="1283"/>
        <v>0</v>
      </c>
      <c r="CJ527">
        <f t="shared" ref="CJ527:CS530" si="1284">IF($C527&lt;&gt;"",IF(X527&gt;0,1,0),0)</f>
        <v>0</v>
      </c>
      <c r="CK527">
        <f t="shared" si="1284"/>
        <v>1</v>
      </c>
      <c r="CL527">
        <f t="shared" si="1284"/>
        <v>1</v>
      </c>
      <c r="CM527">
        <f t="shared" si="1284"/>
        <v>1</v>
      </c>
      <c r="CN527">
        <f t="shared" si="1284"/>
        <v>1</v>
      </c>
      <c r="CO527">
        <f t="shared" si="1284"/>
        <v>1</v>
      </c>
      <c r="CP527">
        <f t="shared" si="1284"/>
        <v>1</v>
      </c>
      <c r="CQ527">
        <f t="shared" si="1284"/>
        <v>1</v>
      </c>
      <c r="CR527">
        <f t="shared" si="1284"/>
        <v>1</v>
      </c>
      <c r="CS527">
        <f t="shared" si="1284"/>
        <v>1</v>
      </c>
      <c r="CT527">
        <f t="shared" ref="CT527:DC530" si="1285">IF($C527&lt;&gt;"",IF(AH527&gt;0,1,0),0)</f>
        <v>1</v>
      </c>
      <c r="CU527">
        <f t="shared" si="1285"/>
        <v>1</v>
      </c>
      <c r="CV527">
        <f t="shared" si="1285"/>
        <v>1</v>
      </c>
      <c r="CW527">
        <f t="shared" si="1285"/>
        <v>1</v>
      </c>
      <c r="CX527">
        <f t="shared" si="1285"/>
        <v>1</v>
      </c>
      <c r="CY527">
        <f t="shared" si="1285"/>
        <v>1</v>
      </c>
      <c r="CZ527">
        <f t="shared" si="1285"/>
        <v>1</v>
      </c>
      <c r="DA527">
        <f t="shared" si="1285"/>
        <v>1</v>
      </c>
      <c r="DB527">
        <f t="shared" si="1285"/>
        <v>1</v>
      </c>
      <c r="DC527">
        <f t="shared" si="1285"/>
        <v>1</v>
      </c>
      <c r="DD527">
        <f t="shared" ref="DD527:DM530" si="1286">IF($C527&lt;&gt;"",IF(AR527&gt;0,1,0),0)</f>
        <v>1</v>
      </c>
      <c r="DE527">
        <f t="shared" si="1286"/>
        <v>1</v>
      </c>
      <c r="DF527">
        <f t="shared" si="1286"/>
        <v>1</v>
      </c>
      <c r="DG527">
        <f t="shared" si="1286"/>
        <v>1</v>
      </c>
      <c r="DH527">
        <f t="shared" si="1286"/>
        <v>1</v>
      </c>
      <c r="DI527">
        <f t="shared" si="1286"/>
        <v>1</v>
      </c>
      <c r="DJ527">
        <f t="shared" si="1286"/>
        <v>1</v>
      </c>
      <c r="DK527">
        <f t="shared" si="1286"/>
        <v>1</v>
      </c>
      <c r="DL527">
        <f t="shared" si="1286"/>
        <v>1</v>
      </c>
      <c r="DM527">
        <f t="shared" si="1286"/>
        <v>1</v>
      </c>
      <c r="DN527">
        <f t="shared" ref="DN527:DW530" si="1287">IF($C527&lt;&gt;"",IF(BB527&gt;0,1,0),0)</f>
        <v>1</v>
      </c>
      <c r="DO527">
        <f t="shared" si="1287"/>
        <v>1</v>
      </c>
      <c r="DP527">
        <f t="shared" si="1287"/>
        <v>1</v>
      </c>
      <c r="DQ527">
        <f t="shared" si="1287"/>
        <v>1</v>
      </c>
      <c r="DR527">
        <f t="shared" si="1287"/>
        <v>1</v>
      </c>
      <c r="DS527">
        <f t="shared" si="1287"/>
        <v>1</v>
      </c>
      <c r="DT527">
        <f t="shared" si="1287"/>
        <v>1</v>
      </c>
      <c r="DU527">
        <f t="shared" si="1287"/>
        <v>1</v>
      </c>
      <c r="DV527">
        <f t="shared" si="1287"/>
        <v>1</v>
      </c>
      <c r="DW527">
        <f t="shared" si="1287"/>
        <v>1</v>
      </c>
      <c r="DX527">
        <f t="shared" ref="DX527:DZ530" si="1288">IF($C527&lt;&gt;"",IF(BL527&gt;0,1,0),0)</f>
        <v>1</v>
      </c>
      <c r="DY527">
        <f t="shared" si="1288"/>
        <v>1</v>
      </c>
      <c r="DZ527">
        <f t="shared" si="1288"/>
        <v>1</v>
      </c>
    </row>
    <row r="528" spans="1:130">
      <c r="A528" s="106" t="str">
        <f>IF(LEFT(B587,1)&lt;&gt;"",IF(LEFT(B587,1)&lt;&gt;" ",COUNT($A$66:A527)+1,""),"")</f>
        <v/>
      </c>
      <c r="B528" s="24" t="s">
        <v>15</v>
      </c>
      <c r="C528" s="96"/>
      <c r="D528" s="18">
        <v>0</v>
      </c>
      <c r="E528" s="18">
        <v>0</v>
      </c>
      <c r="F528" s="18">
        <v>0</v>
      </c>
      <c r="G528" s="18">
        <v>0</v>
      </c>
      <c r="H528" s="18">
        <v>0</v>
      </c>
      <c r="I528" s="18">
        <v>0</v>
      </c>
      <c r="J528" s="18">
        <v>0</v>
      </c>
      <c r="K528" s="18">
        <v>3.25</v>
      </c>
      <c r="L528" s="18">
        <v>2</v>
      </c>
      <c r="M528" s="18">
        <v>3.5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>
        <v>50.729487908915999</v>
      </c>
      <c r="AG528" s="18">
        <v>53.528121871206721</v>
      </c>
      <c r="AH528" s="18">
        <v>0</v>
      </c>
      <c r="AI528" s="18">
        <v>0</v>
      </c>
      <c r="AJ528" s="18">
        <v>0</v>
      </c>
      <c r="AK528" s="18">
        <v>34.729076736295582</v>
      </c>
      <c r="AL528" s="18">
        <v>9.5881421540679703</v>
      </c>
      <c r="AM528" s="18">
        <v>0</v>
      </c>
      <c r="AN528" s="18">
        <v>0</v>
      </c>
      <c r="AO528" s="18">
        <v>0</v>
      </c>
      <c r="AP528" s="18">
        <v>0</v>
      </c>
      <c r="AQ528" s="18">
        <v>0</v>
      </c>
      <c r="AR528" s="18">
        <v>0</v>
      </c>
      <c r="AS528" s="18">
        <v>0</v>
      </c>
      <c r="AT528" s="18">
        <v>0</v>
      </c>
      <c r="AU528" s="18">
        <v>0</v>
      </c>
      <c r="AV528" s="18">
        <v>0</v>
      </c>
      <c r="AW528" s="18">
        <v>0</v>
      </c>
      <c r="AX528" s="18">
        <v>0</v>
      </c>
      <c r="AY528" s="18">
        <v>0</v>
      </c>
      <c r="AZ528" s="18">
        <v>0</v>
      </c>
      <c r="BA528" s="18">
        <v>0</v>
      </c>
      <c r="BB528" s="18">
        <v>0</v>
      </c>
      <c r="BC528" s="18">
        <v>0</v>
      </c>
      <c r="BD528" s="18">
        <v>0</v>
      </c>
      <c r="BE528" s="25">
        <v>0</v>
      </c>
      <c r="BF528" s="18">
        <v>0</v>
      </c>
      <c r="BG528" s="18">
        <v>0</v>
      </c>
      <c r="BH528" s="18">
        <v>0</v>
      </c>
      <c r="BI528" s="18">
        <v>0</v>
      </c>
      <c r="BJ528" s="118">
        <v>0</v>
      </c>
      <c r="BK528" s="118">
        <v>0</v>
      </c>
      <c r="BL528" s="118">
        <v>0</v>
      </c>
      <c r="BM528" s="118">
        <v>0</v>
      </c>
      <c r="BN528" s="118">
        <v>0</v>
      </c>
      <c r="BO528" s="103"/>
      <c r="BP528">
        <f t="shared" si="1282"/>
        <v>0</v>
      </c>
      <c r="BQ528">
        <f t="shared" si="1282"/>
        <v>0</v>
      </c>
      <c r="BR528">
        <f t="shared" si="1282"/>
        <v>0</v>
      </c>
      <c r="BS528">
        <f t="shared" si="1282"/>
        <v>0</v>
      </c>
      <c r="BT528">
        <f t="shared" si="1282"/>
        <v>0</v>
      </c>
      <c r="BU528">
        <f t="shared" si="1282"/>
        <v>0</v>
      </c>
      <c r="BV528">
        <f t="shared" si="1282"/>
        <v>0</v>
      </c>
      <c r="BW528">
        <f t="shared" si="1282"/>
        <v>0</v>
      </c>
      <c r="BX528">
        <f t="shared" si="1282"/>
        <v>0</v>
      </c>
      <c r="BY528">
        <f t="shared" si="1282"/>
        <v>0</v>
      </c>
      <c r="BZ528">
        <f t="shared" si="1283"/>
        <v>0</v>
      </c>
      <c r="CA528">
        <f t="shared" si="1283"/>
        <v>0</v>
      </c>
      <c r="CB528">
        <f t="shared" si="1283"/>
        <v>0</v>
      </c>
      <c r="CC528">
        <f t="shared" si="1283"/>
        <v>0</v>
      </c>
      <c r="CD528">
        <f t="shared" si="1283"/>
        <v>0</v>
      </c>
      <c r="CE528">
        <f t="shared" si="1283"/>
        <v>0</v>
      </c>
      <c r="CF528">
        <f t="shared" si="1283"/>
        <v>0</v>
      </c>
      <c r="CG528">
        <f t="shared" si="1283"/>
        <v>0</v>
      </c>
      <c r="CH528">
        <f t="shared" si="1283"/>
        <v>0</v>
      </c>
      <c r="CI528">
        <f t="shared" si="1283"/>
        <v>0</v>
      </c>
      <c r="CJ528">
        <f t="shared" si="1284"/>
        <v>0</v>
      </c>
      <c r="CK528">
        <f t="shared" si="1284"/>
        <v>0</v>
      </c>
      <c r="CL528">
        <f t="shared" si="1284"/>
        <v>0</v>
      </c>
      <c r="CM528">
        <f t="shared" si="1284"/>
        <v>0</v>
      </c>
      <c r="CN528">
        <f t="shared" si="1284"/>
        <v>0</v>
      </c>
      <c r="CO528">
        <f t="shared" si="1284"/>
        <v>0</v>
      </c>
      <c r="CP528">
        <f t="shared" si="1284"/>
        <v>0</v>
      </c>
      <c r="CQ528">
        <f t="shared" si="1284"/>
        <v>0</v>
      </c>
      <c r="CR528">
        <f t="shared" si="1284"/>
        <v>0</v>
      </c>
      <c r="CS528">
        <f t="shared" si="1284"/>
        <v>0</v>
      </c>
      <c r="CT528">
        <f t="shared" si="1285"/>
        <v>0</v>
      </c>
      <c r="CU528">
        <f t="shared" si="1285"/>
        <v>0</v>
      </c>
      <c r="CV528">
        <f t="shared" si="1285"/>
        <v>0</v>
      </c>
      <c r="CW528">
        <f t="shared" si="1285"/>
        <v>0</v>
      </c>
      <c r="CX528">
        <f t="shared" si="1285"/>
        <v>0</v>
      </c>
      <c r="CY528">
        <f t="shared" si="1285"/>
        <v>0</v>
      </c>
      <c r="CZ528">
        <f t="shared" si="1285"/>
        <v>0</v>
      </c>
      <c r="DA528">
        <f t="shared" si="1285"/>
        <v>0</v>
      </c>
      <c r="DB528">
        <f t="shared" si="1285"/>
        <v>0</v>
      </c>
      <c r="DC528">
        <f t="shared" si="1285"/>
        <v>0</v>
      </c>
      <c r="DD528">
        <f t="shared" si="1286"/>
        <v>0</v>
      </c>
      <c r="DE528">
        <f t="shared" si="1286"/>
        <v>0</v>
      </c>
      <c r="DF528">
        <f t="shared" si="1286"/>
        <v>0</v>
      </c>
      <c r="DG528">
        <f t="shared" si="1286"/>
        <v>0</v>
      </c>
      <c r="DH528">
        <f t="shared" si="1286"/>
        <v>0</v>
      </c>
      <c r="DI528">
        <f t="shared" si="1286"/>
        <v>0</v>
      </c>
      <c r="DJ528">
        <f t="shared" si="1286"/>
        <v>0</v>
      </c>
      <c r="DK528">
        <f t="shared" si="1286"/>
        <v>0</v>
      </c>
      <c r="DL528">
        <f t="shared" si="1286"/>
        <v>0</v>
      </c>
      <c r="DM528">
        <f t="shared" si="1286"/>
        <v>0</v>
      </c>
      <c r="DN528">
        <f t="shared" si="1287"/>
        <v>0</v>
      </c>
      <c r="DO528">
        <f t="shared" si="1287"/>
        <v>0</v>
      </c>
      <c r="DP528">
        <f t="shared" si="1287"/>
        <v>0</v>
      </c>
      <c r="DQ528">
        <f t="shared" si="1287"/>
        <v>0</v>
      </c>
      <c r="DR528">
        <f t="shared" si="1287"/>
        <v>0</v>
      </c>
      <c r="DS528">
        <f t="shared" si="1287"/>
        <v>0</v>
      </c>
      <c r="DT528">
        <f t="shared" si="1287"/>
        <v>0</v>
      </c>
      <c r="DU528">
        <f t="shared" si="1287"/>
        <v>0</v>
      </c>
      <c r="DV528">
        <f t="shared" si="1287"/>
        <v>0</v>
      </c>
      <c r="DW528">
        <f t="shared" si="1287"/>
        <v>0</v>
      </c>
      <c r="DX528">
        <f t="shared" si="1288"/>
        <v>0</v>
      </c>
      <c r="DY528">
        <f t="shared" si="1288"/>
        <v>0</v>
      </c>
      <c r="DZ528">
        <f t="shared" si="1288"/>
        <v>0</v>
      </c>
    </row>
    <row r="529" spans="1:130">
      <c r="A529" s="106"/>
      <c r="B529" s="55" t="s">
        <v>181</v>
      </c>
      <c r="C529" s="96"/>
      <c r="D529" s="34">
        <v>0</v>
      </c>
      <c r="E529" s="34">
        <v>0</v>
      </c>
      <c r="F529" s="34">
        <v>0</v>
      </c>
      <c r="G529" s="34">
        <v>0</v>
      </c>
      <c r="H529" s="34">
        <v>0</v>
      </c>
      <c r="I529" s="34">
        <v>0</v>
      </c>
      <c r="J529" s="34">
        <v>0</v>
      </c>
      <c r="K529" s="34">
        <v>0</v>
      </c>
      <c r="L529" s="18">
        <v>1</v>
      </c>
      <c r="M529" s="34">
        <v>0</v>
      </c>
      <c r="N529" s="34">
        <v>0</v>
      </c>
      <c r="O529" s="34">
        <v>0</v>
      </c>
      <c r="P529" s="34">
        <v>0</v>
      </c>
      <c r="Q529" s="34">
        <v>0</v>
      </c>
      <c r="R529" s="34">
        <v>0</v>
      </c>
      <c r="S529" s="34">
        <v>0</v>
      </c>
      <c r="T529" s="34">
        <v>0</v>
      </c>
      <c r="U529" s="34">
        <v>0</v>
      </c>
      <c r="V529" s="34">
        <v>0</v>
      </c>
      <c r="W529" s="34">
        <v>0</v>
      </c>
      <c r="X529" s="34">
        <v>0</v>
      </c>
      <c r="Y529" s="34">
        <v>0</v>
      </c>
      <c r="Z529" s="34">
        <v>0</v>
      </c>
      <c r="AA529" s="34">
        <v>0</v>
      </c>
      <c r="AB529" s="34">
        <v>0</v>
      </c>
      <c r="AC529" s="34">
        <v>0</v>
      </c>
      <c r="AD529" s="34">
        <v>0</v>
      </c>
      <c r="AE529" s="34">
        <v>0</v>
      </c>
      <c r="AF529" s="34">
        <v>0</v>
      </c>
      <c r="AG529" s="34">
        <v>0</v>
      </c>
      <c r="AH529" s="34">
        <v>0</v>
      </c>
      <c r="AI529" s="34">
        <v>0</v>
      </c>
      <c r="AJ529" s="34">
        <v>0</v>
      </c>
      <c r="AK529" s="34">
        <v>0</v>
      </c>
      <c r="AL529" s="34">
        <v>0</v>
      </c>
      <c r="AM529" s="34">
        <v>0</v>
      </c>
      <c r="AN529" s="34">
        <v>0</v>
      </c>
      <c r="AO529" s="34">
        <v>0</v>
      </c>
      <c r="AP529" s="34">
        <v>0</v>
      </c>
      <c r="AQ529" s="34">
        <v>0</v>
      </c>
      <c r="AR529" s="34">
        <v>0</v>
      </c>
      <c r="AS529" s="34">
        <v>0</v>
      </c>
      <c r="AT529" s="34">
        <v>0</v>
      </c>
      <c r="AU529" s="34">
        <v>0</v>
      </c>
      <c r="AV529" s="34">
        <v>46</v>
      </c>
      <c r="AW529" s="34">
        <v>0</v>
      </c>
      <c r="AX529" s="34">
        <v>0</v>
      </c>
      <c r="AY529" s="34">
        <v>0</v>
      </c>
      <c r="AZ529" s="34">
        <v>0</v>
      </c>
      <c r="BA529" s="34">
        <v>0</v>
      </c>
      <c r="BB529" s="34">
        <v>0</v>
      </c>
      <c r="BC529" s="34">
        <v>0</v>
      </c>
      <c r="BD529" s="34">
        <v>0</v>
      </c>
      <c r="BE529" s="43">
        <v>0</v>
      </c>
      <c r="BF529" s="34">
        <v>0</v>
      </c>
      <c r="BG529" s="34">
        <v>0</v>
      </c>
      <c r="BH529" s="34">
        <v>0</v>
      </c>
      <c r="BI529" s="34">
        <v>0</v>
      </c>
      <c r="BJ529" s="118">
        <v>0</v>
      </c>
      <c r="BK529" s="118">
        <v>0</v>
      </c>
      <c r="BL529" s="118">
        <v>0</v>
      </c>
      <c r="BM529" s="118">
        <v>0</v>
      </c>
      <c r="BN529" s="118">
        <v>0</v>
      </c>
      <c r="BO529" s="103"/>
      <c r="BP529">
        <f t="shared" si="1282"/>
        <v>0</v>
      </c>
      <c r="BQ529">
        <f t="shared" si="1282"/>
        <v>0</v>
      </c>
      <c r="BR529">
        <f t="shared" si="1282"/>
        <v>0</v>
      </c>
      <c r="BS529">
        <f t="shared" si="1282"/>
        <v>0</v>
      </c>
      <c r="BT529">
        <f t="shared" si="1282"/>
        <v>0</v>
      </c>
      <c r="BU529">
        <f t="shared" si="1282"/>
        <v>0</v>
      </c>
      <c r="BV529">
        <f t="shared" si="1282"/>
        <v>0</v>
      </c>
      <c r="BW529">
        <f t="shared" si="1282"/>
        <v>0</v>
      </c>
      <c r="BX529">
        <f t="shared" si="1282"/>
        <v>0</v>
      </c>
      <c r="BY529">
        <f t="shared" si="1282"/>
        <v>0</v>
      </c>
      <c r="BZ529">
        <f t="shared" si="1283"/>
        <v>0</v>
      </c>
      <c r="CA529">
        <f t="shared" si="1283"/>
        <v>0</v>
      </c>
      <c r="CB529">
        <f t="shared" si="1283"/>
        <v>0</v>
      </c>
      <c r="CC529">
        <f t="shared" si="1283"/>
        <v>0</v>
      </c>
      <c r="CD529">
        <f t="shared" si="1283"/>
        <v>0</v>
      </c>
      <c r="CE529">
        <f t="shared" si="1283"/>
        <v>0</v>
      </c>
      <c r="CF529">
        <f t="shared" si="1283"/>
        <v>0</v>
      </c>
      <c r="CG529">
        <f t="shared" si="1283"/>
        <v>0</v>
      </c>
      <c r="CH529">
        <f t="shared" si="1283"/>
        <v>0</v>
      </c>
      <c r="CI529">
        <f t="shared" si="1283"/>
        <v>0</v>
      </c>
      <c r="CJ529">
        <f t="shared" si="1284"/>
        <v>0</v>
      </c>
      <c r="CK529">
        <f t="shared" si="1284"/>
        <v>0</v>
      </c>
      <c r="CL529">
        <f t="shared" si="1284"/>
        <v>0</v>
      </c>
      <c r="CM529">
        <f t="shared" si="1284"/>
        <v>0</v>
      </c>
      <c r="CN529">
        <f t="shared" si="1284"/>
        <v>0</v>
      </c>
      <c r="CO529">
        <f t="shared" si="1284"/>
        <v>0</v>
      </c>
      <c r="CP529">
        <f t="shared" si="1284"/>
        <v>0</v>
      </c>
      <c r="CQ529">
        <f t="shared" si="1284"/>
        <v>0</v>
      </c>
      <c r="CR529">
        <f t="shared" si="1284"/>
        <v>0</v>
      </c>
      <c r="CS529">
        <f t="shared" si="1284"/>
        <v>0</v>
      </c>
      <c r="CT529">
        <f t="shared" si="1285"/>
        <v>0</v>
      </c>
      <c r="CU529">
        <f t="shared" si="1285"/>
        <v>0</v>
      </c>
      <c r="CV529">
        <f t="shared" si="1285"/>
        <v>0</v>
      </c>
      <c r="CW529">
        <f t="shared" si="1285"/>
        <v>0</v>
      </c>
      <c r="CX529">
        <f t="shared" si="1285"/>
        <v>0</v>
      </c>
      <c r="CY529">
        <f t="shared" si="1285"/>
        <v>0</v>
      </c>
      <c r="CZ529">
        <f t="shared" si="1285"/>
        <v>0</v>
      </c>
      <c r="DA529">
        <f t="shared" si="1285"/>
        <v>0</v>
      </c>
      <c r="DB529">
        <f t="shared" si="1285"/>
        <v>0</v>
      </c>
      <c r="DC529">
        <f t="shared" si="1285"/>
        <v>0</v>
      </c>
      <c r="DD529">
        <f t="shared" si="1286"/>
        <v>0</v>
      </c>
      <c r="DE529">
        <f t="shared" si="1286"/>
        <v>0</v>
      </c>
      <c r="DF529">
        <f t="shared" si="1286"/>
        <v>0</v>
      </c>
      <c r="DG529">
        <f t="shared" si="1286"/>
        <v>0</v>
      </c>
      <c r="DH529">
        <f t="shared" si="1286"/>
        <v>0</v>
      </c>
      <c r="DI529">
        <f t="shared" si="1286"/>
        <v>0</v>
      </c>
      <c r="DJ529">
        <f t="shared" si="1286"/>
        <v>0</v>
      </c>
      <c r="DK529">
        <f t="shared" si="1286"/>
        <v>0</v>
      </c>
      <c r="DL529">
        <f t="shared" si="1286"/>
        <v>0</v>
      </c>
      <c r="DM529">
        <f t="shared" si="1286"/>
        <v>0</v>
      </c>
      <c r="DN529">
        <f t="shared" si="1287"/>
        <v>0</v>
      </c>
      <c r="DO529">
        <f t="shared" si="1287"/>
        <v>0</v>
      </c>
      <c r="DP529">
        <f t="shared" si="1287"/>
        <v>0</v>
      </c>
      <c r="DQ529">
        <f t="shared" si="1287"/>
        <v>0</v>
      </c>
      <c r="DR529">
        <f t="shared" si="1287"/>
        <v>0</v>
      </c>
      <c r="DS529">
        <f t="shared" si="1287"/>
        <v>0</v>
      </c>
      <c r="DT529">
        <f t="shared" si="1287"/>
        <v>0</v>
      </c>
      <c r="DU529">
        <f t="shared" si="1287"/>
        <v>0</v>
      </c>
      <c r="DV529">
        <f t="shared" si="1287"/>
        <v>0</v>
      </c>
      <c r="DW529">
        <f t="shared" si="1287"/>
        <v>0</v>
      </c>
      <c r="DX529">
        <f t="shared" si="1288"/>
        <v>0</v>
      </c>
      <c r="DY529">
        <f t="shared" si="1288"/>
        <v>0</v>
      </c>
      <c r="DZ529">
        <f t="shared" si="1288"/>
        <v>0</v>
      </c>
    </row>
    <row r="530" spans="1:130">
      <c r="A530" s="106"/>
      <c r="B530" s="55" t="s">
        <v>199</v>
      </c>
      <c r="C530" s="96"/>
      <c r="D530" s="34">
        <v>0</v>
      </c>
      <c r="E530" s="34">
        <v>0</v>
      </c>
      <c r="F530" s="34">
        <v>0</v>
      </c>
      <c r="G530" s="34">
        <v>0</v>
      </c>
      <c r="H530" s="34">
        <v>0</v>
      </c>
      <c r="I530" s="34">
        <v>0</v>
      </c>
      <c r="J530" s="34">
        <v>0</v>
      </c>
      <c r="K530" s="34">
        <v>0</v>
      </c>
      <c r="L530" s="18">
        <v>0</v>
      </c>
      <c r="M530" s="34">
        <v>0</v>
      </c>
      <c r="N530" s="34">
        <v>0</v>
      </c>
      <c r="O530" s="34">
        <v>0</v>
      </c>
      <c r="P530" s="34">
        <v>0</v>
      </c>
      <c r="Q530" s="34">
        <v>0</v>
      </c>
      <c r="R530" s="34">
        <v>0</v>
      </c>
      <c r="S530" s="34">
        <v>0</v>
      </c>
      <c r="T530" s="34">
        <v>0</v>
      </c>
      <c r="U530" s="34">
        <v>0</v>
      </c>
      <c r="V530" s="34">
        <v>0</v>
      </c>
      <c r="W530" s="34">
        <v>0</v>
      </c>
      <c r="X530" s="34">
        <v>0</v>
      </c>
      <c r="Y530" s="34">
        <v>0</v>
      </c>
      <c r="Z530" s="34">
        <v>0</v>
      </c>
      <c r="AA530" s="34">
        <v>0</v>
      </c>
      <c r="AB530" s="34">
        <v>0</v>
      </c>
      <c r="AC530" s="34">
        <v>0</v>
      </c>
      <c r="AD530" s="34">
        <v>0</v>
      </c>
      <c r="AE530" s="34">
        <v>0</v>
      </c>
      <c r="AF530" s="34">
        <v>0</v>
      </c>
      <c r="AG530" s="34">
        <v>0</v>
      </c>
      <c r="AH530" s="34">
        <v>0</v>
      </c>
      <c r="AI530" s="34">
        <v>0</v>
      </c>
      <c r="AJ530" s="34">
        <v>3</v>
      </c>
      <c r="AK530" s="34">
        <v>17</v>
      </c>
      <c r="AL530" s="34">
        <v>34</v>
      </c>
      <c r="AM530" s="34">
        <v>0</v>
      </c>
      <c r="AN530" s="34">
        <v>0</v>
      </c>
      <c r="AO530" s="34">
        <v>0</v>
      </c>
      <c r="AP530" s="34">
        <v>0</v>
      </c>
      <c r="AQ530" s="34">
        <v>0</v>
      </c>
      <c r="AR530" s="34">
        <v>0</v>
      </c>
      <c r="AS530" s="34">
        <v>0</v>
      </c>
      <c r="AT530" s="34">
        <v>14</v>
      </c>
      <c r="AU530" s="34">
        <v>28</v>
      </c>
      <c r="AV530" s="34">
        <v>43</v>
      </c>
      <c r="AW530" s="34">
        <v>0</v>
      </c>
      <c r="AX530" s="34">
        <v>0</v>
      </c>
      <c r="AY530" s="34">
        <v>0</v>
      </c>
      <c r="AZ530" s="34">
        <v>0</v>
      </c>
      <c r="BA530" s="34">
        <v>0</v>
      </c>
      <c r="BB530" s="34">
        <v>0</v>
      </c>
      <c r="BC530" s="34">
        <v>0</v>
      </c>
      <c r="BD530" s="34">
        <v>0</v>
      </c>
      <c r="BE530" s="43">
        <v>0</v>
      </c>
      <c r="BF530" s="34">
        <v>0</v>
      </c>
      <c r="BG530" s="34">
        <v>0</v>
      </c>
      <c r="BH530" s="34">
        <v>0</v>
      </c>
      <c r="BI530" s="34">
        <v>0</v>
      </c>
      <c r="BJ530" s="118">
        <v>0</v>
      </c>
      <c r="BK530" s="118">
        <v>0</v>
      </c>
      <c r="BL530" s="118">
        <v>0</v>
      </c>
      <c r="BM530" s="118">
        <v>0</v>
      </c>
      <c r="BN530" s="118">
        <v>0</v>
      </c>
      <c r="BO530" s="103"/>
      <c r="BP530">
        <f t="shared" si="1282"/>
        <v>0</v>
      </c>
      <c r="BQ530">
        <f t="shared" si="1282"/>
        <v>0</v>
      </c>
      <c r="BR530">
        <f t="shared" si="1282"/>
        <v>0</v>
      </c>
      <c r="BS530">
        <f t="shared" si="1282"/>
        <v>0</v>
      </c>
      <c r="BT530">
        <f t="shared" si="1282"/>
        <v>0</v>
      </c>
      <c r="BU530">
        <f t="shared" si="1282"/>
        <v>0</v>
      </c>
      <c r="BV530">
        <f t="shared" si="1282"/>
        <v>0</v>
      </c>
      <c r="BW530">
        <f t="shared" si="1282"/>
        <v>0</v>
      </c>
      <c r="BX530">
        <f t="shared" si="1282"/>
        <v>0</v>
      </c>
      <c r="BY530">
        <f t="shared" si="1282"/>
        <v>0</v>
      </c>
      <c r="BZ530">
        <f t="shared" si="1283"/>
        <v>0</v>
      </c>
      <c r="CA530">
        <f t="shared" si="1283"/>
        <v>0</v>
      </c>
      <c r="CB530">
        <f t="shared" si="1283"/>
        <v>0</v>
      </c>
      <c r="CC530">
        <f t="shared" si="1283"/>
        <v>0</v>
      </c>
      <c r="CD530">
        <f t="shared" si="1283"/>
        <v>0</v>
      </c>
      <c r="CE530">
        <f t="shared" si="1283"/>
        <v>0</v>
      </c>
      <c r="CF530">
        <f t="shared" si="1283"/>
        <v>0</v>
      </c>
      <c r="CG530">
        <f t="shared" si="1283"/>
        <v>0</v>
      </c>
      <c r="CH530">
        <f t="shared" si="1283"/>
        <v>0</v>
      </c>
      <c r="CI530">
        <f t="shared" si="1283"/>
        <v>0</v>
      </c>
      <c r="CJ530">
        <f t="shared" si="1284"/>
        <v>0</v>
      </c>
      <c r="CK530">
        <f t="shared" si="1284"/>
        <v>0</v>
      </c>
      <c r="CL530">
        <f t="shared" si="1284"/>
        <v>0</v>
      </c>
      <c r="CM530">
        <f t="shared" si="1284"/>
        <v>0</v>
      </c>
      <c r="CN530">
        <f t="shared" si="1284"/>
        <v>0</v>
      </c>
      <c r="CO530">
        <f t="shared" si="1284"/>
        <v>0</v>
      </c>
      <c r="CP530">
        <f t="shared" si="1284"/>
        <v>0</v>
      </c>
      <c r="CQ530">
        <f t="shared" si="1284"/>
        <v>0</v>
      </c>
      <c r="CR530">
        <f t="shared" si="1284"/>
        <v>0</v>
      </c>
      <c r="CS530">
        <f t="shared" si="1284"/>
        <v>0</v>
      </c>
      <c r="CT530">
        <f t="shared" si="1285"/>
        <v>0</v>
      </c>
      <c r="CU530">
        <f t="shared" si="1285"/>
        <v>0</v>
      </c>
      <c r="CV530">
        <f t="shared" si="1285"/>
        <v>0</v>
      </c>
      <c r="CW530">
        <f t="shared" si="1285"/>
        <v>0</v>
      </c>
      <c r="CX530">
        <f t="shared" si="1285"/>
        <v>0</v>
      </c>
      <c r="CY530">
        <f t="shared" si="1285"/>
        <v>0</v>
      </c>
      <c r="CZ530">
        <f t="shared" si="1285"/>
        <v>0</v>
      </c>
      <c r="DA530">
        <f t="shared" si="1285"/>
        <v>0</v>
      </c>
      <c r="DB530">
        <f t="shared" si="1285"/>
        <v>0</v>
      </c>
      <c r="DC530">
        <f t="shared" si="1285"/>
        <v>0</v>
      </c>
      <c r="DD530">
        <f t="shared" si="1286"/>
        <v>0</v>
      </c>
      <c r="DE530">
        <f t="shared" si="1286"/>
        <v>0</v>
      </c>
      <c r="DF530">
        <f t="shared" si="1286"/>
        <v>0</v>
      </c>
      <c r="DG530">
        <f t="shared" si="1286"/>
        <v>0</v>
      </c>
      <c r="DH530">
        <f t="shared" si="1286"/>
        <v>0</v>
      </c>
      <c r="DI530">
        <f t="shared" si="1286"/>
        <v>0</v>
      </c>
      <c r="DJ530">
        <f t="shared" si="1286"/>
        <v>0</v>
      </c>
      <c r="DK530">
        <f t="shared" si="1286"/>
        <v>0</v>
      </c>
      <c r="DL530">
        <f t="shared" si="1286"/>
        <v>0</v>
      </c>
      <c r="DM530">
        <f t="shared" si="1286"/>
        <v>0</v>
      </c>
      <c r="DN530">
        <f t="shared" si="1287"/>
        <v>0</v>
      </c>
      <c r="DO530">
        <f t="shared" si="1287"/>
        <v>0</v>
      </c>
      <c r="DP530">
        <f t="shared" si="1287"/>
        <v>0</v>
      </c>
      <c r="DQ530">
        <f t="shared" si="1287"/>
        <v>0</v>
      </c>
      <c r="DR530">
        <f t="shared" si="1287"/>
        <v>0</v>
      </c>
      <c r="DS530">
        <f t="shared" si="1287"/>
        <v>0</v>
      </c>
      <c r="DT530">
        <f t="shared" si="1287"/>
        <v>0</v>
      </c>
      <c r="DU530">
        <f t="shared" si="1287"/>
        <v>0</v>
      </c>
      <c r="DV530">
        <f t="shared" si="1287"/>
        <v>0</v>
      </c>
      <c r="DW530">
        <f t="shared" si="1287"/>
        <v>0</v>
      </c>
      <c r="DX530">
        <f t="shared" si="1288"/>
        <v>0</v>
      </c>
      <c r="DY530">
        <f t="shared" si="1288"/>
        <v>0</v>
      </c>
      <c r="DZ530">
        <f t="shared" si="1288"/>
        <v>0</v>
      </c>
    </row>
    <row r="531" spans="1:130">
      <c r="A531" s="106"/>
      <c r="B531" s="19" t="s">
        <v>2</v>
      </c>
      <c r="C531" s="96"/>
      <c r="D531" s="34">
        <v>0</v>
      </c>
      <c r="E531" s="34">
        <v>0</v>
      </c>
      <c r="F531" s="34">
        <v>0</v>
      </c>
      <c r="G531" s="34">
        <v>0</v>
      </c>
      <c r="H531" s="34">
        <v>0</v>
      </c>
      <c r="I531" s="34">
        <v>0</v>
      </c>
      <c r="J531" s="34">
        <v>0</v>
      </c>
      <c r="K531" s="34">
        <v>0</v>
      </c>
      <c r="L531" s="34">
        <v>0</v>
      </c>
      <c r="M531" s="34">
        <v>0</v>
      </c>
      <c r="N531" s="34">
        <v>0</v>
      </c>
      <c r="O531" s="34">
        <v>0</v>
      </c>
      <c r="P531" s="34">
        <v>0</v>
      </c>
      <c r="Q531" s="34">
        <v>0</v>
      </c>
      <c r="R531" s="34">
        <v>0</v>
      </c>
      <c r="S531" s="34">
        <v>0</v>
      </c>
      <c r="T531" s="34">
        <v>0</v>
      </c>
      <c r="U531" s="34">
        <v>0</v>
      </c>
      <c r="V531" s="34">
        <v>0</v>
      </c>
      <c r="W531" s="34">
        <v>0</v>
      </c>
      <c r="X531" s="34">
        <v>0</v>
      </c>
      <c r="Y531" s="34">
        <v>0</v>
      </c>
      <c r="Z531" s="34">
        <v>0</v>
      </c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>
        <v>117</v>
      </c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>
        <v>69</v>
      </c>
      <c r="AY531" s="41" t="s">
        <v>16</v>
      </c>
      <c r="AZ531" s="34"/>
      <c r="BA531" s="34">
        <v>161</v>
      </c>
      <c r="BB531" s="41" t="s">
        <v>16</v>
      </c>
      <c r="BC531" s="34">
        <v>0</v>
      </c>
      <c r="BD531" s="34">
        <v>0</v>
      </c>
      <c r="BE531" s="43">
        <v>0</v>
      </c>
      <c r="BF531" s="34">
        <v>0</v>
      </c>
      <c r="BG531" s="34">
        <v>0</v>
      </c>
      <c r="BH531" s="118">
        <v>0</v>
      </c>
      <c r="BI531" s="118">
        <v>0</v>
      </c>
      <c r="BJ531" s="118">
        <v>0</v>
      </c>
      <c r="BK531" s="118">
        <v>0</v>
      </c>
      <c r="BL531" s="118">
        <v>0</v>
      </c>
      <c r="BM531" s="118">
        <v>0</v>
      </c>
      <c r="BN531" s="118">
        <v>0</v>
      </c>
      <c r="BO531" s="103"/>
      <c r="BP531">
        <f t="shared" ref="BP531:BY534" si="1289">IF($C531&lt;&gt;"",IF(D531&gt;0,1,0),0)</f>
        <v>0</v>
      </c>
      <c r="BQ531">
        <f t="shared" si="1289"/>
        <v>0</v>
      </c>
      <c r="BR531">
        <f t="shared" si="1289"/>
        <v>0</v>
      </c>
      <c r="BS531">
        <f t="shared" si="1289"/>
        <v>0</v>
      </c>
      <c r="BT531">
        <f t="shared" si="1289"/>
        <v>0</v>
      </c>
      <c r="BU531">
        <f t="shared" si="1289"/>
        <v>0</v>
      </c>
      <c r="BV531">
        <f t="shared" si="1289"/>
        <v>0</v>
      </c>
      <c r="BW531">
        <f t="shared" si="1289"/>
        <v>0</v>
      </c>
      <c r="BX531">
        <f t="shared" si="1289"/>
        <v>0</v>
      </c>
      <c r="BY531">
        <f t="shared" si="1289"/>
        <v>0</v>
      </c>
      <c r="BZ531">
        <f t="shared" ref="BZ531:CI534" si="1290">IF($C531&lt;&gt;"",IF(N531&gt;0,1,0),0)</f>
        <v>0</v>
      </c>
      <c r="CA531">
        <f t="shared" si="1290"/>
        <v>0</v>
      </c>
      <c r="CB531">
        <f t="shared" si="1290"/>
        <v>0</v>
      </c>
      <c r="CC531">
        <f t="shared" si="1290"/>
        <v>0</v>
      </c>
      <c r="CD531">
        <f t="shared" si="1290"/>
        <v>0</v>
      </c>
      <c r="CE531">
        <f t="shared" si="1290"/>
        <v>0</v>
      </c>
      <c r="CF531">
        <f t="shared" si="1290"/>
        <v>0</v>
      </c>
      <c r="CG531">
        <f t="shared" si="1290"/>
        <v>0</v>
      </c>
      <c r="CH531">
        <f t="shared" si="1290"/>
        <v>0</v>
      </c>
      <c r="CI531">
        <f t="shared" si="1290"/>
        <v>0</v>
      </c>
      <c r="CJ531">
        <f t="shared" ref="CJ531:CS534" si="1291">IF($C531&lt;&gt;"",IF(X531&gt;0,1,0),0)</f>
        <v>0</v>
      </c>
      <c r="CK531">
        <f t="shared" si="1291"/>
        <v>0</v>
      </c>
      <c r="CL531">
        <f t="shared" si="1291"/>
        <v>0</v>
      </c>
      <c r="CM531">
        <f t="shared" si="1291"/>
        <v>0</v>
      </c>
      <c r="CN531">
        <f t="shared" si="1291"/>
        <v>0</v>
      </c>
      <c r="CO531">
        <f t="shared" si="1291"/>
        <v>0</v>
      </c>
      <c r="CP531">
        <f t="shared" si="1291"/>
        <v>0</v>
      </c>
      <c r="CQ531">
        <f t="shared" si="1291"/>
        <v>0</v>
      </c>
      <c r="CR531">
        <f t="shared" si="1291"/>
        <v>0</v>
      </c>
      <c r="CS531">
        <f t="shared" si="1291"/>
        <v>0</v>
      </c>
      <c r="CT531">
        <f t="shared" ref="CT531:DC534" si="1292">IF($C531&lt;&gt;"",IF(AH531&gt;0,1,0),0)</f>
        <v>0</v>
      </c>
      <c r="CU531">
        <f t="shared" si="1292"/>
        <v>0</v>
      </c>
      <c r="CV531">
        <f t="shared" si="1292"/>
        <v>0</v>
      </c>
      <c r="CW531">
        <f t="shared" si="1292"/>
        <v>0</v>
      </c>
      <c r="CX531">
        <f t="shared" si="1292"/>
        <v>0</v>
      </c>
      <c r="CY531">
        <f t="shared" si="1292"/>
        <v>0</v>
      </c>
      <c r="CZ531">
        <f t="shared" si="1292"/>
        <v>0</v>
      </c>
      <c r="DA531">
        <f t="shared" si="1292"/>
        <v>0</v>
      </c>
      <c r="DB531">
        <f t="shared" si="1292"/>
        <v>0</v>
      </c>
      <c r="DC531">
        <f t="shared" si="1292"/>
        <v>0</v>
      </c>
      <c r="DD531">
        <f t="shared" ref="DD531:DM534" si="1293">IF($C531&lt;&gt;"",IF(AR531&gt;0,1,0),0)</f>
        <v>0</v>
      </c>
      <c r="DE531">
        <f t="shared" si="1293"/>
        <v>0</v>
      </c>
      <c r="DF531">
        <f t="shared" si="1293"/>
        <v>0</v>
      </c>
      <c r="DG531">
        <f t="shared" si="1293"/>
        <v>0</v>
      </c>
      <c r="DH531">
        <f t="shared" si="1293"/>
        <v>0</v>
      </c>
      <c r="DI531">
        <f t="shared" si="1293"/>
        <v>0</v>
      </c>
      <c r="DJ531">
        <f t="shared" si="1293"/>
        <v>0</v>
      </c>
      <c r="DK531">
        <f t="shared" si="1293"/>
        <v>0</v>
      </c>
      <c r="DL531">
        <f t="shared" si="1293"/>
        <v>0</v>
      </c>
      <c r="DM531">
        <f t="shared" si="1293"/>
        <v>0</v>
      </c>
      <c r="DN531">
        <f t="shared" ref="DN531:DW534" si="1294">IF($C531&lt;&gt;"",IF(BB531&gt;0,1,0),0)</f>
        <v>0</v>
      </c>
      <c r="DO531">
        <f t="shared" si="1294"/>
        <v>0</v>
      </c>
      <c r="DP531">
        <f t="shared" si="1294"/>
        <v>0</v>
      </c>
      <c r="DQ531">
        <f t="shared" si="1294"/>
        <v>0</v>
      </c>
      <c r="DR531">
        <f t="shared" si="1294"/>
        <v>0</v>
      </c>
      <c r="DS531">
        <f t="shared" si="1294"/>
        <v>0</v>
      </c>
      <c r="DT531">
        <f t="shared" si="1294"/>
        <v>0</v>
      </c>
      <c r="DU531">
        <f t="shared" si="1294"/>
        <v>0</v>
      </c>
      <c r="DV531">
        <f t="shared" si="1294"/>
        <v>0</v>
      </c>
      <c r="DW531">
        <f t="shared" si="1294"/>
        <v>0</v>
      </c>
      <c r="DX531">
        <f>IF($C531&lt;&gt;"",IF(#REF!&gt;0,1,0),0)</f>
        <v>0</v>
      </c>
      <c r="DY531">
        <f>IF($C531&lt;&gt;"",IF(#REF!&gt;0,1,0),0)</f>
        <v>0</v>
      </c>
      <c r="DZ531">
        <f>IF($C531&lt;&gt;"",IF(#REF!&gt;0,1,0),0)</f>
        <v>0</v>
      </c>
    </row>
    <row r="532" spans="1:130">
      <c r="A532" s="106" t="str">
        <f>IF(LEFT(B586,1)&lt;&gt;"",IF(LEFT(B586,1)&lt;&gt;" ",COUNT($A$66:A529)+1,""),"")</f>
        <v/>
      </c>
      <c r="B532" s="55" t="s">
        <v>3</v>
      </c>
      <c r="C532" s="96"/>
      <c r="D532" s="34">
        <v>1</v>
      </c>
      <c r="E532" s="34">
        <v>1</v>
      </c>
      <c r="F532" s="18">
        <v>1</v>
      </c>
      <c r="G532" s="18">
        <v>27</v>
      </c>
      <c r="H532" s="34">
        <v>27</v>
      </c>
      <c r="I532" s="34">
        <f>27+2</f>
        <v>29</v>
      </c>
      <c r="J532" s="34">
        <v>0.2</v>
      </c>
      <c r="K532" s="41">
        <v>0.3</v>
      </c>
      <c r="L532" s="34">
        <v>1.2</v>
      </c>
      <c r="M532" s="34">
        <v>2</v>
      </c>
      <c r="N532" s="34">
        <v>0</v>
      </c>
      <c r="O532" s="34">
        <v>0</v>
      </c>
      <c r="P532" s="34">
        <v>0</v>
      </c>
      <c r="Q532" s="34">
        <v>0</v>
      </c>
      <c r="R532" s="34">
        <v>0</v>
      </c>
      <c r="S532" s="34">
        <v>2.99</v>
      </c>
      <c r="T532" s="34">
        <v>0</v>
      </c>
      <c r="U532" s="34">
        <v>0</v>
      </c>
      <c r="V532" s="34">
        <v>0</v>
      </c>
      <c r="W532" s="34">
        <v>0</v>
      </c>
      <c r="X532" s="34">
        <v>0</v>
      </c>
      <c r="Y532" s="34">
        <v>0.14999100000000001</v>
      </c>
      <c r="Z532" s="34">
        <v>0.34911199999999998</v>
      </c>
      <c r="AA532" s="34">
        <v>0.52386600000000005</v>
      </c>
      <c r="AB532" s="34">
        <v>2.17293</v>
      </c>
      <c r="AC532" s="34">
        <v>3.9089299999999998</v>
      </c>
      <c r="AD532" s="34">
        <v>10.538690000000001</v>
      </c>
      <c r="AE532" s="34">
        <v>10.7189</v>
      </c>
      <c r="AF532" s="34">
        <v>12.599030000000001</v>
      </c>
      <c r="AG532" s="34">
        <v>15.715490000000001</v>
      </c>
      <c r="AH532" s="34">
        <v>27.483740000000001</v>
      </c>
      <c r="AI532" s="34">
        <v>184.4179</v>
      </c>
      <c r="AJ532" s="34">
        <v>28.808109999999999</v>
      </c>
      <c r="AK532" s="34">
        <f>55.55256-AK530</f>
        <v>38.55256</v>
      </c>
      <c r="AL532" s="34">
        <f>101.8208-AL530</f>
        <v>67.820800000000006</v>
      </c>
      <c r="AM532" s="41" t="s">
        <v>16</v>
      </c>
      <c r="AN532" s="34">
        <v>5.1717459999999997</v>
      </c>
      <c r="AO532" s="34">
        <v>3.851</v>
      </c>
      <c r="AP532" s="34">
        <v>2.88</v>
      </c>
      <c r="AQ532" s="34">
        <v>3.2029999999999998</v>
      </c>
      <c r="AR532" s="34">
        <v>3.4603197999999997</v>
      </c>
      <c r="AS532" s="34">
        <v>12.016999999999999</v>
      </c>
      <c r="AT532" s="34">
        <v>24.138999999999999</v>
      </c>
      <c r="AU532" s="34">
        <v>60.021199600000003</v>
      </c>
      <c r="AV532" s="41" t="s">
        <v>16</v>
      </c>
      <c r="AW532" s="34">
        <v>36.484504899999997</v>
      </c>
      <c r="AX532" s="41" t="s">
        <v>16</v>
      </c>
      <c r="AY532" s="34">
        <v>41.861796400000003</v>
      </c>
      <c r="AZ532" s="34">
        <v>15.874178499999999</v>
      </c>
      <c r="BA532" s="41" t="s">
        <v>16</v>
      </c>
      <c r="BB532" s="34">
        <v>276.65764810000002</v>
      </c>
      <c r="BC532" s="34">
        <v>31.0040151</v>
      </c>
      <c r="BD532" s="34">
        <v>6.7638879999999997</v>
      </c>
      <c r="BE532" s="43">
        <v>9.423601699999999</v>
      </c>
      <c r="BF532" s="18">
        <v>6.1150010000000004</v>
      </c>
      <c r="BG532" s="18">
        <v>19.714373200000001</v>
      </c>
      <c r="BH532" s="18">
        <f>3.8193241+47</f>
        <v>50.819324100000003</v>
      </c>
      <c r="BI532" s="18">
        <f>9.7554165+47</f>
        <v>56.755416500000003</v>
      </c>
      <c r="BJ532" s="18">
        <f>3.8278244+47</f>
        <v>50.827824399999997</v>
      </c>
      <c r="BK532" s="118">
        <f>94.8865336+260</f>
        <v>354.88653360000001</v>
      </c>
      <c r="BL532" s="118">
        <f>2.4920028+426</f>
        <v>428.49200280000002</v>
      </c>
      <c r="BM532" s="118">
        <v>426</v>
      </c>
      <c r="BN532" s="118">
        <f>105+426</f>
        <v>531</v>
      </c>
      <c r="BO532" s="103"/>
      <c r="BP532">
        <f t="shared" si="1289"/>
        <v>0</v>
      </c>
      <c r="BQ532">
        <f t="shared" si="1289"/>
        <v>0</v>
      </c>
      <c r="BR532">
        <f t="shared" si="1289"/>
        <v>0</v>
      </c>
      <c r="BS532">
        <f t="shared" si="1289"/>
        <v>0</v>
      </c>
      <c r="BT532">
        <f t="shared" si="1289"/>
        <v>0</v>
      </c>
      <c r="BU532">
        <f t="shared" si="1289"/>
        <v>0</v>
      </c>
      <c r="BV532">
        <f t="shared" si="1289"/>
        <v>0</v>
      </c>
      <c r="BW532">
        <f t="shared" si="1289"/>
        <v>0</v>
      </c>
      <c r="BX532">
        <f t="shared" si="1289"/>
        <v>0</v>
      </c>
      <c r="BY532">
        <f t="shared" si="1289"/>
        <v>0</v>
      </c>
      <c r="BZ532">
        <f t="shared" si="1290"/>
        <v>0</v>
      </c>
      <c r="CA532">
        <f t="shared" si="1290"/>
        <v>0</v>
      </c>
      <c r="CB532">
        <f t="shared" si="1290"/>
        <v>0</v>
      </c>
      <c r="CC532">
        <f t="shared" si="1290"/>
        <v>0</v>
      </c>
      <c r="CD532">
        <f t="shared" si="1290"/>
        <v>0</v>
      </c>
      <c r="CE532">
        <f t="shared" si="1290"/>
        <v>0</v>
      </c>
      <c r="CF532">
        <f t="shared" si="1290"/>
        <v>0</v>
      </c>
      <c r="CG532">
        <f t="shared" si="1290"/>
        <v>0</v>
      </c>
      <c r="CH532">
        <f t="shared" si="1290"/>
        <v>0</v>
      </c>
      <c r="CI532">
        <f t="shared" si="1290"/>
        <v>0</v>
      </c>
      <c r="CJ532">
        <f t="shared" si="1291"/>
        <v>0</v>
      </c>
      <c r="CK532">
        <f t="shared" si="1291"/>
        <v>0</v>
      </c>
      <c r="CL532">
        <f t="shared" si="1291"/>
        <v>0</v>
      </c>
      <c r="CM532">
        <f t="shared" si="1291"/>
        <v>0</v>
      </c>
      <c r="CN532">
        <f t="shared" si="1291"/>
        <v>0</v>
      </c>
      <c r="CO532">
        <f t="shared" si="1291"/>
        <v>0</v>
      </c>
      <c r="CP532">
        <f t="shared" si="1291"/>
        <v>0</v>
      </c>
      <c r="CQ532">
        <f t="shared" si="1291"/>
        <v>0</v>
      </c>
      <c r="CR532">
        <f t="shared" si="1291"/>
        <v>0</v>
      </c>
      <c r="CS532">
        <f t="shared" si="1291"/>
        <v>0</v>
      </c>
      <c r="CT532">
        <f t="shared" si="1292"/>
        <v>0</v>
      </c>
      <c r="CU532">
        <f t="shared" si="1292"/>
        <v>0</v>
      </c>
      <c r="CV532">
        <f t="shared" si="1292"/>
        <v>0</v>
      </c>
      <c r="CW532">
        <f t="shared" si="1292"/>
        <v>0</v>
      </c>
      <c r="CX532">
        <f t="shared" si="1292"/>
        <v>0</v>
      </c>
      <c r="CY532">
        <f t="shared" si="1292"/>
        <v>0</v>
      </c>
      <c r="CZ532">
        <f t="shared" si="1292"/>
        <v>0</v>
      </c>
      <c r="DA532">
        <f t="shared" si="1292"/>
        <v>0</v>
      </c>
      <c r="DB532">
        <f t="shared" si="1292"/>
        <v>0</v>
      </c>
      <c r="DC532">
        <f t="shared" si="1292"/>
        <v>0</v>
      </c>
      <c r="DD532">
        <f t="shared" si="1293"/>
        <v>0</v>
      </c>
      <c r="DE532">
        <f t="shared" si="1293"/>
        <v>0</v>
      </c>
      <c r="DF532">
        <f t="shared" si="1293"/>
        <v>0</v>
      </c>
      <c r="DG532">
        <f t="shared" si="1293"/>
        <v>0</v>
      </c>
      <c r="DH532">
        <f t="shared" si="1293"/>
        <v>0</v>
      </c>
      <c r="DI532">
        <f t="shared" si="1293"/>
        <v>0</v>
      </c>
      <c r="DJ532">
        <f t="shared" si="1293"/>
        <v>0</v>
      </c>
      <c r="DK532">
        <f t="shared" si="1293"/>
        <v>0</v>
      </c>
      <c r="DL532">
        <f t="shared" si="1293"/>
        <v>0</v>
      </c>
      <c r="DM532">
        <f t="shared" si="1293"/>
        <v>0</v>
      </c>
      <c r="DN532">
        <f t="shared" si="1294"/>
        <v>0</v>
      </c>
      <c r="DO532">
        <f t="shared" si="1294"/>
        <v>0</v>
      </c>
      <c r="DP532">
        <f t="shared" si="1294"/>
        <v>0</v>
      </c>
      <c r="DQ532">
        <f t="shared" si="1294"/>
        <v>0</v>
      </c>
      <c r="DR532">
        <f t="shared" si="1294"/>
        <v>0</v>
      </c>
      <c r="DS532">
        <f t="shared" si="1294"/>
        <v>0</v>
      </c>
      <c r="DT532">
        <f t="shared" si="1294"/>
        <v>0</v>
      </c>
      <c r="DU532">
        <f t="shared" si="1294"/>
        <v>0</v>
      </c>
      <c r="DV532">
        <f t="shared" si="1294"/>
        <v>0</v>
      </c>
      <c r="DW532">
        <f t="shared" si="1294"/>
        <v>0</v>
      </c>
      <c r="DX532">
        <f t="shared" ref="DX532:DZ533" si="1295">IF($C532&lt;&gt;"",IF(BL531&gt;0,1,0),0)</f>
        <v>0</v>
      </c>
      <c r="DY532">
        <f t="shared" si="1295"/>
        <v>0</v>
      </c>
      <c r="DZ532">
        <f t="shared" si="1295"/>
        <v>0</v>
      </c>
    </row>
    <row r="533" spans="1:130">
      <c r="A533" s="106" t="str">
        <f>IF(LEFT(B588,1)&lt;&gt;"",IF(LEFT(B588,1)&lt;&gt;" ",COUNT($A$66:A532)+1,""),"")</f>
        <v/>
      </c>
      <c r="B533" s="19" t="s">
        <v>205</v>
      </c>
      <c r="C533" s="96"/>
      <c r="D533" s="34">
        <v>0</v>
      </c>
      <c r="E533" s="34">
        <v>0</v>
      </c>
      <c r="F533" s="34">
        <v>0</v>
      </c>
      <c r="G533" s="34">
        <v>0</v>
      </c>
      <c r="H533" s="34">
        <v>0</v>
      </c>
      <c r="I533" s="34">
        <v>0</v>
      </c>
      <c r="J533" s="34">
        <v>0</v>
      </c>
      <c r="K533" s="34">
        <v>0</v>
      </c>
      <c r="L533" s="34">
        <v>0</v>
      </c>
      <c r="M533" s="34">
        <v>0</v>
      </c>
      <c r="N533" s="34">
        <v>4.32</v>
      </c>
      <c r="O533" s="34">
        <v>4.32</v>
      </c>
      <c r="P533" s="34">
        <v>4.3259999999999996</v>
      </c>
      <c r="Q533" s="34">
        <v>4.0519999999999996</v>
      </c>
      <c r="R533" s="34">
        <v>5.3999999999999999E-2</v>
      </c>
      <c r="S533" s="34">
        <v>0</v>
      </c>
      <c r="T533" s="34">
        <v>0</v>
      </c>
      <c r="U533" s="34">
        <v>0</v>
      </c>
      <c r="V533" s="34">
        <v>0</v>
      </c>
      <c r="W533" s="34">
        <v>0</v>
      </c>
      <c r="X533" s="34">
        <v>0</v>
      </c>
      <c r="Y533" s="34">
        <v>0</v>
      </c>
      <c r="Z533" s="34">
        <v>2.34</v>
      </c>
      <c r="AA533" s="34">
        <v>9.2414000000000005</v>
      </c>
      <c r="AB533" s="34">
        <v>15.4245</v>
      </c>
      <c r="AC533" s="34">
        <v>26.02488</v>
      </c>
      <c r="AD533" s="34">
        <v>27.966280000000001</v>
      </c>
      <c r="AE533" s="34">
        <v>30.962569999999999</v>
      </c>
      <c r="AF533" s="34">
        <v>41.190600000000003</v>
      </c>
      <c r="AG533" s="34">
        <v>31.452999999999999</v>
      </c>
      <c r="AH533" s="34">
        <v>39.14</v>
      </c>
      <c r="AI533" s="34">
        <v>46.377000000000002</v>
      </c>
      <c r="AJ533" s="34">
        <v>53.164000000000001</v>
      </c>
      <c r="AK533" s="34">
        <v>82.313000000000002</v>
      </c>
      <c r="AL533" s="34">
        <v>82.644999999999996</v>
      </c>
      <c r="AM533" s="34">
        <v>82.644999999999996</v>
      </c>
      <c r="AN533" s="34">
        <v>0</v>
      </c>
      <c r="AO533" s="34">
        <v>0</v>
      </c>
      <c r="AP533" s="34">
        <v>0</v>
      </c>
      <c r="AQ533" s="34">
        <v>0</v>
      </c>
      <c r="AR533" s="34">
        <v>0</v>
      </c>
      <c r="AS533" s="34">
        <v>0</v>
      </c>
      <c r="AT533" s="34">
        <v>0</v>
      </c>
      <c r="AU533" s="34">
        <v>0</v>
      </c>
      <c r="AV533" s="34">
        <v>0</v>
      </c>
      <c r="AW533" s="34">
        <v>0</v>
      </c>
      <c r="AX533" s="34">
        <v>0</v>
      </c>
      <c r="AY533" s="34">
        <v>0</v>
      </c>
      <c r="AZ533" s="34">
        <v>0</v>
      </c>
      <c r="BA533" s="34">
        <v>0</v>
      </c>
      <c r="BB533" s="34">
        <v>0</v>
      </c>
      <c r="BC533" s="34">
        <v>0</v>
      </c>
      <c r="BD533" s="34">
        <v>0</v>
      </c>
      <c r="BE533" s="43">
        <v>0</v>
      </c>
      <c r="BF533" s="34">
        <v>0</v>
      </c>
      <c r="BG533" s="34">
        <v>0</v>
      </c>
      <c r="BH533" s="34">
        <v>0</v>
      </c>
      <c r="BI533" s="34">
        <v>0</v>
      </c>
      <c r="BJ533" s="118">
        <v>0</v>
      </c>
      <c r="BK533" s="118">
        <v>0</v>
      </c>
      <c r="BL533" s="118">
        <v>0</v>
      </c>
      <c r="BM533" s="118">
        <v>0</v>
      </c>
      <c r="BN533" s="118">
        <v>0</v>
      </c>
      <c r="BO533" s="103"/>
      <c r="BP533">
        <f t="shared" si="1289"/>
        <v>0</v>
      </c>
      <c r="BQ533">
        <f t="shared" si="1289"/>
        <v>0</v>
      </c>
      <c r="BR533">
        <f t="shared" si="1289"/>
        <v>0</v>
      </c>
      <c r="BS533">
        <f t="shared" si="1289"/>
        <v>0</v>
      </c>
      <c r="BT533">
        <f t="shared" si="1289"/>
        <v>0</v>
      </c>
      <c r="BU533">
        <f t="shared" si="1289"/>
        <v>0</v>
      </c>
      <c r="BV533">
        <f t="shared" si="1289"/>
        <v>0</v>
      </c>
      <c r="BW533">
        <f t="shared" si="1289"/>
        <v>0</v>
      </c>
      <c r="BX533">
        <f t="shared" si="1289"/>
        <v>0</v>
      </c>
      <c r="BY533">
        <f t="shared" si="1289"/>
        <v>0</v>
      </c>
      <c r="BZ533">
        <f t="shared" si="1290"/>
        <v>0</v>
      </c>
      <c r="CA533">
        <f t="shared" si="1290"/>
        <v>0</v>
      </c>
      <c r="CB533">
        <f t="shared" si="1290"/>
        <v>0</v>
      </c>
      <c r="CC533">
        <f t="shared" si="1290"/>
        <v>0</v>
      </c>
      <c r="CD533">
        <f t="shared" si="1290"/>
        <v>0</v>
      </c>
      <c r="CE533">
        <f t="shared" si="1290"/>
        <v>0</v>
      </c>
      <c r="CF533">
        <f t="shared" si="1290"/>
        <v>0</v>
      </c>
      <c r="CG533">
        <f t="shared" si="1290"/>
        <v>0</v>
      </c>
      <c r="CH533">
        <f t="shared" si="1290"/>
        <v>0</v>
      </c>
      <c r="CI533">
        <f t="shared" si="1290"/>
        <v>0</v>
      </c>
      <c r="CJ533">
        <f t="shared" si="1291"/>
        <v>0</v>
      </c>
      <c r="CK533">
        <f t="shared" si="1291"/>
        <v>0</v>
      </c>
      <c r="CL533">
        <f t="shared" si="1291"/>
        <v>0</v>
      </c>
      <c r="CM533">
        <f t="shared" si="1291"/>
        <v>0</v>
      </c>
      <c r="CN533">
        <f t="shared" si="1291"/>
        <v>0</v>
      </c>
      <c r="CO533">
        <f t="shared" si="1291"/>
        <v>0</v>
      </c>
      <c r="CP533">
        <f t="shared" si="1291"/>
        <v>0</v>
      </c>
      <c r="CQ533">
        <f t="shared" si="1291"/>
        <v>0</v>
      </c>
      <c r="CR533">
        <f t="shared" si="1291"/>
        <v>0</v>
      </c>
      <c r="CS533">
        <f t="shared" si="1291"/>
        <v>0</v>
      </c>
      <c r="CT533">
        <f t="shared" si="1292"/>
        <v>0</v>
      </c>
      <c r="CU533">
        <f t="shared" si="1292"/>
        <v>0</v>
      </c>
      <c r="CV533">
        <f t="shared" si="1292"/>
        <v>0</v>
      </c>
      <c r="CW533">
        <f t="shared" si="1292"/>
        <v>0</v>
      </c>
      <c r="CX533">
        <f t="shared" si="1292"/>
        <v>0</v>
      </c>
      <c r="CY533">
        <f t="shared" si="1292"/>
        <v>0</v>
      </c>
      <c r="CZ533">
        <f t="shared" si="1292"/>
        <v>0</v>
      </c>
      <c r="DA533">
        <f t="shared" si="1292"/>
        <v>0</v>
      </c>
      <c r="DB533">
        <f t="shared" si="1292"/>
        <v>0</v>
      </c>
      <c r="DC533">
        <f t="shared" si="1292"/>
        <v>0</v>
      </c>
      <c r="DD533">
        <f t="shared" si="1293"/>
        <v>0</v>
      </c>
      <c r="DE533">
        <f t="shared" si="1293"/>
        <v>0</v>
      </c>
      <c r="DF533">
        <f t="shared" si="1293"/>
        <v>0</v>
      </c>
      <c r="DG533">
        <f t="shared" si="1293"/>
        <v>0</v>
      </c>
      <c r="DH533">
        <f t="shared" si="1293"/>
        <v>0</v>
      </c>
      <c r="DI533">
        <f t="shared" si="1293"/>
        <v>0</v>
      </c>
      <c r="DJ533">
        <f t="shared" si="1293"/>
        <v>0</v>
      </c>
      <c r="DK533">
        <f t="shared" si="1293"/>
        <v>0</v>
      </c>
      <c r="DL533">
        <f t="shared" si="1293"/>
        <v>0</v>
      </c>
      <c r="DM533">
        <f t="shared" si="1293"/>
        <v>0</v>
      </c>
      <c r="DN533">
        <f t="shared" si="1294"/>
        <v>0</v>
      </c>
      <c r="DO533">
        <f t="shared" si="1294"/>
        <v>0</v>
      </c>
      <c r="DP533">
        <f t="shared" si="1294"/>
        <v>0</v>
      </c>
      <c r="DQ533">
        <f t="shared" si="1294"/>
        <v>0</v>
      </c>
      <c r="DR533">
        <f t="shared" si="1294"/>
        <v>0</v>
      </c>
      <c r="DS533">
        <f t="shared" si="1294"/>
        <v>0</v>
      </c>
      <c r="DT533">
        <f t="shared" si="1294"/>
        <v>0</v>
      </c>
      <c r="DU533">
        <f t="shared" si="1294"/>
        <v>0</v>
      </c>
      <c r="DV533">
        <f t="shared" si="1294"/>
        <v>0</v>
      </c>
      <c r="DW533">
        <f t="shared" si="1294"/>
        <v>0</v>
      </c>
      <c r="DX533">
        <f t="shared" si="1295"/>
        <v>0</v>
      </c>
      <c r="DY533">
        <f t="shared" si="1295"/>
        <v>0</v>
      </c>
      <c r="DZ533">
        <f t="shared" si="1295"/>
        <v>0</v>
      </c>
    </row>
    <row r="534" spans="1:130">
      <c r="A534" s="106"/>
      <c r="B534" s="19" t="s">
        <v>210</v>
      </c>
      <c r="C534" s="96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>
        <v>149.19999999999999</v>
      </c>
      <c r="AH534" s="34">
        <v>166.4</v>
      </c>
      <c r="AI534" s="34">
        <v>153.8971807628524</v>
      </c>
      <c r="AJ534" s="34">
        <v>75</v>
      </c>
      <c r="AK534" s="34">
        <v>23.244929797191887</v>
      </c>
      <c r="AL534" s="34">
        <v>8.2446808510638299</v>
      </c>
      <c r="AM534" s="34">
        <v>11.052283256121774</v>
      </c>
      <c r="AN534" s="34">
        <v>12.48407643312102</v>
      </c>
      <c r="AO534" s="34">
        <v>15.135135135135137</v>
      </c>
      <c r="AP534" s="34">
        <v>0</v>
      </c>
      <c r="AQ534" s="34">
        <v>4.0731995277449817</v>
      </c>
      <c r="AR534" s="34">
        <v>10.581010864430798</v>
      </c>
      <c r="AS534" s="34">
        <v>16.455178059762588</v>
      </c>
      <c r="AT534" s="34">
        <v>13.743589743589743</v>
      </c>
      <c r="AU534" s="34">
        <v>0</v>
      </c>
      <c r="AV534" s="34">
        <v>0</v>
      </c>
      <c r="AW534" s="34">
        <v>0</v>
      </c>
      <c r="AX534" s="34">
        <v>0</v>
      </c>
      <c r="AY534" s="34">
        <v>0</v>
      </c>
      <c r="AZ534" s="34">
        <v>0</v>
      </c>
      <c r="BA534" s="34">
        <v>0</v>
      </c>
      <c r="BB534" s="34">
        <v>0</v>
      </c>
      <c r="BC534" s="34">
        <v>0</v>
      </c>
      <c r="BD534" s="162">
        <v>175.82604470359573</v>
      </c>
      <c r="BE534" s="172">
        <v>263.22535539501285</v>
      </c>
      <c r="BF534" s="34">
        <v>122.32005282852741</v>
      </c>
      <c r="BG534" s="34">
        <v>111.17369186046511</v>
      </c>
      <c r="BH534" s="34">
        <v>91.601796407185631</v>
      </c>
      <c r="BI534" s="34">
        <v>96.697218710493047</v>
      </c>
      <c r="BJ534" s="118">
        <v>80.028773214752817</v>
      </c>
      <c r="BK534" s="118">
        <v>349.56983536909183</v>
      </c>
      <c r="BL534" s="118">
        <v>844.53509635673083</v>
      </c>
      <c r="BM534" s="118">
        <v>790.68700767773453</v>
      </c>
      <c r="BN534" s="118">
        <v>662.50370370370365</v>
      </c>
      <c r="BO534" s="103"/>
      <c r="BP534">
        <f t="shared" si="1289"/>
        <v>0</v>
      </c>
      <c r="BQ534">
        <f t="shared" si="1289"/>
        <v>0</v>
      </c>
      <c r="BR534">
        <f t="shared" si="1289"/>
        <v>0</v>
      </c>
      <c r="BS534">
        <f t="shared" si="1289"/>
        <v>0</v>
      </c>
      <c r="BT534">
        <f t="shared" si="1289"/>
        <v>0</v>
      </c>
      <c r="BU534">
        <f t="shared" si="1289"/>
        <v>0</v>
      </c>
      <c r="BV534">
        <f t="shared" si="1289"/>
        <v>0</v>
      </c>
      <c r="BW534">
        <f t="shared" si="1289"/>
        <v>0</v>
      </c>
      <c r="BX534">
        <f t="shared" si="1289"/>
        <v>0</v>
      </c>
      <c r="BY534">
        <f t="shared" si="1289"/>
        <v>0</v>
      </c>
      <c r="BZ534">
        <f t="shared" si="1290"/>
        <v>0</v>
      </c>
      <c r="CA534">
        <f t="shared" si="1290"/>
        <v>0</v>
      </c>
      <c r="CB534">
        <f t="shared" si="1290"/>
        <v>0</v>
      </c>
      <c r="CC534">
        <f t="shared" si="1290"/>
        <v>0</v>
      </c>
      <c r="CD534">
        <f t="shared" si="1290"/>
        <v>0</v>
      </c>
      <c r="CE534">
        <f t="shared" si="1290"/>
        <v>0</v>
      </c>
      <c r="CF534">
        <f t="shared" si="1290"/>
        <v>0</v>
      </c>
      <c r="CG534">
        <f t="shared" si="1290"/>
        <v>0</v>
      </c>
      <c r="CH534">
        <f t="shared" si="1290"/>
        <v>0</v>
      </c>
      <c r="CI534">
        <f t="shared" si="1290"/>
        <v>0</v>
      </c>
      <c r="CJ534">
        <f t="shared" si="1291"/>
        <v>0</v>
      </c>
      <c r="CK534">
        <f t="shared" si="1291"/>
        <v>0</v>
      </c>
      <c r="CL534">
        <f t="shared" si="1291"/>
        <v>0</v>
      </c>
      <c r="CM534">
        <f t="shared" si="1291"/>
        <v>0</v>
      </c>
      <c r="CN534">
        <f t="shared" si="1291"/>
        <v>0</v>
      </c>
      <c r="CO534">
        <f t="shared" si="1291"/>
        <v>0</v>
      </c>
      <c r="CP534">
        <f t="shared" si="1291"/>
        <v>0</v>
      </c>
      <c r="CQ534">
        <f t="shared" si="1291"/>
        <v>0</v>
      </c>
      <c r="CR534">
        <f t="shared" si="1291"/>
        <v>0</v>
      </c>
      <c r="CS534">
        <f t="shared" si="1291"/>
        <v>0</v>
      </c>
      <c r="CT534">
        <f t="shared" si="1292"/>
        <v>0</v>
      </c>
      <c r="CU534">
        <f t="shared" si="1292"/>
        <v>0</v>
      </c>
      <c r="CV534">
        <f t="shared" si="1292"/>
        <v>0</v>
      </c>
      <c r="CW534">
        <f t="shared" si="1292"/>
        <v>0</v>
      </c>
      <c r="CX534">
        <f t="shared" si="1292"/>
        <v>0</v>
      </c>
      <c r="CY534">
        <f t="shared" si="1292"/>
        <v>0</v>
      </c>
      <c r="CZ534">
        <f t="shared" si="1292"/>
        <v>0</v>
      </c>
      <c r="DA534">
        <f t="shared" si="1292"/>
        <v>0</v>
      </c>
      <c r="DB534">
        <f t="shared" si="1292"/>
        <v>0</v>
      </c>
      <c r="DC534">
        <f t="shared" si="1292"/>
        <v>0</v>
      </c>
      <c r="DD534">
        <f t="shared" si="1293"/>
        <v>0</v>
      </c>
      <c r="DE534">
        <f t="shared" si="1293"/>
        <v>0</v>
      </c>
      <c r="DF534">
        <f t="shared" si="1293"/>
        <v>0</v>
      </c>
      <c r="DG534">
        <f t="shared" si="1293"/>
        <v>0</v>
      </c>
      <c r="DH534">
        <f t="shared" si="1293"/>
        <v>0</v>
      </c>
      <c r="DI534">
        <f t="shared" si="1293"/>
        <v>0</v>
      </c>
      <c r="DJ534">
        <f t="shared" si="1293"/>
        <v>0</v>
      </c>
      <c r="DK534">
        <f t="shared" si="1293"/>
        <v>0</v>
      </c>
      <c r="DL534">
        <f t="shared" si="1293"/>
        <v>0</v>
      </c>
      <c r="DM534">
        <f t="shared" si="1293"/>
        <v>0</v>
      </c>
      <c r="DN534">
        <f t="shared" si="1294"/>
        <v>0</v>
      </c>
      <c r="DO534">
        <f t="shared" si="1294"/>
        <v>0</v>
      </c>
      <c r="DP534">
        <f t="shared" si="1294"/>
        <v>0</v>
      </c>
      <c r="DQ534">
        <f t="shared" si="1294"/>
        <v>0</v>
      </c>
      <c r="DR534">
        <f t="shared" si="1294"/>
        <v>0</v>
      </c>
      <c r="DS534">
        <f t="shared" si="1294"/>
        <v>0</v>
      </c>
      <c r="DT534">
        <f t="shared" si="1294"/>
        <v>0</v>
      </c>
      <c r="DU534">
        <f t="shared" si="1294"/>
        <v>0</v>
      </c>
      <c r="DV534">
        <f t="shared" si="1294"/>
        <v>0</v>
      </c>
      <c r="DW534">
        <f t="shared" si="1294"/>
        <v>0</v>
      </c>
      <c r="DX534">
        <f>IF($C534&lt;&gt;"",IF(BL534&gt;0,1,0),0)</f>
        <v>0</v>
      </c>
      <c r="DY534">
        <f>IF($C534&lt;&gt;"",IF(BM534&gt;0,1,0),0)</f>
        <v>0</v>
      </c>
      <c r="DZ534">
        <f>IF($C534&lt;&gt;"",IF(BN534&gt;0,1,0),0)</f>
        <v>0</v>
      </c>
    </row>
    <row r="535" spans="1:130" ht="15.75">
      <c r="A535" s="106" t="str">
        <f>IF(LEFT(B590,1)&lt;&gt;"",IF(LEFT(B590,1)&lt;&gt;" ",COUNT($A$66:A533)+1,""),"")</f>
        <v/>
      </c>
      <c r="B535" s="19"/>
      <c r="C535" s="9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25"/>
      <c r="BF535" s="18"/>
      <c r="BG535" s="18"/>
      <c r="BH535" s="118"/>
      <c r="BI535" s="118"/>
      <c r="BJ535" s="118"/>
      <c r="BK535" s="118"/>
      <c r="BL535" s="118"/>
      <c r="BM535" s="118"/>
      <c r="BN535" s="2"/>
      <c r="BO535" s="103"/>
    </row>
    <row r="536" spans="1:130">
      <c r="A536" s="105">
        <f>IF(LEFT(B536,1)&lt;&gt;"",IF(LEFT(B536,1)&lt;&gt;" ",COUNT($A$66:A535)+1,""),"")</f>
        <v>64</v>
      </c>
      <c r="B536" s="32" t="s">
        <v>78</v>
      </c>
      <c r="C536" s="96">
        <v>3</v>
      </c>
      <c r="D536" s="22">
        <f t="shared" ref="D536:AI536" si="1296">SUM(D537:D544)</f>
        <v>0</v>
      </c>
      <c r="E536" s="22">
        <f t="shared" si="1296"/>
        <v>0</v>
      </c>
      <c r="F536" s="22">
        <f t="shared" si="1296"/>
        <v>0</v>
      </c>
      <c r="G536" s="22">
        <f t="shared" si="1296"/>
        <v>0</v>
      </c>
      <c r="H536" s="22">
        <f t="shared" si="1296"/>
        <v>0</v>
      </c>
      <c r="I536" s="22">
        <f t="shared" si="1296"/>
        <v>0</v>
      </c>
      <c r="J536" s="22">
        <f t="shared" si="1296"/>
        <v>0</v>
      </c>
      <c r="K536" s="22">
        <f t="shared" si="1296"/>
        <v>0</v>
      </c>
      <c r="L536" s="22">
        <f t="shared" si="1296"/>
        <v>0</v>
      </c>
      <c r="M536" s="22">
        <f t="shared" si="1296"/>
        <v>0</v>
      </c>
      <c r="N536" s="22">
        <f t="shared" si="1296"/>
        <v>0</v>
      </c>
      <c r="O536" s="22">
        <f t="shared" si="1296"/>
        <v>0</v>
      </c>
      <c r="P536" s="22">
        <f t="shared" si="1296"/>
        <v>0</v>
      </c>
      <c r="Q536" s="22">
        <f t="shared" si="1296"/>
        <v>0</v>
      </c>
      <c r="R536" s="22">
        <f t="shared" si="1296"/>
        <v>0</v>
      </c>
      <c r="S536" s="22">
        <f t="shared" si="1296"/>
        <v>0</v>
      </c>
      <c r="T536" s="22">
        <f t="shared" si="1296"/>
        <v>0</v>
      </c>
      <c r="U536" s="22">
        <f t="shared" si="1296"/>
        <v>0.25</v>
      </c>
      <c r="V536" s="22">
        <f t="shared" si="1296"/>
        <v>1.01</v>
      </c>
      <c r="W536" s="22">
        <f t="shared" si="1296"/>
        <v>2.6</v>
      </c>
      <c r="X536" s="22">
        <f t="shared" si="1296"/>
        <v>2.6829999999999998</v>
      </c>
      <c r="Y536" s="22">
        <f t="shared" si="1296"/>
        <v>16.052809</v>
      </c>
      <c r="Z536" s="22">
        <f t="shared" si="1296"/>
        <v>98.230142999999998</v>
      </c>
      <c r="AA536" s="22">
        <f t="shared" si="1296"/>
        <v>112.22945999999999</v>
      </c>
      <c r="AB536" s="22">
        <f t="shared" si="1296"/>
        <v>382.42835000000002</v>
      </c>
      <c r="AC536" s="22">
        <f t="shared" si="1296"/>
        <v>285.30754999999999</v>
      </c>
      <c r="AD536" s="22">
        <f t="shared" si="1296"/>
        <v>360.68193000000002</v>
      </c>
      <c r="AE536" s="22">
        <f t="shared" si="1296"/>
        <v>435.71351000000004</v>
      </c>
      <c r="AF536" s="22">
        <f t="shared" si="1296"/>
        <v>523.99733534785037</v>
      </c>
      <c r="AG536" s="22">
        <f t="shared" si="1296"/>
        <v>618.28616941260475</v>
      </c>
      <c r="AH536" s="22">
        <f t="shared" si="1296"/>
        <v>883.51806408597372</v>
      </c>
      <c r="AI536" s="22">
        <f t="shared" si="1296"/>
        <v>744.42139999999995</v>
      </c>
      <c r="AJ536" s="22">
        <f t="shared" ref="AJ536:BJ536" si="1297">SUM(AJ537:AJ544)</f>
        <v>306.80500000000001</v>
      </c>
      <c r="AK536" s="22">
        <f t="shared" si="1297"/>
        <v>390.64679999999998</v>
      </c>
      <c r="AL536" s="22">
        <f t="shared" si="1297"/>
        <v>342.90629999999999</v>
      </c>
      <c r="AM536" s="22">
        <f t="shared" si="1297"/>
        <v>292.96370000000002</v>
      </c>
      <c r="AN536" s="22">
        <f t="shared" si="1297"/>
        <v>314.50760000000002</v>
      </c>
      <c r="AO536" s="22">
        <f t="shared" si="1297"/>
        <v>353.84586999999999</v>
      </c>
      <c r="AP536" s="22">
        <f t="shared" si="1297"/>
        <v>248.72500000000002</v>
      </c>
      <c r="AQ536" s="22">
        <f t="shared" si="1297"/>
        <v>529.15210000000002</v>
      </c>
      <c r="AR536" s="22">
        <f t="shared" si="1297"/>
        <v>256.27194320000001</v>
      </c>
      <c r="AS536" s="22">
        <f t="shared" si="1297"/>
        <v>202.75718430000001</v>
      </c>
      <c r="AT536" s="22">
        <f t="shared" si="1297"/>
        <v>176.23864960000003</v>
      </c>
      <c r="AU536" s="22">
        <f t="shared" si="1297"/>
        <v>226.16589520000002</v>
      </c>
      <c r="AV536" s="22">
        <f t="shared" si="1297"/>
        <v>483.78212559999997</v>
      </c>
      <c r="AW536" s="22">
        <f t="shared" si="1297"/>
        <v>1011.4178268000001</v>
      </c>
      <c r="AX536" s="22">
        <f t="shared" si="1297"/>
        <v>266.30030549999998</v>
      </c>
      <c r="AY536" s="22">
        <f t="shared" si="1297"/>
        <v>165.54923619999997</v>
      </c>
      <c r="AZ536" s="22">
        <f t="shared" si="1297"/>
        <v>63.226785099999994</v>
      </c>
      <c r="BA536" s="22">
        <f t="shared" si="1297"/>
        <v>47.819265299999998</v>
      </c>
      <c r="BB536" s="22">
        <f t="shared" si="1297"/>
        <v>48.602755600000009</v>
      </c>
      <c r="BC536" s="22">
        <f t="shared" si="1297"/>
        <v>115.24721930000001</v>
      </c>
      <c r="BD536" s="22">
        <f t="shared" si="1297"/>
        <v>26.868905900000001</v>
      </c>
      <c r="BE536" s="22">
        <f t="shared" si="1297"/>
        <v>22.950012099999999</v>
      </c>
      <c r="BF536" s="22">
        <f t="shared" si="1297"/>
        <v>23.610013499999997</v>
      </c>
      <c r="BG536" s="22">
        <f t="shared" si="1297"/>
        <v>19.6651527</v>
      </c>
      <c r="BH536" s="22">
        <f t="shared" si="1297"/>
        <v>13.953644999999998</v>
      </c>
      <c r="BI536" s="22">
        <f t="shared" si="1297"/>
        <v>17.903450800000002</v>
      </c>
      <c r="BJ536" s="22">
        <f t="shared" si="1297"/>
        <v>13.798795</v>
      </c>
      <c r="BK536" s="22">
        <f>SUM(BK537:BK544)</f>
        <v>11.995000000000001</v>
      </c>
      <c r="BL536" s="22">
        <f>SUM(BL537:BL544)</f>
        <v>13.133000000000001</v>
      </c>
      <c r="BM536" s="22">
        <f>SUM(BM537:BM544)</f>
        <v>19.161000000000001</v>
      </c>
      <c r="BN536" s="22">
        <f>SUM(BN537:BN544)</f>
        <v>16.161000000000001</v>
      </c>
      <c r="BO536" s="103"/>
      <c r="BP536">
        <f t="shared" ref="BP536:BY539" si="1298">IF($C536&lt;&gt;"",IF(D536&gt;0,1,0),0)</f>
        <v>0</v>
      </c>
      <c r="BQ536">
        <f t="shared" si="1298"/>
        <v>0</v>
      </c>
      <c r="BR536">
        <f t="shared" si="1298"/>
        <v>0</v>
      </c>
      <c r="BS536">
        <f t="shared" si="1298"/>
        <v>0</v>
      </c>
      <c r="BT536">
        <f t="shared" si="1298"/>
        <v>0</v>
      </c>
      <c r="BU536">
        <f t="shared" si="1298"/>
        <v>0</v>
      </c>
      <c r="BV536">
        <f t="shared" si="1298"/>
        <v>0</v>
      </c>
      <c r="BW536">
        <f t="shared" si="1298"/>
        <v>0</v>
      </c>
      <c r="BX536">
        <f t="shared" si="1298"/>
        <v>0</v>
      </c>
      <c r="BY536">
        <f t="shared" si="1298"/>
        <v>0</v>
      </c>
      <c r="BZ536">
        <f t="shared" ref="BZ536:CI540" si="1299">IF($C536&lt;&gt;"",IF(N536&gt;0,1,0),0)</f>
        <v>0</v>
      </c>
      <c r="CA536">
        <f t="shared" si="1299"/>
        <v>0</v>
      </c>
      <c r="CB536">
        <f t="shared" si="1299"/>
        <v>0</v>
      </c>
      <c r="CC536">
        <f t="shared" si="1299"/>
        <v>0</v>
      </c>
      <c r="CD536">
        <f t="shared" si="1299"/>
        <v>0</v>
      </c>
      <c r="CE536">
        <f t="shared" si="1299"/>
        <v>0</v>
      </c>
      <c r="CF536">
        <f t="shared" si="1299"/>
        <v>0</v>
      </c>
      <c r="CG536">
        <f t="shared" si="1299"/>
        <v>1</v>
      </c>
      <c r="CH536">
        <f t="shared" si="1299"/>
        <v>1</v>
      </c>
      <c r="CI536">
        <f t="shared" si="1299"/>
        <v>1</v>
      </c>
      <c r="CJ536">
        <f t="shared" ref="CJ536:CS540" si="1300">IF($C536&lt;&gt;"",IF(X536&gt;0,1,0),0)</f>
        <v>1</v>
      </c>
      <c r="CK536">
        <f t="shared" si="1300"/>
        <v>1</v>
      </c>
      <c r="CL536">
        <f t="shared" si="1300"/>
        <v>1</v>
      </c>
      <c r="CM536">
        <f t="shared" si="1300"/>
        <v>1</v>
      </c>
      <c r="CN536">
        <f t="shared" si="1300"/>
        <v>1</v>
      </c>
      <c r="CO536">
        <f t="shared" si="1300"/>
        <v>1</v>
      </c>
      <c r="CP536">
        <f t="shared" si="1300"/>
        <v>1</v>
      </c>
      <c r="CQ536">
        <f t="shared" si="1300"/>
        <v>1</v>
      </c>
      <c r="CR536">
        <f t="shared" si="1300"/>
        <v>1</v>
      </c>
      <c r="CS536">
        <f t="shared" si="1300"/>
        <v>1</v>
      </c>
      <c r="CT536">
        <f t="shared" ref="CT536:DC540" si="1301">IF($C536&lt;&gt;"",IF(AH536&gt;0,1,0),0)</f>
        <v>1</v>
      </c>
      <c r="CU536">
        <f t="shared" si="1301"/>
        <v>1</v>
      </c>
      <c r="CV536">
        <f t="shared" si="1301"/>
        <v>1</v>
      </c>
      <c r="CW536">
        <f t="shared" si="1301"/>
        <v>1</v>
      </c>
      <c r="CX536">
        <f t="shared" si="1301"/>
        <v>1</v>
      </c>
      <c r="CY536">
        <f t="shared" si="1301"/>
        <v>1</v>
      </c>
      <c r="CZ536">
        <f t="shared" si="1301"/>
        <v>1</v>
      </c>
      <c r="DA536">
        <f t="shared" si="1301"/>
        <v>1</v>
      </c>
      <c r="DB536">
        <f t="shared" si="1301"/>
        <v>1</v>
      </c>
      <c r="DC536">
        <f t="shared" si="1301"/>
        <v>1</v>
      </c>
      <c r="DD536">
        <f t="shared" ref="DD536:DM540" si="1302">IF($C536&lt;&gt;"",IF(AR536&gt;0,1,0),0)</f>
        <v>1</v>
      </c>
      <c r="DE536">
        <f t="shared" si="1302"/>
        <v>1</v>
      </c>
      <c r="DF536">
        <f t="shared" si="1302"/>
        <v>1</v>
      </c>
      <c r="DG536">
        <f t="shared" si="1302"/>
        <v>1</v>
      </c>
      <c r="DH536">
        <f t="shared" si="1302"/>
        <v>1</v>
      </c>
      <c r="DI536">
        <f t="shared" si="1302"/>
        <v>1</v>
      </c>
      <c r="DJ536">
        <f t="shared" si="1302"/>
        <v>1</v>
      </c>
      <c r="DK536">
        <f t="shared" si="1302"/>
        <v>1</v>
      </c>
      <c r="DL536">
        <f t="shared" si="1302"/>
        <v>1</v>
      </c>
      <c r="DM536">
        <f t="shared" si="1302"/>
        <v>1</v>
      </c>
      <c r="DN536">
        <f t="shared" ref="DN536:DW540" si="1303">IF($C536&lt;&gt;"",IF(BB536&gt;0,1,0),0)</f>
        <v>1</v>
      </c>
      <c r="DO536">
        <f t="shared" si="1303"/>
        <v>1</v>
      </c>
      <c r="DP536">
        <f t="shared" si="1303"/>
        <v>1</v>
      </c>
      <c r="DQ536">
        <f t="shared" si="1303"/>
        <v>1</v>
      </c>
      <c r="DR536">
        <f t="shared" si="1303"/>
        <v>1</v>
      </c>
      <c r="DS536">
        <f t="shared" si="1303"/>
        <v>1</v>
      </c>
      <c r="DT536">
        <f t="shared" si="1303"/>
        <v>1</v>
      </c>
      <c r="DU536">
        <f t="shared" si="1303"/>
        <v>1</v>
      </c>
      <c r="DV536">
        <f t="shared" si="1303"/>
        <v>1</v>
      </c>
      <c r="DW536">
        <f t="shared" si="1303"/>
        <v>1</v>
      </c>
      <c r="DX536">
        <f t="shared" ref="DX536:DZ540" si="1304">IF($C536&lt;&gt;"",IF(BL536&gt;0,1,0),0)</f>
        <v>1</v>
      </c>
      <c r="DY536">
        <f t="shared" si="1304"/>
        <v>1</v>
      </c>
      <c r="DZ536">
        <f t="shared" si="1304"/>
        <v>1</v>
      </c>
    </row>
    <row r="537" spans="1:130">
      <c r="A537" s="106"/>
      <c r="B537" s="24" t="s">
        <v>15</v>
      </c>
      <c r="C537" s="96"/>
      <c r="D537" s="18">
        <v>0</v>
      </c>
      <c r="E537" s="18">
        <v>0</v>
      </c>
      <c r="F537" s="18">
        <v>0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>
        <v>0</v>
      </c>
      <c r="AF537" s="18">
        <v>42.381735347850395</v>
      </c>
      <c r="AG537" s="18">
        <v>44.286169412604792</v>
      </c>
      <c r="AH537" s="18">
        <v>52.077964085973768</v>
      </c>
      <c r="AI537" s="18">
        <v>0</v>
      </c>
      <c r="AJ537" s="18">
        <v>0</v>
      </c>
      <c r="AK537" s="18">
        <v>0</v>
      </c>
      <c r="AL537" s="18">
        <v>0</v>
      </c>
      <c r="AM537" s="18">
        <v>0</v>
      </c>
      <c r="AN537" s="18">
        <v>0</v>
      </c>
      <c r="AO537" s="18">
        <v>0</v>
      </c>
      <c r="AP537" s="18">
        <v>0</v>
      </c>
      <c r="AQ537" s="18">
        <v>0</v>
      </c>
      <c r="AR537" s="18">
        <v>0</v>
      </c>
      <c r="AS537" s="18">
        <v>0</v>
      </c>
      <c r="AT537" s="18">
        <v>0</v>
      </c>
      <c r="AU537" s="18">
        <v>0</v>
      </c>
      <c r="AV537" s="18">
        <v>0</v>
      </c>
      <c r="AW537" s="18">
        <v>0</v>
      </c>
      <c r="AX537" s="18">
        <v>0</v>
      </c>
      <c r="AY537" s="18">
        <v>0</v>
      </c>
      <c r="AZ537" s="18">
        <v>0</v>
      </c>
      <c r="BA537" s="18">
        <v>0</v>
      </c>
      <c r="BB537" s="18">
        <v>0</v>
      </c>
      <c r="BC537" s="18">
        <v>0</v>
      </c>
      <c r="BD537" s="18">
        <v>0</v>
      </c>
      <c r="BE537" s="25">
        <v>0</v>
      </c>
      <c r="BF537" s="18">
        <v>0</v>
      </c>
      <c r="BG537" s="18">
        <v>0</v>
      </c>
      <c r="BH537" s="18">
        <v>0</v>
      </c>
      <c r="BI537" s="18">
        <v>0</v>
      </c>
      <c r="BJ537" s="18">
        <v>0</v>
      </c>
      <c r="BK537" s="18">
        <v>0</v>
      </c>
      <c r="BL537" s="18">
        <v>0</v>
      </c>
      <c r="BM537" s="18">
        <v>0</v>
      </c>
      <c r="BN537" s="18">
        <v>0</v>
      </c>
      <c r="BO537" s="103"/>
      <c r="BP537">
        <f t="shared" si="1298"/>
        <v>0</v>
      </c>
      <c r="BQ537">
        <f t="shared" si="1298"/>
        <v>0</v>
      </c>
      <c r="BR537">
        <f t="shared" si="1298"/>
        <v>0</v>
      </c>
      <c r="BS537">
        <f t="shared" si="1298"/>
        <v>0</v>
      </c>
      <c r="BT537">
        <f t="shared" si="1298"/>
        <v>0</v>
      </c>
      <c r="BU537">
        <f t="shared" si="1298"/>
        <v>0</v>
      </c>
      <c r="BV537">
        <f t="shared" si="1298"/>
        <v>0</v>
      </c>
      <c r="BW537">
        <f t="shared" si="1298"/>
        <v>0</v>
      </c>
      <c r="BX537">
        <f t="shared" si="1298"/>
        <v>0</v>
      </c>
      <c r="BY537">
        <f t="shared" si="1298"/>
        <v>0</v>
      </c>
      <c r="BZ537">
        <f t="shared" si="1299"/>
        <v>0</v>
      </c>
      <c r="CA537">
        <f t="shared" si="1299"/>
        <v>0</v>
      </c>
      <c r="CB537">
        <f t="shared" si="1299"/>
        <v>0</v>
      </c>
      <c r="CC537">
        <f t="shared" si="1299"/>
        <v>0</v>
      </c>
      <c r="CD537">
        <f t="shared" si="1299"/>
        <v>0</v>
      </c>
      <c r="CE537">
        <f t="shared" si="1299"/>
        <v>0</v>
      </c>
      <c r="CF537">
        <f t="shared" si="1299"/>
        <v>0</v>
      </c>
      <c r="CG537">
        <f t="shared" si="1299"/>
        <v>0</v>
      </c>
      <c r="CH537">
        <f t="shared" si="1299"/>
        <v>0</v>
      </c>
      <c r="CI537">
        <f t="shared" si="1299"/>
        <v>0</v>
      </c>
      <c r="CJ537">
        <f t="shared" si="1300"/>
        <v>0</v>
      </c>
      <c r="CK537">
        <f t="shared" si="1300"/>
        <v>0</v>
      </c>
      <c r="CL537">
        <f t="shared" si="1300"/>
        <v>0</v>
      </c>
      <c r="CM537">
        <f t="shared" si="1300"/>
        <v>0</v>
      </c>
      <c r="CN537">
        <f t="shared" si="1300"/>
        <v>0</v>
      </c>
      <c r="CO537">
        <f t="shared" si="1300"/>
        <v>0</v>
      </c>
      <c r="CP537">
        <f t="shared" si="1300"/>
        <v>0</v>
      </c>
      <c r="CQ537">
        <f t="shared" si="1300"/>
        <v>0</v>
      </c>
      <c r="CR537">
        <f t="shared" si="1300"/>
        <v>0</v>
      </c>
      <c r="CS537">
        <f t="shared" si="1300"/>
        <v>0</v>
      </c>
      <c r="CT537">
        <f t="shared" si="1301"/>
        <v>0</v>
      </c>
      <c r="CU537">
        <f t="shared" si="1301"/>
        <v>0</v>
      </c>
      <c r="CV537">
        <f t="shared" si="1301"/>
        <v>0</v>
      </c>
      <c r="CW537">
        <f t="shared" si="1301"/>
        <v>0</v>
      </c>
      <c r="CX537">
        <f t="shared" si="1301"/>
        <v>0</v>
      </c>
      <c r="CY537">
        <f t="shared" si="1301"/>
        <v>0</v>
      </c>
      <c r="CZ537">
        <f t="shared" si="1301"/>
        <v>0</v>
      </c>
      <c r="DA537">
        <f t="shared" si="1301"/>
        <v>0</v>
      </c>
      <c r="DB537">
        <f t="shared" si="1301"/>
        <v>0</v>
      </c>
      <c r="DC537">
        <f t="shared" si="1301"/>
        <v>0</v>
      </c>
      <c r="DD537">
        <f t="shared" si="1302"/>
        <v>0</v>
      </c>
      <c r="DE537">
        <f t="shared" si="1302"/>
        <v>0</v>
      </c>
      <c r="DF537">
        <f t="shared" si="1302"/>
        <v>0</v>
      </c>
      <c r="DG537">
        <f t="shared" si="1302"/>
        <v>0</v>
      </c>
      <c r="DH537">
        <f t="shared" si="1302"/>
        <v>0</v>
      </c>
      <c r="DI537">
        <f t="shared" si="1302"/>
        <v>0</v>
      </c>
      <c r="DJ537">
        <f t="shared" si="1302"/>
        <v>0</v>
      </c>
      <c r="DK537">
        <f t="shared" si="1302"/>
        <v>0</v>
      </c>
      <c r="DL537">
        <f t="shared" si="1302"/>
        <v>0</v>
      </c>
      <c r="DM537">
        <f t="shared" si="1302"/>
        <v>0</v>
      </c>
      <c r="DN537">
        <f t="shared" si="1303"/>
        <v>0</v>
      </c>
      <c r="DO537">
        <f t="shared" si="1303"/>
        <v>0</v>
      </c>
      <c r="DP537">
        <f t="shared" si="1303"/>
        <v>0</v>
      </c>
      <c r="DQ537">
        <f t="shared" si="1303"/>
        <v>0</v>
      </c>
      <c r="DR537">
        <f t="shared" si="1303"/>
        <v>0</v>
      </c>
      <c r="DS537">
        <f t="shared" si="1303"/>
        <v>0</v>
      </c>
      <c r="DT537">
        <f t="shared" si="1303"/>
        <v>0</v>
      </c>
      <c r="DU537">
        <f t="shared" si="1303"/>
        <v>0</v>
      </c>
      <c r="DV537">
        <f t="shared" si="1303"/>
        <v>0</v>
      </c>
      <c r="DW537">
        <f t="shared" si="1303"/>
        <v>0</v>
      </c>
      <c r="DX537">
        <f t="shared" si="1304"/>
        <v>0</v>
      </c>
      <c r="DY537">
        <f t="shared" si="1304"/>
        <v>0</v>
      </c>
      <c r="DZ537">
        <f t="shared" si="1304"/>
        <v>0</v>
      </c>
    </row>
    <row r="538" spans="1:130">
      <c r="A538" s="106"/>
      <c r="B538" s="55" t="s">
        <v>181</v>
      </c>
      <c r="C538" s="96"/>
      <c r="D538" s="18">
        <v>0</v>
      </c>
      <c r="E538" s="18">
        <v>0</v>
      </c>
      <c r="F538" s="18">
        <v>0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0</v>
      </c>
      <c r="AG538" s="18">
        <v>27</v>
      </c>
      <c r="AH538" s="18">
        <v>0</v>
      </c>
      <c r="AI538" s="18">
        <v>0</v>
      </c>
      <c r="AJ538" s="18">
        <v>0</v>
      </c>
      <c r="AK538" s="18">
        <v>0</v>
      </c>
      <c r="AL538" s="18">
        <v>0</v>
      </c>
      <c r="AM538" s="18">
        <v>0</v>
      </c>
      <c r="AN538" s="18">
        <v>0</v>
      </c>
      <c r="AO538" s="18">
        <v>0</v>
      </c>
      <c r="AP538" s="18">
        <v>0</v>
      </c>
      <c r="AQ538" s="18">
        <v>0</v>
      </c>
      <c r="AR538" s="18">
        <v>0</v>
      </c>
      <c r="AS538" s="18">
        <v>0</v>
      </c>
      <c r="AT538" s="18">
        <v>0</v>
      </c>
      <c r="AU538" s="18">
        <v>0</v>
      </c>
      <c r="AV538" s="18">
        <v>0</v>
      </c>
      <c r="AW538" s="18">
        <v>0</v>
      </c>
      <c r="AX538" s="18">
        <v>0</v>
      </c>
      <c r="AY538" s="18">
        <v>0</v>
      </c>
      <c r="AZ538" s="18">
        <v>0</v>
      </c>
      <c r="BA538" s="18">
        <v>0</v>
      </c>
      <c r="BB538" s="18">
        <v>0</v>
      </c>
      <c r="BC538" s="18">
        <v>0</v>
      </c>
      <c r="BD538" s="18">
        <v>0</v>
      </c>
      <c r="BE538" s="18">
        <v>0</v>
      </c>
      <c r="BF538" s="18">
        <v>0</v>
      </c>
      <c r="BG538" s="18">
        <v>0</v>
      </c>
      <c r="BH538" s="18">
        <v>0</v>
      </c>
      <c r="BI538" s="18">
        <v>0</v>
      </c>
      <c r="BJ538" s="18">
        <v>0</v>
      </c>
      <c r="BK538" s="18">
        <v>0</v>
      </c>
      <c r="BL538" s="18">
        <v>0</v>
      </c>
      <c r="BM538" s="18">
        <v>0</v>
      </c>
      <c r="BN538" s="41">
        <v>0.38700000000000001</v>
      </c>
      <c r="BO538" s="103"/>
      <c r="BP538">
        <f t="shared" si="1298"/>
        <v>0</v>
      </c>
      <c r="BQ538">
        <f t="shared" si="1298"/>
        <v>0</v>
      </c>
      <c r="BR538">
        <f t="shared" si="1298"/>
        <v>0</v>
      </c>
      <c r="BS538">
        <f t="shared" si="1298"/>
        <v>0</v>
      </c>
      <c r="BT538">
        <f t="shared" si="1298"/>
        <v>0</v>
      </c>
      <c r="BU538">
        <f t="shared" si="1298"/>
        <v>0</v>
      </c>
      <c r="BV538">
        <f t="shared" si="1298"/>
        <v>0</v>
      </c>
      <c r="BW538">
        <f t="shared" si="1298"/>
        <v>0</v>
      </c>
      <c r="BX538">
        <f t="shared" si="1298"/>
        <v>0</v>
      </c>
      <c r="BY538">
        <f t="shared" si="1298"/>
        <v>0</v>
      </c>
      <c r="BZ538">
        <f t="shared" si="1299"/>
        <v>0</v>
      </c>
      <c r="CA538">
        <f t="shared" si="1299"/>
        <v>0</v>
      </c>
      <c r="CB538">
        <f t="shared" si="1299"/>
        <v>0</v>
      </c>
      <c r="CC538">
        <f t="shared" si="1299"/>
        <v>0</v>
      </c>
      <c r="CD538">
        <f t="shared" si="1299"/>
        <v>0</v>
      </c>
      <c r="CE538">
        <f t="shared" si="1299"/>
        <v>0</v>
      </c>
      <c r="CF538">
        <f t="shared" si="1299"/>
        <v>0</v>
      </c>
      <c r="CG538">
        <f t="shared" si="1299"/>
        <v>0</v>
      </c>
      <c r="CH538">
        <f t="shared" si="1299"/>
        <v>0</v>
      </c>
      <c r="CI538">
        <f t="shared" si="1299"/>
        <v>0</v>
      </c>
      <c r="CJ538">
        <f t="shared" si="1300"/>
        <v>0</v>
      </c>
      <c r="CK538">
        <f t="shared" si="1300"/>
        <v>0</v>
      </c>
      <c r="CL538">
        <f t="shared" si="1300"/>
        <v>0</v>
      </c>
      <c r="CM538">
        <f t="shared" si="1300"/>
        <v>0</v>
      </c>
      <c r="CN538">
        <f t="shared" si="1300"/>
        <v>0</v>
      </c>
      <c r="CO538">
        <f t="shared" si="1300"/>
        <v>0</v>
      </c>
      <c r="CP538">
        <f t="shared" si="1300"/>
        <v>0</v>
      </c>
      <c r="CQ538">
        <f t="shared" si="1300"/>
        <v>0</v>
      </c>
      <c r="CR538">
        <f t="shared" si="1300"/>
        <v>0</v>
      </c>
      <c r="CS538">
        <f t="shared" si="1300"/>
        <v>0</v>
      </c>
      <c r="CT538">
        <f t="shared" si="1301"/>
        <v>0</v>
      </c>
      <c r="CU538">
        <f t="shared" si="1301"/>
        <v>0</v>
      </c>
      <c r="CV538">
        <f t="shared" si="1301"/>
        <v>0</v>
      </c>
      <c r="CW538">
        <f t="shared" si="1301"/>
        <v>0</v>
      </c>
      <c r="CX538">
        <f t="shared" si="1301"/>
        <v>0</v>
      </c>
      <c r="CY538">
        <f t="shared" si="1301"/>
        <v>0</v>
      </c>
      <c r="CZ538">
        <f t="shared" si="1301"/>
        <v>0</v>
      </c>
      <c r="DA538">
        <f t="shared" si="1301"/>
        <v>0</v>
      </c>
      <c r="DB538">
        <f t="shared" si="1301"/>
        <v>0</v>
      </c>
      <c r="DC538">
        <f t="shared" si="1301"/>
        <v>0</v>
      </c>
      <c r="DD538">
        <f t="shared" si="1302"/>
        <v>0</v>
      </c>
      <c r="DE538">
        <f t="shared" si="1302"/>
        <v>0</v>
      </c>
      <c r="DF538">
        <f t="shared" si="1302"/>
        <v>0</v>
      </c>
      <c r="DG538">
        <f t="shared" si="1302"/>
        <v>0</v>
      </c>
      <c r="DH538">
        <f t="shared" si="1302"/>
        <v>0</v>
      </c>
      <c r="DI538">
        <f t="shared" si="1302"/>
        <v>0</v>
      </c>
      <c r="DJ538">
        <f t="shared" si="1302"/>
        <v>0</v>
      </c>
      <c r="DK538">
        <f t="shared" si="1302"/>
        <v>0</v>
      </c>
      <c r="DL538">
        <f t="shared" si="1302"/>
        <v>0</v>
      </c>
      <c r="DM538">
        <f t="shared" si="1302"/>
        <v>0</v>
      </c>
      <c r="DN538">
        <f t="shared" si="1303"/>
        <v>0</v>
      </c>
      <c r="DO538">
        <f t="shared" si="1303"/>
        <v>0</v>
      </c>
      <c r="DP538">
        <f t="shared" si="1303"/>
        <v>0</v>
      </c>
      <c r="DQ538">
        <f t="shared" si="1303"/>
        <v>0</v>
      </c>
      <c r="DR538">
        <f t="shared" si="1303"/>
        <v>0</v>
      </c>
      <c r="DS538">
        <f t="shared" si="1303"/>
        <v>0</v>
      </c>
      <c r="DT538">
        <f t="shared" si="1303"/>
        <v>0</v>
      </c>
      <c r="DU538">
        <f t="shared" si="1303"/>
        <v>0</v>
      </c>
      <c r="DV538">
        <f t="shared" si="1303"/>
        <v>0</v>
      </c>
      <c r="DW538">
        <f t="shared" si="1303"/>
        <v>0</v>
      </c>
      <c r="DX538">
        <f t="shared" si="1304"/>
        <v>0</v>
      </c>
      <c r="DY538">
        <f t="shared" si="1304"/>
        <v>0</v>
      </c>
      <c r="DZ538">
        <f t="shared" si="1304"/>
        <v>0</v>
      </c>
    </row>
    <row r="539" spans="1:130">
      <c r="A539" s="106"/>
      <c r="B539" s="55" t="s">
        <v>199</v>
      </c>
      <c r="C539" s="96"/>
      <c r="D539" s="18">
        <v>0</v>
      </c>
      <c r="E539" s="18">
        <v>0</v>
      </c>
      <c r="F539" s="18">
        <v>0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0</v>
      </c>
      <c r="AG539" s="18">
        <v>1</v>
      </c>
      <c r="AH539" s="18">
        <v>0</v>
      </c>
      <c r="AI539" s="18">
        <v>0</v>
      </c>
      <c r="AJ539" s="18">
        <v>0</v>
      </c>
      <c r="AK539" s="18">
        <v>0</v>
      </c>
      <c r="AL539" s="18">
        <v>0</v>
      </c>
      <c r="AM539" s="18">
        <v>0</v>
      </c>
      <c r="AN539" s="18">
        <v>0</v>
      </c>
      <c r="AO539" s="18">
        <v>0</v>
      </c>
      <c r="AP539" s="18">
        <v>0</v>
      </c>
      <c r="AQ539" s="18">
        <v>0</v>
      </c>
      <c r="AR539" s="18">
        <v>0</v>
      </c>
      <c r="AS539" s="18">
        <v>0</v>
      </c>
      <c r="AT539" s="18">
        <v>0</v>
      </c>
      <c r="AU539" s="18">
        <v>0</v>
      </c>
      <c r="AV539" s="18">
        <v>0</v>
      </c>
      <c r="AW539" s="18">
        <v>0</v>
      </c>
      <c r="AX539" s="18">
        <v>0</v>
      </c>
      <c r="AY539" s="18">
        <v>0</v>
      </c>
      <c r="AZ539" s="18">
        <v>0</v>
      </c>
      <c r="BA539" s="18">
        <v>0</v>
      </c>
      <c r="BB539" s="18">
        <v>0</v>
      </c>
      <c r="BC539" s="18">
        <v>0</v>
      </c>
      <c r="BD539" s="18">
        <v>0</v>
      </c>
      <c r="BE539" s="18">
        <v>0</v>
      </c>
      <c r="BF539" s="18">
        <v>0</v>
      </c>
      <c r="BG539" s="18">
        <v>0</v>
      </c>
      <c r="BH539" s="18">
        <v>0</v>
      </c>
      <c r="BI539" s="18">
        <v>0</v>
      </c>
      <c r="BJ539" s="118">
        <v>0</v>
      </c>
      <c r="BK539" s="118">
        <v>0</v>
      </c>
      <c r="BL539" s="18">
        <v>0</v>
      </c>
      <c r="BM539" s="18">
        <v>0</v>
      </c>
      <c r="BN539" s="18">
        <v>0</v>
      </c>
      <c r="BO539" s="103"/>
      <c r="BP539">
        <f t="shared" si="1298"/>
        <v>0</v>
      </c>
      <c r="BQ539">
        <f t="shared" si="1298"/>
        <v>0</v>
      </c>
      <c r="BR539">
        <f t="shared" si="1298"/>
        <v>0</v>
      </c>
      <c r="BS539">
        <f t="shared" si="1298"/>
        <v>0</v>
      </c>
      <c r="BT539">
        <f t="shared" si="1298"/>
        <v>0</v>
      </c>
      <c r="BU539">
        <f t="shared" si="1298"/>
        <v>0</v>
      </c>
      <c r="BV539">
        <f t="shared" si="1298"/>
        <v>0</v>
      </c>
      <c r="BW539">
        <f t="shared" si="1298"/>
        <v>0</v>
      </c>
      <c r="BX539">
        <f t="shared" si="1298"/>
        <v>0</v>
      </c>
      <c r="BY539">
        <f t="shared" si="1298"/>
        <v>0</v>
      </c>
      <c r="BZ539">
        <f t="shared" si="1299"/>
        <v>0</v>
      </c>
      <c r="CA539">
        <f t="shared" si="1299"/>
        <v>0</v>
      </c>
      <c r="CB539">
        <f t="shared" si="1299"/>
        <v>0</v>
      </c>
      <c r="CC539">
        <f t="shared" si="1299"/>
        <v>0</v>
      </c>
      <c r="CD539">
        <f t="shared" si="1299"/>
        <v>0</v>
      </c>
      <c r="CE539">
        <f t="shared" si="1299"/>
        <v>0</v>
      </c>
      <c r="CF539">
        <f t="shared" si="1299"/>
        <v>0</v>
      </c>
      <c r="CG539">
        <f t="shared" si="1299"/>
        <v>0</v>
      </c>
      <c r="CH539">
        <f t="shared" si="1299"/>
        <v>0</v>
      </c>
      <c r="CI539">
        <f t="shared" si="1299"/>
        <v>0</v>
      </c>
      <c r="CJ539">
        <f t="shared" si="1300"/>
        <v>0</v>
      </c>
      <c r="CK539">
        <f t="shared" si="1300"/>
        <v>0</v>
      </c>
      <c r="CL539">
        <f t="shared" si="1300"/>
        <v>0</v>
      </c>
      <c r="CM539">
        <f t="shared" si="1300"/>
        <v>0</v>
      </c>
      <c r="CN539">
        <f t="shared" si="1300"/>
        <v>0</v>
      </c>
      <c r="CO539">
        <f t="shared" si="1300"/>
        <v>0</v>
      </c>
      <c r="CP539">
        <f t="shared" si="1300"/>
        <v>0</v>
      </c>
      <c r="CQ539">
        <f t="shared" si="1300"/>
        <v>0</v>
      </c>
      <c r="CR539">
        <f t="shared" si="1300"/>
        <v>0</v>
      </c>
      <c r="CS539">
        <f t="shared" si="1300"/>
        <v>0</v>
      </c>
      <c r="CT539">
        <f t="shared" si="1301"/>
        <v>0</v>
      </c>
      <c r="CU539">
        <f t="shared" si="1301"/>
        <v>0</v>
      </c>
      <c r="CV539">
        <f t="shared" si="1301"/>
        <v>0</v>
      </c>
      <c r="CW539">
        <f t="shared" si="1301"/>
        <v>0</v>
      </c>
      <c r="CX539">
        <f t="shared" si="1301"/>
        <v>0</v>
      </c>
      <c r="CY539">
        <f t="shared" si="1301"/>
        <v>0</v>
      </c>
      <c r="CZ539">
        <f t="shared" si="1301"/>
        <v>0</v>
      </c>
      <c r="DA539">
        <f t="shared" si="1301"/>
        <v>0</v>
      </c>
      <c r="DB539">
        <f t="shared" si="1301"/>
        <v>0</v>
      </c>
      <c r="DC539">
        <f t="shared" si="1301"/>
        <v>0</v>
      </c>
      <c r="DD539">
        <f t="shared" si="1302"/>
        <v>0</v>
      </c>
      <c r="DE539">
        <f t="shared" si="1302"/>
        <v>0</v>
      </c>
      <c r="DF539">
        <f t="shared" si="1302"/>
        <v>0</v>
      </c>
      <c r="DG539">
        <f t="shared" si="1302"/>
        <v>0</v>
      </c>
      <c r="DH539">
        <f t="shared" si="1302"/>
        <v>0</v>
      </c>
      <c r="DI539">
        <f t="shared" si="1302"/>
        <v>0</v>
      </c>
      <c r="DJ539">
        <f t="shared" si="1302"/>
        <v>0</v>
      </c>
      <c r="DK539">
        <f t="shared" si="1302"/>
        <v>0</v>
      </c>
      <c r="DL539">
        <f t="shared" si="1302"/>
        <v>0</v>
      </c>
      <c r="DM539">
        <f t="shared" si="1302"/>
        <v>0</v>
      </c>
      <c r="DN539">
        <f t="shared" si="1303"/>
        <v>0</v>
      </c>
      <c r="DO539">
        <f t="shared" si="1303"/>
        <v>0</v>
      </c>
      <c r="DP539">
        <f t="shared" si="1303"/>
        <v>0</v>
      </c>
      <c r="DQ539">
        <f t="shared" si="1303"/>
        <v>0</v>
      </c>
      <c r="DR539">
        <f t="shared" si="1303"/>
        <v>0</v>
      </c>
      <c r="DS539">
        <f t="shared" si="1303"/>
        <v>0</v>
      </c>
      <c r="DT539">
        <f t="shared" si="1303"/>
        <v>0</v>
      </c>
      <c r="DU539">
        <f t="shared" si="1303"/>
        <v>0</v>
      </c>
      <c r="DV539">
        <f t="shared" si="1303"/>
        <v>0</v>
      </c>
      <c r="DW539">
        <f t="shared" si="1303"/>
        <v>0</v>
      </c>
      <c r="DX539">
        <f t="shared" si="1304"/>
        <v>0</v>
      </c>
      <c r="DY539">
        <f t="shared" si="1304"/>
        <v>0</v>
      </c>
      <c r="DZ539">
        <f t="shared" si="1304"/>
        <v>0</v>
      </c>
    </row>
    <row r="540" spans="1:130">
      <c r="A540" s="106"/>
      <c r="B540" s="55" t="s">
        <v>238</v>
      </c>
      <c r="C540" s="96"/>
      <c r="D540" s="18">
        <v>0</v>
      </c>
      <c r="E540" s="18">
        <v>0</v>
      </c>
      <c r="F540" s="18">
        <v>0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0</v>
      </c>
      <c r="AG540" s="73">
        <v>195</v>
      </c>
      <c r="AH540" s="18">
        <v>223</v>
      </c>
      <c r="AI540" s="18">
        <v>0</v>
      </c>
      <c r="AJ540" s="18">
        <v>0</v>
      </c>
      <c r="AK540" s="18">
        <v>0</v>
      </c>
      <c r="AL540" s="18">
        <v>0</v>
      </c>
      <c r="AM540" s="18">
        <v>0</v>
      </c>
      <c r="AN540" s="18">
        <v>0</v>
      </c>
      <c r="AO540" s="18">
        <v>0</v>
      </c>
      <c r="AP540" s="18">
        <v>0</v>
      </c>
      <c r="AQ540" s="18">
        <v>0</v>
      </c>
      <c r="AR540" s="18">
        <v>0</v>
      </c>
      <c r="AS540" s="18">
        <v>0</v>
      </c>
      <c r="AT540" s="18">
        <v>0</v>
      </c>
      <c r="AU540" s="18">
        <v>0</v>
      </c>
      <c r="AV540" s="18">
        <v>0</v>
      </c>
      <c r="AW540" s="18">
        <v>0</v>
      </c>
      <c r="AX540" s="18">
        <v>0</v>
      </c>
      <c r="AY540" s="18">
        <v>0</v>
      </c>
      <c r="AZ540" s="18">
        <v>0</v>
      </c>
      <c r="BA540" s="18">
        <v>0</v>
      </c>
      <c r="BB540" s="18">
        <v>0</v>
      </c>
      <c r="BC540" s="18">
        <v>0</v>
      </c>
      <c r="BD540" s="18">
        <v>0</v>
      </c>
      <c r="BE540" s="18">
        <v>0</v>
      </c>
      <c r="BF540" s="18">
        <v>0</v>
      </c>
      <c r="BG540" s="18">
        <v>0</v>
      </c>
      <c r="BH540" s="18">
        <v>0</v>
      </c>
      <c r="BI540" s="18">
        <v>0</v>
      </c>
      <c r="BJ540" s="18">
        <v>0</v>
      </c>
      <c r="BK540" s="18">
        <v>0</v>
      </c>
      <c r="BL540" s="18">
        <v>0</v>
      </c>
      <c r="BM540" s="18">
        <v>0</v>
      </c>
      <c r="BN540" s="18">
        <v>0</v>
      </c>
      <c r="BO540" s="103"/>
      <c r="BP540">
        <f t="shared" ref="BP540:BZ545" si="1305">IF($C540&lt;&gt;"",IF(D540&gt;0,1,0),0)</f>
        <v>0</v>
      </c>
      <c r="BQ540">
        <f t="shared" si="1305"/>
        <v>0</v>
      </c>
      <c r="BR540">
        <f t="shared" si="1305"/>
        <v>0</v>
      </c>
      <c r="BS540">
        <f t="shared" si="1305"/>
        <v>0</v>
      </c>
      <c r="BT540">
        <f t="shared" si="1305"/>
        <v>0</v>
      </c>
      <c r="BU540">
        <f t="shared" si="1305"/>
        <v>0</v>
      </c>
      <c r="BV540">
        <f t="shared" si="1305"/>
        <v>0</v>
      </c>
      <c r="BW540">
        <f t="shared" si="1305"/>
        <v>0</v>
      </c>
      <c r="BX540">
        <f t="shared" si="1305"/>
        <v>0</v>
      </c>
      <c r="BY540">
        <f t="shared" si="1305"/>
        <v>0</v>
      </c>
      <c r="BZ540">
        <f t="shared" si="1305"/>
        <v>0</v>
      </c>
      <c r="CA540">
        <f t="shared" si="1299"/>
        <v>0</v>
      </c>
      <c r="CB540">
        <f t="shared" si="1299"/>
        <v>0</v>
      </c>
      <c r="CC540">
        <f t="shared" si="1299"/>
        <v>0</v>
      </c>
      <c r="CD540">
        <f t="shared" si="1299"/>
        <v>0</v>
      </c>
      <c r="CE540">
        <f t="shared" si="1299"/>
        <v>0</v>
      </c>
      <c r="CF540">
        <f t="shared" si="1299"/>
        <v>0</v>
      </c>
      <c r="CG540">
        <f t="shared" si="1299"/>
        <v>0</v>
      </c>
      <c r="CH540">
        <f t="shared" si="1299"/>
        <v>0</v>
      </c>
      <c r="CI540">
        <f t="shared" si="1299"/>
        <v>0</v>
      </c>
      <c r="CJ540">
        <f t="shared" si="1300"/>
        <v>0</v>
      </c>
      <c r="CK540">
        <f t="shared" si="1300"/>
        <v>0</v>
      </c>
      <c r="CL540">
        <f t="shared" si="1300"/>
        <v>0</v>
      </c>
      <c r="CM540">
        <f t="shared" si="1300"/>
        <v>0</v>
      </c>
      <c r="CN540">
        <f t="shared" si="1300"/>
        <v>0</v>
      </c>
      <c r="CO540">
        <f t="shared" si="1300"/>
        <v>0</v>
      </c>
      <c r="CP540">
        <f t="shared" si="1300"/>
        <v>0</v>
      </c>
      <c r="CQ540">
        <f t="shared" si="1300"/>
        <v>0</v>
      </c>
      <c r="CR540">
        <f t="shared" si="1300"/>
        <v>0</v>
      </c>
      <c r="CS540">
        <f t="shared" si="1300"/>
        <v>0</v>
      </c>
      <c r="CT540">
        <f t="shared" si="1301"/>
        <v>0</v>
      </c>
      <c r="CU540">
        <f t="shared" si="1301"/>
        <v>0</v>
      </c>
      <c r="CV540">
        <f t="shared" si="1301"/>
        <v>0</v>
      </c>
      <c r="CW540">
        <f t="shared" si="1301"/>
        <v>0</v>
      </c>
      <c r="CX540">
        <f t="shared" si="1301"/>
        <v>0</v>
      </c>
      <c r="CY540">
        <f t="shared" si="1301"/>
        <v>0</v>
      </c>
      <c r="CZ540">
        <f t="shared" si="1301"/>
        <v>0</v>
      </c>
      <c r="DA540">
        <f t="shared" si="1301"/>
        <v>0</v>
      </c>
      <c r="DB540">
        <f t="shared" si="1301"/>
        <v>0</v>
      </c>
      <c r="DC540">
        <f t="shared" si="1301"/>
        <v>0</v>
      </c>
      <c r="DD540">
        <f t="shared" si="1302"/>
        <v>0</v>
      </c>
      <c r="DE540">
        <f t="shared" si="1302"/>
        <v>0</v>
      </c>
      <c r="DF540">
        <f t="shared" si="1302"/>
        <v>0</v>
      </c>
      <c r="DG540">
        <f t="shared" si="1302"/>
        <v>0</v>
      </c>
      <c r="DH540">
        <f t="shared" si="1302"/>
        <v>0</v>
      </c>
      <c r="DI540">
        <f t="shared" si="1302"/>
        <v>0</v>
      </c>
      <c r="DJ540">
        <f t="shared" si="1302"/>
        <v>0</v>
      </c>
      <c r="DK540">
        <f t="shared" si="1302"/>
        <v>0</v>
      </c>
      <c r="DL540">
        <f t="shared" si="1302"/>
        <v>0</v>
      </c>
      <c r="DM540">
        <f t="shared" si="1302"/>
        <v>0</v>
      </c>
      <c r="DN540">
        <f t="shared" si="1303"/>
        <v>0</v>
      </c>
      <c r="DO540">
        <f t="shared" si="1303"/>
        <v>0</v>
      </c>
      <c r="DP540">
        <f t="shared" si="1303"/>
        <v>0</v>
      </c>
      <c r="DQ540">
        <f t="shared" si="1303"/>
        <v>0</v>
      </c>
      <c r="DR540">
        <f t="shared" si="1303"/>
        <v>0</v>
      </c>
      <c r="DS540">
        <f t="shared" si="1303"/>
        <v>0</v>
      </c>
      <c r="DT540">
        <f t="shared" si="1303"/>
        <v>0</v>
      </c>
      <c r="DU540">
        <f t="shared" si="1303"/>
        <v>0</v>
      </c>
      <c r="DV540">
        <f t="shared" si="1303"/>
        <v>0</v>
      </c>
      <c r="DW540">
        <f t="shared" si="1303"/>
        <v>0</v>
      </c>
      <c r="DX540">
        <f t="shared" si="1304"/>
        <v>0</v>
      </c>
      <c r="DY540">
        <f t="shared" si="1304"/>
        <v>0</v>
      </c>
      <c r="DZ540">
        <f t="shared" si="1304"/>
        <v>0</v>
      </c>
    </row>
    <row r="541" spans="1:130">
      <c r="A541" s="106"/>
      <c r="B541" s="19" t="s">
        <v>2</v>
      </c>
      <c r="C541" s="96"/>
      <c r="D541" s="18">
        <v>0</v>
      </c>
      <c r="E541" s="18">
        <v>0</v>
      </c>
      <c r="F541" s="18">
        <v>0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>
        <v>280</v>
      </c>
      <c r="AI541" s="18">
        <v>21.6</v>
      </c>
      <c r="AJ541" s="18">
        <v>180</v>
      </c>
      <c r="AK541" s="18">
        <v>6.5</v>
      </c>
      <c r="AL541" s="18">
        <v>0</v>
      </c>
      <c r="AM541" s="18">
        <v>32.799999999999997</v>
      </c>
      <c r="AN541" s="18">
        <v>180</v>
      </c>
      <c r="AO541" s="18"/>
      <c r="AP541" s="41" t="s">
        <v>16</v>
      </c>
      <c r="AQ541" s="18">
        <v>411</v>
      </c>
      <c r="AR541" s="18"/>
      <c r="AS541" s="18"/>
      <c r="AT541" s="18"/>
      <c r="AU541" s="41" t="s">
        <v>16</v>
      </c>
      <c r="AV541" s="18">
        <v>361</v>
      </c>
      <c r="AW541" s="18">
        <v>316</v>
      </c>
      <c r="AX541" s="41" t="s">
        <v>16</v>
      </c>
      <c r="AY541" s="41" t="s">
        <v>16</v>
      </c>
      <c r="AZ541" s="18">
        <v>0</v>
      </c>
      <c r="BA541" s="18">
        <v>0</v>
      </c>
      <c r="BB541" s="18">
        <v>0</v>
      </c>
      <c r="BC541" s="18">
        <v>0</v>
      </c>
      <c r="BD541" s="18">
        <v>0</v>
      </c>
      <c r="BE541" s="18">
        <v>0</v>
      </c>
      <c r="BF541" s="18">
        <v>0</v>
      </c>
      <c r="BG541" s="18">
        <v>0</v>
      </c>
      <c r="BH541" s="18">
        <v>0</v>
      </c>
      <c r="BI541" s="18">
        <v>0</v>
      </c>
      <c r="BJ541" s="118">
        <v>0</v>
      </c>
      <c r="BK541" s="118">
        <v>0</v>
      </c>
      <c r="BL541" s="18">
        <v>0</v>
      </c>
      <c r="BM541" s="18">
        <v>0</v>
      </c>
      <c r="BN541" s="41">
        <v>0.38700000000000001</v>
      </c>
      <c r="BO541" s="103"/>
      <c r="BP541">
        <f t="shared" si="1305"/>
        <v>0</v>
      </c>
      <c r="BQ541">
        <f t="shared" si="1305"/>
        <v>0</v>
      </c>
      <c r="BR541">
        <f t="shared" si="1305"/>
        <v>0</v>
      </c>
      <c r="BS541">
        <f t="shared" si="1305"/>
        <v>0</v>
      </c>
      <c r="BT541">
        <f t="shared" si="1305"/>
        <v>0</v>
      </c>
      <c r="BU541">
        <f t="shared" si="1305"/>
        <v>0</v>
      </c>
      <c r="BV541">
        <f t="shared" si="1305"/>
        <v>0</v>
      </c>
      <c r="BW541">
        <f t="shared" si="1305"/>
        <v>0</v>
      </c>
      <c r="BX541">
        <f t="shared" si="1305"/>
        <v>0</v>
      </c>
      <c r="BY541">
        <f t="shared" si="1305"/>
        <v>0</v>
      </c>
      <c r="BZ541">
        <f t="shared" si="1305"/>
        <v>0</v>
      </c>
      <c r="CA541">
        <f t="shared" ref="CA541:CJ545" si="1306">IF($C541&lt;&gt;"",IF(O541&gt;0,1,0),0)</f>
        <v>0</v>
      </c>
      <c r="CB541">
        <f t="shared" si="1306"/>
        <v>0</v>
      </c>
      <c r="CC541">
        <f t="shared" si="1306"/>
        <v>0</v>
      </c>
      <c r="CD541">
        <f t="shared" si="1306"/>
        <v>0</v>
      </c>
      <c r="CE541">
        <f t="shared" si="1306"/>
        <v>0</v>
      </c>
      <c r="CF541">
        <f t="shared" si="1306"/>
        <v>0</v>
      </c>
      <c r="CG541">
        <f t="shared" si="1306"/>
        <v>0</v>
      </c>
      <c r="CH541">
        <f t="shared" si="1306"/>
        <v>0</v>
      </c>
      <c r="CI541">
        <f t="shared" si="1306"/>
        <v>0</v>
      </c>
      <c r="CJ541">
        <f t="shared" si="1306"/>
        <v>0</v>
      </c>
      <c r="CK541">
        <f t="shared" ref="CK541:CQ545" si="1307">IF($C541&lt;&gt;"",IF(Y541&gt;0,1,0),0)</f>
        <v>0</v>
      </c>
      <c r="CL541">
        <f t="shared" si="1307"/>
        <v>0</v>
      </c>
      <c r="CM541">
        <f t="shared" si="1307"/>
        <v>0</v>
      </c>
      <c r="CN541">
        <f t="shared" si="1307"/>
        <v>0</v>
      </c>
      <c r="CO541">
        <f t="shared" si="1307"/>
        <v>0</v>
      </c>
      <c r="CP541">
        <f t="shared" si="1307"/>
        <v>0</v>
      </c>
      <c r="CQ541">
        <f t="shared" si="1307"/>
        <v>0</v>
      </c>
      <c r="CR541">
        <f t="shared" ref="CR541:CT545" si="1308">IF($C541&lt;&gt;"",IF(AF541&gt;0,1,0),0)</f>
        <v>0</v>
      </c>
      <c r="CS541">
        <f t="shared" si="1308"/>
        <v>0</v>
      </c>
      <c r="CT541">
        <f t="shared" si="1308"/>
        <v>0</v>
      </c>
      <c r="CU541">
        <f t="shared" ref="CU541:DD545" si="1309">IF($C541&lt;&gt;"",IF(AI541&gt;0,1,0),0)</f>
        <v>0</v>
      </c>
      <c r="CV541">
        <f t="shared" si="1309"/>
        <v>0</v>
      </c>
      <c r="CW541">
        <f t="shared" si="1309"/>
        <v>0</v>
      </c>
      <c r="CX541">
        <f t="shared" si="1309"/>
        <v>0</v>
      </c>
      <c r="CY541">
        <f t="shared" si="1309"/>
        <v>0</v>
      </c>
      <c r="CZ541">
        <f t="shared" si="1309"/>
        <v>0</v>
      </c>
      <c r="DA541">
        <f t="shared" si="1309"/>
        <v>0</v>
      </c>
      <c r="DB541">
        <f t="shared" si="1309"/>
        <v>0</v>
      </c>
      <c r="DC541">
        <f t="shared" si="1309"/>
        <v>0</v>
      </c>
      <c r="DD541">
        <f t="shared" si="1309"/>
        <v>0</v>
      </c>
      <c r="DE541">
        <f t="shared" ref="DE541:DN545" si="1310">IF($C541&lt;&gt;"",IF(AS541&gt;0,1,0),0)</f>
        <v>0</v>
      </c>
      <c r="DF541">
        <f t="shared" si="1310"/>
        <v>0</v>
      </c>
      <c r="DG541">
        <f t="shared" si="1310"/>
        <v>0</v>
      </c>
      <c r="DH541">
        <f t="shared" si="1310"/>
        <v>0</v>
      </c>
      <c r="DI541">
        <f t="shared" si="1310"/>
        <v>0</v>
      </c>
      <c r="DJ541">
        <f t="shared" si="1310"/>
        <v>0</v>
      </c>
      <c r="DK541">
        <f t="shared" si="1310"/>
        <v>0</v>
      </c>
      <c r="DL541">
        <f t="shared" si="1310"/>
        <v>0</v>
      </c>
      <c r="DM541">
        <f t="shared" si="1310"/>
        <v>0</v>
      </c>
      <c r="DN541">
        <f t="shared" si="1310"/>
        <v>0</v>
      </c>
      <c r="DO541">
        <f t="shared" ref="DO541:DX545" si="1311">IF($C541&lt;&gt;"",IF(BC541&gt;0,1,0),0)</f>
        <v>0</v>
      </c>
      <c r="DP541">
        <f t="shared" si="1311"/>
        <v>0</v>
      </c>
      <c r="DQ541">
        <f t="shared" si="1311"/>
        <v>0</v>
      </c>
      <c r="DR541">
        <f t="shared" si="1311"/>
        <v>0</v>
      </c>
      <c r="DS541">
        <f t="shared" si="1311"/>
        <v>0</v>
      </c>
      <c r="DT541">
        <f t="shared" si="1311"/>
        <v>0</v>
      </c>
      <c r="DU541">
        <f t="shared" si="1311"/>
        <v>0</v>
      </c>
      <c r="DV541">
        <f t="shared" si="1311"/>
        <v>0</v>
      </c>
      <c r="DW541">
        <f t="shared" si="1311"/>
        <v>0</v>
      </c>
      <c r="DX541">
        <f t="shared" si="1311"/>
        <v>0</v>
      </c>
      <c r="DY541">
        <f t="shared" ref="DY541:DZ545" si="1312">IF($C541&lt;&gt;"",IF(BM541&gt;0,1,0),0)</f>
        <v>0</v>
      </c>
      <c r="DZ541">
        <f t="shared" si="1312"/>
        <v>0</v>
      </c>
    </row>
    <row r="542" spans="1:130">
      <c r="A542" s="106" t="str">
        <f>IF(LEFT(B594,1)&lt;&gt;"",IF(LEFT(B594,1)&lt;&gt;" ",COUNT($A$66:A536)+1,""),"")</f>
        <v/>
      </c>
      <c r="B542" s="55" t="s">
        <v>3</v>
      </c>
      <c r="C542" s="98"/>
      <c r="D542" s="18">
        <v>0</v>
      </c>
      <c r="E542" s="18">
        <v>0</v>
      </c>
      <c r="F542" s="18">
        <v>0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0.25</v>
      </c>
      <c r="V542" s="18">
        <v>0.182</v>
      </c>
      <c r="W542" s="18">
        <v>0.627</v>
      </c>
      <c r="X542" s="18">
        <v>0.46800000000000003</v>
      </c>
      <c r="Y542" s="18">
        <v>0.48380899999999999</v>
      </c>
      <c r="Z542" s="18">
        <v>6.2721429999999998</v>
      </c>
      <c r="AA542" s="18">
        <v>10.429460000000001</v>
      </c>
      <c r="AB542" s="18">
        <v>14.42835</v>
      </c>
      <c r="AC542" s="18">
        <v>26.199249999999999</v>
      </c>
      <c r="AD542" s="18">
        <v>50.166829999999997</v>
      </c>
      <c r="AE542" s="18">
        <v>86.637010000000004</v>
      </c>
      <c r="AF542" s="18">
        <v>107.7727</v>
      </c>
      <c r="AG542" s="41" t="s">
        <v>16</v>
      </c>
      <c r="AH542" s="41" t="s">
        <v>16</v>
      </c>
      <c r="AI542" s="18">
        <f>563.9232-AI541</f>
        <v>542.32319999999993</v>
      </c>
      <c r="AJ542" s="18">
        <v>2</v>
      </c>
      <c r="AK542" s="18">
        <f>205.0091-AK541</f>
        <v>198.50909999999999</v>
      </c>
      <c r="AL542" s="18">
        <v>210.0806</v>
      </c>
      <c r="AM542" s="18">
        <f>160.6035-AM541</f>
        <v>127.8035</v>
      </c>
      <c r="AN542" s="18">
        <v>32</v>
      </c>
      <c r="AO542" s="18">
        <v>261.85820000000001</v>
      </c>
      <c r="AP542" s="18">
        <v>138.54820000000001</v>
      </c>
      <c r="AQ542" s="41" t="s">
        <v>16</v>
      </c>
      <c r="AR542" s="18">
        <v>133.82411049999999</v>
      </c>
      <c r="AS542" s="18">
        <v>122.47190779999998</v>
      </c>
      <c r="AT542" s="18">
        <v>132.10391790000003</v>
      </c>
      <c r="AU542" s="18">
        <v>171.06076320000003</v>
      </c>
      <c r="AV542" s="41" t="s">
        <v>16</v>
      </c>
      <c r="AW542" s="18">
        <v>662.81775400000004</v>
      </c>
      <c r="AX542" s="18">
        <v>261.87284649999998</v>
      </c>
      <c r="AY542" s="18">
        <v>163.15281019999998</v>
      </c>
      <c r="AZ542" s="18">
        <v>60.491114599999996</v>
      </c>
      <c r="BA542" s="18">
        <v>44.587547499999999</v>
      </c>
      <c r="BB542" s="18">
        <v>45.352242200000006</v>
      </c>
      <c r="BC542" s="18">
        <v>114.41121930000001</v>
      </c>
      <c r="BD542" s="18">
        <v>26.032905900000003</v>
      </c>
      <c r="BE542" s="25">
        <v>22.1140121</v>
      </c>
      <c r="BF542" s="18">
        <v>22.774013499999999</v>
      </c>
      <c r="BG542" s="18">
        <v>18.829152700000002</v>
      </c>
      <c r="BH542" s="18">
        <v>11.185644999999999</v>
      </c>
      <c r="BI542" s="18">
        <v>17.516450800000001</v>
      </c>
      <c r="BJ542" s="18">
        <v>13.411795</v>
      </c>
      <c r="BK542" s="18">
        <v>11.608000000000001</v>
      </c>
      <c r="BL542" s="118">
        <v>12.746</v>
      </c>
      <c r="BM542" s="118">
        <v>18.774000000000001</v>
      </c>
      <c r="BN542" s="118">
        <v>15</v>
      </c>
      <c r="BO542" s="103"/>
      <c r="BP542">
        <f t="shared" si="1305"/>
        <v>0</v>
      </c>
      <c r="BQ542">
        <f t="shared" si="1305"/>
        <v>0</v>
      </c>
      <c r="BR542">
        <f t="shared" si="1305"/>
        <v>0</v>
      </c>
      <c r="BS542">
        <f t="shared" si="1305"/>
        <v>0</v>
      </c>
      <c r="BT542">
        <f t="shared" si="1305"/>
        <v>0</v>
      </c>
      <c r="BU542">
        <f t="shared" si="1305"/>
        <v>0</v>
      </c>
      <c r="BV542">
        <f t="shared" si="1305"/>
        <v>0</v>
      </c>
      <c r="BW542">
        <f t="shared" si="1305"/>
        <v>0</v>
      </c>
      <c r="BX542">
        <f t="shared" si="1305"/>
        <v>0</v>
      </c>
      <c r="BY542">
        <f t="shared" si="1305"/>
        <v>0</v>
      </c>
      <c r="BZ542">
        <f t="shared" si="1305"/>
        <v>0</v>
      </c>
      <c r="CA542">
        <f t="shared" si="1306"/>
        <v>0</v>
      </c>
      <c r="CB542">
        <f t="shared" si="1306"/>
        <v>0</v>
      </c>
      <c r="CC542">
        <f t="shared" si="1306"/>
        <v>0</v>
      </c>
      <c r="CD542">
        <f t="shared" si="1306"/>
        <v>0</v>
      </c>
      <c r="CE542">
        <f t="shared" si="1306"/>
        <v>0</v>
      </c>
      <c r="CF542">
        <f t="shared" si="1306"/>
        <v>0</v>
      </c>
      <c r="CG542">
        <f t="shared" si="1306"/>
        <v>0</v>
      </c>
      <c r="CH542">
        <f t="shared" si="1306"/>
        <v>0</v>
      </c>
      <c r="CI542">
        <f t="shared" si="1306"/>
        <v>0</v>
      </c>
      <c r="CJ542">
        <f t="shared" si="1306"/>
        <v>0</v>
      </c>
      <c r="CK542">
        <f t="shared" si="1307"/>
        <v>0</v>
      </c>
      <c r="CL542">
        <f t="shared" si="1307"/>
        <v>0</v>
      </c>
      <c r="CM542">
        <f t="shared" si="1307"/>
        <v>0</v>
      </c>
      <c r="CN542">
        <f t="shared" si="1307"/>
        <v>0</v>
      </c>
      <c r="CO542">
        <f t="shared" si="1307"/>
        <v>0</v>
      </c>
      <c r="CP542">
        <f t="shared" si="1307"/>
        <v>0</v>
      </c>
      <c r="CQ542">
        <f t="shared" si="1307"/>
        <v>0</v>
      </c>
      <c r="CR542">
        <f t="shared" si="1308"/>
        <v>0</v>
      </c>
      <c r="CS542">
        <f t="shared" si="1308"/>
        <v>0</v>
      </c>
      <c r="CT542">
        <f t="shared" si="1308"/>
        <v>0</v>
      </c>
      <c r="CU542">
        <f t="shared" si="1309"/>
        <v>0</v>
      </c>
      <c r="CV542">
        <f t="shared" si="1309"/>
        <v>0</v>
      </c>
      <c r="CW542">
        <f t="shared" si="1309"/>
        <v>0</v>
      </c>
      <c r="CX542">
        <f t="shared" si="1309"/>
        <v>0</v>
      </c>
      <c r="CY542">
        <f t="shared" si="1309"/>
        <v>0</v>
      </c>
      <c r="CZ542">
        <f t="shared" si="1309"/>
        <v>0</v>
      </c>
      <c r="DA542">
        <f t="shared" si="1309"/>
        <v>0</v>
      </c>
      <c r="DB542">
        <f t="shared" si="1309"/>
        <v>0</v>
      </c>
      <c r="DC542">
        <f t="shared" si="1309"/>
        <v>0</v>
      </c>
      <c r="DD542">
        <f t="shared" si="1309"/>
        <v>0</v>
      </c>
      <c r="DE542">
        <f t="shared" si="1310"/>
        <v>0</v>
      </c>
      <c r="DF542">
        <f t="shared" si="1310"/>
        <v>0</v>
      </c>
      <c r="DG542">
        <f t="shared" si="1310"/>
        <v>0</v>
      </c>
      <c r="DH542">
        <f t="shared" si="1310"/>
        <v>0</v>
      </c>
      <c r="DI542">
        <f t="shared" si="1310"/>
        <v>0</v>
      </c>
      <c r="DJ542">
        <f t="shared" si="1310"/>
        <v>0</v>
      </c>
      <c r="DK542">
        <f t="shared" si="1310"/>
        <v>0</v>
      </c>
      <c r="DL542">
        <f t="shared" si="1310"/>
        <v>0</v>
      </c>
      <c r="DM542">
        <f t="shared" si="1310"/>
        <v>0</v>
      </c>
      <c r="DN542">
        <f t="shared" si="1310"/>
        <v>0</v>
      </c>
      <c r="DO542">
        <f t="shared" si="1311"/>
        <v>0</v>
      </c>
      <c r="DP542">
        <f t="shared" si="1311"/>
        <v>0</v>
      </c>
      <c r="DQ542">
        <f t="shared" si="1311"/>
        <v>0</v>
      </c>
      <c r="DR542">
        <f t="shared" si="1311"/>
        <v>0</v>
      </c>
      <c r="DS542">
        <f t="shared" si="1311"/>
        <v>0</v>
      </c>
      <c r="DT542">
        <f t="shared" si="1311"/>
        <v>0</v>
      </c>
      <c r="DU542">
        <f t="shared" si="1311"/>
        <v>0</v>
      </c>
      <c r="DV542">
        <f t="shared" si="1311"/>
        <v>0</v>
      </c>
      <c r="DW542">
        <f t="shared" si="1311"/>
        <v>0</v>
      </c>
      <c r="DX542">
        <f t="shared" si="1311"/>
        <v>0</v>
      </c>
      <c r="DY542">
        <f t="shared" si="1312"/>
        <v>0</v>
      </c>
      <c r="DZ542">
        <f t="shared" si="1312"/>
        <v>0</v>
      </c>
    </row>
    <row r="543" spans="1:130">
      <c r="A543" s="106"/>
      <c r="B543" s="55" t="s">
        <v>18</v>
      </c>
      <c r="C543" s="90"/>
      <c r="D543" s="18">
        <v>0</v>
      </c>
      <c r="E543" s="18">
        <v>0</v>
      </c>
      <c r="F543" s="18">
        <v>0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11.4</v>
      </c>
      <c r="Z543" s="18">
        <v>41.3</v>
      </c>
      <c r="AA543" s="18">
        <v>35.799999999999997</v>
      </c>
      <c r="AB543" s="18">
        <v>368</v>
      </c>
      <c r="AC543" s="41" t="s">
        <v>16</v>
      </c>
      <c r="AD543" s="41" t="s">
        <v>16</v>
      </c>
      <c r="AE543" s="41" t="s">
        <v>16</v>
      </c>
      <c r="AF543" s="41" t="s">
        <v>16</v>
      </c>
      <c r="AG543" s="18">
        <v>132</v>
      </c>
      <c r="AH543" s="41" t="s">
        <v>16</v>
      </c>
      <c r="AI543" s="41" t="s">
        <v>16</v>
      </c>
      <c r="AJ543" s="41" t="s">
        <v>16</v>
      </c>
      <c r="AK543" s="41" t="s">
        <v>16</v>
      </c>
      <c r="AL543" s="41" t="s">
        <v>16</v>
      </c>
      <c r="AM543" s="41" t="s">
        <v>16</v>
      </c>
      <c r="AN543" s="41" t="s">
        <v>16</v>
      </c>
      <c r="AO543" s="41" t="s">
        <v>16</v>
      </c>
      <c r="AP543" s="41" t="s">
        <v>16</v>
      </c>
      <c r="AQ543" s="41" t="s">
        <v>16</v>
      </c>
      <c r="AR543" s="41" t="s">
        <v>16</v>
      </c>
      <c r="AS543" s="18">
        <v>35</v>
      </c>
      <c r="AT543" s="41" t="s">
        <v>16</v>
      </c>
      <c r="AU543" s="41" t="s">
        <v>16</v>
      </c>
      <c r="AV543" s="41" t="s">
        <v>16</v>
      </c>
      <c r="AW543" s="41" t="s">
        <v>16</v>
      </c>
      <c r="AX543" s="41" t="s">
        <v>16</v>
      </c>
      <c r="AY543" s="18">
        <v>0</v>
      </c>
      <c r="AZ543" s="18">
        <v>0</v>
      </c>
      <c r="BA543" s="18">
        <v>0</v>
      </c>
      <c r="BB543" s="18">
        <v>0</v>
      </c>
      <c r="BC543" s="18">
        <v>0</v>
      </c>
      <c r="BD543" s="18">
        <v>0</v>
      </c>
      <c r="BE543" s="18">
        <v>0</v>
      </c>
      <c r="BF543" s="18">
        <v>0</v>
      </c>
      <c r="BG543" s="18">
        <v>0</v>
      </c>
      <c r="BH543" s="18">
        <v>0</v>
      </c>
      <c r="BI543" s="18">
        <v>0</v>
      </c>
      <c r="BJ543" s="118">
        <v>0</v>
      </c>
      <c r="BK543" s="118">
        <v>0</v>
      </c>
      <c r="BL543" s="18">
        <v>0</v>
      </c>
      <c r="BM543" s="18">
        <v>0</v>
      </c>
      <c r="BN543" s="18">
        <v>0</v>
      </c>
      <c r="BO543" s="103"/>
      <c r="BP543">
        <f t="shared" si="1305"/>
        <v>0</v>
      </c>
      <c r="BQ543">
        <f t="shared" si="1305"/>
        <v>0</v>
      </c>
      <c r="BR543">
        <f t="shared" si="1305"/>
        <v>0</v>
      </c>
      <c r="BS543">
        <f t="shared" si="1305"/>
        <v>0</v>
      </c>
      <c r="BT543">
        <f t="shared" si="1305"/>
        <v>0</v>
      </c>
      <c r="BU543">
        <f t="shared" si="1305"/>
        <v>0</v>
      </c>
      <c r="BV543">
        <f t="shared" si="1305"/>
        <v>0</v>
      </c>
      <c r="BW543">
        <f t="shared" si="1305"/>
        <v>0</v>
      </c>
      <c r="BX543">
        <f t="shared" si="1305"/>
        <v>0</v>
      </c>
      <c r="BY543">
        <f t="shared" si="1305"/>
        <v>0</v>
      </c>
      <c r="BZ543">
        <f t="shared" si="1305"/>
        <v>0</v>
      </c>
      <c r="CA543">
        <f t="shared" si="1306"/>
        <v>0</v>
      </c>
      <c r="CB543">
        <f t="shared" si="1306"/>
        <v>0</v>
      </c>
      <c r="CC543">
        <f t="shared" si="1306"/>
        <v>0</v>
      </c>
      <c r="CD543">
        <f t="shared" si="1306"/>
        <v>0</v>
      </c>
      <c r="CE543">
        <f t="shared" si="1306"/>
        <v>0</v>
      </c>
      <c r="CF543">
        <f t="shared" si="1306"/>
        <v>0</v>
      </c>
      <c r="CG543">
        <f t="shared" si="1306"/>
        <v>0</v>
      </c>
      <c r="CH543">
        <f t="shared" si="1306"/>
        <v>0</v>
      </c>
      <c r="CI543">
        <f t="shared" si="1306"/>
        <v>0</v>
      </c>
      <c r="CJ543">
        <f t="shared" si="1306"/>
        <v>0</v>
      </c>
      <c r="CK543">
        <f t="shared" si="1307"/>
        <v>0</v>
      </c>
      <c r="CL543">
        <f t="shared" si="1307"/>
        <v>0</v>
      </c>
      <c r="CM543">
        <f t="shared" si="1307"/>
        <v>0</v>
      </c>
      <c r="CN543">
        <f t="shared" si="1307"/>
        <v>0</v>
      </c>
      <c r="CO543">
        <f t="shared" si="1307"/>
        <v>0</v>
      </c>
      <c r="CP543">
        <f t="shared" si="1307"/>
        <v>0</v>
      </c>
      <c r="CQ543">
        <f t="shared" si="1307"/>
        <v>0</v>
      </c>
      <c r="CR543">
        <f t="shared" si="1308"/>
        <v>0</v>
      </c>
      <c r="CS543">
        <f t="shared" si="1308"/>
        <v>0</v>
      </c>
      <c r="CT543">
        <f t="shared" si="1308"/>
        <v>0</v>
      </c>
      <c r="CU543">
        <f t="shared" si="1309"/>
        <v>0</v>
      </c>
      <c r="CV543">
        <f t="shared" si="1309"/>
        <v>0</v>
      </c>
      <c r="CW543">
        <f t="shared" si="1309"/>
        <v>0</v>
      </c>
      <c r="CX543">
        <f t="shared" si="1309"/>
        <v>0</v>
      </c>
      <c r="CY543">
        <f t="shared" si="1309"/>
        <v>0</v>
      </c>
      <c r="CZ543">
        <f t="shared" si="1309"/>
        <v>0</v>
      </c>
      <c r="DA543">
        <f t="shared" si="1309"/>
        <v>0</v>
      </c>
      <c r="DB543">
        <f t="shared" si="1309"/>
        <v>0</v>
      </c>
      <c r="DC543">
        <f t="shared" si="1309"/>
        <v>0</v>
      </c>
      <c r="DD543">
        <f t="shared" si="1309"/>
        <v>0</v>
      </c>
      <c r="DE543">
        <f t="shared" si="1310"/>
        <v>0</v>
      </c>
      <c r="DF543">
        <f t="shared" si="1310"/>
        <v>0</v>
      </c>
      <c r="DG543">
        <f t="shared" si="1310"/>
        <v>0</v>
      </c>
      <c r="DH543">
        <f t="shared" si="1310"/>
        <v>0</v>
      </c>
      <c r="DI543">
        <f t="shared" si="1310"/>
        <v>0</v>
      </c>
      <c r="DJ543">
        <f t="shared" si="1310"/>
        <v>0</v>
      </c>
      <c r="DK543">
        <f t="shared" si="1310"/>
        <v>0</v>
      </c>
      <c r="DL543">
        <f t="shared" si="1310"/>
        <v>0</v>
      </c>
      <c r="DM543">
        <f t="shared" si="1310"/>
        <v>0</v>
      </c>
      <c r="DN543">
        <f t="shared" si="1310"/>
        <v>0</v>
      </c>
      <c r="DO543">
        <f t="shared" si="1311"/>
        <v>0</v>
      </c>
      <c r="DP543">
        <f t="shared" si="1311"/>
        <v>0</v>
      </c>
      <c r="DQ543">
        <f t="shared" si="1311"/>
        <v>0</v>
      </c>
      <c r="DR543">
        <f t="shared" si="1311"/>
        <v>0</v>
      </c>
      <c r="DS543">
        <f t="shared" si="1311"/>
        <v>0</v>
      </c>
      <c r="DT543">
        <f t="shared" si="1311"/>
        <v>0</v>
      </c>
      <c r="DU543">
        <f t="shared" si="1311"/>
        <v>0</v>
      </c>
      <c r="DV543">
        <f t="shared" si="1311"/>
        <v>0</v>
      </c>
      <c r="DW543">
        <f t="shared" si="1311"/>
        <v>0</v>
      </c>
      <c r="DX543">
        <f t="shared" si="1311"/>
        <v>0</v>
      </c>
      <c r="DY543">
        <f t="shared" si="1312"/>
        <v>0</v>
      </c>
      <c r="DZ543">
        <f t="shared" si="1312"/>
        <v>0</v>
      </c>
    </row>
    <row r="544" spans="1:130">
      <c r="A544" s="106"/>
      <c r="B544" s="19" t="s">
        <v>205</v>
      </c>
      <c r="C544" s="98"/>
      <c r="D544" s="18">
        <v>0</v>
      </c>
      <c r="E544" s="18">
        <v>0</v>
      </c>
      <c r="F544" s="18">
        <v>0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0.82799999999999996</v>
      </c>
      <c r="W544" s="18">
        <v>1.9730000000000001</v>
      </c>
      <c r="X544" s="18">
        <v>2.2149999999999999</v>
      </c>
      <c r="Y544" s="18">
        <v>4.1689999999999996</v>
      </c>
      <c r="Z544" s="18">
        <v>50.658000000000001</v>
      </c>
      <c r="AA544" s="18">
        <v>66</v>
      </c>
      <c r="AB544" s="41" t="s">
        <v>16</v>
      </c>
      <c r="AC544" s="18">
        <v>259.10829999999999</v>
      </c>
      <c r="AD544" s="18">
        <v>310.51510000000002</v>
      </c>
      <c r="AE544" s="18">
        <v>349.07650000000001</v>
      </c>
      <c r="AF544" s="18">
        <v>373.84289999999999</v>
      </c>
      <c r="AG544" s="18">
        <v>219</v>
      </c>
      <c r="AH544" s="18">
        <v>328.44009999999997</v>
      </c>
      <c r="AI544" s="18">
        <v>180.4982</v>
      </c>
      <c r="AJ544" s="18">
        <v>124.80500000000001</v>
      </c>
      <c r="AK544" s="18">
        <v>185.6377</v>
      </c>
      <c r="AL544" s="18">
        <v>132.82570000000001</v>
      </c>
      <c r="AM544" s="18">
        <v>132.36019999999999</v>
      </c>
      <c r="AN544" s="18">
        <v>102.5076</v>
      </c>
      <c r="AO544" s="18">
        <v>91.987669999999994</v>
      </c>
      <c r="AP544" s="18">
        <v>110.1768</v>
      </c>
      <c r="AQ544" s="18">
        <v>118.1521</v>
      </c>
      <c r="AR544" s="18">
        <v>122.44783269999999</v>
      </c>
      <c r="AS544" s="18">
        <v>45.285276500000002</v>
      </c>
      <c r="AT544" s="18">
        <v>44.134731700000003</v>
      </c>
      <c r="AU544" s="18">
        <v>55.105131999999998</v>
      </c>
      <c r="AV544" s="18">
        <v>122.7821256</v>
      </c>
      <c r="AW544" s="18">
        <v>32.6000728</v>
      </c>
      <c r="AX544" s="18">
        <v>4.4274589999999998</v>
      </c>
      <c r="AY544" s="18">
        <v>2.3964259999999999</v>
      </c>
      <c r="AZ544" s="18">
        <v>2.7356704999999999</v>
      </c>
      <c r="BA544" s="18">
        <v>3.2317178000000002</v>
      </c>
      <c r="BB544" s="18">
        <v>3.2505134000000004</v>
      </c>
      <c r="BC544" s="18">
        <v>0.83599999999999997</v>
      </c>
      <c r="BD544" s="18">
        <v>0.83599999999999997</v>
      </c>
      <c r="BE544" s="25">
        <v>0.83599999999999997</v>
      </c>
      <c r="BF544" s="18">
        <v>0.83599999999999997</v>
      </c>
      <c r="BG544" s="18">
        <v>0.83599999999999997</v>
      </c>
      <c r="BH544" s="18">
        <v>2.7679999999999998</v>
      </c>
      <c r="BI544" s="18">
        <v>0.38700000000000001</v>
      </c>
      <c r="BJ544" s="41">
        <v>0.38700000000000001</v>
      </c>
      <c r="BK544" s="41">
        <v>0.38700000000000001</v>
      </c>
      <c r="BL544" s="41">
        <v>0.38700000000000001</v>
      </c>
      <c r="BM544" s="41">
        <v>0.38700000000000001</v>
      </c>
      <c r="BN544" s="41">
        <v>0.38700000000000001</v>
      </c>
      <c r="BO544" s="103"/>
      <c r="BP544">
        <f t="shared" si="1305"/>
        <v>0</v>
      </c>
      <c r="BQ544">
        <f t="shared" si="1305"/>
        <v>0</v>
      </c>
      <c r="BR544">
        <f t="shared" si="1305"/>
        <v>0</v>
      </c>
      <c r="BS544">
        <f t="shared" si="1305"/>
        <v>0</v>
      </c>
      <c r="BT544">
        <f t="shared" si="1305"/>
        <v>0</v>
      </c>
      <c r="BU544">
        <f t="shared" si="1305"/>
        <v>0</v>
      </c>
      <c r="BV544">
        <f t="shared" si="1305"/>
        <v>0</v>
      </c>
      <c r="BW544">
        <f t="shared" si="1305"/>
        <v>0</v>
      </c>
      <c r="BX544">
        <f t="shared" si="1305"/>
        <v>0</v>
      </c>
      <c r="BY544">
        <f t="shared" si="1305"/>
        <v>0</v>
      </c>
      <c r="BZ544">
        <f t="shared" si="1305"/>
        <v>0</v>
      </c>
      <c r="CA544">
        <f t="shared" si="1306"/>
        <v>0</v>
      </c>
      <c r="CB544">
        <f t="shared" si="1306"/>
        <v>0</v>
      </c>
      <c r="CC544">
        <f t="shared" si="1306"/>
        <v>0</v>
      </c>
      <c r="CD544">
        <f t="shared" si="1306"/>
        <v>0</v>
      </c>
      <c r="CE544">
        <f t="shared" si="1306"/>
        <v>0</v>
      </c>
      <c r="CF544">
        <f t="shared" si="1306"/>
        <v>0</v>
      </c>
      <c r="CG544">
        <f t="shared" si="1306"/>
        <v>0</v>
      </c>
      <c r="CH544">
        <f t="shared" si="1306"/>
        <v>0</v>
      </c>
      <c r="CI544">
        <f t="shared" si="1306"/>
        <v>0</v>
      </c>
      <c r="CJ544">
        <f t="shared" si="1306"/>
        <v>0</v>
      </c>
      <c r="CK544">
        <f t="shared" si="1307"/>
        <v>0</v>
      </c>
      <c r="CL544">
        <f t="shared" si="1307"/>
        <v>0</v>
      </c>
      <c r="CM544">
        <f t="shared" si="1307"/>
        <v>0</v>
      </c>
      <c r="CN544">
        <f t="shared" si="1307"/>
        <v>0</v>
      </c>
      <c r="CO544">
        <f t="shared" si="1307"/>
        <v>0</v>
      </c>
      <c r="CP544">
        <f t="shared" si="1307"/>
        <v>0</v>
      </c>
      <c r="CQ544">
        <f t="shared" si="1307"/>
        <v>0</v>
      </c>
      <c r="CR544">
        <f t="shared" si="1308"/>
        <v>0</v>
      </c>
      <c r="CS544">
        <f t="shared" si="1308"/>
        <v>0</v>
      </c>
      <c r="CT544">
        <f t="shared" si="1308"/>
        <v>0</v>
      </c>
      <c r="CU544">
        <f t="shared" si="1309"/>
        <v>0</v>
      </c>
      <c r="CV544">
        <f t="shared" si="1309"/>
        <v>0</v>
      </c>
      <c r="CW544">
        <f t="shared" si="1309"/>
        <v>0</v>
      </c>
      <c r="CX544">
        <f t="shared" si="1309"/>
        <v>0</v>
      </c>
      <c r="CY544">
        <f t="shared" si="1309"/>
        <v>0</v>
      </c>
      <c r="CZ544">
        <f t="shared" si="1309"/>
        <v>0</v>
      </c>
      <c r="DA544">
        <f t="shared" si="1309"/>
        <v>0</v>
      </c>
      <c r="DB544">
        <f t="shared" si="1309"/>
        <v>0</v>
      </c>
      <c r="DC544">
        <f t="shared" si="1309"/>
        <v>0</v>
      </c>
      <c r="DD544">
        <f t="shared" si="1309"/>
        <v>0</v>
      </c>
      <c r="DE544">
        <f t="shared" si="1310"/>
        <v>0</v>
      </c>
      <c r="DF544">
        <f t="shared" si="1310"/>
        <v>0</v>
      </c>
      <c r="DG544">
        <f t="shared" si="1310"/>
        <v>0</v>
      </c>
      <c r="DH544">
        <f t="shared" si="1310"/>
        <v>0</v>
      </c>
      <c r="DI544">
        <f t="shared" si="1310"/>
        <v>0</v>
      </c>
      <c r="DJ544">
        <f t="shared" si="1310"/>
        <v>0</v>
      </c>
      <c r="DK544">
        <f t="shared" si="1310"/>
        <v>0</v>
      </c>
      <c r="DL544">
        <f t="shared" si="1310"/>
        <v>0</v>
      </c>
      <c r="DM544">
        <f t="shared" si="1310"/>
        <v>0</v>
      </c>
      <c r="DN544">
        <f t="shared" si="1310"/>
        <v>0</v>
      </c>
      <c r="DO544">
        <f t="shared" si="1311"/>
        <v>0</v>
      </c>
      <c r="DP544">
        <f t="shared" si="1311"/>
        <v>0</v>
      </c>
      <c r="DQ544">
        <f t="shared" si="1311"/>
        <v>0</v>
      </c>
      <c r="DR544">
        <f t="shared" si="1311"/>
        <v>0</v>
      </c>
      <c r="DS544">
        <f t="shared" si="1311"/>
        <v>0</v>
      </c>
      <c r="DT544">
        <f t="shared" si="1311"/>
        <v>0</v>
      </c>
      <c r="DU544">
        <f t="shared" si="1311"/>
        <v>0</v>
      </c>
      <c r="DV544">
        <f t="shared" si="1311"/>
        <v>0</v>
      </c>
      <c r="DW544">
        <f t="shared" si="1311"/>
        <v>0</v>
      </c>
      <c r="DX544">
        <f t="shared" si="1311"/>
        <v>0</v>
      </c>
      <c r="DY544">
        <f t="shared" si="1312"/>
        <v>0</v>
      </c>
      <c r="DZ544">
        <f t="shared" si="1312"/>
        <v>0</v>
      </c>
    </row>
    <row r="545" spans="1:130">
      <c r="A545" s="106"/>
      <c r="B545" s="19" t="s">
        <v>210</v>
      </c>
      <c r="C545" s="9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41"/>
      <c r="AC545" s="18">
        <v>0</v>
      </c>
      <c r="AD545" s="18">
        <v>0</v>
      </c>
      <c r="AE545" s="18">
        <v>0</v>
      </c>
      <c r="AF545" s="18">
        <v>0</v>
      </c>
      <c r="AG545" s="18">
        <v>0</v>
      </c>
      <c r="AH545" s="18">
        <v>0</v>
      </c>
      <c r="AI545" s="18">
        <v>0</v>
      </c>
      <c r="AJ545" s="18">
        <v>0</v>
      </c>
      <c r="AK545" s="18">
        <v>0</v>
      </c>
      <c r="AL545" s="18">
        <v>0</v>
      </c>
      <c r="AM545" s="18">
        <v>0</v>
      </c>
      <c r="AN545" s="18">
        <v>0</v>
      </c>
      <c r="AO545" s="18">
        <v>0</v>
      </c>
      <c r="AP545" s="18">
        <v>0</v>
      </c>
      <c r="AQ545" s="18">
        <v>764.66216216216208</v>
      </c>
      <c r="AR545" s="74">
        <v>729.4701986754967</v>
      </c>
      <c r="AS545" s="74">
        <v>740.27400801344186</v>
      </c>
      <c r="AT545" s="74">
        <v>722.80065476806249</v>
      </c>
      <c r="AU545" s="74">
        <v>662.09282213894494</v>
      </c>
      <c r="AV545" s="74">
        <v>649.33847850055122</v>
      </c>
      <c r="AW545" s="74">
        <v>621.70542635658921</v>
      </c>
      <c r="AX545" s="74">
        <v>632.8767123287671</v>
      </c>
      <c r="AY545" s="74">
        <v>673.97769516728636</v>
      </c>
      <c r="AZ545" s="74">
        <v>389.86522911051213</v>
      </c>
      <c r="BA545" s="74">
        <v>437.38666666666666</v>
      </c>
      <c r="BB545" s="74">
        <v>405.02702702702703</v>
      </c>
      <c r="BC545" s="74">
        <v>372.69789983844913</v>
      </c>
      <c r="BD545" s="74">
        <v>671.27440904419313</v>
      </c>
      <c r="BE545" s="74">
        <v>561.38170974155071</v>
      </c>
      <c r="BF545" s="74">
        <v>538.88633225954902</v>
      </c>
      <c r="BG545" s="74">
        <v>1563.9668660837551</v>
      </c>
      <c r="BH545" s="140">
        <v>1182.9545454545455</v>
      </c>
      <c r="BI545" s="140">
        <v>792.41379310344826</v>
      </c>
      <c r="BJ545" s="140">
        <v>829.75993377483439</v>
      </c>
      <c r="BK545" s="140">
        <v>611.9951040391677</v>
      </c>
      <c r="BL545" s="140">
        <v>83.963056255247693</v>
      </c>
      <c r="BM545" s="140">
        <v>81.967213114754102</v>
      </c>
      <c r="BN545" s="118">
        <v>80.97165991902834</v>
      </c>
      <c r="BO545" s="103"/>
      <c r="BP545">
        <f t="shared" si="1305"/>
        <v>0</v>
      </c>
      <c r="BQ545">
        <f t="shared" si="1305"/>
        <v>0</v>
      </c>
      <c r="BR545">
        <f t="shared" si="1305"/>
        <v>0</v>
      </c>
      <c r="BS545">
        <f t="shared" si="1305"/>
        <v>0</v>
      </c>
      <c r="BT545">
        <f t="shared" si="1305"/>
        <v>0</v>
      </c>
      <c r="BU545">
        <f t="shared" si="1305"/>
        <v>0</v>
      </c>
      <c r="BV545">
        <f t="shared" si="1305"/>
        <v>0</v>
      </c>
      <c r="BW545">
        <f t="shared" si="1305"/>
        <v>0</v>
      </c>
      <c r="BX545">
        <f t="shared" si="1305"/>
        <v>0</v>
      </c>
      <c r="BY545">
        <f t="shared" si="1305"/>
        <v>0</v>
      </c>
      <c r="BZ545">
        <f t="shared" si="1305"/>
        <v>0</v>
      </c>
      <c r="CA545">
        <f t="shared" si="1306"/>
        <v>0</v>
      </c>
      <c r="CB545">
        <f t="shared" si="1306"/>
        <v>0</v>
      </c>
      <c r="CC545">
        <f t="shared" si="1306"/>
        <v>0</v>
      </c>
      <c r="CD545">
        <f t="shared" si="1306"/>
        <v>0</v>
      </c>
      <c r="CE545">
        <f t="shared" si="1306"/>
        <v>0</v>
      </c>
      <c r="CF545">
        <f t="shared" si="1306"/>
        <v>0</v>
      </c>
      <c r="CG545">
        <f t="shared" si="1306"/>
        <v>0</v>
      </c>
      <c r="CH545">
        <f t="shared" si="1306"/>
        <v>0</v>
      </c>
      <c r="CI545">
        <f t="shared" si="1306"/>
        <v>0</v>
      </c>
      <c r="CJ545">
        <f t="shared" si="1306"/>
        <v>0</v>
      </c>
      <c r="CK545">
        <f t="shared" si="1307"/>
        <v>0</v>
      </c>
      <c r="CL545">
        <f t="shared" si="1307"/>
        <v>0</v>
      </c>
      <c r="CM545">
        <f t="shared" si="1307"/>
        <v>0</v>
      </c>
      <c r="CN545">
        <f t="shared" si="1307"/>
        <v>0</v>
      </c>
      <c r="CO545">
        <f t="shared" si="1307"/>
        <v>0</v>
      </c>
      <c r="CP545">
        <f t="shared" si="1307"/>
        <v>0</v>
      </c>
      <c r="CQ545">
        <f t="shared" si="1307"/>
        <v>0</v>
      </c>
      <c r="CR545">
        <f t="shared" si="1308"/>
        <v>0</v>
      </c>
      <c r="CS545">
        <f t="shared" si="1308"/>
        <v>0</v>
      </c>
      <c r="CT545">
        <f t="shared" si="1308"/>
        <v>0</v>
      </c>
      <c r="CU545">
        <f t="shared" si="1309"/>
        <v>0</v>
      </c>
      <c r="CV545">
        <f t="shared" si="1309"/>
        <v>0</v>
      </c>
      <c r="CW545">
        <f t="shared" si="1309"/>
        <v>0</v>
      </c>
      <c r="CX545">
        <f t="shared" si="1309"/>
        <v>0</v>
      </c>
      <c r="CY545">
        <f t="shared" si="1309"/>
        <v>0</v>
      </c>
      <c r="CZ545">
        <f t="shared" si="1309"/>
        <v>0</v>
      </c>
      <c r="DA545">
        <f t="shared" si="1309"/>
        <v>0</v>
      </c>
      <c r="DB545">
        <f t="shared" si="1309"/>
        <v>0</v>
      </c>
      <c r="DC545">
        <f t="shared" si="1309"/>
        <v>0</v>
      </c>
      <c r="DD545">
        <f t="shared" si="1309"/>
        <v>0</v>
      </c>
      <c r="DE545">
        <f t="shared" si="1310"/>
        <v>0</v>
      </c>
      <c r="DF545">
        <f t="shared" si="1310"/>
        <v>0</v>
      </c>
      <c r="DG545">
        <f t="shared" si="1310"/>
        <v>0</v>
      </c>
      <c r="DH545">
        <f t="shared" si="1310"/>
        <v>0</v>
      </c>
      <c r="DI545">
        <f t="shared" si="1310"/>
        <v>0</v>
      </c>
      <c r="DJ545">
        <f t="shared" si="1310"/>
        <v>0</v>
      </c>
      <c r="DK545">
        <f t="shared" si="1310"/>
        <v>0</v>
      </c>
      <c r="DL545">
        <f t="shared" si="1310"/>
        <v>0</v>
      </c>
      <c r="DM545">
        <f t="shared" si="1310"/>
        <v>0</v>
      </c>
      <c r="DN545">
        <f t="shared" si="1310"/>
        <v>0</v>
      </c>
      <c r="DO545">
        <f t="shared" si="1311"/>
        <v>0</v>
      </c>
      <c r="DP545">
        <f t="shared" si="1311"/>
        <v>0</v>
      </c>
      <c r="DQ545">
        <f t="shared" si="1311"/>
        <v>0</v>
      </c>
      <c r="DR545">
        <f t="shared" si="1311"/>
        <v>0</v>
      </c>
      <c r="DS545">
        <f t="shared" si="1311"/>
        <v>0</v>
      </c>
      <c r="DT545">
        <f t="shared" si="1311"/>
        <v>0</v>
      </c>
      <c r="DU545">
        <f t="shared" si="1311"/>
        <v>0</v>
      </c>
      <c r="DV545">
        <f t="shared" si="1311"/>
        <v>0</v>
      </c>
      <c r="DW545">
        <f t="shared" si="1311"/>
        <v>0</v>
      </c>
      <c r="DX545">
        <f t="shared" si="1311"/>
        <v>0</v>
      </c>
      <c r="DY545">
        <f t="shared" si="1312"/>
        <v>0</v>
      </c>
      <c r="DZ545">
        <f t="shared" si="1312"/>
        <v>0</v>
      </c>
    </row>
    <row r="546" spans="1:130" ht="15.75">
      <c r="A546" s="106" t="str">
        <f>IF(LEFT(B600,1)&lt;&gt;"",IF(LEFT(B600,1)&lt;&gt;" ",COUNT($A$66:A543)+1,""),"")</f>
        <v/>
      </c>
      <c r="B546" s="55"/>
      <c r="C546" s="9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25"/>
      <c r="BF546" s="18"/>
      <c r="BG546" s="18"/>
      <c r="BH546" s="2"/>
      <c r="BI546" s="18"/>
      <c r="BJ546" s="2"/>
      <c r="BK546" s="2"/>
      <c r="BL546" s="2"/>
      <c r="BM546" s="2"/>
      <c r="BN546" s="2"/>
      <c r="BO546" s="103"/>
    </row>
    <row r="547" spans="1:130">
      <c r="A547" s="105">
        <f>IF(LEFT(B547,1)&lt;&gt;"",IF(LEFT(B547,1)&lt;&gt;" ",COUNT($A$66:A546)+1,""),"")</f>
        <v>65</v>
      </c>
      <c r="B547" s="54" t="s">
        <v>79</v>
      </c>
      <c r="C547" s="96">
        <v>2</v>
      </c>
      <c r="D547" s="22">
        <f t="shared" ref="D547:M547" si="1313">D548+D549</f>
        <v>144.8484</v>
      </c>
      <c r="E547" s="22">
        <f t="shared" si="1313"/>
        <v>147.74760000000001</v>
      </c>
      <c r="F547" s="22">
        <f t="shared" si="1313"/>
        <v>150.64679999999998</v>
      </c>
      <c r="G547" s="22">
        <f t="shared" si="1313"/>
        <v>153.54600000000002</v>
      </c>
      <c r="H547" s="22">
        <f t="shared" si="1313"/>
        <v>156.4452</v>
      </c>
      <c r="I547" s="22">
        <f t="shared" si="1313"/>
        <v>159.34440000000004</v>
      </c>
      <c r="J547" s="22">
        <f t="shared" si="1313"/>
        <v>162.24360000000001</v>
      </c>
      <c r="K547" s="22">
        <f t="shared" si="1313"/>
        <v>148.79440000000002</v>
      </c>
      <c r="L547" s="22">
        <f t="shared" si="1313"/>
        <v>51.590000000000018</v>
      </c>
      <c r="M547" s="22">
        <f t="shared" si="1313"/>
        <v>52.47600000000002</v>
      </c>
      <c r="N547" s="22">
        <f>N548+N549</f>
        <v>53.362000000000023</v>
      </c>
      <c r="O547" s="22">
        <f t="shared" ref="O547:BG547" si="1314">O548+O549</f>
        <v>54.248000000000026</v>
      </c>
      <c r="P547" s="22">
        <f t="shared" si="1314"/>
        <v>55.134000000000029</v>
      </c>
      <c r="Q547" s="22">
        <f t="shared" si="1314"/>
        <v>56.020000000000032</v>
      </c>
      <c r="R547" s="22">
        <f t="shared" si="1314"/>
        <v>56.906000000000034</v>
      </c>
      <c r="S547" s="22">
        <f t="shared" si="1314"/>
        <v>57.792000000000037</v>
      </c>
      <c r="T547" s="22">
        <f t="shared" si="1314"/>
        <v>0</v>
      </c>
      <c r="U547" s="22">
        <f t="shared" si="1314"/>
        <v>0</v>
      </c>
      <c r="V547" s="22">
        <f t="shared" si="1314"/>
        <v>0</v>
      </c>
      <c r="W547" s="22">
        <f t="shared" si="1314"/>
        <v>0</v>
      </c>
      <c r="X547" s="22">
        <f t="shared" si="1314"/>
        <v>0</v>
      </c>
      <c r="Y547" s="22">
        <f t="shared" si="1314"/>
        <v>0</v>
      </c>
      <c r="Z547" s="22">
        <f t="shared" si="1314"/>
        <v>0</v>
      </c>
      <c r="AA547" s="22">
        <f t="shared" si="1314"/>
        <v>0</v>
      </c>
      <c r="AB547" s="22">
        <f t="shared" si="1314"/>
        <v>0</v>
      </c>
      <c r="AC547" s="22">
        <f t="shared" si="1314"/>
        <v>0</v>
      </c>
      <c r="AD547" s="22">
        <f t="shared" si="1314"/>
        <v>0</v>
      </c>
      <c r="AE547" s="22">
        <f t="shared" si="1314"/>
        <v>0</v>
      </c>
      <c r="AF547" s="22">
        <f t="shared" si="1314"/>
        <v>0</v>
      </c>
      <c r="AG547" s="22">
        <f t="shared" si="1314"/>
        <v>0</v>
      </c>
      <c r="AH547" s="22">
        <f t="shared" si="1314"/>
        <v>0</v>
      </c>
      <c r="AI547" s="22">
        <f t="shared" si="1314"/>
        <v>0</v>
      </c>
      <c r="AJ547" s="22">
        <f t="shared" si="1314"/>
        <v>0</v>
      </c>
      <c r="AK547" s="22">
        <f t="shared" si="1314"/>
        <v>0</v>
      </c>
      <c r="AL547" s="22">
        <f t="shared" si="1314"/>
        <v>0</v>
      </c>
      <c r="AM547" s="22">
        <f t="shared" si="1314"/>
        <v>0</v>
      </c>
      <c r="AN547" s="22">
        <f t="shared" si="1314"/>
        <v>0</v>
      </c>
      <c r="AO547" s="22">
        <f t="shared" si="1314"/>
        <v>0</v>
      </c>
      <c r="AP547" s="22">
        <f t="shared" si="1314"/>
        <v>0</v>
      </c>
      <c r="AQ547" s="22">
        <f t="shared" si="1314"/>
        <v>0</v>
      </c>
      <c r="AR547" s="22">
        <f t="shared" si="1314"/>
        <v>0</v>
      </c>
      <c r="AS547" s="22">
        <f t="shared" si="1314"/>
        <v>0</v>
      </c>
      <c r="AT547" s="22">
        <f t="shared" si="1314"/>
        <v>0</v>
      </c>
      <c r="AU547" s="22">
        <f t="shared" si="1314"/>
        <v>0</v>
      </c>
      <c r="AV547" s="22">
        <f t="shared" si="1314"/>
        <v>0</v>
      </c>
      <c r="AW547" s="22">
        <f t="shared" si="1314"/>
        <v>0</v>
      </c>
      <c r="AX547" s="22">
        <f t="shared" si="1314"/>
        <v>0</v>
      </c>
      <c r="AY547" s="22">
        <f t="shared" si="1314"/>
        <v>0</v>
      </c>
      <c r="AZ547" s="22">
        <f t="shared" si="1314"/>
        <v>0</v>
      </c>
      <c r="BA547" s="22">
        <f t="shared" si="1314"/>
        <v>9.1999999999999993</v>
      </c>
      <c r="BB547" s="22">
        <f t="shared" si="1314"/>
        <v>0</v>
      </c>
      <c r="BC547" s="22">
        <f t="shared" si="1314"/>
        <v>0</v>
      </c>
      <c r="BD547" s="22">
        <f t="shared" si="1314"/>
        <v>0</v>
      </c>
      <c r="BE547" s="22">
        <f t="shared" si="1314"/>
        <v>0</v>
      </c>
      <c r="BF547" s="22">
        <f t="shared" si="1314"/>
        <v>0</v>
      </c>
      <c r="BG547" s="22">
        <f t="shared" si="1314"/>
        <v>0</v>
      </c>
      <c r="BH547" s="22">
        <f>BH548+BH549</f>
        <v>0</v>
      </c>
      <c r="BI547" s="22">
        <v>0</v>
      </c>
      <c r="BJ547" s="4">
        <f>+BJ548+BJ549</f>
        <v>0</v>
      </c>
      <c r="BK547" s="4">
        <f>+BK548+BK549</f>
        <v>0</v>
      </c>
      <c r="BL547" s="4">
        <f>+BL548+BL549</f>
        <v>0</v>
      </c>
      <c r="BM547" s="4">
        <f>+BM548+BM549</f>
        <v>0</v>
      </c>
      <c r="BN547" s="4">
        <f>+BN548+BN549</f>
        <v>0</v>
      </c>
      <c r="BO547" s="103"/>
      <c r="BP547">
        <f t="shared" ref="BP547:BY549" si="1315">IF($C547&lt;&gt;"",IF(D547&gt;0,1,0),0)</f>
        <v>1</v>
      </c>
      <c r="BQ547">
        <f t="shared" si="1315"/>
        <v>1</v>
      </c>
      <c r="BR547">
        <f t="shared" si="1315"/>
        <v>1</v>
      </c>
      <c r="BS547">
        <f t="shared" si="1315"/>
        <v>1</v>
      </c>
      <c r="BT547">
        <f t="shared" si="1315"/>
        <v>1</v>
      </c>
      <c r="BU547">
        <f t="shared" si="1315"/>
        <v>1</v>
      </c>
      <c r="BV547">
        <f t="shared" si="1315"/>
        <v>1</v>
      </c>
      <c r="BW547">
        <f t="shared" si="1315"/>
        <v>1</v>
      </c>
      <c r="BX547">
        <f t="shared" si="1315"/>
        <v>1</v>
      </c>
      <c r="BY547">
        <f t="shared" si="1315"/>
        <v>1</v>
      </c>
      <c r="BZ547">
        <f t="shared" ref="BZ547:CI549" si="1316">IF($C547&lt;&gt;"",IF(N547&gt;0,1,0),0)</f>
        <v>1</v>
      </c>
      <c r="CA547">
        <f t="shared" si="1316"/>
        <v>1</v>
      </c>
      <c r="CB547">
        <f t="shared" si="1316"/>
        <v>1</v>
      </c>
      <c r="CC547">
        <f t="shared" si="1316"/>
        <v>1</v>
      </c>
      <c r="CD547">
        <f t="shared" si="1316"/>
        <v>1</v>
      </c>
      <c r="CE547">
        <f t="shared" si="1316"/>
        <v>1</v>
      </c>
      <c r="CF547">
        <f t="shared" si="1316"/>
        <v>0</v>
      </c>
      <c r="CG547">
        <f t="shared" si="1316"/>
        <v>0</v>
      </c>
      <c r="CH547">
        <f t="shared" si="1316"/>
        <v>0</v>
      </c>
      <c r="CI547">
        <f t="shared" si="1316"/>
        <v>0</v>
      </c>
      <c r="CJ547">
        <f t="shared" ref="CJ547:CS549" si="1317">IF($C547&lt;&gt;"",IF(X547&gt;0,1,0),0)</f>
        <v>0</v>
      </c>
      <c r="CK547">
        <f t="shared" si="1317"/>
        <v>0</v>
      </c>
      <c r="CL547">
        <f t="shared" si="1317"/>
        <v>0</v>
      </c>
      <c r="CM547">
        <f t="shared" si="1317"/>
        <v>0</v>
      </c>
      <c r="CN547">
        <f t="shared" si="1317"/>
        <v>0</v>
      </c>
      <c r="CO547">
        <f t="shared" si="1317"/>
        <v>0</v>
      </c>
      <c r="CP547">
        <f t="shared" si="1317"/>
        <v>0</v>
      </c>
      <c r="CQ547">
        <f t="shared" si="1317"/>
        <v>0</v>
      </c>
      <c r="CR547">
        <f t="shared" si="1317"/>
        <v>0</v>
      </c>
      <c r="CS547">
        <f t="shared" si="1317"/>
        <v>0</v>
      </c>
      <c r="CT547">
        <f t="shared" ref="CT547:DC549" si="1318">IF($C547&lt;&gt;"",IF(AH547&gt;0,1,0),0)</f>
        <v>0</v>
      </c>
      <c r="CU547">
        <f t="shared" si="1318"/>
        <v>0</v>
      </c>
      <c r="CV547">
        <f t="shared" si="1318"/>
        <v>0</v>
      </c>
      <c r="CW547">
        <f t="shared" si="1318"/>
        <v>0</v>
      </c>
      <c r="CX547">
        <f t="shared" si="1318"/>
        <v>0</v>
      </c>
      <c r="CY547">
        <f t="shared" si="1318"/>
        <v>0</v>
      </c>
      <c r="CZ547">
        <f t="shared" si="1318"/>
        <v>0</v>
      </c>
      <c r="DA547">
        <f t="shared" si="1318"/>
        <v>0</v>
      </c>
      <c r="DB547">
        <f t="shared" si="1318"/>
        <v>0</v>
      </c>
      <c r="DC547">
        <f t="shared" si="1318"/>
        <v>0</v>
      </c>
      <c r="DD547">
        <f t="shared" ref="DD547:DM549" si="1319">IF($C547&lt;&gt;"",IF(AR547&gt;0,1,0),0)</f>
        <v>0</v>
      </c>
      <c r="DE547">
        <f t="shared" si="1319"/>
        <v>0</v>
      </c>
      <c r="DF547">
        <f t="shared" si="1319"/>
        <v>0</v>
      </c>
      <c r="DG547">
        <f t="shared" si="1319"/>
        <v>0</v>
      </c>
      <c r="DH547">
        <f t="shared" si="1319"/>
        <v>0</v>
      </c>
      <c r="DI547">
        <f t="shared" si="1319"/>
        <v>0</v>
      </c>
      <c r="DJ547">
        <f t="shared" si="1319"/>
        <v>0</v>
      </c>
      <c r="DK547">
        <f t="shared" si="1319"/>
        <v>0</v>
      </c>
      <c r="DL547">
        <f t="shared" si="1319"/>
        <v>0</v>
      </c>
      <c r="DM547">
        <f t="shared" si="1319"/>
        <v>1</v>
      </c>
      <c r="DN547">
        <f t="shared" ref="DN547:DW549" si="1320">IF($C547&lt;&gt;"",IF(BB547&gt;0,1,0),0)</f>
        <v>0</v>
      </c>
      <c r="DO547">
        <f t="shared" si="1320"/>
        <v>0</v>
      </c>
      <c r="DP547">
        <f t="shared" si="1320"/>
        <v>0</v>
      </c>
      <c r="DQ547">
        <f t="shared" si="1320"/>
        <v>0</v>
      </c>
      <c r="DR547">
        <f t="shared" si="1320"/>
        <v>0</v>
      </c>
      <c r="DS547">
        <f t="shared" si="1320"/>
        <v>0</v>
      </c>
      <c r="DT547">
        <f t="shared" si="1320"/>
        <v>0</v>
      </c>
      <c r="DU547">
        <f t="shared" si="1320"/>
        <v>0</v>
      </c>
      <c r="DV547">
        <f t="shared" si="1320"/>
        <v>0</v>
      </c>
      <c r="DW547">
        <f t="shared" si="1320"/>
        <v>0</v>
      </c>
      <c r="DX547">
        <f t="shared" ref="DX547:DZ549" si="1321">IF($C547&lt;&gt;"",IF(BL547&gt;0,1,0),0)</f>
        <v>0</v>
      </c>
      <c r="DY547">
        <f t="shared" si="1321"/>
        <v>0</v>
      </c>
      <c r="DZ547">
        <f t="shared" si="1321"/>
        <v>0</v>
      </c>
    </row>
    <row r="548" spans="1:130">
      <c r="A548" s="106" t="str">
        <f>IF(LEFT(B603,1)&lt;&gt;"",IF(LEFT(B603,1)&lt;&gt;" ",COUNT($A$66:A547)+1,""),"")</f>
        <v/>
      </c>
      <c r="B548" s="55" t="s">
        <v>3</v>
      </c>
      <c r="C548" s="96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>
        <v>0</v>
      </c>
      <c r="O548" s="18">
        <v>0</v>
      </c>
      <c r="P548" s="18">
        <v>0</v>
      </c>
      <c r="Q548" s="18">
        <v>0</v>
      </c>
      <c r="R548" s="18">
        <v>0</v>
      </c>
      <c r="S548" s="18">
        <v>0</v>
      </c>
      <c r="T548" s="18">
        <v>0</v>
      </c>
      <c r="U548" s="18">
        <v>0</v>
      </c>
      <c r="V548" s="18">
        <v>0</v>
      </c>
      <c r="W548" s="18">
        <v>0</v>
      </c>
      <c r="X548" s="18">
        <v>0</v>
      </c>
      <c r="Y548" s="18">
        <v>0</v>
      </c>
      <c r="Z548" s="18">
        <v>0</v>
      </c>
      <c r="AA548" s="18">
        <v>0</v>
      </c>
      <c r="AB548" s="18">
        <v>0</v>
      </c>
      <c r="AC548" s="18">
        <v>0</v>
      </c>
      <c r="AD548" s="18">
        <v>0</v>
      </c>
      <c r="AE548" s="18">
        <v>0</v>
      </c>
      <c r="AF548" s="18">
        <v>0</v>
      </c>
      <c r="AG548" s="18">
        <v>0</v>
      </c>
      <c r="AH548" s="18">
        <v>0</v>
      </c>
      <c r="AI548" s="18">
        <v>0</v>
      </c>
      <c r="AJ548" s="18">
        <v>0</v>
      </c>
      <c r="AK548" s="18">
        <v>0</v>
      </c>
      <c r="AL548" s="18">
        <v>0</v>
      </c>
      <c r="AM548" s="18">
        <v>0</v>
      </c>
      <c r="AN548" s="18">
        <v>0</v>
      </c>
      <c r="AO548" s="18">
        <v>0</v>
      </c>
      <c r="AP548" s="18">
        <v>0</v>
      </c>
      <c r="AQ548" s="18">
        <v>0</v>
      </c>
      <c r="AR548" s="18">
        <v>0</v>
      </c>
      <c r="AS548" s="18">
        <v>0</v>
      </c>
      <c r="AT548" s="18">
        <v>0</v>
      </c>
      <c r="AU548" s="18">
        <v>0</v>
      </c>
      <c r="AV548" s="18">
        <v>0</v>
      </c>
      <c r="AW548" s="18">
        <v>0</v>
      </c>
      <c r="AX548" s="18">
        <v>0</v>
      </c>
      <c r="AY548" s="18">
        <v>0</v>
      </c>
      <c r="AZ548" s="18">
        <v>0</v>
      </c>
      <c r="BA548" s="18">
        <v>9.1999999999999993</v>
      </c>
      <c r="BB548" s="18">
        <v>0</v>
      </c>
      <c r="BC548" s="18">
        <v>0</v>
      </c>
      <c r="BD548" s="18">
        <v>0</v>
      </c>
      <c r="BE548" s="25">
        <v>0</v>
      </c>
      <c r="BF548" s="18">
        <v>0</v>
      </c>
      <c r="BG548" s="18">
        <v>0</v>
      </c>
      <c r="BH548" s="18">
        <v>0</v>
      </c>
      <c r="BI548" s="18">
        <v>0</v>
      </c>
      <c r="BJ548" s="118">
        <v>0</v>
      </c>
      <c r="BK548" s="118">
        <v>0</v>
      </c>
      <c r="BL548" s="118">
        <v>0</v>
      </c>
      <c r="BM548" s="118">
        <v>0</v>
      </c>
      <c r="BN548" s="118">
        <v>0</v>
      </c>
      <c r="BO548" s="103"/>
      <c r="BP548">
        <f t="shared" si="1315"/>
        <v>0</v>
      </c>
      <c r="BQ548">
        <f t="shared" si="1315"/>
        <v>0</v>
      </c>
      <c r="BR548">
        <f t="shared" si="1315"/>
        <v>0</v>
      </c>
      <c r="BS548">
        <f t="shared" si="1315"/>
        <v>0</v>
      </c>
      <c r="BT548">
        <f t="shared" si="1315"/>
        <v>0</v>
      </c>
      <c r="BU548">
        <f t="shared" si="1315"/>
        <v>0</v>
      </c>
      <c r="BV548">
        <f t="shared" si="1315"/>
        <v>0</v>
      </c>
      <c r="BW548">
        <f t="shared" si="1315"/>
        <v>0</v>
      </c>
      <c r="BX548">
        <f t="shared" si="1315"/>
        <v>0</v>
      </c>
      <c r="BY548">
        <f t="shared" si="1315"/>
        <v>0</v>
      </c>
      <c r="BZ548">
        <f t="shared" si="1316"/>
        <v>0</v>
      </c>
      <c r="CA548">
        <f t="shared" si="1316"/>
        <v>0</v>
      </c>
      <c r="CB548">
        <f t="shared" si="1316"/>
        <v>0</v>
      </c>
      <c r="CC548">
        <f t="shared" si="1316"/>
        <v>0</v>
      </c>
      <c r="CD548">
        <f t="shared" si="1316"/>
        <v>0</v>
      </c>
      <c r="CE548">
        <f t="shared" si="1316"/>
        <v>0</v>
      </c>
      <c r="CF548">
        <f t="shared" si="1316"/>
        <v>0</v>
      </c>
      <c r="CG548">
        <f t="shared" si="1316"/>
        <v>0</v>
      </c>
      <c r="CH548">
        <f t="shared" si="1316"/>
        <v>0</v>
      </c>
      <c r="CI548">
        <f t="shared" si="1316"/>
        <v>0</v>
      </c>
      <c r="CJ548">
        <f t="shared" si="1317"/>
        <v>0</v>
      </c>
      <c r="CK548">
        <f t="shared" si="1317"/>
        <v>0</v>
      </c>
      <c r="CL548">
        <f t="shared" si="1317"/>
        <v>0</v>
      </c>
      <c r="CM548">
        <f t="shared" si="1317"/>
        <v>0</v>
      </c>
      <c r="CN548">
        <f t="shared" si="1317"/>
        <v>0</v>
      </c>
      <c r="CO548">
        <f t="shared" si="1317"/>
        <v>0</v>
      </c>
      <c r="CP548">
        <f t="shared" si="1317"/>
        <v>0</v>
      </c>
      <c r="CQ548">
        <f t="shared" si="1317"/>
        <v>0</v>
      </c>
      <c r="CR548">
        <f t="shared" si="1317"/>
        <v>0</v>
      </c>
      <c r="CS548">
        <f t="shared" si="1317"/>
        <v>0</v>
      </c>
      <c r="CT548">
        <f t="shared" si="1318"/>
        <v>0</v>
      </c>
      <c r="CU548">
        <f t="shared" si="1318"/>
        <v>0</v>
      </c>
      <c r="CV548">
        <f t="shared" si="1318"/>
        <v>0</v>
      </c>
      <c r="CW548">
        <f t="shared" si="1318"/>
        <v>0</v>
      </c>
      <c r="CX548">
        <f t="shared" si="1318"/>
        <v>0</v>
      </c>
      <c r="CY548">
        <f t="shared" si="1318"/>
        <v>0</v>
      </c>
      <c r="CZ548">
        <f t="shared" si="1318"/>
        <v>0</v>
      </c>
      <c r="DA548">
        <f t="shared" si="1318"/>
        <v>0</v>
      </c>
      <c r="DB548">
        <f t="shared" si="1318"/>
        <v>0</v>
      </c>
      <c r="DC548">
        <f t="shared" si="1318"/>
        <v>0</v>
      </c>
      <c r="DD548">
        <f t="shared" si="1319"/>
        <v>0</v>
      </c>
      <c r="DE548">
        <f t="shared" si="1319"/>
        <v>0</v>
      </c>
      <c r="DF548">
        <f t="shared" si="1319"/>
        <v>0</v>
      </c>
      <c r="DG548">
        <f t="shared" si="1319"/>
        <v>0</v>
      </c>
      <c r="DH548">
        <f t="shared" si="1319"/>
        <v>0</v>
      </c>
      <c r="DI548">
        <f t="shared" si="1319"/>
        <v>0</v>
      </c>
      <c r="DJ548">
        <f t="shared" si="1319"/>
        <v>0</v>
      </c>
      <c r="DK548">
        <f t="shared" si="1319"/>
        <v>0</v>
      </c>
      <c r="DL548">
        <f t="shared" si="1319"/>
        <v>0</v>
      </c>
      <c r="DM548">
        <f t="shared" si="1319"/>
        <v>0</v>
      </c>
      <c r="DN548">
        <f t="shared" si="1320"/>
        <v>0</v>
      </c>
      <c r="DO548">
        <f t="shared" si="1320"/>
        <v>0</v>
      </c>
      <c r="DP548">
        <f t="shared" si="1320"/>
        <v>0</v>
      </c>
      <c r="DQ548">
        <f t="shared" si="1320"/>
        <v>0</v>
      </c>
      <c r="DR548">
        <f t="shared" si="1320"/>
        <v>0</v>
      </c>
      <c r="DS548">
        <f t="shared" si="1320"/>
        <v>0</v>
      </c>
      <c r="DT548">
        <f t="shared" si="1320"/>
        <v>0</v>
      </c>
      <c r="DU548">
        <f t="shared" si="1320"/>
        <v>0</v>
      </c>
      <c r="DV548">
        <f t="shared" si="1320"/>
        <v>0</v>
      </c>
      <c r="DW548">
        <f t="shared" si="1320"/>
        <v>0</v>
      </c>
      <c r="DX548">
        <f t="shared" si="1321"/>
        <v>0</v>
      </c>
      <c r="DY548">
        <f t="shared" si="1321"/>
        <v>0</v>
      </c>
      <c r="DZ548">
        <f t="shared" si="1321"/>
        <v>0</v>
      </c>
    </row>
    <row r="549" spans="1:130">
      <c r="A549" s="106"/>
      <c r="B549" s="55" t="s">
        <v>25</v>
      </c>
      <c r="C549" s="96"/>
      <c r="D549" s="18">
        <v>144.8484</v>
      </c>
      <c r="E549" s="18">
        <v>147.74760000000001</v>
      </c>
      <c r="F549" s="18">
        <v>150.64679999999998</v>
      </c>
      <c r="G549" s="18">
        <v>153.54600000000002</v>
      </c>
      <c r="H549" s="18">
        <v>156.4452</v>
      </c>
      <c r="I549" s="18">
        <v>159.34440000000004</v>
      </c>
      <c r="J549" s="18">
        <v>162.24360000000001</v>
      </c>
      <c r="K549" s="18">
        <v>148.79440000000002</v>
      </c>
      <c r="L549" s="18">
        <v>51.590000000000018</v>
      </c>
      <c r="M549" s="18">
        <v>52.47600000000002</v>
      </c>
      <c r="N549" s="18">
        <v>53.362000000000023</v>
      </c>
      <c r="O549" s="18">
        <v>54.248000000000026</v>
      </c>
      <c r="P549" s="18">
        <v>55.134000000000029</v>
      </c>
      <c r="Q549" s="18">
        <v>56.020000000000032</v>
      </c>
      <c r="R549" s="18">
        <v>56.906000000000034</v>
      </c>
      <c r="S549" s="18">
        <v>57.792000000000037</v>
      </c>
      <c r="T549" s="18">
        <v>0</v>
      </c>
      <c r="U549" s="18">
        <v>0</v>
      </c>
      <c r="V549" s="18">
        <v>0</v>
      </c>
      <c r="W549" s="18">
        <v>0</v>
      </c>
      <c r="X549" s="18">
        <v>0</v>
      </c>
      <c r="Y549" s="18">
        <v>0</v>
      </c>
      <c r="Z549" s="18">
        <v>0</v>
      </c>
      <c r="AA549" s="18">
        <v>0</v>
      </c>
      <c r="AB549" s="18">
        <v>0</v>
      </c>
      <c r="AC549" s="18">
        <v>0</v>
      </c>
      <c r="AD549" s="18">
        <v>0</v>
      </c>
      <c r="AE549" s="18">
        <v>0</v>
      </c>
      <c r="AF549" s="18">
        <v>0</v>
      </c>
      <c r="AG549" s="18">
        <v>0</v>
      </c>
      <c r="AH549" s="18">
        <v>0</v>
      </c>
      <c r="AI549" s="18">
        <v>0</v>
      </c>
      <c r="AJ549" s="18">
        <v>0</v>
      </c>
      <c r="AK549" s="18">
        <v>0</v>
      </c>
      <c r="AL549" s="18">
        <v>0</v>
      </c>
      <c r="AM549" s="18">
        <v>0</v>
      </c>
      <c r="AN549" s="18">
        <v>0</v>
      </c>
      <c r="AO549" s="18">
        <v>0</v>
      </c>
      <c r="AP549" s="18">
        <v>0</v>
      </c>
      <c r="AQ549" s="18">
        <v>0</v>
      </c>
      <c r="AR549" s="18">
        <v>0</v>
      </c>
      <c r="AS549" s="18">
        <v>0</v>
      </c>
      <c r="AT549" s="18">
        <v>0</v>
      </c>
      <c r="AU549" s="18">
        <v>0</v>
      </c>
      <c r="AV549" s="18">
        <v>0</v>
      </c>
      <c r="AW549" s="18">
        <v>0</v>
      </c>
      <c r="AX549" s="18">
        <v>0</v>
      </c>
      <c r="AY549" s="18">
        <v>0</v>
      </c>
      <c r="AZ549" s="18">
        <v>0</v>
      </c>
      <c r="BA549" s="18">
        <v>0</v>
      </c>
      <c r="BB549" s="18">
        <v>0</v>
      </c>
      <c r="BC549" s="18">
        <v>0</v>
      </c>
      <c r="BD549" s="18">
        <v>0</v>
      </c>
      <c r="BE549" s="25">
        <v>0</v>
      </c>
      <c r="BF549" s="18">
        <v>0</v>
      </c>
      <c r="BG549" s="18">
        <v>0</v>
      </c>
      <c r="BH549" s="18">
        <v>0</v>
      </c>
      <c r="BI549" s="18">
        <v>0</v>
      </c>
      <c r="BJ549" s="118">
        <v>0</v>
      </c>
      <c r="BK549" s="118">
        <v>0</v>
      </c>
      <c r="BL549" s="118">
        <v>0</v>
      </c>
      <c r="BM549" s="118">
        <v>0</v>
      </c>
      <c r="BN549" s="118">
        <v>0</v>
      </c>
      <c r="BO549" s="103"/>
      <c r="BP549">
        <f t="shared" si="1315"/>
        <v>0</v>
      </c>
      <c r="BQ549">
        <f t="shared" si="1315"/>
        <v>0</v>
      </c>
      <c r="BR549">
        <f t="shared" si="1315"/>
        <v>0</v>
      </c>
      <c r="BS549">
        <f t="shared" si="1315"/>
        <v>0</v>
      </c>
      <c r="BT549">
        <f t="shared" si="1315"/>
        <v>0</v>
      </c>
      <c r="BU549">
        <f t="shared" si="1315"/>
        <v>0</v>
      </c>
      <c r="BV549">
        <f t="shared" si="1315"/>
        <v>0</v>
      </c>
      <c r="BW549">
        <f t="shared" si="1315"/>
        <v>0</v>
      </c>
      <c r="BX549">
        <f t="shared" si="1315"/>
        <v>0</v>
      </c>
      <c r="BY549">
        <f t="shared" si="1315"/>
        <v>0</v>
      </c>
      <c r="BZ549">
        <f t="shared" si="1316"/>
        <v>0</v>
      </c>
      <c r="CA549">
        <f t="shared" si="1316"/>
        <v>0</v>
      </c>
      <c r="CB549">
        <f t="shared" si="1316"/>
        <v>0</v>
      </c>
      <c r="CC549">
        <f t="shared" si="1316"/>
        <v>0</v>
      </c>
      <c r="CD549">
        <f t="shared" si="1316"/>
        <v>0</v>
      </c>
      <c r="CE549">
        <f t="shared" si="1316"/>
        <v>0</v>
      </c>
      <c r="CF549">
        <f t="shared" si="1316"/>
        <v>0</v>
      </c>
      <c r="CG549">
        <f t="shared" si="1316"/>
        <v>0</v>
      </c>
      <c r="CH549">
        <f t="shared" si="1316"/>
        <v>0</v>
      </c>
      <c r="CI549">
        <f t="shared" si="1316"/>
        <v>0</v>
      </c>
      <c r="CJ549">
        <f t="shared" si="1317"/>
        <v>0</v>
      </c>
      <c r="CK549">
        <f t="shared" si="1317"/>
        <v>0</v>
      </c>
      <c r="CL549">
        <f t="shared" si="1317"/>
        <v>0</v>
      </c>
      <c r="CM549">
        <f t="shared" si="1317"/>
        <v>0</v>
      </c>
      <c r="CN549">
        <f t="shared" si="1317"/>
        <v>0</v>
      </c>
      <c r="CO549">
        <f t="shared" si="1317"/>
        <v>0</v>
      </c>
      <c r="CP549">
        <f t="shared" si="1317"/>
        <v>0</v>
      </c>
      <c r="CQ549">
        <f t="shared" si="1317"/>
        <v>0</v>
      </c>
      <c r="CR549">
        <f t="shared" si="1317"/>
        <v>0</v>
      </c>
      <c r="CS549">
        <f t="shared" si="1317"/>
        <v>0</v>
      </c>
      <c r="CT549">
        <f t="shared" si="1318"/>
        <v>0</v>
      </c>
      <c r="CU549">
        <f t="shared" si="1318"/>
        <v>0</v>
      </c>
      <c r="CV549">
        <f t="shared" si="1318"/>
        <v>0</v>
      </c>
      <c r="CW549">
        <f t="shared" si="1318"/>
        <v>0</v>
      </c>
      <c r="CX549">
        <f t="shared" si="1318"/>
        <v>0</v>
      </c>
      <c r="CY549">
        <f t="shared" si="1318"/>
        <v>0</v>
      </c>
      <c r="CZ549">
        <f t="shared" si="1318"/>
        <v>0</v>
      </c>
      <c r="DA549">
        <f t="shared" si="1318"/>
        <v>0</v>
      </c>
      <c r="DB549">
        <f t="shared" si="1318"/>
        <v>0</v>
      </c>
      <c r="DC549">
        <f t="shared" si="1318"/>
        <v>0</v>
      </c>
      <c r="DD549">
        <f t="shared" si="1319"/>
        <v>0</v>
      </c>
      <c r="DE549">
        <f t="shared" si="1319"/>
        <v>0</v>
      </c>
      <c r="DF549">
        <f t="shared" si="1319"/>
        <v>0</v>
      </c>
      <c r="DG549">
        <f t="shared" si="1319"/>
        <v>0</v>
      </c>
      <c r="DH549">
        <f t="shared" si="1319"/>
        <v>0</v>
      </c>
      <c r="DI549">
        <f t="shared" si="1319"/>
        <v>0</v>
      </c>
      <c r="DJ549">
        <f t="shared" si="1319"/>
        <v>0</v>
      </c>
      <c r="DK549">
        <f t="shared" si="1319"/>
        <v>0</v>
      </c>
      <c r="DL549">
        <f t="shared" si="1319"/>
        <v>0</v>
      </c>
      <c r="DM549">
        <f t="shared" si="1319"/>
        <v>0</v>
      </c>
      <c r="DN549">
        <f t="shared" si="1320"/>
        <v>0</v>
      </c>
      <c r="DO549">
        <f t="shared" si="1320"/>
        <v>0</v>
      </c>
      <c r="DP549">
        <f t="shared" si="1320"/>
        <v>0</v>
      </c>
      <c r="DQ549">
        <f t="shared" si="1320"/>
        <v>0</v>
      </c>
      <c r="DR549">
        <f t="shared" si="1320"/>
        <v>0</v>
      </c>
      <c r="DS549">
        <f t="shared" si="1320"/>
        <v>0</v>
      </c>
      <c r="DT549">
        <f t="shared" si="1320"/>
        <v>0</v>
      </c>
      <c r="DU549">
        <f t="shared" si="1320"/>
        <v>0</v>
      </c>
      <c r="DV549">
        <f t="shared" si="1320"/>
        <v>0</v>
      </c>
      <c r="DW549">
        <f t="shared" si="1320"/>
        <v>0</v>
      </c>
      <c r="DX549">
        <f t="shared" si="1321"/>
        <v>0</v>
      </c>
      <c r="DY549">
        <f t="shared" si="1321"/>
        <v>0</v>
      </c>
      <c r="DZ549">
        <f t="shared" si="1321"/>
        <v>0</v>
      </c>
    </row>
    <row r="550" spans="1:130" ht="15.75">
      <c r="A550" s="106"/>
      <c r="B550" s="55"/>
      <c r="C550" s="96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57"/>
      <c r="BF550" s="31"/>
      <c r="BG550" s="31"/>
      <c r="BH550" s="2"/>
      <c r="BI550" s="2"/>
      <c r="BJ550" s="2"/>
      <c r="BK550" s="2"/>
      <c r="BL550" s="2"/>
      <c r="BM550" s="2"/>
      <c r="BN550" s="2"/>
      <c r="BO550" s="103"/>
    </row>
    <row r="551" spans="1:130">
      <c r="A551" s="105">
        <f>IF(LEFT(B551,1)&lt;&gt;"",IF(LEFT(B551,1)&lt;&gt;" ",COUNT($A$66:A550)+1,""),"")</f>
        <v>66</v>
      </c>
      <c r="B551" s="54" t="s">
        <v>80</v>
      </c>
      <c r="C551" s="96">
        <v>3</v>
      </c>
      <c r="D551" s="9">
        <f>D552+D553</f>
        <v>0</v>
      </c>
      <c r="E551" s="9">
        <f t="shared" ref="E551:BH551" si="1322">E552+E553</f>
        <v>0</v>
      </c>
      <c r="F551" s="9">
        <f t="shared" si="1322"/>
        <v>0</v>
      </c>
      <c r="G551" s="9">
        <f t="shared" si="1322"/>
        <v>0</v>
      </c>
      <c r="H551" s="9">
        <f t="shared" si="1322"/>
        <v>0</v>
      </c>
      <c r="I551" s="9">
        <f t="shared" si="1322"/>
        <v>0</v>
      </c>
      <c r="J551" s="9">
        <f t="shared" si="1322"/>
        <v>0</v>
      </c>
      <c r="K551" s="9">
        <f t="shared" si="1322"/>
        <v>30</v>
      </c>
      <c r="L551" s="9">
        <f t="shared" si="1322"/>
        <v>403</v>
      </c>
      <c r="M551" s="9">
        <f t="shared" si="1322"/>
        <v>0</v>
      </c>
      <c r="N551" s="9">
        <f t="shared" si="1322"/>
        <v>0</v>
      </c>
      <c r="O551" s="9">
        <f t="shared" si="1322"/>
        <v>0</v>
      </c>
      <c r="P551" s="9">
        <f t="shared" si="1322"/>
        <v>153</v>
      </c>
      <c r="Q551" s="9">
        <f t="shared" si="1322"/>
        <v>187</v>
      </c>
      <c r="R551" s="9">
        <f t="shared" si="1322"/>
        <v>194</v>
      </c>
      <c r="S551" s="9">
        <f t="shared" si="1322"/>
        <v>228</v>
      </c>
      <c r="T551" s="9">
        <f t="shared" si="1322"/>
        <v>169</v>
      </c>
      <c r="U551" s="9">
        <f t="shared" si="1322"/>
        <v>0</v>
      </c>
      <c r="V551" s="9">
        <f t="shared" si="1322"/>
        <v>0</v>
      </c>
      <c r="W551" s="9">
        <f t="shared" si="1322"/>
        <v>0</v>
      </c>
      <c r="X551" s="9">
        <f t="shared" si="1322"/>
        <v>0</v>
      </c>
      <c r="Y551" s="9">
        <f t="shared" si="1322"/>
        <v>0</v>
      </c>
      <c r="Z551" s="9">
        <f t="shared" si="1322"/>
        <v>0</v>
      </c>
      <c r="AA551" s="9">
        <f t="shared" si="1322"/>
        <v>0</v>
      </c>
      <c r="AB551" s="9">
        <f t="shared" si="1322"/>
        <v>0</v>
      </c>
      <c r="AC551" s="9">
        <f t="shared" si="1322"/>
        <v>0</v>
      </c>
      <c r="AD551" s="9">
        <f t="shared" si="1322"/>
        <v>0</v>
      </c>
      <c r="AE551" s="9">
        <f t="shared" si="1322"/>
        <v>0</v>
      </c>
      <c r="AF551" s="9">
        <f t="shared" si="1322"/>
        <v>0</v>
      </c>
      <c r="AG551" s="9">
        <f t="shared" si="1322"/>
        <v>0</v>
      </c>
      <c r="AH551" s="9">
        <f t="shared" si="1322"/>
        <v>0</v>
      </c>
      <c r="AI551" s="9">
        <f t="shared" si="1322"/>
        <v>0</v>
      </c>
      <c r="AJ551" s="9">
        <f t="shared" si="1322"/>
        <v>3</v>
      </c>
      <c r="AK551" s="9">
        <f t="shared" si="1322"/>
        <v>9301.1</v>
      </c>
      <c r="AL551" s="9">
        <f t="shared" si="1322"/>
        <v>0</v>
      </c>
      <c r="AM551" s="9">
        <f t="shared" si="1322"/>
        <v>0</v>
      </c>
      <c r="AN551" s="9">
        <f t="shared" si="1322"/>
        <v>0</v>
      </c>
      <c r="AO551" s="9">
        <f t="shared" si="1322"/>
        <v>0</v>
      </c>
      <c r="AP551" s="9">
        <f t="shared" si="1322"/>
        <v>0</v>
      </c>
      <c r="AQ551" s="9">
        <f t="shared" si="1322"/>
        <v>0</v>
      </c>
      <c r="AR551" s="9">
        <f t="shared" si="1322"/>
        <v>0</v>
      </c>
      <c r="AS551" s="9">
        <f t="shared" si="1322"/>
        <v>0</v>
      </c>
      <c r="AT551" s="9">
        <f t="shared" si="1322"/>
        <v>0</v>
      </c>
      <c r="AU551" s="9">
        <f t="shared" si="1322"/>
        <v>0</v>
      </c>
      <c r="AV551" s="9">
        <f t="shared" si="1322"/>
        <v>0</v>
      </c>
      <c r="AW551" s="9">
        <f t="shared" si="1322"/>
        <v>0</v>
      </c>
      <c r="AX551" s="9">
        <f t="shared" si="1322"/>
        <v>0</v>
      </c>
      <c r="AY551" s="9">
        <f t="shared" si="1322"/>
        <v>0</v>
      </c>
      <c r="AZ551" s="9">
        <f t="shared" si="1322"/>
        <v>0</v>
      </c>
      <c r="BA551" s="9">
        <f t="shared" si="1322"/>
        <v>0</v>
      </c>
      <c r="BB551" s="9">
        <f t="shared" si="1322"/>
        <v>0</v>
      </c>
      <c r="BC551" s="9">
        <f t="shared" si="1322"/>
        <v>0</v>
      </c>
      <c r="BD551" s="9">
        <f t="shared" si="1322"/>
        <v>0</v>
      </c>
      <c r="BE551" s="9">
        <f t="shared" si="1322"/>
        <v>0</v>
      </c>
      <c r="BF551" s="9">
        <f t="shared" si="1322"/>
        <v>0</v>
      </c>
      <c r="BG551" s="9">
        <f t="shared" si="1322"/>
        <v>0</v>
      </c>
      <c r="BH551" s="9">
        <f t="shared" si="1322"/>
        <v>0</v>
      </c>
      <c r="BI551" s="9">
        <f t="shared" ref="BI551:BN551" si="1323">BI552+BI553</f>
        <v>0</v>
      </c>
      <c r="BJ551" s="4">
        <f t="shared" si="1323"/>
        <v>0</v>
      </c>
      <c r="BK551" s="9">
        <f t="shared" si="1323"/>
        <v>0</v>
      </c>
      <c r="BL551" s="9">
        <f t="shared" si="1323"/>
        <v>0</v>
      </c>
      <c r="BM551" s="9">
        <f t="shared" si="1323"/>
        <v>0</v>
      </c>
      <c r="BN551" s="9">
        <f t="shared" si="1323"/>
        <v>0</v>
      </c>
      <c r="BO551" s="103"/>
      <c r="BP551">
        <f t="shared" ref="BP551:BY553" si="1324">IF($C551&lt;&gt;"",IF(D551&gt;0,1,0),0)</f>
        <v>0</v>
      </c>
      <c r="BQ551">
        <f t="shared" si="1324"/>
        <v>0</v>
      </c>
      <c r="BR551">
        <f t="shared" si="1324"/>
        <v>0</v>
      </c>
      <c r="BS551">
        <f t="shared" si="1324"/>
        <v>0</v>
      </c>
      <c r="BT551">
        <f t="shared" si="1324"/>
        <v>0</v>
      </c>
      <c r="BU551">
        <f t="shared" si="1324"/>
        <v>0</v>
      </c>
      <c r="BV551">
        <f t="shared" si="1324"/>
        <v>0</v>
      </c>
      <c r="BW551">
        <f t="shared" si="1324"/>
        <v>1</v>
      </c>
      <c r="BX551">
        <f t="shared" si="1324"/>
        <v>1</v>
      </c>
      <c r="BY551">
        <f t="shared" si="1324"/>
        <v>0</v>
      </c>
      <c r="BZ551">
        <f t="shared" ref="BZ551:CI553" si="1325">IF($C551&lt;&gt;"",IF(N551&gt;0,1,0),0)</f>
        <v>0</v>
      </c>
      <c r="CA551">
        <f t="shared" si="1325"/>
        <v>0</v>
      </c>
      <c r="CB551">
        <f t="shared" si="1325"/>
        <v>1</v>
      </c>
      <c r="CC551">
        <f t="shared" si="1325"/>
        <v>1</v>
      </c>
      <c r="CD551">
        <f t="shared" si="1325"/>
        <v>1</v>
      </c>
      <c r="CE551">
        <f t="shared" si="1325"/>
        <v>1</v>
      </c>
      <c r="CF551">
        <f t="shared" si="1325"/>
        <v>1</v>
      </c>
      <c r="CG551">
        <f t="shared" si="1325"/>
        <v>0</v>
      </c>
      <c r="CH551">
        <f t="shared" si="1325"/>
        <v>0</v>
      </c>
      <c r="CI551">
        <f t="shared" si="1325"/>
        <v>0</v>
      </c>
      <c r="CJ551">
        <f t="shared" ref="CJ551:CS553" si="1326">IF($C551&lt;&gt;"",IF(X551&gt;0,1,0),0)</f>
        <v>0</v>
      </c>
      <c r="CK551">
        <f t="shared" si="1326"/>
        <v>0</v>
      </c>
      <c r="CL551">
        <f t="shared" si="1326"/>
        <v>0</v>
      </c>
      <c r="CM551">
        <f t="shared" si="1326"/>
        <v>0</v>
      </c>
      <c r="CN551">
        <f t="shared" si="1326"/>
        <v>0</v>
      </c>
      <c r="CO551">
        <f t="shared" si="1326"/>
        <v>0</v>
      </c>
      <c r="CP551">
        <f t="shared" si="1326"/>
        <v>0</v>
      </c>
      <c r="CQ551">
        <f t="shared" si="1326"/>
        <v>0</v>
      </c>
      <c r="CR551">
        <f t="shared" si="1326"/>
        <v>0</v>
      </c>
      <c r="CS551">
        <f t="shared" si="1326"/>
        <v>0</v>
      </c>
      <c r="CT551">
        <f t="shared" ref="CT551:DC553" si="1327">IF($C551&lt;&gt;"",IF(AH551&gt;0,1,0),0)</f>
        <v>0</v>
      </c>
      <c r="CU551">
        <f t="shared" si="1327"/>
        <v>0</v>
      </c>
      <c r="CV551">
        <f t="shared" si="1327"/>
        <v>1</v>
      </c>
      <c r="CW551">
        <f t="shared" si="1327"/>
        <v>1</v>
      </c>
      <c r="CX551">
        <f t="shared" si="1327"/>
        <v>0</v>
      </c>
      <c r="CY551">
        <f t="shared" si="1327"/>
        <v>0</v>
      </c>
      <c r="CZ551">
        <f t="shared" si="1327"/>
        <v>0</v>
      </c>
      <c r="DA551">
        <f t="shared" si="1327"/>
        <v>0</v>
      </c>
      <c r="DB551">
        <f t="shared" si="1327"/>
        <v>0</v>
      </c>
      <c r="DC551">
        <f t="shared" si="1327"/>
        <v>0</v>
      </c>
      <c r="DD551">
        <f t="shared" ref="DD551:DM553" si="1328">IF($C551&lt;&gt;"",IF(AR551&gt;0,1,0),0)</f>
        <v>0</v>
      </c>
      <c r="DE551">
        <f t="shared" si="1328"/>
        <v>0</v>
      </c>
      <c r="DF551">
        <f t="shared" si="1328"/>
        <v>0</v>
      </c>
      <c r="DG551">
        <f t="shared" si="1328"/>
        <v>0</v>
      </c>
      <c r="DH551">
        <f t="shared" si="1328"/>
        <v>0</v>
      </c>
      <c r="DI551">
        <f t="shared" si="1328"/>
        <v>0</v>
      </c>
      <c r="DJ551">
        <f t="shared" si="1328"/>
        <v>0</v>
      </c>
      <c r="DK551">
        <f t="shared" si="1328"/>
        <v>0</v>
      </c>
      <c r="DL551">
        <f t="shared" si="1328"/>
        <v>0</v>
      </c>
      <c r="DM551">
        <f t="shared" si="1328"/>
        <v>0</v>
      </c>
      <c r="DN551">
        <f t="shared" ref="DN551:DW553" si="1329">IF($C551&lt;&gt;"",IF(BB551&gt;0,1,0),0)</f>
        <v>0</v>
      </c>
      <c r="DO551">
        <f t="shared" si="1329"/>
        <v>0</v>
      </c>
      <c r="DP551">
        <f t="shared" si="1329"/>
        <v>0</v>
      </c>
      <c r="DQ551">
        <f t="shared" si="1329"/>
        <v>0</v>
      </c>
      <c r="DR551">
        <f t="shared" si="1329"/>
        <v>0</v>
      </c>
      <c r="DS551">
        <f t="shared" si="1329"/>
        <v>0</v>
      </c>
      <c r="DT551">
        <f t="shared" si="1329"/>
        <v>0</v>
      </c>
      <c r="DU551">
        <f t="shared" si="1329"/>
        <v>0</v>
      </c>
      <c r="DV551">
        <f t="shared" si="1329"/>
        <v>0</v>
      </c>
      <c r="DW551">
        <f t="shared" si="1329"/>
        <v>0</v>
      </c>
      <c r="DX551">
        <f t="shared" ref="DX551:DZ553" si="1330">IF($C551&lt;&gt;"",IF(BL551&gt;0,1,0),0)</f>
        <v>0</v>
      </c>
      <c r="DY551">
        <f t="shared" si="1330"/>
        <v>0</v>
      </c>
      <c r="DZ551">
        <f t="shared" si="1330"/>
        <v>0</v>
      </c>
    </row>
    <row r="552" spans="1:130">
      <c r="A552" s="105"/>
      <c r="B552" s="55" t="s">
        <v>181</v>
      </c>
      <c r="C552" s="96"/>
      <c r="D552" s="34">
        <v>0</v>
      </c>
      <c r="E552" s="34">
        <v>0</v>
      </c>
      <c r="F552" s="34">
        <v>0</v>
      </c>
      <c r="G552" s="34">
        <v>0</v>
      </c>
      <c r="H552" s="34">
        <v>0</v>
      </c>
      <c r="I552" s="34">
        <v>0</v>
      </c>
      <c r="J552" s="34">
        <v>0</v>
      </c>
      <c r="K552" s="34">
        <v>30</v>
      </c>
      <c r="L552" s="34">
        <v>0</v>
      </c>
      <c r="M552" s="34">
        <v>0</v>
      </c>
      <c r="N552" s="34">
        <v>0</v>
      </c>
      <c r="O552" s="34">
        <v>0</v>
      </c>
      <c r="P552" s="34">
        <v>0</v>
      </c>
      <c r="Q552" s="34">
        <v>0</v>
      </c>
      <c r="R552" s="34">
        <v>0</v>
      </c>
      <c r="S552" s="34">
        <v>0</v>
      </c>
      <c r="T552" s="34">
        <v>0</v>
      </c>
      <c r="U552" s="34">
        <v>0</v>
      </c>
      <c r="V552" s="34">
        <v>0</v>
      </c>
      <c r="W552" s="34">
        <v>0</v>
      </c>
      <c r="X552" s="34">
        <v>0</v>
      </c>
      <c r="Y552" s="34">
        <v>0</v>
      </c>
      <c r="Z552" s="34">
        <v>0</v>
      </c>
      <c r="AA552" s="34">
        <v>0</v>
      </c>
      <c r="AB552" s="34">
        <v>0</v>
      </c>
      <c r="AC552" s="34">
        <v>0</v>
      </c>
      <c r="AD552" s="34">
        <v>0</v>
      </c>
      <c r="AE552" s="34">
        <v>0</v>
      </c>
      <c r="AF552" s="34">
        <v>0</v>
      </c>
      <c r="AG552" s="34">
        <v>0</v>
      </c>
      <c r="AH552" s="34">
        <v>0</v>
      </c>
      <c r="AI552" s="34">
        <v>0</v>
      </c>
      <c r="AJ552" s="34">
        <v>0</v>
      </c>
      <c r="AK552" s="34">
        <v>0</v>
      </c>
      <c r="AL552" s="34">
        <v>0</v>
      </c>
      <c r="AM552" s="34">
        <v>0</v>
      </c>
      <c r="AN552" s="34">
        <v>0</v>
      </c>
      <c r="AO552" s="34">
        <v>0</v>
      </c>
      <c r="AP552" s="34">
        <v>0</v>
      </c>
      <c r="AQ552" s="34">
        <v>0</v>
      </c>
      <c r="AR552" s="34">
        <v>0</v>
      </c>
      <c r="AS552" s="34">
        <v>0</v>
      </c>
      <c r="AT552" s="34">
        <v>0</v>
      </c>
      <c r="AU552" s="34">
        <v>0</v>
      </c>
      <c r="AV552" s="34">
        <v>0</v>
      </c>
      <c r="AW552" s="34">
        <v>0</v>
      </c>
      <c r="AX552" s="34">
        <v>0</v>
      </c>
      <c r="AY552" s="34">
        <v>0</v>
      </c>
      <c r="AZ552" s="34">
        <v>0</v>
      </c>
      <c r="BA552" s="34">
        <v>0</v>
      </c>
      <c r="BB552" s="34">
        <v>0</v>
      </c>
      <c r="BC552" s="34">
        <v>0</v>
      </c>
      <c r="BD552" s="34">
        <v>0</v>
      </c>
      <c r="BE552" s="34">
        <v>0</v>
      </c>
      <c r="BF552" s="34">
        <v>0</v>
      </c>
      <c r="BG552" s="34">
        <v>0</v>
      </c>
      <c r="BH552" s="34">
        <v>0</v>
      </c>
      <c r="BI552" s="34">
        <v>0</v>
      </c>
      <c r="BJ552" s="118">
        <v>0</v>
      </c>
      <c r="BK552" s="34">
        <v>0</v>
      </c>
      <c r="BL552" s="34">
        <v>0</v>
      </c>
      <c r="BM552" s="34">
        <v>0</v>
      </c>
      <c r="BN552" s="34">
        <v>0</v>
      </c>
      <c r="BO552" s="103"/>
      <c r="BP552">
        <f t="shared" si="1324"/>
        <v>0</v>
      </c>
      <c r="BQ552">
        <f t="shared" si="1324"/>
        <v>0</v>
      </c>
      <c r="BR552">
        <f t="shared" si="1324"/>
        <v>0</v>
      </c>
      <c r="BS552">
        <f t="shared" si="1324"/>
        <v>0</v>
      </c>
      <c r="BT552">
        <f t="shared" si="1324"/>
        <v>0</v>
      </c>
      <c r="BU552">
        <f t="shared" si="1324"/>
        <v>0</v>
      </c>
      <c r="BV552">
        <f t="shared" si="1324"/>
        <v>0</v>
      </c>
      <c r="BW552">
        <f t="shared" si="1324"/>
        <v>0</v>
      </c>
      <c r="BX552">
        <f t="shared" si="1324"/>
        <v>0</v>
      </c>
      <c r="BY552">
        <f t="shared" si="1324"/>
        <v>0</v>
      </c>
      <c r="BZ552">
        <f t="shared" si="1325"/>
        <v>0</v>
      </c>
      <c r="CA552">
        <f t="shared" si="1325"/>
        <v>0</v>
      </c>
      <c r="CB552">
        <f t="shared" si="1325"/>
        <v>0</v>
      </c>
      <c r="CC552">
        <f t="shared" si="1325"/>
        <v>0</v>
      </c>
      <c r="CD552">
        <f t="shared" si="1325"/>
        <v>0</v>
      </c>
      <c r="CE552">
        <f t="shared" si="1325"/>
        <v>0</v>
      </c>
      <c r="CF552">
        <f t="shared" si="1325"/>
        <v>0</v>
      </c>
      <c r="CG552">
        <f t="shared" si="1325"/>
        <v>0</v>
      </c>
      <c r="CH552">
        <f t="shared" si="1325"/>
        <v>0</v>
      </c>
      <c r="CI552">
        <f t="shared" si="1325"/>
        <v>0</v>
      </c>
      <c r="CJ552">
        <f t="shared" si="1326"/>
        <v>0</v>
      </c>
      <c r="CK552">
        <f t="shared" si="1326"/>
        <v>0</v>
      </c>
      <c r="CL552">
        <f t="shared" si="1326"/>
        <v>0</v>
      </c>
      <c r="CM552">
        <f t="shared" si="1326"/>
        <v>0</v>
      </c>
      <c r="CN552">
        <f t="shared" si="1326"/>
        <v>0</v>
      </c>
      <c r="CO552">
        <f t="shared" si="1326"/>
        <v>0</v>
      </c>
      <c r="CP552">
        <f t="shared" si="1326"/>
        <v>0</v>
      </c>
      <c r="CQ552">
        <f t="shared" si="1326"/>
        <v>0</v>
      </c>
      <c r="CR552">
        <f t="shared" si="1326"/>
        <v>0</v>
      </c>
      <c r="CS552">
        <f t="shared" si="1326"/>
        <v>0</v>
      </c>
      <c r="CT552">
        <f t="shared" si="1327"/>
        <v>0</v>
      </c>
      <c r="CU552">
        <f t="shared" si="1327"/>
        <v>0</v>
      </c>
      <c r="CV552">
        <f t="shared" si="1327"/>
        <v>0</v>
      </c>
      <c r="CW552">
        <f t="shared" si="1327"/>
        <v>0</v>
      </c>
      <c r="CX552">
        <f t="shared" si="1327"/>
        <v>0</v>
      </c>
      <c r="CY552">
        <f t="shared" si="1327"/>
        <v>0</v>
      </c>
      <c r="CZ552">
        <f t="shared" si="1327"/>
        <v>0</v>
      </c>
      <c r="DA552">
        <f t="shared" si="1327"/>
        <v>0</v>
      </c>
      <c r="DB552">
        <f t="shared" si="1327"/>
        <v>0</v>
      </c>
      <c r="DC552">
        <f t="shared" si="1327"/>
        <v>0</v>
      </c>
      <c r="DD552">
        <f t="shared" si="1328"/>
        <v>0</v>
      </c>
      <c r="DE552">
        <f t="shared" si="1328"/>
        <v>0</v>
      </c>
      <c r="DF552">
        <f t="shared" si="1328"/>
        <v>0</v>
      </c>
      <c r="DG552">
        <f t="shared" si="1328"/>
        <v>0</v>
      </c>
      <c r="DH552">
        <f t="shared" si="1328"/>
        <v>0</v>
      </c>
      <c r="DI552">
        <f t="shared" si="1328"/>
        <v>0</v>
      </c>
      <c r="DJ552">
        <f t="shared" si="1328"/>
        <v>0</v>
      </c>
      <c r="DK552">
        <f t="shared" si="1328"/>
        <v>0</v>
      </c>
      <c r="DL552">
        <f t="shared" si="1328"/>
        <v>0</v>
      </c>
      <c r="DM552">
        <f t="shared" si="1328"/>
        <v>0</v>
      </c>
      <c r="DN552">
        <f t="shared" si="1329"/>
        <v>0</v>
      </c>
      <c r="DO552">
        <f t="shared" si="1329"/>
        <v>0</v>
      </c>
      <c r="DP552">
        <f t="shared" si="1329"/>
        <v>0</v>
      </c>
      <c r="DQ552">
        <f t="shared" si="1329"/>
        <v>0</v>
      </c>
      <c r="DR552">
        <f t="shared" si="1329"/>
        <v>0</v>
      </c>
      <c r="DS552">
        <f t="shared" si="1329"/>
        <v>0</v>
      </c>
      <c r="DT552">
        <f t="shared" si="1329"/>
        <v>0</v>
      </c>
      <c r="DU552">
        <f t="shared" si="1329"/>
        <v>0</v>
      </c>
      <c r="DV552">
        <f t="shared" si="1329"/>
        <v>0</v>
      </c>
      <c r="DW552">
        <f t="shared" si="1329"/>
        <v>0</v>
      </c>
      <c r="DX552">
        <f t="shared" si="1330"/>
        <v>0</v>
      </c>
      <c r="DY552">
        <f t="shared" si="1330"/>
        <v>0</v>
      </c>
      <c r="DZ552">
        <f t="shared" si="1330"/>
        <v>0</v>
      </c>
    </row>
    <row r="553" spans="1:130">
      <c r="A553" s="106"/>
      <c r="B553" s="55" t="s">
        <v>3</v>
      </c>
      <c r="C553" s="90"/>
      <c r="D553" s="18">
        <v>0</v>
      </c>
      <c r="E553" s="18">
        <v>0</v>
      </c>
      <c r="F553" s="18">
        <v>0</v>
      </c>
      <c r="G553" s="18">
        <v>0</v>
      </c>
      <c r="H553" s="18">
        <v>0</v>
      </c>
      <c r="I553" s="34">
        <v>0</v>
      </c>
      <c r="J553" s="34">
        <v>0</v>
      </c>
      <c r="K553" s="18">
        <v>0</v>
      </c>
      <c r="L553" s="18">
        <v>403</v>
      </c>
      <c r="M553" s="18">
        <v>0</v>
      </c>
      <c r="N553" s="18">
        <v>0</v>
      </c>
      <c r="O553" s="18">
        <v>0</v>
      </c>
      <c r="P553" s="18">
        <v>153</v>
      </c>
      <c r="Q553" s="18">
        <v>187</v>
      </c>
      <c r="R553" s="18">
        <v>194</v>
      </c>
      <c r="S553" s="18">
        <v>228</v>
      </c>
      <c r="T553" s="18">
        <v>169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18">
        <v>0</v>
      </c>
      <c r="AF553" s="18">
        <v>0</v>
      </c>
      <c r="AG553" s="18">
        <v>0</v>
      </c>
      <c r="AH553" s="18">
        <v>0</v>
      </c>
      <c r="AI553" s="18">
        <v>0</v>
      </c>
      <c r="AJ553" s="18">
        <v>3</v>
      </c>
      <c r="AK553" s="18">
        <f>1.1+9300</f>
        <v>9301.1</v>
      </c>
      <c r="AL553" s="18">
        <v>0</v>
      </c>
      <c r="AM553" s="18">
        <v>0</v>
      </c>
      <c r="AN553" s="18">
        <v>0</v>
      </c>
      <c r="AO553" s="18">
        <v>0</v>
      </c>
      <c r="AP553" s="18">
        <v>0</v>
      </c>
      <c r="AQ553" s="18">
        <v>0</v>
      </c>
      <c r="AR553" s="18">
        <v>0</v>
      </c>
      <c r="AS553" s="18">
        <v>0</v>
      </c>
      <c r="AT553" s="18">
        <v>0</v>
      </c>
      <c r="AU553" s="18">
        <v>0</v>
      </c>
      <c r="AV553" s="18">
        <v>0</v>
      </c>
      <c r="AW553" s="18">
        <v>0</v>
      </c>
      <c r="AX553" s="18">
        <v>0</v>
      </c>
      <c r="AY553" s="18">
        <v>0</v>
      </c>
      <c r="AZ553" s="18">
        <v>0</v>
      </c>
      <c r="BA553" s="18">
        <v>0</v>
      </c>
      <c r="BB553" s="18">
        <v>0</v>
      </c>
      <c r="BC553" s="18">
        <v>0</v>
      </c>
      <c r="BD553" s="18">
        <v>0</v>
      </c>
      <c r="BE553" s="25">
        <v>0</v>
      </c>
      <c r="BF553" s="18">
        <v>0</v>
      </c>
      <c r="BG553" s="18">
        <v>0</v>
      </c>
      <c r="BH553" s="18">
        <v>0</v>
      </c>
      <c r="BI553" s="18">
        <v>0</v>
      </c>
      <c r="BJ553" s="118">
        <v>0</v>
      </c>
      <c r="BK553" s="18">
        <v>0</v>
      </c>
      <c r="BL553" s="18">
        <v>0</v>
      </c>
      <c r="BM553" s="18">
        <v>0</v>
      </c>
      <c r="BN553" s="18">
        <v>0</v>
      </c>
      <c r="BO553" s="103"/>
      <c r="BP553">
        <f t="shared" si="1324"/>
        <v>0</v>
      </c>
      <c r="BQ553">
        <f t="shared" si="1324"/>
        <v>0</v>
      </c>
      <c r="BR553">
        <f t="shared" si="1324"/>
        <v>0</v>
      </c>
      <c r="BS553">
        <f t="shared" si="1324"/>
        <v>0</v>
      </c>
      <c r="BT553">
        <f t="shared" si="1324"/>
        <v>0</v>
      </c>
      <c r="BU553">
        <f t="shared" si="1324"/>
        <v>0</v>
      </c>
      <c r="BV553">
        <f t="shared" si="1324"/>
        <v>0</v>
      </c>
      <c r="BW553">
        <f t="shared" si="1324"/>
        <v>0</v>
      </c>
      <c r="BX553">
        <f t="shared" si="1324"/>
        <v>0</v>
      </c>
      <c r="BY553">
        <f t="shared" si="1324"/>
        <v>0</v>
      </c>
      <c r="BZ553">
        <f t="shared" si="1325"/>
        <v>0</v>
      </c>
      <c r="CA553">
        <f t="shared" si="1325"/>
        <v>0</v>
      </c>
      <c r="CB553">
        <f t="shared" si="1325"/>
        <v>0</v>
      </c>
      <c r="CC553">
        <f t="shared" si="1325"/>
        <v>0</v>
      </c>
      <c r="CD553">
        <f t="shared" si="1325"/>
        <v>0</v>
      </c>
      <c r="CE553">
        <f t="shared" si="1325"/>
        <v>0</v>
      </c>
      <c r="CF553">
        <f t="shared" si="1325"/>
        <v>0</v>
      </c>
      <c r="CG553">
        <f t="shared" si="1325"/>
        <v>0</v>
      </c>
      <c r="CH553">
        <f t="shared" si="1325"/>
        <v>0</v>
      </c>
      <c r="CI553">
        <f t="shared" si="1325"/>
        <v>0</v>
      </c>
      <c r="CJ553">
        <f t="shared" si="1326"/>
        <v>0</v>
      </c>
      <c r="CK553">
        <f t="shared" si="1326"/>
        <v>0</v>
      </c>
      <c r="CL553">
        <f t="shared" si="1326"/>
        <v>0</v>
      </c>
      <c r="CM553">
        <f t="shared" si="1326"/>
        <v>0</v>
      </c>
      <c r="CN553">
        <f t="shared" si="1326"/>
        <v>0</v>
      </c>
      <c r="CO553">
        <f t="shared" si="1326"/>
        <v>0</v>
      </c>
      <c r="CP553">
        <f t="shared" si="1326"/>
        <v>0</v>
      </c>
      <c r="CQ553">
        <f t="shared" si="1326"/>
        <v>0</v>
      </c>
      <c r="CR553">
        <f t="shared" si="1326"/>
        <v>0</v>
      </c>
      <c r="CS553">
        <f t="shared" si="1326"/>
        <v>0</v>
      </c>
      <c r="CT553">
        <f t="shared" si="1327"/>
        <v>0</v>
      </c>
      <c r="CU553">
        <f t="shared" si="1327"/>
        <v>0</v>
      </c>
      <c r="CV553">
        <f t="shared" si="1327"/>
        <v>0</v>
      </c>
      <c r="CW553">
        <f t="shared" si="1327"/>
        <v>0</v>
      </c>
      <c r="CX553">
        <f t="shared" si="1327"/>
        <v>0</v>
      </c>
      <c r="CY553">
        <f t="shared" si="1327"/>
        <v>0</v>
      </c>
      <c r="CZ553">
        <f t="shared" si="1327"/>
        <v>0</v>
      </c>
      <c r="DA553">
        <f t="shared" si="1327"/>
        <v>0</v>
      </c>
      <c r="DB553">
        <f t="shared" si="1327"/>
        <v>0</v>
      </c>
      <c r="DC553">
        <f t="shared" si="1327"/>
        <v>0</v>
      </c>
      <c r="DD553">
        <f t="shared" si="1328"/>
        <v>0</v>
      </c>
      <c r="DE553">
        <f t="shared" si="1328"/>
        <v>0</v>
      </c>
      <c r="DF553">
        <f t="shared" si="1328"/>
        <v>0</v>
      </c>
      <c r="DG553">
        <f t="shared" si="1328"/>
        <v>0</v>
      </c>
      <c r="DH553">
        <f t="shared" si="1328"/>
        <v>0</v>
      </c>
      <c r="DI553">
        <f t="shared" si="1328"/>
        <v>0</v>
      </c>
      <c r="DJ553">
        <f t="shared" si="1328"/>
        <v>0</v>
      </c>
      <c r="DK553">
        <f t="shared" si="1328"/>
        <v>0</v>
      </c>
      <c r="DL553">
        <f t="shared" si="1328"/>
        <v>0</v>
      </c>
      <c r="DM553">
        <f t="shared" si="1328"/>
        <v>0</v>
      </c>
      <c r="DN553">
        <f t="shared" si="1329"/>
        <v>0</v>
      </c>
      <c r="DO553">
        <f t="shared" si="1329"/>
        <v>0</v>
      </c>
      <c r="DP553">
        <f t="shared" si="1329"/>
        <v>0</v>
      </c>
      <c r="DQ553">
        <f t="shared" si="1329"/>
        <v>0</v>
      </c>
      <c r="DR553">
        <f t="shared" si="1329"/>
        <v>0</v>
      </c>
      <c r="DS553">
        <f t="shared" si="1329"/>
        <v>0</v>
      </c>
      <c r="DT553">
        <f t="shared" si="1329"/>
        <v>0</v>
      </c>
      <c r="DU553">
        <f t="shared" si="1329"/>
        <v>0</v>
      </c>
      <c r="DV553">
        <f t="shared" si="1329"/>
        <v>0</v>
      </c>
      <c r="DW553">
        <f t="shared" si="1329"/>
        <v>0</v>
      </c>
      <c r="DX553">
        <f t="shared" si="1330"/>
        <v>0</v>
      </c>
      <c r="DY553">
        <f t="shared" si="1330"/>
        <v>0</v>
      </c>
      <c r="DZ553">
        <f t="shared" si="1330"/>
        <v>0</v>
      </c>
    </row>
    <row r="554" spans="1:130" ht="15.75">
      <c r="A554" s="106"/>
      <c r="B554" s="19"/>
      <c r="C554" s="96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25"/>
      <c r="BF554" s="18"/>
      <c r="BG554" s="18"/>
      <c r="BH554" s="2"/>
      <c r="BI554" s="2"/>
      <c r="BJ554" s="2"/>
      <c r="BK554" s="2"/>
      <c r="BL554" s="2"/>
      <c r="BM554" s="2"/>
      <c r="BN554" s="2"/>
      <c r="BO554" s="103"/>
    </row>
    <row r="555" spans="1:130">
      <c r="A555" s="105">
        <f>IF(LEFT(B555,1)&lt;&gt;"",IF(LEFT(B555,1)&lt;&gt;" ",COUNT($A$66:A553)+1,""),"")</f>
        <v>67</v>
      </c>
      <c r="B555" s="54" t="s">
        <v>81</v>
      </c>
      <c r="C555" s="96">
        <v>3</v>
      </c>
      <c r="D555" s="22">
        <f>SUM(D556:D560)</f>
        <v>0</v>
      </c>
      <c r="E555" s="22">
        <f t="shared" ref="E555:BL555" si="1331">SUM(E556:E560)</f>
        <v>0</v>
      </c>
      <c r="F555" s="22">
        <f t="shared" si="1331"/>
        <v>0</v>
      </c>
      <c r="G555" s="22">
        <f t="shared" si="1331"/>
        <v>0</v>
      </c>
      <c r="H555" s="22">
        <f t="shared" si="1331"/>
        <v>0</v>
      </c>
      <c r="I555" s="22">
        <f t="shared" si="1331"/>
        <v>0</v>
      </c>
      <c r="J555" s="22">
        <f t="shared" si="1331"/>
        <v>810</v>
      </c>
      <c r="K555" s="22">
        <f t="shared" si="1331"/>
        <v>260</v>
      </c>
      <c r="L555" s="22">
        <f t="shared" si="1331"/>
        <v>333</v>
      </c>
      <c r="M555" s="22">
        <f t="shared" si="1331"/>
        <v>957</v>
      </c>
      <c r="N555" s="22">
        <f t="shared" si="1331"/>
        <v>3561.2849999999999</v>
      </c>
      <c r="O555" s="22">
        <f t="shared" si="1331"/>
        <v>202.18899999999999</v>
      </c>
      <c r="P555" s="22">
        <f t="shared" si="1331"/>
        <v>207.584</v>
      </c>
      <c r="Q555" s="22">
        <f t="shared" si="1331"/>
        <v>168.2</v>
      </c>
      <c r="R555" s="22">
        <f t="shared" si="1331"/>
        <v>171</v>
      </c>
      <c r="S555" s="22">
        <f t="shared" si="1331"/>
        <v>174</v>
      </c>
      <c r="T555" s="22">
        <f t="shared" si="1331"/>
        <v>177</v>
      </c>
      <c r="U555" s="22">
        <f t="shared" si="1331"/>
        <v>180</v>
      </c>
      <c r="V555" s="22">
        <f t="shared" si="1331"/>
        <v>183</v>
      </c>
      <c r="W555" s="22">
        <f t="shared" si="1331"/>
        <v>186</v>
      </c>
      <c r="X555" s="22">
        <f t="shared" si="1331"/>
        <v>189</v>
      </c>
      <c r="Y555" s="22">
        <f t="shared" si="1331"/>
        <v>192</v>
      </c>
      <c r="Z555" s="22">
        <f t="shared" si="1331"/>
        <v>195</v>
      </c>
      <c r="AA555" s="22">
        <f t="shared" si="1331"/>
        <v>198</v>
      </c>
      <c r="AB555" s="22">
        <f t="shared" si="1331"/>
        <v>201</v>
      </c>
      <c r="AC555" s="22">
        <f t="shared" si="1331"/>
        <v>267.14299999999997</v>
      </c>
      <c r="AD555" s="22">
        <f t="shared" si="1331"/>
        <v>274.33100000000002</v>
      </c>
      <c r="AE555" s="22">
        <f t="shared" si="1331"/>
        <v>295.70100000000002</v>
      </c>
      <c r="AF555" s="22">
        <f t="shared" si="1331"/>
        <v>286.89300000000003</v>
      </c>
      <c r="AG555" s="22">
        <f t="shared" si="1331"/>
        <v>286.53300000000002</v>
      </c>
      <c r="AH555" s="22">
        <f t="shared" si="1331"/>
        <v>220.29599999999999</v>
      </c>
      <c r="AI555" s="22">
        <f t="shared" si="1331"/>
        <v>1.24</v>
      </c>
      <c r="AJ555" s="22">
        <f t="shared" si="1331"/>
        <v>1.155</v>
      </c>
      <c r="AK555" s="22">
        <f t="shared" si="1331"/>
        <v>1.135</v>
      </c>
      <c r="AL555" s="22">
        <f t="shared" si="1331"/>
        <v>4200</v>
      </c>
      <c r="AM555" s="22">
        <f t="shared" si="1331"/>
        <v>0</v>
      </c>
      <c r="AN555" s="22">
        <f t="shared" si="1331"/>
        <v>0</v>
      </c>
      <c r="AO555" s="22">
        <f t="shared" si="1331"/>
        <v>3.2000000000000001E-2</v>
      </c>
      <c r="AP555" s="22">
        <f t="shared" si="1331"/>
        <v>4176</v>
      </c>
      <c r="AQ555" s="22">
        <f t="shared" si="1331"/>
        <v>4351.4920000000002</v>
      </c>
      <c r="AR555" s="22">
        <f t="shared" si="1331"/>
        <v>13798.7338163</v>
      </c>
      <c r="AS555" s="22">
        <f t="shared" si="1331"/>
        <v>11363.5304062</v>
      </c>
      <c r="AT555" s="22">
        <f t="shared" si="1331"/>
        <v>15599.717157200001</v>
      </c>
      <c r="AU555" s="22">
        <f t="shared" si="1331"/>
        <v>19727.5004778</v>
      </c>
      <c r="AV555" s="22">
        <f t="shared" si="1331"/>
        <v>17761.5</v>
      </c>
      <c r="AW555" s="22">
        <f t="shared" si="1331"/>
        <v>2886.8656421999999</v>
      </c>
      <c r="AX555" s="22">
        <f t="shared" si="1331"/>
        <v>0</v>
      </c>
      <c r="AY555" s="22">
        <f t="shared" si="1331"/>
        <v>0</v>
      </c>
      <c r="AZ555" s="22">
        <f t="shared" si="1331"/>
        <v>0</v>
      </c>
      <c r="BA555" s="22">
        <f t="shared" si="1331"/>
        <v>0</v>
      </c>
      <c r="BB555" s="22">
        <f t="shared" si="1331"/>
        <v>0</v>
      </c>
      <c r="BC555" s="22">
        <f t="shared" si="1331"/>
        <v>0</v>
      </c>
      <c r="BD555" s="22">
        <f t="shared" si="1331"/>
        <v>0</v>
      </c>
      <c r="BE555" s="22">
        <f t="shared" si="1331"/>
        <v>0</v>
      </c>
      <c r="BF555" s="22">
        <f t="shared" si="1331"/>
        <v>5.0679999999999996</v>
      </c>
      <c r="BG555" s="22">
        <f t="shared" si="1331"/>
        <v>0</v>
      </c>
      <c r="BH555" s="22">
        <f t="shared" si="1331"/>
        <v>0.27567579999999997</v>
      </c>
      <c r="BI555" s="22">
        <f t="shared" si="1331"/>
        <v>0</v>
      </c>
      <c r="BJ555" s="22">
        <f t="shared" si="1331"/>
        <v>0</v>
      </c>
      <c r="BK555" s="22">
        <f t="shared" si="1331"/>
        <v>0</v>
      </c>
      <c r="BL555" s="22">
        <f t="shared" si="1331"/>
        <v>0</v>
      </c>
      <c r="BM555" s="22">
        <f t="shared" ref="BM555:BN555" si="1332">SUM(BM556:BM560)</f>
        <v>0</v>
      </c>
      <c r="BN555" s="22">
        <f t="shared" si="1332"/>
        <v>0</v>
      </c>
      <c r="BO555" s="103"/>
      <c r="BP555">
        <f t="shared" ref="BP555:BY557" si="1333">IF($C555&lt;&gt;"",IF(D555&gt;0,1,0),0)</f>
        <v>0</v>
      </c>
      <c r="BQ555">
        <f t="shared" si="1333"/>
        <v>0</v>
      </c>
      <c r="BR555">
        <f t="shared" si="1333"/>
        <v>0</v>
      </c>
      <c r="BS555">
        <f t="shared" si="1333"/>
        <v>0</v>
      </c>
      <c r="BT555">
        <f t="shared" si="1333"/>
        <v>0</v>
      </c>
      <c r="BU555">
        <f t="shared" si="1333"/>
        <v>0</v>
      </c>
      <c r="BV555">
        <f t="shared" si="1333"/>
        <v>1</v>
      </c>
      <c r="BW555">
        <f t="shared" si="1333"/>
        <v>1</v>
      </c>
      <c r="BX555">
        <f t="shared" si="1333"/>
        <v>1</v>
      </c>
      <c r="BY555">
        <f t="shared" si="1333"/>
        <v>1</v>
      </c>
      <c r="BZ555">
        <f t="shared" ref="BZ555:CI557" si="1334">IF($C555&lt;&gt;"",IF(N555&gt;0,1,0),0)</f>
        <v>1</v>
      </c>
      <c r="CA555">
        <f t="shared" si="1334"/>
        <v>1</v>
      </c>
      <c r="CB555">
        <f t="shared" si="1334"/>
        <v>1</v>
      </c>
      <c r="CC555">
        <f t="shared" si="1334"/>
        <v>1</v>
      </c>
      <c r="CD555">
        <f t="shared" si="1334"/>
        <v>1</v>
      </c>
      <c r="CE555">
        <f t="shared" si="1334"/>
        <v>1</v>
      </c>
      <c r="CF555">
        <f t="shared" si="1334"/>
        <v>1</v>
      </c>
      <c r="CG555">
        <f t="shared" si="1334"/>
        <v>1</v>
      </c>
      <c r="CH555">
        <f t="shared" si="1334"/>
        <v>1</v>
      </c>
      <c r="CI555">
        <f t="shared" si="1334"/>
        <v>1</v>
      </c>
      <c r="CJ555">
        <f t="shared" ref="CJ555:CS557" si="1335">IF($C555&lt;&gt;"",IF(X555&gt;0,1,0),0)</f>
        <v>1</v>
      </c>
      <c r="CK555">
        <f t="shared" si="1335"/>
        <v>1</v>
      </c>
      <c r="CL555">
        <f t="shared" si="1335"/>
        <v>1</v>
      </c>
      <c r="CM555">
        <f t="shared" si="1335"/>
        <v>1</v>
      </c>
      <c r="CN555">
        <f t="shared" si="1335"/>
        <v>1</v>
      </c>
      <c r="CO555">
        <f t="shared" si="1335"/>
        <v>1</v>
      </c>
      <c r="CP555">
        <f t="shared" si="1335"/>
        <v>1</v>
      </c>
      <c r="CQ555">
        <f t="shared" si="1335"/>
        <v>1</v>
      </c>
      <c r="CR555">
        <f t="shared" si="1335"/>
        <v>1</v>
      </c>
      <c r="CS555">
        <f t="shared" si="1335"/>
        <v>1</v>
      </c>
      <c r="CT555">
        <f t="shared" ref="CT555:DC557" si="1336">IF($C555&lt;&gt;"",IF(AH555&gt;0,1,0),0)</f>
        <v>1</v>
      </c>
      <c r="CU555">
        <f t="shared" si="1336"/>
        <v>1</v>
      </c>
      <c r="CV555">
        <f t="shared" si="1336"/>
        <v>1</v>
      </c>
      <c r="CW555">
        <f t="shared" si="1336"/>
        <v>1</v>
      </c>
      <c r="CX555">
        <f t="shared" si="1336"/>
        <v>1</v>
      </c>
      <c r="CY555">
        <f t="shared" si="1336"/>
        <v>0</v>
      </c>
      <c r="CZ555">
        <f t="shared" si="1336"/>
        <v>0</v>
      </c>
      <c r="DA555">
        <f t="shared" si="1336"/>
        <v>1</v>
      </c>
      <c r="DB555">
        <f t="shared" si="1336"/>
        <v>1</v>
      </c>
      <c r="DC555">
        <f t="shared" si="1336"/>
        <v>1</v>
      </c>
      <c r="DD555">
        <f t="shared" ref="DD555:DM557" si="1337">IF($C555&lt;&gt;"",IF(AR555&gt;0,1,0),0)</f>
        <v>1</v>
      </c>
      <c r="DE555">
        <f t="shared" si="1337"/>
        <v>1</v>
      </c>
      <c r="DF555">
        <f t="shared" si="1337"/>
        <v>1</v>
      </c>
      <c r="DG555">
        <f t="shared" si="1337"/>
        <v>1</v>
      </c>
      <c r="DH555">
        <f t="shared" si="1337"/>
        <v>1</v>
      </c>
      <c r="DI555">
        <f t="shared" si="1337"/>
        <v>1</v>
      </c>
      <c r="DJ555">
        <f t="shared" si="1337"/>
        <v>0</v>
      </c>
      <c r="DK555">
        <f t="shared" si="1337"/>
        <v>0</v>
      </c>
      <c r="DL555">
        <f t="shared" si="1337"/>
        <v>0</v>
      </c>
      <c r="DM555">
        <f t="shared" si="1337"/>
        <v>0</v>
      </c>
      <c r="DN555">
        <f t="shared" ref="DN555:DW557" si="1338">IF($C555&lt;&gt;"",IF(BB555&gt;0,1,0),0)</f>
        <v>0</v>
      </c>
      <c r="DO555">
        <f t="shared" si="1338"/>
        <v>0</v>
      </c>
      <c r="DP555">
        <f t="shared" si="1338"/>
        <v>0</v>
      </c>
      <c r="DQ555">
        <f t="shared" si="1338"/>
        <v>0</v>
      </c>
      <c r="DR555">
        <f t="shared" si="1338"/>
        <v>1</v>
      </c>
      <c r="DS555">
        <f t="shared" si="1338"/>
        <v>0</v>
      </c>
      <c r="DT555">
        <f t="shared" si="1338"/>
        <v>1</v>
      </c>
      <c r="DU555">
        <f t="shared" si="1338"/>
        <v>0</v>
      </c>
      <c r="DV555">
        <f t="shared" si="1338"/>
        <v>0</v>
      </c>
      <c r="DW555">
        <f t="shared" si="1338"/>
        <v>0</v>
      </c>
      <c r="DX555">
        <f t="shared" ref="DX555:DZ557" si="1339">IF($C555&lt;&gt;"",IF(BL555&gt;0,1,0),0)</f>
        <v>0</v>
      </c>
      <c r="DY555">
        <f t="shared" si="1339"/>
        <v>0</v>
      </c>
      <c r="DZ555">
        <f t="shared" si="1339"/>
        <v>0</v>
      </c>
    </row>
    <row r="556" spans="1:130">
      <c r="A556" s="106"/>
      <c r="B556" s="19" t="s">
        <v>2</v>
      </c>
      <c r="C556" s="96"/>
      <c r="D556" s="18">
        <v>0</v>
      </c>
      <c r="E556" s="18">
        <v>0</v>
      </c>
      <c r="F556" s="18">
        <v>0</v>
      </c>
      <c r="G556" s="18">
        <v>0</v>
      </c>
      <c r="H556" s="18">
        <v>0</v>
      </c>
      <c r="I556" s="41" t="s">
        <v>16</v>
      </c>
      <c r="J556" s="18">
        <v>310</v>
      </c>
      <c r="K556" s="18">
        <v>110</v>
      </c>
      <c r="L556" s="18">
        <v>180</v>
      </c>
      <c r="M556" s="18">
        <v>759</v>
      </c>
      <c r="N556" s="18">
        <v>2090</v>
      </c>
      <c r="O556" s="34">
        <v>0</v>
      </c>
      <c r="P556" s="34">
        <v>0</v>
      </c>
      <c r="Q556" s="34">
        <v>0</v>
      </c>
      <c r="R556" s="34">
        <v>0</v>
      </c>
      <c r="S556" s="34">
        <v>0</v>
      </c>
      <c r="T556" s="34">
        <v>0</v>
      </c>
      <c r="U556" s="34">
        <v>0</v>
      </c>
      <c r="V556" s="34">
        <v>0</v>
      </c>
      <c r="W556" s="34">
        <v>0</v>
      </c>
      <c r="X556" s="34">
        <v>0</v>
      </c>
      <c r="Y556" s="34">
        <v>0</v>
      </c>
      <c r="Z556" s="34">
        <v>0</v>
      </c>
      <c r="AA556" s="34">
        <v>0</v>
      </c>
      <c r="AB556" s="34">
        <v>0</v>
      </c>
      <c r="AC556" s="34">
        <v>0</v>
      </c>
      <c r="AD556" s="34">
        <v>0</v>
      </c>
      <c r="AE556" s="34">
        <v>0</v>
      </c>
      <c r="AF556" s="34">
        <v>0</v>
      </c>
      <c r="AG556" s="34">
        <v>0</v>
      </c>
      <c r="AH556" s="34">
        <v>0</v>
      </c>
      <c r="AI556" s="34">
        <v>0</v>
      </c>
      <c r="AJ556" s="34">
        <v>0</v>
      </c>
      <c r="AK556" s="34">
        <v>0</v>
      </c>
      <c r="AL556" s="18">
        <v>4200</v>
      </c>
      <c r="AM556" s="34">
        <v>0</v>
      </c>
      <c r="AN556" s="34">
        <v>0</v>
      </c>
      <c r="AO556" s="34">
        <v>0</v>
      </c>
      <c r="AP556" s="18">
        <v>4176</v>
      </c>
      <c r="AQ556" s="34">
        <v>0</v>
      </c>
      <c r="AR556" s="18">
        <v>5445</v>
      </c>
      <c r="AS556" s="34">
        <v>0</v>
      </c>
      <c r="AT556" s="18">
        <v>5473</v>
      </c>
      <c r="AU556" s="34">
        <v>0</v>
      </c>
      <c r="AV556" s="34">
        <v>0</v>
      </c>
      <c r="AW556" s="18">
        <v>2704</v>
      </c>
      <c r="AX556" s="34">
        <v>0</v>
      </c>
      <c r="AY556" s="34">
        <v>0</v>
      </c>
      <c r="AZ556" s="34">
        <v>0</v>
      </c>
      <c r="BA556" s="34">
        <v>0</v>
      </c>
      <c r="BB556" s="34">
        <v>0</v>
      </c>
      <c r="BC556" s="34">
        <v>0</v>
      </c>
      <c r="BD556" s="34">
        <v>0</v>
      </c>
      <c r="BE556" s="34">
        <v>0</v>
      </c>
      <c r="BF556" s="34">
        <v>0</v>
      </c>
      <c r="BG556" s="34">
        <v>0</v>
      </c>
      <c r="BH556" s="34">
        <v>0</v>
      </c>
      <c r="BI556" s="34">
        <v>0</v>
      </c>
      <c r="BJ556" s="118">
        <v>0</v>
      </c>
      <c r="BK556" s="118">
        <v>0</v>
      </c>
      <c r="BL556" s="118">
        <v>0</v>
      </c>
      <c r="BM556" s="118">
        <v>0</v>
      </c>
      <c r="BN556" s="118">
        <v>0</v>
      </c>
      <c r="BO556" s="103"/>
      <c r="BP556">
        <f t="shared" si="1333"/>
        <v>0</v>
      </c>
      <c r="BQ556">
        <f t="shared" si="1333"/>
        <v>0</v>
      </c>
      <c r="BR556">
        <f t="shared" si="1333"/>
        <v>0</v>
      </c>
      <c r="BS556">
        <f t="shared" si="1333"/>
        <v>0</v>
      </c>
      <c r="BT556">
        <f t="shared" si="1333"/>
        <v>0</v>
      </c>
      <c r="BU556">
        <f t="shared" si="1333"/>
        <v>0</v>
      </c>
      <c r="BV556">
        <f t="shared" si="1333"/>
        <v>0</v>
      </c>
      <c r="BW556">
        <f t="shared" si="1333"/>
        <v>0</v>
      </c>
      <c r="BX556">
        <f t="shared" si="1333"/>
        <v>0</v>
      </c>
      <c r="BY556">
        <f t="shared" si="1333"/>
        <v>0</v>
      </c>
      <c r="BZ556">
        <f t="shared" si="1334"/>
        <v>0</v>
      </c>
      <c r="CA556">
        <f t="shared" si="1334"/>
        <v>0</v>
      </c>
      <c r="CB556">
        <f t="shared" si="1334"/>
        <v>0</v>
      </c>
      <c r="CC556">
        <f t="shared" si="1334"/>
        <v>0</v>
      </c>
      <c r="CD556">
        <f t="shared" si="1334"/>
        <v>0</v>
      </c>
      <c r="CE556">
        <f t="shared" si="1334"/>
        <v>0</v>
      </c>
      <c r="CF556">
        <f t="shared" si="1334"/>
        <v>0</v>
      </c>
      <c r="CG556">
        <f t="shared" si="1334"/>
        <v>0</v>
      </c>
      <c r="CH556">
        <f t="shared" si="1334"/>
        <v>0</v>
      </c>
      <c r="CI556">
        <f t="shared" si="1334"/>
        <v>0</v>
      </c>
      <c r="CJ556">
        <f t="shared" si="1335"/>
        <v>0</v>
      </c>
      <c r="CK556">
        <f t="shared" si="1335"/>
        <v>0</v>
      </c>
      <c r="CL556">
        <f t="shared" si="1335"/>
        <v>0</v>
      </c>
      <c r="CM556">
        <f t="shared" si="1335"/>
        <v>0</v>
      </c>
      <c r="CN556">
        <f t="shared" si="1335"/>
        <v>0</v>
      </c>
      <c r="CO556">
        <f t="shared" si="1335"/>
        <v>0</v>
      </c>
      <c r="CP556">
        <f t="shared" si="1335"/>
        <v>0</v>
      </c>
      <c r="CQ556">
        <f t="shared" si="1335"/>
        <v>0</v>
      </c>
      <c r="CR556">
        <f t="shared" si="1335"/>
        <v>0</v>
      </c>
      <c r="CS556">
        <f t="shared" si="1335"/>
        <v>0</v>
      </c>
      <c r="CT556">
        <f t="shared" si="1336"/>
        <v>0</v>
      </c>
      <c r="CU556">
        <f t="shared" si="1336"/>
        <v>0</v>
      </c>
      <c r="CV556">
        <f t="shared" si="1336"/>
        <v>0</v>
      </c>
      <c r="CW556">
        <f t="shared" si="1336"/>
        <v>0</v>
      </c>
      <c r="CX556">
        <f t="shared" si="1336"/>
        <v>0</v>
      </c>
      <c r="CY556">
        <f t="shared" si="1336"/>
        <v>0</v>
      </c>
      <c r="CZ556">
        <f t="shared" si="1336"/>
        <v>0</v>
      </c>
      <c r="DA556">
        <f t="shared" si="1336"/>
        <v>0</v>
      </c>
      <c r="DB556">
        <f t="shared" si="1336"/>
        <v>0</v>
      </c>
      <c r="DC556">
        <f t="shared" si="1336"/>
        <v>0</v>
      </c>
      <c r="DD556">
        <f t="shared" si="1337"/>
        <v>0</v>
      </c>
      <c r="DE556">
        <f t="shared" si="1337"/>
        <v>0</v>
      </c>
      <c r="DF556">
        <f t="shared" si="1337"/>
        <v>0</v>
      </c>
      <c r="DG556">
        <f t="shared" si="1337"/>
        <v>0</v>
      </c>
      <c r="DH556">
        <f t="shared" si="1337"/>
        <v>0</v>
      </c>
      <c r="DI556">
        <f t="shared" si="1337"/>
        <v>0</v>
      </c>
      <c r="DJ556">
        <f t="shared" si="1337"/>
        <v>0</v>
      </c>
      <c r="DK556">
        <f t="shared" si="1337"/>
        <v>0</v>
      </c>
      <c r="DL556">
        <f t="shared" si="1337"/>
        <v>0</v>
      </c>
      <c r="DM556">
        <f t="shared" si="1337"/>
        <v>0</v>
      </c>
      <c r="DN556">
        <f t="shared" si="1338"/>
        <v>0</v>
      </c>
      <c r="DO556">
        <f t="shared" si="1338"/>
        <v>0</v>
      </c>
      <c r="DP556">
        <f t="shared" si="1338"/>
        <v>0</v>
      </c>
      <c r="DQ556">
        <f t="shared" si="1338"/>
        <v>0</v>
      </c>
      <c r="DR556">
        <f t="shared" si="1338"/>
        <v>0</v>
      </c>
      <c r="DS556">
        <f t="shared" si="1338"/>
        <v>0</v>
      </c>
      <c r="DT556">
        <f t="shared" si="1338"/>
        <v>0</v>
      </c>
      <c r="DU556">
        <f t="shared" si="1338"/>
        <v>0</v>
      </c>
      <c r="DV556">
        <f t="shared" si="1338"/>
        <v>0</v>
      </c>
      <c r="DW556">
        <f t="shared" si="1338"/>
        <v>0</v>
      </c>
      <c r="DX556">
        <f t="shared" si="1339"/>
        <v>0</v>
      </c>
      <c r="DY556">
        <f t="shared" si="1339"/>
        <v>0</v>
      </c>
      <c r="DZ556">
        <f t="shared" si="1339"/>
        <v>0</v>
      </c>
    </row>
    <row r="557" spans="1:130">
      <c r="A557" s="106"/>
      <c r="B557" s="19" t="s">
        <v>202</v>
      </c>
      <c r="C557" s="96"/>
      <c r="D557" s="18"/>
      <c r="E557" s="18"/>
      <c r="F557" s="18"/>
      <c r="G557" s="18"/>
      <c r="H557" s="18"/>
      <c r="I557" s="41"/>
      <c r="J557" s="18"/>
      <c r="K557" s="18">
        <v>150</v>
      </c>
      <c r="L557" s="18">
        <v>153</v>
      </c>
      <c r="M557" s="18">
        <v>156</v>
      </c>
      <c r="N557" s="18">
        <v>159</v>
      </c>
      <c r="O557" s="34">
        <v>162</v>
      </c>
      <c r="P557" s="34">
        <v>165</v>
      </c>
      <c r="Q557" s="34">
        <v>168</v>
      </c>
      <c r="R557" s="34">
        <v>171</v>
      </c>
      <c r="S557" s="34">
        <v>174</v>
      </c>
      <c r="T557" s="34">
        <v>177</v>
      </c>
      <c r="U557" s="34">
        <v>180</v>
      </c>
      <c r="V557" s="34">
        <v>183</v>
      </c>
      <c r="W557" s="34">
        <v>186</v>
      </c>
      <c r="X557" s="34">
        <v>189</v>
      </c>
      <c r="Y557" s="34">
        <v>192</v>
      </c>
      <c r="Z557" s="34">
        <v>195</v>
      </c>
      <c r="AA557" s="34">
        <v>198</v>
      </c>
      <c r="AB557" s="34">
        <v>201</v>
      </c>
      <c r="AC557" s="34">
        <v>204</v>
      </c>
      <c r="AD557" s="34">
        <v>207</v>
      </c>
      <c r="AE557" s="34">
        <v>210</v>
      </c>
      <c r="AF557" s="34">
        <v>213</v>
      </c>
      <c r="AG557" s="34">
        <v>216</v>
      </c>
      <c r="AH557" s="34">
        <f>150+69</f>
        <v>219</v>
      </c>
      <c r="AI557" s="34">
        <v>0</v>
      </c>
      <c r="AJ557" s="34">
        <v>0</v>
      </c>
      <c r="AK557" s="34">
        <v>0</v>
      </c>
      <c r="AL557" s="34">
        <v>0</v>
      </c>
      <c r="AM557" s="34">
        <v>0</v>
      </c>
      <c r="AN557" s="34">
        <v>0</v>
      </c>
      <c r="AO557" s="34">
        <v>0</v>
      </c>
      <c r="AP557" s="34">
        <v>0</v>
      </c>
      <c r="AQ557" s="34">
        <v>0</v>
      </c>
      <c r="AR557" s="34">
        <v>0</v>
      </c>
      <c r="AS557" s="34">
        <v>0</v>
      </c>
      <c r="AT557" s="34">
        <v>0</v>
      </c>
      <c r="AU557" s="34">
        <v>0</v>
      </c>
      <c r="AV557" s="34">
        <v>0</v>
      </c>
      <c r="AW557" s="34">
        <v>0</v>
      </c>
      <c r="AX557" s="34">
        <v>0</v>
      </c>
      <c r="AY557" s="34">
        <v>0</v>
      </c>
      <c r="AZ557" s="34">
        <v>0</v>
      </c>
      <c r="BA557" s="34">
        <v>0</v>
      </c>
      <c r="BB557" s="34">
        <v>0</v>
      </c>
      <c r="BC557" s="34">
        <v>0</v>
      </c>
      <c r="BD557" s="34">
        <v>0</v>
      </c>
      <c r="BE557" s="34">
        <v>0</v>
      </c>
      <c r="BF557" s="34">
        <v>0</v>
      </c>
      <c r="BG557" s="34">
        <v>0</v>
      </c>
      <c r="BH557" s="34">
        <v>0</v>
      </c>
      <c r="BI557" s="34">
        <v>0</v>
      </c>
      <c r="BJ557" s="34">
        <v>0</v>
      </c>
      <c r="BK557" s="34">
        <v>0</v>
      </c>
      <c r="BL557" s="34">
        <v>0</v>
      </c>
      <c r="BM557" s="34">
        <v>0</v>
      </c>
      <c r="BN557" s="34">
        <v>0</v>
      </c>
      <c r="BO557" s="103"/>
      <c r="BP557">
        <f t="shared" si="1333"/>
        <v>0</v>
      </c>
      <c r="BQ557">
        <f t="shared" si="1333"/>
        <v>0</v>
      </c>
      <c r="BR557">
        <f t="shared" si="1333"/>
        <v>0</v>
      </c>
      <c r="BS557">
        <f t="shared" si="1333"/>
        <v>0</v>
      </c>
      <c r="BT557">
        <f t="shared" si="1333"/>
        <v>0</v>
      </c>
      <c r="BU557">
        <f t="shared" si="1333"/>
        <v>0</v>
      </c>
      <c r="BV557">
        <f t="shared" si="1333"/>
        <v>0</v>
      </c>
      <c r="BW557">
        <f t="shared" si="1333"/>
        <v>0</v>
      </c>
      <c r="BX557">
        <f t="shared" si="1333"/>
        <v>0</v>
      </c>
      <c r="BY557">
        <f t="shared" si="1333"/>
        <v>0</v>
      </c>
      <c r="BZ557">
        <f t="shared" si="1334"/>
        <v>0</v>
      </c>
      <c r="CA557">
        <f t="shared" si="1334"/>
        <v>0</v>
      </c>
      <c r="CB557">
        <f t="shared" si="1334"/>
        <v>0</v>
      </c>
      <c r="CC557">
        <f t="shared" si="1334"/>
        <v>0</v>
      </c>
      <c r="CD557">
        <f t="shared" si="1334"/>
        <v>0</v>
      </c>
      <c r="CE557">
        <f t="shared" si="1334"/>
        <v>0</v>
      </c>
      <c r="CF557">
        <f t="shared" si="1334"/>
        <v>0</v>
      </c>
      <c r="CG557">
        <f t="shared" si="1334"/>
        <v>0</v>
      </c>
      <c r="CH557">
        <f t="shared" si="1334"/>
        <v>0</v>
      </c>
      <c r="CI557">
        <f t="shared" si="1334"/>
        <v>0</v>
      </c>
      <c r="CJ557">
        <f t="shared" si="1335"/>
        <v>0</v>
      </c>
      <c r="CK557">
        <f t="shared" si="1335"/>
        <v>0</v>
      </c>
      <c r="CL557">
        <f t="shared" si="1335"/>
        <v>0</v>
      </c>
      <c r="CM557">
        <f t="shared" si="1335"/>
        <v>0</v>
      </c>
      <c r="CN557">
        <f t="shared" si="1335"/>
        <v>0</v>
      </c>
      <c r="CO557">
        <f t="shared" si="1335"/>
        <v>0</v>
      </c>
      <c r="CP557">
        <f t="shared" si="1335"/>
        <v>0</v>
      </c>
      <c r="CQ557">
        <f t="shared" si="1335"/>
        <v>0</v>
      </c>
      <c r="CR557">
        <f t="shared" si="1335"/>
        <v>0</v>
      </c>
      <c r="CS557">
        <f t="shared" si="1335"/>
        <v>0</v>
      </c>
      <c r="CT557">
        <f t="shared" si="1336"/>
        <v>0</v>
      </c>
      <c r="CU557">
        <f t="shared" si="1336"/>
        <v>0</v>
      </c>
      <c r="CV557">
        <f t="shared" si="1336"/>
        <v>0</v>
      </c>
      <c r="CW557">
        <f t="shared" si="1336"/>
        <v>0</v>
      </c>
      <c r="CX557">
        <f t="shared" si="1336"/>
        <v>0</v>
      </c>
      <c r="CY557">
        <f t="shared" si="1336"/>
        <v>0</v>
      </c>
      <c r="CZ557">
        <f t="shared" si="1336"/>
        <v>0</v>
      </c>
      <c r="DA557">
        <f t="shared" si="1336"/>
        <v>0</v>
      </c>
      <c r="DB557">
        <f t="shared" si="1336"/>
        <v>0</v>
      </c>
      <c r="DC557">
        <f t="shared" si="1336"/>
        <v>0</v>
      </c>
      <c r="DD557">
        <f t="shared" si="1337"/>
        <v>0</v>
      </c>
      <c r="DE557">
        <f t="shared" si="1337"/>
        <v>0</v>
      </c>
      <c r="DF557">
        <f t="shared" si="1337"/>
        <v>0</v>
      </c>
      <c r="DG557">
        <f t="shared" si="1337"/>
        <v>0</v>
      </c>
      <c r="DH557">
        <f t="shared" si="1337"/>
        <v>0</v>
      </c>
      <c r="DI557">
        <f t="shared" si="1337"/>
        <v>0</v>
      </c>
      <c r="DJ557">
        <f t="shared" si="1337"/>
        <v>0</v>
      </c>
      <c r="DK557">
        <f t="shared" si="1337"/>
        <v>0</v>
      </c>
      <c r="DL557">
        <f t="shared" si="1337"/>
        <v>0</v>
      </c>
      <c r="DM557">
        <f t="shared" si="1337"/>
        <v>0</v>
      </c>
      <c r="DN557">
        <f t="shared" si="1338"/>
        <v>0</v>
      </c>
      <c r="DO557">
        <f t="shared" si="1338"/>
        <v>0</v>
      </c>
      <c r="DP557">
        <f t="shared" si="1338"/>
        <v>0</v>
      </c>
      <c r="DQ557">
        <f t="shared" si="1338"/>
        <v>0</v>
      </c>
      <c r="DR557">
        <f t="shared" si="1338"/>
        <v>0</v>
      </c>
      <c r="DS557">
        <f t="shared" si="1338"/>
        <v>0</v>
      </c>
      <c r="DT557">
        <f t="shared" si="1338"/>
        <v>0</v>
      </c>
      <c r="DU557">
        <f t="shared" si="1338"/>
        <v>0</v>
      </c>
      <c r="DV557">
        <f t="shared" si="1338"/>
        <v>0</v>
      </c>
      <c r="DW557">
        <f t="shared" si="1338"/>
        <v>0</v>
      </c>
      <c r="DX557">
        <f t="shared" si="1339"/>
        <v>0</v>
      </c>
      <c r="DY557">
        <f t="shared" si="1339"/>
        <v>0</v>
      </c>
      <c r="DZ557">
        <f t="shared" si="1339"/>
        <v>0</v>
      </c>
    </row>
    <row r="558" spans="1:130">
      <c r="A558" s="106" t="str">
        <f>IF(LEFT(B615,1)&lt;&gt;"",IF(LEFT(B615,1)&lt;&gt;" ",COUNT($A$66:A553)+1,""),"")</f>
        <v/>
      </c>
      <c r="B558" s="55" t="s">
        <v>3</v>
      </c>
      <c r="C558" s="96"/>
      <c r="D558" s="34">
        <v>0</v>
      </c>
      <c r="E558" s="34">
        <v>0</v>
      </c>
      <c r="F558" s="34">
        <v>0</v>
      </c>
      <c r="G558" s="34">
        <v>0</v>
      </c>
      <c r="H558" s="34">
        <v>0</v>
      </c>
      <c r="I558" s="41" t="s">
        <v>16</v>
      </c>
      <c r="J558" s="34">
        <v>500</v>
      </c>
      <c r="K558" s="34">
        <v>0</v>
      </c>
      <c r="L558" s="34">
        <v>0</v>
      </c>
      <c r="M558" s="34">
        <v>42</v>
      </c>
      <c r="N558" s="34">
        <v>1306</v>
      </c>
      <c r="O558" s="34">
        <v>35.119999999999997</v>
      </c>
      <c r="P558" s="34">
        <v>41.512</v>
      </c>
      <c r="Q558" s="34">
        <v>0</v>
      </c>
      <c r="R558" s="34">
        <v>0</v>
      </c>
      <c r="S558" s="34">
        <v>0</v>
      </c>
      <c r="T558" s="34">
        <v>0</v>
      </c>
      <c r="U558" s="34">
        <v>0</v>
      </c>
      <c r="V558" s="34">
        <v>0</v>
      </c>
      <c r="W558" s="34">
        <v>0</v>
      </c>
      <c r="X558" s="34">
        <v>0</v>
      </c>
      <c r="Y558" s="34">
        <v>0</v>
      </c>
      <c r="Z558" s="34">
        <v>0</v>
      </c>
      <c r="AA558" s="34">
        <v>0</v>
      </c>
      <c r="AB558" s="34">
        <v>0</v>
      </c>
      <c r="AC558" s="34">
        <v>54.332999999999998</v>
      </c>
      <c r="AD558" s="34">
        <v>66.873000000000005</v>
      </c>
      <c r="AE558" s="34">
        <v>84.944000000000003</v>
      </c>
      <c r="AF558" s="34">
        <v>73.435000000000002</v>
      </c>
      <c r="AG558" s="34">
        <v>70.533000000000001</v>
      </c>
      <c r="AH558" s="34">
        <v>1.296</v>
      </c>
      <c r="AI558" s="34">
        <v>1.24</v>
      </c>
      <c r="AJ558" s="34">
        <v>1.155</v>
      </c>
      <c r="AK558" s="34">
        <v>1.135</v>
      </c>
      <c r="AL558" s="34">
        <v>0</v>
      </c>
      <c r="AM558" s="34">
        <v>0</v>
      </c>
      <c r="AN558" s="34">
        <v>0</v>
      </c>
      <c r="AO558" s="34">
        <v>3.2000000000000001E-2</v>
      </c>
      <c r="AP558" s="41" t="s">
        <v>16</v>
      </c>
      <c r="AQ558" s="34">
        <v>4001.4920000000002</v>
      </c>
      <c r="AR558" s="41" t="s">
        <v>16</v>
      </c>
      <c r="AS558" s="34">
        <v>1897.9481492</v>
      </c>
      <c r="AT558" s="41" t="s">
        <v>16</v>
      </c>
      <c r="AU558" s="34">
        <v>2294.1398016999997</v>
      </c>
      <c r="AV558" s="34">
        <v>0</v>
      </c>
      <c r="AW558" s="41" t="s">
        <v>16</v>
      </c>
      <c r="AX558" s="34">
        <v>0</v>
      </c>
      <c r="AY558" s="34">
        <v>0</v>
      </c>
      <c r="AZ558" s="34">
        <v>0</v>
      </c>
      <c r="BA558" s="34">
        <v>0</v>
      </c>
      <c r="BB558" s="34">
        <v>0</v>
      </c>
      <c r="BC558" s="34">
        <v>0</v>
      </c>
      <c r="BD558" s="34">
        <v>0</v>
      </c>
      <c r="BE558" s="43">
        <v>0</v>
      </c>
      <c r="BF558" s="34">
        <v>5.0679999999999996</v>
      </c>
      <c r="BG558" s="34">
        <v>0</v>
      </c>
      <c r="BH558" s="34">
        <v>0.27567579999999997</v>
      </c>
      <c r="BI558" s="34">
        <v>0</v>
      </c>
      <c r="BJ558" s="118">
        <v>0</v>
      </c>
      <c r="BK558" s="118">
        <v>0</v>
      </c>
      <c r="BL558" s="118">
        <v>0</v>
      </c>
      <c r="BM558" s="118">
        <v>0</v>
      </c>
      <c r="BN558" s="118">
        <v>0</v>
      </c>
      <c r="BO558" s="103"/>
      <c r="BP558">
        <f t="shared" ref="BP558:BY560" si="1340">IF($C558&lt;&gt;"",IF(D558&gt;0,1,0),0)</f>
        <v>0</v>
      </c>
      <c r="BQ558">
        <f t="shared" si="1340"/>
        <v>0</v>
      </c>
      <c r="BR558">
        <f t="shared" si="1340"/>
        <v>0</v>
      </c>
      <c r="BS558">
        <f t="shared" si="1340"/>
        <v>0</v>
      </c>
      <c r="BT558">
        <f t="shared" si="1340"/>
        <v>0</v>
      </c>
      <c r="BU558">
        <f t="shared" si="1340"/>
        <v>0</v>
      </c>
      <c r="BV558">
        <f t="shared" si="1340"/>
        <v>0</v>
      </c>
      <c r="BW558">
        <f t="shared" si="1340"/>
        <v>0</v>
      </c>
      <c r="BX558">
        <f t="shared" si="1340"/>
        <v>0</v>
      </c>
      <c r="BY558">
        <f t="shared" si="1340"/>
        <v>0</v>
      </c>
      <c r="BZ558">
        <f t="shared" ref="BZ558:CI560" si="1341">IF($C558&lt;&gt;"",IF(N558&gt;0,1,0),0)</f>
        <v>0</v>
      </c>
      <c r="CA558">
        <f t="shared" si="1341"/>
        <v>0</v>
      </c>
      <c r="CB558">
        <f t="shared" si="1341"/>
        <v>0</v>
      </c>
      <c r="CC558">
        <f t="shared" si="1341"/>
        <v>0</v>
      </c>
      <c r="CD558">
        <f t="shared" si="1341"/>
        <v>0</v>
      </c>
      <c r="CE558">
        <f t="shared" si="1341"/>
        <v>0</v>
      </c>
      <c r="CF558">
        <f t="shared" si="1341"/>
        <v>0</v>
      </c>
      <c r="CG558">
        <f t="shared" si="1341"/>
        <v>0</v>
      </c>
      <c r="CH558">
        <f t="shared" si="1341"/>
        <v>0</v>
      </c>
      <c r="CI558">
        <f t="shared" si="1341"/>
        <v>0</v>
      </c>
      <c r="CJ558">
        <f t="shared" ref="CJ558:CS560" si="1342">IF($C558&lt;&gt;"",IF(X558&gt;0,1,0),0)</f>
        <v>0</v>
      </c>
      <c r="CK558">
        <f t="shared" si="1342"/>
        <v>0</v>
      </c>
      <c r="CL558">
        <f t="shared" si="1342"/>
        <v>0</v>
      </c>
      <c r="CM558">
        <f t="shared" si="1342"/>
        <v>0</v>
      </c>
      <c r="CN558">
        <f t="shared" si="1342"/>
        <v>0</v>
      </c>
      <c r="CO558">
        <f t="shared" si="1342"/>
        <v>0</v>
      </c>
      <c r="CP558">
        <f t="shared" si="1342"/>
        <v>0</v>
      </c>
      <c r="CQ558">
        <f t="shared" si="1342"/>
        <v>0</v>
      </c>
      <c r="CR558">
        <f t="shared" si="1342"/>
        <v>0</v>
      </c>
      <c r="CS558">
        <f t="shared" si="1342"/>
        <v>0</v>
      </c>
      <c r="CT558">
        <f t="shared" ref="CT558:DC560" si="1343">IF($C558&lt;&gt;"",IF(AH558&gt;0,1,0),0)</f>
        <v>0</v>
      </c>
      <c r="CU558">
        <f t="shared" si="1343"/>
        <v>0</v>
      </c>
      <c r="CV558">
        <f t="shared" si="1343"/>
        <v>0</v>
      </c>
      <c r="CW558">
        <f t="shared" si="1343"/>
        <v>0</v>
      </c>
      <c r="CX558">
        <f t="shared" si="1343"/>
        <v>0</v>
      </c>
      <c r="CY558">
        <f t="shared" si="1343"/>
        <v>0</v>
      </c>
      <c r="CZ558">
        <f t="shared" si="1343"/>
        <v>0</v>
      </c>
      <c r="DA558">
        <f t="shared" si="1343"/>
        <v>0</v>
      </c>
      <c r="DB558">
        <f t="shared" si="1343"/>
        <v>0</v>
      </c>
      <c r="DC558">
        <f t="shared" si="1343"/>
        <v>0</v>
      </c>
      <c r="DD558">
        <f t="shared" ref="DD558:DM560" si="1344">IF($C558&lt;&gt;"",IF(AR558&gt;0,1,0),0)</f>
        <v>0</v>
      </c>
      <c r="DE558">
        <f t="shared" si="1344"/>
        <v>0</v>
      </c>
      <c r="DF558">
        <f t="shared" si="1344"/>
        <v>0</v>
      </c>
      <c r="DG558">
        <f t="shared" si="1344"/>
        <v>0</v>
      </c>
      <c r="DH558">
        <f t="shared" si="1344"/>
        <v>0</v>
      </c>
      <c r="DI558">
        <f t="shared" si="1344"/>
        <v>0</v>
      </c>
      <c r="DJ558">
        <f t="shared" si="1344"/>
        <v>0</v>
      </c>
      <c r="DK558">
        <f t="shared" si="1344"/>
        <v>0</v>
      </c>
      <c r="DL558">
        <f t="shared" si="1344"/>
        <v>0</v>
      </c>
      <c r="DM558">
        <f t="shared" si="1344"/>
        <v>0</v>
      </c>
      <c r="DN558">
        <f t="shared" ref="DN558:DW560" si="1345">IF($C558&lt;&gt;"",IF(BB558&gt;0,1,0),0)</f>
        <v>0</v>
      </c>
      <c r="DO558">
        <f t="shared" si="1345"/>
        <v>0</v>
      </c>
      <c r="DP558">
        <f t="shared" si="1345"/>
        <v>0</v>
      </c>
      <c r="DQ558">
        <f t="shared" si="1345"/>
        <v>0</v>
      </c>
      <c r="DR558">
        <f t="shared" si="1345"/>
        <v>0</v>
      </c>
      <c r="DS558">
        <f t="shared" si="1345"/>
        <v>0</v>
      </c>
      <c r="DT558">
        <f t="shared" si="1345"/>
        <v>0</v>
      </c>
      <c r="DU558">
        <f t="shared" si="1345"/>
        <v>0</v>
      </c>
      <c r="DV558">
        <f t="shared" si="1345"/>
        <v>0</v>
      </c>
      <c r="DW558">
        <f t="shared" si="1345"/>
        <v>0</v>
      </c>
      <c r="DX558">
        <f t="shared" ref="DX558:DZ560" si="1346">IF($C558&lt;&gt;"",IF(BL557&gt;0,1,0),0)</f>
        <v>0</v>
      </c>
      <c r="DY558">
        <f t="shared" si="1346"/>
        <v>0</v>
      </c>
      <c r="DZ558">
        <f t="shared" si="1346"/>
        <v>0</v>
      </c>
    </row>
    <row r="559" spans="1:130">
      <c r="A559" s="106" t="str">
        <f>IF(LEFT(B617,1)&lt;&gt;"",IF(LEFT(B617,1)&lt;&gt;" ",COUNT($A$66:A558)+1,""),"")</f>
        <v/>
      </c>
      <c r="B559" s="55" t="s">
        <v>18</v>
      </c>
      <c r="C559" s="90"/>
      <c r="D559" s="34">
        <v>0</v>
      </c>
      <c r="E559" s="34">
        <v>0</v>
      </c>
      <c r="F559" s="34">
        <v>0</v>
      </c>
      <c r="G559" s="34">
        <v>0</v>
      </c>
      <c r="H559" s="34">
        <v>0</v>
      </c>
      <c r="I559" s="34">
        <v>0</v>
      </c>
      <c r="J559" s="34">
        <v>0</v>
      </c>
      <c r="K559" s="34">
        <v>0</v>
      </c>
      <c r="L559" s="34">
        <v>0</v>
      </c>
      <c r="M559" s="34">
        <v>0</v>
      </c>
      <c r="N559" s="34">
        <v>0</v>
      </c>
      <c r="O559" s="34">
        <v>0</v>
      </c>
      <c r="P559" s="34">
        <v>0</v>
      </c>
      <c r="Q559" s="34">
        <v>0</v>
      </c>
      <c r="R559" s="34">
        <v>0</v>
      </c>
      <c r="S559" s="34">
        <v>0</v>
      </c>
      <c r="T559" s="34">
        <v>0</v>
      </c>
      <c r="U559" s="34">
        <v>0</v>
      </c>
      <c r="V559" s="34">
        <v>0</v>
      </c>
      <c r="W559" s="34">
        <v>0</v>
      </c>
      <c r="X559" s="34">
        <v>0</v>
      </c>
      <c r="Y559" s="34">
        <v>0</v>
      </c>
      <c r="Z559" s="34">
        <v>0</v>
      </c>
      <c r="AA559" s="34">
        <v>0</v>
      </c>
      <c r="AB559" s="34">
        <v>0</v>
      </c>
      <c r="AC559" s="34">
        <v>0</v>
      </c>
      <c r="AD559" s="34">
        <v>0</v>
      </c>
      <c r="AE559" s="34">
        <v>0</v>
      </c>
      <c r="AF559" s="34">
        <v>0</v>
      </c>
      <c r="AG559" s="34">
        <v>0</v>
      </c>
      <c r="AH559" s="34">
        <v>0</v>
      </c>
      <c r="AI559" s="34">
        <v>0</v>
      </c>
      <c r="AJ559" s="34">
        <v>0</v>
      </c>
      <c r="AK559" s="34">
        <v>0</v>
      </c>
      <c r="AL559" s="34">
        <v>0</v>
      </c>
      <c r="AM559" s="34">
        <v>0</v>
      </c>
      <c r="AN559" s="34">
        <v>0</v>
      </c>
      <c r="AO559" s="34">
        <v>0</v>
      </c>
      <c r="AP559" s="34">
        <v>0</v>
      </c>
      <c r="AQ559" s="34">
        <v>350</v>
      </c>
      <c r="AR559" s="34">
        <v>850</v>
      </c>
      <c r="AS559" s="34">
        <v>0</v>
      </c>
      <c r="AT559" s="34">
        <v>1503</v>
      </c>
      <c r="AU559" s="34">
        <v>0</v>
      </c>
      <c r="AV559" s="34">
        <v>0</v>
      </c>
      <c r="AW559" s="34">
        <v>0</v>
      </c>
      <c r="AX559" s="34">
        <v>0</v>
      </c>
      <c r="AY559" s="34">
        <v>0</v>
      </c>
      <c r="AZ559" s="34">
        <v>0</v>
      </c>
      <c r="BA559" s="34">
        <v>0</v>
      </c>
      <c r="BB559" s="34">
        <v>0</v>
      </c>
      <c r="BC559" s="34">
        <v>0</v>
      </c>
      <c r="BD559" s="20">
        <v>0</v>
      </c>
      <c r="BE559" s="58">
        <v>0</v>
      </c>
      <c r="BF559" s="20">
        <v>0</v>
      </c>
      <c r="BG559" s="20">
        <v>0</v>
      </c>
      <c r="BH559" s="20">
        <v>0</v>
      </c>
      <c r="BI559" s="20">
        <v>0</v>
      </c>
      <c r="BJ559" s="118">
        <v>0</v>
      </c>
      <c r="BK559" s="118">
        <v>0</v>
      </c>
      <c r="BL559" s="118">
        <v>0</v>
      </c>
      <c r="BM559" s="118">
        <v>0</v>
      </c>
      <c r="BN559" s="118">
        <v>0</v>
      </c>
      <c r="BO559" s="103"/>
      <c r="BP559">
        <f t="shared" si="1340"/>
        <v>0</v>
      </c>
      <c r="BQ559">
        <f t="shared" si="1340"/>
        <v>0</v>
      </c>
      <c r="BR559">
        <f t="shared" si="1340"/>
        <v>0</v>
      </c>
      <c r="BS559">
        <f t="shared" si="1340"/>
        <v>0</v>
      </c>
      <c r="BT559">
        <f t="shared" si="1340"/>
        <v>0</v>
      </c>
      <c r="BU559">
        <f t="shared" si="1340"/>
        <v>0</v>
      </c>
      <c r="BV559">
        <f t="shared" si="1340"/>
        <v>0</v>
      </c>
      <c r="BW559">
        <f t="shared" si="1340"/>
        <v>0</v>
      </c>
      <c r="BX559">
        <f t="shared" si="1340"/>
        <v>0</v>
      </c>
      <c r="BY559">
        <f t="shared" si="1340"/>
        <v>0</v>
      </c>
      <c r="BZ559">
        <f t="shared" si="1341"/>
        <v>0</v>
      </c>
      <c r="CA559">
        <f t="shared" si="1341"/>
        <v>0</v>
      </c>
      <c r="CB559">
        <f t="shared" si="1341"/>
        <v>0</v>
      </c>
      <c r="CC559">
        <f t="shared" si="1341"/>
        <v>0</v>
      </c>
      <c r="CD559">
        <f t="shared" si="1341"/>
        <v>0</v>
      </c>
      <c r="CE559">
        <f t="shared" si="1341"/>
        <v>0</v>
      </c>
      <c r="CF559">
        <f t="shared" si="1341"/>
        <v>0</v>
      </c>
      <c r="CG559">
        <f t="shared" si="1341"/>
        <v>0</v>
      </c>
      <c r="CH559">
        <f t="shared" si="1341"/>
        <v>0</v>
      </c>
      <c r="CI559">
        <f t="shared" si="1341"/>
        <v>0</v>
      </c>
      <c r="CJ559">
        <f t="shared" si="1342"/>
        <v>0</v>
      </c>
      <c r="CK559">
        <f t="shared" si="1342"/>
        <v>0</v>
      </c>
      <c r="CL559">
        <f t="shared" si="1342"/>
        <v>0</v>
      </c>
      <c r="CM559">
        <f t="shared" si="1342"/>
        <v>0</v>
      </c>
      <c r="CN559">
        <f t="shared" si="1342"/>
        <v>0</v>
      </c>
      <c r="CO559">
        <f t="shared" si="1342"/>
        <v>0</v>
      </c>
      <c r="CP559">
        <f t="shared" si="1342"/>
        <v>0</v>
      </c>
      <c r="CQ559">
        <f t="shared" si="1342"/>
        <v>0</v>
      </c>
      <c r="CR559">
        <f t="shared" si="1342"/>
        <v>0</v>
      </c>
      <c r="CS559">
        <f t="shared" si="1342"/>
        <v>0</v>
      </c>
      <c r="CT559">
        <f t="shared" si="1343"/>
        <v>0</v>
      </c>
      <c r="CU559">
        <f t="shared" si="1343"/>
        <v>0</v>
      </c>
      <c r="CV559">
        <f t="shared" si="1343"/>
        <v>0</v>
      </c>
      <c r="CW559">
        <f t="shared" si="1343"/>
        <v>0</v>
      </c>
      <c r="CX559">
        <f t="shared" si="1343"/>
        <v>0</v>
      </c>
      <c r="CY559">
        <f t="shared" si="1343"/>
        <v>0</v>
      </c>
      <c r="CZ559">
        <f t="shared" si="1343"/>
        <v>0</v>
      </c>
      <c r="DA559">
        <f t="shared" si="1343"/>
        <v>0</v>
      </c>
      <c r="DB559">
        <f t="shared" si="1343"/>
        <v>0</v>
      </c>
      <c r="DC559">
        <f t="shared" si="1343"/>
        <v>0</v>
      </c>
      <c r="DD559">
        <f t="shared" si="1344"/>
        <v>0</v>
      </c>
      <c r="DE559">
        <f t="shared" si="1344"/>
        <v>0</v>
      </c>
      <c r="DF559">
        <f t="shared" si="1344"/>
        <v>0</v>
      </c>
      <c r="DG559">
        <f t="shared" si="1344"/>
        <v>0</v>
      </c>
      <c r="DH559">
        <f t="shared" si="1344"/>
        <v>0</v>
      </c>
      <c r="DI559">
        <f t="shared" si="1344"/>
        <v>0</v>
      </c>
      <c r="DJ559">
        <f t="shared" si="1344"/>
        <v>0</v>
      </c>
      <c r="DK559">
        <f t="shared" si="1344"/>
        <v>0</v>
      </c>
      <c r="DL559">
        <f t="shared" si="1344"/>
        <v>0</v>
      </c>
      <c r="DM559">
        <f t="shared" si="1344"/>
        <v>0</v>
      </c>
      <c r="DN559">
        <f t="shared" si="1345"/>
        <v>0</v>
      </c>
      <c r="DO559">
        <f t="shared" si="1345"/>
        <v>0</v>
      </c>
      <c r="DP559">
        <f t="shared" si="1345"/>
        <v>0</v>
      </c>
      <c r="DQ559">
        <f t="shared" si="1345"/>
        <v>0</v>
      </c>
      <c r="DR559">
        <f t="shared" si="1345"/>
        <v>0</v>
      </c>
      <c r="DS559">
        <f t="shared" si="1345"/>
        <v>0</v>
      </c>
      <c r="DT559">
        <f t="shared" si="1345"/>
        <v>0</v>
      </c>
      <c r="DU559">
        <f t="shared" si="1345"/>
        <v>0</v>
      </c>
      <c r="DV559">
        <f t="shared" si="1345"/>
        <v>0</v>
      </c>
      <c r="DW559">
        <f t="shared" si="1345"/>
        <v>0</v>
      </c>
      <c r="DX559">
        <f t="shared" si="1346"/>
        <v>0</v>
      </c>
      <c r="DY559">
        <f t="shared" si="1346"/>
        <v>0</v>
      </c>
      <c r="DZ559">
        <f t="shared" si="1346"/>
        <v>0</v>
      </c>
    </row>
    <row r="560" spans="1:130">
      <c r="A560" s="106"/>
      <c r="B560" s="19" t="s">
        <v>205</v>
      </c>
      <c r="C560" s="96"/>
      <c r="D560" s="34"/>
      <c r="E560" s="34"/>
      <c r="F560" s="34"/>
      <c r="G560" s="34"/>
      <c r="H560" s="34"/>
      <c r="I560" s="41"/>
      <c r="J560" s="34"/>
      <c r="K560" s="34"/>
      <c r="L560" s="34"/>
      <c r="M560" s="34"/>
      <c r="N560" s="34">
        <v>6.2850000000000001</v>
      </c>
      <c r="O560" s="34">
        <v>5.069</v>
      </c>
      <c r="P560" s="34">
        <v>1.0719999999999998</v>
      </c>
      <c r="Q560" s="34">
        <v>0.2</v>
      </c>
      <c r="R560" s="34">
        <v>0</v>
      </c>
      <c r="S560" s="34">
        <v>0</v>
      </c>
      <c r="T560" s="34">
        <v>0</v>
      </c>
      <c r="U560" s="34">
        <v>0</v>
      </c>
      <c r="V560" s="34">
        <v>0</v>
      </c>
      <c r="W560" s="34">
        <v>0</v>
      </c>
      <c r="X560" s="34">
        <v>0</v>
      </c>
      <c r="Y560" s="34">
        <v>0</v>
      </c>
      <c r="Z560" s="34">
        <v>0</v>
      </c>
      <c r="AA560" s="34">
        <v>0</v>
      </c>
      <c r="AB560" s="34">
        <v>0</v>
      </c>
      <c r="AC560" s="34">
        <v>8.81</v>
      </c>
      <c r="AD560" s="34">
        <v>0.45800000000000002</v>
      </c>
      <c r="AE560" s="34">
        <v>0.75700000000000001</v>
      </c>
      <c r="AF560" s="34">
        <v>0.45800000000000002</v>
      </c>
      <c r="AG560" s="34">
        <v>0</v>
      </c>
      <c r="AH560" s="34">
        <v>0</v>
      </c>
      <c r="AI560" s="34">
        <v>0</v>
      </c>
      <c r="AJ560" s="34">
        <v>0</v>
      </c>
      <c r="AK560" s="34">
        <v>0</v>
      </c>
      <c r="AL560" s="34">
        <v>0</v>
      </c>
      <c r="AM560" s="34">
        <v>0</v>
      </c>
      <c r="AN560" s="34">
        <v>0</v>
      </c>
      <c r="AO560" s="34">
        <v>0</v>
      </c>
      <c r="AP560" s="41" t="s">
        <v>16</v>
      </c>
      <c r="AQ560" s="41" t="s">
        <v>16</v>
      </c>
      <c r="AR560" s="18">
        <f>8353.7338163-AR559</f>
        <v>7503.7338163000004</v>
      </c>
      <c r="AS560" s="18">
        <v>9465.582257</v>
      </c>
      <c r="AT560" s="18">
        <f>10126.7171572-AT559</f>
        <v>8623.7171572000007</v>
      </c>
      <c r="AU560" s="18">
        <v>17433.360676100001</v>
      </c>
      <c r="AV560" s="18">
        <v>17761.5</v>
      </c>
      <c r="AW560" s="18">
        <v>182.86564220000002</v>
      </c>
      <c r="AX560" s="34">
        <v>0</v>
      </c>
      <c r="AY560" s="34">
        <v>0</v>
      </c>
      <c r="AZ560" s="34">
        <v>0</v>
      </c>
      <c r="BA560" s="34">
        <v>0</v>
      </c>
      <c r="BB560" s="34">
        <v>0</v>
      </c>
      <c r="BC560" s="34">
        <v>0</v>
      </c>
      <c r="BD560" s="34">
        <v>0</v>
      </c>
      <c r="BE560" s="43">
        <v>0</v>
      </c>
      <c r="BF560" s="34">
        <v>0</v>
      </c>
      <c r="BG560" s="34">
        <v>0</v>
      </c>
      <c r="BH560" s="34">
        <v>0</v>
      </c>
      <c r="BI560" s="34">
        <v>0</v>
      </c>
      <c r="BJ560" s="118">
        <v>0</v>
      </c>
      <c r="BK560" s="118">
        <v>0</v>
      </c>
      <c r="BL560" s="118">
        <v>0</v>
      </c>
      <c r="BM560" s="118">
        <v>0</v>
      </c>
      <c r="BN560" s="118">
        <v>0</v>
      </c>
      <c r="BO560" s="103"/>
      <c r="BP560">
        <f t="shared" si="1340"/>
        <v>0</v>
      </c>
      <c r="BQ560">
        <f t="shared" si="1340"/>
        <v>0</v>
      </c>
      <c r="BR560">
        <f t="shared" si="1340"/>
        <v>0</v>
      </c>
      <c r="BS560">
        <f t="shared" si="1340"/>
        <v>0</v>
      </c>
      <c r="BT560">
        <f t="shared" si="1340"/>
        <v>0</v>
      </c>
      <c r="BU560">
        <f t="shared" si="1340"/>
        <v>0</v>
      </c>
      <c r="BV560">
        <f t="shared" si="1340"/>
        <v>0</v>
      </c>
      <c r="BW560">
        <f t="shared" si="1340"/>
        <v>0</v>
      </c>
      <c r="BX560">
        <f t="shared" si="1340"/>
        <v>0</v>
      </c>
      <c r="BY560">
        <f t="shared" si="1340"/>
        <v>0</v>
      </c>
      <c r="BZ560">
        <f t="shared" si="1341"/>
        <v>0</v>
      </c>
      <c r="CA560">
        <f t="shared" si="1341"/>
        <v>0</v>
      </c>
      <c r="CB560">
        <f t="shared" si="1341"/>
        <v>0</v>
      </c>
      <c r="CC560">
        <f t="shared" si="1341"/>
        <v>0</v>
      </c>
      <c r="CD560">
        <f t="shared" si="1341"/>
        <v>0</v>
      </c>
      <c r="CE560">
        <f t="shared" si="1341"/>
        <v>0</v>
      </c>
      <c r="CF560">
        <f t="shared" si="1341"/>
        <v>0</v>
      </c>
      <c r="CG560">
        <f t="shared" si="1341"/>
        <v>0</v>
      </c>
      <c r="CH560">
        <f t="shared" si="1341"/>
        <v>0</v>
      </c>
      <c r="CI560">
        <f t="shared" si="1341"/>
        <v>0</v>
      </c>
      <c r="CJ560">
        <f t="shared" si="1342"/>
        <v>0</v>
      </c>
      <c r="CK560">
        <f t="shared" si="1342"/>
        <v>0</v>
      </c>
      <c r="CL560">
        <f t="shared" si="1342"/>
        <v>0</v>
      </c>
      <c r="CM560">
        <f t="shared" si="1342"/>
        <v>0</v>
      </c>
      <c r="CN560">
        <f t="shared" si="1342"/>
        <v>0</v>
      </c>
      <c r="CO560">
        <f t="shared" si="1342"/>
        <v>0</v>
      </c>
      <c r="CP560">
        <f t="shared" si="1342"/>
        <v>0</v>
      </c>
      <c r="CQ560">
        <f t="shared" si="1342"/>
        <v>0</v>
      </c>
      <c r="CR560">
        <f t="shared" si="1342"/>
        <v>0</v>
      </c>
      <c r="CS560">
        <f t="shared" si="1342"/>
        <v>0</v>
      </c>
      <c r="CT560">
        <f t="shared" si="1343"/>
        <v>0</v>
      </c>
      <c r="CU560">
        <f t="shared" si="1343"/>
        <v>0</v>
      </c>
      <c r="CV560">
        <f t="shared" si="1343"/>
        <v>0</v>
      </c>
      <c r="CW560">
        <f t="shared" si="1343"/>
        <v>0</v>
      </c>
      <c r="CX560">
        <f t="shared" si="1343"/>
        <v>0</v>
      </c>
      <c r="CY560">
        <f t="shared" si="1343"/>
        <v>0</v>
      </c>
      <c r="CZ560">
        <f t="shared" si="1343"/>
        <v>0</v>
      </c>
      <c r="DA560">
        <f t="shared" si="1343"/>
        <v>0</v>
      </c>
      <c r="DB560">
        <f t="shared" si="1343"/>
        <v>0</v>
      </c>
      <c r="DC560">
        <f t="shared" si="1343"/>
        <v>0</v>
      </c>
      <c r="DD560">
        <f t="shared" si="1344"/>
        <v>0</v>
      </c>
      <c r="DE560">
        <f t="shared" si="1344"/>
        <v>0</v>
      </c>
      <c r="DF560">
        <f t="shared" si="1344"/>
        <v>0</v>
      </c>
      <c r="DG560">
        <f t="shared" si="1344"/>
        <v>0</v>
      </c>
      <c r="DH560">
        <f t="shared" si="1344"/>
        <v>0</v>
      </c>
      <c r="DI560">
        <f t="shared" si="1344"/>
        <v>0</v>
      </c>
      <c r="DJ560">
        <f t="shared" si="1344"/>
        <v>0</v>
      </c>
      <c r="DK560">
        <f t="shared" si="1344"/>
        <v>0</v>
      </c>
      <c r="DL560">
        <f t="shared" si="1344"/>
        <v>0</v>
      </c>
      <c r="DM560">
        <f t="shared" si="1344"/>
        <v>0</v>
      </c>
      <c r="DN560">
        <f t="shared" si="1345"/>
        <v>0</v>
      </c>
      <c r="DO560">
        <f t="shared" si="1345"/>
        <v>0</v>
      </c>
      <c r="DP560">
        <f t="shared" si="1345"/>
        <v>0</v>
      </c>
      <c r="DQ560">
        <f t="shared" si="1345"/>
        <v>0</v>
      </c>
      <c r="DR560">
        <f t="shared" si="1345"/>
        <v>0</v>
      </c>
      <c r="DS560">
        <f t="shared" si="1345"/>
        <v>0</v>
      </c>
      <c r="DT560">
        <f t="shared" si="1345"/>
        <v>0</v>
      </c>
      <c r="DU560">
        <f t="shared" si="1345"/>
        <v>0</v>
      </c>
      <c r="DV560">
        <f t="shared" si="1345"/>
        <v>0</v>
      </c>
      <c r="DW560">
        <f t="shared" si="1345"/>
        <v>0</v>
      </c>
      <c r="DX560">
        <f t="shared" si="1346"/>
        <v>0</v>
      </c>
      <c r="DY560">
        <f t="shared" si="1346"/>
        <v>0</v>
      </c>
      <c r="DZ560">
        <f t="shared" si="1346"/>
        <v>0</v>
      </c>
    </row>
    <row r="561" spans="1:130" ht="15.75">
      <c r="A561" s="106"/>
      <c r="B561" s="19"/>
      <c r="C561" s="96"/>
      <c r="D561" s="34"/>
      <c r="E561" s="34"/>
      <c r="F561" s="34"/>
      <c r="G561" s="34"/>
      <c r="H561" s="34"/>
      <c r="I561" s="41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41"/>
      <c r="AQ561" s="41"/>
      <c r="AR561" s="41"/>
      <c r="AS561" s="41"/>
      <c r="AT561" s="41"/>
      <c r="AU561" s="41"/>
      <c r="AV561" s="41"/>
      <c r="AW561" s="41"/>
      <c r="AX561" s="34"/>
      <c r="AY561" s="34"/>
      <c r="AZ561" s="34"/>
      <c r="BA561" s="34"/>
      <c r="BB561" s="34"/>
      <c r="BC561" s="34"/>
      <c r="BD561" s="34"/>
      <c r="BE561" s="43"/>
      <c r="BF561" s="34"/>
      <c r="BG561" s="34"/>
      <c r="BH561" s="34"/>
      <c r="BI561" s="34"/>
      <c r="BJ561" s="118"/>
      <c r="BK561" s="118"/>
      <c r="BL561" s="118"/>
      <c r="BM561" s="2"/>
      <c r="BN561" s="2"/>
      <c r="BO561" s="103"/>
    </row>
    <row r="562" spans="1:130">
      <c r="A562" s="105">
        <f>IF(LEFT(B562,1)&lt;&gt;"",IF(LEFT(B562,1)&lt;&gt;" ",COUNT($A$66:A560)+1,""),"")</f>
        <v>68</v>
      </c>
      <c r="B562" s="32" t="s">
        <v>82</v>
      </c>
      <c r="C562" s="96">
        <v>4</v>
      </c>
      <c r="D562" s="9">
        <f t="shared" ref="D562:AI562" si="1347">SUM(D563:D565)</f>
        <v>0</v>
      </c>
      <c r="E562" s="9">
        <f t="shared" si="1347"/>
        <v>0</v>
      </c>
      <c r="F562" s="9">
        <f t="shared" si="1347"/>
        <v>0</v>
      </c>
      <c r="G562" s="9">
        <f t="shared" si="1347"/>
        <v>0</v>
      </c>
      <c r="H562" s="9">
        <f t="shared" si="1347"/>
        <v>0</v>
      </c>
      <c r="I562" s="9">
        <f t="shared" si="1347"/>
        <v>0</v>
      </c>
      <c r="J562" s="9">
        <f t="shared" si="1347"/>
        <v>0</v>
      </c>
      <c r="K562" s="9">
        <f t="shared" si="1347"/>
        <v>0</v>
      </c>
      <c r="L562" s="9">
        <f t="shared" si="1347"/>
        <v>0</v>
      </c>
      <c r="M562" s="9">
        <f t="shared" si="1347"/>
        <v>0</v>
      </c>
      <c r="N562" s="9">
        <f t="shared" si="1347"/>
        <v>0</v>
      </c>
      <c r="O562" s="9">
        <f t="shared" si="1347"/>
        <v>0</v>
      </c>
      <c r="P562" s="9">
        <f t="shared" si="1347"/>
        <v>0</v>
      </c>
      <c r="Q562" s="9">
        <f t="shared" si="1347"/>
        <v>0</v>
      </c>
      <c r="R562" s="9">
        <f t="shared" si="1347"/>
        <v>0</v>
      </c>
      <c r="S562" s="9">
        <f t="shared" si="1347"/>
        <v>0</v>
      </c>
      <c r="T562" s="9">
        <f t="shared" si="1347"/>
        <v>0</v>
      </c>
      <c r="U562" s="9">
        <f t="shared" si="1347"/>
        <v>0</v>
      </c>
      <c r="V562" s="9">
        <f t="shared" si="1347"/>
        <v>0</v>
      </c>
      <c r="W562" s="9">
        <f t="shared" si="1347"/>
        <v>0</v>
      </c>
      <c r="X562" s="9">
        <f t="shared" si="1347"/>
        <v>0.91400000000000003</v>
      </c>
      <c r="Y562" s="9">
        <f t="shared" si="1347"/>
        <v>195.63839999999999</v>
      </c>
      <c r="Z562" s="9">
        <f t="shared" si="1347"/>
        <v>528.99178000000006</v>
      </c>
      <c r="AA562" s="9">
        <f t="shared" si="1347"/>
        <v>926.85400000000004</v>
      </c>
      <c r="AB562" s="9">
        <f t="shared" si="1347"/>
        <v>1282.0765799999999</v>
      </c>
      <c r="AC562" s="9">
        <f t="shared" si="1347"/>
        <v>1603.0921499999999</v>
      </c>
      <c r="AD562" s="9">
        <f t="shared" si="1347"/>
        <v>1831.3402699999999</v>
      </c>
      <c r="AE562" s="9">
        <f t="shared" si="1347"/>
        <v>1947.34058</v>
      </c>
      <c r="AF562" s="9">
        <f t="shared" si="1347"/>
        <v>1960.65903</v>
      </c>
      <c r="AG562" s="9">
        <f t="shared" si="1347"/>
        <v>2017.6886</v>
      </c>
      <c r="AH562" s="9">
        <f t="shared" si="1347"/>
        <v>1975.0214500000002</v>
      </c>
      <c r="AI562" s="9">
        <f t="shared" si="1347"/>
        <v>1945.162558</v>
      </c>
      <c r="AJ562" s="9">
        <f t="shared" ref="AJ562:BK562" si="1348">SUM(AJ563:AJ565)</f>
        <v>41.047420000000002</v>
      </c>
      <c r="AK562" s="9">
        <f t="shared" si="1348"/>
        <v>39.78049</v>
      </c>
      <c r="AL562" s="9">
        <f t="shared" si="1348"/>
        <v>52.344569999999997</v>
      </c>
      <c r="AM562" s="9">
        <f t="shared" si="1348"/>
        <v>55.504509999999996</v>
      </c>
      <c r="AN562" s="9">
        <f t="shared" si="1348"/>
        <v>34.831029999999998</v>
      </c>
      <c r="AO562" s="9">
        <f t="shared" si="1348"/>
        <v>38.978639999999999</v>
      </c>
      <c r="AP562" s="9">
        <f t="shared" si="1348"/>
        <v>34.657449999999997</v>
      </c>
      <c r="AQ562" s="9">
        <f t="shared" si="1348"/>
        <v>33.267530000000001</v>
      </c>
      <c r="AR562" s="9">
        <f t="shared" si="1348"/>
        <v>0</v>
      </c>
      <c r="AS562" s="9">
        <f t="shared" si="1348"/>
        <v>0</v>
      </c>
      <c r="AT562" s="9">
        <f t="shared" si="1348"/>
        <v>0</v>
      </c>
      <c r="AU562" s="9">
        <f t="shared" si="1348"/>
        <v>0</v>
      </c>
      <c r="AV562" s="9">
        <f t="shared" si="1348"/>
        <v>0</v>
      </c>
      <c r="AW562" s="9">
        <f t="shared" si="1348"/>
        <v>0</v>
      </c>
      <c r="AX562" s="9">
        <f t="shared" si="1348"/>
        <v>0</v>
      </c>
      <c r="AY562" s="9">
        <f t="shared" si="1348"/>
        <v>0</v>
      </c>
      <c r="AZ562" s="9">
        <f t="shared" si="1348"/>
        <v>0</v>
      </c>
      <c r="BA562" s="9">
        <f t="shared" si="1348"/>
        <v>0</v>
      </c>
      <c r="BB562" s="9">
        <f t="shared" si="1348"/>
        <v>0</v>
      </c>
      <c r="BC562" s="9">
        <f t="shared" si="1348"/>
        <v>39.420030600000004</v>
      </c>
      <c r="BD562" s="9">
        <f t="shared" si="1348"/>
        <v>26.114886200000001</v>
      </c>
      <c r="BE562" s="9">
        <f t="shared" si="1348"/>
        <v>79</v>
      </c>
      <c r="BF562" s="9">
        <f t="shared" si="1348"/>
        <v>0</v>
      </c>
      <c r="BG562" s="9">
        <f t="shared" si="1348"/>
        <v>0</v>
      </c>
      <c r="BH562" s="9">
        <f t="shared" si="1348"/>
        <v>99.7207291</v>
      </c>
      <c r="BI562" s="9">
        <f t="shared" si="1348"/>
        <v>39.742659000000003</v>
      </c>
      <c r="BJ562" s="9">
        <f t="shared" si="1348"/>
        <v>46.8636129</v>
      </c>
      <c r="BK562" s="9">
        <f t="shared" si="1348"/>
        <v>255.96134950000001</v>
      </c>
      <c r="BL562" s="9">
        <f>SUM(BL563:BL565)</f>
        <v>430.27259469999996</v>
      </c>
      <c r="BM562" s="9">
        <f>SUM(BM563:BM565)</f>
        <v>445.26687299999998</v>
      </c>
      <c r="BN562" s="9">
        <f>SUM(BN563:BN565)</f>
        <v>465</v>
      </c>
      <c r="BO562" s="103"/>
      <c r="BP562">
        <f t="shared" ref="BP562:BY566" si="1349">IF($C562&lt;&gt;"",IF(D562&gt;0,1,0),0)</f>
        <v>0</v>
      </c>
      <c r="BQ562">
        <f t="shared" si="1349"/>
        <v>0</v>
      </c>
      <c r="BR562">
        <f t="shared" si="1349"/>
        <v>0</v>
      </c>
      <c r="BS562">
        <f t="shared" si="1349"/>
        <v>0</v>
      </c>
      <c r="BT562">
        <f t="shared" si="1349"/>
        <v>0</v>
      </c>
      <c r="BU562">
        <f t="shared" si="1349"/>
        <v>0</v>
      </c>
      <c r="BV562">
        <f t="shared" si="1349"/>
        <v>0</v>
      </c>
      <c r="BW562">
        <f t="shared" si="1349"/>
        <v>0</v>
      </c>
      <c r="BX562">
        <f t="shared" si="1349"/>
        <v>0</v>
      </c>
      <c r="BY562">
        <f t="shared" si="1349"/>
        <v>0</v>
      </c>
      <c r="BZ562">
        <f t="shared" ref="BZ562:CI566" si="1350">IF($C562&lt;&gt;"",IF(N562&gt;0,1,0),0)</f>
        <v>0</v>
      </c>
      <c r="CA562">
        <f t="shared" si="1350"/>
        <v>0</v>
      </c>
      <c r="CB562">
        <f t="shared" si="1350"/>
        <v>0</v>
      </c>
      <c r="CC562">
        <f t="shared" si="1350"/>
        <v>0</v>
      </c>
      <c r="CD562">
        <f t="shared" si="1350"/>
        <v>0</v>
      </c>
      <c r="CE562">
        <f t="shared" si="1350"/>
        <v>0</v>
      </c>
      <c r="CF562">
        <f t="shared" si="1350"/>
        <v>0</v>
      </c>
      <c r="CG562">
        <f t="shared" si="1350"/>
        <v>0</v>
      </c>
      <c r="CH562">
        <f t="shared" si="1350"/>
        <v>0</v>
      </c>
      <c r="CI562">
        <f t="shared" si="1350"/>
        <v>0</v>
      </c>
      <c r="CJ562">
        <f t="shared" ref="CJ562:CS566" si="1351">IF($C562&lt;&gt;"",IF(X562&gt;0,1,0),0)</f>
        <v>1</v>
      </c>
      <c r="CK562">
        <f t="shared" si="1351"/>
        <v>1</v>
      </c>
      <c r="CL562">
        <f t="shared" si="1351"/>
        <v>1</v>
      </c>
      <c r="CM562">
        <f t="shared" si="1351"/>
        <v>1</v>
      </c>
      <c r="CN562">
        <f t="shared" si="1351"/>
        <v>1</v>
      </c>
      <c r="CO562">
        <f t="shared" si="1351"/>
        <v>1</v>
      </c>
      <c r="CP562">
        <f t="shared" si="1351"/>
        <v>1</v>
      </c>
      <c r="CQ562">
        <f t="shared" si="1351"/>
        <v>1</v>
      </c>
      <c r="CR562">
        <f t="shared" si="1351"/>
        <v>1</v>
      </c>
      <c r="CS562">
        <f t="shared" si="1351"/>
        <v>1</v>
      </c>
      <c r="CT562">
        <f t="shared" ref="CT562:DC566" si="1352">IF($C562&lt;&gt;"",IF(AH562&gt;0,1,0),0)</f>
        <v>1</v>
      </c>
      <c r="CU562">
        <f t="shared" si="1352"/>
        <v>1</v>
      </c>
      <c r="CV562">
        <f t="shared" si="1352"/>
        <v>1</v>
      </c>
      <c r="CW562">
        <f t="shared" si="1352"/>
        <v>1</v>
      </c>
      <c r="CX562">
        <f t="shared" si="1352"/>
        <v>1</v>
      </c>
      <c r="CY562">
        <f t="shared" si="1352"/>
        <v>1</v>
      </c>
      <c r="CZ562">
        <f t="shared" si="1352"/>
        <v>1</v>
      </c>
      <c r="DA562">
        <f t="shared" si="1352"/>
        <v>1</v>
      </c>
      <c r="DB562">
        <f t="shared" si="1352"/>
        <v>1</v>
      </c>
      <c r="DC562">
        <f t="shared" si="1352"/>
        <v>1</v>
      </c>
      <c r="DD562">
        <f t="shared" ref="DD562:DM566" si="1353">IF($C562&lt;&gt;"",IF(AR562&gt;0,1,0),0)</f>
        <v>0</v>
      </c>
      <c r="DE562">
        <f t="shared" si="1353"/>
        <v>0</v>
      </c>
      <c r="DF562">
        <f t="shared" si="1353"/>
        <v>0</v>
      </c>
      <c r="DG562">
        <f t="shared" si="1353"/>
        <v>0</v>
      </c>
      <c r="DH562">
        <f t="shared" si="1353"/>
        <v>0</v>
      </c>
      <c r="DI562">
        <f t="shared" si="1353"/>
        <v>0</v>
      </c>
      <c r="DJ562">
        <f t="shared" si="1353"/>
        <v>0</v>
      </c>
      <c r="DK562">
        <f t="shared" si="1353"/>
        <v>0</v>
      </c>
      <c r="DL562">
        <f t="shared" si="1353"/>
        <v>0</v>
      </c>
      <c r="DM562">
        <f t="shared" si="1353"/>
        <v>0</v>
      </c>
      <c r="DN562">
        <f t="shared" ref="DN562:DW566" si="1354">IF($C562&lt;&gt;"",IF(BB562&gt;0,1,0),0)</f>
        <v>0</v>
      </c>
      <c r="DO562">
        <f t="shared" si="1354"/>
        <v>1</v>
      </c>
      <c r="DP562">
        <f t="shared" si="1354"/>
        <v>1</v>
      </c>
      <c r="DQ562">
        <f t="shared" si="1354"/>
        <v>1</v>
      </c>
      <c r="DR562">
        <f t="shared" si="1354"/>
        <v>0</v>
      </c>
      <c r="DS562">
        <f t="shared" si="1354"/>
        <v>0</v>
      </c>
      <c r="DT562">
        <f t="shared" si="1354"/>
        <v>1</v>
      </c>
      <c r="DU562">
        <f t="shared" si="1354"/>
        <v>1</v>
      </c>
      <c r="DV562">
        <f t="shared" si="1354"/>
        <v>1</v>
      </c>
      <c r="DW562">
        <f t="shared" si="1354"/>
        <v>1</v>
      </c>
      <c r="DX562">
        <f t="shared" ref="DX562:DZ566" si="1355">IF($C562&lt;&gt;"",IF(BL562&gt;0,1,0),0)</f>
        <v>1</v>
      </c>
      <c r="DY562">
        <f t="shared" si="1355"/>
        <v>1</v>
      </c>
      <c r="DZ562">
        <f t="shared" si="1355"/>
        <v>1</v>
      </c>
    </row>
    <row r="563" spans="1:130">
      <c r="A563" s="105"/>
      <c r="B563" s="55" t="s">
        <v>181</v>
      </c>
      <c r="C563" s="96"/>
      <c r="D563" s="34">
        <v>0</v>
      </c>
      <c r="E563" s="34">
        <v>0</v>
      </c>
      <c r="F563" s="34">
        <v>0</v>
      </c>
      <c r="G563" s="34">
        <v>0</v>
      </c>
      <c r="H563" s="34">
        <v>0</v>
      </c>
      <c r="I563" s="34">
        <v>0</v>
      </c>
      <c r="J563" s="34">
        <v>0</v>
      </c>
      <c r="K563" s="34">
        <v>0</v>
      </c>
      <c r="L563" s="34">
        <v>0</v>
      </c>
      <c r="M563" s="34">
        <v>0</v>
      </c>
      <c r="N563" s="34">
        <v>0</v>
      </c>
      <c r="O563" s="34">
        <v>0</v>
      </c>
      <c r="P563" s="34">
        <v>0</v>
      </c>
      <c r="Q563" s="34">
        <v>0</v>
      </c>
      <c r="R563" s="34">
        <v>0</v>
      </c>
      <c r="S563" s="34">
        <v>0</v>
      </c>
      <c r="T563" s="34">
        <v>0</v>
      </c>
      <c r="U563" s="34">
        <v>0</v>
      </c>
      <c r="V563" s="34">
        <v>0</v>
      </c>
      <c r="W563" s="34">
        <v>0</v>
      </c>
      <c r="X563" s="34">
        <v>0</v>
      </c>
      <c r="Y563" s="34">
        <v>0</v>
      </c>
      <c r="Z563" s="34">
        <v>0</v>
      </c>
      <c r="AA563" s="34">
        <v>0</v>
      </c>
      <c r="AB563" s="34">
        <v>0</v>
      </c>
      <c r="AC563" s="34">
        <v>0</v>
      </c>
      <c r="AD563" s="34">
        <v>0</v>
      </c>
      <c r="AE563" s="34">
        <v>0</v>
      </c>
      <c r="AF563" s="34">
        <v>0</v>
      </c>
      <c r="AG563" s="34">
        <v>0</v>
      </c>
      <c r="AH563" s="34">
        <v>0</v>
      </c>
      <c r="AI563" s="34">
        <v>0</v>
      </c>
      <c r="AJ563" s="34">
        <v>0</v>
      </c>
      <c r="AK563" s="34">
        <v>0</v>
      </c>
      <c r="AL563" s="34">
        <v>0</v>
      </c>
      <c r="AM563" s="34">
        <v>0</v>
      </c>
      <c r="AN563" s="34">
        <v>0</v>
      </c>
      <c r="AO563" s="34">
        <v>0</v>
      </c>
      <c r="AP563" s="34">
        <v>0</v>
      </c>
      <c r="AQ563" s="34">
        <v>0</v>
      </c>
      <c r="AR563" s="34">
        <v>0</v>
      </c>
      <c r="AS563" s="34">
        <v>0</v>
      </c>
      <c r="AT563" s="34">
        <v>0</v>
      </c>
      <c r="AU563" s="34">
        <v>0</v>
      </c>
      <c r="AV563" s="34">
        <v>0</v>
      </c>
      <c r="AW563" s="34">
        <v>0</v>
      </c>
      <c r="AX563" s="34">
        <v>0</v>
      </c>
      <c r="AY563" s="34">
        <v>0</v>
      </c>
      <c r="AZ563" s="34">
        <v>0</v>
      </c>
      <c r="BA563" s="34">
        <v>0</v>
      </c>
      <c r="BB563" s="34">
        <v>0</v>
      </c>
      <c r="BC563" s="34">
        <v>0</v>
      </c>
      <c r="BD563" s="34">
        <v>0</v>
      </c>
      <c r="BE563" s="172">
        <v>79</v>
      </c>
      <c r="BF563" s="34">
        <v>0</v>
      </c>
      <c r="BG563" s="34">
        <v>0</v>
      </c>
      <c r="BH563" s="34">
        <v>0</v>
      </c>
      <c r="BI563" s="34">
        <v>0</v>
      </c>
      <c r="BJ563" s="118">
        <v>0</v>
      </c>
      <c r="BK563" s="118">
        <v>0</v>
      </c>
      <c r="BL563" s="118">
        <v>0</v>
      </c>
      <c r="BM563" s="118">
        <v>0</v>
      </c>
      <c r="BN563" s="118">
        <v>0</v>
      </c>
      <c r="BO563" s="103"/>
      <c r="BP563">
        <f t="shared" si="1349"/>
        <v>0</v>
      </c>
      <c r="BQ563">
        <f t="shared" si="1349"/>
        <v>0</v>
      </c>
      <c r="BR563">
        <f t="shared" si="1349"/>
        <v>0</v>
      </c>
      <c r="BS563">
        <f t="shared" si="1349"/>
        <v>0</v>
      </c>
      <c r="BT563">
        <f t="shared" si="1349"/>
        <v>0</v>
      </c>
      <c r="BU563">
        <f t="shared" si="1349"/>
        <v>0</v>
      </c>
      <c r="BV563">
        <f t="shared" si="1349"/>
        <v>0</v>
      </c>
      <c r="BW563">
        <f t="shared" si="1349"/>
        <v>0</v>
      </c>
      <c r="BX563">
        <f t="shared" si="1349"/>
        <v>0</v>
      </c>
      <c r="BY563">
        <f t="shared" si="1349"/>
        <v>0</v>
      </c>
      <c r="BZ563">
        <f t="shared" si="1350"/>
        <v>0</v>
      </c>
      <c r="CA563">
        <f t="shared" si="1350"/>
        <v>0</v>
      </c>
      <c r="CB563">
        <f t="shared" si="1350"/>
        <v>0</v>
      </c>
      <c r="CC563">
        <f t="shared" si="1350"/>
        <v>0</v>
      </c>
      <c r="CD563">
        <f t="shared" si="1350"/>
        <v>0</v>
      </c>
      <c r="CE563">
        <f t="shared" si="1350"/>
        <v>0</v>
      </c>
      <c r="CF563">
        <f t="shared" si="1350"/>
        <v>0</v>
      </c>
      <c r="CG563">
        <f t="shared" si="1350"/>
        <v>0</v>
      </c>
      <c r="CH563">
        <f t="shared" si="1350"/>
        <v>0</v>
      </c>
      <c r="CI563">
        <f t="shared" si="1350"/>
        <v>0</v>
      </c>
      <c r="CJ563">
        <f t="shared" si="1351"/>
        <v>0</v>
      </c>
      <c r="CK563">
        <f t="shared" si="1351"/>
        <v>0</v>
      </c>
      <c r="CL563">
        <f t="shared" si="1351"/>
        <v>0</v>
      </c>
      <c r="CM563">
        <f t="shared" si="1351"/>
        <v>0</v>
      </c>
      <c r="CN563">
        <f t="shared" si="1351"/>
        <v>0</v>
      </c>
      <c r="CO563">
        <f t="shared" si="1351"/>
        <v>0</v>
      </c>
      <c r="CP563">
        <f t="shared" si="1351"/>
        <v>0</v>
      </c>
      <c r="CQ563">
        <f t="shared" si="1351"/>
        <v>0</v>
      </c>
      <c r="CR563">
        <f t="shared" si="1351"/>
        <v>0</v>
      </c>
      <c r="CS563">
        <f t="shared" si="1351"/>
        <v>0</v>
      </c>
      <c r="CT563">
        <f t="shared" si="1352"/>
        <v>0</v>
      </c>
      <c r="CU563">
        <f t="shared" si="1352"/>
        <v>0</v>
      </c>
      <c r="CV563">
        <f t="shared" si="1352"/>
        <v>0</v>
      </c>
      <c r="CW563">
        <f t="shared" si="1352"/>
        <v>0</v>
      </c>
      <c r="CX563">
        <f t="shared" si="1352"/>
        <v>0</v>
      </c>
      <c r="CY563">
        <f t="shared" si="1352"/>
        <v>0</v>
      </c>
      <c r="CZ563">
        <f t="shared" si="1352"/>
        <v>0</v>
      </c>
      <c r="DA563">
        <f t="shared" si="1352"/>
        <v>0</v>
      </c>
      <c r="DB563">
        <f t="shared" si="1352"/>
        <v>0</v>
      </c>
      <c r="DC563">
        <f t="shared" si="1352"/>
        <v>0</v>
      </c>
      <c r="DD563">
        <f t="shared" si="1353"/>
        <v>0</v>
      </c>
      <c r="DE563">
        <f t="shared" si="1353"/>
        <v>0</v>
      </c>
      <c r="DF563">
        <f t="shared" si="1353"/>
        <v>0</v>
      </c>
      <c r="DG563">
        <f t="shared" si="1353"/>
        <v>0</v>
      </c>
      <c r="DH563">
        <f t="shared" si="1353"/>
        <v>0</v>
      </c>
      <c r="DI563">
        <f t="shared" si="1353"/>
        <v>0</v>
      </c>
      <c r="DJ563">
        <f t="shared" si="1353"/>
        <v>0</v>
      </c>
      <c r="DK563">
        <f t="shared" si="1353"/>
        <v>0</v>
      </c>
      <c r="DL563">
        <f t="shared" si="1353"/>
        <v>0</v>
      </c>
      <c r="DM563">
        <f t="shared" si="1353"/>
        <v>0</v>
      </c>
      <c r="DN563">
        <f t="shared" si="1354"/>
        <v>0</v>
      </c>
      <c r="DO563">
        <f t="shared" si="1354"/>
        <v>0</v>
      </c>
      <c r="DP563">
        <f t="shared" si="1354"/>
        <v>0</v>
      </c>
      <c r="DQ563">
        <f t="shared" si="1354"/>
        <v>0</v>
      </c>
      <c r="DR563">
        <f t="shared" si="1354"/>
        <v>0</v>
      </c>
      <c r="DS563">
        <f t="shared" si="1354"/>
        <v>0</v>
      </c>
      <c r="DT563">
        <f t="shared" si="1354"/>
        <v>0</v>
      </c>
      <c r="DU563">
        <f t="shared" si="1354"/>
        <v>0</v>
      </c>
      <c r="DV563">
        <f t="shared" si="1354"/>
        <v>0</v>
      </c>
      <c r="DW563">
        <f t="shared" si="1354"/>
        <v>0</v>
      </c>
      <c r="DX563">
        <f t="shared" si="1355"/>
        <v>0</v>
      </c>
      <c r="DY563">
        <f t="shared" si="1355"/>
        <v>0</v>
      </c>
      <c r="DZ563">
        <f t="shared" si="1355"/>
        <v>0</v>
      </c>
    </row>
    <row r="564" spans="1:130">
      <c r="A564" s="106"/>
      <c r="B564" s="19" t="s">
        <v>3</v>
      </c>
      <c r="C564" s="96"/>
      <c r="D564" s="34">
        <v>0</v>
      </c>
      <c r="E564" s="34">
        <v>0</v>
      </c>
      <c r="F564" s="34">
        <v>0</v>
      </c>
      <c r="G564" s="34">
        <v>0</v>
      </c>
      <c r="H564" s="34">
        <v>0</v>
      </c>
      <c r="I564" s="34">
        <v>0</v>
      </c>
      <c r="J564" s="34">
        <v>0</v>
      </c>
      <c r="K564" s="34">
        <v>0</v>
      </c>
      <c r="L564" s="34">
        <v>0</v>
      </c>
      <c r="M564" s="34">
        <v>0</v>
      </c>
      <c r="N564" s="34">
        <v>0</v>
      </c>
      <c r="O564" s="34">
        <v>0</v>
      </c>
      <c r="P564" s="34">
        <v>0</v>
      </c>
      <c r="Q564" s="34">
        <v>0</v>
      </c>
      <c r="R564" s="34">
        <v>0</v>
      </c>
      <c r="S564" s="34">
        <v>0</v>
      </c>
      <c r="T564" s="34">
        <v>0</v>
      </c>
      <c r="U564" s="34">
        <v>0</v>
      </c>
      <c r="V564" s="34">
        <v>0</v>
      </c>
      <c r="W564" s="34">
        <v>0</v>
      </c>
      <c r="X564" s="34">
        <v>0.91400000000000003</v>
      </c>
      <c r="Y564" s="34">
        <v>7.1020000000000003</v>
      </c>
      <c r="Z564" s="34">
        <v>13.183579999999999</v>
      </c>
      <c r="AA564" s="34">
        <v>16.400300000000001</v>
      </c>
      <c r="AB564" s="34">
        <v>19.487580000000001</v>
      </c>
      <c r="AC564" s="34">
        <v>22.468150000000001</v>
      </c>
      <c r="AD564" s="34">
        <v>25.29027</v>
      </c>
      <c r="AE564" s="34">
        <v>28.089580000000002</v>
      </c>
      <c r="AF564" s="34">
        <v>30.854030000000002</v>
      </c>
      <c r="AG564" s="34">
        <v>83.645600000000002</v>
      </c>
      <c r="AH564" s="34">
        <v>35.593449999999997</v>
      </c>
      <c r="AI564" s="34">
        <v>2.3765580000000002</v>
      </c>
      <c r="AJ564" s="34">
        <v>0.20699999999999999</v>
      </c>
      <c r="AK564" s="34">
        <v>0</v>
      </c>
      <c r="AL564" s="34">
        <v>0</v>
      </c>
      <c r="AM564" s="34">
        <v>1.9159999999999999</v>
      </c>
      <c r="AN564" s="34">
        <v>0</v>
      </c>
      <c r="AO564" s="34">
        <v>0</v>
      </c>
      <c r="AP564" s="34">
        <v>0</v>
      </c>
      <c r="AQ564" s="34">
        <v>0</v>
      </c>
      <c r="AR564" s="34">
        <v>0</v>
      </c>
      <c r="AS564" s="34">
        <v>0</v>
      </c>
      <c r="AT564" s="34">
        <v>0</v>
      </c>
      <c r="AU564" s="34">
        <v>0</v>
      </c>
      <c r="AV564" s="34">
        <v>0</v>
      </c>
      <c r="AW564" s="34">
        <v>0</v>
      </c>
      <c r="AX564" s="34">
        <v>0</v>
      </c>
      <c r="AY564" s="34">
        <v>0</v>
      </c>
      <c r="AZ564" s="34">
        <v>0</v>
      </c>
      <c r="BA564" s="34">
        <v>0</v>
      </c>
      <c r="BB564" s="34">
        <v>0</v>
      </c>
      <c r="BC564" s="34">
        <v>5.2429400000000001E-2</v>
      </c>
      <c r="BD564" s="34">
        <v>0</v>
      </c>
      <c r="BE564" s="43">
        <v>0</v>
      </c>
      <c r="BF564" s="34">
        <v>0</v>
      </c>
      <c r="BG564" s="34">
        <v>0</v>
      </c>
      <c r="BH564" s="34">
        <v>19.195377599999997</v>
      </c>
      <c r="BI564" s="34">
        <v>14.095026000000001</v>
      </c>
      <c r="BJ564" s="18">
        <v>22.020162899999999</v>
      </c>
      <c r="BK564" s="141">
        <v>24.250795499999999</v>
      </c>
      <c r="BL564" s="18">
        <v>32.782243700000002</v>
      </c>
      <c r="BM564" s="118">
        <v>49.176067000000003</v>
      </c>
      <c r="BN564" s="118">
        <v>40</v>
      </c>
      <c r="BO564" s="103"/>
      <c r="BP564">
        <f t="shared" si="1349"/>
        <v>0</v>
      </c>
      <c r="BQ564">
        <f t="shared" si="1349"/>
        <v>0</v>
      </c>
      <c r="BR564">
        <f t="shared" si="1349"/>
        <v>0</v>
      </c>
      <c r="BS564">
        <f t="shared" si="1349"/>
        <v>0</v>
      </c>
      <c r="BT564">
        <f t="shared" si="1349"/>
        <v>0</v>
      </c>
      <c r="BU564">
        <f t="shared" si="1349"/>
        <v>0</v>
      </c>
      <c r="BV564">
        <f t="shared" si="1349"/>
        <v>0</v>
      </c>
      <c r="BW564">
        <f t="shared" si="1349"/>
        <v>0</v>
      </c>
      <c r="BX564">
        <f t="shared" si="1349"/>
        <v>0</v>
      </c>
      <c r="BY564">
        <f t="shared" si="1349"/>
        <v>0</v>
      </c>
      <c r="BZ564">
        <f t="shared" si="1350"/>
        <v>0</v>
      </c>
      <c r="CA564">
        <f t="shared" si="1350"/>
        <v>0</v>
      </c>
      <c r="CB564">
        <f t="shared" si="1350"/>
        <v>0</v>
      </c>
      <c r="CC564">
        <f t="shared" si="1350"/>
        <v>0</v>
      </c>
      <c r="CD564">
        <f t="shared" si="1350"/>
        <v>0</v>
      </c>
      <c r="CE564">
        <f t="shared" si="1350"/>
        <v>0</v>
      </c>
      <c r="CF564">
        <f t="shared" si="1350"/>
        <v>0</v>
      </c>
      <c r="CG564">
        <f t="shared" si="1350"/>
        <v>0</v>
      </c>
      <c r="CH564">
        <f t="shared" si="1350"/>
        <v>0</v>
      </c>
      <c r="CI564">
        <f t="shared" si="1350"/>
        <v>0</v>
      </c>
      <c r="CJ564">
        <f t="shared" si="1351"/>
        <v>0</v>
      </c>
      <c r="CK564">
        <f t="shared" si="1351"/>
        <v>0</v>
      </c>
      <c r="CL564">
        <f t="shared" si="1351"/>
        <v>0</v>
      </c>
      <c r="CM564">
        <f t="shared" si="1351"/>
        <v>0</v>
      </c>
      <c r="CN564">
        <f t="shared" si="1351"/>
        <v>0</v>
      </c>
      <c r="CO564">
        <f t="shared" si="1351"/>
        <v>0</v>
      </c>
      <c r="CP564">
        <f t="shared" si="1351"/>
        <v>0</v>
      </c>
      <c r="CQ564">
        <f t="shared" si="1351"/>
        <v>0</v>
      </c>
      <c r="CR564">
        <f t="shared" si="1351"/>
        <v>0</v>
      </c>
      <c r="CS564">
        <f t="shared" si="1351"/>
        <v>0</v>
      </c>
      <c r="CT564">
        <f t="shared" si="1352"/>
        <v>0</v>
      </c>
      <c r="CU564">
        <f t="shared" si="1352"/>
        <v>0</v>
      </c>
      <c r="CV564">
        <f t="shared" si="1352"/>
        <v>0</v>
      </c>
      <c r="CW564">
        <f t="shared" si="1352"/>
        <v>0</v>
      </c>
      <c r="CX564">
        <f t="shared" si="1352"/>
        <v>0</v>
      </c>
      <c r="CY564">
        <f t="shared" si="1352"/>
        <v>0</v>
      </c>
      <c r="CZ564">
        <f t="shared" si="1352"/>
        <v>0</v>
      </c>
      <c r="DA564">
        <f t="shared" si="1352"/>
        <v>0</v>
      </c>
      <c r="DB564">
        <f t="shared" si="1352"/>
        <v>0</v>
      </c>
      <c r="DC564">
        <f t="shared" si="1352"/>
        <v>0</v>
      </c>
      <c r="DD564">
        <f t="shared" si="1353"/>
        <v>0</v>
      </c>
      <c r="DE564">
        <f t="shared" si="1353"/>
        <v>0</v>
      </c>
      <c r="DF564">
        <f t="shared" si="1353"/>
        <v>0</v>
      </c>
      <c r="DG564">
        <f t="shared" si="1353"/>
        <v>0</v>
      </c>
      <c r="DH564">
        <f t="shared" si="1353"/>
        <v>0</v>
      </c>
      <c r="DI564">
        <f t="shared" si="1353"/>
        <v>0</v>
      </c>
      <c r="DJ564">
        <f t="shared" si="1353"/>
        <v>0</v>
      </c>
      <c r="DK564">
        <f t="shared" si="1353"/>
        <v>0</v>
      </c>
      <c r="DL564">
        <f t="shared" si="1353"/>
        <v>0</v>
      </c>
      <c r="DM564">
        <f t="shared" si="1353"/>
        <v>0</v>
      </c>
      <c r="DN564">
        <f t="shared" si="1354"/>
        <v>0</v>
      </c>
      <c r="DO564">
        <f t="shared" si="1354"/>
        <v>0</v>
      </c>
      <c r="DP564">
        <f t="shared" si="1354"/>
        <v>0</v>
      </c>
      <c r="DQ564">
        <f t="shared" si="1354"/>
        <v>0</v>
      </c>
      <c r="DR564">
        <f t="shared" si="1354"/>
        <v>0</v>
      </c>
      <c r="DS564">
        <f t="shared" si="1354"/>
        <v>0</v>
      </c>
      <c r="DT564">
        <f t="shared" si="1354"/>
        <v>0</v>
      </c>
      <c r="DU564">
        <f t="shared" si="1354"/>
        <v>0</v>
      </c>
      <c r="DV564">
        <f t="shared" si="1354"/>
        <v>0</v>
      </c>
      <c r="DW564">
        <f t="shared" si="1354"/>
        <v>0</v>
      </c>
      <c r="DX564">
        <f t="shared" si="1355"/>
        <v>0</v>
      </c>
      <c r="DY564">
        <f t="shared" si="1355"/>
        <v>0</v>
      </c>
      <c r="DZ564">
        <f t="shared" si="1355"/>
        <v>0</v>
      </c>
    </row>
    <row r="565" spans="1:130">
      <c r="A565" s="106"/>
      <c r="B565" s="19" t="s">
        <v>205</v>
      </c>
      <c r="C565" s="90"/>
      <c r="D565" s="34">
        <v>0</v>
      </c>
      <c r="E565" s="34">
        <v>0</v>
      </c>
      <c r="F565" s="34">
        <v>0</v>
      </c>
      <c r="G565" s="34">
        <v>0</v>
      </c>
      <c r="H565" s="34">
        <v>0</v>
      </c>
      <c r="I565" s="34">
        <v>0</v>
      </c>
      <c r="J565" s="34">
        <v>0</v>
      </c>
      <c r="K565" s="34">
        <v>0</v>
      </c>
      <c r="L565" s="34">
        <v>0</v>
      </c>
      <c r="M565" s="34">
        <v>0</v>
      </c>
      <c r="N565" s="34">
        <v>0</v>
      </c>
      <c r="O565" s="34">
        <v>0</v>
      </c>
      <c r="P565" s="34">
        <v>0</v>
      </c>
      <c r="Q565" s="34">
        <v>0</v>
      </c>
      <c r="R565" s="34">
        <v>0</v>
      </c>
      <c r="S565" s="34">
        <v>0</v>
      </c>
      <c r="T565" s="34">
        <v>0</v>
      </c>
      <c r="U565" s="34">
        <v>0</v>
      </c>
      <c r="V565" s="34">
        <v>0</v>
      </c>
      <c r="W565" s="34">
        <v>0</v>
      </c>
      <c r="X565" s="34">
        <v>0</v>
      </c>
      <c r="Y565" s="34">
        <v>188.53639999999999</v>
      </c>
      <c r="Z565" s="34">
        <v>515.80820000000006</v>
      </c>
      <c r="AA565" s="34">
        <v>910.45370000000003</v>
      </c>
      <c r="AB565" s="34">
        <v>1262.5889999999999</v>
      </c>
      <c r="AC565" s="34">
        <v>1580.624</v>
      </c>
      <c r="AD565" s="34">
        <v>1806.05</v>
      </c>
      <c r="AE565" s="34">
        <v>1919.251</v>
      </c>
      <c r="AF565" s="34">
        <v>1929.8050000000001</v>
      </c>
      <c r="AG565" s="34">
        <v>1934.0429999999999</v>
      </c>
      <c r="AH565" s="34">
        <v>1939.4280000000001</v>
      </c>
      <c r="AI565" s="34">
        <v>1942.7860000000001</v>
      </c>
      <c r="AJ565" s="34">
        <v>40.840420000000002</v>
      </c>
      <c r="AK565" s="34">
        <v>39.78049</v>
      </c>
      <c r="AL565" s="34">
        <v>52.344569999999997</v>
      </c>
      <c r="AM565" s="34">
        <v>53.588509999999999</v>
      </c>
      <c r="AN565" s="34">
        <v>34.831029999999998</v>
      </c>
      <c r="AO565" s="34">
        <v>38.978639999999999</v>
      </c>
      <c r="AP565" s="34">
        <v>34.657449999999997</v>
      </c>
      <c r="AQ565" s="34">
        <v>33.267530000000001</v>
      </c>
      <c r="AR565" s="34">
        <v>0</v>
      </c>
      <c r="AS565" s="34">
        <v>0</v>
      </c>
      <c r="AT565" s="34">
        <v>0</v>
      </c>
      <c r="AU565" s="34">
        <v>0</v>
      </c>
      <c r="AV565" s="34">
        <v>0</v>
      </c>
      <c r="AW565" s="34">
        <v>0</v>
      </c>
      <c r="AX565" s="34">
        <v>0</v>
      </c>
      <c r="AY565" s="34">
        <v>0</v>
      </c>
      <c r="AZ565" s="34">
        <v>0</v>
      </c>
      <c r="BA565" s="34">
        <v>0</v>
      </c>
      <c r="BB565" s="34">
        <v>0</v>
      </c>
      <c r="BC565" s="34">
        <v>39.367601200000003</v>
      </c>
      <c r="BD565" s="34">
        <v>26.114886200000001</v>
      </c>
      <c r="BE565" s="43">
        <v>0</v>
      </c>
      <c r="BF565" s="34">
        <v>0</v>
      </c>
      <c r="BG565" s="34">
        <v>0</v>
      </c>
      <c r="BH565" s="34">
        <v>80.525351499999999</v>
      </c>
      <c r="BI565" s="34">
        <v>25.647632999999999</v>
      </c>
      <c r="BJ565" s="18">
        <v>24.843450000000001</v>
      </c>
      <c r="BK565" s="141">
        <v>231.710554</v>
      </c>
      <c r="BL565" s="18">
        <v>397.49035099999998</v>
      </c>
      <c r="BM565" s="118">
        <v>396.09080599999999</v>
      </c>
      <c r="BN565" s="118">
        <v>425</v>
      </c>
      <c r="BO565" s="103"/>
      <c r="BP565">
        <f t="shared" si="1349"/>
        <v>0</v>
      </c>
      <c r="BQ565">
        <f t="shared" si="1349"/>
        <v>0</v>
      </c>
      <c r="BR565">
        <f t="shared" si="1349"/>
        <v>0</v>
      </c>
      <c r="BS565">
        <f t="shared" si="1349"/>
        <v>0</v>
      </c>
      <c r="BT565">
        <f t="shared" si="1349"/>
        <v>0</v>
      </c>
      <c r="BU565">
        <f t="shared" si="1349"/>
        <v>0</v>
      </c>
      <c r="BV565">
        <f t="shared" si="1349"/>
        <v>0</v>
      </c>
      <c r="BW565">
        <f t="shared" si="1349"/>
        <v>0</v>
      </c>
      <c r="BX565">
        <f t="shared" si="1349"/>
        <v>0</v>
      </c>
      <c r="BY565">
        <f t="shared" si="1349"/>
        <v>0</v>
      </c>
      <c r="BZ565">
        <f t="shared" si="1350"/>
        <v>0</v>
      </c>
      <c r="CA565">
        <f t="shared" si="1350"/>
        <v>0</v>
      </c>
      <c r="CB565">
        <f t="shared" si="1350"/>
        <v>0</v>
      </c>
      <c r="CC565">
        <f t="shared" si="1350"/>
        <v>0</v>
      </c>
      <c r="CD565">
        <f t="shared" si="1350"/>
        <v>0</v>
      </c>
      <c r="CE565">
        <f t="shared" si="1350"/>
        <v>0</v>
      </c>
      <c r="CF565">
        <f t="shared" si="1350"/>
        <v>0</v>
      </c>
      <c r="CG565">
        <f t="shared" si="1350"/>
        <v>0</v>
      </c>
      <c r="CH565">
        <f t="shared" si="1350"/>
        <v>0</v>
      </c>
      <c r="CI565">
        <f t="shared" si="1350"/>
        <v>0</v>
      </c>
      <c r="CJ565">
        <f t="shared" si="1351"/>
        <v>0</v>
      </c>
      <c r="CK565">
        <f t="shared" si="1351"/>
        <v>0</v>
      </c>
      <c r="CL565">
        <f t="shared" si="1351"/>
        <v>0</v>
      </c>
      <c r="CM565">
        <f t="shared" si="1351"/>
        <v>0</v>
      </c>
      <c r="CN565">
        <f t="shared" si="1351"/>
        <v>0</v>
      </c>
      <c r="CO565">
        <f t="shared" si="1351"/>
        <v>0</v>
      </c>
      <c r="CP565">
        <f t="shared" si="1351"/>
        <v>0</v>
      </c>
      <c r="CQ565">
        <f t="shared" si="1351"/>
        <v>0</v>
      </c>
      <c r="CR565">
        <f t="shared" si="1351"/>
        <v>0</v>
      </c>
      <c r="CS565">
        <f t="shared" si="1351"/>
        <v>0</v>
      </c>
      <c r="CT565">
        <f t="shared" si="1352"/>
        <v>0</v>
      </c>
      <c r="CU565">
        <f t="shared" si="1352"/>
        <v>0</v>
      </c>
      <c r="CV565">
        <f t="shared" si="1352"/>
        <v>0</v>
      </c>
      <c r="CW565">
        <f t="shared" si="1352"/>
        <v>0</v>
      </c>
      <c r="CX565">
        <f t="shared" si="1352"/>
        <v>0</v>
      </c>
      <c r="CY565">
        <f t="shared" si="1352"/>
        <v>0</v>
      </c>
      <c r="CZ565">
        <f t="shared" si="1352"/>
        <v>0</v>
      </c>
      <c r="DA565">
        <f t="shared" si="1352"/>
        <v>0</v>
      </c>
      <c r="DB565">
        <f t="shared" si="1352"/>
        <v>0</v>
      </c>
      <c r="DC565">
        <f t="shared" si="1352"/>
        <v>0</v>
      </c>
      <c r="DD565">
        <f t="shared" si="1353"/>
        <v>0</v>
      </c>
      <c r="DE565">
        <f t="shared" si="1353"/>
        <v>0</v>
      </c>
      <c r="DF565">
        <f t="shared" si="1353"/>
        <v>0</v>
      </c>
      <c r="DG565">
        <f t="shared" si="1353"/>
        <v>0</v>
      </c>
      <c r="DH565">
        <f t="shared" si="1353"/>
        <v>0</v>
      </c>
      <c r="DI565">
        <f t="shared" si="1353"/>
        <v>0</v>
      </c>
      <c r="DJ565">
        <f t="shared" si="1353"/>
        <v>0</v>
      </c>
      <c r="DK565">
        <f t="shared" si="1353"/>
        <v>0</v>
      </c>
      <c r="DL565">
        <f t="shared" si="1353"/>
        <v>0</v>
      </c>
      <c r="DM565">
        <f t="shared" si="1353"/>
        <v>0</v>
      </c>
      <c r="DN565">
        <f t="shared" si="1354"/>
        <v>0</v>
      </c>
      <c r="DO565">
        <f t="shared" si="1354"/>
        <v>0</v>
      </c>
      <c r="DP565">
        <f t="shared" si="1354"/>
        <v>0</v>
      </c>
      <c r="DQ565">
        <f t="shared" si="1354"/>
        <v>0</v>
      </c>
      <c r="DR565">
        <f t="shared" si="1354"/>
        <v>0</v>
      </c>
      <c r="DS565">
        <f t="shared" si="1354"/>
        <v>0</v>
      </c>
      <c r="DT565">
        <f t="shared" si="1354"/>
        <v>0</v>
      </c>
      <c r="DU565">
        <f t="shared" si="1354"/>
        <v>0</v>
      </c>
      <c r="DV565">
        <f t="shared" si="1354"/>
        <v>0</v>
      </c>
      <c r="DW565">
        <f t="shared" si="1354"/>
        <v>0</v>
      </c>
      <c r="DX565">
        <f t="shared" si="1355"/>
        <v>0</v>
      </c>
      <c r="DY565">
        <f t="shared" si="1355"/>
        <v>0</v>
      </c>
      <c r="DZ565">
        <f t="shared" si="1355"/>
        <v>0</v>
      </c>
    </row>
    <row r="566" spans="1:130">
      <c r="A566" s="106"/>
      <c r="B566" s="19" t="s">
        <v>210</v>
      </c>
      <c r="C566" s="90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>
        <v>0</v>
      </c>
      <c r="AJ566" s="34">
        <v>0</v>
      </c>
      <c r="AK566" s="34">
        <v>0</v>
      </c>
      <c r="AL566" s="34">
        <v>0</v>
      </c>
      <c r="AM566" s="34">
        <v>0</v>
      </c>
      <c r="AN566" s="34">
        <v>0</v>
      </c>
      <c r="AO566" s="34">
        <v>0</v>
      </c>
      <c r="AP566" s="34">
        <v>0</v>
      </c>
      <c r="AQ566" s="34">
        <v>0</v>
      </c>
      <c r="AR566" s="34">
        <v>0</v>
      </c>
      <c r="AS566" s="34">
        <v>0</v>
      </c>
      <c r="AT566" s="34">
        <v>0</v>
      </c>
      <c r="AU566" s="34">
        <v>0</v>
      </c>
      <c r="AV566" s="34">
        <v>0</v>
      </c>
      <c r="AW566" s="34">
        <v>0</v>
      </c>
      <c r="AX566" s="34">
        <v>0</v>
      </c>
      <c r="AY566" s="34">
        <v>0</v>
      </c>
      <c r="AZ566" s="34">
        <v>0</v>
      </c>
      <c r="BA566" s="34">
        <v>0</v>
      </c>
      <c r="BB566" s="34">
        <v>0</v>
      </c>
      <c r="BC566" s="34">
        <v>0</v>
      </c>
      <c r="BD566" s="34">
        <v>2000</v>
      </c>
      <c r="BE566" s="25">
        <f>0.005*400087</f>
        <v>2000.4349999999999</v>
      </c>
      <c r="BF566" s="18">
        <f>(BG566-1925)/2</f>
        <v>43315.145000000004</v>
      </c>
      <c r="BG566" s="18">
        <f>0.23*385023</f>
        <v>88555.290000000008</v>
      </c>
      <c r="BH566" s="34">
        <v>133658</v>
      </c>
      <c r="BI566" s="18">
        <v>124649.07</v>
      </c>
      <c r="BJ566" s="18">
        <v>89211</v>
      </c>
      <c r="BK566" s="182">
        <v>110438</v>
      </c>
      <c r="BL566" s="118">
        <v>114430</v>
      </c>
      <c r="BM566" s="118">
        <v>69927</v>
      </c>
      <c r="BN566" s="118">
        <v>58000</v>
      </c>
      <c r="BO566" s="103"/>
      <c r="BP566">
        <f t="shared" si="1349"/>
        <v>0</v>
      </c>
      <c r="BQ566">
        <f t="shared" si="1349"/>
        <v>0</v>
      </c>
      <c r="BR566">
        <f t="shared" si="1349"/>
        <v>0</v>
      </c>
      <c r="BS566">
        <f t="shared" si="1349"/>
        <v>0</v>
      </c>
      <c r="BT566">
        <f t="shared" si="1349"/>
        <v>0</v>
      </c>
      <c r="BU566">
        <f t="shared" si="1349"/>
        <v>0</v>
      </c>
      <c r="BV566">
        <f t="shared" si="1349"/>
        <v>0</v>
      </c>
      <c r="BW566">
        <f t="shared" si="1349"/>
        <v>0</v>
      </c>
      <c r="BX566">
        <f t="shared" si="1349"/>
        <v>0</v>
      </c>
      <c r="BY566">
        <f t="shared" si="1349"/>
        <v>0</v>
      </c>
      <c r="BZ566">
        <f t="shared" si="1350"/>
        <v>0</v>
      </c>
      <c r="CA566">
        <f t="shared" si="1350"/>
        <v>0</v>
      </c>
      <c r="CB566">
        <f t="shared" si="1350"/>
        <v>0</v>
      </c>
      <c r="CC566">
        <f t="shared" si="1350"/>
        <v>0</v>
      </c>
      <c r="CD566">
        <f t="shared" si="1350"/>
        <v>0</v>
      </c>
      <c r="CE566">
        <f t="shared" si="1350"/>
        <v>0</v>
      </c>
      <c r="CF566">
        <f t="shared" si="1350"/>
        <v>0</v>
      </c>
      <c r="CG566">
        <f t="shared" si="1350"/>
        <v>0</v>
      </c>
      <c r="CH566">
        <f t="shared" si="1350"/>
        <v>0</v>
      </c>
      <c r="CI566">
        <f t="shared" si="1350"/>
        <v>0</v>
      </c>
      <c r="CJ566">
        <f t="shared" si="1351"/>
        <v>0</v>
      </c>
      <c r="CK566">
        <f t="shared" si="1351"/>
        <v>0</v>
      </c>
      <c r="CL566">
        <f t="shared" si="1351"/>
        <v>0</v>
      </c>
      <c r="CM566">
        <f t="shared" si="1351"/>
        <v>0</v>
      </c>
      <c r="CN566">
        <f t="shared" si="1351"/>
        <v>0</v>
      </c>
      <c r="CO566">
        <f t="shared" si="1351"/>
        <v>0</v>
      </c>
      <c r="CP566">
        <f t="shared" si="1351"/>
        <v>0</v>
      </c>
      <c r="CQ566">
        <f t="shared" si="1351"/>
        <v>0</v>
      </c>
      <c r="CR566">
        <f t="shared" si="1351"/>
        <v>0</v>
      </c>
      <c r="CS566">
        <f t="shared" si="1351"/>
        <v>0</v>
      </c>
      <c r="CT566">
        <f t="shared" si="1352"/>
        <v>0</v>
      </c>
      <c r="CU566">
        <f t="shared" si="1352"/>
        <v>0</v>
      </c>
      <c r="CV566">
        <f t="shared" si="1352"/>
        <v>0</v>
      </c>
      <c r="CW566">
        <f t="shared" si="1352"/>
        <v>0</v>
      </c>
      <c r="CX566">
        <f t="shared" si="1352"/>
        <v>0</v>
      </c>
      <c r="CY566">
        <f t="shared" si="1352"/>
        <v>0</v>
      </c>
      <c r="CZ566">
        <f t="shared" si="1352"/>
        <v>0</v>
      </c>
      <c r="DA566">
        <f t="shared" si="1352"/>
        <v>0</v>
      </c>
      <c r="DB566">
        <f t="shared" si="1352"/>
        <v>0</v>
      </c>
      <c r="DC566">
        <f t="shared" si="1352"/>
        <v>0</v>
      </c>
      <c r="DD566">
        <f t="shared" si="1353"/>
        <v>0</v>
      </c>
      <c r="DE566">
        <f t="shared" si="1353"/>
        <v>0</v>
      </c>
      <c r="DF566">
        <f t="shared" si="1353"/>
        <v>0</v>
      </c>
      <c r="DG566">
        <f t="shared" si="1353"/>
        <v>0</v>
      </c>
      <c r="DH566">
        <f t="shared" si="1353"/>
        <v>0</v>
      </c>
      <c r="DI566">
        <f t="shared" si="1353"/>
        <v>0</v>
      </c>
      <c r="DJ566">
        <f t="shared" si="1353"/>
        <v>0</v>
      </c>
      <c r="DK566">
        <f t="shared" si="1353"/>
        <v>0</v>
      </c>
      <c r="DL566">
        <f t="shared" si="1353"/>
        <v>0</v>
      </c>
      <c r="DM566">
        <f t="shared" si="1353"/>
        <v>0</v>
      </c>
      <c r="DN566">
        <f t="shared" si="1354"/>
        <v>0</v>
      </c>
      <c r="DO566">
        <f t="shared" si="1354"/>
        <v>0</v>
      </c>
      <c r="DP566">
        <f t="shared" si="1354"/>
        <v>0</v>
      </c>
      <c r="DQ566">
        <f t="shared" si="1354"/>
        <v>0</v>
      </c>
      <c r="DR566">
        <f t="shared" si="1354"/>
        <v>0</v>
      </c>
      <c r="DS566">
        <f t="shared" si="1354"/>
        <v>0</v>
      </c>
      <c r="DT566">
        <f t="shared" si="1354"/>
        <v>0</v>
      </c>
      <c r="DU566">
        <f t="shared" si="1354"/>
        <v>0</v>
      </c>
      <c r="DV566">
        <f t="shared" si="1354"/>
        <v>0</v>
      </c>
      <c r="DW566">
        <f t="shared" si="1354"/>
        <v>0</v>
      </c>
      <c r="DX566">
        <f t="shared" si="1355"/>
        <v>0</v>
      </c>
      <c r="DY566">
        <f t="shared" si="1355"/>
        <v>0</v>
      </c>
      <c r="DZ566">
        <f t="shared" si="1355"/>
        <v>0</v>
      </c>
    </row>
    <row r="567" spans="1:130" ht="15.75">
      <c r="A567" s="106"/>
      <c r="B567" s="19"/>
      <c r="C567" s="98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18"/>
      <c r="BA567" s="18"/>
      <c r="BB567" s="18"/>
      <c r="BC567" s="18"/>
      <c r="BD567" s="18"/>
      <c r="BE567" s="25"/>
      <c r="BF567" s="18"/>
      <c r="BG567" s="18"/>
      <c r="BH567" s="2"/>
      <c r="BI567" s="2"/>
      <c r="BJ567" s="2"/>
      <c r="BK567" s="2"/>
      <c r="BL567" s="2"/>
      <c r="BM567" s="2"/>
      <c r="BN567" s="2"/>
      <c r="BO567" s="103"/>
    </row>
    <row r="568" spans="1:130">
      <c r="A568" s="105">
        <f>IF(LEFT(B568,1)&lt;&gt;"",IF(LEFT(B568,1)&lt;&gt;" ",COUNT($A$66:A567)+1,""),"")</f>
        <v>69</v>
      </c>
      <c r="B568" s="32" t="s">
        <v>83</v>
      </c>
      <c r="C568" s="96">
        <v>3</v>
      </c>
      <c r="D568" s="22">
        <f>SUM(D569:D575)</f>
        <v>0</v>
      </c>
      <c r="E568" s="22">
        <f t="shared" ref="E568:BI568" si="1356">SUM(E569:E575)</f>
        <v>0</v>
      </c>
      <c r="F568" s="22">
        <f t="shared" si="1356"/>
        <v>0</v>
      </c>
      <c r="G568" s="22">
        <f t="shared" si="1356"/>
        <v>0</v>
      </c>
      <c r="H568" s="22">
        <f t="shared" si="1356"/>
        <v>0</v>
      </c>
      <c r="I568" s="22">
        <f t="shared" si="1356"/>
        <v>0</v>
      </c>
      <c r="J568" s="22">
        <f t="shared" si="1356"/>
        <v>0</v>
      </c>
      <c r="K568" s="22">
        <f t="shared" si="1356"/>
        <v>0</v>
      </c>
      <c r="L568" s="22">
        <f t="shared" si="1356"/>
        <v>0</v>
      </c>
      <c r="M568" s="22">
        <f t="shared" si="1356"/>
        <v>0</v>
      </c>
      <c r="N568" s="22">
        <f t="shared" si="1356"/>
        <v>0</v>
      </c>
      <c r="O568" s="22">
        <f t="shared" si="1356"/>
        <v>0</v>
      </c>
      <c r="P568" s="22">
        <f t="shared" si="1356"/>
        <v>0</v>
      </c>
      <c r="Q568" s="22">
        <f t="shared" si="1356"/>
        <v>0</v>
      </c>
      <c r="R568" s="22">
        <f t="shared" si="1356"/>
        <v>0</v>
      </c>
      <c r="S568" s="22">
        <f t="shared" si="1356"/>
        <v>0</v>
      </c>
      <c r="T568" s="22">
        <f t="shared" si="1356"/>
        <v>0</v>
      </c>
      <c r="U568" s="22">
        <f t="shared" si="1356"/>
        <v>0</v>
      </c>
      <c r="V568" s="22">
        <f t="shared" si="1356"/>
        <v>0</v>
      </c>
      <c r="W568" s="22">
        <f t="shared" si="1356"/>
        <v>0</v>
      </c>
      <c r="X568" s="22">
        <f t="shared" si="1356"/>
        <v>0</v>
      </c>
      <c r="Y568" s="22">
        <f t="shared" si="1356"/>
        <v>0</v>
      </c>
      <c r="Z568" s="22">
        <f t="shared" si="1356"/>
        <v>0</v>
      </c>
      <c r="AA568" s="22">
        <f t="shared" si="1356"/>
        <v>0</v>
      </c>
      <c r="AB568" s="22">
        <f t="shared" si="1356"/>
        <v>0</v>
      </c>
      <c r="AC568" s="22">
        <f t="shared" si="1356"/>
        <v>0</v>
      </c>
      <c r="AD568" s="22">
        <f t="shared" si="1356"/>
        <v>0</v>
      </c>
      <c r="AE568" s="22">
        <f t="shared" si="1356"/>
        <v>0</v>
      </c>
      <c r="AF568" s="22">
        <f t="shared" si="1356"/>
        <v>5780.695999999999</v>
      </c>
      <c r="AG568" s="22">
        <f t="shared" si="1356"/>
        <v>6393.4497759999986</v>
      </c>
      <c r="AH568" s="22">
        <f t="shared" si="1356"/>
        <v>8256.614404271997</v>
      </c>
      <c r="AI568" s="22">
        <f t="shared" si="1356"/>
        <v>7548.6218701881244</v>
      </c>
      <c r="AJ568" s="22">
        <f t="shared" si="1356"/>
        <v>7968.8133293080937</v>
      </c>
      <c r="AK568" s="22">
        <f t="shared" si="1356"/>
        <v>10204.857180607985</v>
      </c>
      <c r="AL568" s="22">
        <f t="shared" si="1356"/>
        <v>8897.2878242311181</v>
      </c>
      <c r="AM568" s="22">
        <f t="shared" si="1356"/>
        <v>9583.7591368414123</v>
      </c>
      <c r="AN568" s="22">
        <f t="shared" si="1356"/>
        <v>10248.550537010611</v>
      </c>
      <c r="AO568" s="22">
        <f t="shared" si="1356"/>
        <v>10987.965622764677</v>
      </c>
      <c r="AP568" s="22">
        <f t="shared" si="1356"/>
        <v>11757.641394990345</v>
      </c>
      <c r="AQ568" s="22">
        <f t="shared" si="1356"/>
        <v>12565.454565340789</v>
      </c>
      <c r="AR568" s="22">
        <f t="shared" si="1356"/>
        <v>13561.63525077136</v>
      </c>
      <c r="AS568" s="22">
        <f t="shared" si="1356"/>
        <v>14260.315595212602</v>
      </c>
      <c r="AT568" s="22">
        <f t="shared" si="1356"/>
        <v>101235.21216370228</v>
      </c>
      <c r="AU568" s="22">
        <f t="shared" si="1356"/>
        <v>106631.89554577757</v>
      </c>
      <c r="AV568" s="22">
        <f t="shared" si="1356"/>
        <v>110157.39688543303</v>
      </c>
      <c r="AW568" s="22">
        <f t="shared" si="1356"/>
        <v>111341.28069855901</v>
      </c>
      <c r="AX568" s="22">
        <f t="shared" si="1356"/>
        <v>99176.561066759576</v>
      </c>
      <c r="AY568" s="22">
        <f t="shared" si="1356"/>
        <v>66007</v>
      </c>
      <c r="AZ568" s="22">
        <f t="shared" si="1356"/>
        <v>56182</v>
      </c>
      <c r="BA568" s="22">
        <f t="shared" si="1356"/>
        <v>50500</v>
      </c>
      <c r="BB568" s="22">
        <f t="shared" si="1356"/>
        <v>50500</v>
      </c>
      <c r="BC568" s="22">
        <f t="shared" si="1356"/>
        <v>40000</v>
      </c>
      <c r="BD568" s="22">
        <f t="shared" si="1356"/>
        <v>40000</v>
      </c>
      <c r="BE568" s="22">
        <f t="shared" si="1356"/>
        <v>40000</v>
      </c>
      <c r="BF568" s="22">
        <f t="shared" si="1356"/>
        <v>40000</v>
      </c>
      <c r="BG568" s="22">
        <f t="shared" si="1356"/>
        <v>40000</v>
      </c>
      <c r="BH568" s="22">
        <f t="shared" si="1356"/>
        <v>40000</v>
      </c>
      <c r="BI568" s="22">
        <f t="shared" si="1356"/>
        <v>40000</v>
      </c>
      <c r="BJ568" s="4">
        <f>SUM(BJ569:BJ575)</f>
        <v>40000</v>
      </c>
      <c r="BK568" s="4">
        <f>SUM(BK569:BK575)</f>
        <v>40000</v>
      </c>
      <c r="BL568" s="4">
        <f>SUM(BL569:BL575)</f>
        <v>48272</v>
      </c>
      <c r="BM568" s="4">
        <f>SUM(BM569:BM575)</f>
        <v>43200</v>
      </c>
      <c r="BN568" s="4">
        <f>SUM(BN569:BN575)</f>
        <v>44800</v>
      </c>
      <c r="BO568" s="103"/>
      <c r="BP568">
        <f t="shared" ref="BP568:BP576" si="1357">IF($C568&lt;&gt;"",IF(D568&gt;0,1,0),0)</f>
        <v>0</v>
      </c>
      <c r="BQ568">
        <f t="shared" ref="BQ568:BQ576" si="1358">IF($C568&lt;&gt;"",IF(E568&gt;0,1,0),0)</f>
        <v>0</v>
      </c>
      <c r="BR568">
        <f t="shared" ref="BR568:BR576" si="1359">IF($C568&lt;&gt;"",IF(F568&gt;0,1,0),0)</f>
        <v>0</v>
      </c>
      <c r="BS568">
        <f t="shared" ref="BS568:BS576" si="1360">IF($C568&lt;&gt;"",IF(G568&gt;0,1,0),0)</f>
        <v>0</v>
      </c>
      <c r="BT568">
        <f t="shared" ref="BT568:BT576" si="1361">IF($C568&lt;&gt;"",IF(H568&gt;0,1,0),0)</f>
        <v>0</v>
      </c>
      <c r="BU568">
        <f t="shared" ref="BU568:BU576" si="1362">IF($C568&lt;&gt;"",IF(I568&gt;0,1,0),0)</f>
        <v>0</v>
      </c>
      <c r="BV568">
        <f t="shared" ref="BV568:BV576" si="1363">IF($C568&lt;&gt;"",IF(J568&gt;0,1,0),0)</f>
        <v>0</v>
      </c>
      <c r="BW568">
        <f t="shared" ref="BW568:BW576" si="1364">IF($C568&lt;&gt;"",IF(K568&gt;0,1,0),0)</f>
        <v>0</v>
      </c>
      <c r="BX568">
        <f t="shared" ref="BX568:BX576" si="1365">IF($C568&lt;&gt;"",IF(L568&gt;0,1,0),0)</f>
        <v>0</v>
      </c>
      <c r="BY568">
        <f t="shared" ref="BY568:BY576" si="1366">IF($C568&lt;&gt;"",IF(M568&gt;0,1,0),0)</f>
        <v>0</v>
      </c>
      <c r="BZ568">
        <f t="shared" ref="BZ568:BZ576" si="1367">IF($C568&lt;&gt;"",IF(N568&gt;0,1,0),0)</f>
        <v>0</v>
      </c>
      <c r="CA568">
        <f t="shared" ref="CA568:CA576" si="1368">IF($C568&lt;&gt;"",IF(O568&gt;0,1,0),0)</f>
        <v>0</v>
      </c>
      <c r="CB568">
        <f t="shared" ref="CB568:CB576" si="1369">IF($C568&lt;&gt;"",IF(P568&gt;0,1,0),0)</f>
        <v>0</v>
      </c>
      <c r="CC568">
        <f t="shared" ref="CC568:CC576" si="1370">IF($C568&lt;&gt;"",IF(Q568&gt;0,1,0),0)</f>
        <v>0</v>
      </c>
      <c r="CD568">
        <f t="shared" ref="CD568:CD576" si="1371">IF($C568&lt;&gt;"",IF(R568&gt;0,1,0),0)</f>
        <v>0</v>
      </c>
      <c r="CE568">
        <f t="shared" ref="CE568:CE576" si="1372">IF($C568&lt;&gt;"",IF(S568&gt;0,1,0),0)</f>
        <v>0</v>
      </c>
      <c r="CF568">
        <f t="shared" ref="CF568:CF576" si="1373">IF($C568&lt;&gt;"",IF(T568&gt;0,1,0),0)</f>
        <v>0</v>
      </c>
      <c r="CG568">
        <f t="shared" ref="CG568:CG576" si="1374">IF($C568&lt;&gt;"",IF(U568&gt;0,1,0),0)</f>
        <v>0</v>
      </c>
      <c r="CH568">
        <f t="shared" ref="CH568:CH576" si="1375">IF($C568&lt;&gt;"",IF(V568&gt;0,1,0),0)</f>
        <v>0</v>
      </c>
      <c r="CI568">
        <f t="shared" ref="CI568:CI576" si="1376">IF($C568&lt;&gt;"",IF(W568&gt;0,1,0),0)</f>
        <v>0</v>
      </c>
      <c r="CJ568">
        <f t="shared" ref="CJ568:CJ576" si="1377">IF($C568&lt;&gt;"",IF(X568&gt;0,1,0),0)</f>
        <v>0</v>
      </c>
      <c r="CK568">
        <f t="shared" ref="CK568:CK576" si="1378">IF($C568&lt;&gt;"",IF(Y568&gt;0,1,0),0)</f>
        <v>0</v>
      </c>
      <c r="CL568">
        <f t="shared" ref="CL568:CL576" si="1379">IF($C568&lt;&gt;"",IF(Z568&gt;0,1,0),0)</f>
        <v>0</v>
      </c>
      <c r="CM568">
        <f t="shared" ref="CM568:CM576" si="1380">IF($C568&lt;&gt;"",IF(AA568&gt;0,1,0),0)</f>
        <v>0</v>
      </c>
      <c r="CN568">
        <f t="shared" ref="CN568:CN576" si="1381">IF($C568&lt;&gt;"",IF(AB568&gt;0,1,0),0)</f>
        <v>0</v>
      </c>
      <c r="CO568">
        <f t="shared" ref="CO568:CO576" si="1382">IF($C568&lt;&gt;"",IF(AC568&gt;0,1,0),0)</f>
        <v>0</v>
      </c>
      <c r="CP568">
        <f t="shared" ref="CP568:CP576" si="1383">IF($C568&lt;&gt;"",IF(AD568&gt;0,1,0),0)</f>
        <v>0</v>
      </c>
      <c r="CQ568">
        <f t="shared" ref="CQ568:CQ576" si="1384">IF($C568&lt;&gt;"",IF(AE568&gt;0,1,0),0)</f>
        <v>0</v>
      </c>
      <c r="CR568">
        <f t="shared" ref="CR568:CR576" si="1385">IF($C568&lt;&gt;"",IF(AF568&gt;0,1,0),0)</f>
        <v>1</v>
      </c>
      <c r="CS568">
        <f t="shared" ref="CS568:CS576" si="1386">IF($C568&lt;&gt;"",IF(AG568&gt;0,1,0),0)</f>
        <v>1</v>
      </c>
      <c r="CT568">
        <f t="shared" ref="CT568:CT576" si="1387">IF($C568&lt;&gt;"",IF(AH568&gt;0,1,0),0)</f>
        <v>1</v>
      </c>
      <c r="CU568">
        <f t="shared" ref="CU568:CU576" si="1388">IF($C568&lt;&gt;"",IF(AI568&gt;0,1,0),0)</f>
        <v>1</v>
      </c>
      <c r="CV568">
        <f t="shared" ref="CV568:CV576" si="1389">IF($C568&lt;&gt;"",IF(AJ568&gt;0,1,0),0)</f>
        <v>1</v>
      </c>
      <c r="CW568">
        <f t="shared" ref="CW568:CW576" si="1390">IF($C568&lt;&gt;"",IF(AK568&gt;0,1,0),0)</f>
        <v>1</v>
      </c>
      <c r="CX568">
        <f t="shared" ref="CX568:CX576" si="1391">IF($C568&lt;&gt;"",IF(AL568&gt;0,1,0),0)</f>
        <v>1</v>
      </c>
      <c r="CY568">
        <f t="shared" ref="CY568:CY576" si="1392">IF($C568&lt;&gt;"",IF(AM568&gt;0,1,0),0)</f>
        <v>1</v>
      </c>
      <c r="CZ568">
        <f t="shared" ref="CZ568:CZ576" si="1393">IF($C568&lt;&gt;"",IF(AN568&gt;0,1,0),0)</f>
        <v>1</v>
      </c>
      <c r="DA568">
        <f t="shared" ref="DA568:DA576" si="1394">IF($C568&lt;&gt;"",IF(AO568&gt;0,1,0),0)</f>
        <v>1</v>
      </c>
      <c r="DB568">
        <f t="shared" ref="DB568:DB576" si="1395">IF($C568&lt;&gt;"",IF(AP568&gt;0,1,0),0)</f>
        <v>1</v>
      </c>
      <c r="DC568">
        <f t="shared" ref="DC568:DC576" si="1396">IF($C568&lt;&gt;"",IF(AQ568&gt;0,1,0),0)</f>
        <v>1</v>
      </c>
      <c r="DD568">
        <f t="shared" ref="DD568:DD576" si="1397">IF($C568&lt;&gt;"",IF(AR568&gt;0,1,0),0)</f>
        <v>1</v>
      </c>
      <c r="DE568">
        <f t="shared" ref="DE568:DE576" si="1398">IF($C568&lt;&gt;"",IF(AS568&gt;0,1,0),0)</f>
        <v>1</v>
      </c>
      <c r="DF568">
        <f t="shared" ref="DF568:DF576" si="1399">IF($C568&lt;&gt;"",IF(AT568&gt;0,1,0),0)</f>
        <v>1</v>
      </c>
      <c r="DG568">
        <f t="shared" ref="DG568:DG576" si="1400">IF($C568&lt;&gt;"",IF(AU568&gt;0,1,0),0)</f>
        <v>1</v>
      </c>
      <c r="DH568">
        <f t="shared" ref="DH568:DH576" si="1401">IF($C568&lt;&gt;"",IF(AV568&gt;0,1,0),0)</f>
        <v>1</v>
      </c>
      <c r="DI568">
        <f t="shared" ref="DI568:DI576" si="1402">IF($C568&lt;&gt;"",IF(AW568&gt;0,1,0),0)</f>
        <v>1</v>
      </c>
      <c r="DJ568">
        <f t="shared" ref="DJ568:DJ576" si="1403">IF($C568&lt;&gt;"",IF(AX568&gt;0,1,0),0)</f>
        <v>1</v>
      </c>
      <c r="DK568">
        <f t="shared" ref="DK568:DK576" si="1404">IF($C568&lt;&gt;"",IF(AY568&gt;0,1,0),0)</f>
        <v>1</v>
      </c>
      <c r="DL568">
        <f t="shared" ref="DL568:DL576" si="1405">IF($C568&lt;&gt;"",IF(AZ568&gt;0,1,0),0)</f>
        <v>1</v>
      </c>
      <c r="DM568">
        <f t="shared" ref="DM568:DM576" si="1406">IF($C568&lt;&gt;"",IF(BA568&gt;0,1,0),0)</f>
        <v>1</v>
      </c>
      <c r="DN568">
        <f t="shared" ref="DN568:DN576" si="1407">IF($C568&lt;&gt;"",IF(BB568&gt;0,1,0),0)</f>
        <v>1</v>
      </c>
      <c r="DO568">
        <f t="shared" ref="DO568:DO576" si="1408">IF($C568&lt;&gt;"",IF(BC568&gt;0,1,0),0)</f>
        <v>1</v>
      </c>
      <c r="DP568">
        <f t="shared" ref="DP568:DP576" si="1409">IF($C568&lt;&gt;"",IF(BD568&gt;0,1,0),0)</f>
        <v>1</v>
      </c>
      <c r="DQ568">
        <f t="shared" ref="DQ568:DQ576" si="1410">IF($C568&lt;&gt;"",IF(BE568&gt;0,1,0),0)</f>
        <v>1</v>
      </c>
      <c r="DR568">
        <f t="shared" ref="DR568:DR576" si="1411">IF($C568&lt;&gt;"",IF(BF568&gt;0,1,0),0)</f>
        <v>1</v>
      </c>
      <c r="DS568">
        <f t="shared" ref="DS568:DS576" si="1412">IF($C568&lt;&gt;"",IF(BG568&gt;0,1,0),0)</f>
        <v>1</v>
      </c>
      <c r="DT568">
        <f t="shared" ref="DT568:DT576" si="1413">IF($C568&lt;&gt;"",IF(BH568&gt;0,1,0),0)</f>
        <v>1</v>
      </c>
      <c r="DU568">
        <f t="shared" ref="DU568:DU576" si="1414">IF($C568&lt;&gt;"",IF(BI568&gt;0,1,0),0)</f>
        <v>1</v>
      </c>
      <c r="DV568">
        <f t="shared" ref="DV568:DV576" si="1415">IF($C568&lt;&gt;"",IF(BJ568&gt;0,1,0),0)</f>
        <v>1</v>
      </c>
      <c r="DW568">
        <f t="shared" ref="DW568:DW576" si="1416">IF($C568&lt;&gt;"",IF(BK568&gt;0,1,0),0)</f>
        <v>1</v>
      </c>
      <c r="DX568">
        <f t="shared" ref="DX568:DX576" si="1417">IF($C568&lt;&gt;"",IF(BL568&gt;0,1,0),0)</f>
        <v>1</v>
      </c>
      <c r="DY568">
        <f t="shared" ref="DY568:DY576" si="1418">IF($C568&lt;&gt;"",IF(BM568&gt;0,1,0),0)</f>
        <v>1</v>
      </c>
      <c r="DZ568">
        <f t="shared" ref="DZ568:DZ576" si="1419">IF($C568&lt;&gt;"",IF(BN568&gt;0,1,0),0)</f>
        <v>1</v>
      </c>
    </row>
    <row r="569" spans="1:130">
      <c r="A569" s="106"/>
      <c r="B569" s="24" t="s">
        <v>15</v>
      </c>
      <c r="C569" s="96"/>
      <c r="D569" s="18">
        <v>0</v>
      </c>
      <c r="E569" s="18">
        <v>0</v>
      </c>
      <c r="F569" s="18">
        <v>0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18">
        <v>0</v>
      </c>
      <c r="N569" s="18">
        <v>0</v>
      </c>
      <c r="O569" s="18">
        <v>0</v>
      </c>
      <c r="P569" s="18">
        <v>0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0</v>
      </c>
      <c r="AG569" s="18">
        <v>0</v>
      </c>
      <c r="AH569" s="73">
        <v>2</v>
      </c>
      <c r="AI569" s="73">
        <v>2</v>
      </c>
      <c r="AJ569" s="18">
        <v>11.962499999999999</v>
      </c>
      <c r="AK569" s="18">
        <v>19.27751149310544</v>
      </c>
      <c r="AL569" s="18">
        <v>26.328215631115896</v>
      </c>
      <c r="AM569" s="18">
        <v>32.702557596410287</v>
      </c>
      <c r="AN569" s="18">
        <v>37.68005379770581</v>
      </c>
      <c r="AO569" s="18">
        <v>44.664464760443593</v>
      </c>
      <c r="AP569" s="18">
        <v>53.069155925817057</v>
      </c>
      <c r="AQ569" s="18">
        <v>56.958841780809607</v>
      </c>
      <c r="AR569" s="18">
        <v>60.979869326584399</v>
      </c>
      <c r="AS569" s="18">
        <v>64.058133932700215</v>
      </c>
      <c r="AT569" s="18">
        <v>72.29069127758325</v>
      </c>
      <c r="AU569" s="18">
        <v>81.706232861197535</v>
      </c>
      <c r="AV569" s="18">
        <v>0</v>
      </c>
      <c r="AW569" s="18">
        <v>0</v>
      </c>
      <c r="AX569" s="18">
        <v>0</v>
      </c>
      <c r="AY569" s="18">
        <v>0</v>
      </c>
      <c r="AZ569" s="18">
        <v>0</v>
      </c>
      <c r="BA569" s="18">
        <v>0</v>
      </c>
      <c r="BB569" s="18">
        <v>0</v>
      </c>
      <c r="BC569" s="18">
        <v>0</v>
      </c>
      <c r="BD569" s="18">
        <v>0</v>
      </c>
      <c r="BE569" s="25">
        <v>0</v>
      </c>
      <c r="BF569" s="18">
        <v>0</v>
      </c>
      <c r="BG569" s="18">
        <v>0</v>
      </c>
      <c r="BH569" s="18">
        <v>0</v>
      </c>
      <c r="BI569" s="18">
        <v>0</v>
      </c>
      <c r="BJ569" s="118">
        <v>0</v>
      </c>
      <c r="BK569" s="118">
        <v>0</v>
      </c>
      <c r="BL569" s="118">
        <v>0</v>
      </c>
      <c r="BM569" s="118">
        <v>0</v>
      </c>
      <c r="BN569" s="118">
        <v>0</v>
      </c>
      <c r="BO569" s="103"/>
      <c r="BP569">
        <f t="shared" si="1357"/>
        <v>0</v>
      </c>
      <c r="BQ569">
        <f t="shared" si="1358"/>
        <v>0</v>
      </c>
      <c r="BR569">
        <f t="shared" si="1359"/>
        <v>0</v>
      </c>
      <c r="BS569">
        <f t="shared" si="1360"/>
        <v>0</v>
      </c>
      <c r="BT569">
        <f t="shared" si="1361"/>
        <v>0</v>
      </c>
      <c r="BU569">
        <f t="shared" si="1362"/>
        <v>0</v>
      </c>
      <c r="BV569">
        <f t="shared" si="1363"/>
        <v>0</v>
      </c>
      <c r="BW569">
        <f t="shared" si="1364"/>
        <v>0</v>
      </c>
      <c r="BX569">
        <f t="shared" si="1365"/>
        <v>0</v>
      </c>
      <c r="BY569">
        <f t="shared" si="1366"/>
        <v>0</v>
      </c>
      <c r="BZ569">
        <f t="shared" si="1367"/>
        <v>0</v>
      </c>
      <c r="CA569">
        <f t="shared" si="1368"/>
        <v>0</v>
      </c>
      <c r="CB569">
        <f t="shared" si="1369"/>
        <v>0</v>
      </c>
      <c r="CC569">
        <f t="shared" si="1370"/>
        <v>0</v>
      </c>
      <c r="CD569">
        <f t="shared" si="1371"/>
        <v>0</v>
      </c>
      <c r="CE569">
        <f t="shared" si="1372"/>
        <v>0</v>
      </c>
      <c r="CF569">
        <f t="shared" si="1373"/>
        <v>0</v>
      </c>
      <c r="CG569">
        <f t="shared" si="1374"/>
        <v>0</v>
      </c>
      <c r="CH569">
        <f t="shared" si="1375"/>
        <v>0</v>
      </c>
      <c r="CI569">
        <f t="shared" si="1376"/>
        <v>0</v>
      </c>
      <c r="CJ569">
        <f t="shared" si="1377"/>
        <v>0</v>
      </c>
      <c r="CK569">
        <f t="shared" si="1378"/>
        <v>0</v>
      </c>
      <c r="CL569">
        <f t="shared" si="1379"/>
        <v>0</v>
      </c>
      <c r="CM569">
        <f t="shared" si="1380"/>
        <v>0</v>
      </c>
      <c r="CN569">
        <f t="shared" si="1381"/>
        <v>0</v>
      </c>
      <c r="CO569">
        <f t="shared" si="1382"/>
        <v>0</v>
      </c>
      <c r="CP569">
        <f t="shared" si="1383"/>
        <v>0</v>
      </c>
      <c r="CQ569">
        <f t="shared" si="1384"/>
        <v>0</v>
      </c>
      <c r="CR569">
        <f t="shared" si="1385"/>
        <v>0</v>
      </c>
      <c r="CS569">
        <f t="shared" si="1386"/>
        <v>0</v>
      </c>
      <c r="CT569">
        <f t="shared" si="1387"/>
        <v>0</v>
      </c>
      <c r="CU569">
        <f t="shared" si="1388"/>
        <v>0</v>
      </c>
      <c r="CV569">
        <f t="shared" si="1389"/>
        <v>0</v>
      </c>
      <c r="CW569">
        <f t="shared" si="1390"/>
        <v>0</v>
      </c>
      <c r="CX569">
        <f t="shared" si="1391"/>
        <v>0</v>
      </c>
      <c r="CY569">
        <f t="shared" si="1392"/>
        <v>0</v>
      </c>
      <c r="CZ569">
        <f t="shared" si="1393"/>
        <v>0</v>
      </c>
      <c r="DA569">
        <f t="shared" si="1394"/>
        <v>0</v>
      </c>
      <c r="DB569">
        <f t="shared" si="1395"/>
        <v>0</v>
      </c>
      <c r="DC569">
        <f t="shared" si="1396"/>
        <v>0</v>
      </c>
      <c r="DD569">
        <f t="shared" si="1397"/>
        <v>0</v>
      </c>
      <c r="DE569">
        <f t="shared" si="1398"/>
        <v>0</v>
      </c>
      <c r="DF569">
        <f t="shared" si="1399"/>
        <v>0</v>
      </c>
      <c r="DG569">
        <f t="shared" si="1400"/>
        <v>0</v>
      </c>
      <c r="DH569">
        <f t="shared" si="1401"/>
        <v>0</v>
      </c>
      <c r="DI569">
        <f t="shared" si="1402"/>
        <v>0</v>
      </c>
      <c r="DJ569">
        <f t="shared" si="1403"/>
        <v>0</v>
      </c>
      <c r="DK569">
        <f t="shared" si="1404"/>
        <v>0</v>
      </c>
      <c r="DL569">
        <f t="shared" si="1405"/>
        <v>0</v>
      </c>
      <c r="DM569">
        <f t="shared" si="1406"/>
        <v>0</v>
      </c>
      <c r="DN569">
        <f t="shared" si="1407"/>
        <v>0</v>
      </c>
      <c r="DO569">
        <f t="shared" si="1408"/>
        <v>0</v>
      </c>
      <c r="DP569">
        <f t="shared" si="1409"/>
        <v>0</v>
      </c>
      <c r="DQ569">
        <f t="shared" si="1410"/>
        <v>0</v>
      </c>
      <c r="DR569">
        <f t="shared" si="1411"/>
        <v>0</v>
      </c>
      <c r="DS569">
        <f t="shared" si="1412"/>
        <v>0</v>
      </c>
      <c r="DT569">
        <f t="shared" si="1413"/>
        <v>0</v>
      </c>
      <c r="DU569">
        <f t="shared" si="1414"/>
        <v>0</v>
      </c>
      <c r="DV569">
        <f t="shared" si="1415"/>
        <v>0</v>
      </c>
      <c r="DW569">
        <f t="shared" si="1416"/>
        <v>0</v>
      </c>
      <c r="DX569">
        <f t="shared" si="1417"/>
        <v>0</v>
      </c>
      <c r="DY569">
        <f t="shared" si="1418"/>
        <v>0</v>
      </c>
      <c r="DZ569">
        <f t="shared" si="1419"/>
        <v>0</v>
      </c>
    </row>
    <row r="570" spans="1:130">
      <c r="A570" s="106" t="str">
        <f>IF(LEFT(B632,1)&lt;&gt;"",IF(LEFT(B632,1)&lt;&gt;" ",COUNT($A$66:A569)+1,""),"")</f>
        <v/>
      </c>
      <c r="B570" s="19" t="s">
        <v>181</v>
      </c>
      <c r="C570" s="98"/>
      <c r="D570" s="18">
        <v>0</v>
      </c>
      <c r="E570" s="18">
        <v>0</v>
      </c>
      <c r="F570" s="18">
        <v>0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0</v>
      </c>
      <c r="P570" s="18">
        <v>0</v>
      </c>
      <c r="Q570" s="18">
        <v>0</v>
      </c>
      <c r="R570" s="18">
        <v>0</v>
      </c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>
        <v>0</v>
      </c>
      <c r="AE570" s="18">
        <v>0</v>
      </c>
      <c r="AF570" s="18">
        <v>0</v>
      </c>
      <c r="AG570" s="18">
        <v>0</v>
      </c>
      <c r="AH570" s="41" t="s">
        <v>16</v>
      </c>
      <c r="AI570" s="18">
        <v>14</v>
      </c>
      <c r="AJ570" s="18">
        <v>25</v>
      </c>
      <c r="AK570" s="18">
        <v>31</v>
      </c>
      <c r="AL570" s="18">
        <v>43</v>
      </c>
      <c r="AM570" s="18">
        <v>61</v>
      </c>
      <c r="AN570" s="18">
        <v>66</v>
      </c>
      <c r="AO570" s="18">
        <v>68</v>
      </c>
      <c r="AP570" s="18">
        <v>68</v>
      </c>
      <c r="AQ570" s="18">
        <v>69</v>
      </c>
      <c r="AR570" s="18">
        <v>66</v>
      </c>
      <c r="AS570" s="18">
        <v>63</v>
      </c>
      <c r="AT570" s="18">
        <v>76</v>
      </c>
      <c r="AU570" s="18">
        <v>90</v>
      </c>
      <c r="AV570" s="18">
        <v>105</v>
      </c>
      <c r="AW570" s="18">
        <v>108</v>
      </c>
      <c r="AX570" s="18">
        <v>0</v>
      </c>
      <c r="AY570" s="18">
        <v>0</v>
      </c>
      <c r="AZ570" s="18">
        <v>0</v>
      </c>
      <c r="BA570" s="18">
        <v>0</v>
      </c>
      <c r="BB570" s="18">
        <v>0</v>
      </c>
      <c r="BC570" s="18">
        <v>0</v>
      </c>
      <c r="BD570" s="18">
        <v>0</v>
      </c>
      <c r="BE570" s="25">
        <v>0</v>
      </c>
      <c r="BF570" s="18">
        <v>0</v>
      </c>
      <c r="BG570" s="18">
        <v>0</v>
      </c>
      <c r="BH570" s="18">
        <v>0</v>
      </c>
      <c r="BI570" s="18">
        <v>0</v>
      </c>
      <c r="BJ570" s="118">
        <v>0</v>
      </c>
      <c r="BK570" s="118">
        <v>0</v>
      </c>
      <c r="BL570" s="118">
        <v>0</v>
      </c>
      <c r="BM570" s="118">
        <v>0</v>
      </c>
      <c r="BN570" s="118">
        <v>0</v>
      </c>
      <c r="BO570" s="103"/>
      <c r="BP570">
        <f t="shared" si="1357"/>
        <v>0</v>
      </c>
      <c r="BQ570">
        <f t="shared" si="1358"/>
        <v>0</v>
      </c>
      <c r="BR570">
        <f t="shared" si="1359"/>
        <v>0</v>
      </c>
      <c r="BS570">
        <f t="shared" si="1360"/>
        <v>0</v>
      </c>
      <c r="BT570">
        <f t="shared" si="1361"/>
        <v>0</v>
      </c>
      <c r="BU570">
        <f t="shared" si="1362"/>
        <v>0</v>
      </c>
      <c r="BV570">
        <f t="shared" si="1363"/>
        <v>0</v>
      </c>
      <c r="BW570">
        <f t="shared" si="1364"/>
        <v>0</v>
      </c>
      <c r="BX570">
        <f t="shared" si="1365"/>
        <v>0</v>
      </c>
      <c r="BY570">
        <f t="shared" si="1366"/>
        <v>0</v>
      </c>
      <c r="BZ570">
        <f t="shared" si="1367"/>
        <v>0</v>
      </c>
      <c r="CA570">
        <f t="shared" si="1368"/>
        <v>0</v>
      </c>
      <c r="CB570">
        <f t="shared" si="1369"/>
        <v>0</v>
      </c>
      <c r="CC570">
        <f t="shared" si="1370"/>
        <v>0</v>
      </c>
      <c r="CD570">
        <f t="shared" si="1371"/>
        <v>0</v>
      </c>
      <c r="CE570">
        <f t="shared" si="1372"/>
        <v>0</v>
      </c>
      <c r="CF570">
        <f t="shared" si="1373"/>
        <v>0</v>
      </c>
      <c r="CG570">
        <f t="shared" si="1374"/>
        <v>0</v>
      </c>
      <c r="CH570">
        <f t="shared" si="1375"/>
        <v>0</v>
      </c>
      <c r="CI570">
        <f t="shared" si="1376"/>
        <v>0</v>
      </c>
      <c r="CJ570">
        <f t="shared" si="1377"/>
        <v>0</v>
      </c>
      <c r="CK570">
        <f t="shared" si="1378"/>
        <v>0</v>
      </c>
      <c r="CL570">
        <f t="shared" si="1379"/>
        <v>0</v>
      </c>
      <c r="CM570">
        <f t="shared" si="1380"/>
        <v>0</v>
      </c>
      <c r="CN570">
        <f t="shared" si="1381"/>
        <v>0</v>
      </c>
      <c r="CO570">
        <f t="shared" si="1382"/>
        <v>0</v>
      </c>
      <c r="CP570">
        <f t="shared" si="1383"/>
        <v>0</v>
      </c>
      <c r="CQ570">
        <f t="shared" si="1384"/>
        <v>0</v>
      </c>
      <c r="CR570">
        <f t="shared" si="1385"/>
        <v>0</v>
      </c>
      <c r="CS570">
        <f t="shared" si="1386"/>
        <v>0</v>
      </c>
      <c r="CT570">
        <f t="shared" si="1387"/>
        <v>0</v>
      </c>
      <c r="CU570">
        <f t="shared" si="1388"/>
        <v>0</v>
      </c>
      <c r="CV570">
        <f t="shared" si="1389"/>
        <v>0</v>
      </c>
      <c r="CW570">
        <f t="shared" si="1390"/>
        <v>0</v>
      </c>
      <c r="CX570">
        <f t="shared" si="1391"/>
        <v>0</v>
      </c>
      <c r="CY570">
        <f t="shared" si="1392"/>
        <v>0</v>
      </c>
      <c r="CZ570">
        <f t="shared" si="1393"/>
        <v>0</v>
      </c>
      <c r="DA570">
        <f t="shared" si="1394"/>
        <v>0</v>
      </c>
      <c r="DB570">
        <f t="shared" si="1395"/>
        <v>0</v>
      </c>
      <c r="DC570">
        <f t="shared" si="1396"/>
        <v>0</v>
      </c>
      <c r="DD570">
        <f t="shared" si="1397"/>
        <v>0</v>
      </c>
      <c r="DE570">
        <f t="shared" si="1398"/>
        <v>0</v>
      </c>
      <c r="DF570">
        <f t="shared" si="1399"/>
        <v>0</v>
      </c>
      <c r="DG570">
        <f t="shared" si="1400"/>
        <v>0</v>
      </c>
      <c r="DH570">
        <f t="shared" si="1401"/>
        <v>0</v>
      </c>
      <c r="DI570">
        <f t="shared" si="1402"/>
        <v>0</v>
      </c>
      <c r="DJ570">
        <f t="shared" si="1403"/>
        <v>0</v>
      </c>
      <c r="DK570">
        <f t="shared" si="1404"/>
        <v>0</v>
      </c>
      <c r="DL570">
        <f t="shared" si="1405"/>
        <v>0</v>
      </c>
      <c r="DM570">
        <f t="shared" si="1406"/>
        <v>0</v>
      </c>
      <c r="DN570">
        <f t="shared" si="1407"/>
        <v>0</v>
      </c>
      <c r="DO570">
        <f t="shared" si="1408"/>
        <v>0</v>
      </c>
      <c r="DP570">
        <f t="shared" si="1409"/>
        <v>0</v>
      </c>
      <c r="DQ570">
        <f t="shared" si="1410"/>
        <v>0</v>
      </c>
      <c r="DR570">
        <f t="shared" si="1411"/>
        <v>0</v>
      </c>
      <c r="DS570">
        <f t="shared" si="1412"/>
        <v>0</v>
      </c>
      <c r="DT570">
        <f t="shared" si="1413"/>
        <v>0</v>
      </c>
      <c r="DU570">
        <f t="shared" si="1414"/>
        <v>0</v>
      </c>
      <c r="DV570">
        <f t="shared" si="1415"/>
        <v>0</v>
      </c>
      <c r="DW570">
        <f t="shared" si="1416"/>
        <v>0</v>
      </c>
      <c r="DX570">
        <f t="shared" si="1417"/>
        <v>0</v>
      </c>
      <c r="DY570">
        <f t="shared" si="1418"/>
        <v>0</v>
      </c>
      <c r="DZ570">
        <f t="shared" si="1419"/>
        <v>0</v>
      </c>
    </row>
    <row r="571" spans="1:130">
      <c r="A571" s="106"/>
      <c r="B571" s="19" t="s">
        <v>2</v>
      </c>
      <c r="C571" s="98"/>
      <c r="D571" s="18">
        <v>0</v>
      </c>
      <c r="E571" s="18">
        <v>0</v>
      </c>
      <c r="F571" s="18">
        <v>0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18">
        <v>0</v>
      </c>
      <c r="N571" s="18">
        <v>0</v>
      </c>
      <c r="O571" s="18">
        <v>0</v>
      </c>
      <c r="P571" s="18">
        <v>0</v>
      </c>
      <c r="Q571" s="18">
        <v>0</v>
      </c>
      <c r="R571" s="18">
        <v>0</v>
      </c>
      <c r="S571" s="18">
        <v>0</v>
      </c>
      <c r="T571" s="18">
        <v>0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Z571" s="18">
        <v>0</v>
      </c>
      <c r="AA571" s="18">
        <v>0</v>
      </c>
      <c r="AB571" s="18">
        <v>0</v>
      </c>
      <c r="AC571" s="18"/>
      <c r="AD571" s="18"/>
      <c r="AE571" s="18"/>
      <c r="AF571" s="18"/>
      <c r="AG571" s="18"/>
      <c r="AH571" s="41" t="s">
        <v>16</v>
      </c>
      <c r="AI571" s="41" t="s">
        <v>16</v>
      </c>
      <c r="AJ571" s="41" t="s">
        <v>16</v>
      </c>
      <c r="AK571" s="41" t="s">
        <v>16</v>
      </c>
      <c r="AL571" s="41" t="s">
        <v>16</v>
      </c>
      <c r="AM571" s="41" t="s">
        <v>16</v>
      </c>
      <c r="AN571" s="41" t="s">
        <v>16</v>
      </c>
      <c r="AO571" s="41" t="s">
        <v>16</v>
      </c>
      <c r="AP571" s="41" t="s">
        <v>16</v>
      </c>
      <c r="AQ571" s="41" t="s">
        <v>16</v>
      </c>
      <c r="AR571" s="41" t="s">
        <v>16</v>
      </c>
      <c r="AS571" s="41" t="s">
        <v>16</v>
      </c>
      <c r="AT571" s="41" t="s">
        <v>16</v>
      </c>
      <c r="AU571" s="41" t="s">
        <v>16</v>
      </c>
      <c r="AV571" s="18">
        <v>37158</v>
      </c>
      <c r="AW571" s="18">
        <v>25550</v>
      </c>
      <c r="AX571" s="18">
        <v>13958</v>
      </c>
      <c r="AY571" s="18">
        <v>13958</v>
      </c>
      <c r="AZ571" s="18">
        <v>9750</v>
      </c>
      <c r="BA571" s="18">
        <v>0</v>
      </c>
      <c r="BB571" s="18">
        <v>0</v>
      </c>
      <c r="BC571" s="18">
        <v>0</v>
      </c>
      <c r="BD571" s="18">
        <v>0</v>
      </c>
      <c r="BE571" s="18">
        <v>0</v>
      </c>
      <c r="BF571" s="18">
        <v>0</v>
      </c>
      <c r="BG571" s="18">
        <v>0</v>
      </c>
      <c r="BH571" s="18">
        <v>0</v>
      </c>
      <c r="BI571" s="18">
        <v>0</v>
      </c>
      <c r="BJ571" s="118">
        <v>0</v>
      </c>
      <c r="BK571" s="118">
        <v>0</v>
      </c>
      <c r="BL571" s="118">
        <v>0</v>
      </c>
      <c r="BM571" s="118">
        <v>0</v>
      </c>
      <c r="BN571" s="118">
        <v>0</v>
      </c>
      <c r="BO571" s="103"/>
      <c r="BP571">
        <f t="shared" si="1357"/>
        <v>0</v>
      </c>
      <c r="BQ571">
        <f t="shared" si="1358"/>
        <v>0</v>
      </c>
      <c r="BR571">
        <f t="shared" si="1359"/>
        <v>0</v>
      </c>
      <c r="BS571">
        <f t="shared" si="1360"/>
        <v>0</v>
      </c>
      <c r="BT571">
        <f t="shared" si="1361"/>
        <v>0</v>
      </c>
      <c r="BU571">
        <f t="shared" si="1362"/>
        <v>0</v>
      </c>
      <c r="BV571">
        <f t="shared" si="1363"/>
        <v>0</v>
      </c>
      <c r="BW571">
        <f t="shared" si="1364"/>
        <v>0</v>
      </c>
      <c r="BX571">
        <f t="shared" si="1365"/>
        <v>0</v>
      </c>
      <c r="BY571">
        <f t="shared" si="1366"/>
        <v>0</v>
      </c>
      <c r="BZ571">
        <f t="shared" si="1367"/>
        <v>0</v>
      </c>
      <c r="CA571">
        <f t="shared" si="1368"/>
        <v>0</v>
      </c>
      <c r="CB571">
        <f t="shared" si="1369"/>
        <v>0</v>
      </c>
      <c r="CC571">
        <f t="shared" si="1370"/>
        <v>0</v>
      </c>
      <c r="CD571">
        <f t="shared" si="1371"/>
        <v>0</v>
      </c>
      <c r="CE571">
        <f t="shared" si="1372"/>
        <v>0</v>
      </c>
      <c r="CF571">
        <f t="shared" si="1373"/>
        <v>0</v>
      </c>
      <c r="CG571">
        <f t="shared" si="1374"/>
        <v>0</v>
      </c>
      <c r="CH571">
        <f t="shared" si="1375"/>
        <v>0</v>
      </c>
      <c r="CI571">
        <f t="shared" si="1376"/>
        <v>0</v>
      </c>
      <c r="CJ571">
        <f t="shared" si="1377"/>
        <v>0</v>
      </c>
      <c r="CK571">
        <f t="shared" si="1378"/>
        <v>0</v>
      </c>
      <c r="CL571">
        <f t="shared" si="1379"/>
        <v>0</v>
      </c>
      <c r="CM571">
        <f t="shared" si="1380"/>
        <v>0</v>
      </c>
      <c r="CN571">
        <f t="shared" si="1381"/>
        <v>0</v>
      </c>
      <c r="CO571">
        <f t="shared" si="1382"/>
        <v>0</v>
      </c>
      <c r="CP571">
        <f t="shared" si="1383"/>
        <v>0</v>
      </c>
      <c r="CQ571">
        <f t="shared" si="1384"/>
        <v>0</v>
      </c>
      <c r="CR571">
        <f t="shared" si="1385"/>
        <v>0</v>
      </c>
      <c r="CS571">
        <f t="shared" si="1386"/>
        <v>0</v>
      </c>
      <c r="CT571">
        <f t="shared" si="1387"/>
        <v>0</v>
      </c>
      <c r="CU571">
        <f t="shared" si="1388"/>
        <v>0</v>
      </c>
      <c r="CV571">
        <f t="shared" si="1389"/>
        <v>0</v>
      </c>
      <c r="CW571">
        <f t="shared" si="1390"/>
        <v>0</v>
      </c>
      <c r="CX571">
        <f t="shared" si="1391"/>
        <v>0</v>
      </c>
      <c r="CY571">
        <f t="shared" si="1392"/>
        <v>0</v>
      </c>
      <c r="CZ571">
        <f t="shared" si="1393"/>
        <v>0</v>
      </c>
      <c r="DA571">
        <f t="shared" si="1394"/>
        <v>0</v>
      </c>
      <c r="DB571">
        <f t="shared" si="1395"/>
        <v>0</v>
      </c>
      <c r="DC571">
        <f t="shared" si="1396"/>
        <v>0</v>
      </c>
      <c r="DD571">
        <f t="shared" si="1397"/>
        <v>0</v>
      </c>
      <c r="DE571">
        <f t="shared" si="1398"/>
        <v>0</v>
      </c>
      <c r="DF571">
        <f t="shared" si="1399"/>
        <v>0</v>
      </c>
      <c r="DG571">
        <f t="shared" si="1400"/>
        <v>0</v>
      </c>
      <c r="DH571">
        <f t="shared" si="1401"/>
        <v>0</v>
      </c>
      <c r="DI571">
        <f t="shared" si="1402"/>
        <v>0</v>
      </c>
      <c r="DJ571">
        <f t="shared" si="1403"/>
        <v>0</v>
      </c>
      <c r="DK571">
        <f t="shared" si="1404"/>
        <v>0</v>
      </c>
      <c r="DL571">
        <f t="shared" si="1405"/>
        <v>0</v>
      </c>
      <c r="DM571">
        <f t="shared" si="1406"/>
        <v>0</v>
      </c>
      <c r="DN571">
        <f t="shared" si="1407"/>
        <v>0</v>
      </c>
      <c r="DO571">
        <f t="shared" si="1408"/>
        <v>0</v>
      </c>
      <c r="DP571">
        <f t="shared" si="1409"/>
        <v>0</v>
      </c>
      <c r="DQ571">
        <f t="shared" si="1410"/>
        <v>0</v>
      </c>
      <c r="DR571">
        <f t="shared" si="1411"/>
        <v>0</v>
      </c>
      <c r="DS571">
        <f t="shared" si="1412"/>
        <v>0</v>
      </c>
      <c r="DT571">
        <f t="shared" si="1413"/>
        <v>0</v>
      </c>
      <c r="DU571">
        <f t="shared" si="1414"/>
        <v>0</v>
      </c>
      <c r="DV571">
        <f t="shared" si="1415"/>
        <v>0</v>
      </c>
      <c r="DW571">
        <f t="shared" si="1416"/>
        <v>0</v>
      </c>
      <c r="DX571">
        <f t="shared" si="1417"/>
        <v>0</v>
      </c>
      <c r="DY571">
        <f t="shared" si="1418"/>
        <v>0</v>
      </c>
      <c r="DZ571">
        <f t="shared" si="1419"/>
        <v>0</v>
      </c>
    </row>
    <row r="572" spans="1:130" ht="15.75">
      <c r="A572" s="106"/>
      <c r="B572" s="19" t="s">
        <v>202</v>
      </c>
      <c r="C572" s="9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18"/>
      <c r="AW572" s="18"/>
      <c r="AX572" s="18"/>
      <c r="AY572" s="18">
        <v>1000</v>
      </c>
      <c r="AZ572" s="41" t="s">
        <v>16</v>
      </c>
      <c r="BA572" s="41" t="s">
        <v>16</v>
      </c>
      <c r="BB572" s="18">
        <v>6800</v>
      </c>
      <c r="BC572" s="18"/>
      <c r="BD572" s="18"/>
      <c r="BE572" s="25"/>
      <c r="BF572" s="18"/>
      <c r="BG572" s="18"/>
      <c r="BH572" s="18"/>
      <c r="BI572" s="18"/>
      <c r="BJ572" s="118"/>
      <c r="BK572" s="2"/>
      <c r="BL572" s="2"/>
      <c r="BM572" s="2"/>
      <c r="BN572" s="2"/>
      <c r="BO572" s="103"/>
      <c r="BP572">
        <f t="shared" si="1357"/>
        <v>0</v>
      </c>
      <c r="BQ572">
        <f t="shared" si="1358"/>
        <v>0</v>
      </c>
      <c r="BR572">
        <f t="shared" si="1359"/>
        <v>0</v>
      </c>
      <c r="BS572">
        <f t="shared" si="1360"/>
        <v>0</v>
      </c>
      <c r="BT572">
        <f t="shared" si="1361"/>
        <v>0</v>
      </c>
      <c r="BU572">
        <f t="shared" si="1362"/>
        <v>0</v>
      </c>
      <c r="BV572">
        <f t="shared" si="1363"/>
        <v>0</v>
      </c>
      <c r="BW572">
        <f t="shared" si="1364"/>
        <v>0</v>
      </c>
      <c r="BX572">
        <f t="shared" si="1365"/>
        <v>0</v>
      </c>
      <c r="BY572">
        <f t="shared" si="1366"/>
        <v>0</v>
      </c>
      <c r="BZ572">
        <f t="shared" si="1367"/>
        <v>0</v>
      </c>
      <c r="CA572">
        <f t="shared" si="1368"/>
        <v>0</v>
      </c>
      <c r="CB572">
        <f t="shared" si="1369"/>
        <v>0</v>
      </c>
      <c r="CC572">
        <f t="shared" si="1370"/>
        <v>0</v>
      </c>
      <c r="CD572">
        <f t="shared" si="1371"/>
        <v>0</v>
      </c>
      <c r="CE572">
        <f t="shared" si="1372"/>
        <v>0</v>
      </c>
      <c r="CF572">
        <f t="shared" si="1373"/>
        <v>0</v>
      </c>
      <c r="CG572">
        <f t="shared" si="1374"/>
        <v>0</v>
      </c>
      <c r="CH572">
        <f t="shared" si="1375"/>
        <v>0</v>
      </c>
      <c r="CI572">
        <f t="shared" si="1376"/>
        <v>0</v>
      </c>
      <c r="CJ572">
        <f t="shared" si="1377"/>
        <v>0</v>
      </c>
      <c r="CK572">
        <f t="shared" si="1378"/>
        <v>0</v>
      </c>
      <c r="CL572">
        <f t="shared" si="1379"/>
        <v>0</v>
      </c>
      <c r="CM572">
        <f t="shared" si="1380"/>
        <v>0</v>
      </c>
      <c r="CN572">
        <f t="shared" si="1381"/>
        <v>0</v>
      </c>
      <c r="CO572">
        <f t="shared" si="1382"/>
        <v>0</v>
      </c>
      <c r="CP572">
        <f t="shared" si="1383"/>
        <v>0</v>
      </c>
      <c r="CQ572">
        <f t="shared" si="1384"/>
        <v>0</v>
      </c>
      <c r="CR572">
        <f t="shared" si="1385"/>
        <v>0</v>
      </c>
      <c r="CS572">
        <f t="shared" si="1386"/>
        <v>0</v>
      </c>
      <c r="CT572">
        <f t="shared" si="1387"/>
        <v>0</v>
      </c>
      <c r="CU572">
        <f t="shared" si="1388"/>
        <v>0</v>
      </c>
      <c r="CV572">
        <f t="shared" si="1389"/>
        <v>0</v>
      </c>
      <c r="CW572">
        <f t="shared" si="1390"/>
        <v>0</v>
      </c>
      <c r="CX572">
        <f t="shared" si="1391"/>
        <v>0</v>
      </c>
      <c r="CY572">
        <f t="shared" si="1392"/>
        <v>0</v>
      </c>
      <c r="CZ572">
        <f t="shared" si="1393"/>
        <v>0</v>
      </c>
      <c r="DA572">
        <f t="shared" si="1394"/>
        <v>0</v>
      </c>
      <c r="DB572">
        <f t="shared" si="1395"/>
        <v>0</v>
      </c>
      <c r="DC572">
        <f t="shared" si="1396"/>
        <v>0</v>
      </c>
      <c r="DD572">
        <f t="shared" si="1397"/>
        <v>0</v>
      </c>
      <c r="DE572">
        <f t="shared" si="1398"/>
        <v>0</v>
      </c>
      <c r="DF572">
        <f t="shared" si="1399"/>
        <v>0</v>
      </c>
      <c r="DG572">
        <f t="shared" si="1400"/>
        <v>0</v>
      </c>
      <c r="DH572">
        <f t="shared" si="1401"/>
        <v>0</v>
      </c>
      <c r="DI572">
        <f t="shared" si="1402"/>
        <v>0</v>
      </c>
      <c r="DJ572">
        <f t="shared" si="1403"/>
        <v>0</v>
      </c>
      <c r="DK572">
        <f t="shared" si="1404"/>
        <v>0</v>
      </c>
      <c r="DL572">
        <f t="shared" si="1405"/>
        <v>0</v>
      </c>
      <c r="DM572">
        <f t="shared" si="1406"/>
        <v>0</v>
      </c>
      <c r="DN572">
        <f t="shared" si="1407"/>
        <v>0</v>
      </c>
      <c r="DO572">
        <f t="shared" si="1408"/>
        <v>0</v>
      </c>
      <c r="DP572">
        <f t="shared" si="1409"/>
        <v>0</v>
      </c>
      <c r="DQ572">
        <f t="shared" si="1410"/>
        <v>0</v>
      </c>
      <c r="DR572">
        <f t="shared" si="1411"/>
        <v>0</v>
      </c>
      <c r="DS572">
        <f t="shared" si="1412"/>
        <v>0</v>
      </c>
      <c r="DT572">
        <f t="shared" si="1413"/>
        <v>0</v>
      </c>
      <c r="DU572">
        <f t="shared" si="1414"/>
        <v>0</v>
      </c>
      <c r="DV572">
        <f t="shared" si="1415"/>
        <v>0</v>
      </c>
      <c r="DW572">
        <f t="shared" si="1416"/>
        <v>0</v>
      </c>
      <c r="DX572">
        <f t="shared" si="1417"/>
        <v>0</v>
      </c>
      <c r="DY572">
        <f t="shared" si="1418"/>
        <v>0</v>
      </c>
      <c r="DZ572">
        <f t="shared" si="1419"/>
        <v>0</v>
      </c>
    </row>
    <row r="573" spans="1:130">
      <c r="A573" s="106" t="str">
        <f>IF(LEFT(B634,1)&lt;&gt;"",IF(LEFT(B634,1)&lt;&gt;" ",COUNT($A$66:A570)+1,""),"")</f>
        <v/>
      </c>
      <c r="B573" s="19" t="s">
        <v>3</v>
      </c>
      <c r="C573" s="98"/>
      <c r="D573" s="18">
        <v>0</v>
      </c>
      <c r="E573" s="18">
        <v>0</v>
      </c>
      <c r="F573" s="18">
        <v>0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0</v>
      </c>
      <c r="P573" s="18">
        <v>0</v>
      </c>
      <c r="Q573" s="18">
        <v>0</v>
      </c>
      <c r="R573" s="18">
        <v>0</v>
      </c>
      <c r="S573" s="18">
        <v>0</v>
      </c>
      <c r="T573" s="18">
        <v>0</v>
      </c>
      <c r="U573" s="18">
        <v>0</v>
      </c>
      <c r="V573" s="18">
        <v>0</v>
      </c>
      <c r="W573" s="18">
        <v>0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>
        <v>86459</v>
      </c>
      <c r="AU573" s="18">
        <v>91430</v>
      </c>
      <c r="AV573" s="18">
        <v>57263</v>
      </c>
      <c r="AW573" s="18">
        <v>69114</v>
      </c>
      <c r="AX573" s="18">
        <v>67506</v>
      </c>
      <c r="AY573" s="18">
        <f>52049-AY572</f>
        <v>51049</v>
      </c>
      <c r="AZ573" s="18">
        <v>46432</v>
      </c>
      <c r="BA573" s="18">
        <f>42000+8500</f>
        <v>50500</v>
      </c>
      <c r="BB573" s="18">
        <f>42000+8500-6800</f>
        <v>43700</v>
      </c>
      <c r="BC573" s="18">
        <v>40000</v>
      </c>
      <c r="BD573" s="18">
        <v>40000</v>
      </c>
      <c r="BE573" s="18">
        <v>40000</v>
      </c>
      <c r="BF573" s="18">
        <v>40000</v>
      </c>
      <c r="BG573" s="18">
        <v>40000</v>
      </c>
      <c r="BH573" s="18">
        <v>40000</v>
      </c>
      <c r="BI573" s="18">
        <v>40000</v>
      </c>
      <c r="BJ573" s="18">
        <v>40000</v>
      </c>
      <c r="BK573" s="18">
        <v>40000</v>
      </c>
      <c r="BL573" s="18">
        <f>40000+3200</f>
        <v>43200</v>
      </c>
      <c r="BM573" s="18">
        <f>40000+3200</f>
        <v>43200</v>
      </c>
      <c r="BN573" s="18">
        <f>40000+3200+1600</f>
        <v>44800</v>
      </c>
      <c r="BO573" s="103"/>
      <c r="BP573">
        <f t="shared" si="1357"/>
        <v>0</v>
      </c>
      <c r="BQ573">
        <f t="shared" si="1358"/>
        <v>0</v>
      </c>
      <c r="BR573">
        <f t="shared" si="1359"/>
        <v>0</v>
      </c>
      <c r="BS573">
        <f t="shared" si="1360"/>
        <v>0</v>
      </c>
      <c r="BT573">
        <f t="shared" si="1361"/>
        <v>0</v>
      </c>
      <c r="BU573">
        <f t="shared" si="1362"/>
        <v>0</v>
      </c>
      <c r="BV573">
        <f t="shared" si="1363"/>
        <v>0</v>
      </c>
      <c r="BW573">
        <f t="shared" si="1364"/>
        <v>0</v>
      </c>
      <c r="BX573">
        <f t="shared" si="1365"/>
        <v>0</v>
      </c>
      <c r="BY573">
        <f t="shared" si="1366"/>
        <v>0</v>
      </c>
      <c r="BZ573">
        <f t="shared" si="1367"/>
        <v>0</v>
      </c>
      <c r="CA573">
        <f t="shared" si="1368"/>
        <v>0</v>
      </c>
      <c r="CB573">
        <f t="shared" si="1369"/>
        <v>0</v>
      </c>
      <c r="CC573">
        <f t="shared" si="1370"/>
        <v>0</v>
      </c>
      <c r="CD573">
        <f t="shared" si="1371"/>
        <v>0</v>
      </c>
      <c r="CE573">
        <f t="shared" si="1372"/>
        <v>0</v>
      </c>
      <c r="CF573">
        <f t="shared" si="1373"/>
        <v>0</v>
      </c>
      <c r="CG573">
        <f t="shared" si="1374"/>
        <v>0</v>
      </c>
      <c r="CH573">
        <f t="shared" si="1375"/>
        <v>0</v>
      </c>
      <c r="CI573">
        <f t="shared" si="1376"/>
        <v>0</v>
      </c>
      <c r="CJ573">
        <f t="shared" si="1377"/>
        <v>0</v>
      </c>
      <c r="CK573">
        <f t="shared" si="1378"/>
        <v>0</v>
      </c>
      <c r="CL573">
        <f t="shared" si="1379"/>
        <v>0</v>
      </c>
      <c r="CM573">
        <f t="shared" si="1380"/>
        <v>0</v>
      </c>
      <c r="CN573">
        <f t="shared" si="1381"/>
        <v>0</v>
      </c>
      <c r="CO573">
        <f t="shared" si="1382"/>
        <v>0</v>
      </c>
      <c r="CP573">
        <f t="shared" si="1383"/>
        <v>0</v>
      </c>
      <c r="CQ573">
        <f t="shared" si="1384"/>
        <v>0</v>
      </c>
      <c r="CR573">
        <f t="shared" si="1385"/>
        <v>0</v>
      </c>
      <c r="CS573">
        <f t="shared" si="1386"/>
        <v>0</v>
      </c>
      <c r="CT573">
        <f t="shared" si="1387"/>
        <v>0</v>
      </c>
      <c r="CU573">
        <f t="shared" si="1388"/>
        <v>0</v>
      </c>
      <c r="CV573">
        <f t="shared" si="1389"/>
        <v>0</v>
      </c>
      <c r="CW573">
        <f t="shared" si="1390"/>
        <v>0</v>
      </c>
      <c r="CX573">
        <f t="shared" si="1391"/>
        <v>0</v>
      </c>
      <c r="CY573">
        <f t="shared" si="1392"/>
        <v>0</v>
      </c>
      <c r="CZ573">
        <f t="shared" si="1393"/>
        <v>0</v>
      </c>
      <c r="DA573">
        <f t="shared" si="1394"/>
        <v>0</v>
      </c>
      <c r="DB573">
        <f t="shared" si="1395"/>
        <v>0</v>
      </c>
      <c r="DC573">
        <f t="shared" si="1396"/>
        <v>0</v>
      </c>
      <c r="DD573">
        <f t="shared" si="1397"/>
        <v>0</v>
      </c>
      <c r="DE573">
        <f t="shared" si="1398"/>
        <v>0</v>
      </c>
      <c r="DF573">
        <f t="shared" si="1399"/>
        <v>0</v>
      </c>
      <c r="DG573">
        <f t="shared" si="1400"/>
        <v>0</v>
      </c>
      <c r="DH573">
        <f t="shared" si="1401"/>
        <v>0</v>
      </c>
      <c r="DI573">
        <f t="shared" si="1402"/>
        <v>0</v>
      </c>
      <c r="DJ573">
        <f t="shared" si="1403"/>
        <v>0</v>
      </c>
      <c r="DK573">
        <f t="shared" si="1404"/>
        <v>0</v>
      </c>
      <c r="DL573">
        <f t="shared" si="1405"/>
        <v>0</v>
      </c>
      <c r="DM573">
        <f t="shared" si="1406"/>
        <v>0</v>
      </c>
      <c r="DN573">
        <f t="shared" si="1407"/>
        <v>0</v>
      </c>
      <c r="DO573">
        <f t="shared" si="1408"/>
        <v>0</v>
      </c>
      <c r="DP573">
        <f t="shared" si="1409"/>
        <v>0</v>
      </c>
      <c r="DQ573">
        <f t="shared" si="1410"/>
        <v>0</v>
      </c>
      <c r="DR573">
        <f t="shared" si="1411"/>
        <v>0</v>
      </c>
      <c r="DS573">
        <f t="shared" si="1412"/>
        <v>0</v>
      </c>
      <c r="DT573">
        <f t="shared" si="1413"/>
        <v>0</v>
      </c>
      <c r="DU573">
        <f t="shared" si="1414"/>
        <v>0</v>
      </c>
      <c r="DV573">
        <f t="shared" si="1415"/>
        <v>0</v>
      </c>
      <c r="DW573">
        <f t="shared" si="1416"/>
        <v>0</v>
      </c>
      <c r="DX573">
        <f t="shared" si="1417"/>
        <v>0</v>
      </c>
      <c r="DY573">
        <f t="shared" si="1418"/>
        <v>0</v>
      </c>
      <c r="DZ573">
        <f t="shared" si="1419"/>
        <v>0</v>
      </c>
    </row>
    <row r="574" spans="1:130">
      <c r="A574" s="106" t="str">
        <f>IF(LEFT(B640,1)&lt;&gt;"",IF(LEFT(B640,1)&lt;&gt;" ",COUNT($A$66:A573)+1,""),"")</f>
        <v/>
      </c>
      <c r="B574" s="55" t="s">
        <v>18</v>
      </c>
      <c r="C574" s="97"/>
      <c r="D574" s="18">
        <v>0</v>
      </c>
      <c r="E574" s="18">
        <v>0</v>
      </c>
      <c r="F574" s="18">
        <v>0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18">
        <v>0</v>
      </c>
      <c r="N574" s="18">
        <v>0</v>
      </c>
      <c r="O574" s="18">
        <v>0</v>
      </c>
      <c r="P574" s="18">
        <v>0</v>
      </c>
      <c r="Q574" s="18">
        <v>0</v>
      </c>
      <c r="R574" s="18">
        <v>0</v>
      </c>
      <c r="S574" s="18">
        <v>0</v>
      </c>
      <c r="T574" s="18">
        <v>0</v>
      </c>
      <c r="U574" s="18">
        <v>0</v>
      </c>
      <c r="V574" s="18">
        <v>0</v>
      </c>
      <c r="W574" s="18">
        <v>0</v>
      </c>
      <c r="X574" s="18">
        <v>0</v>
      </c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8">
        <v>0</v>
      </c>
      <c r="AE574" s="18">
        <v>0</v>
      </c>
      <c r="AF574" s="18">
        <v>5780.695999999999</v>
      </c>
      <c r="AG574" s="18">
        <v>6393.4497759999986</v>
      </c>
      <c r="AH574" s="18">
        <v>7013.614404271998</v>
      </c>
      <c r="AI574" s="18">
        <v>7532.6218701881244</v>
      </c>
      <c r="AJ574" s="18">
        <v>7931.850829308094</v>
      </c>
      <c r="AK574" s="18">
        <v>8312.5796691148807</v>
      </c>
      <c r="AL574" s="18">
        <v>8827.959608600002</v>
      </c>
      <c r="AM574" s="18">
        <v>9490.0565792450016</v>
      </c>
      <c r="AN574" s="18">
        <v>10144.870483212906</v>
      </c>
      <c r="AO574" s="18">
        <v>10875.301158004233</v>
      </c>
      <c r="AP574" s="18">
        <v>11636.572239064528</v>
      </c>
      <c r="AQ574" s="18">
        <v>12439.49572355998</v>
      </c>
      <c r="AR574" s="18">
        <v>13434.655381444776</v>
      </c>
      <c r="AS574" s="18">
        <v>14133.257461279902</v>
      </c>
      <c r="AT574" s="18">
        <v>14627.921472424699</v>
      </c>
      <c r="AU574" s="18">
        <v>15030.189312916375</v>
      </c>
      <c r="AV574" s="18">
        <v>15631.396885433027</v>
      </c>
      <c r="AW574" s="18">
        <v>16569.280698559007</v>
      </c>
      <c r="AX574" s="18">
        <v>17712.561066759579</v>
      </c>
      <c r="AY574" s="18">
        <v>0</v>
      </c>
      <c r="AZ574" s="18">
        <v>0</v>
      </c>
      <c r="BA574" s="18">
        <v>0</v>
      </c>
      <c r="BB574" s="18">
        <v>0</v>
      </c>
      <c r="BC574" s="18">
        <v>0</v>
      </c>
      <c r="BD574" s="18">
        <v>0</v>
      </c>
      <c r="BE574" s="25">
        <v>0</v>
      </c>
      <c r="BF574" s="18">
        <v>0</v>
      </c>
      <c r="BG574" s="18">
        <v>0</v>
      </c>
      <c r="BH574" s="18">
        <v>0</v>
      </c>
      <c r="BI574" s="18">
        <v>0</v>
      </c>
      <c r="BJ574" s="118">
        <v>0</v>
      </c>
      <c r="BK574" s="118">
        <v>0</v>
      </c>
      <c r="BL574" s="118">
        <v>0</v>
      </c>
      <c r="BM574" s="118">
        <v>0</v>
      </c>
      <c r="BN574" s="118">
        <v>0</v>
      </c>
      <c r="BO574" s="103"/>
      <c r="BP574">
        <f t="shared" si="1357"/>
        <v>0</v>
      </c>
      <c r="BQ574">
        <f t="shared" si="1358"/>
        <v>0</v>
      </c>
      <c r="BR574">
        <f t="shared" si="1359"/>
        <v>0</v>
      </c>
      <c r="BS574">
        <f t="shared" si="1360"/>
        <v>0</v>
      </c>
      <c r="BT574">
        <f t="shared" si="1361"/>
        <v>0</v>
      </c>
      <c r="BU574">
        <f t="shared" si="1362"/>
        <v>0</v>
      </c>
      <c r="BV574">
        <f t="shared" si="1363"/>
        <v>0</v>
      </c>
      <c r="BW574">
        <f t="shared" si="1364"/>
        <v>0</v>
      </c>
      <c r="BX574">
        <f t="shared" si="1365"/>
        <v>0</v>
      </c>
      <c r="BY574">
        <f t="shared" si="1366"/>
        <v>0</v>
      </c>
      <c r="BZ574">
        <f t="shared" si="1367"/>
        <v>0</v>
      </c>
      <c r="CA574">
        <f t="shared" si="1368"/>
        <v>0</v>
      </c>
      <c r="CB574">
        <f t="shared" si="1369"/>
        <v>0</v>
      </c>
      <c r="CC574">
        <f t="shared" si="1370"/>
        <v>0</v>
      </c>
      <c r="CD574">
        <f t="shared" si="1371"/>
        <v>0</v>
      </c>
      <c r="CE574">
        <f t="shared" si="1372"/>
        <v>0</v>
      </c>
      <c r="CF574">
        <f t="shared" si="1373"/>
        <v>0</v>
      </c>
      <c r="CG574">
        <f t="shared" si="1374"/>
        <v>0</v>
      </c>
      <c r="CH574">
        <f t="shared" si="1375"/>
        <v>0</v>
      </c>
      <c r="CI574">
        <f t="shared" si="1376"/>
        <v>0</v>
      </c>
      <c r="CJ574">
        <f t="shared" si="1377"/>
        <v>0</v>
      </c>
      <c r="CK574">
        <f t="shared" si="1378"/>
        <v>0</v>
      </c>
      <c r="CL574">
        <f t="shared" si="1379"/>
        <v>0</v>
      </c>
      <c r="CM574">
        <f t="shared" si="1380"/>
        <v>0</v>
      </c>
      <c r="CN574">
        <f t="shared" si="1381"/>
        <v>0</v>
      </c>
      <c r="CO574">
        <f t="shared" si="1382"/>
        <v>0</v>
      </c>
      <c r="CP574">
        <f t="shared" si="1383"/>
        <v>0</v>
      </c>
      <c r="CQ574">
        <f t="shared" si="1384"/>
        <v>0</v>
      </c>
      <c r="CR574">
        <f t="shared" si="1385"/>
        <v>0</v>
      </c>
      <c r="CS574">
        <f t="shared" si="1386"/>
        <v>0</v>
      </c>
      <c r="CT574">
        <f t="shared" si="1387"/>
        <v>0</v>
      </c>
      <c r="CU574">
        <f t="shared" si="1388"/>
        <v>0</v>
      </c>
      <c r="CV574">
        <f t="shared" si="1389"/>
        <v>0</v>
      </c>
      <c r="CW574">
        <f t="shared" si="1390"/>
        <v>0</v>
      </c>
      <c r="CX574">
        <f t="shared" si="1391"/>
        <v>0</v>
      </c>
      <c r="CY574">
        <f t="shared" si="1392"/>
        <v>0</v>
      </c>
      <c r="CZ574">
        <f t="shared" si="1393"/>
        <v>0</v>
      </c>
      <c r="DA574">
        <f t="shared" si="1394"/>
        <v>0</v>
      </c>
      <c r="DB574">
        <f t="shared" si="1395"/>
        <v>0</v>
      </c>
      <c r="DC574">
        <f t="shared" si="1396"/>
        <v>0</v>
      </c>
      <c r="DD574">
        <f t="shared" si="1397"/>
        <v>0</v>
      </c>
      <c r="DE574">
        <f t="shared" si="1398"/>
        <v>0</v>
      </c>
      <c r="DF574">
        <f t="shared" si="1399"/>
        <v>0</v>
      </c>
      <c r="DG574">
        <f t="shared" si="1400"/>
        <v>0</v>
      </c>
      <c r="DH574">
        <f t="shared" si="1401"/>
        <v>0</v>
      </c>
      <c r="DI574">
        <f t="shared" si="1402"/>
        <v>0</v>
      </c>
      <c r="DJ574">
        <f t="shared" si="1403"/>
        <v>0</v>
      </c>
      <c r="DK574">
        <f t="shared" si="1404"/>
        <v>0</v>
      </c>
      <c r="DL574">
        <f t="shared" si="1405"/>
        <v>0</v>
      </c>
      <c r="DM574">
        <f t="shared" si="1406"/>
        <v>0</v>
      </c>
      <c r="DN574">
        <f t="shared" si="1407"/>
        <v>0</v>
      </c>
      <c r="DO574">
        <f t="shared" si="1408"/>
        <v>0</v>
      </c>
      <c r="DP574">
        <f t="shared" si="1409"/>
        <v>0</v>
      </c>
      <c r="DQ574">
        <f t="shared" si="1410"/>
        <v>0</v>
      </c>
      <c r="DR574">
        <f t="shared" si="1411"/>
        <v>0</v>
      </c>
      <c r="DS574">
        <f t="shared" si="1412"/>
        <v>0</v>
      </c>
      <c r="DT574">
        <f t="shared" si="1413"/>
        <v>0</v>
      </c>
      <c r="DU574">
        <f t="shared" si="1414"/>
        <v>0</v>
      </c>
      <c r="DV574">
        <f t="shared" si="1415"/>
        <v>0</v>
      </c>
      <c r="DW574">
        <f t="shared" si="1416"/>
        <v>0</v>
      </c>
      <c r="DX574">
        <f t="shared" si="1417"/>
        <v>0</v>
      </c>
      <c r="DY574">
        <f t="shared" si="1418"/>
        <v>0</v>
      </c>
      <c r="DZ574">
        <f t="shared" si="1419"/>
        <v>0</v>
      </c>
    </row>
    <row r="575" spans="1:130">
      <c r="A575" s="106"/>
      <c r="B575" s="55" t="s">
        <v>21</v>
      </c>
      <c r="C575" s="97"/>
      <c r="D575" s="18">
        <v>0</v>
      </c>
      <c r="E575" s="18">
        <v>0</v>
      </c>
      <c r="F575" s="18">
        <v>0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  <c r="S575" s="18">
        <v>0</v>
      </c>
      <c r="T575" s="18">
        <v>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8">
        <v>0</v>
      </c>
      <c r="AE575" s="18">
        <v>0</v>
      </c>
      <c r="AF575" s="18">
        <v>0</v>
      </c>
      <c r="AG575" s="18">
        <v>0</v>
      </c>
      <c r="AH575" s="18">
        <v>1241</v>
      </c>
      <c r="AI575" s="18">
        <v>0</v>
      </c>
      <c r="AJ575" s="18">
        <v>0</v>
      </c>
      <c r="AK575" s="18">
        <v>1842</v>
      </c>
      <c r="AL575" s="18">
        <v>0</v>
      </c>
      <c r="AM575" s="18">
        <v>0</v>
      </c>
      <c r="AN575" s="18">
        <v>0</v>
      </c>
      <c r="AO575" s="18">
        <v>0</v>
      </c>
      <c r="AP575" s="18">
        <v>0</v>
      </c>
      <c r="AQ575" s="18">
        <v>0</v>
      </c>
      <c r="AR575" s="18">
        <v>0</v>
      </c>
      <c r="AS575" s="18">
        <v>0</v>
      </c>
      <c r="AT575" s="18">
        <v>0</v>
      </c>
      <c r="AU575" s="18">
        <v>0</v>
      </c>
      <c r="AV575" s="18">
        <v>0</v>
      </c>
      <c r="AW575" s="18">
        <v>0</v>
      </c>
      <c r="AX575" s="18">
        <v>0</v>
      </c>
      <c r="AY575" s="18">
        <v>0</v>
      </c>
      <c r="AZ575" s="18">
        <v>0</v>
      </c>
      <c r="BA575" s="18">
        <v>0</v>
      </c>
      <c r="BB575" s="18">
        <v>0</v>
      </c>
      <c r="BC575" s="18">
        <v>0</v>
      </c>
      <c r="BD575" s="18">
        <v>0</v>
      </c>
      <c r="BE575" s="18">
        <v>0</v>
      </c>
      <c r="BF575" s="18">
        <v>0</v>
      </c>
      <c r="BG575" s="18">
        <v>0</v>
      </c>
      <c r="BH575" s="18">
        <v>0</v>
      </c>
      <c r="BI575" s="18">
        <v>0</v>
      </c>
      <c r="BJ575" s="118">
        <v>0</v>
      </c>
      <c r="BK575" s="118">
        <v>0</v>
      </c>
      <c r="BL575" s="118">
        <v>5072</v>
      </c>
      <c r="BM575" s="118">
        <v>0</v>
      </c>
      <c r="BN575" s="118">
        <v>0</v>
      </c>
      <c r="BO575" s="103"/>
      <c r="BP575">
        <f t="shared" si="1357"/>
        <v>0</v>
      </c>
      <c r="BQ575">
        <f t="shared" si="1358"/>
        <v>0</v>
      </c>
      <c r="BR575">
        <f t="shared" si="1359"/>
        <v>0</v>
      </c>
      <c r="BS575">
        <f t="shared" si="1360"/>
        <v>0</v>
      </c>
      <c r="BT575">
        <f t="shared" si="1361"/>
        <v>0</v>
      </c>
      <c r="BU575">
        <f t="shared" si="1362"/>
        <v>0</v>
      </c>
      <c r="BV575">
        <f t="shared" si="1363"/>
        <v>0</v>
      </c>
      <c r="BW575">
        <f t="shared" si="1364"/>
        <v>0</v>
      </c>
      <c r="BX575">
        <f t="shared" si="1365"/>
        <v>0</v>
      </c>
      <c r="BY575">
        <f t="shared" si="1366"/>
        <v>0</v>
      </c>
      <c r="BZ575">
        <f t="shared" si="1367"/>
        <v>0</v>
      </c>
      <c r="CA575">
        <f t="shared" si="1368"/>
        <v>0</v>
      </c>
      <c r="CB575">
        <f t="shared" si="1369"/>
        <v>0</v>
      </c>
      <c r="CC575">
        <f t="shared" si="1370"/>
        <v>0</v>
      </c>
      <c r="CD575">
        <f t="shared" si="1371"/>
        <v>0</v>
      </c>
      <c r="CE575">
        <f t="shared" si="1372"/>
        <v>0</v>
      </c>
      <c r="CF575">
        <f t="shared" si="1373"/>
        <v>0</v>
      </c>
      <c r="CG575">
        <f t="shared" si="1374"/>
        <v>0</v>
      </c>
      <c r="CH575">
        <f t="shared" si="1375"/>
        <v>0</v>
      </c>
      <c r="CI575">
        <f t="shared" si="1376"/>
        <v>0</v>
      </c>
      <c r="CJ575">
        <f t="shared" si="1377"/>
        <v>0</v>
      </c>
      <c r="CK575">
        <f t="shared" si="1378"/>
        <v>0</v>
      </c>
      <c r="CL575">
        <f t="shared" si="1379"/>
        <v>0</v>
      </c>
      <c r="CM575">
        <f t="shared" si="1380"/>
        <v>0</v>
      </c>
      <c r="CN575">
        <f t="shared" si="1381"/>
        <v>0</v>
      </c>
      <c r="CO575">
        <f t="shared" si="1382"/>
        <v>0</v>
      </c>
      <c r="CP575">
        <f t="shared" si="1383"/>
        <v>0</v>
      </c>
      <c r="CQ575">
        <f t="shared" si="1384"/>
        <v>0</v>
      </c>
      <c r="CR575">
        <f t="shared" si="1385"/>
        <v>0</v>
      </c>
      <c r="CS575">
        <f t="shared" si="1386"/>
        <v>0</v>
      </c>
      <c r="CT575">
        <f t="shared" si="1387"/>
        <v>0</v>
      </c>
      <c r="CU575">
        <f t="shared" si="1388"/>
        <v>0</v>
      </c>
      <c r="CV575">
        <f t="shared" si="1389"/>
        <v>0</v>
      </c>
      <c r="CW575">
        <f t="shared" si="1390"/>
        <v>0</v>
      </c>
      <c r="CX575">
        <f t="shared" si="1391"/>
        <v>0</v>
      </c>
      <c r="CY575">
        <f t="shared" si="1392"/>
        <v>0</v>
      </c>
      <c r="CZ575">
        <f t="shared" si="1393"/>
        <v>0</v>
      </c>
      <c r="DA575">
        <f t="shared" si="1394"/>
        <v>0</v>
      </c>
      <c r="DB575">
        <f t="shared" si="1395"/>
        <v>0</v>
      </c>
      <c r="DC575">
        <f t="shared" si="1396"/>
        <v>0</v>
      </c>
      <c r="DD575">
        <f t="shared" si="1397"/>
        <v>0</v>
      </c>
      <c r="DE575">
        <f t="shared" si="1398"/>
        <v>0</v>
      </c>
      <c r="DF575">
        <f t="shared" si="1399"/>
        <v>0</v>
      </c>
      <c r="DG575">
        <f t="shared" si="1400"/>
        <v>0</v>
      </c>
      <c r="DH575">
        <f t="shared" si="1401"/>
        <v>0</v>
      </c>
      <c r="DI575">
        <f t="shared" si="1402"/>
        <v>0</v>
      </c>
      <c r="DJ575">
        <f t="shared" si="1403"/>
        <v>0</v>
      </c>
      <c r="DK575">
        <f t="shared" si="1404"/>
        <v>0</v>
      </c>
      <c r="DL575">
        <f t="shared" si="1405"/>
        <v>0</v>
      </c>
      <c r="DM575">
        <f t="shared" si="1406"/>
        <v>0</v>
      </c>
      <c r="DN575">
        <f t="shared" si="1407"/>
        <v>0</v>
      </c>
      <c r="DO575">
        <f t="shared" si="1408"/>
        <v>0</v>
      </c>
      <c r="DP575">
        <f t="shared" si="1409"/>
        <v>0</v>
      </c>
      <c r="DQ575">
        <f t="shared" si="1410"/>
        <v>0</v>
      </c>
      <c r="DR575">
        <f t="shared" si="1411"/>
        <v>0</v>
      </c>
      <c r="DS575">
        <f t="shared" si="1412"/>
        <v>0</v>
      </c>
      <c r="DT575">
        <f t="shared" si="1413"/>
        <v>0</v>
      </c>
      <c r="DU575">
        <f t="shared" si="1414"/>
        <v>0</v>
      </c>
      <c r="DV575">
        <f t="shared" si="1415"/>
        <v>0</v>
      </c>
      <c r="DW575">
        <f t="shared" si="1416"/>
        <v>0</v>
      </c>
      <c r="DX575">
        <f t="shared" si="1417"/>
        <v>0</v>
      </c>
      <c r="DY575">
        <f t="shared" si="1418"/>
        <v>0</v>
      </c>
      <c r="DZ575">
        <f t="shared" si="1419"/>
        <v>0</v>
      </c>
    </row>
    <row r="576" spans="1:130">
      <c r="A576" s="106"/>
      <c r="B576" s="19" t="s">
        <v>210</v>
      </c>
      <c r="C576" s="97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>
        <v>0</v>
      </c>
      <c r="AQ576" s="18">
        <v>0</v>
      </c>
      <c r="AR576" s="18">
        <v>0</v>
      </c>
      <c r="AS576" s="18">
        <v>0</v>
      </c>
      <c r="AT576" s="18">
        <v>0</v>
      </c>
      <c r="AU576" s="18">
        <v>0</v>
      </c>
      <c r="AV576" s="18">
        <v>0</v>
      </c>
      <c r="AW576" s="18">
        <v>0</v>
      </c>
      <c r="AX576" s="18">
        <v>0</v>
      </c>
      <c r="AY576" s="18">
        <v>0</v>
      </c>
      <c r="AZ576" s="18">
        <v>0</v>
      </c>
      <c r="BA576" s="18">
        <v>0</v>
      </c>
      <c r="BB576" s="18">
        <v>0</v>
      </c>
      <c r="BC576" s="18">
        <v>0</v>
      </c>
      <c r="BD576" s="18">
        <v>0</v>
      </c>
      <c r="BE576" s="18">
        <v>1134.3804537521814</v>
      </c>
      <c r="BF576" s="18">
        <v>2660.9442060085835</v>
      </c>
      <c r="BG576" s="18">
        <v>6367.0411985018727</v>
      </c>
      <c r="BH576" s="34">
        <v>6482.2817631806392</v>
      </c>
      <c r="BI576" s="34">
        <v>3859.3481989708403</v>
      </c>
      <c r="BJ576" s="34">
        <v>2350.9655751469354</v>
      </c>
      <c r="BK576" s="34">
        <v>2527.379949452401</v>
      </c>
      <c r="BL576" s="34">
        <v>4033.3796940194716</v>
      </c>
      <c r="BM576" s="34">
        <v>4657.5342465753429</v>
      </c>
      <c r="BN576" s="118">
        <v>14099.931553730321</v>
      </c>
      <c r="BO576" s="103"/>
      <c r="BP576">
        <f t="shared" si="1357"/>
        <v>0</v>
      </c>
      <c r="BQ576">
        <f t="shared" si="1358"/>
        <v>0</v>
      </c>
      <c r="BR576">
        <f t="shared" si="1359"/>
        <v>0</v>
      </c>
      <c r="BS576">
        <f t="shared" si="1360"/>
        <v>0</v>
      </c>
      <c r="BT576">
        <f t="shared" si="1361"/>
        <v>0</v>
      </c>
      <c r="BU576">
        <f t="shared" si="1362"/>
        <v>0</v>
      </c>
      <c r="BV576">
        <f t="shared" si="1363"/>
        <v>0</v>
      </c>
      <c r="BW576">
        <f t="shared" si="1364"/>
        <v>0</v>
      </c>
      <c r="BX576">
        <f t="shared" si="1365"/>
        <v>0</v>
      </c>
      <c r="BY576">
        <f t="shared" si="1366"/>
        <v>0</v>
      </c>
      <c r="BZ576">
        <f t="shared" si="1367"/>
        <v>0</v>
      </c>
      <c r="CA576">
        <f t="shared" si="1368"/>
        <v>0</v>
      </c>
      <c r="CB576">
        <f t="shared" si="1369"/>
        <v>0</v>
      </c>
      <c r="CC576">
        <f t="shared" si="1370"/>
        <v>0</v>
      </c>
      <c r="CD576">
        <f t="shared" si="1371"/>
        <v>0</v>
      </c>
      <c r="CE576">
        <f t="shared" si="1372"/>
        <v>0</v>
      </c>
      <c r="CF576">
        <f t="shared" si="1373"/>
        <v>0</v>
      </c>
      <c r="CG576">
        <f t="shared" si="1374"/>
        <v>0</v>
      </c>
      <c r="CH576">
        <f t="shared" si="1375"/>
        <v>0</v>
      </c>
      <c r="CI576">
        <f t="shared" si="1376"/>
        <v>0</v>
      </c>
      <c r="CJ576">
        <f t="shared" si="1377"/>
        <v>0</v>
      </c>
      <c r="CK576">
        <f t="shared" si="1378"/>
        <v>0</v>
      </c>
      <c r="CL576">
        <f t="shared" si="1379"/>
        <v>0</v>
      </c>
      <c r="CM576">
        <f t="shared" si="1380"/>
        <v>0</v>
      </c>
      <c r="CN576">
        <f t="shared" si="1381"/>
        <v>0</v>
      </c>
      <c r="CO576">
        <f t="shared" si="1382"/>
        <v>0</v>
      </c>
      <c r="CP576">
        <f t="shared" si="1383"/>
        <v>0</v>
      </c>
      <c r="CQ576">
        <f t="shared" si="1384"/>
        <v>0</v>
      </c>
      <c r="CR576">
        <f t="shared" si="1385"/>
        <v>0</v>
      </c>
      <c r="CS576">
        <f t="shared" si="1386"/>
        <v>0</v>
      </c>
      <c r="CT576">
        <f t="shared" si="1387"/>
        <v>0</v>
      </c>
      <c r="CU576">
        <f t="shared" si="1388"/>
        <v>0</v>
      </c>
      <c r="CV576">
        <f t="shared" si="1389"/>
        <v>0</v>
      </c>
      <c r="CW576">
        <f t="shared" si="1390"/>
        <v>0</v>
      </c>
      <c r="CX576">
        <f t="shared" si="1391"/>
        <v>0</v>
      </c>
      <c r="CY576">
        <f t="shared" si="1392"/>
        <v>0</v>
      </c>
      <c r="CZ576">
        <f t="shared" si="1393"/>
        <v>0</v>
      </c>
      <c r="DA576">
        <f t="shared" si="1394"/>
        <v>0</v>
      </c>
      <c r="DB576">
        <f t="shared" si="1395"/>
        <v>0</v>
      </c>
      <c r="DC576">
        <f t="shared" si="1396"/>
        <v>0</v>
      </c>
      <c r="DD576">
        <f t="shared" si="1397"/>
        <v>0</v>
      </c>
      <c r="DE576">
        <f t="shared" si="1398"/>
        <v>0</v>
      </c>
      <c r="DF576">
        <f t="shared" si="1399"/>
        <v>0</v>
      </c>
      <c r="DG576">
        <f t="shared" si="1400"/>
        <v>0</v>
      </c>
      <c r="DH576">
        <f t="shared" si="1401"/>
        <v>0</v>
      </c>
      <c r="DI576">
        <f t="shared" si="1402"/>
        <v>0</v>
      </c>
      <c r="DJ576">
        <f t="shared" si="1403"/>
        <v>0</v>
      </c>
      <c r="DK576">
        <f t="shared" si="1404"/>
        <v>0</v>
      </c>
      <c r="DL576">
        <f t="shared" si="1405"/>
        <v>0</v>
      </c>
      <c r="DM576">
        <f t="shared" si="1406"/>
        <v>0</v>
      </c>
      <c r="DN576">
        <f t="shared" si="1407"/>
        <v>0</v>
      </c>
      <c r="DO576">
        <f t="shared" si="1408"/>
        <v>0</v>
      </c>
      <c r="DP576">
        <f t="shared" si="1409"/>
        <v>0</v>
      </c>
      <c r="DQ576">
        <f t="shared" si="1410"/>
        <v>0</v>
      </c>
      <c r="DR576">
        <f t="shared" si="1411"/>
        <v>0</v>
      </c>
      <c r="DS576">
        <f t="shared" si="1412"/>
        <v>0</v>
      </c>
      <c r="DT576">
        <f t="shared" si="1413"/>
        <v>0</v>
      </c>
      <c r="DU576">
        <f t="shared" si="1414"/>
        <v>0</v>
      </c>
      <c r="DV576">
        <f t="shared" si="1415"/>
        <v>0</v>
      </c>
      <c r="DW576">
        <f t="shared" si="1416"/>
        <v>0</v>
      </c>
      <c r="DX576">
        <f t="shared" si="1417"/>
        <v>0</v>
      </c>
      <c r="DY576">
        <f t="shared" si="1418"/>
        <v>0</v>
      </c>
      <c r="DZ576">
        <f t="shared" si="1419"/>
        <v>0</v>
      </c>
    </row>
    <row r="577" spans="1:130" ht="15.75">
      <c r="A577" s="106"/>
      <c r="B577" s="55"/>
      <c r="C577" s="97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110"/>
      <c r="BF577" s="110"/>
      <c r="BG577" s="31"/>
      <c r="BH577" s="131"/>
      <c r="BI577" s="118"/>
      <c r="BJ577" s="2"/>
      <c r="BK577" s="2"/>
      <c r="BL577" s="2"/>
      <c r="BM577" s="2"/>
      <c r="BN577" s="2"/>
      <c r="BO577" s="103"/>
    </row>
    <row r="578" spans="1:130">
      <c r="A578" s="105">
        <f>IF(LEFT(B578,1)&lt;&gt;"",IF(LEFT(B578,1)&lt;&gt;" ",COUNT($A$66:A577)+1,""),"")</f>
        <v>70</v>
      </c>
      <c r="B578" s="54" t="s">
        <v>84</v>
      </c>
      <c r="C578" s="97">
        <v>1</v>
      </c>
      <c r="D578" s="9">
        <f t="shared" ref="D578:M578" si="1420">D579</f>
        <v>0</v>
      </c>
      <c r="E578" s="9">
        <f t="shared" si="1420"/>
        <v>0</v>
      </c>
      <c r="F578" s="9">
        <f t="shared" si="1420"/>
        <v>0</v>
      </c>
      <c r="G578" s="9">
        <f t="shared" si="1420"/>
        <v>0</v>
      </c>
      <c r="H578" s="9">
        <f t="shared" si="1420"/>
        <v>0</v>
      </c>
      <c r="I578" s="9">
        <f t="shared" si="1420"/>
        <v>0</v>
      </c>
      <c r="J578" s="9">
        <f t="shared" si="1420"/>
        <v>0</v>
      </c>
      <c r="K578" s="9">
        <f t="shared" si="1420"/>
        <v>0</v>
      </c>
      <c r="L578" s="9">
        <f t="shared" si="1420"/>
        <v>0</v>
      </c>
      <c r="M578" s="9">
        <f t="shared" si="1420"/>
        <v>0</v>
      </c>
      <c r="N578" s="9">
        <f>N579</f>
        <v>0</v>
      </c>
      <c r="O578" s="9">
        <f t="shared" ref="O578:BG578" si="1421">O579</f>
        <v>0</v>
      </c>
      <c r="P578" s="9">
        <f t="shared" si="1421"/>
        <v>0</v>
      </c>
      <c r="Q578" s="9">
        <f t="shared" si="1421"/>
        <v>0</v>
      </c>
      <c r="R578" s="9">
        <f t="shared" si="1421"/>
        <v>0</v>
      </c>
      <c r="S578" s="9">
        <f t="shared" si="1421"/>
        <v>0</v>
      </c>
      <c r="T578" s="9">
        <f t="shared" si="1421"/>
        <v>0</v>
      </c>
      <c r="U578" s="9">
        <f t="shared" si="1421"/>
        <v>0</v>
      </c>
      <c r="V578" s="9">
        <f t="shared" si="1421"/>
        <v>0</v>
      </c>
      <c r="W578" s="9">
        <f t="shared" si="1421"/>
        <v>0</v>
      </c>
      <c r="X578" s="9">
        <f t="shared" si="1421"/>
        <v>0</v>
      </c>
      <c r="Y578" s="9">
        <f t="shared" si="1421"/>
        <v>0</v>
      </c>
      <c r="Z578" s="9">
        <f t="shared" si="1421"/>
        <v>0</v>
      </c>
      <c r="AA578" s="9">
        <f t="shared" si="1421"/>
        <v>0</v>
      </c>
      <c r="AB578" s="9">
        <f t="shared" si="1421"/>
        <v>0</v>
      </c>
      <c r="AC578" s="9">
        <f t="shared" si="1421"/>
        <v>0</v>
      </c>
      <c r="AD578" s="9">
        <f t="shared" si="1421"/>
        <v>0</v>
      </c>
      <c r="AE578" s="9">
        <f t="shared" si="1421"/>
        <v>0</v>
      </c>
      <c r="AF578" s="9">
        <f t="shared" si="1421"/>
        <v>0</v>
      </c>
      <c r="AG578" s="9">
        <f t="shared" si="1421"/>
        <v>0</v>
      </c>
      <c r="AH578" s="9">
        <f t="shared" si="1421"/>
        <v>0</v>
      </c>
      <c r="AI578" s="9">
        <f t="shared" si="1421"/>
        <v>0</v>
      </c>
      <c r="AJ578" s="9">
        <f t="shared" si="1421"/>
        <v>0</v>
      </c>
      <c r="AK578" s="9">
        <f t="shared" si="1421"/>
        <v>0</v>
      </c>
      <c r="AL578" s="9">
        <f t="shared" si="1421"/>
        <v>0</v>
      </c>
      <c r="AM578" s="9">
        <f t="shared" si="1421"/>
        <v>0</v>
      </c>
      <c r="AN578" s="9">
        <f t="shared" si="1421"/>
        <v>0</v>
      </c>
      <c r="AO578" s="9">
        <f t="shared" si="1421"/>
        <v>0</v>
      </c>
      <c r="AP578" s="9">
        <f t="shared" si="1421"/>
        <v>0</v>
      </c>
      <c r="AQ578" s="9">
        <f t="shared" si="1421"/>
        <v>0</v>
      </c>
      <c r="AR578" s="9">
        <f t="shared" si="1421"/>
        <v>0</v>
      </c>
      <c r="AS578" s="9">
        <f t="shared" si="1421"/>
        <v>0</v>
      </c>
      <c r="AT578" s="9">
        <f t="shared" si="1421"/>
        <v>0</v>
      </c>
      <c r="AU578" s="9">
        <f t="shared" si="1421"/>
        <v>0</v>
      </c>
      <c r="AV578" s="9">
        <f t="shared" si="1421"/>
        <v>0</v>
      </c>
      <c r="AW578" s="9">
        <f t="shared" si="1421"/>
        <v>0</v>
      </c>
      <c r="AX578" s="9">
        <f t="shared" si="1421"/>
        <v>0</v>
      </c>
      <c r="AY578" s="9">
        <f t="shared" si="1421"/>
        <v>0</v>
      </c>
      <c r="AZ578" s="9">
        <f t="shared" si="1421"/>
        <v>0</v>
      </c>
      <c r="BA578" s="9">
        <f t="shared" si="1421"/>
        <v>0</v>
      </c>
      <c r="BB578" s="9">
        <f t="shared" si="1421"/>
        <v>0</v>
      </c>
      <c r="BC578" s="9">
        <f t="shared" si="1421"/>
        <v>0</v>
      </c>
      <c r="BD578" s="9">
        <f t="shared" si="1421"/>
        <v>0</v>
      </c>
      <c r="BE578" s="9">
        <f t="shared" si="1421"/>
        <v>88290</v>
      </c>
      <c r="BF578" s="9">
        <f t="shared" si="1421"/>
        <v>0</v>
      </c>
      <c r="BG578" s="9">
        <f t="shared" si="1421"/>
        <v>0</v>
      </c>
      <c r="BH578" s="9">
        <f t="shared" ref="BH578:BN578" si="1422">BH579</f>
        <v>0</v>
      </c>
      <c r="BI578" s="9">
        <f t="shared" si="1422"/>
        <v>0</v>
      </c>
      <c r="BJ578" s="4">
        <f t="shared" si="1422"/>
        <v>0</v>
      </c>
      <c r="BK578" s="4">
        <f t="shared" si="1422"/>
        <v>0</v>
      </c>
      <c r="BL578" s="4">
        <f t="shared" si="1422"/>
        <v>0</v>
      </c>
      <c r="BM578" s="4">
        <f t="shared" si="1422"/>
        <v>0</v>
      </c>
      <c r="BN578" s="4">
        <f t="shared" si="1422"/>
        <v>0</v>
      </c>
      <c r="BO578" s="103"/>
      <c r="BP578">
        <f t="shared" ref="BP578:BY579" si="1423">IF($C578&lt;&gt;"",IF(D578&gt;0,1,0),0)</f>
        <v>0</v>
      </c>
      <c r="BQ578">
        <f t="shared" si="1423"/>
        <v>0</v>
      </c>
      <c r="BR578">
        <f t="shared" si="1423"/>
        <v>0</v>
      </c>
      <c r="BS578">
        <f t="shared" si="1423"/>
        <v>0</v>
      </c>
      <c r="BT578">
        <f t="shared" si="1423"/>
        <v>0</v>
      </c>
      <c r="BU578">
        <f t="shared" si="1423"/>
        <v>0</v>
      </c>
      <c r="BV578">
        <f t="shared" si="1423"/>
        <v>0</v>
      </c>
      <c r="BW578">
        <f t="shared" si="1423"/>
        <v>0</v>
      </c>
      <c r="BX578">
        <f t="shared" si="1423"/>
        <v>0</v>
      </c>
      <c r="BY578">
        <f t="shared" si="1423"/>
        <v>0</v>
      </c>
      <c r="BZ578">
        <f t="shared" ref="BZ578:CI579" si="1424">IF($C578&lt;&gt;"",IF(N578&gt;0,1,0),0)</f>
        <v>0</v>
      </c>
      <c r="CA578">
        <f t="shared" si="1424"/>
        <v>0</v>
      </c>
      <c r="CB578">
        <f t="shared" si="1424"/>
        <v>0</v>
      </c>
      <c r="CC578">
        <f t="shared" si="1424"/>
        <v>0</v>
      </c>
      <c r="CD578">
        <f t="shared" si="1424"/>
        <v>0</v>
      </c>
      <c r="CE578">
        <f t="shared" si="1424"/>
        <v>0</v>
      </c>
      <c r="CF578">
        <f t="shared" si="1424"/>
        <v>0</v>
      </c>
      <c r="CG578">
        <f t="shared" si="1424"/>
        <v>0</v>
      </c>
      <c r="CH578">
        <f t="shared" si="1424"/>
        <v>0</v>
      </c>
      <c r="CI578">
        <f t="shared" si="1424"/>
        <v>0</v>
      </c>
      <c r="CJ578">
        <f t="shared" ref="CJ578:CS579" si="1425">IF($C578&lt;&gt;"",IF(X578&gt;0,1,0),0)</f>
        <v>0</v>
      </c>
      <c r="CK578">
        <f t="shared" si="1425"/>
        <v>0</v>
      </c>
      <c r="CL578">
        <f t="shared" si="1425"/>
        <v>0</v>
      </c>
      <c r="CM578">
        <f t="shared" si="1425"/>
        <v>0</v>
      </c>
      <c r="CN578">
        <f t="shared" si="1425"/>
        <v>0</v>
      </c>
      <c r="CO578">
        <f t="shared" si="1425"/>
        <v>0</v>
      </c>
      <c r="CP578">
        <f t="shared" si="1425"/>
        <v>0</v>
      </c>
      <c r="CQ578">
        <f t="shared" si="1425"/>
        <v>0</v>
      </c>
      <c r="CR578">
        <f t="shared" si="1425"/>
        <v>0</v>
      </c>
      <c r="CS578">
        <f t="shared" si="1425"/>
        <v>0</v>
      </c>
      <c r="CT578">
        <f t="shared" ref="CT578:DC579" si="1426">IF($C578&lt;&gt;"",IF(AH578&gt;0,1,0),0)</f>
        <v>0</v>
      </c>
      <c r="CU578">
        <f t="shared" si="1426"/>
        <v>0</v>
      </c>
      <c r="CV578">
        <f t="shared" si="1426"/>
        <v>0</v>
      </c>
      <c r="CW578">
        <f t="shared" si="1426"/>
        <v>0</v>
      </c>
      <c r="CX578">
        <f t="shared" si="1426"/>
        <v>0</v>
      </c>
      <c r="CY578">
        <f t="shared" si="1426"/>
        <v>0</v>
      </c>
      <c r="CZ578">
        <f t="shared" si="1426"/>
        <v>0</v>
      </c>
      <c r="DA578">
        <f t="shared" si="1426"/>
        <v>0</v>
      </c>
      <c r="DB578">
        <f t="shared" si="1426"/>
        <v>0</v>
      </c>
      <c r="DC578">
        <f t="shared" si="1426"/>
        <v>0</v>
      </c>
      <c r="DD578">
        <f t="shared" ref="DD578:DM579" si="1427">IF($C578&lt;&gt;"",IF(AR578&gt;0,1,0),0)</f>
        <v>0</v>
      </c>
      <c r="DE578">
        <f t="shared" si="1427"/>
        <v>0</v>
      </c>
      <c r="DF578">
        <f t="shared" si="1427"/>
        <v>0</v>
      </c>
      <c r="DG578">
        <f t="shared" si="1427"/>
        <v>0</v>
      </c>
      <c r="DH578">
        <f t="shared" si="1427"/>
        <v>0</v>
      </c>
      <c r="DI578">
        <f t="shared" si="1427"/>
        <v>0</v>
      </c>
      <c r="DJ578">
        <f t="shared" si="1427"/>
        <v>0</v>
      </c>
      <c r="DK578">
        <f t="shared" si="1427"/>
        <v>0</v>
      </c>
      <c r="DL578">
        <f t="shared" si="1427"/>
        <v>0</v>
      </c>
      <c r="DM578">
        <f t="shared" si="1427"/>
        <v>0</v>
      </c>
      <c r="DN578">
        <f t="shared" ref="DN578:DW579" si="1428">IF($C578&lt;&gt;"",IF(BB578&gt;0,1,0),0)</f>
        <v>0</v>
      </c>
      <c r="DO578">
        <f t="shared" si="1428"/>
        <v>0</v>
      </c>
      <c r="DP578">
        <f t="shared" si="1428"/>
        <v>0</v>
      </c>
      <c r="DQ578">
        <f t="shared" si="1428"/>
        <v>1</v>
      </c>
      <c r="DR578">
        <f t="shared" si="1428"/>
        <v>0</v>
      </c>
      <c r="DS578">
        <f t="shared" si="1428"/>
        <v>0</v>
      </c>
      <c r="DT578">
        <f t="shared" si="1428"/>
        <v>0</v>
      </c>
      <c r="DU578">
        <f t="shared" si="1428"/>
        <v>0</v>
      </c>
      <c r="DV578">
        <f t="shared" si="1428"/>
        <v>0</v>
      </c>
      <c r="DW578">
        <f t="shared" si="1428"/>
        <v>0</v>
      </c>
      <c r="DX578">
        <f t="shared" ref="DX578:DZ579" si="1429">IF($C578&lt;&gt;"",IF(BL578&gt;0,1,0),0)</f>
        <v>0</v>
      </c>
      <c r="DY578">
        <f t="shared" si="1429"/>
        <v>0</v>
      </c>
      <c r="DZ578">
        <f t="shared" si="1429"/>
        <v>0</v>
      </c>
    </row>
    <row r="579" spans="1:130">
      <c r="A579" s="106"/>
      <c r="B579" s="19" t="s">
        <v>3</v>
      </c>
      <c r="C579" s="90"/>
      <c r="D579" s="18">
        <v>0</v>
      </c>
      <c r="E579" s="18">
        <v>0</v>
      </c>
      <c r="F579" s="18">
        <v>0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>
        <v>0</v>
      </c>
      <c r="AE579" s="18">
        <v>0</v>
      </c>
      <c r="AF579" s="18">
        <v>0</v>
      </c>
      <c r="AG579" s="18">
        <v>0</v>
      </c>
      <c r="AH579" s="18">
        <v>0</v>
      </c>
      <c r="AI579" s="18">
        <v>0</v>
      </c>
      <c r="AJ579" s="18">
        <v>0</v>
      </c>
      <c r="AK579" s="18">
        <v>0</v>
      </c>
      <c r="AL579" s="18">
        <v>0</v>
      </c>
      <c r="AM579" s="18">
        <v>0</v>
      </c>
      <c r="AN579" s="18">
        <v>0</v>
      </c>
      <c r="AO579" s="18">
        <v>0</v>
      </c>
      <c r="AP579" s="18">
        <v>0</v>
      </c>
      <c r="AQ579" s="18">
        <v>0</v>
      </c>
      <c r="AR579" s="18">
        <v>0</v>
      </c>
      <c r="AS579" s="18">
        <v>0</v>
      </c>
      <c r="AT579" s="18">
        <v>0</v>
      </c>
      <c r="AU579" s="18">
        <v>0</v>
      </c>
      <c r="AV579" s="18">
        <v>0</v>
      </c>
      <c r="AW579" s="18">
        <v>0</v>
      </c>
      <c r="AX579" s="18">
        <v>0</v>
      </c>
      <c r="AY579" s="18">
        <v>0</v>
      </c>
      <c r="AZ579" s="18">
        <v>0</v>
      </c>
      <c r="BA579" s="18">
        <v>0</v>
      </c>
      <c r="BB579" s="18">
        <v>0</v>
      </c>
      <c r="BC579" s="18">
        <v>0</v>
      </c>
      <c r="BD579" s="18">
        <v>0</v>
      </c>
      <c r="BE579" s="25">
        <v>88290</v>
      </c>
      <c r="BF579" s="18">
        <v>0</v>
      </c>
      <c r="BG579" s="18">
        <v>0</v>
      </c>
      <c r="BH579" s="18">
        <v>0</v>
      </c>
      <c r="BI579" s="18">
        <v>0</v>
      </c>
      <c r="BJ579" s="118">
        <v>0</v>
      </c>
      <c r="BK579" s="118">
        <v>0</v>
      </c>
      <c r="BL579" s="118">
        <v>0</v>
      </c>
      <c r="BM579" s="118">
        <v>0</v>
      </c>
      <c r="BN579" s="118">
        <v>0</v>
      </c>
      <c r="BO579" s="103"/>
      <c r="BP579">
        <f t="shared" si="1423"/>
        <v>0</v>
      </c>
      <c r="BQ579">
        <f t="shared" si="1423"/>
        <v>0</v>
      </c>
      <c r="BR579">
        <f t="shared" si="1423"/>
        <v>0</v>
      </c>
      <c r="BS579">
        <f t="shared" si="1423"/>
        <v>0</v>
      </c>
      <c r="BT579">
        <f t="shared" si="1423"/>
        <v>0</v>
      </c>
      <c r="BU579">
        <f t="shared" si="1423"/>
        <v>0</v>
      </c>
      <c r="BV579">
        <f t="shared" si="1423"/>
        <v>0</v>
      </c>
      <c r="BW579">
        <f t="shared" si="1423"/>
        <v>0</v>
      </c>
      <c r="BX579">
        <f t="shared" si="1423"/>
        <v>0</v>
      </c>
      <c r="BY579">
        <f t="shared" si="1423"/>
        <v>0</v>
      </c>
      <c r="BZ579">
        <f t="shared" si="1424"/>
        <v>0</v>
      </c>
      <c r="CA579">
        <f t="shared" si="1424"/>
        <v>0</v>
      </c>
      <c r="CB579">
        <f t="shared" si="1424"/>
        <v>0</v>
      </c>
      <c r="CC579">
        <f t="shared" si="1424"/>
        <v>0</v>
      </c>
      <c r="CD579">
        <f t="shared" si="1424"/>
        <v>0</v>
      </c>
      <c r="CE579">
        <f t="shared" si="1424"/>
        <v>0</v>
      </c>
      <c r="CF579">
        <f t="shared" si="1424"/>
        <v>0</v>
      </c>
      <c r="CG579">
        <f t="shared" si="1424"/>
        <v>0</v>
      </c>
      <c r="CH579">
        <f t="shared" si="1424"/>
        <v>0</v>
      </c>
      <c r="CI579">
        <f t="shared" si="1424"/>
        <v>0</v>
      </c>
      <c r="CJ579">
        <f t="shared" si="1425"/>
        <v>0</v>
      </c>
      <c r="CK579">
        <f t="shared" si="1425"/>
        <v>0</v>
      </c>
      <c r="CL579">
        <f t="shared" si="1425"/>
        <v>0</v>
      </c>
      <c r="CM579">
        <f t="shared" si="1425"/>
        <v>0</v>
      </c>
      <c r="CN579">
        <f t="shared" si="1425"/>
        <v>0</v>
      </c>
      <c r="CO579">
        <f t="shared" si="1425"/>
        <v>0</v>
      </c>
      <c r="CP579">
        <f t="shared" si="1425"/>
        <v>0</v>
      </c>
      <c r="CQ579">
        <f t="shared" si="1425"/>
        <v>0</v>
      </c>
      <c r="CR579">
        <f t="shared" si="1425"/>
        <v>0</v>
      </c>
      <c r="CS579">
        <f t="shared" si="1425"/>
        <v>0</v>
      </c>
      <c r="CT579">
        <f t="shared" si="1426"/>
        <v>0</v>
      </c>
      <c r="CU579">
        <f t="shared" si="1426"/>
        <v>0</v>
      </c>
      <c r="CV579">
        <f t="shared" si="1426"/>
        <v>0</v>
      </c>
      <c r="CW579">
        <f t="shared" si="1426"/>
        <v>0</v>
      </c>
      <c r="CX579">
        <f t="shared" si="1426"/>
        <v>0</v>
      </c>
      <c r="CY579">
        <f t="shared" si="1426"/>
        <v>0</v>
      </c>
      <c r="CZ579">
        <f t="shared" si="1426"/>
        <v>0</v>
      </c>
      <c r="DA579">
        <f t="shared" si="1426"/>
        <v>0</v>
      </c>
      <c r="DB579">
        <f t="shared" si="1426"/>
        <v>0</v>
      </c>
      <c r="DC579">
        <f t="shared" si="1426"/>
        <v>0</v>
      </c>
      <c r="DD579">
        <f t="shared" si="1427"/>
        <v>0</v>
      </c>
      <c r="DE579">
        <f t="shared" si="1427"/>
        <v>0</v>
      </c>
      <c r="DF579">
        <f t="shared" si="1427"/>
        <v>0</v>
      </c>
      <c r="DG579">
        <f t="shared" si="1427"/>
        <v>0</v>
      </c>
      <c r="DH579">
        <f t="shared" si="1427"/>
        <v>0</v>
      </c>
      <c r="DI579">
        <f t="shared" si="1427"/>
        <v>0</v>
      </c>
      <c r="DJ579">
        <f t="shared" si="1427"/>
        <v>0</v>
      </c>
      <c r="DK579">
        <f t="shared" si="1427"/>
        <v>0</v>
      </c>
      <c r="DL579">
        <f t="shared" si="1427"/>
        <v>0</v>
      </c>
      <c r="DM579">
        <f t="shared" si="1427"/>
        <v>0</v>
      </c>
      <c r="DN579">
        <f t="shared" si="1428"/>
        <v>0</v>
      </c>
      <c r="DO579">
        <f t="shared" si="1428"/>
        <v>0</v>
      </c>
      <c r="DP579">
        <f t="shared" si="1428"/>
        <v>0</v>
      </c>
      <c r="DQ579">
        <f t="shared" si="1428"/>
        <v>0</v>
      </c>
      <c r="DR579">
        <f t="shared" si="1428"/>
        <v>0</v>
      </c>
      <c r="DS579">
        <f t="shared" si="1428"/>
        <v>0</v>
      </c>
      <c r="DT579">
        <f t="shared" si="1428"/>
        <v>0</v>
      </c>
      <c r="DU579">
        <f t="shared" si="1428"/>
        <v>0</v>
      </c>
      <c r="DV579">
        <f t="shared" si="1428"/>
        <v>0</v>
      </c>
      <c r="DW579">
        <f t="shared" si="1428"/>
        <v>0</v>
      </c>
      <c r="DX579">
        <f t="shared" si="1429"/>
        <v>0</v>
      </c>
      <c r="DY579">
        <f t="shared" si="1429"/>
        <v>0</v>
      </c>
      <c r="DZ579">
        <f t="shared" si="1429"/>
        <v>0</v>
      </c>
    </row>
    <row r="580" spans="1:130" ht="15.75">
      <c r="A580" s="106"/>
      <c r="B580" s="77"/>
      <c r="C580" s="97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25"/>
      <c r="BF580" s="18"/>
      <c r="BG580" s="18"/>
      <c r="BH580" s="2"/>
      <c r="BI580" s="2"/>
      <c r="BJ580" s="2"/>
      <c r="BK580" s="2"/>
      <c r="BL580" s="2"/>
      <c r="BM580" s="2"/>
      <c r="BN580" s="2"/>
      <c r="BO580" s="103"/>
    </row>
    <row r="581" spans="1:130">
      <c r="A581" s="105">
        <f>IF(LEFT(B581,1)&lt;&gt;"",IF(LEFT(B581,1)&lt;&gt;" ",COUNT($A$66:A580)+1,""),"")</f>
        <v>71</v>
      </c>
      <c r="B581" s="54" t="s">
        <v>85</v>
      </c>
      <c r="C581" s="96">
        <v>3</v>
      </c>
      <c r="D581" s="22"/>
      <c r="E581" s="22"/>
      <c r="F581" s="22">
        <f t="shared" ref="F581:AK581" si="1430">SUM(F582:F588)</f>
        <v>0</v>
      </c>
      <c r="G581" s="22">
        <f t="shared" si="1430"/>
        <v>0</v>
      </c>
      <c r="H581" s="22">
        <f t="shared" si="1430"/>
        <v>0</v>
      </c>
      <c r="I581" s="22">
        <f t="shared" si="1430"/>
        <v>0</v>
      </c>
      <c r="J581" s="22">
        <f t="shared" si="1430"/>
        <v>0</v>
      </c>
      <c r="K581" s="22">
        <f t="shared" si="1430"/>
        <v>0</v>
      </c>
      <c r="L581" s="22">
        <f t="shared" si="1430"/>
        <v>0</v>
      </c>
      <c r="M581" s="22">
        <f t="shared" si="1430"/>
        <v>0</v>
      </c>
      <c r="N581" s="22">
        <f t="shared" si="1430"/>
        <v>1.4943E-2</v>
      </c>
      <c r="O581" s="22">
        <f t="shared" si="1430"/>
        <v>0</v>
      </c>
      <c r="P581" s="22">
        <f t="shared" si="1430"/>
        <v>0</v>
      </c>
      <c r="Q581" s="22">
        <f t="shared" si="1430"/>
        <v>0.98307599999999995</v>
      </c>
      <c r="R581" s="22">
        <f t="shared" si="1430"/>
        <v>0.55400000000000005</v>
      </c>
      <c r="S581" s="22">
        <f t="shared" si="1430"/>
        <v>0.35699999999999998</v>
      </c>
      <c r="T581" s="22">
        <f t="shared" si="1430"/>
        <v>0.35699999999999998</v>
      </c>
      <c r="U581" s="22">
        <f t="shared" si="1430"/>
        <v>0</v>
      </c>
      <c r="V581" s="22">
        <f t="shared" si="1430"/>
        <v>63</v>
      </c>
      <c r="W581" s="22">
        <f t="shared" si="1430"/>
        <v>149.054236</v>
      </c>
      <c r="X581" s="22">
        <f t="shared" si="1430"/>
        <v>28.597480000000001</v>
      </c>
      <c r="Y581" s="22">
        <f t="shared" si="1430"/>
        <v>152.45151000000001</v>
      </c>
      <c r="Z581" s="22">
        <f t="shared" si="1430"/>
        <v>130.11964500000002</v>
      </c>
      <c r="AA581" s="22">
        <f t="shared" si="1430"/>
        <v>267.97406999999998</v>
      </c>
      <c r="AB581" s="22">
        <f t="shared" si="1430"/>
        <v>376.13056499999999</v>
      </c>
      <c r="AC581" s="22">
        <f t="shared" si="1430"/>
        <v>478.390784</v>
      </c>
      <c r="AD581" s="22">
        <f t="shared" si="1430"/>
        <v>961.18974189073867</v>
      </c>
      <c r="AE581" s="22">
        <f t="shared" si="1430"/>
        <v>1432.4329826969547</v>
      </c>
      <c r="AF581" s="22">
        <f t="shared" si="1430"/>
        <v>503</v>
      </c>
      <c r="AG581" s="22">
        <f t="shared" si="1430"/>
        <v>621.82330000000002</v>
      </c>
      <c r="AH581" s="22">
        <f t="shared" si="1430"/>
        <v>653</v>
      </c>
      <c r="AI581" s="22">
        <f t="shared" si="1430"/>
        <v>917</v>
      </c>
      <c r="AJ581" s="22">
        <f t="shared" si="1430"/>
        <v>643.72080000000005</v>
      </c>
      <c r="AK581" s="22">
        <f t="shared" si="1430"/>
        <v>742</v>
      </c>
      <c r="AL581" s="22">
        <f t="shared" ref="AL581:BK581" si="1431">SUM(AL582:AL588)</f>
        <v>419.94914999999997</v>
      </c>
      <c r="AM581" s="22">
        <f t="shared" si="1431"/>
        <v>406.23875000000004</v>
      </c>
      <c r="AN581" s="22">
        <f t="shared" si="1431"/>
        <v>298.34251999999998</v>
      </c>
      <c r="AO581" s="22">
        <f t="shared" si="1431"/>
        <v>230.91913</v>
      </c>
      <c r="AP581" s="22">
        <f t="shared" si="1431"/>
        <v>236.68436</v>
      </c>
      <c r="AQ581" s="22">
        <f t="shared" si="1431"/>
        <v>285.15490999999997</v>
      </c>
      <c r="AR581" s="22">
        <f t="shared" si="1431"/>
        <v>284.5530359</v>
      </c>
      <c r="AS581" s="22">
        <f t="shared" si="1431"/>
        <v>232.51561200000003</v>
      </c>
      <c r="AT581" s="22">
        <f t="shared" si="1431"/>
        <v>261.38519759999997</v>
      </c>
      <c r="AU581" s="22">
        <f t="shared" si="1431"/>
        <v>321.35607390000001</v>
      </c>
      <c r="AV581" s="22">
        <f t="shared" si="1431"/>
        <v>355.29066610000001</v>
      </c>
      <c r="AW581" s="22">
        <f t="shared" si="1431"/>
        <v>368.65320149999997</v>
      </c>
      <c r="AX581" s="22">
        <f t="shared" si="1431"/>
        <v>437.24110600000006</v>
      </c>
      <c r="AY581" s="22">
        <f t="shared" si="1431"/>
        <v>432.69909369999999</v>
      </c>
      <c r="AZ581" s="22">
        <f t="shared" si="1431"/>
        <v>403.29168409999994</v>
      </c>
      <c r="BA581" s="22">
        <f t="shared" si="1431"/>
        <v>386.86468250000001</v>
      </c>
      <c r="BB581" s="22">
        <f t="shared" si="1431"/>
        <v>7954.8976744000001</v>
      </c>
      <c r="BC581" s="22">
        <f t="shared" si="1431"/>
        <v>614.71260790000008</v>
      </c>
      <c r="BD581" s="22">
        <f t="shared" si="1431"/>
        <v>213.82561919999998</v>
      </c>
      <c r="BE581" s="22">
        <f t="shared" si="1431"/>
        <v>8994.7428473</v>
      </c>
      <c r="BF581" s="22">
        <f t="shared" si="1431"/>
        <v>136.3902981</v>
      </c>
      <c r="BG581" s="22">
        <f t="shared" si="1431"/>
        <v>45.479806400000001</v>
      </c>
      <c r="BH581" s="22">
        <f t="shared" si="1431"/>
        <v>89.946811999999994</v>
      </c>
      <c r="BI581" s="22">
        <f t="shared" si="1431"/>
        <v>78.910716000000008</v>
      </c>
      <c r="BJ581" s="22">
        <f t="shared" si="1431"/>
        <v>79.695532900000003</v>
      </c>
      <c r="BK581" s="22">
        <f t="shared" si="1431"/>
        <v>79.590272400000003</v>
      </c>
      <c r="BL581" s="22">
        <f>SUM(BL582:BL588)</f>
        <v>21.316807399999998</v>
      </c>
      <c r="BM581" s="22">
        <f>SUM(BM582:BM588)</f>
        <v>20.922999999999998</v>
      </c>
      <c r="BN581" s="22">
        <f>SUM(BN582:BN588)</f>
        <v>20</v>
      </c>
      <c r="BO581" s="103"/>
      <c r="BP581">
        <f t="shared" ref="BP581:BP589" si="1432">IF($C581&lt;&gt;"",IF(D581&gt;0,1,0),0)</f>
        <v>0</v>
      </c>
      <c r="BQ581">
        <f t="shared" ref="BQ581:BQ589" si="1433">IF($C581&lt;&gt;"",IF(E581&gt;0,1,0),0)</f>
        <v>0</v>
      </c>
      <c r="BR581">
        <f t="shared" ref="BR581:BR589" si="1434">IF($C581&lt;&gt;"",IF(F581&gt;0,1,0),0)</f>
        <v>0</v>
      </c>
      <c r="BS581">
        <f t="shared" ref="BS581:BS589" si="1435">IF($C581&lt;&gt;"",IF(G581&gt;0,1,0),0)</f>
        <v>0</v>
      </c>
      <c r="BT581">
        <f t="shared" ref="BT581:BT589" si="1436">IF($C581&lt;&gt;"",IF(H581&gt;0,1,0),0)</f>
        <v>0</v>
      </c>
      <c r="BU581">
        <f t="shared" ref="BU581:BU589" si="1437">IF($C581&lt;&gt;"",IF(I581&gt;0,1,0),0)</f>
        <v>0</v>
      </c>
      <c r="BV581">
        <f t="shared" ref="BV581:BV589" si="1438">IF($C581&lt;&gt;"",IF(J581&gt;0,1,0),0)</f>
        <v>0</v>
      </c>
      <c r="BW581">
        <f t="shared" ref="BW581:BW589" si="1439">IF($C581&lt;&gt;"",IF(K581&gt;0,1,0),0)</f>
        <v>0</v>
      </c>
      <c r="BX581">
        <f t="shared" ref="BX581:BX589" si="1440">IF($C581&lt;&gt;"",IF(L581&gt;0,1,0),0)</f>
        <v>0</v>
      </c>
      <c r="BY581">
        <f t="shared" ref="BY581:BY589" si="1441">IF($C581&lt;&gt;"",IF(M581&gt;0,1,0),0)</f>
        <v>0</v>
      </c>
      <c r="BZ581">
        <f t="shared" ref="BZ581:BZ589" si="1442">IF($C581&lt;&gt;"",IF(N581&gt;0,1,0),0)</f>
        <v>1</v>
      </c>
      <c r="CA581">
        <f t="shared" ref="CA581:CA589" si="1443">IF($C581&lt;&gt;"",IF(O581&gt;0,1,0),0)</f>
        <v>0</v>
      </c>
      <c r="CB581">
        <f t="shared" ref="CB581:CB589" si="1444">IF($C581&lt;&gt;"",IF(P581&gt;0,1,0),0)</f>
        <v>0</v>
      </c>
      <c r="CC581">
        <f t="shared" ref="CC581:CC589" si="1445">IF($C581&lt;&gt;"",IF(Q581&gt;0,1,0),0)</f>
        <v>1</v>
      </c>
      <c r="CD581">
        <f t="shared" ref="CD581:CD589" si="1446">IF($C581&lt;&gt;"",IF(R581&gt;0,1,0),0)</f>
        <v>1</v>
      </c>
      <c r="CE581">
        <f t="shared" ref="CE581:CE589" si="1447">IF($C581&lt;&gt;"",IF(S581&gt;0,1,0),0)</f>
        <v>1</v>
      </c>
      <c r="CF581">
        <f t="shared" ref="CF581:CF589" si="1448">IF($C581&lt;&gt;"",IF(T581&gt;0,1,0),0)</f>
        <v>1</v>
      </c>
      <c r="CG581">
        <f t="shared" ref="CG581:CG589" si="1449">IF($C581&lt;&gt;"",IF(U581&gt;0,1,0),0)</f>
        <v>0</v>
      </c>
      <c r="CH581">
        <f t="shared" ref="CH581:CH589" si="1450">IF($C581&lt;&gt;"",IF(V581&gt;0,1,0),0)</f>
        <v>1</v>
      </c>
      <c r="CI581">
        <f t="shared" ref="CI581:CI589" si="1451">IF($C581&lt;&gt;"",IF(W581&gt;0,1,0),0)</f>
        <v>1</v>
      </c>
      <c r="CJ581">
        <f t="shared" ref="CJ581:CJ589" si="1452">IF($C581&lt;&gt;"",IF(X581&gt;0,1,0),0)</f>
        <v>1</v>
      </c>
      <c r="CK581">
        <f t="shared" ref="CK581:CK589" si="1453">IF($C581&lt;&gt;"",IF(Y581&gt;0,1,0),0)</f>
        <v>1</v>
      </c>
      <c r="CL581">
        <f t="shared" ref="CL581:CL589" si="1454">IF($C581&lt;&gt;"",IF(Z581&gt;0,1,0),0)</f>
        <v>1</v>
      </c>
      <c r="CM581">
        <f t="shared" ref="CM581:CM589" si="1455">IF($C581&lt;&gt;"",IF(AA581&gt;0,1,0),0)</f>
        <v>1</v>
      </c>
      <c r="CN581">
        <f t="shared" ref="CN581:CN589" si="1456">IF($C581&lt;&gt;"",IF(AB581&gt;0,1,0),0)</f>
        <v>1</v>
      </c>
      <c r="CO581">
        <f t="shared" ref="CO581:CO589" si="1457">IF($C581&lt;&gt;"",IF(AC581&gt;0,1,0),0)</f>
        <v>1</v>
      </c>
      <c r="CP581">
        <f t="shared" ref="CP581:CP589" si="1458">IF($C581&lt;&gt;"",IF(AD581&gt;0,1,0),0)</f>
        <v>1</v>
      </c>
      <c r="CQ581">
        <f t="shared" ref="CQ581:CQ589" si="1459">IF($C581&lt;&gt;"",IF(AE581&gt;0,1,0),0)</f>
        <v>1</v>
      </c>
      <c r="CR581">
        <f t="shared" ref="CR581:CR589" si="1460">IF($C581&lt;&gt;"",IF(AF581&gt;0,1,0),0)</f>
        <v>1</v>
      </c>
      <c r="CS581">
        <f t="shared" ref="CS581:CS589" si="1461">IF($C581&lt;&gt;"",IF(AG581&gt;0,1,0),0)</f>
        <v>1</v>
      </c>
      <c r="CT581">
        <f t="shared" ref="CT581:CT589" si="1462">IF($C581&lt;&gt;"",IF(AH581&gt;0,1,0),0)</f>
        <v>1</v>
      </c>
      <c r="CU581">
        <f t="shared" ref="CU581:CU589" si="1463">IF($C581&lt;&gt;"",IF(AI581&gt;0,1,0),0)</f>
        <v>1</v>
      </c>
      <c r="CV581">
        <f t="shared" ref="CV581:CV589" si="1464">IF($C581&lt;&gt;"",IF(AJ581&gt;0,1,0),0)</f>
        <v>1</v>
      </c>
      <c r="CW581">
        <f t="shared" ref="CW581:CW589" si="1465">IF($C581&lt;&gt;"",IF(AK581&gt;0,1,0),0)</f>
        <v>1</v>
      </c>
      <c r="CX581">
        <f t="shared" ref="CX581:CX589" si="1466">IF($C581&lt;&gt;"",IF(AL581&gt;0,1,0),0)</f>
        <v>1</v>
      </c>
      <c r="CY581">
        <f t="shared" ref="CY581:CY589" si="1467">IF($C581&lt;&gt;"",IF(AM581&gt;0,1,0),0)</f>
        <v>1</v>
      </c>
      <c r="CZ581">
        <f t="shared" ref="CZ581:CZ589" si="1468">IF($C581&lt;&gt;"",IF(AN581&gt;0,1,0),0)</f>
        <v>1</v>
      </c>
      <c r="DA581">
        <f t="shared" ref="DA581:DA589" si="1469">IF($C581&lt;&gt;"",IF(AO581&gt;0,1,0),0)</f>
        <v>1</v>
      </c>
      <c r="DB581">
        <f t="shared" ref="DB581:DB589" si="1470">IF($C581&lt;&gt;"",IF(AP581&gt;0,1,0),0)</f>
        <v>1</v>
      </c>
      <c r="DC581">
        <f t="shared" ref="DC581:DC589" si="1471">IF($C581&lt;&gt;"",IF(AQ581&gt;0,1,0),0)</f>
        <v>1</v>
      </c>
      <c r="DD581">
        <f t="shared" ref="DD581:DD589" si="1472">IF($C581&lt;&gt;"",IF(AR581&gt;0,1,0),0)</f>
        <v>1</v>
      </c>
      <c r="DE581">
        <f t="shared" ref="DE581:DE589" si="1473">IF($C581&lt;&gt;"",IF(AS581&gt;0,1,0),0)</f>
        <v>1</v>
      </c>
      <c r="DF581">
        <f t="shared" ref="DF581:DF589" si="1474">IF($C581&lt;&gt;"",IF(AT581&gt;0,1,0),0)</f>
        <v>1</v>
      </c>
      <c r="DG581">
        <f t="shared" ref="DG581:DG589" si="1475">IF($C581&lt;&gt;"",IF(AU581&gt;0,1,0),0)</f>
        <v>1</v>
      </c>
      <c r="DH581">
        <f t="shared" ref="DH581:DH589" si="1476">IF($C581&lt;&gt;"",IF(AV581&gt;0,1,0),0)</f>
        <v>1</v>
      </c>
      <c r="DI581">
        <f t="shared" ref="DI581:DI589" si="1477">IF($C581&lt;&gt;"",IF(AW581&gt;0,1,0),0)</f>
        <v>1</v>
      </c>
      <c r="DJ581">
        <f t="shared" ref="DJ581:DJ589" si="1478">IF($C581&lt;&gt;"",IF(AX581&gt;0,1,0),0)</f>
        <v>1</v>
      </c>
      <c r="DK581">
        <f t="shared" ref="DK581:DK589" si="1479">IF($C581&lt;&gt;"",IF(AY581&gt;0,1,0),0)</f>
        <v>1</v>
      </c>
      <c r="DL581">
        <f t="shared" ref="DL581:DL589" si="1480">IF($C581&lt;&gt;"",IF(AZ581&gt;0,1,0),0)</f>
        <v>1</v>
      </c>
      <c r="DM581">
        <f t="shared" ref="DM581:DM589" si="1481">IF($C581&lt;&gt;"",IF(BA581&gt;0,1,0),0)</f>
        <v>1</v>
      </c>
      <c r="DN581">
        <f t="shared" ref="DN581:DN589" si="1482">IF($C581&lt;&gt;"",IF(BB581&gt;0,1,0),0)</f>
        <v>1</v>
      </c>
      <c r="DO581">
        <f t="shared" ref="DO581:DO589" si="1483">IF($C581&lt;&gt;"",IF(BC581&gt;0,1,0),0)</f>
        <v>1</v>
      </c>
      <c r="DP581">
        <f t="shared" ref="DP581:DP589" si="1484">IF($C581&lt;&gt;"",IF(BD581&gt;0,1,0),0)</f>
        <v>1</v>
      </c>
      <c r="DQ581">
        <f t="shared" ref="DQ581:DQ589" si="1485">IF($C581&lt;&gt;"",IF(BE581&gt;0,1,0),0)</f>
        <v>1</v>
      </c>
      <c r="DR581">
        <f t="shared" ref="DR581:DR589" si="1486">IF($C581&lt;&gt;"",IF(BF581&gt;0,1,0),0)</f>
        <v>1</v>
      </c>
      <c r="DS581">
        <f t="shared" ref="DS581:DS589" si="1487">IF($C581&lt;&gt;"",IF(BG581&gt;0,1,0),0)</f>
        <v>1</v>
      </c>
      <c r="DT581">
        <f t="shared" ref="DT581:DT589" si="1488">IF($C581&lt;&gt;"",IF(BH581&gt;0,1,0),0)</f>
        <v>1</v>
      </c>
      <c r="DU581">
        <f t="shared" ref="DU581:DU589" si="1489">IF($C581&lt;&gt;"",IF(BI581&gt;0,1,0),0)</f>
        <v>1</v>
      </c>
      <c r="DV581">
        <f t="shared" ref="DV581:DV589" si="1490">IF($C581&lt;&gt;"",IF(BJ581&gt;0,1,0),0)</f>
        <v>1</v>
      </c>
      <c r="DW581">
        <f t="shared" ref="DW581:DW589" si="1491">IF($C581&lt;&gt;"",IF(BK581&gt;0,1,0),0)</f>
        <v>1</v>
      </c>
      <c r="DX581">
        <f t="shared" ref="DX581:DX589" si="1492">IF($C581&lt;&gt;"",IF(BL581&gt;0,1,0),0)</f>
        <v>1</v>
      </c>
      <c r="DY581">
        <f t="shared" ref="DY581:DY589" si="1493">IF($C581&lt;&gt;"",IF(BM581&gt;0,1,0),0)</f>
        <v>1</v>
      </c>
      <c r="DZ581">
        <f t="shared" ref="DZ581:DZ589" si="1494">IF($C581&lt;&gt;"",IF(BN581&gt;0,1,0),0)</f>
        <v>1</v>
      </c>
    </row>
    <row r="582" spans="1:130">
      <c r="A582" s="106"/>
      <c r="B582" s="24" t="s">
        <v>15</v>
      </c>
      <c r="C582" s="97"/>
      <c r="D582" s="18"/>
      <c r="E582" s="18"/>
      <c r="F582" s="18">
        <v>0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18">
        <v>0</v>
      </c>
      <c r="N582" s="18">
        <v>0</v>
      </c>
      <c r="O582" s="18">
        <v>0</v>
      </c>
      <c r="P582" s="18">
        <v>0</v>
      </c>
      <c r="Q582" s="18">
        <v>0</v>
      </c>
      <c r="R582" s="18">
        <v>0</v>
      </c>
      <c r="S582" s="18">
        <v>0</v>
      </c>
      <c r="T582" s="18">
        <v>0</v>
      </c>
      <c r="U582" s="18">
        <v>0</v>
      </c>
      <c r="V582" s="18">
        <v>0</v>
      </c>
      <c r="W582" s="18">
        <v>0</v>
      </c>
      <c r="X582" s="18">
        <v>1.29</v>
      </c>
      <c r="Y582" s="18">
        <v>20.8</v>
      </c>
      <c r="Z582" s="18">
        <v>0</v>
      </c>
      <c r="AA582" s="18">
        <v>6.7</v>
      </c>
      <c r="AB582" s="18">
        <v>0</v>
      </c>
      <c r="AC582" s="18">
        <v>0</v>
      </c>
      <c r="AD582" s="18">
        <v>744.43959189073871</v>
      </c>
      <c r="AE582" s="18">
        <v>927.43298269695458</v>
      </c>
      <c r="AF582" s="18">
        <v>0</v>
      </c>
      <c r="AG582" s="18">
        <v>0</v>
      </c>
      <c r="AH582" s="18">
        <v>0</v>
      </c>
      <c r="AI582" s="18">
        <v>0</v>
      </c>
      <c r="AJ582" s="18">
        <v>0</v>
      </c>
      <c r="AK582" s="18">
        <v>0</v>
      </c>
      <c r="AL582" s="18">
        <v>0</v>
      </c>
      <c r="AM582" s="18">
        <v>0</v>
      </c>
      <c r="AN582" s="18">
        <v>0</v>
      </c>
      <c r="AO582" s="18">
        <v>0</v>
      </c>
      <c r="AP582" s="18">
        <v>0</v>
      </c>
      <c r="AQ582" s="18">
        <v>0</v>
      </c>
      <c r="AR582" s="18">
        <v>0</v>
      </c>
      <c r="AS582" s="18">
        <v>0</v>
      </c>
      <c r="AT582" s="18">
        <v>0</v>
      </c>
      <c r="AU582" s="18">
        <v>0</v>
      </c>
      <c r="AV582" s="18">
        <v>0</v>
      </c>
      <c r="AW582" s="18">
        <v>0</v>
      </c>
      <c r="AX582" s="18">
        <v>0</v>
      </c>
      <c r="AY582" s="18">
        <v>0</v>
      </c>
      <c r="AZ582" s="18">
        <v>0</v>
      </c>
      <c r="BA582" s="18">
        <v>0</v>
      </c>
      <c r="BB582" s="18">
        <v>0</v>
      </c>
      <c r="BC582" s="18">
        <v>0</v>
      </c>
      <c r="BD582" s="18">
        <v>0</v>
      </c>
      <c r="BE582" s="25">
        <v>0</v>
      </c>
      <c r="BF582" s="18">
        <v>0</v>
      </c>
      <c r="BG582" s="18">
        <v>0</v>
      </c>
      <c r="BH582" s="18">
        <v>0</v>
      </c>
      <c r="BI582" s="18">
        <v>0</v>
      </c>
      <c r="BJ582" s="118">
        <v>0</v>
      </c>
      <c r="BK582" s="118">
        <v>0</v>
      </c>
      <c r="BL582" s="118">
        <v>0</v>
      </c>
      <c r="BM582" s="118">
        <v>0</v>
      </c>
      <c r="BN582" s="118">
        <v>0</v>
      </c>
      <c r="BO582" s="103"/>
      <c r="BP582">
        <f t="shared" si="1432"/>
        <v>0</v>
      </c>
      <c r="BQ582">
        <f t="shared" si="1433"/>
        <v>0</v>
      </c>
      <c r="BR582">
        <f t="shared" si="1434"/>
        <v>0</v>
      </c>
      <c r="BS582">
        <f t="shared" si="1435"/>
        <v>0</v>
      </c>
      <c r="BT582">
        <f t="shared" si="1436"/>
        <v>0</v>
      </c>
      <c r="BU582">
        <f t="shared" si="1437"/>
        <v>0</v>
      </c>
      <c r="BV582">
        <f t="shared" si="1438"/>
        <v>0</v>
      </c>
      <c r="BW582">
        <f t="shared" si="1439"/>
        <v>0</v>
      </c>
      <c r="BX582">
        <f t="shared" si="1440"/>
        <v>0</v>
      </c>
      <c r="BY582">
        <f t="shared" si="1441"/>
        <v>0</v>
      </c>
      <c r="BZ582">
        <f t="shared" si="1442"/>
        <v>0</v>
      </c>
      <c r="CA582">
        <f t="shared" si="1443"/>
        <v>0</v>
      </c>
      <c r="CB582">
        <f t="shared" si="1444"/>
        <v>0</v>
      </c>
      <c r="CC582">
        <f t="shared" si="1445"/>
        <v>0</v>
      </c>
      <c r="CD582">
        <f t="shared" si="1446"/>
        <v>0</v>
      </c>
      <c r="CE582">
        <f t="shared" si="1447"/>
        <v>0</v>
      </c>
      <c r="CF582">
        <f t="shared" si="1448"/>
        <v>0</v>
      </c>
      <c r="CG582">
        <f t="shared" si="1449"/>
        <v>0</v>
      </c>
      <c r="CH582">
        <f t="shared" si="1450"/>
        <v>0</v>
      </c>
      <c r="CI582">
        <f t="shared" si="1451"/>
        <v>0</v>
      </c>
      <c r="CJ582">
        <f t="shared" si="1452"/>
        <v>0</v>
      </c>
      <c r="CK582">
        <f t="shared" si="1453"/>
        <v>0</v>
      </c>
      <c r="CL582">
        <f t="shared" si="1454"/>
        <v>0</v>
      </c>
      <c r="CM582">
        <f t="shared" si="1455"/>
        <v>0</v>
      </c>
      <c r="CN582">
        <f t="shared" si="1456"/>
        <v>0</v>
      </c>
      <c r="CO582">
        <f t="shared" si="1457"/>
        <v>0</v>
      </c>
      <c r="CP582">
        <f t="shared" si="1458"/>
        <v>0</v>
      </c>
      <c r="CQ582">
        <f t="shared" si="1459"/>
        <v>0</v>
      </c>
      <c r="CR582">
        <f t="shared" si="1460"/>
        <v>0</v>
      </c>
      <c r="CS582">
        <f t="shared" si="1461"/>
        <v>0</v>
      </c>
      <c r="CT582">
        <f t="shared" si="1462"/>
        <v>0</v>
      </c>
      <c r="CU582">
        <f t="shared" si="1463"/>
        <v>0</v>
      </c>
      <c r="CV582">
        <f t="shared" si="1464"/>
        <v>0</v>
      </c>
      <c r="CW582">
        <f t="shared" si="1465"/>
        <v>0</v>
      </c>
      <c r="CX582">
        <f t="shared" si="1466"/>
        <v>0</v>
      </c>
      <c r="CY582">
        <f t="shared" si="1467"/>
        <v>0</v>
      </c>
      <c r="CZ582">
        <f t="shared" si="1468"/>
        <v>0</v>
      </c>
      <c r="DA582">
        <f t="shared" si="1469"/>
        <v>0</v>
      </c>
      <c r="DB582">
        <f t="shared" si="1470"/>
        <v>0</v>
      </c>
      <c r="DC582">
        <f t="shared" si="1471"/>
        <v>0</v>
      </c>
      <c r="DD582">
        <f t="shared" si="1472"/>
        <v>0</v>
      </c>
      <c r="DE582">
        <f t="shared" si="1473"/>
        <v>0</v>
      </c>
      <c r="DF582">
        <f t="shared" si="1474"/>
        <v>0</v>
      </c>
      <c r="DG582">
        <f t="shared" si="1475"/>
        <v>0</v>
      </c>
      <c r="DH582">
        <f t="shared" si="1476"/>
        <v>0</v>
      </c>
      <c r="DI582">
        <f t="shared" si="1477"/>
        <v>0</v>
      </c>
      <c r="DJ582">
        <f t="shared" si="1478"/>
        <v>0</v>
      </c>
      <c r="DK582">
        <f t="shared" si="1479"/>
        <v>0</v>
      </c>
      <c r="DL582">
        <f t="shared" si="1480"/>
        <v>0</v>
      </c>
      <c r="DM582">
        <f t="shared" si="1481"/>
        <v>0</v>
      </c>
      <c r="DN582">
        <f t="shared" si="1482"/>
        <v>0</v>
      </c>
      <c r="DO582">
        <f t="shared" si="1483"/>
        <v>0</v>
      </c>
      <c r="DP582">
        <f t="shared" si="1484"/>
        <v>0</v>
      </c>
      <c r="DQ582">
        <f t="shared" si="1485"/>
        <v>0</v>
      </c>
      <c r="DR582">
        <f t="shared" si="1486"/>
        <v>0</v>
      </c>
      <c r="DS582">
        <f t="shared" si="1487"/>
        <v>0</v>
      </c>
      <c r="DT582">
        <f t="shared" si="1488"/>
        <v>0</v>
      </c>
      <c r="DU582">
        <f t="shared" si="1489"/>
        <v>0</v>
      </c>
      <c r="DV582">
        <f t="shared" si="1490"/>
        <v>0</v>
      </c>
      <c r="DW582">
        <f t="shared" si="1491"/>
        <v>0</v>
      </c>
      <c r="DX582">
        <f t="shared" si="1492"/>
        <v>0</v>
      </c>
      <c r="DY582">
        <f t="shared" si="1493"/>
        <v>0</v>
      </c>
      <c r="DZ582">
        <f t="shared" si="1494"/>
        <v>0</v>
      </c>
    </row>
    <row r="583" spans="1:130">
      <c r="A583" s="106"/>
      <c r="B583" s="19" t="s">
        <v>2</v>
      </c>
      <c r="C583" s="97"/>
      <c r="D583" s="18"/>
      <c r="E583" s="18"/>
      <c r="F583" s="18">
        <v>0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18">
        <v>0</v>
      </c>
      <c r="N583" s="18">
        <v>0</v>
      </c>
      <c r="O583" s="18">
        <v>0</v>
      </c>
      <c r="P583" s="18">
        <v>0</v>
      </c>
      <c r="Q583" s="18">
        <v>0</v>
      </c>
      <c r="R583" s="18">
        <v>0</v>
      </c>
      <c r="S583" s="18">
        <v>0</v>
      </c>
      <c r="T583" s="18">
        <v>0</v>
      </c>
      <c r="U583" s="18">
        <v>0</v>
      </c>
      <c r="V583" s="18">
        <v>0</v>
      </c>
      <c r="W583" s="18">
        <v>0</v>
      </c>
      <c r="X583" s="18"/>
      <c r="Y583" s="18"/>
      <c r="Z583" s="18"/>
      <c r="AA583" s="41" t="s">
        <v>16</v>
      </c>
      <c r="AB583" s="18">
        <v>207</v>
      </c>
      <c r="AC583" s="18">
        <v>67</v>
      </c>
      <c r="AD583" s="18"/>
      <c r="AE583" s="18">
        <v>81</v>
      </c>
      <c r="AF583" s="18">
        <v>146</v>
      </c>
      <c r="AG583" s="18"/>
      <c r="AH583" s="18">
        <v>178</v>
      </c>
      <c r="AI583" s="18">
        <v>125</v>
      </c>
      <c r="AJ583" s="41" t="s">
        <v>16</v>
      </c>
      <c r="AK583" s="18">
        <v>293</v>
      </c>
      <c r="AL583" s="18">
        <v>0</v>
      </c>
      <c r="AM583" s="18">
        <v>0</v>
      </c>
      <c r="AN583" s="18">
        <v>0</v>
      </c>
      <c r="AO583" s="18">
        <v>0</v>
      </c>
      <c r="AP583" s="18">
        <v>0</v>
      </c>
      <c r="AQ583" s="18">
        <v>0</v>
      </c>
      <c r="AR583" s="18">
        <v>0</v>
      </c>
      <c r="AS583" s="18">
        <v>0</v>
      </c>
      <c r="AT583" s="18">
        <v>0</v>
      </c>
      <c r="AU583" s="18">
        <v>0</v>
      </c>
      <c r="AV583" s="18">
        <v>0</v>
      </c>
      <c r="AW583" s="18">
        <v>0</v>
      </c>
      <c r="AX583" s="18">
        <v>0</v>
      </c>
      <c r="AY583" s="18">
        <v>0</v>
      </c>
      <c r="AZ583" s="18">
        <v>0</v>
      </c>
      <c r="BA583" s="18">
        <v>0</v>
      </c>
      <c r="BB583" s="18">
        <v>0</v>
      </c>
      <c r="BC583" s="18">
        <v>0</v>
      </c>
      <c r="BD583" s="18">
        <v>0</v>
      </c>
      <c r="BE583" s="25">
        <v>0</v>
      </c>
      <c r="BF583" s="18">
        <v>0</v>
      </c>
      <c r="BG583" s="18">
        <v>0</v>
      </c>
      <c r="BH583" s="18">
        <v>0</v>
      </c>
      <c r="BI583" s="18">
        <v>0</v>
      </c>
      <c r="BJ583" s="18">
        <v>0</v>
      </c>
      <c r="BK583" s="18">
        <v>0</v>
      </c>
      <c r="BL583" s="18">
        <v>0</v>
      </c>
      <c r="BM583" s="18">
        <v>0</v>
      </c>
      <c r="BN583" s="118">
        <v>0</v>
      </c>
      <c r="BO583" s="103"/>
      <c r="BP583">
        <f t="shared" si="1432"/>
        <v>0</v>
      </c>
      <c r="BQ583">
        <f t="shared" si="1433"/>
        <v>0</v>
      </c>
      <c r="BR583">
        <f t="shared" si="1434"/>
        <v>0</v>
      </c>
      <c r="BS583">
        <f t="shared" si="1435"/>
        <v>0</v>
      </c>
      <c r="BT583">
        <f t="shared" si="1436"/>
        <v>0</v>
      </c>
      <c r="BU583">
        <f t="shared" si="1437"/>
        <v>0</v>
      </c>
      <c r="BV583">
        <f t="shared" si="1438"/>
        <v>0</v>
      </c>
      <c r="BW583">
        <f t="shared" si="1439"/>
        <v>0</v>
      </c>
      <c r="BX583">
        <f t="shared" si="1440"/>
        <v>0</v>
      </c>
      <c r="BY583">
        <f t="shared" si="1441"/>
        <v>0</v>
      </c>
      <c r="BZ583">
        <f t="shared" si="1442"/>
        <v>0</v>
      </c>
      <c r="CA583">
        <f t="shared" si="1443"/>
        <v>0</v>
      </c>
      <c r="CB583">
        <f t="shared" si="1444"/>
        <v>0</v>
      </c>
      <c r="CC583">
        <f t="shared" si="1445"/>
        <v>0</v>
      </c>
      <c r="CD583">
        <f t="shared" si="1446"/>
        <v>0</v>
      </c>
      <c r="CE583">
        <f t="shared" si="1447"/>
        <v>0</v>
      </c>
      <c r="CF583">
        <f t="shared" si="1448"/>
        <v>0</v>
      </c>
      <c r="CG583">
        <f t="shared" si="1449"/>
        <v>0</v>
      </c>
      <c r="CH583">
        <f t="shared" si="1450"/>
        <v>0</v>
      </c>
      <c r="CI583">
        <f t="shared" si="1451"/>
        <v>0</v>
      </c>
      <c r="CJ583">
        <f t="shared" si="1452"/>
        <v>0</v>
      </c>
      <c r="CK583">
        <f t="shared" si="1453"/>
        <v>0</v>
      </c>
      <c r="CL583">
        <f t="shared" si="1454"/>
        <v>0</v>
      </c>
      <c r="CM583">
        <f t="shared" si="1455"/>
        <v>0</v>
      </c>
      <c r="CN583">
        <f t="shared" si="1456"/>
        <v>0</v>
      </c>
      <c r="CO583">
        <f t="shared" si="1457"/>
        <v>0</v>
      </c>
      <c r="CP583">
        <f t="shared" si="1458"/>
        <v>0</v>
      </c>
      <c r="CQ583">
        <f t="shared" si="1459"/>
        <v>0</v>
      </c>
      <c r="CR583">
        <f t="shared" si="1460"/>
        <v>0</v>
      </c>
      <c r="CS583">
        <f t="shared" si="1461"/>
        <v>0</v>
      </c>
      <c r="CT583">
        <f t="shared" si="1462"/>
        <v>0</v>
      </c>
      <c r="CU583">
        <f t="shared" si="1463"/>
        <v>0</v>
      </c>
      <c r="CV583">
        <f t="shared" si="1464"/>
        <v>0</v>
      </c>
      <c r="CW583">
        <f t="shared" si="1465"/>
        <v>0</v>
      </c>
      <c r="CX583">
        <f t="shared" si="1466"/>
        <v>0</v>
      </c>
      <c r="CY583">
        <f t="shared" si="1467"/>
        <v>0</v>
      </c>
      <c r="CZ583">
        <f t="shared" si="1468"/>
        <v>0</v>
      </c>
      <c r="DA583">
        <f t="shared" si="1469"/>
        <v>0</v>
      </c>
      <c r="DB583">
        <f t="shared" si="1470"/>
        <v>0</v>
      </c>
      <c r="DC583">
        <f t="shared" si="1471"/>
        <v>0</v>
      </c>
      <c r="DD583">
        <f t="shared" si="1472"/>
        <v>0</v>
      </c>
      <c r="DE583">
        <f t="shared" si="1473"/>
        <v>0</v>
      </c>
      <c r="DF583">
        <f t="shared" si="1474"/>
        <v>0</v>
      </c>
      <c r="DG583">
        <f t="shared" si="1475"/>
        <v>0</v>
      </c>
      <c r="DH583">
        <f t="shared" si="1476"/>
        <v>0</v>
      </c>
      <c r="DI583">
        <f t="shared" si="1477"/>
        <v>0</v>
      </c>
      <c r="DJ583">
        <f t="shared" si="1478"/>
        <v>0</v>
      </c>
      <c r="DK583">
        <f t="shared" si="1479"/>
        <v>0</v>
      </c>
      <c r="DL583">
        <f t="shared" si="1480"/>
        <v>0</v>
      </c>
      <c r="DM583">
        <f t="shared" si="1481"/>
        <v>0</v>
      </c>
      <c r="DN583">
        <f t="shared" si="1482"/>
        <v>0</v>
      </c>
      <c r="DO583">
        <f t="shared" si="1483"/>
        <v>0</v>
      </c>
      <c r="DP583">
        <f t="shared" si="1484"/>
        <v>0</v>
      </c>
      <c r="DQ583">
        <f t="shared" si="1485"/>
        <v>0</v>
      </c>
      <c r="DR583">
        <f t="shared" si="1486"/>
        <v>0</v>
      </c>
      <c r="DS583">
        <f t="shared" si="1487"/>
        <v>0</v>
      </c>
      <c r="DT583">
        <f t="shared" si="1488"/>
        <v>0</v>
      </c>
      <c r="DU583">
        <f t="shared" si="1489"/>
        <v>0</v>
      </c>
      <c r="DV583">
        <f t="shared" si="1490"/>
        <v>0</v>
      </c>
      <c r="DW583">
        <f t="shared" si="1491"/>
        <v>0</v>
      </c>
      <c r="DX583">
        <f t="shared" si="1492"/>
        <v>0</v>
      </c>
      <c r="DY583">
        <f t="shared" si="1493"/>
        <v>0</v>
      </c>
      <c r="DZ583">
        <f t="shared" si="1494"/>
        <v>0</v>
      </c>
    </row>
    <row r="584" spans="1:130">
      <c r="A584" s="106"/>
      <c r="B584" s="19" t="s">
        <v>3</v>
      </c>
      <c r="C584" s="97"/>
      <c r="D584" s="41"/>
      <c r="E584" s="41"/>
      <c r="F584" s="18">
        <v>0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18">
        <v>0</v>
      </c>
      <c r="N584" s="41">
        <v>1.4943E-2</v>
      </c>
      <c r="O584" s="18">
        <v>0</v>
      </c>
      <c r="P584" s="18">
        <v>0</v>
      </c>
      <c r="Q584" s="18">
        <v>1.8075999999999998E-2</v>
      </c>
      <c r="R584" s="18">
        <v>3.6999999999999998E-2</v>
      </c>
      <c r="S584" s="18">
        <v>0</v>
      </c>
      <c r="T584" s="18">
        <v>0</v>
      </c>
      <c r="U584" s="18">
        <v>0</v>
      </c>
      <c r="V584" s="18">
        <v>0</v>
      </c>
      <c r="W584" s="18">
        <v>0</v>
      </c>
      <c r="X584" s="18">
        <v>8.0969999999999995</v>
      </c>
      <c r="Y584" s="18">
        <v>41.049309999999998</v>
      </c>
      <c r="Z584" s="18">
        <v>62.117159999999998</v>
      </c>
      <c r="AA584" s="18">
        <v>101.6574</v>
      </c>
      <c r="AB584" s="41" t="s">
        <v>16</v>
      </c>
      <c r="AC584" s="18">
        <v>38</v>
      </c>
      <c r="AD584" s="18">
        <v>198.28049999999999</v>
      </c>
      <c r="AE584" s="18">
        <v>47</v>
      </c>
      <c r="AF584" s="41" t="s">
        <v>16</v>
      </c>
      <c r="AG584" s="18">
        <v>297.82330000000002</v>
      </c>
      <c r="AH584" s="18">
        <v>143</v>
      </c>
      <c r="AI584" s="18">
        <v>497</v>
      </c>
      <c r="AJ584" s="18">
        <v>372.7208</v>
      </c>
      <c r="AK584" s="18">
        <f>203-11</f>
        <v>192</v>
      </c>
      <c r="AL584" s="18">
        <v>367.95749999999998</v>
      </c>
      <c r="AM584" s="18">
        <v>353.95190000000002</v>
      </c>
      <c r="AN584" s="18">
        <v>248.4802</v>
      </c>
      <c r="AO584" s="18">
        <v>199.334</v>
      </c>
      <c r="AP584" s="18">
        <v>204.4117</v>
      </c>
      <c r="AQ584" s="18">
        <v>253.8372</v>
      </c>
      <c r="AR584" s="18">
        <v>235.48842349999998</v>
      </c>
      <c r="AS584" s="18">
        <v>178.22465720000002</v>
      </c>
      <c r="AT584" s="18">
        <v>178.94092179999998</v>
      </c>
      <c r="AU584" s="18">
        <v>206.25446769999999</v>
      </c>
      <c r="AV584" s="18">
        <v>213.4814471</v>
      </c>
      <c r="AW584" s="18">
        <v>274.77677459999995</v>
      </c>
      <c r="AX584" s="18">
        <v>295.37836980000003</v>
      </c>
      <c r="AY584" s="18">
        <v>301.50011319999999</v>
      </c>
      <c r="AZ584" s="18">
        <v>278.10515259999994</v>
      </c>
      <c r="BA584" s="18">
        <v>294.48337750000002</v>
      </c>
      <c r="BB584" s="18">
        <v>284.10831840000003</v>
      </c>
      <c r="BC584" s="18">
        <v>554.44184270000005</v>
      </c>
      <c r="BD584" s="18">
        <v>159.33205829999997</v>
      </c>
      <c r="BE584" s="25">
        <v>68.563412900000003</v>
      </c>
      <c r="BF584" s="18">
        <v>93.519077599999989</v>
      </c>
      <c r="BG584" s="18">
        <v>44.238806400000001</v>
      </c>
      <c r="BH584" s="18">
        <v>89.946811999999994</v>
      </c>
      <c r="BI584" s="18">
        <v>78.432320900000008</v>
      </c>
      <c r="BJ584" s="18">
        <v>79.695532900000003</v>
      </c>
      <c r="BK584" s="141">
        <v>79.590272400000003</v>
      </c>
      <c r="BL584" s="118">
        <v>21.316807399999998</v>
      </c>
      <c r="BM584" s="118">
        <v>20.922999999999998</v>
      </c>
      <c r="BN584" s="118">
        <v>20</v>
      </c>
      <c r="BO584" s="103"/>
      <c r="BP584">
        <f t="shared" si="1432"/>
        <v>0</v>
      </c>
      <c r="BQ584">
        <f t="shared" si="1433"/>
        <v>0</v>
      </c>
      <c r="BR584">
        <f t="shared" si="1434"/>
        <v>0</v>
      </c>
      <c r="BS584">
        <f t="shared" si="1435"/>
        <v>0</v>
      </c>
      <c r="BT584">
        <f t="shared" si="1436"/>
        <v>0</v>
      </c>
      <c r="BU584">
        <f t="shared" si="1437"/>
        <v>0</v>
      </c>
      <c r="BV584">
        <f t="shared" si="1438"/>
        <v>0</v>
      </c>
      <c r="BW584">
        <f t="shared" si="1439"/>
        <v>0</v>
      </c>
      <c r="BX584">
        <f t="shared" si="1440"/>
        <v>0</v>
      </c>
      <c r="BY584">
        <f t="shared" si="1441"/>
        <v>0</v>
      </c>
      <c r="BZ584">
        <f t="shared" si="1442"/>
        <v>0</v>
      </c>
      <c r="CA584">
        <f t="shared" si="1443"/>
        <v>0</v>
      </c>
      <c r="CB584">
        <f t="shared" si="1444"/>
        <v>0</v>
      </c>
      <c r="CC584">
        <f t="shared" si="1445"/>
        <v>0</v>
      </c>
      <c r="CD584">
        <f t="shared" si="1446"/>
        <v>0</v>
      </c>
      <c r="CE584">
        <f t="shared" si="1447"/>
        <v>0</v>
      </c>
      <c r="CF584">
        <f t="shared" si="1448"/>
        <v>0</v>
      </c>
      <c r="CG584">
        <f t="shared" si="1449"/>
        <v>0</v>
      </c>
      <c r="CH584">
        <f t="shared" si="1450"/>
        <v>0</v>
      </c>
      <c r="CI584">
        <f t="shared" si="1451"/>
        <v>0</v>
      </c>
      <c r="CJ584">
        <f t="shared" si="1452"/>
        <v>0</v>
      </c>
      <c r="CK584">
        <f t="shared" si="1453"/>
        <v>0</v>
      </c>
      <c r="CL584">
        <f t="shared" si="1454"/>
        <v>0</v>
      </c>
      <c r="CM584">
        <f t="shared" si="1455"/>
        <v>0</v>
      </c>
      <c r="CN584">
        <f t="shared" si="1456"/>
        <v>0</v>
      </c>
      <c r="CO584">
        <f t="shared" si="1457"/>
        <v>0</v>
      </c>
      <c r="CP584">
        <f t="shared" si="1458"/>
        <v>0</v>
      </c>
      <c r="CQ584">
        <f t="shared" si="1459"/>
        <v>0</v>
      </c>
      <c r="CR584">
        <f t="shared" si="1460"/>
        <v>0</v>
      </c>
      <c r="CS584">
        <f t="shared" si="1461"/>
        <v>0</v>
      </c>
      <c r="CT584">
        <f t="shared" si="1462"/>
        <v>0</v>
      </c>
      <c r="CU584">
        <f t="shared" si="1463"/>
        <v>0</v>
      </c>
      <c r="CV584">
        <f t="shared" si="1464"/>
        <v>0</v>
      </c>
      <c r="CW584">
        <f t="shared" si="1465"/>
        <v>0</v>
      </c>
      <c r="CX584">
        <f t="shared" si="1466"/>
        <v>0</v>
      </c>
      <c r="CY584">
        <f t="shared" si="1467"/>
        <v>0</v>
      </c>
      <c r="CZ584">
        <f t="shared" si="1468"/>
        <v>0</v>
      </c>
      <c r="DA584">
        <f t="shared" si="1469"/>
        <v>0</v>
      </c>
      <c r="DB584">
        <f t="shared" si="1470"/>
        <v>0</v>
      </c>
      <c r="DC584">
        <f t="shared" si="1471"/>
        <v>0</v>
      </c>
      <c r="DD584">
        <f t="shared" si="1472"/>
        <v>0</v>
      </c>
      <c r="DE584">
        <f t="shared" si="1473"/>
        <v>0</v>
      </c>
      <c r="DF584">
        <f t="shared" si="1474"/>
        <v>0</v>
      </c>
      <c r="DG584">
        <f t="shared" si="1475"/>
        <v>0</v>
      </c>
      <c r="DH584">
        <f t="shared" si="1476"/>
        <v>0</v>
      </c>
      <c r="DI584">
        <f t="shared" si="1477"/>
        <v>0</v>
      </c>
      <c r="DJ584">
        <f t="shared" si="1478"/>
        <v>0</v>
      </c>
      <c r="DK584">
        <f t="shared" si="1479"/>
        <v>0</v>
      </c>
      <c r="DL584">
        <f t="shared" si="1480"/>
        <v>0</v>
      </c>
      <c r="DM584">
        <f t="shared" si="1481"/>
        <v>0</v>
      </c>
      <c r="DN584">
        <f t="shared" si="1482"/>
        <v>0</v>
      </c>
      <c r="DO584">
        <f t="shared" si="1483"/>
        <v>0</v>
      </c>
      <c r="DP584">
        <f t="shared" si="1484"/>
        <v>0</v>
      </c>
      <c r="DQ584">
        <f t="shared" si="1485"/>
        <v>0</v>
      </c>
      <c r="DR584">
        <f t="shared" si="1486"/>
        <v>0</v>
      </c>
      <c r="DS584">
        <f t="shared" si="1487"/>
        <v>0</v>
      </c>
      <c r="DT584">
        <f t="shared" si="1488"/>
        <v>0</v>
      </c>
      <c r="DU584">
        <f t="shared" si="1489"/>
        <v>0</v>
      </c>
      <c r="DV584">
        <f t="shared" si="1490"/>
        <v>0</v>
      </c>
      <c r="DW584">
        <f t="shared" si="1491"/>
        <v>0</v>
      </c>
      <c r="DX584">
        <f t="shared" si="1492"/>
        <v>0</v>
      </c>
      <c r="DY584">
        <f t="shared" si="1493"/>
        <v>0</v>
      </c>
      <c r="DZ584">
        <f t="shared" si="1494"/>
        <v>0</v>
      </c>
    </row>
    <row r="585" spans="1:130">
      <c r="A585" s="106" t="str">
        <f>IF(LEFT(B654,1)&lt;&gt;"",IF(LEFT(B654,1)&lt;&gt;" ",COUNT($A$66:A584)+1,""),"")</f>
        <v/>
      </c>
      <c r="B585" s="55" t="s">
        <v>18</v>
      </c>
      <c r="C585" s="97"/>
      <c r="D585" s="18"/>
      <c r="E585" s="18"/>
      <c r="F585" s="18">
        <v>0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18">
        <v>0</v>
      </c>
      <c r="N585" s="18">
        <v>0</v>
      </c>
      <c r="O585" s="18">
        <v>0</v>
      </c>
      <c r="P585" s="18">
        <v>0</v>
      </c>
      <c r="Q585" s="18">
        <v>0</v>
      </c>
      <c r="R585" s="18">
        <v>0</v>
      </c>
      <c r="S585" s="18">
        <v>0</v>
      </c>
      <c r="T585" s="18">
        <v>0</v>
      </c>
      <c r="U585" s="18">
        <v>0</v>
      </c>
      <c r="V585" s="18">
        <v>63</v>
      </c>
      <c r="W585" s="18">
        <v>149</v>
      </c>
      <c r="X585" s="18">
        <v>0</v>
      </c>
      <c r="Y585" s="18">
        <v>89</v>
      </c>
      <c r="Z585" s="18">
        <v>67.87</v>
      </c>
      <c r="AA585" s="18">
        <v>143.41800000000001</v>
      </c>
      <c r="AB585" s="18">
        <v>164</v>
      </c>
      <c r="AC585" s="18">
        <v>369</v>
      </c>
      <c r="AD585" s="18">
        <v>0</v>
      </c>
      <c r="AE585" s="18">
        <v>377</v>
      </c>
      <c r="AF585" s="18">
        <v>357</v>
      </c>
      <c r="AG585" s="18">
        <v>324</v>
      </c>
      <c r="AH585" s="18">
        <v>332</v>
      </c>
      <c r="AI585" s="18">
        <v>295</v>
      </c>
      <c r="AJ585" s="18">
        <v>271</v>
      </c>
      <c r="AK585" s="18">
        <v>257</v>
      </c>
      <c r="AL585" s="18">
        <v>0</v>
      </c>
      <c r="AM585" s="18">
        <v>0</v>
      </c>
      <c r="AN585" s="18">
        <v>0</v>
      </c>
      <c r="AO585" s="18">
        <v>0</v>
      </c>
      <c r="AP585" s="18">
        <v>0</v>
      </c>
      <c r="AQ585" s="18">
        <v>0</v>
      </c>
      <c r="AR585" s="18">
        <v>0</v>
      </c>
      <c r="AS585" s="18">
        <v>0</v>
      </c>
      <c r="AT585" s="18">
        <v>0</v>
      </c>
      <c r="AU585" s="18">
        <v>0</v>
      </c>
      <c r="AV585" s="18">
        <v>0</v>
      </c>
      <c r="AW585" s="18">
        <v>0</v>
      </c>
      <c r="AX585" s="18">
        <v>0</v>
      </c>
      <c r="AY585" s="18">
        <v>0</v>
      </c>
      <c r="AZ585" s="18">
        <v>0</v>
      </c>
      <c r="BA585" s="18">
        <v>0</v>
      </c>
      <c r="BB585" s="18">
        <v>0</v>
      </c>
      <c r="BC585" s="18">
        <v>0</v>
      </c>
      <c r="BD585" s="18">
        <v>0</v>
      </c>
      <c r="BE585" s="25">
        <v>0</v>
      </c>
      <c r="BF585" s="18">
        <v>0</v>
      </c>
      <c r="BG585" s="18">
        <v>0</v>
      </c>
      <c r="BH585" s="18">
        <v>0</v>
      </c>
      <c r="BI585" s="18">
        <v>0</v>
      </c>
      <c r="BJ585" s="34">
        <v>0</v>
      </c>
      <c r="BK585" s="118">
        <v>0</v>
      </c>
      <c r="BL585" s="118">
        <v>0</v>
      </c>
      <c r="BM585" s="118">
        <v>0</v>
      </c>
      <c r="BN585" s="118">
        <v>0</v>
      </c>
      <c r="BO585" s="103"/>
      <c r="BP585">
        <f t="shared" si="1432"/>
        <v>0</v>
      </c>
      <c r="BQ585">
        <f t="shared" si="1433"/>
        <v>0</v>
      </c>
      <c r="BR585">
        <f t="shared" si="1434"/>
        <v>0</v>
      </c>
      <c r="BS585">
        <f t="shared" si="1435"/>
        <v>0</v>
      </c>
      <c r="BT585">
        <f t="shared" si="1436"/>
        <v>0</v>
      </c>
      <c r="BU585">
        <f t="shared" si="1437"/>
        <v>0</v>
      </c>
      <c r="BV585">
        <f t="shared" si="1438"/>
        <v>0</v>
      </c>
      <c r="BW585">
        <f t="shared" si="1439"/>
        <v>0</v>
      </c>
      <c r="BX585">
        <f t="shared" si="1440"/>
        <v>0</v>
      </c>
      <c r="BY585">
        <f t="shared" si="1441"/>
        <v>0</v>
      </c>
      <c r="BZ585">
        <f t="shared" si="1442"/>
        <v>0</v>
      </c>
      <c r="CA585">
        <f t="shared" si="1443"/>
        <v>0</v>
      </c>
      <c r="CB585">
        <f t="shared" si="1444"/>
        <v>0</v>
      </c>
      <c r="CC585">
        <f t="shared" si="1445"/>
        <v>0</v>
      </c>
      <c r="CD585">
        <f t="shared" si="1446"/>
        <v>0</v>
      </c>
      <c r="CE585">
        <f t="shared" si="1447"/>
        <v>0</v>
      </c>
      <c r="CF585">
        <f t="shared" si="1448"/>
        <v>0</v>
      </c>
      <c r="CG585">
        <f t="shared" si="1449"/>
        <v>0</v>
      </c>
      <c r="CH585">
        <f t="shared" si="1450"/>
        <v>0</v>
      </c>
      <c r="CI585">
        <f t="shared" si="1451"/>
        <v>0</v>
      </c>
      <c r="CJ585">
        <f t="shared" si="1452"/>
        <v>0</v>
      </c>
      <c r="CK585">
        <f t="shared" si="1453"/>
        <v>0</v>
      </c>
      <c r="CL585">
        <f t="shared" si="1454"/>
        <v>0</v>
      </c>
      <c r="CM585">
        <f t="shared" si="1455"/>
        <v>0</v>
      </c>
      <c r="CN585">
        <f t="shared" si="1456"/>
        <v>0</v>
      </c>
      <c r="CO585">
        <f t="shared" si="1457"/>
        <v>0</v>
      </c>
      <c r="CP585">
        <f t="shared" si="1458"/>
        <v>0</v>
      </c>
      <c r="CQ585">
        <f t="shared" si="1459"/>
        <v>0</v>
      </c>
      <c r="CR585">
        <f t="shared" si="1460"/>
        <v>0</v>
      </c>
      <c r="CS585">
        <f t="shared" si="1461"/>
        <v>0</v>
      </c>
      <c r="CT585">
        <f t="shared" si="1462"/>
        <v>0</v>
      </c>
      <c r="CU585">
        <f t="shared" si="1463"/>
        <v>0</v>
      </c>
      <c r="CV585">
        <f t="shared" si="1464"/>
        <v>0</v>
      </c>
      <c r="CW585">
        <f t="shared" si="1465"/>
        <v>0</v>
      </c>
      <c r="CX585">
        <f t="shared" si="1466"/>
        <v>0</v>
      </c>
      <c r="CY585">
        <f t="shared" si="1467"/>
        <v>0</v>
      </c>
      <c r="CZ585">
        <f t="shared" si="1468"/>
        <v>0</v>
      </c>
      <c r="DA585">
        <f t="shared" si="1469"/>
        <v>0</v>
      </c>
      <c r="DB585">
        <f t="shared" si="1470"/>
        <v>0</v>
      </c>
      <c r="DC585">
        <f t="shared" si="1471"/>
        <v>0</v>
      </c>
      <c r="DD585">
        <f t="shared" si="1472"/>
        <v>0</v>
      </c>
      <c r="DE585">
        <f t="shared" si="1473"/>
        <v>0</v>
      </c>
      <c r="DF585">
        <f t="shared" si="1474"/>
        <v>0</v>
      </c>
      <c r="DG585">
        <f t="shared" si="1475"/>
        <v>0</v>
      </c>
      <c r="DH585">
        <f t="shared" si="1476"/>
        <v>0</v>
      </c>
      <c r="DI585">
        <f t="shared" si="1477"/>
        <v>0</v>
      </c>
      <c r="DJ585">
        <f t="shared" si="1478"/>
        <v>0</v>
      </c>
      <c r="DK585">
        <f t="shared" si="1479"/>
        <v>0</v>
      </c>
      <c r="DL585">
        <f t="shared" si="1480"/>
        <v>0</v>
      </c>
      <c r="DM585">
        <f t="shared" si="1481"/>
        <v>0</v>
      </c>
      <c r="DN585">
        <f t="shared" si="1482"/>
        <v>0</v>
      </c>
      <c r="DO585">
        <f t="shared" si="1483"/>
        <v>0</v>
      </c>
      <c r="DP585">
        <f t="shared" si="1484"/>
        <v>0</v>
      </c>
      <c r="DQ585">
        <f t="shared" si="1485"/>
        <v>0</v>
      </c>
      <c r="DR585">
        <f t="shared" si="1486"/>
        <v>0</v>
      </c>
      <c r="DS585">
        <f t="shared" si="1487"/>
        <v>0</v>
      </c>
      <c r="DT585">
        <f t="shared" si="1488"/>
        <v>0</v>
      </c>
      <c r="DU585">
        <f t="shared" si="1489"/>
        <v>0</v>
      </c>
      <c r="DV585">
        <f t="shared" si="1490"/>
        <v>0</v>
      </c>
      <c r="DW585">
        <f t="shared" si="1491"/>
        <v>0</v>
      </c>
      <c r="DX585">
        <f t="shared" si="1492"/>
        <v>0</v>
      </c>
      <c r="DY585">
        <f t="shared" si="1493"/>
        <v>0</v>
      </c>
      <c r="DZ585">
        <f t="shared" si="1494"/>
        <v>0</v>
      </c>
    </row>
    <row r="586" spans="1:130">
      <c r="A586" s="106" t="str">
        <f>IF(LEFT(B656,1)&lt;&gt;"",IF(LEFT(B656,1)&lt;&gt;" ",COUNT($A$66:A585)+1,""),"")</f>
        <v/>
      </c>
      <c r="B586" s="55" t="s">
        <v>25</v>
      </c>
      <c r="C586" s="97"/>
      <c r="D586" s="34"/>
      <c r="E586" s="34"/>
      <c r="F586" s="34">
        <v>0</v>
      </c>
      <c r="G586" s="34">
        <v>0</v>
      </c>
      <c r="H586" s="34">
        <v>0</v>
      </c>
      <c r="I586" s="34">
        <v>0</v>
      </c>
      <c r="J586" s="34">
        <v>0</v>
      </c>
      <c r="K586" s="34">
        <v>0</v>
      </c>
      <c r="L586" s="34">
        <v>0</v>
      </c>
      <c r="M586" s="34">
        <v>0</v>
      </c>
      <c r="N586" s="34">
        <v>0</v>
      </c>
      <c r="O586" s="34">
        <v>0</v>
      </c>
      <c r="P586" s="34">
        <v>0</v>
      </c>
      <c r="Q586" s="34">
        <v>0</v>
      </c>
      <c r="R586" s="34">
        <v>0</v>
      </c>
      <c r="S586" s="34">
        <v>0</v>
      </c>
      <c r="T586" s="34">
        <v>0</v>
      </c>
      <c r="U586" s="34">
        <v>0</v>
      </c>
      <c r="V586" s="34">
        <v>0</v>
      </c>
      <c r="W586" s="34">
        <v>0</v>
      </c>
      <c r="X586" s="34">
        <v>0</v>
      </c>
      <c r="Y586" s="34">
        <v>0</v>
      </c>
      <c r="Z586" s="34">
        <v>0</v>
      </c>
      <c r="AA586" s="34">
        <v>0</v>
      </c>
      <c r="AB586" s="34">
        <v>0</v>
      </c>
      <c r="AC586" s="34">
        <v>0</v>
      </c>
      <c r="AD586" s="34">
        <v>0</v>
      </c>
      <c r="AE586" s="34">
        <v>0</v>
      </c>
      <c r="AF586" s="34">
        <v>0</v>
      </c>
      <c r="AG586" s="34">
        <v>0</v>
      </c>
      <c r="AH586" s="34">
        <v>0</v>
      </c>
      <c r="AI586" s="34">
        <v>0</v>
      </c>
      <c r="AJ586" s="34">
        <v>0</v>
      </c>
      <c r="AK586" s="34">
        <v>0</v>
      </c>
      <c r="AL586" s="34">
        <v>0</v>
      </c>
      <c r="AM586" s="34">
        <v>0</v>
      </c>
      <c r="AN586" s="34">
        <v>0</v>
      </c>
      <c r="AO586" s="34">
        <v>0</v>
      </c>
      <c r="AP586" s="34">
        <v>0</v>
      </c>
      <c r="AQ586" s="34">
        <v>0</v>
      </c>
      <c r="AR586" s="34">
        <v>0</v>
      </c>
      <c r="AS586" s="34">
        <v>0</v>
      </c>
      <c r="AT586" s="34">
        <v>0</v>
      </c>
      <c r="AU586" s="34">
        <v>0</v>
      </c>
      <c r="AV586" s="34">
        <v>0</v>
      </c>
      <c r="AW586" s="34">
        <v>0</v>
      </c>
      <c r="AX586" s="34">
        <v>0</v>
      </c>
      <c r="AY586" s="34">
        <v>0</v>
      </c>
      <c r="AZ586" s="34">
        <v>0</v>
      </c>
      <c r="BA586" s="34">
        <v>0</v>
      </c>
      <c r="BB586" s="34">
        <v>912</v>
      </c>
      <c r="BC586" s="34">
        <v>0</v>
      </c>
      <c r="BD586" s="34">
        <v>0</v>
      </c>
      <c r="BE586" s="43">
        <v>654</v>
      </c>
      <c r="BF586" s="18">
        <v>0</v>
      </c>
      <c r="BG586" s="18">
        <v>0</v>
      </c>
      <c r="BH586" s="18">
        <v>0</v>
      </c>
      <c r="BI586" s="18">
        <v>0</v>
      </c>
      <c r="BJ586" s="118">
        <v>0</v>
      </c>
      <c r="BK586" s="118">
        <v>0</v>
      </c>
      <c r="BL586" s="118">
        <v>0</v>
      </c>
      <c r="BM586" s="118">
        <v>0</v>
      </c>
      <c r="BN586" s="118">
        <v>0</v>
      </c>
      <c r="BO586" s="103"/>
      <c r="BP586">
        <f t="shared" si="1432"/>
        <v>0</v>
      </c>
      <c r="BQ586">
        <f t="shared" si="1433"/>
        <v>0</v>
      </c>
      <c r="BR586">
        <f t="shared" si="1434"/>
        <v>0</v>
      </c>
      <c r="BS586">
        <f t="shared" si="1435"/>
        <v>0</v>
      </c>
      <c r="BT586">
        <f t="shared" si="1436"/>
        <v>0</v>
      </c>
      <c r="BU586">
        <f t="shared" si="1437"/>
        <v>0</v>
      </c>
      <c r="BV586">
        <f t="shared" si="1438"/>
        <v>0</v>
      </c>
      <c r="BW586">
        <f t="shared" si="1439"/>
        <v>0</v>
      </c>
      <c r="BX586">
        <f t="shared" si="1440"/>
        <v>0</v>
      </c>
      <c r="BY586">
        <f t="shared" si="1441"/>
        <v>0</v>
      </c>
      <c r="BZ586">
        <f t="shared" si="1442"/>
        <v>0</v>
      </c>
      <c r="CA586">
        <f t="shared" si="1443"/>
        <v>0</v>
      </c>
      <c r="CB586">
        <f t="shared" si="1444"/>
        <v>0</v>
      </c>
      <c r="CC586">
        <f t="shared" si="1445"/>
        <v>0</v>
      </c>
      <c r="CD586">
        <f t="shared" si="1446"/>
        <v>0</v>
      </c>
      <c r="CE586">
        <f t="shared" si="1447"/>
        <v>0</v>
      </c>
      <c r="CF586">
        <f t="shared" si="1448"/>
        <v>0</v>
      </c>
      <c r="CG586">
        <f t="shared" si="1449"/>
        <v>0</v>
      </c>
      <c r="CH586">
        <f t="shared" si="1450"/>
        <v>0</v>
      </c>
      <c r="CI586">
        <f t="shared" si="1451"/>
        <v>0</v>
      </c>
      <c r="CJ586">
        <f t="shared" si="1452"/>
        <v>0</v>
      </c>
      <c r="CK586">
        <f t="shared" si="1453"/>
        <v>0</v>
      </c>
      <c r="CL586">
        <f t="shared" si="1454"/>
        <v>0</v>
      </c>
      <c r="CM586">
        <f t="shared" si="1455"/>
        <v>0</v>
      </c>
      <c r="CN586">
        <f t="shared" si="1456"/>
        <v>0</v>
      </c>
      <c r="CO586">
        <f t="shared" si="1457"/>
        <v>0</v>
      </c>
      <c r="CP586">
        <f t="shared" si="1458"/>
        <v>0</v>
      </c>
      <c r="CQ586">
        <f t="shared" si="1459"/>
        <v>0</v>
      </c>
      <c r="CR586">
        <f t="shared" si="1460"/>
        <v>0</v>
      </c>
      <c r="CS586">
        <f t="shared" si="1461"/>
        <v>0</v>
      </c>
      <c r="CT586">
        <f t="shared" si="1462"/>
        <v>0</v>
      </c>
      <c r="CU586">
        <f t="shared" si="1463"/>
        <v>0</v>
      </c>
      <c r="CV586">
        <f t="shared" si="1464"/>
        <v>0</v>
      </c>
      <c r="CW586">
        <f t="shared" si="1465"/>
        <v>0</v>
      </c>
      <c r="CX586">
        <f t="shared" si="1466"/>
        <v>0</v>
      </c>
      <c r="CY586">
        <f t="shared" si="1467"/>
        <v>0</v>
      </c>
      <c r="CZ586">
        <f t="shared" si="1468"/>
        <v>0</v>
      </c>
      <c r="DA586">
        <f t="shared" si="1469"/>
        <v>0</v>
      </c>
      <c r="DB586">
        <f t="shared" si="1470"/>
        <v>0</v>
      </c>
      <c r="DC586">
        <f t="shared" si="1471"/>
        <v>0</v>
      </c>
      <c r="DD586">
        <f t="shared" si="1472"/>
        <v>0</v>
      </c>
      <c r="DE586">
        <f t="shared" si="1473"/>
        <v>0</v>
      </c>
      <c r="DF586">
        <f t="shared" si="1474"/>
        <v>0</v>
      </c>
      <c r="DG586">
        <f t="shared" si="1475"/>
        <v>0</v>
      </c>
      <c r="DH586">
        <f t="shared" si="1476"/>
        <v>0</v>
      </c>
      <c r="DI586">
        <f t="shared" si="1477"/>
        <v>0</v>
      </c>
      <c r="DJ586">
        <f t="shared" si="1478"/>
        <v>0</v>
      </c>
      <c r="DK586">
        <f t="shared" si="1479"/>
        <v>0</v>
      </c>
      <c r="DL586">
        <f t="shared" si="1480"/>
        <v>0</v>
      </c>
      <c r="DM586">
        <f t="shared" si="1481"/>
        <v>0</v>
      </c>
      <c r="DN586">
        <f t="shared" si="1482"/>
        <v>0</v>
      </c>
      <c r="DO586">
        <f t="shared" si="1483"/>
        <v>0</v>
      </c>
      <c r="DP586">
        <f t="shared" si="1484"/>
        <v>0</v>
      </c>
      <c r="DQ586">
        <f t="shared" si="1485"/>
        <v>0</v>
      </c>
      <c r="DR586">
        <f t="shared" si="1486"/>
        <v>0</v>
      </c>
      <c r="DS586">
        <f t="shared" si="1487"/>
        <v>0</v>
      </c>
      <c r="DT586">
        <f t="shared" si="1488"/>
        <v>0</v>
      </c>
      <c r="DU586">
        <f t="shared" si="1489"/>
        <v>0</v>
      </c>
      <c r="DV586">
        <f t="shared" si="1490"/>
        <v>0</v>
      </c>
      <c r="DW586">
        <f t="shared" si="1491"/>
        <v>0</v>
      </c>
      <c r="DX586">
        <f t="shared" si="1492"/>
        <v>0</v>
      </c>
      <c r="DY586">
        <f t="shared" si="1493"/>
        <v>0</v>
      </c>
      <c r="DZ586">
        <f t="shared" si="1494"/>
        <v>0</v>
      </c>
    </row>
    <row r="587" spans="1:130">
      <c r="A587" s="106"/>
      <c r="B587" s="19" t="s">
        <v>205</v>
      </c>
      <c r="C587" s="97"/>
      <c r="D587" s="18"/>
      <c r="E587" s="18"/>
      <c r="F587" s="18">
        <v>0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18">
        <v>0</v>
      </c>
      <c r="N587" s="18">
        <v>0</v>
      </c>
      <c r="O587" s="18">
        <v>0</v>
      </c>
      <c r="P587" s="18">
        <v>0</v>
      </c>
      <c r="Q587" s="18">
        <v>0.96499999999999997</v>
      </c>
      <c r="R587" s="18">
        <v>0.51700000000000002</v>
      </c>
      <c r="S587" s="18">
        <v>0.35699999999999998</v>
      </c>
      <c r="T587" s="18">
        <v>0.35699999999999998</v>
      </c>
      <c r="U587" s="18">
        <v>0</v>
      </c>
      <c r="V587" s="18">
        <v>0</v>
      </c>
      <c r="W587" s="18">
        <v>5.4235999999999999E-2</v>
      </c>
      <c r="X587" s="18">
        <v>19.21048</v>
      </c>
      <c r="Y587" s="18">
        <v>1.6022000000000001</v>
      </c>
      <c r="Z587" s="18">
        <v>0.13248499999999999</v>
      </c>
      <c r="AA587" s="18">
        <v>16.19867</v>
      </c>
      <c r="AB587" s="18">
        <v>5.1305649999999998</v>
      </c>
      <c r="AC587" s="18">
        <v>4.390784</v>
      </c>
      <c r="AD587" s="18">
        <v>18.469650000000001</v>
      </c>
      <c r="AE587" s="41" t="s">
        <v>16</v>
      </c>
      <c r="AF587" s="41" t="s">
        <v>16</v>
      </c>
      <c r="AG587" s="41" t="s">
        <v>16</v>
      </c>
      <c r="AH587" s="41" t="s">
        <v>16</v>
      </c>
      <c r="AI587" s="41" t="s">
        <v>16</v>
      </c>
      <c r="AJ587" s="41" t="s">
        <v>16</v>
      </c>
      <c r="AK587" s="41" t="s">
        <v>16</v>
      </c>
      <c r="AL587" s="18">
        <v>51.99165</v>
      </c>
      <c r="AM587" s="18">
        <v>52.286850000000001</v>
      </c>
      <c r="AN587" s="18">
        <v>49.862319999999997</v>
      </c>
      <c r="AO587" s="18">
        <v>31.585129999999999</v>
      </c>
      <c r="AP587" s="18">
        <v>32.272660000000002</v>
      </c>
      <c r="AQ587" s="18">
        <v>31.317710000000002</v>
      </c>
      <c r="AR587" s="18">
        <v>49.064612400000001</v>
      </c>
      <c r="AS587" s="18">
        <v>54.290954799999994</v>
      </c>
      <c r="AT587" s="18">
        <v>82.4442758</v>
      </c>
      <c r="AU587" s="18">
        <v>115.10160620000001</v>
      </c>
      <c r="AV587" s="18">
        <v>141.80921900000001</v>
      </c>
      <c r="AW587" s="18">
        <v>93.876426900000013</v>
      </c>
      <c r="AX587" s="18">
        <v>141.8627362</v>
      </c>
      <c r="AY587" s="18">
        <v>131.1989805</v>
      </c>
      <c r="AZ587" s="18">
        <v>125.1865315</v>
      </c>
      <c r="BA587" s="18">
        <v>92.381304999999998</v>
      </c>
      <c r="BB587" s="18">
        <v>70.789355999999998</v>
      </c>
      <c r="BC587" s="18">
        <v>60.270765199999992</v>
      </c>
      <c r="BD587" s="18">
        <v>54.493560899999999</v>
      </c>
      <c r="BE587" s="18">
        <v>26.179434399999998</v>
      </c>
      <c r="BF587" s="18">
        <v>42.8712205</v>
      </c>
      <c r="BG587" s="18">
        <v>1.2410000000000001</v>
      </c>
      <c r="BH587" s="18">
        <v>0</v>
      </c>
      <c r="BI587" s="18">
        <v>0.47839509999999996</v>
      </c>
      <c r="BJ587" s="18">
        <v>0</v>
      </c>
      <c r="BK587" s="118">
        <v>0</v>
      </c>
      <c r="BL587" s="118">
        <v>0</v>
      </c>
      <c r="BM587" s="118">
        <v>0</v>
      </c>
      <c r="BN587" s="118">
        <v>0</v>
      </c>
      <c r="BO587" s="103"/>
      <c r="BP587">
        <f t="shared" si="1432"/>
        <v>0</v>
      </c>
      <c r="BQ587">
        <f t="shared" si="1433"/>
        <v>0</v>
      </c>
      <c r="BR587">
        <f t="shared" si="1434"/>
        <v>0</v>
      </c>
      <c r="BS587">
        <f t="shared" si="1435"/>
        <v>0</v>
      </c>
      <c r="BT587">
        <f t="shared" si="1436"/>
        <v>0</v>
      </c>
      <c r="BU587">
        <f t="shared" si="1437"/>
        <v>0</v>
      </c>
      <c r="BV587">
        <f t="shared" si="1438"/>
        <v>0</v>
      </c>
      <c r="BW587">
        <f t="shared" si="1439"/>
        <v>0</v>
      </c>
      <c r="BX587">
        <f t="shared" si="1440"/>
        <v>0</v>
      </c>
      <c r="BY587">
        <f t="shared" si="1441"/>
        <v>0</v>
      </c>
      <c r="BZ587">
        <f t="shared" si="1442"/>
        <v>0</v>
      </c>
      <c r="CA587">
        <f t="shared" si="1443"/>
        <v>0</v>
      </c>
      <c r="CB587">
        <f t="shared" si="1444"/>
        <v>0</v>
      </c>
      <c r="CC587">
        <f t="shared" si="1445"/>
        <v>0</v>
      </c>
      <c r="CD587">
        <f t="shared" si="1446"/>
        <v>0</v>
      </c>
      <c r="CE587">
        <f t="shared" si="1447"/>
        <v>0</v>
      </c>
      <c r="CF587">
        <f t="shared" si="1448"/>
        <v>0</v>
      </c>
      <c r="CG587">
        <f t="shared" si="1449"/>
        <v>0</v>
      </c>
      <c r="CH587">
        <f t="shared" si="1450"/>
        <v>0</v>
      </c>
      <c r="CI587">
        <f t="shared" si="1451"/>
        <v>0</v>
      </c>
      <c r="CJ587">
        <f t="shared" si="1452"/>
        <v>0</v>
      </c>
      <c r="CK587">
        <f t="shared" si="1453"/>
        <v>0</v>
      </c>
      <c r="CL587">
        <f t="shared" si="1454"/>
        <v>0</v>
      </c>
      <c r="CM587">
        <f t="shared" si="1455"/>
        <v>0</v>
      </c>
      <c r="CN587">
        <f t="shared" si="1456"/>
        <v>0</v>
      </c>
      <c r="CO587">
        <f t="shared" si="1457"/>
        <v>0</v>
      </c>
      <c r="CP587">
        <f t="shared" si="1458"/>
        <v>0</v>
      </c>
      <c r="CQ587">
        <f t="shared" si="1459"/>
        <v>0</v>
      </c>
      <c r="CR587">
        <f t="shared" si="1460"/>
        <v>0</v>
      </c>
      <c r="CS587">
        <f t="shared" si="1461"/>
        <v>0</v>
      </c>
      <c r="CT587">
        <f t="shared" si="1462"/>
        <v>0</v>
      </c>
      <c r="CU587">
        <f t="shared" si="1463"/>
        <v>0</v>
      </c>
      <c r="CV587">
        <f t="shared" si="1464"/>
        <v>0</v>
      </c>
      <c r="CW587">
        <f t="shared" si="1465"/>
        <v>0</v>
      </c>
      <c r="CX587">
        <f t="shared" si="1466"/>
        <v>0</v>
      </c>
      <c r="CY587">
        <f t="shared" si="1467"/>
        <v>0</v>
      </c>
      <c r="CZ587">
        <f t="shared" si="1468"/>
        <v>0</v>
      </c>
      <c r="DA587">
        <f t="shared" si="1469"/>
        <v>0</v>
      </c>
      <c r="DB587">
        <f t="shared" si="1470"/>
        <v>0</v>
      </c>
      <c r="DC587">
        <f t="shared" si="1471"/>
        <v>0</v>
      </c>
      <c r="DD587">
        <f t="shared" si="1472"/>
        <v>0</v>
      </c>
      <c r="DE587">
        <f t="shared" si="1473"/>
        <v>0</v>
      </c>
      <c r="DF587">
        <f t="shared" si="1474"/>
        <v>0</v>
      </c>
      <c r="DG587">
        <f t="shared" si="1475"/>
        <v>0</v>
      </c>
      <c r="DH587">
        <f t="shared" si="1476"/>
        <v>0</v>
      </c>
      <c r="DI587">
        <f t="shared" si="1477"/>
        <v>0</v>
      </c>
      <c r="DJ587">
        <f t="shared" si="1478"/>
        <v>0</v>
      </c>
      <c r="DK587">
        <f t="shared" si="1479"/>
        <v>0</v>
      </c>
      <c r="DL587">
        <f t="shared" si="1480"/>
        <v>0</v>
      </c>
      <c r="DM587">
        <f t="shared" si="1481"/>
        <v>0</v>
      </c>
      <c r="DN587">
        <f t="shared" si="1482"/>
        <v>0</v>
      </c>
      <c r="DO587">
        <f t="shared" si="1483"/>
        <v>0</v>
      </c>
      <c r="DP587">
        <f t="shared" si="1484"/>
        <v>0</v>
      </c>
      <c r="DQ587">
        <f t="shared" si="1485"/>
        <v>0</v>
      </c>
      <c r="DR587">
        <f t="shared" si="1486"/>
        <v>0</v>
      </c>
      <c r="DS587">
        <f t="shared" si="1487"/>
        <v>0</v>
      </c>
      <c r="DT587">
        <f t="shared" si="1488"/>
        <v>0</v>
      </c>
      <c r="DU587">
        <f t="shared" si="1489"/>
        <v>0</v>
      </c>
      <c r="DV587">
        <f t="shared" si="1490"/>
        <v>0</v>
      </c>
      <c r="DW587">
        <f t="shared" si="1491"/>
        <v>0</v>
      </c>
      <c r="DX587">
        <f t="shared" si="1492"/>
        <v>0</v>
      </c>
      <c r="DY587">
        <f t="shared" si="1493"/>
        <v>0</v>
      </c>
      <c r="DZ587">
        <f t="shared" si="1494"/>
        <v>0</v>
      </c>
    </row>
    <row r="588" spans="1:130">
      <c r="A588" s="106"/>
      <c r="B588" s="55" t="s">
        <v>21</v>
      </c>
      <c r="C588" s="96"/>
      <c r="D588" s="18"/>
      <c r="E588" s="18"/>
      <c r="F588" s="18">
        <v>0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8">
        <v>0</v>
      </c>
      <c r="AG588" s="18">
        <v>0</v>
      </c>
      <c r="AH588" s="18">
        <v>0</v>
      </c>
      <c r="AI588" s="18">
        <v>0</v>
      </c>
      <c r="AJ588" s="18">
        <v>0</v>
      </c>
      <c r="AK588" s="18">
        <v>0</v>
      </c>
      <c r="AL588" s="18">
        <v>0</v>
      </c>
      <c r="AM588" s="18">
        <v>0</v>
      </c>
      <c r="AN588" s="18">
        <v>0</v>
      </c>
      <c r="AO588" s="18">
        <v>0</v>
      </c>
      <c r="AP588" s="18">
        <v>0</v>
      </c>
      <c r="AQ588" s="18">
        <v>0</v>
      </c>
      <c r="AR588" s="18">
        <v>0</v>
      </c>
      <c r="AS588" s="18">
        <v>0</v>
      </c>
      <c r="AT588" s="18">
        <v>0</v>
      </c>
      <c r="AU588" s="18">
        <v>0</v>
      </c>
      <c r="AV588" s="18">
        <v>0</v>
      </c>
      <c r="AW588" s="18">
        <v>0</v>
      </c>
      <c r="AX588" s="18">
        <v>0</v>
      </c>
      <c r="AY588" s="18">
        <v>0</v>
      </c>
      <c r="AZ588" s="18">
        <v>0</v>
      </c>
      <c r="BA588" s="18">
        <v>0</v>
      </c>
      <c r="BB588" s="18">
        <v>6688</v>
      </c>
      <c r="BC588" s="18">
        <v>0</v>
      </c>
      <c r="BD588" s="18">
        <v>0</v>
      </c>
      <c r="BE588" s="25">
        <v>8246</v>
      </c>
      <c r="BF588" s="18">
        <v>0</v>
      </c>
      <c r="BG588" s="18">
        <v>0</v>
      </c>
      <c r="BH588" s="18">
        <v>0</v>
      </c>
      <c r="BI588" s="18">
        <v>0</v>
      </c>
      <c r="BJ588" s="118">
        <v>0</v>
      </c>
      <c r="BK588" s="118">
        <v>0</v>
      </c>
      <c r="BL588" s="118">
        <v>0</v>
      </c>
      <c r="BM588" s="118">
        <v>0</v>
      </c>
      <c r="BN588" s="118">
        <v>0</v>
      </c>
      <c r="BO588" s="103"/>
      <c r="BP588">
        <f t="shared" si="1432"/>
        <v>0</v>
      </c>
      <c r="BQ588">
        <f t="shared" si="1433"/>
        <v>0</v>
      </c>
      <c r="BR588">
        <f t="shared" si="1434"/>
        <v>0</v>
      </c>
      <c r="BS588">
        <f t="shared" si="1435"/>
        <v>0</v>
      </c>
      <c r="BT588">
        <f t="shared" si="1436"/>
        <v>0</v>
      </c>
      <c r="BU588">
        <f t="shared" si="1437"/>
        <v>0</v>
      </c>
      <c r="BV588">
        <f t="shared" si="1438"/>
        <v>0</v>
      </c>
      <c r="BW588">
        <f t="shared" si="1439"/>
        <v>0</v>
      </c>
      <c r="BX588">
        <f t="shared" si="1440"/>
        <v>0</v>
      </c>
      <c r="BY588">
        <f t="shared" si="1441"/>
        <v>0</v>
      </c>
      <c r="BZ588">
        <f t="shared" si="1442"/>
        <v>0</v>
      </c>
      <c r="CA588">
        <f t="shared" si="1443"/>
        <v>0</v>
      </c>
      <c r="CB588">
        <f t="shared" si="1444"/>
        <v>0</v>
      </c>
      <c r="CC588">
        <f t="shared" si="1445"/>
        <v>0</v>
      </c>
      <c r="CD588">
        <f t="shared" si="1446"/>
        <v>0</v>
      </c>
      <c r="CE588">
        <f t="shared" si="1447"/>
        <v>0</v>
      </c>
      <c r="CF588">
        <f t="shared" si="1448"/>
        <v>0</v>
      </c>
      <c r="CG588">
        <f t="shared" si="1449"/>
        <v>0</v>
      </c>
      <c r="CH588">
        <f t="shared" si="1450"/>
        <v>0</v>
      </c>
      <c r="CI588">
        <f t="shared" si="1451"/>
        <v>0</v>
      </c>
      <c r="CJ588">
        <f t="shared" si="1452"/>
        <v>0</v>
      </c>
      <c r="CK588">
        <f t="shared" si="1453"/>
        <v>0</v>
      </c>
      <c r="CL588">
        <f t="shared" si="1454"/>
        <v>0</v>
      </c>
      <c r="CM588">
        <f t="shared" si="1455"/>
        <v>0</v>
      </c>
      <c r="CN588">
        <f t="shared" si="1456"/>
        <v>0</v>
      </c>
      <c r="CO588">
        <f t="shared" si="1457"/>
        <v>0</v>
      </c>
      <c r="CP588">
        <f t="shared" si="1458"/>
        <v>0</v>
      </c>
      <c r="CQ588">
        <f t="shared" si="1459"/>
        <v>0</v>
      </c>
      <c r="CR588">
        <f t="shared" si="1460"/>
        <v>0</v>
      </c>
      <c r="CS588">
        <f t="shared" si="1461"/>
        <v>0</v>
      </c>
      <c r="CT588">
        <f t="shared" si="1462"/>
        <v>0</v>
      </c>
      <c r="CU588">
        <f t="shared" si="1463"/>
        <v>0</v>
      </c>
      <c r="CV588">
        <f t="shared" si="1464"/>
        <v>0</v>
      </c>
      <c r="CW588">
        <f t="shared" si="1465"/>
        <v>0</v>
      </c>
      <c r="CX588">
        <f t="shared" si="1466"/>
        <v>0</v>
      </c>
      <c r="CY588">
        <f t="shared" si="1467"/>
        <v>0</v>
      </c>
      <c r="CZ588">
        <f t="shared" si="1468"/>
        <v>0</v>
      </c>
      <c r="DA588">
        <f t="shared" si="1469"/>
        <v>0</v>
      </c>
      <c r="DB588">
        <f t="shared" si="1470"/>
        <v>0</v>
      </c>
      <c r="DC588">
        <f t="shared" si="1471"/>
        <v>0</v>
      </c>
      <c r="DD588">
        <f t="shared" si="1472"/>
        <v>0</v>
      </c>
      <c r="DE588">
        <f t="shared" si="1473"/>
        <v>0</v>
      </c>
      <c r="DF588">
        <f t="shared" si="1474"/>
        <v>0</v>
      </c>
      <c r="DG588">
        <f t="shared" si="1475"/>
        <v>0</v>
      </c>
      <c r="DH588">
        <f t="shared" si="1476"/>
        <v>0</v>
      </c>
      <c r="DI588">
        <f t="shared" si="1477"/>
        <v>0</v>
      </c>
      <c r="DJ588">
        <f t="shared" si="1478"/>
        <v>0</v>
      </c>
      <c r="DK588">
        <f t="shared" si="1479"/>
        <v>0</v>
      </c>
      <c r="DL588">
        <f t="shared" si="1480"/>
        <v>0</v>
      </c>
      <c r="DM588">
        <f t="shared" si="1481"/>
        <v>0</v>
      </c>
      <c r="DN588">
        <f t="shared" si="1482"/>
        <v>0</v>
      </c>
      <c r="DO588">
        <f t="shared" si="1483"/>
        <v>0</v>
      </c>
      <c r="DP588">
        <f t="shared" si="1484"/>
        <v>0</v>
      </c>
      <c r="DQ588">
        <f t="shared" si="1485"/>
        <v>0</v>
      </c>
      <c r="DR588">
        <f t="shared" si="1486"/>
        <v>0</v>
      </c>
      <c r="DS588">
        <f t="shared" si="1487"/>
        <v>0</v>
      </c>
      <c r="DT588">
        <f t="shared" si="1488"/>
        <v>0</v>
      </c>
      <c r="DU588">
        <f t="shared" si="1489"/>
        <v>0</v>
      </c>
      <c r="DV588">
        <f t="shared" si="1490"/>
        <v>0</v>
      </c>
      <c r="DW588">
        <f t="shared" si="1491"/>
        <v>0</v>
      </c>
      <c r="DX588">
        <f t="shared" si="1492"/>
        <v>0</v>
      </c>
      <c r="DY588">
        <f t="shared" si="1493"/>
        <v>0</v>
      </c>
      <c r="DZ588">
        <f t="shared" si="1494"/>
        <v>0</v>
      </c>
    </row>
    <row r="589" spans="1:130">
      <c r="A589" s="106"/>
      <c r="B589" s="55" t="s">
        <v>210</v>
      </c>
      <c r="C589" s="96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>
        <v>0</v>
      </c>
      <c r="AK589" s="18">
        <v>0</v>
      </c>
      <c r="AL589" s="18">
        <v>0</v>
      </c>
      <c r="AM589" s="18">
        <v>0</v>
      </c>
      <c r="AN589" s="18">
        <v>0</v>
      </c>
      <c r="AO589" s="18">
        <v>0</v>
      </c>
      <c r="AP589" s="18">
        <v>0</v>
      </c>
      <c r="AQ589" s="18">
        <v>0</v>
      </c>
      <c r="AR589" s="18">
        <v>0</v>
      </c>
      <c r="AS589" s="18">
        <v>0</v>
      </c>
      <c r="AT589" s="18">
        <v>0</v>
      </c>
      <c r="AU589" s="18">
        <v>54.884868421052637</v>
      </c>
      <c r="AV589" s="18">
        <v>0</v>
      </c>
      <c r="AW589" s="18">
        <v>0</v>
      </c>
      <c r="AX589" s="18">
        <v>0</v>
      </c>
      <c r="AY589" s="18">
        <v>0</v>
      </c>
      <c r="AZ589" s="18">
        <v>0</v>
      </c>
      <c r="BA589" s="18">
        <v>777.35722284434496</v>
      </c>
      <c r="BB589" s="18">
        <v>802.78037383177571</v>
      </c>
      <c r="BC589" s="18">
        <v>795.34722222222217</v>
      </c>
      <c r="BD589" s="18">
        <v>638.390928725702</v>
      </c>
      <c r="BE589" s="18">
        <v>434.90566037735852</v>
      </c>
      <c r="BF589" s="18">
        <v>627.73601398601397</v>
      </c>
      <c r="BG589" s="18">
        <v>498.33333333333331</v>
      </c>
      <c r="BH589" s="18">
        <v>456.18153364632241</v>
      </c>
      <c r="BI589" s="18">
        <v>316.97506033789222</v>
      </c>
      <c r="BJ589" s="118">
        <v>172.33201581027669</v>
      </c>
      <c r="BK589" s="118">
        <v>0</v>
      </c>
      <c r="BL589" s="118">
        <v>0</v>
      </c>
      <c r="BM589" s="118">
        <v>0</v>
      </c>
      <c r="BN589" s="118">
        <v>0</v>
      </c>
      <c r="BO589" s="103"/>
      <c r="BP589">
        <f t="shared" si="1432"/>
        <v>0</v>
      </c>
      <c r="BQ589">
        <f t="shared" si="1433"/>
        <v>0</v>
      </c>
      <c r="BR589">
        <f t="shared" si="1434"/>
        <v>0</v>
      </c>
      <c r="BS589">
        <f t="shared" si="1435"/>
        <v>0</v>
      </c>
      <c r="BT589">
        <f t="shared" si="1436"/>
        <v>0</v>
      </c>
      <c r="BU589">
        <f t="shared" si="1437"/>
        <v>0</v>
      </c>
      <c r="BV589">
        <f t="shared" si="1438"/>
        <v>0</v>
      </c>
      <c r="BW589">
        <f t="shared" si="1439"/>
        <v>0</v>
      </c>
      <c r="BX589">
        <f t="shared" si="1440"/>
        <v>0</v>
      </c>
      <c r="BY589">
        <f t="shared" si="1441"/>
        <v>0</v>
      </c>
      <c r="BZ589">
        <f t="shared" si="1442"/>
        <v>0</v>
      </c>
      <c r="CA589">
        <f t="shared" si="1443"/>
        <v>0</v>
      </c>
      <c r="CB589">
        <f t="shared" si="1444"/>
        <v>0</v>
      </c>
      <c r="CC589">
        <f t="shared" si="1445"/>
        <v>0</v>
      </c>
      <c r="CD589">
        <f t="shared" si="1446"/>
        <v>0</v>
      </c>
      <c r="CE589">
        <f t="shared" si="1447"/>
        <v>0</v>
      </c>
      <c r="CF589">
        <f t="shared" si="1448"/>
        <v>0</v>
      </c>
      <c r="CG589">
        <f t="shared" si="1449"/>
        <v>0</v>
      </c>
      <c r="CH589">
        <f t="shared" si="1450"/>
        <v>0</v>
      </c>
      <c r="CI589">
        <f t="shared" si="1451"/>
        <v>0</v>
      </c>
      <c r="CJ589">
        <f t="shared" si="1452"/>
        <v>0</v>
      </c>
      <c r="CK589">
        <f t="shared" si="1453"/>
        <v>0</v>
      </c>
      <c r="CL589">
        <f t="shared" si="1454"/>
        <v>0</v>
      </c>
      <c r="CM589">
        <f t="shared" si="1455"/>
        <v>0</v>
      </c>
      <c r="CN589">
        <f t="shared" si="1456"/>
        <v>0</v>
      </c>
      <c r="CO589">
        <f t="shared" si="1457"/>
        <v>0</v>
      </c>
      <c r="CP589">
        <f t="shared" si="1458"/>
        <v>0</v>
      </c>
      <c r="CQ589">
        <f t="shared" si="1459"/>
        <v>0</v>
      </c>
      <c r="CR589">
        <f t="shared" si="1460"/>
        <v>0</v>
      </c>
      <c r="CS589">
        <f t="shared" si="1461"/>
        <v>0</v>
      </c>
      <c r="CT589">
        <f t="shared" si="1462"/>
        <v>0</v>
      </c>
      <c r="CU589">
        <f t="shared" si="1463"/>
        <v>0</v>
      </c>
      <c r="CV589">
        <f t="shared" si="1464"/>
        <v>0</v>
      </c>
      <c r="CW589">
        <f t="shared" si="1465"/>
        <v>0</v>
      </c>
      <c r="CX589">
        <f t="shared" si="1466"/>
        <v>0</v>
      </c>
      <c r="CY589">
        <f t="shared" si="1467"/>
        <v>0</v>
      </c>
      <c r="CZ589">
        <f t="shared" si="1468"/>
        <v>0</v>
      </c>
      <c r="DA589">
        <f t="shared" si="1469"/>
        <v>0</v>
      </c>
      <c r="DB589">
        <f t="shared" si="1470"/>
        <v>0</v>
      </c>
      <c r="DC589">
        <f t="shared" si="1471"/>
        <v>0</v>
      </c>
      <c r="DD589">
        <f t="shared" si="1472"/>
        <v>0</v>
      </c>
      <c r="DE589">
        <f t="shared" si="1473"/>
        <v>0</v>
      </c>
      <c r="DF589">
        <f t="shared" si="1474"/>
        <v>0</v>
      </c>
      <c r="DG589">
        <f t="shared" si="1475"/>
        <v>0</v>
      </c>
      <c r="DH589">
        <f t="shared" si="1476"/>
        <v>0</v>
      </c>
      <c r="DI589">
        <f t="shared" si="1477"/>
        <v>0</v>
      </c>
      <c r="DJ589">
        <f t="shared" si="1478"/>
        <v>0</v>
      </c>
      <c r="DK589">
        <f t="shared" si="1479"/>
        <v>0</v>
      </c>
      <c r="DL589">
        <f t="shared" si="1480"/>
        <v>0</v>
      </c>
      <c r="DM589">
        <f t="shared" si="1481"/>
        <v>0</v>
      </c>
      <c r="DN589">
        <f t="shared" si="1482"/>
        <v>0</v>
      </c>
      <c r="DO589">
        <f t="shared" si="1483"/>
        <v>0</v>
      </c>
      <c r="DP589">
        <f t="shared" si="1484"/>
        <v>0</v>
      </c>
      <c r="DQ589">
        <f t="shared" si="1485"/>
        <v>0</v>
      </c>
      <c r="DR589">
        <f t="shared" si="1486"/>
        <v>0</v>
      </c>
      <c r="DS589">
        <f t="shared" si="1487"/>
        <v>0</v>
      </c>
      <c r="DT589">
        <f t="shared" si="1488"/>
        <v>0</v>
      </c>
      <c r="DU589">
        <f t="shared" si="1489"/>
        <v>0</v>
      </c>
      <c r="DV589">
        <f t="shared" si="1490"/>
        <v>0</v>
      </c>
      <c r="DW589">
        <f t="shared" si="1491"/>
        <v>0</v>
      </c>
      <c r="DX589">
        <f t="shared" si="1492"/>
        <v>0</v>
      </c>
      <c r="DY589">
        <f t="shared" si="1493"/>
        <v>0</v>
      </c>
      <c r="DZ589">
        <f t="shared" si="1494"/>
        <v>0</v>
      </c>
    </row>
    <row r="590" spans="1:130" ht="15.75">
      <c r="A590" s="106" t="str">
        <f>IF(LEFT(B659,1)&lt;&gt;"",IF(LEFT(B659,1)&lt;&gt;" ",COUNT($A$66:A588)+1,""),"")</f>
        <v/>
      </c>
      <c r="B590" s="55"/>
      <c r="C590" s="96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2"/>
      <c r="BI590" s="2"/>
      <c r="BJ590" s="2"/>
      <c r="BK590" s="2"/>
      <c r="BL590" s="2"/>
      <c r="BM590" s="2"/>
      <c r="BN590" s="2"/>
      <c r="BO590" s="103"/>
    </row>
    <row r="591" spans="1:130">
      <c r="A591" s="105">
        <f>IF(LEFT(B591,1)&lt;&gt;"",IF(LEFT(B591,1)&lt;&gt;" ",COUNT($A$66:A590)+1,""),"")</f>
        <v>72</v>
      </c>
      <c r="B591" s="54" t="s">
        <v>86</v>
      </c>
      <c r="C591" s="96">
        <v>3</v>
      </c>
      <c r="D591" s="22">
        <f>SUM(D592:D595)</f>
        <v>0</v>
      </c>
      <c r="E591" s="22">
        <f t="shared" ref="E591:BK591" si="1495">SUM(E592:E595)</f>
        <v>0</v>
      </c>
      <c r="F591" s="22">
        <f t="shared" si="1495"/>
        <v>0</v>
      </c>
      <c r="G591" s="22">
        <f t="shared" si="1495"/>
        <v>0</v>
      </c>
      <c r="H591" s="22">
        <f t="shared" si="1495"/>
        <v>0</v>
      </c>
      <c r="I591" s="22">
        <f t="shared" si="1495"/>
        <v>0</v>
      </c>
      <c r="J591" s="22">
        <f t="shared" si="1495"/>
        <v>0</v>
      </c>
      <c r="K591" s="22">
        <f t="shared" si="1495"/>
        <v>0</v>
      </c>
      <c r="L591" s="22">
        <f t="shared" si="1495"/>
        <v>0</v>
      </c>
      <c r="M591" s="22">
        <f t="shared" si="1495"/>
        <v>0</v>
      </c>
      <c r="N591" s="22">
        <f t="shared" si="1495"/>
        <v>0.28000000000000003</v>
      </c>
      <c r="O591" s="22">
        <f t="shared" si="1495"/>
        <v>3.4990399999999999</v>
      </c>
      <c r="P591" s="22">
        <f t="shared" si="1495"/>
        <v>6.0633999999999997</v>
      </c>
      <c r="Q591" s="22">
        <f t="shared" si="1495"/>
        <v>7.65327</v>
      </c>
      <c r="R591" s="22">
        <f t="shared" si="1495"/>
        <v>10.654719999999999</v>
      </c>
      <c r="S591" s="22">
        <f t="shared" si="1495"/>
        <v>13.22784</v>
      </c>
      <c r="T591" s="22">
        <f t="shared" si="1495"/>
        <v>17.025410000000001</v>
      </c>
      <c r="U591" s="22">
        <f t="shared" si="1495"/>
        <v>19.667200000000001</v>
      </c>
      <c r="V591" s="22">
        <f t="shared" si="1495"/>
        <v>22.4712</v>
      </c>
      <c r="W591" s="22">
        <f t="shared" si="1495"/>
        <v>25.95749</v>
      </c>
      <c r="X591" s="22">
        <f t="shared" si="1495"/>
        <v>26.992709999999999</v>
      </c>
      <c r="Y591" s="22">
        <f t="shared" si="1495"/>
        <v>28.249659999999999</v>
      </c>
      <c r="Z591" s="22">
        <f t="shared" si="1495"/>
        <v>30.247219999999999</v>
      </c>
      <c r="AA591" s="22">
        <f t="shared" si="1495"/>
        <v>30.153880000000001</v>
      </c>
      <c r="AB591" s="22">
        <f t="shared" si="1495"/>
        <v>8.9296240000000004</v>
      </c>
      <c r="AC591" s="22">
        <f t="shared" si="1495"/>
        <v>9.3640000000000008</v>
      </c>
      <c r="AD591" s="22">
        <f t="shared" si="1495"/>
        <v>10.3</v>
      </c>
      <c r="AE591" s="22">
        <f t="shared" si="1495"/>
        <v>22.072465999999999</v>
      </c>
      <c r="AF591" s="22">
        <f t="shared" si="1495"/>
        <v>66.138839999999988</v>
      </c>
      <c r="AG591" s="22">
        <f t="shared" si="1495"/>
        <v>1056.4578000000001</v>
      </c>
      <c r="AH591" s="22">
        <f t="shared" si="1495"/>
        <v>985.31200000000001</v>
      </c>
      <c r="AI591" s="22">
        <f t="shared" si="1495"/>
        <v>1143.3800999999999</v>
      </c>
      <c r="AJ591" s="22">
        <f t="shared" si="1495"/>
        <v>2025.9179999999999</v>
      </c>
      <c r="AK591" s="22">
        <f t="shared" si="1495"/>
        <v>1740.2571</v>
      </c>
      <c r="AL591" s="22">
        <f t="shared" si="1495"/>
        <v>1321.3038999999999</v>
      </c>
      <c r="AM591" s="22">
        <f t="shared" si="1495"/>
        <v>931.79039999999998</v>
      </c>
      <c r="AN591" s="22">
        <f t="shared" si="1495"/>
        <v>726.16800000000001</v>
      </c>
      <c r="AO591" s="22">
        <f t="shared" si="1495"/>
        <v>996.86249999999995</v>
      </c>
      <c r="AP591" s="22">
        <f t="shared" si="1495"/>
        <v>532.52467000000001</v>
      </c>
      <c r="AQ591" s="22">
        <f t="shared" si="1495"/>
        <v>895.79735000000005</v>
      </c>
      <c r="AR591" s="22">
        <f t="shared" si="1495"/>
        <v>562.78168149999999</v>
      </c>
      <c r="AS591" s="22">
        <f t="shared" si="1495"/>
        <v>696.13145049999991</v>
      </c>
      <c r="AT591" s="22">
        <f t="shared" si="1495"/>
        <v>1219.6064838</v>
      </c>
      <c r="AU591" s="22">
        <f t="shared" si="1495"/>
        <v>503.65946160000004</v>
      </c>
      <c r="AV591" s="22">
        <f t="shared" si="1495"/>
        <v>320.20783699999998</v>
      </c>
      <c r="AW591" s="22">
        <f t="shared" si="1495"/>
        <v>237.40663940000002</v>
      </c>
      <c r="AX591" s="22">
        <f t="shared" si="1495"/>
        <v>244.59848820000002</v>
      </c>
      <c r="AY591" s="22">
        <f t="shared" si="1495"/>
        <v>2522.2318064000001</v>
      </c>
      <c r="AZ591" s="22">
        <f t="shared" si="1495"/>
        <v>2137.1958813000001</v>
      </c>
      <c r="BA591" s="22">
        <f t="shared" si="1495"/>
        <v>17.423027400000002</v>
      </c>
      <c r="BB591" s="22">
        <f t="shared" si="1495"/>
        <v>17.929445200000004</v>
      </c>
      <c r="BC591" s="22">
        <f t="shared" si="1495"/>
        <v>20.654354299999998</v>
      </c>
      <c r="BD591" s="22">
        <f t="shared" si="1495"/>
        <v>17.374823600000003</v>
      </c>
      <c r="BE591" s="22">
        <f t="shared" si="1495"/>
        <v>17.6776734</v>
      </c>
      <c r="BF591" s="22">
        <f t="shared" si="1495"/>
        <v>17.579660899999997</v>
      </c>
      <c r="BG591" s="22">
        <f t="shared" si="1495"/>
        <v>17.642489100000002</v>
      </c>
      <c r="BH591" s="22">
        <f t="shared" si="1495"/>
        <v>17.437515999999999</v>
      </c>
      <c r="BI591" s="22">
        <f t="shared" si="1495"/>
        <v>17.500265499999998</v>
      </c>
      <c r="BJ591" s="22">
        <f t="shared" si="1495"/>
        <v>115.3268341</v>
      </c>
      <c r="BK591" s="22">
        <f t="shared" si="1495"/>
        <v>17.639173700000004</v>
      </c>
      <c r="BL591" s="22">
        <f>SUM(BL592:BL595)</f>
        <v>17.462889699999998</v>
      </c>
      <c r="BM591" s="22">
        <f>SUM(BM592:BM595)</f>
        <v>17.452110899999997</v>
      </c>
      <c r="BN591" s="22">
        <f>SUM(BN592:BN595)</f>
        <v>18</v>
      </c>
      <c r="BO591" s="103"/>
      <c r="BP591">
        <f t="shared" ref="BP591:BY596" si="1496">IF($C591&lt;&gt;"",IF(D591&gt;0,1,0),0)</f>
        <v>0</v>
      </c>
      <c r="BQ591">
        <f t="shared" si="1496"/>
        <v>0</v>
      </c>
      <c r="BR591">
        <f t="shared" si="1496"/>
        <v>0</v>
      </c>
      <c r="BS591">
        <f t="shared" si="1496"/>
        <v>0</v>
      </c>
      <c r="BT591">
        <f t="shared" si="1496"/>
        <v>0</v>
      </c>
      <c r="BU591">
        <f t="shared" si="1496"/>
        <v>0</v>
      </c>
      <c r="BV591">
        <f t="shared" si="1496"/>
        <v>0</v>
      </c>
      <c r="BW591">
        <f t="shared" si="1496"/>
        <v>0</v>
      </c>
      <c r="BX591">
        <f t="shared" si="1496"/>
        <v>0</v>
      </c>
      <c r="BY591">
        <f t="shared" si="1496"/>
        <v>0</v>
      </c>
      <c r="BZ591">
        <f t="shared" ref="BZ591:CI596" si="1497">IF($C591&lt;&gt;"",IF(N591&gt;0,1,0),0)</f>
        <v>1</v>
      </c>
      <c r="CA591">
        <f t="shared" si="1497"/>
        <v>1</v>
      </c>
      <c r="CB591">
        <f t="shared" si="1497"/>
        <v>1</v>
      </c>
      <c r="CC591">
        <f t="shared" si="1497"/>
        <v>1</v>
      </c>
      <c r="CD591">
        <f t="shared" si="1497"/>
        <v>1</v>
      </c>
      <c r="CE591">
        <f t="shared" si="1497"/>
        <v>1</v>
      </c>
      <c r="CF591">
        <f t="shared" si="1497"/>
        <v>1</v>
      </c>
      <c r="CG591">
        <f t="shared" si="1497"/>
        <v>1</v>
      </c>
      <c r="CH591">
        <f t="shared" si="1497"/>
        <v>1</v>
      </c>
      <c r="CI591">
        <f t="shared" si="1497"/>
        <v>1</v>
      </c>
      <c r="CJ591">
        <f t="shared" ref="CJ591:CS596" si="1498">IF($C591&lt;&gt;"",IF(X591&gt;0,1,0),0)</f>
        <v>1</v>
      </c>
      <c r="CK591">
        <f t="shared" si="1498"/>
        <v>1</v>
      </c>
      <c r="CL591">
        <f t="shared" si="1498"/>
        <v>1</v>
      </c>
      <c r="CM591">
        <f t="shared" si="1498"/>
        <v>1</v>
      </c>
      <c r="CN591">
        <f t="shared" si="1498"/>
        <v>1</v>
      </c>
      <c r="CO591">
        <f t="shared" si="1498"/>
        <v>1</v>
      </c>
      <c r="CP591">
        <f t="shared" si="1498"/>
        <v>1</v>
      </c>
      <c r="CQ591">
        <f t="shared" si="1498"/>
        <v>1</v>
      </c>
      <c r="CR591">
        <f t="shared" si="1498"/>
        <v>1</v>
      </c>
      <c r="CS591">
        <f t="shared" si="1498"/>
        <v>1</v>
      </c>
      <c r="CT591">
        <f t="shared" ref="CT591:DC596" si="1499">IF($C591&lt;&gt;"",IF(AH591&gt;0,1,0),0)</f>
        <v>1</v>
      </c>
      <c r="CU591">
        <f t="shared" si="1499"/>
        <v>1</v>
      </c>
      <c r="CV591">
        <f t="shared" si="1499"/>
        <v>1</v>
      </c>
      <c r="CW591">
        <f t="shared" si="1499"/>
        <v>1</v>
      </c>
      <c r="CX591">
        <f t="shared" si="1499"/>
        <v>1</v>
      </c>
      <c r="CY591">
        <f t="shared" si="1499"/>
        <v>1</v>
      </c>
      <c r="CZ591">
        <f t="shared" si="1499"/>
        <v>1</v>
      </c>
      <c r="DA591">
        <f t="shared" si="1499"/>
        <v>1</v>
      </c>
      <c r="DB591">
        <f t="shared" si="1499"/>
        <v>1</v>
      </c>
      <c r="DC591">
        <f t="shared" si="1499"/>
        <v>1</v>
      </c>
      <c r="DD591">
        <f t="shared" ref="DD591:DM596" si="1500">IF($C591&lt;&gt;"",IF(AR591&gt;0,1,0),0)</f>
        <v>1</v>
      </c>
      <c r="DE591">
        <f t="shared" si="1500"/>
        <v>1</v>
      </c>
      <c r="DF591">
        <f t="shared" si="1500"/>
        <v>1</v>
      </c>
      <c r="DG591">
        <f t="shared" si="1500"/>
        <v>1</v>
      </c>
      <c r="DH591">
        <f t="shared" si="1500"/>
        <v>1</v>
      </c>
      <c r="DI591">
        <f t="shared" si="1500"/>
        <v>1</v>
      </c>
      <c r="DJ591">
        <f t="shared" si="1500"/>
        <v>1</v>
      </c>
      <c r="DK591">
        <f t="shared" si="1500"/>
        <v>1</v>
      </c>
      <c r="DL591">
        <f t="shared" si="1500"/>
        <v>1</v>
      </c>
      <c r="DM591">
        <f t="shared" si="1500"/>
        <v>1</v>
      </c>
      <c r="DN591">
        <f t="shared" ref="DN591:DW596" si="1501">IF($C591&lt;&gt;"",IF(BB591&gt;0,1,0),0)</f>
        <v>1</v>
      </c>
      <c r="DO591">
        <f t="shared" si="1501"/>
        <v>1</v>
      </c>
      <c r="DP591">
        <f t="shared" si="1501"/>
        <v>1</v>
      </c>
      <c r="DQ591">
        <f t="shared" si="1501"/>
        <v>1</v>
      </c>
      <c r="DR591">
        <f t="shared" si="1501"/>
        <v>1</v>
      </c>
      <c r="DS591">
        <f t="shared" si="1501"/>
        <v>1</v>
      </c>
      <c r="DT591">
        <f t="shared" si="1501"/>
        <v>1</v>
      </c>
      <c r="DU591">
        <f t="shared" si="1501"/>
        <v>1</v>
      </c>
      <c r="DV591">
        <f t="shared" si="1501"/>
        <v>1</v>
      </c>
      <c r="DW591">
        <f t="shared" si="1501"/>
        <v>1</v>
      </c>
      <c r="DX591">
        <f t="shared" ref="DX591:DZ596" si="1502">IF($C591&lt;&gt;"",IF(BL591&gt;0,1,0),0)</f>
        <v>1</v>
      </c>
      <c r="DY591">
        <f t="shared" si="1502"/>
        <v>1</v>
      </c>
      <c r="DZ591">
        <f t="shared" si="1502"/>
        <v>1</v>
      </c>
    </row>
    <row r="592" spans="1:130">
      <c r="A592" s="106"/>
      <c r="B592" s="19" t="s">
        <v>2</v>
      </c>
      <c r="C592" s="98"/>
      <c r="D592" s="18">
        <v>0</v>
      </c>
      <c r="E592" s="18">
        <v>0</v>
      </c>
      <c r="F592" s="18">
        <v>0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18">
        <v>0</v>
      </c>
      <c r="N592" s="18">
        <v>0</v>
      </c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18">
        <v>586</v>
      </c>
      <c r="AH592" s="22"/>
      <c r="AI592" s="22"/>
      <c r="AJ592" s="18">
        <v>771</v>
      </c>
      <c r="AK592" s="22"/>
      <c r="AL592" s="18">
        <v>1147</v>
      </c>
      <c r="AM592" s="22"/>
      <c r="AN592" s="41" t="s">
        <v>16</v>
      </c>
      <c r="AO592" s="18">
        <v>400</v>
      </c>
      <c r="AP592" s="41" t="s">
        <v>16</v>
      </c>
      <c r="AQ592" s="18">
        <v>821</v>
      </c>
      <c r="AR592" s="22"/>
      <c r="AS592" s="41" t="s">
        <v>16</v>
      </c>
      <c r="AT592" s="18">
        <v>1170</v>
      </c>
      <c r="AU592" s="18">
        <v>0</v>
      </c>
      <c r="AV592" s="18">
        <v>0</v>
      </c>
      <c r="AW592" s="18">
        <v>0</v>
      </c>
      <c r="AX592" s="18">
        <v>0</v>
      </c>
      <c r="AY592" s="18">
        <v>2500</v>
      </c>
      <c r="AZ592" s="145">
        <v>2103</v>
      </c>
      <c r="BA592" s="18">
        <v>0</v>
      </c>
      <c r="BB592" s="18">
        <v>0</v>
      </c>
      <c r="BC592" s="18">
        <v>0</v>
      </c>
      <c r="BD592" s="18">
        <v>0</v>
      </c>
      <c r="BE592" s="18">
        <v>0</v>
      </c>
      <c r="BF592" s="20">
        <v>0</v>
      </c>
      <c r="BG592" s="20">
        <v>0</v>
      </c>
      <c r="BH592" s="20">
        <v>0</v>
      </c>
      <c r="BI592" s="20">
        <v>0</v>
      </c>
      <c r="BJ592" s="118">
        <v>0</v>
      </c>
      <c r="BK592" s="118">
        <v>0</v>
      </c>
      <c r="BL592" s="118">
        <v>0</v>
      </c>
      <c r="BM592" s="118">
        <v>0</v>
      </c>
      <c r="BN592" s="118">
        <v>0</v>
      </c>
      <c r="BO592" s="103"/>
      <c r="BP592">
        <f t="shared" si="1496"/>
        <v>0</v>
      </c>
      <c r="BQ592">
        <f t="shared" si="1496"/>
        <v>0</v>
      </c>
      <c r="BR592">
        <f t="shared" si="1496"/>
        <v>0</v>
      </c>
      <c r="BS592">
        <f t="shared" si="1496"/>
        <v>0</v>
      </c>
      <c r="BT592">
        <f t="shared" si="1496"/>
        <v>0</v>
      </c>
      <c r="BU592">
        <f t="shared" si="1496"/>
        <v>0</v>
      </c>
      <c r="BV592">
        <f t="shared" si="1496"/>
        <v>0</v>
      </c>
      <c r="BW592">
        <f t="shared" si="1496"/>
        <v>0</v>
      </c>
      <c r="BX592">
        <f t="shared" si="1496"/>
        <v>0</v>
      </c>
      <c r="BY592">
        <f t="shared" si="1496"/>
        <v>0</v>
      </c>
      <c r="BZ592">
        <f t="shared" si="1497"/>
        <v>0</v>
      </c>
      <c r="CA592">
        <f t="shared" si="1497"/>
        <v>0</v>
      </c>
      <c r="CB592">
        <f t="shared" si="1497"/>
        <v>0</v>
      </c>
      <c r="CC592">
        <f t="shared" si="1497"/>
        <v>0</v>
      </c>
      <c r="CD592">
        <f t="shared" si="1497"/>
        <v>0</v>
      </c>
      <c r="CE592">
        <f t="shared" si="1497"/>
        <v>0</v>
      </c>
      <c r="CF592">
        <f t="shared" si="1497"/>
        <v>0</v>
      </c>
      <c r="CG592">
        <f t="shared" si="1497"/>
        <v>0</v>
      </c>
      <c r="CH592">
        <f t="shared" si="1497"/>
        <v>0</v>
      </c>
      <c r="CI592">
        <f t="shared" si="1497"/>
        <v>0</v>
      </c>
      <c r="CJ592">
        <f t="shared" si="1498"/>
        <v>0</v>
      </c>
      <c r="CK592">
        <f t="shared" si="1498"/>
        <v>0</v>
      </c>
      <c r="CL592">
        <f t="shared" si="1498"/>
        <v>0</v>
      </c>
      <c r="CM592">
        <f t="shared" si="1498"/>
        <v>0</v>
      </c>
      <c r="CN592">
        <f t="shared" si="1498"/>
        <v>0</v>
      </c>
      <c r="CO592">
        <f t="shared" si="1498"/>
        <v>0</v>
      </c>
      <c r="CP592">
        <f t="shared" si="1498"/>
        <v>0</v>
      </c>
      <c r="CQ592">
        <f t="shared" si="1498"/>
        <v>0</v>
      </c>
      <c r="CR592">
        <f t="shared" si="1498"/>
        <v>0</v>
      </c>
      <c r="CS592">
        <f t="shared" si="1498"/>
        <v>0</v>
      </c>
      <c r="CT592">
        <f t="shared" si="1499"/>
        <v>0</v>
      </c>
      <c r="CU592">
        <f t="shared" si="1499"/>
        <v>0</v>
      </c>
      <c r="CV592">
        <f t="shared" si="1499"/>
        <v>0</v>
      </c>
      <c r="CW592">
        <f t="shared" si="1499"/>
        <v>0</v>
      </c>
      <c r="CX592">
        <f t="shared" si="1499"/>
        <v>0</v>
      </c>
      <c r="CY592">
        <f t="shared" si="1499"/>
        <v>0</v>
      </c>
      <c r="CZ592">
        <f t="shared" si="1499"/>
        <v>0</v>
      </c>
      <c r="DA592">
        <f t="shared" si="1499"/>
        <v>0</v>
      </c>
      <c r="DB592">
        <f t="shared" si="1499"/>
        <v>0</v>
      </c>
      <c r="DC592">
        <f t="shared" si="1499"/>
        <v>0</v>
      </c>
      <c r="DD592">
        <f t="shared" si="1500"/>
        <v>0</v>
      </c>
      <c r="DE592">
        <f t="shared" si="1500"/>
        <v>0</v>
      </c>
      <c r="DF592">
        <f t="shared" si="1500"/>
        <v>0</v>
      </c>
      <c r="DG592">
        <f t="shared" si="1500"/>
        <v>0</v>
      </c>
      <c r="DH592">
        <f t="shared" si="1500"/>
        <v>0</v>
      </c>
      <c r="DI592">
        <f t="shared" si="1500"/>
        <v>0</v>
      </c>
      <c r="DJ592">
        <f t="shared" si="1500"/>
        <v>0</v>
      </c>
      <c r="DK592">
        <f t="shared" si="1500"/>
        <v>0</v>
      </c>
      <c r="DL592">
        <f t="shared" si="1500"/>
        <v>0</v>
      </c>
      <c r="DM592">
        <f t="shared" si="1500"/>
        <v>0</v>
      </c>
      <c r="DN592">
        <f t="shared" si="1501"/>
        <v>0</v>
      </c>
      <c r="DO592">
        <f t="shared" si="1501"/>
        <v>0</v>
      </c>
      <c r="DP592">
        <f t="shared" si="1501"/>
        <v>0</v>
      </c>
      <c r="DQ592">
        <f t="shared" si="1501"/>
        <v>0</v>
      </c>
      <c r="DR592">
        <f t="shared" si="1501"/>
        <v>0</v>
      </c>
      <c r="DS592">
        <f t="shared" si="1501"/>
        <v>0</v>
      </c>
      <c r="DT592">
        <f t="shared" si="1501"/>
        <v>0</v>
      </c>
      <c r="DU592">
        <f t="shared" si="1501"/>
        <v>0</v>
      </c>
      <c r="DV592">
        <f t="shared" si="1501"/>
        <v>0</v>
      </c>
      <c r="DW592">
        <f t="shared" si="1501"/>
        <v>0</v>
      </c>
      <c r="DX592">
        <f t="shared" si="1502"/>
        <v>0</v>
      </c>
      <c r="DY592">
        <f t="shared" si="1502"/>
        <v>0</v>
      </c>
      <c r="DZ592">
        <f t="shared" si="1502"/>
        <v>0</v>
      </c>
    </row>
    <row r="593" spans="1:130">
      <c r="A593" s="106"/>
      <c r="B593" s="55" t="s">
        <v>3</v>
      </c>
      <c r="C593" s="98"/>
      <c r="D593" s="18">
        <v>0</v>
      </c>
      <c r="E593" s="18">
        <v>0</v>
      </c>
      <c r="F593" s="18">
        <v>0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18">
        <v>0</v>
      </c>
      <c r="N593" s="18">
        <v>0.28000000000000003</v>
      </c>
      <c r="O593" s="18">
        <v>3.4990399999999999</v>
      </c>
      <c r="P593" s="18">
        <v>6.0633999999999997</v>
      </c>
      <c r="Q593" s="18">
        <v>7.65327</v>
      </c>
      <c r="R593" s="18">
        <v>10.654719999999999</v>
      </c>
      <c r="S593" s="18">
        <v>13.22784</v>
      </c>
      <c r="T593" s="18">
        <v>17.025410000000001</v>
      </c>
      <c r="U593" s="18">
        <v>19.667200000000001</v>
      </c>
      <c r="V593" s="18">
        <v>22.4712</v>
      </c>
      <c r="W593" s="18">
        <v>25.95749</v>
      </c>
      <c r="X593" s="18">
        <v>26.992709999999999</v>
      </c>
      <c r="Y593" s="18">
        <v>28.249659999999999</v>
      </c>
      <c r="Z593" s="18">
        <v>30.247219999999999</v>
      </c>
      <c r="AA593" s="18">
        <v>30.153880000000001</v>
      </c>
      <c r="AB593" s="18">
        <v>8.9296240000000004</v>
      </c>
      <c r="AC593" s="18">
        <v>9.3640000000000008</v>
      </c>
      <c r="AD593" s="18">
        <v>10.3</v>
      </c>
      <c r="AE593" s="18">
        <v>14.483219999999999</v>
      </c>
      <c r="AF593" s="18">
        <v>33.179969999999997</v>
      </c>
      <c r="AG593" s="41" t="s">
        <v>16</v>
      </c>
      <c r="AH593" s="18">
        <v>256.31619999999998</v>
      </c>
      <c r="AI593" s="18">
        <v>129.12909999999999</v>
      </c>
      <c r="AJ593" s="41" t="s">
        <v>16</v>
      </c>
      <c r="AK593" s="18">
        <v>451.25709999999998</v>
      </c>
      <c r="AL593" s="41" t="s">
        <v>16</v>
      </c>
      <c r="AM593" s="18">
        <v>731.7595</v>
      </c>
      <c r="AN593" s="18">
        <v>425.10750000000002</v>
      </c>
      <c r="AO593" s="18">
        <v>459.36649999999997</v>
      </c>
      <c r="AP593" s="18">
        <v>450.762</v>
      </c>
      <c r="AQ593" s="41" t="s">
        <v>16</v>
      </c>
      <c r="AR593" s="18">
        <v>511.46253929999995</v>
      </c>
      <c r="AS593" s="18">
        <v>641.35955049999995</v>
      </c>
      <c r="AT593" s="41" t="s">
        <v>16</v>
      </c>
      <c r="AU593" s="18">
        <v>432.76738270000004</v>
      </c>
      <c r="AV593" s="18">
        <v>290.54553129999999</v>
      </c>
      <c r="AW593" s="18">
        <v>209.92189190000002</v>
      </c>
      <c r="AX593" s="18">
        <v>220.09108800000001</v>
      </c>
      <c r="AY593" s="41" t="s">
        <v>16</v>
      </c>
      <c r="AZ593" s="18">
        <v>34.195881300000003</v>
      </c>
      <c r="BA593" s="18">
        <v>17.423027400000002</v>
      </c>
      <c r="BB593" s="18">
        <v>17.204445200000002</v>
      </c>
      <c r="BC593" s="18">
        <v>20.654354299999998</v>
      </c>
      <c r="BD593" s="34">
        <v>17.374823600000003</v>
      </c>
      <c r="BE593" s="76">
        <v>17.6776734</v>
      </c>
      <c r="BF593" s="18">
        <v>17.579660899999997</v>
      </c>
      <c r="BG593" s="18">
        <v>17.642489100000002</v>
      </c>
      <c r="BH593" s="18">
        <v>17.437515999999999</v>
      </c>
      <c r="BI593" s="18">
        <v>17.500265499999998</v>
      </c>
      <c r="BJ593" s="18">
        <v>115.3268341</v>
      </c>
      <c r="BK593" s="141">
        <v>17.639173700000004</v>
      </c>
      <c r="BL593" s="118">
        <v>17.462889699999998</v>
      </c>
      <c r="BM593" s="118">
        <v>17.452110899999997</v>
      </c>
      <c r="BN593" s="118">
        <v>18</v>
      </c>
      <c r="BO593" s="103"/>
      <c r="BP593">
        <f t="shared" si="1496"/>
        <v>0</v>
      </c>
      <c r="BQ593">
        <f t="shared" si="1496"/>
        <v>0</v>
      </c>
      <c r="BR593">
        <f t="shared" si="1496"/>
        <v>0</v>
      </c>
      <c r="BS593">
        <f t="shared" si="1496"/>
        <v>0</v>
      </c>
      <c r="BT593">
        <f t="shared" si="1496"/>
        <v>0</v>
      </c>
      <c r="BU593">
        <f t="shared" si="1496"/>
        <v>0</v>
      </c>
      <c r="BV593">
        <f t="shared" si="1496"/>
        <v>0</v>
      </c>
      <c r="BW593">
        <f t="shared" si="1496"/>
        <v>0</v>
      </c>
      <c r="BX593">
        <f t="shared" si="1496"/>
        <v>0</v>
      </c>
      <c r="BY593">
        <f t="shared" si="1496"/>
        <v>0</v>
      </c>
      <c r="BZ593">
        <f t="shared" si="1497"/>
        <v>0</v>
      </c>
      <c r="CA593">
        <f t="shared" si="1497"/>
        <v>0</v>
      </c>
      <c r="CB593">
        <f t="shared" si="1497"/>
        <v>0</v>
      </c>
      <c r="CC593">
        <f t="shared" si="1497"/>
        <v>0</v>
      </c>
      <c r="CD593">
        <f t="shared" si="1497"/>
        <v>0</v>
      </c>
      <c r="CE593">
        <f t="shared" si="1497"/>
        <v>0</v>
      </c>
      <c r="CF593">
        <f t="shared" si="1497"/>
        <v>0</v>
      </c>
      <c r="CG593">
        <f t="shared" si="1497"/>
        <v>0</v>
      </c>
      <c r="CH593">
        <f t="shared" si="1497"/>
        <v>0</v>
      </c>
      <c r="CI593">
        <f t="shared" si="1497"/>
        <v>0</v>
      </c>
      <c r="CJ593">
        <f t="shared" si="1498"/>
        <v>0</v>
      </c>
      <c r="CK593">
        <f t="shared" si="1498"/>
        <v>0</v>
      </c>
      <c r="CL593">
        <f t="shared" si="1498"/>
        <v>0</v>
      </c>
      <c r="CM593">
        <f t="shared" si="1498"/>
        <v>0</v>
      </c>
      <c r="CN593">
        <f t="shared" si="1498"/>
        <v>0</v>
      </c>
      <c r="CO593">
        <f t="shared" si="1498"/>
        <v>0</v>
      </c>
      <c r="CP593">
        <f t="shared" si="1498"/>
        <v>0</v>
      </c>
      <c r="CQ593">
        <f t="shared" si="1498"/>
        <v>0</v>
      </c>
      <c r="CR593">
        <f t="shared" si="1498"/>
        <v>0</v>
      </c>
      <c r="CS593">
        <f t="shared" si="1498"/>
        <v>0</v>
      </c>
      <c r="CT593">
        <f t="shared" si="1499"/>
        <v>0</v>
      </c>
      <c r="CU593">
        <f t="shared" si="1499"/>
        <v>0</v>
      </c>
      <c r="CV593">
        <f t="shared" si="1499"/>
        <v>0</v>
      </c>
      <c r="CW593">
        <f t="shared" si="1499"/>
        <v>0</v>
      </c>
      <c r="CX593">
        <f t="shared" si="1499"/>
        <v>0</v>
      </c>
      <c r="CY593">
        <f t="shared" si="1499"/>
        <v>0</v>
      </c>
      <c r="CZ593">
        <f t="shared" si="1499"/>
        <v>0</v>
      </c>
      <c r="DA593">
        <f t="shared" si="1499"/>
        <v>0</v>
      </c>
      <c r="DB593">
        <f t="shared" si="1499"/>
        <v>0</v>
      </c>
      <c r="DC593">
        <f t="shared" si="1499"/>
        <v>0</v>
      </c>
      <c r="DD593">
        <f t="shared" si="1500"/>
        <v>0</v>
      </c>
      <c r="DE593">
        <f t="shared" si="1500"/>
        <v>0</v>
      </c>
      <c r="DF593">
        <f t="shared" si="1500"/>
        <v>0</v>
      </c>
      <c r="DG593">
        <f t="shared" si="1500"/>
        <v>0</v>
      </c>
      <c r="DH593">
        <f t="shared" si="1500"/>
        <v>0</v>
      </c>
      <c r="DI593">
        <f t="shared" si="1500"/>
        <v>0</v>
      </c>
      <c r="DJ593">
        <f t="shared" si="1500"/>
        <v>0</v>
      </c>
      <c r="DK593">
        <f t="shared" si="1500"/>
        <v>0</v>
      </c>
      <c r="DL593">
        <f t="shared" si="1500"/>
        <v>0</v>
      </c>
      <c r="DM593">
        <f t="shared" si="1500"/>
        <v>0</v>
      </c>
      <c r="DN593">
        <f t="shared" si="1501"/>
        <v>0</v>
      </c>
      <c r="DO593">
        <f t="shared" si="1501"/>
        <v>0</v>
      </c>
      <c r="DP593">
        <f t="shared" si="1501"/>
        <v>0</v>
      </c>
      <c r="DQ593">
        <f t="shared" si="1501"/>
        <v>0</v>
      </c>
      <c r="DR593">
        <f t="shared" si="1501"/>
        <v>0</v>
      </c>
      <c r="DS593">
        <f t="shared" si="1501"/>
        <v>0</v>
      </c>
      <c r="DT593">
        <f t="shared" si="1501"/>
        <v>0</v>
      </c>
      <c r="DU593">
        <f t="shared" si="1501"/>
        <v>0</v>
      </c>
      <c r="DV593">
        <f t="shared" si="1501"/>
        <v>0</v>
      </c>
      <c r="DW593">
        <f t="shared" si="1501"/>
        <v>0</v>
      </c>
      <c r="DX593">
        <f t="shared" si="1502"/>
        <v>0</v>
      </c>
      <c r="DY593">
        <f t="shared" si="1502"/>
        <v>0</v>
      </c>
      <c r="DZ593">
        <f t="shared" si="1502"/>
        <v>0</v>
      </c>
    </row>
    <row r="594" spans="1:130">
      <c r="A594" s="106" t="str">
        <f>IF(LEFT(B673,1)&lt;&gt;"",IF(LEFT(B673,1)&lt;&gt;" ",COUNT($A$66:A593)+1,""),"")</f>
        <v/>
      </c>
      <c r="B594" s="55" t="s">
        <v>18</v>
      </c>
      <c r="C594" s="98"/>
      <c r="D594" s="18">
        <v>0</v>
      </c>
      <c r="E594" s="18">
        <v>0</v>
      </c>
      <c r="F594" s="18">
        <v>0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/>
      <c r="AF594" s="18"/>
      <c r="AG594" s="18"/>
      <c r="AH594" s="41" t="s">
        <v>16</v>
      </c>
      <c r="AI594" s="41" t="s">
        <v>16</v>
      </c>
      <c r="AJ594" s="41" t="s">
        <v>16</v>
      </c>
      <c r="AK594" s="18">
        <v>1289</v>
      </c>
      <c r="AL594" s="18">
        <v>0</v>
      </c>
      <c r="AM594" s="18">
        <v>0</v>
      </c>
      <c r="AN594" s="18">
        <v>0</v>
      </c>
      <c r="AO594" s="18">
        <v>0</v>
      </c>
      <c r="AP594" s="18">
        <v>0</v>
      </c>
      <c r="AQ594" s="18">
        <v>0</v>
      </c>
      <c r="AR594" s="18">
        <v>0</v>
      </c>
      <c r="AS594" s="18">
        <v>0</v>
      </c>
      <c r="AT594" s="18">
        <v>0</v>
      </c>
      <c r="AU594" s="18">
        <v>0</v>
      </c>
      <c r="AV594" s="18">
        <v>0</v>
      </c>
      <c r="AW594" s="18">
        <v>0</v>
      </c>
      <c r="AX594" s="18">
        <v>0</v>
      </c>
      <c r="AY594" s="18">
        <v>0</v>
      </c>
      <c r="AZ594" s="18">
        <v>0</v>
      </c>
      <c r="BA594" s="18">
        <v>0</v>
      </c>
      <c r="BB594" s="34">
        <v>0</v>
      </c>
      <c r="BC594" s="34">
        <v>0</v>
      </c>
      <c r="BD594" s="34">
        <v>0</v>
      </c>
      <c r="BE594" s="43">
        <v>0</v>
      </c>
      <c r="BF594" s="20">
        <v>0</v>
      </c>
      <c r="BG594" s="20">
        <v>0</v>
      </c>
      <c r="BH594" s="20">
        <v>0</v>
      </c>
      <c r="BI594" s="20">
        <v>0</v>
      </c>
      <c r="BJ594" s="118">
        <v>0</v>
      </c>
      <c r="BK594" s="118">
        <v>0</v>
      </c>
      <c r="BL594" s="118">
        <v>0</v>
      </c>
      <c r="BM594" s="118">
        <v>0</v>
      </c>
      <c r="BN594" s="118">
        <v>0</v>
      </c>
      <c r="BO594" s="103"/>
      <c r="BP594">
        <f t="shared" si="1496"/>
        <v>0</v>
      </c>
      <c r="BQ594">
        <f t="shared" si="1496"/>
        <v>0</v>
      </c>
      <c r="BR594">
        <f t="shared" si="1496"/>
        <v>0</v>
      </c>
      <c r="BS594">
        <f t="shared" si="1496"/>
        <v>0</v>
      </c>
      <c r="BT594">
        <f t="shared" si="1496"/>
        <v>0</v>
      </c>
      <c r="BU594">
        <f t="shared" si="1496"/>
        <v>0</v>
      </c>
      <c r="BV594">
        <f t="shared" si="1496"/>
        <v>0</v>
      </c>
      <c r="BW594">
        <f t="shared" si="1496"/>
        <v>0</v>
      </c>
      <c r="BX594">
        <f t="shared" si="1496"/>
        <v>0</v>
      </c>
      <c r="BY594">
        <f t="shared" si="1496"/>
        <v>0</v>
      </c>
      <c r="BZ594">
        <f t="shared" si="1497"/>
        <v>0</v>
      </c>
      <c r="CA594">
        <f t="shared" si="1497"/>
        <v>0</v>
      </c>
      <c r="CB594">
        <f t="shared" si="1497"/>
        <v>0</v>
      </c>
      <c r="CC594">
        <f t="shared" si="1497"/>
        <v>0</v>
      </c>
      <c r="CD594">
        <f t="shared" si="1497"/>
        <v>0</v>
      </c>
      <c r="CE594">
        <f t="shared" si="1497"/>
        <v>0</v>
      </c>
      <c r="CF594">
        <f t="shared" si="1497"/>
        <v>0</v>
      </c>
      <c r="CG594">
        <f t="shared" si="1497"/>
        <v>0</v>
      </c>
      <c r="CH594">
        <f t="shared" si="1497"/>
        <v>0</v>
      </c>
      <c r="CI594">
        <f t="shared" si="1497"/>
        <v>0</v>
      </c>
      <c r="CJ594">
        <f t="shared" si="1498"/>
        <v>0</v>
      </c>
      <c r="CK594">
        <f t="shared" si="1498"/>
        <v>0</v>
      </c>
      <c r="CL594">
        <f t="shared" si="1498"/>
        <v>0</v>
      </c>
      <c r="CM594">
        <f t="shared" si="1498"/>
        <v>0</v>
      </c>
      <c r="CN594">
        <f t="shared" si="1498"/>
        <v>0</v>
      </c>
      <c r="CO594">
        <f t="shared" si="1498"/>
        <v>0</v>
      </c>
      <c r="CP594">
        <f t="shared" si="1498"/>
        <v>0</v>
      </c>
      <c r="CQ594">
        <f t="shared" si="1498"/>
        <v>0</v>
      </c>
      <c r="CR594">
        <f t="shared" si="1498"/>
        <v>0</v>
      </c>
      <c r="CS594">
        <f t="shared" si="1498"/>
        <v>0</v>
      </c>
      <c r="CT594">
        <f t="shared" si="1499"/>
        <v>0</v>
      </c>
      <c r="CU594">
        <f t="shared" si="1499"/>
        <v>0</v>
      </c>
      <c r="CV594">
        <f t="shared" si="1499"/>
        <v>0</v>
      </c>
      <c r="CW594">
        <f t="shared" si="1499"/>
        <v>0</v>
      </c>
      <c r="CX594">
        <f t="shared" si="1499"/>
        <v>0</v>
      </c>
      <c r="CY594">
        <f t="shared" si="1499"/>
        <v>0</v>
      </c>
      <c r="CZ594">
        <f t="shared" si="1499"/>
        <v>0</v>
      </c>
      <c r="DA594">
        <f t="shared" si="1499"/>
        <v>0</v>
      </c>
      <c r="DB594">
        <f t="shared" si="1499"/>
        <v>0</v>
      </c>
      <c r="DC594">
        <f t="shared" si="1499"/>
        <v>0</v>
      </c>
      <c r="DD594">
        <f t="shared" si="1500"/>
        <v>0</v>
      </c>
      <c r="DE594">
        <f t="shared" si="1500"/>
        <v>0</v>
      </c>
      <c r="DF594">
        <f t="shared" si="1500"/>
        <v>0</v>
      </c>
      <c r="DG594">
        <f t="shared" si="1500"/>
        <v>0</v>
      </c>
      <c r="DH594">
        <f t="shared" si="1500"/>
        <v>0</v>
      </c>
      <c r="DI594">
        <f t="shared" si="1500"/>
        <v>0</v>
      </c>
      <c r="DJ594">
        <f t="shared" si="1500"/>
        <v>0</v>
      </c>
      <c r="DK594">
        <f t="shared" si="1500"/>
        <v>0</v>
      </c>
      <c r="DL594">
        <f t="shared" si="1500"/>
        <v>0</v>
      </c>
      <c r="DM594">
        <f t="shared" si="1500"/>
        <v>0</v>
      </c>
      <c r="DN594">
        <f t="shared" si="1501"/>
        <v>0</v>
      </c>
      <c r="DO594">
        <f t="shared" si="1501"/>
        <v>0</v>
      </c>
      <c r="DP594">
        <f t="shared" si="1501"/>
        <v>0</v>
      </c>
      <c r="DQ594">
        <f t="shared" si="1501"/>
        <v>0</v>
      </c>
      <c r="DR594">
        <f t="shared" si="1501"/>
        <v>0</v>
      </c>
      <c r="DS594">
        <f t="shared" si="1501"/>
        <v>0</v>
      </c>
      <c r="DT594">
        <f t="shared" si="1501"/>
        <v>0</v>
      </c>
      <c r="DU594">
        <f t="shared" si="1501"/>
        <v>0</v>
      </c>
      <c r="DV594">
        <f t="shared" si="1501"/>
        <v>0</v>
      </c>
      <c r="DW594">
        <f t="shared" si="1501"/>
        <v>0</v>
      </c>
      <c r="DX594">
        <f t="shared" si="1502"/>
        <v>0</v>
      </c>
      <c r="DY594">
        <f t="shared" si="1502"/>
        <v>0</v>
      </c>
      <c r="DZ594">
        <f t="shared" si="1502"/>
        <v>0</v>
      </c>
    </row>
    <row r="595" spans="1:130">
      <c r="A595" s="106"/>
      <c r="B595" s="19" t="s">
        <v>205</v>
      </c>
      <c r="C595" s="98"/>
      <c r="D595" s="18">
        <v>0</v>
      </c>
      <c r="E595" s="18">
        <v>0</v>
      </c>
      <c r="F595" s="18">
        <v>0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7.5892460000000002</v>
      </c>
      <c r="AF595" s="18">
        <v>32.958869999999997</v>
      </c>
      <c r="AG595" s="18">
        <v>470.45780000000002</v>
      </c>
      <c r="AH595" s="18">
        <v>728.99580000000003</v>
      </c>
      <c r="AI595" s="18">
        <v>1014.251</v>
      </c>
      <c r="AJ595" s="18">
        <v>1254.9179999999999</v>
      </c>
      <c r="AK595" s="41" t="s">
        <v>16</v>
      </c>
      <c r="AL595" s="18">
        <v>174.3039</v>
      </c>
      <c r="AM595" s="18">
        <v>200.0309</v>
      </c>
      <c r="AN595" s="18">
        <v>301.06049999999999</v>
      </c>
      <c r="AO595" s="18">
        <v>137.49600000000001</v>
      </c>
      <c r="AP595" s="18">
        <v>81.76267</v>
      </c>
      <c r="AQ595" s="18">
        <v>74.797349999999994</v>
      </c>
      <c r="AR595" s="18">
        <v>51.319142200000002</v>
      </c>
      <c r="AS595" s="18">
        <v>54.771900000000002</v>
      </c>
      <c r="AT595" s="18">
        <v>49.606483799999999</v>
      </c>
      <c r="AU595" s="18">
        <v>70.892078900000001</v>
      </c>
      <c r="AV595" s="18">
        <v>29.662305700000001</v>
      </c>
      <c r="AW595" s="18">
        <v>27.484747500000001</v>
      </c>
      <c r="AX595" s="18">
        <v>24.507400200000003</v>
      </c>
      <c r="AY595" s="18">
        <v>22.2318064</v>
      </c>
      <c r="AZ595" s="18">
        <v>0</v>
      </c>
      <c r="BA595" s="18">
        <v>0</v>
      </c>
      <c r="BB595" s="34">
        <v>0.72499999999999998</v>
      </c>
      <c r="BC595" s="34">
        <v>0</v>
      </c>
      <c r="BD595" s="34">
        <v>0</v>
      </c>
      <c r="BE595" s="76">
        <v>0</v>
      </c>
      <c r="BF595" s="18">
        <v>0</v>
      </c>
      <c r="BG595" s="18">
        <v>0</v>
      </c>
      <c r="BH595" s="18">
        <v>0</v>
      </c>
      <c r="BI595" s="20">
        <v>0</v>
      </c>
      <c r="BJ595" s="118">
        <v>0</v>
      </c>
      <c r="BK595" s="118">
        <v>0</v>
      </c>
      <c r="BL595" s="118">
        <v>0</v>
      </c>
      <c r="BM595" s="118">
        <v>0</v>
      </c>
      <c r="BN595" s="118">
        <v>0</v>
      </c>
      <c r="BO595" s="103"/>
      <c r="BP595">
        <f t="shared" si="1496"/>
        <v>0</v>
      </c>
      <c r="BQ595">
        <f t="shared" si="1496"/>
        <v>0</v>
      </c>
      <c r="BR595">
        <f t="shared" si="1496"/>
        <v>0</v>
      </c>
      <c r="BS595">
        <f t="shared" si="1496"/>
        <v>0</v>
      </c>
      <c r="BT595">
        <f t="shared" si="1496"/>
        <v>0</v>
      </c>
      <c r="BU595">
        <f t="shared" si="1496"/>
        <v>0</v>
      </c>
      <c r="BV595">
        <f t="shared" si="1496"/>
        <v>0</v>
      </c>
      <c r="BW595">
        <f t="shared" si="1496"/>
        <v>0</v>
      </c>
      <c r="BX595">
        <f t="shared" si="1496"/>
        <v>0</v>
      </c>
      <c r="BY595">
        <f t="shared" si="1496"/>
        <v>0</v>
      </c>
      <c r="BZ595">
        <f t="shared" si="1497"/>
        <v>0</v>
      </c>
      <c r="CA595">
        <f t="shared" si="1497"/>
        <v>0</v>
      </c>
      <c r="CB595">
        <f t="shared" si="1497"/>
        <v>0</v>
      </c>
      <c r="CC595">
        <f t="shared" si="1497"/>
        <v>0</v>
      </c>
      <c r="CD595">
        <f t="shared" si="1497"/>
        <v>0</v>
      </c>
      <c r="CE595">
        <f t="shared" si="1497"/>
        <v>0</v>
      </c>
      <c r="CF595">
        <f t="shared" si="1497"/>
        <v>0</v>
      </c>
      <c r="CG595">
        <f t="shared" si="1497"/>
        <v>0</v>
      </c>
      <c r="CH595">
        <f t="shared" si="1497"/>
        <v>0</v>
      </c>
      <c r="CI595">
        <f t="shared" si="1497"/>
        <v>0</v>
      </c>
      <c r="CJ595">
        <f t="shared" si="1498"/>
        <v>0</v>
      </c>
      <c r="CK595">
        <f t="shared" si="1498"/>
        <v>0</v>
      </c>
      <c r="CL595">
        <f t="shared" si="1498"/>
        <v>0</v>
      </c>
      <c r="CM595">
        <f t="shared" si="1498"/>
        <v>0</v>
      </c>
      <c r="CN595">
        <f t="shared" si="1498"/>
        <v>0</v>
      </c>
      <c r="CO595">
        <f t="shared" si="1498"/>
        <v>0</v>
      </c>
      <c r="CP595">
        <f t="shared" si="1498"/>
        <v>0</v>
      </c>
      <c r="CQ595">
        <f t="shared" si="1498"/>
        <v>0</v>
      </c>
      <c r="CR595">
        <f t="shared" si="1498"/>
        <v>0</v>
      </c>
      <c r="CS595">
        <f t="shared" si="1498"/>
        <v>0</v>
      </c>
      <c r="CT595">
        <f t="shared" si="1499"/>
        <v>0</v>
      </c>
      <c r="CU595">
        <f t="shared" si="1499"/>
        <v>0</v>
      </c>
      <c r="CV595">
        <f t="shared" si="1499"/>
        <v>0</v>
      </c>
      <c r="CW595">
        <f t="shared" si="1499"/>
        <v>0</v>
      </c>
      <c r="CX595">
        <f t="shared" si="1499"/>
        <v>0</v>
      </c>
      <c r="CY595">
        <f t="shared" si="1499"/>
        <v>0</v>
      </c>
      <c r="CZ595">
        <f t="shared" si="1499"/>
        <v>0</v>
      </c>
      <c r="DA595">
        <f t="shared" si="1499"/>
        <v>0</v>
      </c>
      <c r="DB595">
        <f t="shared" si="1499"/>
        <v>0</v>
      </c>
      <c r="DC595">
        <f t="shared" si="1499"/>
        <v>0</v>
      </c>
      <c r="DD595">
        <f t="shared" si="1500"/>
        <v>0</v>
      </c>
      <c r="DE595">
        <f t="shared" si="1500"/>
        <v>0</v>
      </c>
      <c r="DF595">
        <f t="shared" si="1500"/>
        <v>0</v>
      </c>
      <c r="DG595">
        <f t="shared" si="1500"/>
        <v>0</v>
      </c>
      <c r="DH595">
        <f t="shared" si="1500"/>
        <v>0</v>
      </c>
      <c r="DI595">
        <f t="shared" si="1500"/>
        <v>0</v>
      </c>
      <c r="DJ595">
        <f t="shared" si="1500"/>
        <v>0</v>
      </c>
      <c r="DK595">
        <f t="shared" si="1500"/>
        <v>0</v>
      </c>
      <c r="DL595">
        <f t="shared" si="1500"/>
        <v>0</v>
      </c>
      <c r="DM595">
        <f t="shared" si="1500"/>
        <v>0</v>
      </c>
      <c r="DN595">
        <f t="shared" si="1501"/>
        <v>0</v>
      </c>
      <c r="DO595">
        <f t="shared" si="1501"/>
        <v>0</v>
      </c>
      <c r="DP595">
        <f t="shared" si="1501"/>
        <v>0</v>
      </c>
      <c r="DQ595">
        <f t="shared" si="1501"/>
        <v>0</v>
      </c>
      <c r="DR595">
        <f t="shared" si="1501"/>
        <v>0</v>
      </c>
      <c r="DS595">
        <f t="shared" si="1501"/>
        <v>0</v>
      </c>
      <c r="DT595">
        <f t="shared" si="1501"/>
        <v>0</v>
      </c>
      <c r="DU595">
        <f t="shared" si="1501"/>
        <v>0</v>
      </c>
      <c r="DV595">
        <f t="shared" si="1501"/>
        <v>0</v>
      </c>
      <c r="DW595">
        <f t="shared" si="1501"/>
        <v>0</v>
      </c>
      <c r="DX595">
        <f t="shared" si="1502"/>
        <v>0</v>
      </c>
      <c r="DY595">
        <f t="shared" si="1502"/>
        <v>0</v>
      </c>
      <c r="DZ595">
        <f t="shared" si="1502"/>
        <v>0</v>
      </c>
    </row>
    <row r="596" spans="1:130">
      <c r="A596" s="106"/>
      <c r="B596" s="19" t="s">
        <v>210</v>
      </c>
      <c r="C596" s="9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>
        <v>0</v>
      </c>
      <c r="AI596" s="18">
        <v>0</v>
      </c>
      <c r="AJ596" s="18">
        <v>0</v>
      </c>
      <c r="AK596" s="18">
        <v>0</v>
      </c>
      <c r="AL596" s="18">
        <v>0</v>
      </c>
      <c r="AM596" s="18">
        <v>0</v>
      </c>
      <c r="AN596" s="18">
        <v>0</v>
      </c>
      <c r="AO596" s="18">
        <v>0</v>
      </c>
      <c r="AP596" s="18">
        <v>0</v>
      </c>
      <c r="AQ596" s="18">
        <v>0</v>
      </c>
      <c r="AR596" s="18">
        <v>0</v>
      </c>
      <c r="AS596" s="18">
        <v>0</v>
      </c>
      <c r="AT596" s="18">
        <v>0</v>
      </c>
      <c r="AU596" s="18">
        <f>77*1.4</f>
        <v>107.8</v>
      </c>
      <c r="AV596" s="18">
        <v>0</v>
      </c>
      <c r="AW596" s="18">
        <f>58.5*1.4</f>
        <v>81.899999999999991</v>
      </c>
      <c r="AX596" s="18">
        <v>0</v>
      </c>
      <c r="AY596" s="18">
        <v>0</v>
      </c>
      <c r="AZ596" s="18">
        <v>0</v>
      </c>
      <c r="BA596" s="18">
        <v>0</v>
      </c>
      <c r="BB596" s="34">
        <f>687*1.4</f>
        <v>961.8</v>
      </c>
      <c r="BC596" s="34">
        <f>((22447*0.019)+687)*1.4</f>
        <v>1558.8901999999998</v>
      </c>
      <c r="BD596" s="34">
        <f>500+(682*1.4)</f>
        <v>1454.8</v>
      </c>
      <c r="BE596" s="76">
        <f>BF596-788</f>
        <v>787</v>
      </c>
      <c r="BF596" s="18">
        <v>1575</v>
      </c>
      <c r="BG596" s="18">
        <f>(328+345)*1.4</f>
        <v>942.19999999999993</v>
      </c>
      <c r="BH596" s="18">
        <f>(343+307)*1.41</f>
        <v>916.5</v>
      </c>
      <c r="BI596" s="169">
        <v>1587</v>
      </c>
      <c r="BJ596" s="167">
        <f>1002*1.4</f>
        <v>1402.8</v>
      </c>
      <c r="BK596" s="167">
        <f>300*1.4</f>
        <v>420</v>
      </c>
      <c r="BL596" s="167">
        <f>420*1.41</f>
        <v>592.19999999999993</v>
      </c>
      <c r="BM596" s="167">
        <f>224*1.41</f>
        <v>315.83999999999997</v>
      </c>
      <c r="BN596" s="167">
        <f>116*1.41</f>
        <v>163.56</v>
      </c>
      <c r="BO596" s="103"/>
      <c r="BP596">
        <f t="shared" si="1496"/>
        <v>0</v>
      </c>
      <c r="BQ596">
        <f t="shared" si="1496"/>
        <v>0</v>
      </c>
      <c r="BR596">
        <f t="shared" si="1496"/>
        <v>0</v>
      </c>
      <c r="BS596">
        <f t="shared" si="1496"/>
        <v>0</v>
      </c>
      <c r="BT596">
        <f t="shared" si="1496"/>
        <v>0</v>
      </c>
      <c r="BU596">
        <f t="shared" si="1496"/>
        <v>0</v>
      </c>
      <c r="BV596">
        <f t="shared" si="1496"/>
        <v>0</v>
      </c>
      <c r="BW596">
        <f t="shared" si="1496"/>
        <v>0</v>
      </c>
      <c r="BX596">
        <f t="shared" si="1496"/>
        <v>0</v>
      </c>
      <c r="BY596">
        <f t="shared" si="1496"/>
        <v>0</v>
      </c>
      <c r="BZ596">
        <f t="shared" si="1497"/>
        <v>0</v>
      </c>
      <c r="CA596">
        <f t="shared" si="1497"/>
        <v>0</v>
      </c>
      <c r="CB596">
        <f t="shared" si="1497"/>
        <v>0</v>
      </c>
      <c r="CC596">
        <f t="shared" si="1497"/>
        <v>0</v>
      </c>
      <c r="CD596">
        <f t="shared" si="1497"/>
        <v>0</v>
      </c>
      <c r="CE596">
        <f t="shared" si="1497"/>
        <v>0</v>
      </c>
      <c r="CF596">
        <f t="shared" si="1497"/>
        <v>0</v>
      </c>
      <c r="CG596">
        <f t="shared" si="1497"/>
        <v>0</v>
      </c>
      <c r="CH596">
        <f t="shared" si="1497"/>
        <v>0</v>
      </c>
      <c r="CI596">
        <f t="shared" si="1497"/>
        <v>0</v>
      </c>
      <c r="CJ596">
        <f t="shared" si="1498"/>
        <v>0</v>
      </c>
      <c r="CK596">
        <f t="shared" si="1498"/>
        <v>0</v>
      </c>
      <c r="CL596">
        <f t="shared" si="1498"/>
        <v>0</v>
      </c>
      <c r="CM596">
        <f t="shared" si="1498"/>
        <v>0</v>
      </c>
      <c r="CN596">
        <f t="shared" si="1498"/>
        <v>0</v>
      </c>
      <c r="CO596">
        <f t="shared" si="1498"/>
        <v>0</v>
      </c>
      <c r="CP596">
        <f t="shared" si="1498"/>
        <v>0</v>
      </c>
      <c r="CQ596">
        <f t="shared" si="1498"/>
        <v>0</v>
      </c>
      <c r="CR596">
        <f t="shared" si="1498"/>
        <v>0</v>
      </c>
      <c r="CS596">
        <f t="shared" si="1498"/>
        <v>0</v>
      </c>
      <c r="CT596">
        <f t="shared" si="1499"/>
        <v>0</v>
      </c>
      <c r="CU596">
        <f t="shared" si="1499"/>
        <v>0</v>
      </c>
      <c r="CV596">
        <f t="shared" si="1499"/>
        <v>0</v>
      </c>
      <c r="CW596">
        <f t="shared" si="1499"/>
        <v>0</v>
      </c>
      <c r="CX596">
        <f t="shared" si="1499"/>
        <v>0</v>
      </c>
      <c r="CY596">
        <f t="shared" si="1499"/>
        <v>0</v>
      </c>
      <c r="CZ596">
        <f t="shared" si="1499"/>
        <v>0</v>
      </c>
      <c r="DA596">
        <f t="shared" si="1499"/>
        <v>0</v>
      </c>
      <c r="DB596">
        <f t="shared" si="1499"/>
        <v>0</v>
      </c>
      <c r="DC596">
        <f t="shared" si="1499"/>
        <v>0</v>
      </c>
      <c r="DD596">
        <f t="shared" si="1500"/>
        <v>0</v>
      </c>
      <c r="DE596">
        <f t="shared" si="1500"/>
        <v>0</v>
      </c>
      <c r="DF596">
        <f t="shared" si="1500"/>
        <v>0</v>
      </c>
      <c r="DG596">
        <f t="shared" si="1500"/>
        <v>0</v>
      </c>
      <c r="DH596">
        <f t="shared" si="1500"/>
        <v>0</v>
      </c>
      <c r="DI596">
        <f t="shared" si="1500"/>
        <v>0</v>
      </c>
      <c r="DJ596">
        <f t="shared" si="1500"/>
        <v>0</v>
      </c>
      <c r="DK596">
        <f t="shared" si="1500"/>
        <v>0</v>
      </c>
      <c r="DL596">
        <f t="shared" si="1500"/>
        <v>0</v>
      </c>
      <c r="DM596">
        <f t="shared" si="1500"/>
        <v>0</v>
      </c>
      <c r="DN596">
        <f t="shared" si="1501"/>
        <v>0</v>
      </c>
      <c r="DO596">
        <f t="shared" si="1501"/>
        <v>0</v>
      </c>
      <c r="DP596">
        <f t="shared" si="1501"/>
        <v>0</v>
      </c>
      <c r="DQ596">
        <f t="shared" si="1501"/>
        <v>0</v>
      </c>
      <c r="DR596">
        <f t="shared" si="1501"/>
        <v>0</v>
      </c>
      <c r="DS596">
        <f t="shared" si="1501"/>
        <v>0</v>
      </c>
      <c r="DT596">
        <f t="shared" si="1501"/>
        <v>0</v>
      </c>
      <c r="DU596">
        <f t="shared" si="1501"/>
        <v>0</v>
      </c>
      <c r="DV596">
        <f t="shared" si="1501"/>
        <v>0</v>
      </c>
      <c r="DW596">
        <f t="shared" si="1501"/>
        <v>0</v>
      </c>
      <c r="DX596">
        <f t="shared" si="1502"/>
        <v>0</v>
      </c>
      <c r="DY596">
        <f t="shared" si="1502"/>
        <v>0</v>
      </c>
      <c r="DZ596">
        <f t="shared" si="1502"/>
        <v>0</v>
      </c>
    </row>
    <row r="597" spans="1:130" ht="15.75">
      <c r="A597" s="106"/>
      <c r="B597" s="19"/>
      <c r="C597" s="9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41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34"/>
      <c r="BC597" s="34"/>
      <c r="BD597" s="34"/>
      <c r="BE597" s="76"/>
      <c r="BF597" s="18"/>
      <c r="BG597" s="41"/>
      <c r="BH597" s="41"/>
      <c r="BI597" s="20"/>
      <c r="BJ597" s="118"/>
      <c r="BK597" s="2"/>
      <c r="BL597" s="2"/>
      <c r="BM597" s="2"/>
      <c r="BN597" s="2"/>
      <c r="BO597" s="103"/>
    </row>
    <row r="598" spans="1:130">
      <c r="A598" s="105">
        <f>IF(LEFT(B598,1)&lt;&gt;"",IF(LEFT(B598,1)&lt;&gt;" ",COUNT($A$66:A595)+1,""),"")</f>
        <v>73</v>
      </c>
      <c r="B598" s="54" t="s">
        <v>87</v>
      </c>
      <c r="C598" s="96">
        <v>4</v>
      </c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>
        <f>AI600+AI601</f>
        <v>0</v>
      </c>
      <c r="AJ598" s="22">
        <f t="shared" ref="AJ598:BF598" si="1503">AJ600+AJ601</f>
        <v>0</v>
      </c>
      <c r="AK598" s="22">
        <f t="shared" si="1503"/>
        <v>21.470000000000002</v>
      </c>
      <c r="AL598" s="22">
        <f t="shared" si="1503"/>
        <v>105.30000000000001</v>
      </c>
      <c r="AM598" s="22">
        <f t="shared" si="1503"/>
        <v>161.72</v>
      </c>
      <c r="AN598" s="22">
        <f t="shared" si="1503"/>
        <v>0</v>
      </c>
      <c r="AO598" s="22">
        <f t="shared" si="1503"/>
        <v>0</v>
      </c>
      <c r="AP598" s="22">
        <f t="shared" si="1503"/>
        <v>103.8</v>
      </c>
      <c r="AQ598" s="22">
        <f t="shared" si="1503"/>
        <v>203.4</v>
      </c>
      <c r="AR598" s="22">
        <f t="shared" si="1503"/>
        <v>0</v>
      </c>
      <c r="AS598" s="22">
        <f t="shared" si="1503"/>
        <v>22.341999999999999</v>
      </c>
      <c r="AT598" s="22">
        <f t="shared" si="1503"/>
        <v>0</v>
      </c>
      <c r="AU598" s="22">
        <f t="shared" si="1503"/>
        <v>0</v>
      </c>
      <c r="AV598" s="22">
        <f t="shared" si="1503"/>
        <v>0</v>
      </c>
      <c r="AW598" s="22">
        <f t="shared" si="1503"/>
        <v>0</v>
      </c>
      <c r="AX598" s="22">
        <f t="shared" si="1503"/>
        <v>0</v>
      </c>
      <c r="AY598" s="22">
        <f t="shared" si="1503"/>
        <v>0</v>
      </c>
      <c r="AZ598" s="22">
        <f t="shared" si="1503"/>
        <v>0</v>
      </c>
      <c r="BA598" s="22">
        <f t="shared" si="1503"/>
        <v>0</v>
      </c>
      <c r="BB598" s="22">
        <f t="shared" si="1503"/>
        <v>0</v>
      </c>
      <c r="BC598" s="22">
        <f t="shared" si="1503"/>
        <v>0</v>
      </c>
      <c r="BD598" s="22">
        <f t="shared" si="1503"/>
        <v>0</v>
      </c>
      <c r="BE598" s="22">
        <f t="shared" si="1503"/>
        <v>0</v>
      </c>
      <c r="BF598" s="22">
        <f t="shared" si="1503"/>
        <v>1010.427</v>
      </c>
      <c r="BG598" s="22">
        <f t="shared" ref="BG598:BK598" si="1504">BG600+BG601</f>
        <v>0.65900000000000003</v>
      </c>
      <c r="BH598" s="22">
        <f t="shared" si="1504"/>
        <v>573.93100000000004</v>
      </c>
      <c r="BI598" s="22">
        <f t="shared" si="1504"/>
        <v>687.48199999999997</v>
      </c>
      <c r="BJ598" s="22">
        <f t="shared" si="1504"/>
        <v>568.84100000000001</v>
      </c>
      <c r="BK598" s="22">
        <f t="shared" si="1504"/>
        <v>1112.7929999999999</v>
      </c>
      <c r="BL598" s="22">
        <f>BL600+BL601</f>
        <v>756.52599999999995</v>
      </c>
      <c r="BM598" s="22">
        <f>BM600+BM601</f>
        <v>644.596</v>
      </c>
      <c r="BN598" s="22">
        <f>BN600+BN601</f>
        <v>305.39999999999998</v>
      </c>
      <c r="BO598" s="103"/>
      <c r="BP598">
        <f t="shared" ref="BP598:BY602" si="1505">IF($C598&lt;&gt;"",IF(D598&gt;0,1,0),0)</f>
        <v>0</v>
      </c>
      <c r="BQ598">
        <f t="shared" si="1505"/>
        <v>0</v>
      </c>
      <c r="BR598">
        <f t="shared" si="1505"/>
        <v>0</v>
      </c>
      <c r="BS598">
        <f t="shared" si="1505"/>
        <v>0</v>
      </c>
      <c r="BT598">
        <f t="shared" si="1505"/>
        <v>0</v>
      </c>
      <c r="BU598">
        <f t="shared" si="1505"/>
        <v>0</v>
      </c>
      <c r="BV598">
        <f t="shared" si="1505"/>
        <v>0</v>
      </c>
      <c r="BW598">
        <f t="shared" si="1505"/>
        <v>0</v>
      </c>
      <c r="BX598">
        <f t="shared" si="1505"/>
        <v>0</v>
      </c>
      <c r="BY598">
        <f t="shared" si="1505"/>
        <v>0</v>
      </c>
      <c r="BZ598">
        <f t="shared" ref="BZ598:CI602" si="1506">IF($C598&lt;&gt;"",IF(N598&gt;0,1,0),0)</f>
        <v>0</v>
      </c>
      <c r="CA598">
        <f t="shared" si="1506"/>
        <v>0</v>
      </c>
      <c r="CB598">
        <f t="shared" si="1506"/>
        <v>0</v>
      </c>
      <c r="CC598">
        <f t="shared" si="1506"/>
        <v>0</v>
      </c>
      <c r="CD598">
        <f t="shared" si="1506"/>
        <v>0</v>
      </c>
      <c r="CE598">
        <f t="shared" si="1506"/>
        <v>0</v>
      </c>
      <c r="CF598">
        <f t="shared" si="1506"/>
        <v>0</v>
      </c>
      <c r="CG598">
        <f t="shared" si="1506"/>
        <v>0</v>
      </c>
      <c r="CH598">
        <f t="shared" si="1506"/>
        <v>0</v>
      </c>
      <c r="CI598">
        <f t="shared" si="1506"/>
        <v>0</v>
      </c>
      <c r="CJ598">
        <f t="shared" ref="CJ598:CS602" si="1507">IF($C598&lt;&gt;"",IF(X598&gt;0,1,0),0)</f>
        <v>0</v>
      </c>
      <c r="CK598">
        <f t="shared" si="1507"/>
        <v>0</v>
      </c>
      <c r="CL598">
        <f t="shared" si="1507"/>
        <v>0</v>
      </c>
      <c r="CM598">
        <f t="shared" si="1507"/>
        <v>0</v>
      </c>
      <c r="CN598">
        <f t="shared" si="1507"/>
        <v>0</v>
      </c>
      <c r="CO598">
        <f t="shared" si="1507"/>
        <v>0</v>
      </c>
      <c r="CP598">
        <f t="shared" si="1507"/>
        <v>0</v>
      </c>
      <c r="CQ598">
        <f t="shared" si="1507"/>
        <v>0</v>
      </c>
      <c r="CR598">
        <f t="shared" si="1507"/>
        <v>0</v>
      </c>
      <c r="CS598">
        <f t="shared" si="1507"/>
        <v>0</v>
      </c>
      <c r="CT598">
        <f t="shared" ref="CT598:DC602" si="1508">IF($C598&lt;&gt;"",IF(AH598&gt;0,1,0),0)</f>
        <v>0</v>
      </c>
      <c r="CU598">
        <f t="shared" si="1508"/>
        <v>0</v>
      </c>
      <c r="CV598">
        <f t="shared" si="1508"/>
        <v>0</v>
      </c>
      <c r="CW598">
        <f t="shared" si="1508"/>
        <v>1</v>
      </c>
      <c r="CX598">
        <f t="shared" si="1508"/>
        <v>1</v>
      </c>
      <c r="CY598">
        <f t="shared" si="1508"/>
        <v>1</v>
      </c>
      <c r="CZ598">
        <f t="shared" si="1508"/>
        <v>0</v>
      </c>
      <c r="DA598">
        <f t="shared" si="1508"/>
        <v>0</v>
      </c>
      <c r="DB598">
        <f t="shared" si="1508"/>
        <v>1</v>
      </c>
      <c r="DC598">
        <f t="shared" si="1508"/>
        <v>1</v>
      </c>
      <c r="DD598">
        <f t="shared" ref="DD598:DM602" si="1509">IF($C598&lt;&gt;"",IF(AR598&gt;0,1,0),0)</f>
        <v>0</v>
      </c>
      <c r="DE598">
        <f t="shared" si="1509"/>
        <v>1</v>
      </c>
      <c r="DF598">
        <f t="shared" si="1509"/>
        <v>0</v>
      </c>
      <c r="DG598">
        <f t="shared" si="1509"/>
        <v>0</v>
      </c>
      <c r="DH598">
        <f t="shared" si="1509"/>
        <v>0</v>
      </c>
      <c r="DI598">
        <f t="shared" si="1509"/>
        <v>0</v>
      </c>
      <c r="DJ598">
        <f t="shared" si="1509"/>
        <v>0</v>
      </c>
      <c r="DK598">
        <f t="shared" si="1509"/>
        <v>0</v>
      </c>
      <c r="DL598">
        <f t="shared" si="1509"/>
        <v>0</v>
      </c>
      <c r="DM598">
        <f t="shared" si="1509"/>
        <v>0</v>
      </c>
      <c r="DN598">
        <f t="shared" ref="DN598:DW602" si="1510">IF($C598&lt;&gt;"",IF(BB598&gt;0,1,0),0)</f>
        <v>0</v>
      </c>
      <c r="DO598">
        <f t="shared" si="1510"/>
        <v>0</v>
      </c>
      <c r="DP598">
        <f t="shared" si="1510"/>
        <v>0</v>
      </c>
      <c r="DQ598">
        <f t="shared" si="1510"/>
        <v>0</v>
      </c>
      <c r="DR598">
        <f t="shared" si="1510"/>
        <v>1</v>
      </c>
      <c r="DS598">
        <f t="shared" si="1510"/>
        <v>1</v>
      </c>
      <c r="DT598">
        <f t="shared" si="1510"/>
        <v>1</v>
      </c>
      <c r="DU598">
        <f t="shared" si="1510"/>
        <v>1</v>
      </c>
      <c r="DV598">
        <f t="shared" si="1510"/>
        <v>1</v>
      </c>
      <c r="DW598">
        <f t="shared" si="1510"/>
        <v>1</v>
      </c>
      <c r="DX598">
        <f t="shared" ref="DX598:DY602" si="1511">IF($C598&lt;&gt;"",IF(BL598&gt;0,1,0),0)</f>
        <v>1</v>
      </c>
      <c r="DY598">
        <f t="shared" si="1511"/>
        <v>1</v>
      </c>
      <c r="DZ598">
        <f>IF($C598&lt;&gt;"",IF(BN609&gt;0,1,0),0)</f>
        <v>1</v>
      </c>
    </row>
    <row r="599" spans="1:130" ht="15.75">
      <c r="A599" s="105"/>
      <c r="B599" s="19" t="s">
        <v>202</v>
      </c>
      <c r="C599" s="96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18">
        <f>100000000/8.2767/1000000</f>
        <v>12.08211001969384</v>
      </c>
      <c r="AV599" s="22"/>
      <c r="AW599" s="22"/>
      <c r="AX599" s="22"/>
      <c r="AY599" s="22"/>
      <c r="AZ599" s="22"/>
      <c r="BA599" s="22"/>
      <c r="BB599" s="22"/>
      <c r="BC599" s="22"/>
      <c r="BD599" s="22"/>
      <c r="BE599" s="23"/>
      <c r="BF599" s="23"/>
      <c r="BG599" s="23"/>
      <c r="BH599" s="23"/>
      <c r="BI599" s="23"/>
      <c r="BJ599" s="214" t="s">
        <v>16</v>
      </c>
      <c r="BK599" s="23"/>
      <c r="BL599" s="23"/>
      <c r="BM599" s="23"/>
      <c r="BN599" s="2"/>
      <c r="BO599" s="103"/>
      <c r="BP599">
        <f t="shared" si="1505"/>
        <v>0</v>
      </c>
      <c r="BQ599">
        <f t="shared" si="1505"/>
        <v>0</v>
      </c>
      <c r="BR599">
        <f t="shared" si="1505"/>
        <v>0</v>
      </c>
      <c r="BS599">
        <f t="shared" si="1505"/>
        <v>0</v>
      </c>
      <c r="BT599">
        <f t="shared" si="1505"/>
        <v>0</v>
      </c>
      <c r="BU599">
        <f t="shared" si="1505"/>
        <v>0</v>
      </c>
      <c r="BV599">
        <f t="shared" si="1505"/>
        <v>0</v>
      </c>
      <c r="BW599">
        <f t="shared" si="1505"/>
        <v>0</v>
      </c>
      <c r="BX599">
        <f t="shared" si="1505"/>
        <v>0</v>
      </c>
      <c r="BY599">
        <f t="shared" si="1505"/>
        <v>0</v>
      </c>
      <c r="BZ599">
        <f t="shared" si="1506"/>
        <v>0</v>
      </c>
      <c r="CA599">
        <f t="shared" si="1506"/>
        <v>0</v>
      </c>
      <c r="CB599">
        <f t="shared" si="1506"/>
        <v>0</v>
      </c>
      <c r="CC599">
        <f t="shared" si="1506"/>
        <v>0</v>
      </c>
      <c r="CD599">
        <f t="shared" si="1506"/>
        <v>0</v>
      </c>
      <c r="CE599">
        <f t="shared" si="1506"/>
        <v>0</v>
      </c>
      <c r="CF599">
        <f t="shared" si="1506"/>
        <v>0</v>
      </c>
      <c r="CG599">
        <f t="shared" si="1506"/>
        <v>0</v>
      </c>
      <c r="CH599">
        <f t="shared" si="1506"/>
        <v>0</v>
      </c>
      <c r="CI599">
        <f t="shared" si="1506"/>
        <v>0</v>
      </c>
      <c r="CJ599">
        <f t="shared" si="1507"/>
        <v>0</v>
      </c>
      <c r="CK599">
        <f t="shared" si="1507"/>
        <v>0</v>
      </c>
      <c r="CL599">
        <f t="shared" si="1507"/>
        <v>0</v>
      </c>
      <c r="CM599">
        <f t="shared" si="1507"/>
        <v>0</v>
      </c>
      <c r="CN599">
        <f t="shared" si="1507"/>
        <v>0</v>
      </c>
      <c r="CO599">
        <f t="shared" si="1507"/>
        <v>0</v>
      </c>
      <c r="CP599">
        <f t="shared" si="1507"/>
        <v>0</v>
      </c>
      <c r="CQ599">
        <f t="shared" si="1507"/>
        <v>0</v>
      </c>
      <c r="CR599">
        <f t="shared" si="1507"/>
        <v>0</v>
      </c>
      <c r="CS599">
        <f t="shared" si="1507"/>
        <v>0</v>
      </c>
      <c r="CT599">
        <f t="shared" si="1508"/>
        <v>0</v>
      </c>
      <c r="CU599">
        <f t="shared" si="1508"/>
        <v>0</v>
      </c>
      <c r="CV599">
        <f t="shared" si="1508"/>
        <v>0</v>
      </c>
      <c r="CW599">
        <f t="shared" si="1508"/>
        <v>0</v>
      </c>
      <c r="CX599">
        <f t="shared" si="1508"/>
        <v>0</v>
      </c>
      <c r="CY599">
        <f t="shared" si="1508"/>
        <v>0</v>
      </c>
      <c r="CZ599">
        <f t="shared" si="1508"/>
        <v>0</v>
      </c>
      <c r="DA599">
        <f t="shared" si="1508"/>
        <v>0</v>
      </c>
      <c r="DB599">
        <f t="shared" si="1508"/>
        <v>0</v>
      </c>
      <c r="DC599">
        <f t="shared" si="1508"/>
        <v>0</v>
      </c>
      <c r="DD599">
        <f t="shared" si="1509"/>
        <v>0</v>
      </c>
      <c r="DE599">
        <f t="shared" si="1509"/>
        <v>0</v>
      </c>
      <c r="DF599">
        <f t="shared" si="1509"/>
        <v>0</v>
      </c>
      <c r="DG599">
        <f t="shared" si="1509"/>
        <v>0</v>
      </c>
      <c r="DH599">
        <f t="shared" si="1509"/>
        <v>0</v>
      </c>
      <c r="DI599">
        <f t="shared" si="1509"/>
        <v>0</v>
      </c>
      <c r="DJ599">
        <f t="shared" si="1509"/>
        <v>0</v>
      </c>
      <c r="DK599">
        <f t="shared" si="1509"/>
        <v>0</v>
      </c>
      <c r="DL599">
        <f t="shared" si="1509"/>
        <v>0</v>
      </c>
      <c r="DM599">
        <f t="shared" si="1509"/>
        <v>0</v>
      </c>
      <c r="DN599">
        <f t="shared" si="1510"/>
        <v>0</v>
      </c>
      <c r="DO599">
        <f t="shared" si="1510"/>
        <v>0</v>
      </c>
      <c r="DP599">
        <f t="shared" si="1510"/>
        <v>0</v>
      </c>
      <c r="DQ599">
        <f t="shared" si="1510"/>
        <v>0</v>
      </c>
      <c r="DR599">
        <f t="shared" si="1510"/>
        <v>0</v>
      </c>
      <c r="DS599">
        <f t="shared" si="1510"/>
        <v>0</v>
      </c>
      <c r="DT599">
        <f t="shared" si="1510"/>
        <v>0</v>
      </c>
      <c r="DU599">
        <f t="shared" si="1510"/>
        <v>0</v>
      </c>
      <c r="DV599">
        <f t="shared" si="1510"/>
        <v>0</v>
      </c>
      <c r="DW599">
        <f t="shared" si="1510"/>
        <v>0</v>
      </c>
      <c r="DX599">
        <f t="shared" si="1511"/>
        <v>0</v>
      </c>
      <c r="DY599">
        <f t="shared" si="1511"/>
        <v>0</v>
      </c>
      <c r="DZ599">
        <f>IF($C599&lt;&gt;"",IF(BN599&gt;0,1,0),0)</f>
        <v>0</v>
      </c>
    </row>
    <row r="600" spans="1:130">
      <c r="A600" s="106" t="str">
        <f>IF(LEFT(B679,1)&lt;&gt;"",IF(LEFT(B679,1)&lt;&gt;" ",COUNT($A$66:A598)+1,""),"")</f>
        <v/>
      </c>
      <c r="B600" s="55" t="s">
        <v>3</v>
      </c>
      <c r="C600" s="97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>
        <v>0</v>
      </c>
      <c r="AJ600" s="18">
        <v>0</v>
      </c>
      <c r="AK600" s="18">
        <v>0.67</v>
      </c>
      <c r="AL600" s="18">
        <v>80.2</v>
      </c>
      <c r="AM600" s="18">
        <v>161.72</v>
      </c>
      <c r="AN600" s="18">
        <v>0</v>
      </c>
      <c r="AO600" s="18">
        <v>0</v>
      </c>
      <c r="AP600" s="18">
        <v>0</v>
      </c>
      <c r="AQ600" s="18">
        <v>0</v>
      </c>
      <c r="AR600" s="18">
        <v>0</v>
      </c>
      <c r="AS600" s="18">
        <v>22.341999999999999</v>
      </c>
      <c r="AT600" s="18">
        <v>0</v>
      </c>
      <c r="AU600" s="18">
        <v>0</v>
      </c>
      <c r="AV600" s="18">
        <v>0</v>
      </c>
      <c r="AW600" s="18">
        <v>0</v>
      </c>
      <c r="AX600" s="18">
        <v>0</v>
      </c>
      <c r="AY600" s="18">
        <v>0</v>
      </c>
      <c r="AZ600" s="18">
        <v>0</v>
      </c>
      <c r="BA600" s="18">
        <v>0</v>
      </c>
      <c r="BB600" s="34">
        <v>0</v>
      </c>
      <c r="BC600" s="34">
        <v>0</v>
      </c>
      <c r="BD600" s="20">
        <v>0</v>
      </c>
      <c r="BE600" s="58">
        <v>0</v>
      </c>
      <c r="BF600" s="58">
        <v>0</v>
      </c>
      <c r="BG600" s="58">
        <v>0</v>
      </c>
      <c r="BH600" s="58">
        <v>0</v>
      </c>
      <c r="BI600" s="58">
        <v>0</v>
      </c>
      <c r="BJ600" s="58">
        <v>0</v>
      </c>
      <c r="BK600" s="58">
        <v>0</v>
      </c>
      <c r="BL600" s="58">
        <v>0</v>
      </c>
      <c r="BM600" s="58">
        <v>0</v>
      </c>
      <c r="BN600" s="58">
        <v>0</v>
      </c>
      <c r="BO600" s="103"/>
      <c r="BP600">
        <f t="shared" si="1505"/>
        <v>0</v>
      </c>
      <c r="BQ600">
        <f t="shared" si="1505"/>
        <v>0</v>
      </c>
      <c r="BR600">
        <f t="shared" si="1505"/>
        <v>0</v>
      </c>
      <c r="BS600">
        <f t="shared" si="1505"/>
        <v>0</v>
      </c>
      <c r="BT600">
        <f t="shared" si="1505"/>
        <v>0</v>
      </c>
      <c r="BU600">
        <f t="shared" si="1505"/>
        <v>0</v>
      </c>
      <c r="BV600">
        <f t="shared" si="1505"/>
        <v>0</v>
      </c>
      <c r="BW600">
        <f t="shared" si="1505"/>
        <v>0</v>
      </c>
      <c r="BX600">
        <f t="shared" si="1505"/>
        <v>0</v>
      </c>
      <c r="BY600">
        <f t="shared" si="1505"/>
        <v>0</v>
      </c>
      <c r="BZ600">
        <f t="shared" si="1506"/>
        <v>0</v>
      </c>
      <c r="CA600">
        <f t="shared" si="1506"/>
        <v>0</v>
      </c>
      <c r="CB600">
        <f t="shared" si="1506"/>
        <v>0</v>
      </c>
      <c r="CC600">
        <f t="shared" si="1506"/>
        <v>0</v>
      </c>
      <c r="CD600">
        <f t="shared" si="1506"/>
        <v>0</v>
      </c>
      <c r="CE600">
        <f t="shared" si="1506"/>
        <v>0</v>
      </c>
      <c r="CF600">
        <f t="shared" si="1506"/>
        <v>0</v>
      </c>
      <c r="CG600">
        <f t="shared" si="1506"/>
        <v>0</v>
      </c>
      <c r="CH600">
        <f t="shared" si="1506"/>
        <v>0</v>
      </c>
      <c r="CI600">
        <f t="shared" si="1506"/>
        <v>0</v>
      </c>
      <c r="CJ600">
        <f t="shared" si="1507"/>
        <v>0</v>
      </c>
      <c r="CK600">
        <f t="shared" si="1507"/>
        <v>0</v>
      </c>
      <c r="CL600">
        <f t="shared" si="1507"/>
        <v>0</v>
      </c>
      <c r="CM600">
        <f t="shared" si="1507"/>
        <v>0</v>
      </c>
      <c r="CN600">
        <f t="shared" si="1507"/>
        <v>0</v>
      </c>
      <c r="CO600">
        <f t="shared" si="1507"/>
        <v>0</v>
      </c>
      <c r="CP600">
        <f t="shared" si="1507"/>
        <v>0</v>
      </c>
      <c r="CQ600">
        <f t="shared" si="1507"/>
        <v>0</v>
      </c>
      <c r="CR600">
        <f t="shared" si="1507"/>
        <v>0</v>
      </c>
      <c r="CS600">
        <f t="shared" si="1507"/>
        <v>0</v>
      </c>
      <c r="CT600">
        <f t="shared" si="1508"/>
        <v>0</v>
      </c>
      <c r="CU600">
        <f t="shared" si="1508"/>
        <v>0</v>
      </c>
      <c r="CV600">
        <f t="shared" si="1508"/>
        <v>0</v>
      </c>
      <c r="CW600">
        <f t="shared" si="1508"/>
        <v>0</v>
      </c>
      <c r="CX600">
        <f t="shared" si="1508"/>
        <v>0</v>
      </c>
      <c r="CY600">
        <f t="shared" si="1508"/>
        <v>0</v>
      </c>
      <c r="CZ600">
        <f t="shared" si="1508"/>
        <v>0</v>
      </c>
      <c r="DA600">
        <f t="shared" si="1508"/>
        <v>0</v>
      </c>
      <c r="DB600">
        <f t="shared" si="1508"/>
        <v>0</v>
      </c>
      <c r="DC600">
        <f t="shared" si="1508"/>
        <v>0</v>
      </c>
      <c r="DD600">
        <f t="shared" si="1509"/>
        <v>0</v>
      </c>
      <c r="DE600">
        <f t="shared" si="1509"/>
        <v>0</v>
      </c>
      <c r="DF600">
        <f t="shared" si="1509"/>
        <v>0</v>
      </c>
      <c r="DG600">
        <f t="shared" si="1509"/>
        <v>0</v>
      </c>
      <c r="DH600">
        <f t="shared" si="1509"/>
        <v>0</v>
      </c>
      <c r="DI600">
        <f t="shared" si="1509"/>
        <v>0</v>
      </c>
      <c r="DJ600">
        <f t="shared" si="1509"/>
        <v>0</v>
      </c>
      <c r="DK600">
        <f t="shared" si="1509"/>
        <v>0</v>
      </c>
      <c r="DL600">
        <f t="shared" si="1509"/>
        <v>0</v>
      </c>
      <c r="DM600">
        <f t="shared" si="1509"/>
        <v>0</v>
      </c>
      <c r="DN600">
        <f t="shared" si="1510"/>
        <v>0</v>
      </c>
      <c r="DO600">
        <f t="shared" si="1510"/>
        <v>0</v>
      </c>
      <c r="DP600">
        <f t="shared" si="1510"/>
        <v>0</v>
      </c>
      <c r="DQ600">
        <f t="shared" si="1510"/>
        <v>0</v>
      </c>
      <c r="DR600">
        <f t="shared" si="1510"/>
        <v>0</v>
      </c>
      <c r="DS600">
        <f t="shared" si="1510"/>
        <v>0</v>
      </c>
      <c r="DT600">
        <f t="shared" si="1510"/>
        <v>0</v>
      </c>
      <c r="DU600">
        <f t="shared" si="1510"/>
        <v>0</v>
      </c>
      <c r="DV600">
        <f t="shared" si="1510"/>
        <v>0</v>
      </c>
      <c r="DW600">
        <f t="shared" si="1510"/>
        <v>0</v>
      </c>
      <c r="DX600">
        <f t="shared" si="1511"/>
        <v>0</v>
      </c>
      <c r="DY600">
        <f t="shared" si="1511"/>
        <v>0</v>
      </c>
      <c r="DZ600">
        <f>IF($C600&lt;&gt;"",IF(BN600&gt;0,1,0),0)</f>
        <v>0</v>
      </c>
    </row>
    <row r="601" spans="1:130">
      <c r="A601" s="106" t="str">
        <f>IF(LEFT(B678,1)&lt;&gt;"",IF(LEFT(B678,1)&lt;&gt;" ",COUNT($A$66:A600)+1,""),"")</f>
        <v/>
      </c>
      <c r="B601" s="19" t="s">
        <v>205</v>
      </c>
      <c r="C601" s="96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>
        <v>0</v>
      </c>
      <c r="AJ601" s="18">
        <v>0</v>
      </c>
      <c r="AK601" s="18">
        <v>20.8</v>
      </c>
      <c r="AL601" s="18">
        <v>25.1</v>
      </c>
      <c r="AM601" s="18">
        <v>0</v>
      </c>
      <c r="AN601" s="18">
        <v>0</v>
      </c>
      <c r="AO601" s="18">
        <v>0</v>
      </c>
      <c r="AP601" s="18">
        <v>103.8</v>
      </c>
      <c r="AQ601" s="18">
        <v>203.4</v>
      </c>
      <c r="AR601" s="18">
        <v>0</v>
      </c>
      <c r="AS601" s="18">
        <v>0</v>
      </c>
      <c r="AT601" s="18">
        <v>0</v>
      </c>
      <c r="AU601" s="18">
        <v>0</v>
      </c>
      <c r="AV601" s="18">
        <v>0</v>
      </c>
      <c r="AW601" s="18">
        <v>0</v>
      </c>
      <c r="AX601" s="18">
        <v>0</v>
      </c>
      <c r="AY601" s="18">
        <v>0</v>
      </c>
      <c r="AZ601" s="18">
        <v>0</v>
      </c>
      <c r="BA601" s="18">
        <v>0</v>
      </c>
      <c r="BB601" s="20">
        <v>0</v>
      </c>
      <c r="BC601" s="20">
        <v>0</v>
      </c>
      <c r="BD601" s="20">
        <v>0</v>
      </c>
      <c r="BE601" s="58">
        <v>0</v>
      </c>
      <c r="BF601" s="27">
        <v>1010.427</v>
      </c>
      <c r="BG601" s="27">
        <v>0.65900000000000003</v>
      </c>
      <c r="BH601" s="27">
        <v>573.93100000000004</v>
      </c>
      <c r="BI601" s="27">
        <v>687.48199999999997</v>
      </c>
      <c r="BJ601" s="141">
        <v>568.84100000000001</v>
      </c>
      <c r="BK601" s="141">
        <v>1112.7929999999999</v>
      </c>
      <c r="BL601" s="18">
        <v>756.52599999999995</v>
      </c>
      <c r="BM601" s="118">
        <v>644.596</v>
      </c>
      <c r="BN601" s="118">
        <v>305.39999999999998</v>
      </c>
      <c r="BO601" s="103"/>
      <c r="BP601">
        <f t="shared" si="1505"/>
        <v>0</v>
      </c>
      <c r="BQ601">
        <f t="shared" si="1505"/>
        <v>0</v>
      </c>
      <c r="BR601">
        <f t="shared" si="1505"/>
        <v>0</v>
      </c>
      <c r="BS601">
        <f t="shared" si="1505"/>
        <v>0</v>
      </c>
      <c r="BT601">
        <f t="shared" si="1505"/>
        <v>0</v>
      </c>
      <c r="BU601">
        <f t="shared" si="1505"/>
        <v>0</v>
      </c>
      <c r="BV601">
        <f t="shared" si="1505"/>
        <v>0</v>
      </c>
      <c r="BW601">
        <f t="shared" si="1505"/>
        <v>0</v>
      </c>
      <c r="BX601">
        <f t="shared" si="1505"/>
        <v>0</v>
      </c>
      <c r="BY601">
        <f t="shared" si="1505"/>
        <v>0</v>
      </c>
      <c r="BZ601">
        <f t="shared" si="1506"/>
        <v>0</v>
      </c>
      <c r="CA601">
        <f t="shared" si="1506"/>
        <v>0</v>
      </c>
      <c r="CB601">
        <f t="shared" si="1506"/>
        <v>0</v>
      </c>
      <c r="CC601">
        <f t="shared" si="1506"/>
        <v>0</v>
      </c>
      <c r="CD601">
        <f t="shared" si="1506"/>
        <v>0</v>
      </c>
      <c r="CE601">
        <f t="shared" si="1506"/>
        <v>0</v>
      </c>
      <c r="CF601">
        <f t="shared" si="1506"/>
        <v>0</v>
      </c>
      <c r="CG601">
        <f t="shared" si="1506"/>
        <v>0</v>
      </c>
      <c r="CH601">
        <f t="shared" si="1506"/>
        <v>0</v>
      </c>
      <c r="CI601">
        <f t="shared" si="1506"/>
        <v>0</v>
      </c>
      <c r="CJ601">
        <f t="shared" si="1507"/>
        <v>0</v>
      </c>
      <c r="CK601">
        <f t="shared" si="1507"/>
        <v>0</v>
      </c>
      <c r="CL601">
        <f t="shared" si="1507"/>
        <v>0</v>
      </c>
      <c r="CM601">
        <f t="shared" si="1507"/>
        <v>0</v>
      </c>
      <c r="CN601">
        <f t="shared" si="1507"/>
        <v>0</v>
      </c>
      <c r="CO601">
        <f t="shared" si="1507"/>
        <v>0</v>
      </c>
      <c r="CP601">
        <f t="shared" si="1507"/>
        <v>0</v>
      </c>
      <c r="CQ601">
        <f t="shared" si="1507"/>
        <v>0</v>
      </c>
      <c r="CR601">
        <f t="shared" si="1507"/>
        <v>0</v>
      </c>
      <c r="CS601">
        <f t="shared" si="1507"/>
        <v>0</v>
      </c>
      <c r="CT601">
        <f t="shared" si="1508"/>
        <v>0</v>
      </c>
      <c r="CU601">
        <f t="shared" si="1508"/>
        <v>0</v>
      </c>
      <c r="CV601">
        <f t="shared" si="1508"/>
        <v>0</v>
      </c>
      <c r="CW601">
        <f t="shared" si="1508"/>
        <v>0</v>
      </c>
      <c r="CX601">
        <f t="shared" si="1508"/>
        <v>0</v>
      </c>
      <c r="CY601">
        <f t="shared" si="1508"/>
        <v>0</v>
      </c>
      <c r="CZ601">
        <f t="shared" si="1508"/>
        <v>0</v>
      </c>
      <c r="DA601">
        <f t="shared" si="1508"/>
        <v>0</v>
      </c>
      <c r="DB601">
        <f t="shared" si="1508"/>
        <v>0</v>
      </c>
      <c r="DC601">
        <f t="shared" si="1508"/>
        <v>0</v>
      </c>
      <c r="DD601">
        <f t="shared" si="1509"/>
        <v>0</v>
      </c>
      <c r="DE601">
        <f t="shared" si="1509"/>
        <v>0</v>
      </c>
      <c r="DF601">
        <f t="shared" si="1509"/>
        <v>0</v>
      </c>
      <c r="DG601">
        <f t="shared" si="1509"/>
        <v>0</v>
      </c>
      <c r="DH601">
        <f t="shared" si="1509"/>
        <v>0</v>
      </c>
      <c r="DI601">
        <f t="shared" si="1509"/>
        <v>0</v>
      </c>
      <c r="DJ601">
        <f t="shared" si="1509"/>
        <v>0</v>
      </c>
      <c r="DK601">
        <f t="shared" si="1509"/>
        <v>0</v>
      </c>
      <c r="DL601">
        <f t="shared" si="1509"/>
        <v>0</v>
      </c>
      <c r="DM601">
        <f t="shared" si="1509"/>
        <v>0</v>
      </c>
      <c r="DN601">
        <f t="shared" si="1510"/>
        <v>0</v>
      </c>
      <c r="DO601">
        <f t="shared" si="1510"/>
        <v>0</v>
      </c>
      <c r="DP601">
        <f t="shared" si="1510"/>
        <v>0</v>
      </c>
      <c r="DQ601">
        <f t="shared" si="1510"/>
        <v>0</v>
      </c>
      <c r="DR601">
        <f t="shared" si="1510"/>
        <v>0</v>
      </c>
      <c r="DS601">
        <f t="shared" si="1510"/>
        <v>0</v>
      </c>
      <c r="DT601">
        <f t="shared" si="1510"/>
        <v>0</v>
      </c>
      <c r="DU601">
        <f t="shared" si="1510"/>
        <v>0</v>
      </c>
      <c r="DV601">
        <f t="shared" si="1510"/>
        <v>0</v>
      </c>
      <c r="DW601">
        <f t="shared" si="1510"/>
        <v>0</v>
      </c>
      <c r="DX601">
        <f t="shared" si="1511"/>
        <v>0</v>
      </c>
      <c r="DY601">
        <f t="shared" si="1511"/>
        <v>0</v>
      </c>
      <c r="DZ601">
        <f>IF($C601&lt;&gt;"",IF(BN601&gt;0,1,0),0)</f>
        <v>0</v>
      </c>
    </row>
    <row r="602" spans="1:130">
      <c r="A602" s="106"/>
      <c r="B602" s="19" t="s">
        <v>210</v>
      </c>
      <c r="C602" s="96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41" t="s">
        <v>16</v>
      </c>
      <c r="AJ602" s="18">
        <v>127.71084337349397</v>
      </c>
      <c r="AK602" s="18">
        <v>124</v>
      </c>
      <c r="AL602" s="18">
        <v>72</v>
      </c>
      <c r="AM602" s="34">
        <v>237.62</v>
      </c>
      <c r="AN602" s="18">
        <v>421</v>
      </c>
      <c r="AO602" s="18">
        <v>550</v>
      </c>
      <c r="AP602" s="34">
        <v>734.52380952380952</v>
      </c>
      <c r="AQ602" s="34">
        <v>396.38336347197105</v>
      </c>
      <c r="AR602" s="34">
        <v>345.79308413831723</v>
      </c>
      <c r="AS602" s="18">
        <v>257.14285714285717</v>
      </c>
      <c r="AT602" s="18">
        <v>245.45454545454547</v>
      </c>
      <c r="AU602" s="18">
        <v>0</v>
      </c>
      <c r="AV602" s="18">
        <v>0</v>
      </c>
      <c r="AW602" s="18">
        <v>0</v>
      </c>
      <c r="AX602" s="18">
        <v>0</v>
      </c>
      <c r="AY602" s="18">
        <v>0</v>
      </c>
      <c r="AZ602" s="18">
        <v>0</v>
      </c>
      <c r="BA602" s="18">
        <v>0</v>
      </c>
      <c r="BB602" s="20">
        <v>0</v>
      </c>
      <c r="BC602" s="20">
        <v>0</v>
      </c>
      <c r="BD602" s="20">
        <v>0</v>
      </c>
      <c r="BE602" s="58">
        <v>0</v>
      </c>
      <c r="BF602" s="27">
        <v>0</v>
      </c>
      <c r="BG602" s="27">
        <v>0</v>
      </c>
      <c r="BH602" s="27">
        <v>0</v>
      </c>
      <c r="BI602" s="27">
        <v>0</v>
      </c>
      <c r="BJ602" s="141">
        <v>0</v>
      </c>
      <c r="BK602" s="141">
        <v>0</v>
      </c>
      <c r="BL602" s="18">
        <v>0</v>
      </c>
      <c r="BM602" s="118">
        <v>0</v>
      </c>
      <c r="BN602" s="118">
        <v>0</v>
      </c>
      <c r="BO602" s="103"/>
      <c r="BP602">
        <f t="shared" si="1505"/>
        <v>0</v>
      </c>
      <c r="BQ602">
        <f t="shared" si="1505"/>
        <v>0</v>
      </c>
      <c r="BR602">
        <f t="shared" si="1505"/>
        <v>0</v>
      </c>
      <c r="BS602">
        <f t="shared" si="1505"/>
        <v>0</v>
      </c>
      <c r="BT602">
        <f t="shared" si="1505"/>
        <v>0</v>
      </c>
      <c r="BU602">
        <f t="shared" si="1505"/>
        <v>0</v>
      </c>
      <c r="BV602">
        <f t="shared" si="1505"/>
        <v>0</v>
      </c>
      <c r="BW602">
        <f t="shared" si="1505"/>
        <v>0</v>
      </c>
      <c r="BX602">
        <f t="shared" si="1505"/>
        <v>0</v>
      </c>
      <c r="BY602">
        <f t="shared" si="1505"/>
        <v>0</v>
      </c>
      <c r="BZ602">
        <f t="shared" si="1506"/>
        <v>0</v>
      </c>
      <c r="CA602">
        <f t="shared" si="1506"/>
        <v>0</v>
      </c>
      <c r="CB602">
        <f t="shared" si="1506"/>
        <v>0</v>
      </c>
      <c r="CC602">
        <f t="shared" si="1506"/>
        <v>0</v>
      </c>
      <c r="CD602">
        <f t="shared" si="1506"/>
        <v>0</v>
      </c>
      <c r="CE602">
        <f t="shared" si="1506"/>
        <v>0</v>
      </c>
      <c r="CF602">
        <f t="shared" si="1506"/>
        <v>0</v>
      </c>
      <c r="CG602">
        <f t="shared" si="1506"/>
        <v>0</v>
      </c>
      <c r="CH602">
        <f t="shared" si="1506"/>
        <v>0</v>
      </c>
      <c r="CI602">
        <f t="shared" si="1506"/>
        <v>0</v>
      </c>
      <c r="CJ602">
        <f t="shared" si="1507"/>
        <v>0</v>
      </c>
      <c r="CK602">
        <f t="shared" si="1507"/>
        <v>0</v>
      </c>
      <c r="CL602">
        <f t="shared" si="1507"/>
        <v>0</v>
      </c>
      <c r="CM602">
        <f t="shared" si="1507"/>
        <v>0</v>
      </c>
      <c r="CN602">
        <f t="shared" si="1507"/>
        <v>0</v>
      </c>
      <c r="CO602">
        <f t="shared" si="1507"/>
        <v>0</v>
      </c>
      <c r="CP602">
        <f t="shared" si="1507"/>
        <v>0</v>
      </c>
      <c r="CQ602">
        <f t="shared" si="1507"/>
        <v>0</v>
      </c>
      <c r="CR602">
        <f t="shared" si="1507"/>
        <v>0</v>
      </c>
      <c r="CS602">
        <f t="shared" si="1507"/>
        <v>0</v>
      </c>
      <c r="CT602">
        <f t="shared" si="1508"/>
        <v>0</v>
      </c>
      <c r="CU602">
        <f t="shared" si="1508"/>
        <v>0</v>
      </c>
      <c r="CV602">
        <f t="shared" si="1508"/>
        <v>0</v>
      </c>
      <c r="CW602">
        <f t="shared" si="1508"/>
        <v>0</v>
      </c>
      <c r="CX602">
        <f t="shared" si="1508"/>
        <v>0</v>
      </c>
      <c r="CY602">
        <f t="shared" si="1508"/>
        <v>0</v>
      </c>
      <c r="CZ602">
        <f t="shared" si="1508"/>
        <v>0</v>
      </c>
      <c r="DA602">
        <f t="shared" si="1508"/>
        <v>0</v>
      </c>
      <c r="DB602">
        <f t="shared" si="1508"/>
        <v>0</v>
      </c>
      <c r="DC602">
        <f t="shared" si="1508"/>
        <v>0</v>
      </c>
      <c r="DD602">
        <f t="shared" si="1509"/>
        <v>0</v>
      </c>
      <c r="DE602">
        <f t="shared" si="1509"/>
        <v>0</v>
      </c>
      <c r="DF602">
        <f t="shared" si="1509"/>
        <v>0</v>
      </c>
      <c r="DG602">
        <f t="shared" si="1509"/>
        <v>0</v>
      </c>
      <c r="DH602">
        <f t="shared" si="1509"/>
        <v>0</v>
      </c>
      <c r="DI602">
        <f t="shared" si="1509"/>
        <v>0</v>
      </c>
      <c r="DJ602">
        <f t="shared" si="1509"/>
        <v>0</v>
      </c>
      <c r="DK602">
        <f t="shared" si="1509"/>
        <v>0</v>
      </c>
      <c r="DL602">
        <f t="shared" si="1509"/>
        <v>0</v>
      </c>
      <c r="DM602">
        <f t="shared" si="1509"/>
        <v>0</v>
      </c>
      <c r="DN602">
        <f t="shared" si="1510"/>
        <v>0</v>
      </c>
      <c r="DO602">
        <f t="shared" si="1510"/>
        <v>0</v>
      </c>
      <c r="DP602">
        <f t="shared" si="1510"/>
        <v>0</v>
      </c>
      <c r="DQ602">
        <f t="shared" si="1510"/>
        <v>0</v>
      </c>
      <c r="DR602">
        <f t="shared" si="1510"/>
        <v>0</v>
      </c>
      <c r="DS602">
        <f t="shared" si="1510"/>
        <v>0</v>
      </c>
      <c r="DT602">
        <f t="shared" si="1510"/>
        <v>0</v>
      </c>
      <c r="DU602">
        <f t="shared" si="1510"/>
        <v>0</v>
      </c>
      <c r="DV602">
        <f t="shared" si="1510"/>
        <v>0</v>
      </c>
      <c r="DW602">
        <f t="shared" si="1510"/>
        <v>0</v>
      </c>
      <c r="DX602">
        <f t="shared" si="1511"/>
        <v>0</v>
      </c>
      <c r="DY602">
        <f t="shared" si="1511"/>
        <v>0</v>
      </c>
      <c r="DZ602">
        <f>IF($C602&lt;&gt;"",IF(BN602&gt;0,1,0),0)</f>
        <v>0</v>
      </c>
    </row>
    <row r="603" spans="1:130" ht="15.75">
      <c r="A603" s="106"/>
      <c r="B603" s="56"/>
      <c r="C603" s="96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8"/>
      <c r="BF603" s="9"/>
      <c r="BG603" s="9"/>
      <c r="BH603" s="2"/>
      <c r="BI603" s="2"/>
      <c r="BJ603" s="2"/>
      <c r="BK603" s="2"/>
      <c r="BL603" s="2"/>
      <c r="BM603" s="2"/>
      <c r="BN603" s="2"/>
      <c r="BO603" s="103"/>
    </row>
    <row r="604" spans="1:130">
      <c r="A604" s="105">
        <f>IF(LEFT(B604,1)&lt;&gt;"",IF(LEFT(B604,1)&lt;&gt;" ",COUNT($A$66:A603)+1,""),"")</f>
        <v>74</v>
      </c>
      <c r="B604" s="54" t="s">
        <v>88</v>
      </c>
      <c r="C604" s="96">
        <v>3</v>
      </c>
      <c r="D604" s="22"/>
      <c r="E604" s="22"/>
      <c r="F604" s="22"/>
      <c r="G604" s="22">
        <f t="shared" ref="G604:AL604" si="1512">SUM(G605:G609)</f>
        <v>0</v>
      </c>
      <c r="H604" s="22">
        <f t="shared" si="1512"/>
        <v>0</v>
      </c>
      <c r="I604" s="22">
        <f t="shared" si="1512"/>
        <v>0</v>
      </c>
      <c r="J604" s="22">
        <f t="shared" si="1512"/>
        <v>0</v>
      </c>
      <c r="K604" s="22">
        <f t="shared" si="1512"/>
        <v>0</v>
      </c>
      <c r="L604" s="22">
        <f t="shared" si="1512"/>
        <v>0</v>
      </c>
      <c r="M604" s="22">
        <f t="shared" si="1512"/>
        <v>0</v>
      </c>
      <c r="N604" s="22">
        <f t="shared" si="1512"/>
        <v>0.3</v>
      </c>
      <c r="O604" s="22">
        <f t="shared" si="1512"/>
        <v>0</v>
      </c>
      <c r="P604" s="22">
        <f t="shared" si="1512"/>
        <v>1.1741E-2</v>
      </c>
      <c r="Q604" s="22">
        <f t="shared" si="1512"/>
        <v>4.646E-3</v>
      </c>
      <c r="R604" s="22">
        <f t="shared" si="1512"/>
        <v>0</v>
      </c>
      <c r="S604" s="22">
        <f t="shared" si="1512"/>
        <v>4.7668000000000002E-2</v>
      </c>
      <c r="T604" s="22">
        <f t="shared" si="1512"/>
        <v>0.63412399999999991</v>
      </c>
      <c r="U604" s="22">
        <f t="shared" si="1512"/>
        <v>1.1419999999999999</v>
      </c>
      <c r="V604" s="22">
        <f t="shared" si="1512"/>
        <v>1.7130000000000001</v>
      </c>
      <c r="W604" s="22">
        <f t="shared" si="1512"/>
        <v>2.2839999999999998</v>
      </c>
      <c r="X604" s="22">
        <f t="shared" si="1512"/>
        <v>5.6647910000000001</v>
      </c>
      <c r="Y604" s="22">
        <f t="shared" si="1512"/>
        <v>8.0488809999999997</v>
      </c>
      <c r="Z604" s="22">
        <f t="shared" si="1512"/>
        <v>9.5739300000000007</v>
      </c>
      <c r="AA604" s="22">
        <f t="shared" si="1512"/>
        <v>10.412123000000001</v>
      </c>
      <c r="AB604" s="22">
        <f t="shared" si="1512"/>
        <v>11.030312</v>
      </c>
      <c r="AC604" s="22">
        <f t="shared" si="1512"/>
        <v>14.948661999999999</v>
      </c>
      <c r="AD604" s="22">
        <f t="shared" si="1512"/>
        <v>23.517726</v>
      </c>
      <c r="AE604" s="22">
        <f t="shared" si="1512"/>
        <v>40.851234000000005</v>
      </c>
      <c r="AF604" s="22">
        <f t="shared" si="1512"/>
        <v>65.898669999999996</v>
      </c>
      <c r="AG604" s="22">
        <f t="shared" si="1512"/>
        <v>549.16360999999995</v>
      </c>
      <c r="AH604" s="22">
        <f t="shared" si="1512"/>
        <v>258.1379</v>
      </c>
      <c r="AI604" s="22">
        <f t="shared" si="1512"/>
        <v>361.54819999999995</v>
      </c>
      <c r="AJ604" s="22">
        <f t="shared" si="1512"/>
        <v>481.54459999999995</v>
      </c>
      <c r="AK604" s="22">
        <f t="shared" si="1512"/>
        <v>652.46780000000001</v>
      </c>
      <c r="AL604" s="22">
        <f t="shared" si="1512"/>
        <v>1008.9547</v>
      </c>
      <c r="AM604" s="22">
        <f t="shared" ref="AM604:BK604" si="1513">SUM(AM605:AM609)</f>
        <v>37.474620000000002</v>
      </c>
      <c r="AN604" s="22">
        <f t="shared" si="1513"/>
        <v>24.711428000000002</v>
      </c>
      <c r="AO604" s="22">
        <f t="shared" si="1513"/>
        <v>109.59961999999999</v>
      </c>
      <c r="AP604" s="22">
        <f t="shared" si="1513"/>
        <v>164.08633</v>
      </c>
      <c r="AQ604" s="22">
        <f t="shared" si="1513"/>
        <v>246.77751999999998</v>
      </c>
      <c r="AR604" s="22">
        <f t="shared" si="1513"/>
        <v>429.12241119999999</v>
      </c>
      <c r="AS604" s="22">
        <f t="shared" si="1513"/>
        <v>291.04413970000002</v>
      </c>
      <c r="AT604" s="22">
        <f t="shared" si="1513"/>
        <v>183.2452457</v>
      </c>
      <c r="AU604" s="22">
        <f t="shared" si="1513"/>
        <v>56.630767899999995</v>
      </c>
      <c r="AV604" s="22">
        <f t="shared" si="1513"/>
        <v>390.12755579999998</v>
      </c>
      <c r="AW604" s="22">
        <f t="shared" si="1513"/>
        <v>266.52381939999998</v>
      </c>
      <c r="AX604" s="22">
        <f t="shared" si="1513"/>
        <v>469.34937830000001</v>
      </c>
      <c r="AY604" s="22">
        <f t="shared" si="1513"/>
        <v>365.20113230000004</v>
      </c>
      <c r="AZ604" s="22">
        <f t="shared" si="1513"/>
        <v>337.5414591</v>
      </c>
      <c r="BA604" s="22">
        <f t="shared" si="1513"/>
        <v>348.81516740000001</v>
      </c>
      <c r="BB604" s="22">
        <f t="shared" si="1513"/>
        <v>353.26727269999998</v>
      </c>
      <c r="BC604" s="22">
        <f t="shared" si="1513"/>
        <v>363.70583450000004</v>
      </c>
      <c r="BD604" s="22">
        <f t="shared" si="1513"/>
        <v>334.55688670000006</v>
      </c>
      <c r="BE604" s="22">
        <f t="shared" si="1513"/>
        <v>301.70181980000007</v>
      </c>
      <c r="BF604" s="22">
        <f t="shared" si="1513"/>
        <v>241.15221649999998</v>
      </c>
      <c r="BG604" s="22">
        <f t="shared" si="1513"/>
        <v>237.6092472</v>
      </c>
      <c r="BH604" s="22">
        <f t="shared" si="1513"/>
        <v>301.00421719999997</v>
      </c>
      <c r="BI604" s="22">
        <f t="shared" si="1513"/>
        <v>299.44751490000004</v>
      </c>
      <c r="BJ604" s="22">
        <f t="shared" si="1513"/>
        <v>359.3839582</v>
      </c>
      <c r="BK604" s="22">
        <f t="shared" si="1513"/>
        <v>259.76269980000001</v>
      </c>
      <c r="BL604" s="22">
        <f>SUM(BL605:BL609)</f>
        <v>285.83429270000005</v>
      </c>
      <c r="BM604" s="22">
        <f>SUM(BM605:BM609)</f>
        <v>1728.5197923000001</v>
      </c>
      <c r="BN604" s="22">
        <f>SUM(BN605:BN609)</f>
        <v>315.39999999999998</v>
      </c>
      <c r="BO604" s="103"/>
      <c r="BP604">
        <f t="shared" ref="BP604:BY610" si="1514">IF($C604&lt;&gt;"",IF(D604&gt;0,1,0),0)</f>
        <v>0</v>
      </c>
      <c r="BQ604">
        <f t="shared" si="1514"/>
        <v>0</v>
      </c>
      <c r="BR604">
        <f t="shared" si="1514"/>
        <v>0</v>
      </c>
      <c r="BS604">
        <f t="shared" si="1514"/>
        <v>0</v>
      </c>
      <c r="BT604">
        <f t="shared" si="1514"/>
        <v>0</v>
      </c>
      <c r="BU604">
        <f t="shared" si="1514"/>
        <v>0</v>
      </c>
      <c r="BV604">
        <f t="shared" si="1514"/>
        <v>0</v>
      </c>
      <c r="BW604">
        <f t="shared" si="1514"/>
        <v>0</v>
      </c>
      <c r="BX604">
        <f t="shared" si="1514"/>
        <v>0</v>
      </c>
      <c r="BY604">
        <f t="shared" si="1514"/>
        <v>0</v>
      </c>
      <c r="BZ604">
        <f t="shared" ref="BZ604:CI610" si="1515">IF($C604&lt;&gt;"",IF(N604&gt;0,1,0),0)</f>
        <v>1</v>
      </c>
      <c r="CA604">
        <f t="shared" si="1515"/>
        <v>0</v>
      </c>
      <c r="CB604">
        <f t="shared" si="1515"/>
        <v>1</v>
      </c>
      <c r="CC604">
        <f t="shared" si="1515"/>
        <v>1</v>
      </c>
      <c r="CD604">
        <f t="shared" si="1515"/>
        <v>0</v>
      </c>
      <c r="CE604">
        <f t="shared" si="1515"/>
        <v>1</v>
      </c>
      <c r="CF604">
        <f t="shared" si="1515"/>
        <v>1</v>
      </c>
      <c r="CG604">
        <f t="shared" si="1515"/>
        <v>1</v>
      </c>
      <c r="CH604">
        <f t="shared" si="1515"/>
        <v>1</v>
      </c>
      <c r="CI604">
        <f t="shared" si="1515"/>
        <v>1</v>
      </c>
      <c r="CJ604">
        <f t="shared" ref="CJ604:CS610" si="1516">IF($C604&lt;&gt;"",IF(X604&gt;0,1,0),0)</f>
        <v>1</v>
      </c>
      <c r="CK604">
        <f t="shared" si="1516"/>
        <v>1</v>
      </c>
      <c r="CL604">
        <f t="shared" si="1516"/>
        <v>1</v>
      </c>
      <c r="CM604">
        <f t="shared" si="1516"/>
        <v>1</v>
      </c>
      <c r="CN604">
        <f t="shared" si="1516"/>
        <v>1</v>
      </c>
      <c r="CO604">
        <f t="shared" si="1516"/>
        <v>1</v>
      </c>
      <c r="CP604">
        <f t="shared" si="1516"/>
        <v>1</v>
      </c>
      <c r="CQ604">
        <f t="shared" si="1516"/>
        <v>1</v>
      </c>
      <c r="CR604">
        <f t="shared" si="1516"/>
        <v>1</v>
      </c>
      <c r="CS604">
        <f t="shared" si="1516"/>
        <v>1</v>
      </c>
      <c r="CT604">
        <f t="shared" ref="CT604:DB610" si="1517">IF($C604&lt;&gt;"",IF(AH604&gt;0,1,0),0)</f>
        <v>1</v>
      </c>
      <c r="CU604">
        <f t="shared" si="1517"/>
        <v>1</v>
      </c>
      <c r="CV604">
        <f t="shared" si="1517"/>
        <v>1</v>
      </c>
      <c r="CW604">
        <f t="shared" si="1517"/>
        <v>1</v>
      </c>
      <c r="CX604">
        <f t="shared" si="1517"/>
        <v>1</v>
      </c>
      <c r="CY604">
        <f t="shared" si="1517"/>
        <v>1</v>
      </c>
      <c r="CZ604">
        <f t="shared" si="1517"/>
        <v>1</v>
      </c>
      <c r="DA604">
        <f t="shared" si="1517"/>
        <v>1</v>
      </c>
      <c r="DB604">
        <f t="shared" si="1517"/>
        <v>1</v>
      </c>
      <c r="DC604">
        <f t="shared" ref="DC604:DD610" si="1518">IF($C604&lt;&gt;"",IF(AQ604&gt;0,1,0),0)</f>
        <v>1</v>
      </c>
      <c r="DD604">
        <f t="shared" si="1518"/>
        <v>1</v>
      </c>
      <c r="DE604">
        <f t="shared" ref="DE604:DN608" si="1519">IF($C604&lt;&gt;"",IF(AS604&gt;0,1,0),0)</f>
        <v>1</v>
      </c>
      <c r="DF604">
        <f t="shared" si="1519"/>
        <v>1</v>
      </c>
      <c r="DG604">
        <f t="shared" si="1519"/>
        <v>1</v>
      </c>
      <c r="DH604">
        <f t="shared" si="1519"/>
        <v>1</v>
      </c>
      <c r="DI604">
        <f t="shared" si="1519"/>
        <v>1</v>
      </c>
      <c r="DJ604">
        <f t="shared" si="1519"/>
        <v>1</v>
      </c>
      <c r="DK604">
        <f t="shared" si="1519"/>
        <v>1</v>
      </c>
      <c r="DL604">
        <f t="shared" si="1519"/>
        <v>1</v>
      </c>
      <c r="DM604">
        <f t="shared" si="1519"/>
        <v>1</v>
      </c>
      <c r="DN604">
        <f t="shared" si="1519"/>
        <v>1</v>
      </c>
      <c r="DO604">
        <f t="shared" ref="DO604:DX608" si="1520">IF($C604&lt;&gt;"",IF(BC604&gt;0,1,0),0)</f>
        <v>1</v>
      </c>
      <c r="DP604">
        <f t="shared" si="1520"/>
        <v>1</v>
      </c>
      <c r="DQ604">
        <f t="shared" si="1520"/>
        <v>1</v>
      </c>
      <c r="DR604">
        <f t="shared" si="1520"/>
        <v>1</v>
      </c>
      <c r="DS604">
        <f t="shared" si="1520"/>
        <v>1</v>
      </c>
      <c r="DT604">
        <f t="shared" si="1520"/>
        <v>1</v>
      </c>
      <c r="DU604">
        <f t="shared" si="1520"/>
        <v>1</v>
      </c>
      <c r="DV604">
        <f t="shared" si="1520"/>
        <v>1</v>
      </c>
      <c r="DW604">
        <f t="shared" si="1520"/>
        <v>1</v>
      </c>
      <c r="DX604">
        <f t="shared" si="1520"/>
        <v>1</v>
      </c>
      <c r="DY604">
        <f t="shared" ref="DY604:DZ608" si="1521">IF($C604&lt;&gt;"",IF(BM604&gt;0,1,0),0)</f>
        <v>1</v>
      </c>
      <c r="DZ604">
        <f t="shared" si="1521"/>
        <v>1</v>
      </c>
    </row>
    <row r="605" spans="1:130">
      <c r="A605" s="106"/>
      <c r="B605" s="19" t="s">
        <v>2</v>
      </c>
      <c r="C605" s="97"/>
      <c r="D605" s="18"/>
      <c r="E605" s="18"/>
      <c r="F605" s="18"/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18">
        <v>535</v>
      </c>
      <c r="AM605" s="22"/>
      <c r="AN605" s="22"/>
      <c r="AO605" s="22"/>
      <c r="AP605" s="22"/>
      <c r="AQ605" s="41" t="s">
        <v>16</v>
      </c>
      <c r="AR605" s="18">
        <v>300</v>
      </c>
      <c r="AS605" s="22"/>
      <c r="AT605" s="22"/>
      <c r="AU605" s="41" t="s">
        <v>16</v>
      </c>
      <c r="AV605" s="18">
        <v>353</v>
      </c>
      <c r="AW605" s="41" t="s">
        <v>16</v>
      </c>
      <c r="AX605" s="41" t="s">
        <v>16</v>
      </c>
      <c r="AY605" s="18">
        <v>0</v>
      </c>
      <c r="AZ605" s="18">
        <v>0</v>
      </c>
      <c r="BA605" s="18">
        <v>0</v>
      </c>
      <c r="BB605" s="18">
        <v>0</v>
      </c>
      <c r="BC605" s="18">
        <v>0</v>
      </c>
      <c r="BD605" s="18">
        <v>0</v>
      </c>
      <c r="BE605" s="18">
        <v>0</v>
      </c>
      <c r="BF605" s="18">
        <v>0</v>
      </c>
      <c r="BG605" s="18">
        <v>0</v>
      </c>
      <c r="BH605" s="18">
        <v>0</v>
      </c>
      <c r="BI605" s="18">
        <v>0</v>
      </c>
      <c r="BJ605" s="18">
        <v>0</v>
      </c>
      <c r="BK605" s="18">
        <v>0</v>
      </c>
      <c r="BL605" s="118">
        <v>0</v>
      </c>
      <c r="BM605" s="118">
        <v>209</v>
      </c>
      <c r="BN605" s="18">
        <v>0</v>
      </c>
      <c r="BO605" s="103"/>
      <c r="BP605">
        <f t="shared" si="1514"/>
        <v>0</v>
      </c>
      <c r="BQ605">
        <f t="shared" si="1514"/>
        <v>0</v>
      </c>
      <c r="BR605">
        <f t="shared" si="1514"/>
        <v>0</v>
      </c>
      <c r="BS605">
        <f t="shared" si="1514"/>
        <v>0</v>
      </c>
      <c r="BT605">
        <f t="shared" si="1514"/>
        <v>0</v>
      </c>
      <c r="BU605">
        <f t="shared" si="1514"/>
        <v>0</v>
      </c>
      <c r="BV605">
        <f t="shared" si="1514"/>
        <v>0</v>
      </c>
      <c r="BW605">
        <f t="shared" si="1514"/>
        <v>0</v>
      </c>
      <c r="BX605">
        <f t="shared" si="1514"/>
        <v>0</v>
      </c>
      <c r="BY605">
        <f t="shared" si="1514"/>
        <v>0</v>
      </c>
      <c r="BZ605">
        <f t="shared" si="1515"/>
        <v>0</v>
      </c>
      <c r="CA605">
        <f t="shared" si="1515"/>
        <v>0</v>
      </c>
      <c r="CB605">
        <f t="shared" si="1515"/>
        <v>0</v>
      </c>
      <c r="CC605">
        <f t="shared" si="1515"/>
        <v>0</v>
      </c>
      <c r="CD605">
        <f t="shared" si="1515"/>
        <v>0</v>
      </c>
      <c r="CE605">
        <f t="shared" si="1515"/>
        <v>0</v>
      </c>
      <c r="CF605">
        <f t="shared" si="1515"/>
        <v>0</v>
      </c>
      <c r="CG605">
        <f t="shared" si="1515"/>
        <v>0</v>
      </c>
      <c r="CH605">
        <f t="shared" si="1515"/>
        <v>0</v>
      </c>
      <c r="CI605">
        <f t="shared" si="1515"/>
        <v>0</v>
      </c>
      <c r="CJ605">
        <f t="shared" si="1516"/>
        <v>0</v>
      </c>
      <c r="CK605">
        <f t="shared" si="1516"/>
        <v>0</v>
      </c>
      <c r="CL605">
        <f t="shared" si="1516"/>
        <v>0</v>
      </c>
      <c r="CM605">
        <f t="shared" si="1516"/>
        <v>0</v>
      </c>
      <c r="CN605">
        <f t="shared" si="1516"/>
        <v>0</v>
      </c>
      <c r="CO605">
        <f t="shared" si="1516"/>
        <v>0</v>
      </c>
      <c r="CP605">
        <f t="shared" si="1516"/>
        <v>0</v>
      </c>
      <c r="CQ605">
        <f t="shared" si="1516"/>
        <v>0</v>
      </c>
      <c r="CR605">
        <f t="shared" si="1516"/>
        <v>0</v>
      </c>
      <c r="CS605">
        <f t="shared" si="1516"/>
        <v>0</v>
      </c>
      <c r="CT605">
        <f t="shared" si="1517"/>
        <v>0</v>
      </c>
      <c r="CU605">
        <f t="shared" si="1517"/>
        <v>0</v>
      </c>
      <c r="CV605">
        <f t="shared" si="1517"/>
        <v>0</v>
      </c>
      <c r="CW605">
        <f t="shared" si="1517"/>
        <v>0</v>
      </c>
      <c r="CX605">
        <f t="shared" si="1517"/>
        <v>0</v>
      </c>
      <c r="CY605">
        <f t="shared" si="1517"/>
        <v>0</v>
      </c>
      <c r="CZ605">
        <f t="shared" si="1517"/>
        <v>0</v>
      </c>
      <c r="DA605">
        <f t="shared" si="1517"/>
        <v>0</v>
      </c>
      <c r="DB605">
        <f t="shared" si="1517"/>
        <v>0</v>
      </c>
      <c r="DC605">
        <f t="shared" si="1518"/>
        <v>0</v>
      </c>
      <c r="DD605">
        <f t="shared" si="1518"/>
        <v>0</v>
      </c>
      <c r="DE605">
        <f t="shared" si="1519"/>
        <v>0</v>
      </c>
      <c r="DF605">
        <f t="shared" si="1519"/>
        <v>0</v>
      </c>
      <c r="DG605">
        <f t="shared" si="1519"/>
        <v>0</v>
      </c>
      <c r="DH605">
        <f t="shared" si="1519"/>
        <v>0</v>
      </c>
      <c r="DI605">
        <f t="shared" si="1519"/>
        <v>0</v>
      </c>
      <c r="DJ605">
        <f t="shared" si="1519"/>
        <v>0</v>
      </c>
      <c r="DK605">
        <f t="shared" si="1519"/>
        <v>0</v>
      </c>
      <c r="DL605">
        <f t="shared" si="1519"/>
        <v>0</v>
      </c>
      <c r="DM605">
        <f t="shared" si="1519"/>
        <v>0</v>
      </c>
      <c r="DN605">
        <f t="shared" si="1519"/>
        <v>0</v>
      </c>
      <c r="DO605">
        <f t="shared" si="1520"/>
        <v>0</v>
      </c>
      <c r="DP605">
        <f t="shared" si="1520"/>
        <v>0</v>
      </c>
      <c r="DQ605">
        <f t="shared" si="1520"/>
        <v>0</v>
      </c>
      <c r="DR605">
        <f t="shared" si="1520"/>
        <v>0</v>
      </c>
      <c r="DS605">
        <f t="shared" si="1520"/>
        <v>0</v>
      </c>
      <c r="DT605">
        <f t="shared" si="1520"/>
        <v>0</v>
      </c>
      <c r="DU605">
        <f t="shared" si="1520"/>
        <v>0</v>
      </c>
      <c r="DV605">
        <f t="shared" si="1520"/>
        <v>0</v>
      </c>
      <c r="DW605">
        <f t="shared" si="1520"/>
        <v>0</v>
      </c>
      <c r="DX605">
        <f t="shared" si="1520"/>
        <v>0</v>
      </c>
      <c r="DY605">
        <f t="shared" si="1521"/>
        <v>0</v>
      </c>
      <c r="DZ605">
        <f t="shared" si="1521"/>
        <v>0</v>
      </c>
    </row>
    <row r="606" spans="1:130" ht="15.75">
      <c r="A606" s="106"/>
      <c r="B606" s="19" t="s">
        <v>202</v>
      </c>
      <c r="C606" s="97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18"/>
      <c r="AM606" s="22"/>
      <c r="AN606" s="22"/>
      <c r="AO606" s="22"/>
      <c r="AP606" s="22"/>
      <c r="AQ606" s="41"/>
      <c r="AR606" s="18"/>
      <c r="AS606" s="18">
        <v>13.7</v>
      </c>
      <c r="AT606" s="22"/>
      <c r="AU606" s="41"/>
      <c r="AV606" s="18"/>
      <c r="AW606" s="22"/>
      <c r="AX606" s="22"/>
      <c r="AY606" s="22"/>
      <c r="AZ606" s="22"/>
      <c r="BA606" s="22"/>
      <c r="BB606" s="22"/>
      <c r="BC606" s="22"/>
      <c r="BD606" s="22"/>
      <c r="BE606" s="23"/>
      <c r="BF606" s="22"/>
      <c r="BG606" s="22"/>
      <c r="BH606" s="2"/>
      <c r="BI606" s="2"/>
      <c r="BJ606" s="2"/>
      <c r="BK606" s="2"/>
      <c r="BL606" s="118">
        <v>0</v>
      </c>
      <c r="BM606" s="118">
        <v>946</v>
      </c>
      <c r="BN606" s="18">
        <v>0</v>
      </c>
      <c r="BO606" s="103"/>
      <c r="BP606">
        <f t="shared" si="1514"/>
        <v>0</v>
      </c>
      <c r="BQ606">
        <f t="shared" si="1514"/>
        <v>0</v>
      </c>
      <c r="BR606">
        <f t="shared" si="1514"/>
        <v>0</v>
      </c>
      <c r="BS606">
        <f t="shared" si="1514"/>
        <v>0</v>
      </c>
      <c r="BT606">
        <f t="shared" si="1514"/>
        <v>0</v>
      </c>
      <c r="BU606">
        <f t="shared" si="1514"/>
        <v>0</v>
      </c>
      <c r="BV606">
        <f t="shared" si="1514"/>
        <v>0</v>
      </c>
      <c r="BW606">
        <f t="shared" si="1514"/>
        <v>0</v>
      </c>
      <c r="BX606">
        <f t="shared" si="1514"/>
        <v>0</v>
      </c>
      <c r="BY606">
        <f t="shared" si="1514"/>
        <v>0</v>
      </c>
      <c r="BZ606">
        <f t="shared" si="1515"/>
        <v>0</v>
      </c>
      <c r="CA606">
        <f t="shared" si="1515"/>
        <v>0</v>
      </c>
      <c r="CB606">
        <f t="shared" si="1515"/>
        <v>0</v>
      </c>
      <c r="CC606">
        <f t="shared" si="1515"/>
        <v>0</v>
      </c>
      <c r="CD606">
        <f t="shared" si="1515"/>
        <v>0</v>
      </c>
      <c r="CE606">
        <f t="shared" si="1515"/>
        <v>0</v>
      </c>
      <c r="CF606">
        <f t="shared" si="1515"/>
        <v>0</v>
      </c>
      <c r="CG606">
        <f t="shared" si="1515"/>
        <v>0</v>
      </c>
      <c r="CH606">
        <f t="shared" si="1515"/>
        <v>0</v>
      </c>
      <c r="CI606">
        <f t="shared" si="1515"/>
        <v>0</v>
      </c>
      <c r="CJ606">
        <f t="shared" si="1516"/>
        <v>0</v>
      </c>
      <c r="CK606">
        <f t="shared" si="1516"/>
        <v>0</v>
      </c>
      <c r="CL606">
        <f t="shared" si="1516"/>
        <v>0</v>
      </c>
      <c r="CM606">
        <f t="shared" si="1516"/>
        <v>0</v>
      </c>
      <c r="CN606">
        <f t="shared" si="1516"/>
        <v>0</v>
      </c>
      <c r="CO606">
        <f t="shared" si="1516"/>
        <v>0</v>
      </c>
      <c r="CP606">
        <f t="shared" si="1516"/>
        <v>0</v>
      </c>
      <c r="CQ606">
        <f t="shared" si="1516"/>
        <v>0</v>
      </c>
      <c r="CR606">
        <f t="shared" si="1516"/>
        <v>0</v>
      </c>
      <c r="CS606">
        <f t="shared" si="1516"/>
        <v>0</v>
      </c>
      <c r="CT606">
        <f t="shared" si="1517"/>
        <v>0</v>
      </c>
      <c r="CU606">
        <f t="shared" si="1517"/>
        <v>0</v>
      </c>
      <c r="CV606">
        <f t="shared" si="1517"/>
        <v>0</v>
      </c>
      <c r="CW606">
        <f t="shared" si="1517"/>
        <v>0</v>
      </c>
      <c r="CX606">
        <f t="shared" si="1517"/>
        <v>0</v>
      </c>
      <c r="CY606">
        <f t="shared" si="1517"/>
        <v>0</v>
      </c>
      <c r="CZ606">
        <f t="shared" si="1517"/>
        <v>0</v>
      </c>
      <c r="DA606">
        <f t="shared" si="1517"/>
        <v>0</v>
      </c>
      <c r="DB606">
        <f t="shared" si="1517"/>
        <v>0</v>
      </c>
      <c r="DC606">
        <f t="shared" si="1518"/>
        <v>0</v>
      </c>
      <c r="DD606">
        <f t="shared" si="1518"/>
        <v>0</v>
      </c>
      <c r="DE606">
        <f t="shared" si="1519"/>
        <v>0</v>
      </c>
      <c r="DF606">
        <f t="shared" si="1519"/>
        <v>0</v>
      </c>
      <c r="DG606">
        <f t="shared" si="1519"/>
        <v>0</v>
      </c>
      <c r="DH606">
        <f t="shared" si="1519"/>
        <v>0</v>
      </c>
      <c r="DI606">
        <f t="shared" si="1519"/>
        <v>0</v>
      </c>
      <c r="DJ606">
        <f t="shared" si="1519"/>
        <v>0</v>
      </c>
      <c r="DK606">
        <f t="shared" si="1519"/>
        <v>0</v>
      </c>
      <c r="DL606">
        <f t="shared" si="1519"/>
        <v>0</v>
      </c>
      <c r="DM606">
        <f t="shared" si="1519"/>
        <v>0</v>
      </c>
      <c r="DN606">
        <f t="shared" si="1519"/>
        <v>0</v>
      </c>
      <c r="DO606">
        <f t="shared" si="1520"/>
        <v>0</v>
      </c>
      <c r="DP606">
        <f t="shared" si="1520"/>
        <v>0</v>
      </c>
      <c r="DQ606">
        <f t="shared" si="1520"/>
        <v>0</v>
      </c>
      <c r="DR606">
        <f t="shared" si="1520"/>
        <v>0</v>
      </c>
      <c r="DS606">
        <f t="shared" si="1520"/>
        <v>0</v>
      </c>
      <c r="DT606">
        <f t="shared" si="1520"/>
        <v>0</v>
      </c>
      <c r="DU606">
        <f t="shared" si="1520"/>
        <v>0</v>
      </c>
      <c r="DV606">
        <f t="shared" si="1520"/>
        <v>0</v>
      </c>
      <c r="DW606">
        <f t="shared" si="1520"/>
        <v>0</v>
      </c>
      <c r="DX606">
        <f t="shared" si="1520"/>
        <v>0</v>
      </c>
      <c r="DY606">
        <f t="shared" si="1521"/>
        <v>0</v>
      </c>
      <c r="DZ606">
        <f t="shared" si="1521"/>
        <v>0</v>
      </c>
    </row>
    <row r="607" spans="1:130">
      <c r="A607" s="106" t="str">
        <f>IF(LEFT(B687,1)&lt;&gt;"",IF(LEFT(B687,1)&lt;&gt;" ",COUNT($A$66:A604)+1,""),"")</f>
        <v/>
      </c>
      <c r="B607" s="55" t="s">
        <v>3</v>
      </c>
      <c r="C607" s="96"/>
      <c r="D607" s="18"/>
      <c r="E607" s="18"/>
      <c r="F607" s="18"/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4.7668000000000002E-2</v>
      </c>
      <c r="T607" s="18">
        <v>6.3124E-2</v>
      </c>
      <c r="U607" s="18">
        <v>0</v>
      </c>
      <c r="V607" s="18">
        <v>0</v>
      </c>
      <c r="W607" s="18">
        <v>0</v>
      </c>
      <c r="X607" s="18">
        <v>2.8097910000000001</v>
      </c>
      <c r="Y607" s="18">
        <v>4.6228809999999996</v>
      </c>
      <c r="Z607" s="18">
        <v>5.5739299999999998</v>
      </c>
      <c r="AA607" s="18">
        <v>6.4121230000000002</v>
      </c>
      <c r="AB607" s="18">
        <v>7.0303120000000003</v>
      </c>
      <c r="AC607" s="18">
        <v>10.76521</v>
      </c>
      <c r="AD607" s="18">
        <v>18.55255</v>
      </c>
      <c r="AE607" s="18">
        <v>33.357370000000003</v>
      </c>
      <c r="AF607" s="18">
        <v>39.434519999999999</v>
      </c>
      <c r="AG607" s="18">
        <v>491.77269999999999</v>
      </c>
      <c r="AH607" s="18">
        <v>167.1379</v>
      </c>
      <c r="AI607" s="18">
        <v>166.18369999999999</v>
      </c>
      <c r="AJ607" s="18">
        <v>163.5008</v>
      </c>
      <c r="AK607" s="18">
        <v>155.51900000000001</v>
      </c>
      <c r="AL607" s="41" t="s">
        <v>16</v>
      </c>
      <c r="AM607" s="18">
        <v>24.73188</v>
      </c>
      <c r="AN607" s="18">
        <v>19.807220000000001</v>
      </c>
      <c r="AO607" s="18">
        <v>82.298649999999995</v>
      </c>
      <c r="AP607" s="18">
        <v>90.847980000000007</v>
      </c>
      <c r="AQ607" s="18">
        <v>154.9067</v>
      </c>
      <c r="AR607" s="41" t="s">
        <v>16</v>
      </c>
      <c r="AS607" s="18">
        <v>185.58062380000001</v>
      </c>
      <c r="AT607" s="18">
        <v>127.0499513</v>
      </c>
      <c r="AU607" s="18">
        <v>34.333385899999996</v>
      </c>
      <c r="AV607" s="41" t="s">
        <v>16</v>
      </c>
      <c r="AW607" s="18">
        <v>115.4729512</v>
      </c>
      <c r="AX607" s="18">
        <v>233.49472829999999</v>
      </c>
      <c r="AY607" s="18">
        <v>76.954135600000001</v>
      </c>
      <c r="AZ607" s="18">
        <v>51.226691200000005</v>
      </c>
      <c r="BA607" s="18">
        <v>24.044973900000002</v>
      </c>
      <c r="BB607" s="18">
        <v>49.587732000000003</v>
      </c>
      <c r="BC607" s="18">
        <v>51.032100899999996</v>
      </c>
      <c r="BD607" s="18">
        <v>64.287332200000009</v>
      </c>
      <c r="BE607" s="25">
        <v>8.4908020999999998</v>
      </c>
      <c r="BF607" s="18">
        <v>0.32564579999999999</v>
      </c>
      <c r="BG607" s="18">
        <v>3.9126576999999996</v>
      </c>
      <c r="BH607" s="18">
        <v>58.844364099999993</v>
      </c>
      <c r="BI607" s="18">
        <v>26.028104899999999</v>
      </c>
      <c r="BJ607" s="18">
        <v>73.384608200000002</v>
      </c>
      <c r="BK607" s="141">
        <v>24.534110400000003</v>
      </c>
      <c r="BL607" s="118">
        <v>8.2530695999999999</v>
      </c>
      <c r="BM607" s="118">
        <f>458.4233637-BM605</f>
        <v>249.42336369999998</v>
      </c>
      <c r="BN607" s="118">
        <v>10</v>
      </c>
      <c r="BO607" s="103"/>
      <c r="BP607">
        <f t="shared" si="1514"/>
        <v>0</v>
      </c>
      <c r="BQ607">
        <f t="shared" si="1514"/>
        <v>0</v>
      </c>
      <c r="BR607">
        <f t="shared" si="1514"/>
        <v>0</v>
      </c>
      <c r="BS607">
        <f t="shared" si="1514"/>
        <v>0</v>
      </c>
      <c r="BT607">
        <f t="shared" si="1514"/>
        <v>0</v>
      </c>
      <c r="BU607">
        <f t="shared" si="1514"/>
        <v>0</v>
      </c>
      <c r="BV607">
        <f t="shared" si="1514"/>
        <v>0</v>
      </c>
      <c r="BW607">
        <f t="shared" si="1514"/>
        <v>0</v>
      </c>
      <c r="BX607">
        <f t="shared" si="1514"/>
        <v>0</v>
      </c>
      <c r="BY607">
        <f t="shared" si="1514"/>
        <v>0</v>
      </c>
      <c r="BZ607">
        <f t="shared" si="1515"/>
        <v>0</v>
      </c>
      <c r="CA607">
        <f t="shared" si="1515"/>
        <v>0</v>
      </c>
      <c r="CB607">
        <f t="shared" si="1515"/>
        <v>0</v>
      </c>
      <c r="CC607">
        <f t="shared" si="1515"/>
        <v>0</v>
      </c>
      <c r="CD607">
        <f t="shared" si="1515"/>
        <v>0</v>
      </c>
      <c r="CE607">
        <f t="shared" si="1515"/>
        <v>0</v>
      </c>
      <c r="CF607">
        <f t="shared" si="1515"/>
        <v>0</v>
      </c>
      <c r="CG607">
        <f t="shared" si="1515"/>
        <v>0</v>
      </c>
      <c r="CH607">
        <f t="shared" si="1515"/>
        <v>0</v>
      </c>
      <c r="CI607">
        <f t="shared" si="1515"/>
        <v>0</v>
      </c>
      <c r="CJ607">
        <f t="shared" si="1516"/>
        <v>0</v>
      </c>
      <c r="CK607">
        <f t="shared" si="1516"/>
        <v>0</v>
      </c>
      <c r="CL607">
        <f t="shared" si="1516"/>
        <v>0</v>
      </c>
      <c r="CM607">
        <f t="shared" si="1516"/>
        <v>0</v>
      </c>
      <c r="CN607">
        <f t="shared" si="1516"/>
        <v>0</v>
      </c>
      <c r="CO607">
        <f t="shared" si="1516"/>
        <v>0</v>
      </c>
      <c r="CP607">
        <f t="shared" si="1516"/>
        <v>0</v>
      </c>
      <c r="CQ607">
        <f t="shared" si="1516"/>
        <v>0</v>
      </c>
      <c r="CR607">
        <f t="shared" si="1516"/>
        <v>0</v>
      </c>
      <c r="CS607">
        <f t="shared" si="1516"/>
        <v>0</v>
      </c>
      <c r="CT607">
        <f t="shared" si="1517"/>
        <v>0</v>
      </c>
      <c r="CU607">
        <f t="shared" si="1517"/>
        <v>0</v>
      </c>
      <c r="CV607">
        <f t="shared" si="1517"/>
        <v>0</v>
      </c>
      <c r="CW607">
        <f t="shared" si="1517"/>
        <v>0</v>
      </c>
      <c r="CX607">
        <f t="shared" si="1517"/>
        <v>0</v>
      </c>
      <c r="CY607">
        <f t="shared" si="1517"/>
        <v>0</v>
      </c>
      <c r="CZ607">
        <f t="shared" si="1517"/>
        <v>0</v>
      </c>
      <c r="DA607">
        <f t="shared" si="1517"/>
        <v>0</v>
      </c>
      <c r="DB607">
        <f t="shared" si="1517"/>
        <v>0</v>
      </c>
      <c r="DC607">
        <f t="shared" si="1518"/>
        <v>0</v>
      </c>
      <c r="DD607">
        <f t="shared" si="1518"/>
        <v>0</v>
      </c>
      <c r="DE607">
        <f t="shared" si="1519"/>
        <v>0</v>
      </c>
      <c r="DF607">
        <f t="shared" si="1519"/>
        <v>0</v>
      </c>
      <c r="DG607">
        <f t="shared" si="1519"/>
        <v>0</v>
      </c>
      <c r="DH607">
        <f t="shared" si="1519"/>
        <v>0</v>
      </c>
      <c r="DI607">
        <f t="shared" si="1519"/>
        <v>0</v>
      </c>
      <c r="DJ607">
        <f t="shared" si="1519"/>
        <v>0</v>
      </c>
      <c r="DK607">
        <f t="shared" si="1519"/>
        <v>0</v>
      </c>
      <c r="DL607">
        <f t="shared" si="1519"/>
        <v>0</v>
      </c>
      <c r="DM607">
        <f t="shared" si="1519"/>
        <v>0</v>
      </c>
      <c r="DN607">
        <f t="shared" si="1519"/>
        <v>0</v>
      </c>
      <c r="DO607">
        <f t="shared" si="1520"/>
        <v>0</v>
      </c>
      <c r="DP607">
        <f t="shared" si="1520"/>
        <v>0</v>
      </c>
      <c r="DQ607">
        <f t="shared" si="1520"/>
        <v>0</v>
      </c>
      <c r="DR607">
        <f t="shared" si="1520"/>
        <v>0</v>
      </c>
      <c r="DS607">
        <f t="shared" si="1520"/>
        <v>0</v>
      </c>
      <c r="DT607">
        <f t="shared" si="1520"/>
        <v>0</v>
      </c>
      <c r="DU607">
        <f t="shared" si="1520"/>
        <v>0</v>
      </c>
      <c r="DV607">
        <f t="shared" si="1520"/>
        <v>0</v>
      </c>
      <c r="DW607">
        <f t="shared" si="1520"/>
        <v>0</v>
      </c>
      <c r="DX607">
        <f t="shared" si="1520"/>
        <v>0</v>
      </c>
      <c r="DY607">
        <f t="shared" si="1521"/>
        <v>0</v>
      </c>
      <c r="DZ607">
        <f t="shared" si="1521"/>
        <v>0</v>
      </c>
    </row>
    <row r="608" spans="1:130">
      <c r="A608" s="106" t="str">
        <f>IF(LEFT(B690,1)&lt;&gt;"",IF(LEFT(B690,1)&lt;&gt;" ",COUNT($A$66:A607)+1,""),"")</f>
        <v/>
      </c>
      <c r="B608" s="19" t="s">
        <v>18</v>
      </c>
      <c r="C608" s="98"/>
      <c r="D608" s="18"/>
      <c r="E608" s="18"/>
      <c r="F608" s="18"/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>
        <v>91</v>
      </c>
      <c r="AI608" s="18"/>
      <c r="AJ608" s="18"/>
      <c r="AK608" s="18"/>
      <c r="AL608" s="18"/>
      <c r="AM608" s="18">
        <v>0</v>
      </c>
      <c r="AN608" s="18">
        <v>0</v>
      </c>
      <c r="AO608" s="18">
        <v>0</v>
      </c>
      <c r="AP608" s="18">
        <v>0</v>
      </c>
      <c r="AQ608" s="18">
        <v>0</v>
      </c>
      <c r="AR608" s="18">
        <v>0</v>
      </c>
      <c r="AS608" s="18">
        <v>0</v>
      </c>
      <c r="AT608" s="18">
        <v>0</v>
      </c>
      <c r="AU608" s="18">
        <v>0</v>
      </c>
      <c r="AV608" s="18">
        <v>0</v>
      </c>
      <c r="AW608" s="18">
        <v>0</v>
      </c>
      <c r="AX608" s="18">
        <v>0</v>
      </c>
      <c r="AY608" s="18">
        <v>0</v>
      </c>
      <c r="AZ608" s="18">
        <v>0</v>
      </c>
      <c r="BA608" s="18">
        <v>0</v>
      </c>
      <c r="BB608" s="18">
        <v>0</v>
      </c>
      <c r="BC608" s="18">
        <v>0</v>
      </c>
      <c r="BD608" s="18">
        <v>0</v>
      </c>
      <c r="BE608" s="18">
        <v>0</v>
      </c>
      <c r="BF608" s="18">
        <v>0</v>
      </c>
      <c r="BG608" s="18">
        <v>0</v>
      </c>
      <c r="BH608" s="18">
        <v>0</v>
      </c>
      <c r="BI608" s="18">
        <v>0</v>
      </c>
      <c r="BJ608" s="18">
        <v>0</v>
      </c>
      <c r="BK608" s="18">
        <v>0</v>
      </c>
      <c r="BL608" s="18">
        <v>0</v>
      </c>
      <c r="BM608" s="18">
        <v>0</v>
      </c>
      <c r="BN608" s="18">
        <v>0</v>
      </c>
      <c r="BO608" s="103"/>
      <c r="BP608">
        <f t="shared" si="1514"/>
        <v>0</v>
      </c>
      <c r="BQ608">
        <f t="shared" si="1514"/>
        <v>0</v>
      </c>
      <c r="BR608">
        <f t="shared" si="1514"/>
        <v>0</v>
      </c>
      <c r="BS608">
        <f t="shared" si="1514"/>
        <v>0</v>
      </c>
      <c r="BT608">
        <f t="shared" si="1514"/>
        <v>0</v>
      </c>
      <c r="BU608">
        <f t="shared" si="1514"/>
        <v>0</v>
      </c>
      <c r="BV608">
        <f t="shared" si="1514"/>
        <v>0</v>
      </c>
      <c r="BW608">
        <f t="shared" si="1514"/>
        <v>0</v>
      </c>
      <c r="BX608">
        <f t="shared" si="1514"/>
        <v>0</v>
      </c>
      <c r="BY608">
        <f t="shared" si="1514"/>
        <v>0</v>
      </c>
      <c r="BZ608">
        <f t="shared" si="1515"/>
        <v>0</v>
      </c>
      <c r="CA608">
        <f t="shared" si="1515"/>
        <v>0</v>
      </c>
      <c r="CB608">
        <f t="shared" si="1515"/>
        <v>0</v>
      </c>
      <c r="CC608">
        <f t="shared" si="1515"/>
        <v>0</v>
      </c>
      <c r="CD608">
        <f t="shared" si="1515"/>
        <v>0</v>
      </c>
      <c r="CE608">
        <f t="shared" si="1515"/>
        <v>0</v>
      </c>
      <c r="CF608">
        <f t="shared" si="1515"/>
        <v>0</v>
      </c>
      <c r="CG608">
        <f t="shared" si="1515"/>
        <v>0</v>
      </c>
      <c r="CH608">
        <f t="shared" si="1515"/>
        <v>0</v>
      </c>
      <c r="CI608">
        <f t="shared" si="1515"/>
        <v>0</v>
      </c>
      <c r="CJ608">
        <f t="shared" si="1516"/>
        <v>0</v>
      </c>
      <c r="CK608">
        <f t="shared" si="1516"/>
        <v>0</v>
      </c>
      <c r="CL608">
        <f t="shared" si="1516"/>
        <v>0</v>
      </c>
      <c r="CM608">
        <f t="shared" si="1516"/>
        <v>0</v>
      </c>
      <c r="CN608">
        <f t="shared" si="1516"/>
        <v>0</v>
      </c>
      <c r="CO608">
        <f t="shared" si="1516"/>
        <v>0</v>
      </c>
      <c r="CP608">
        <f t="shared" si="1516"/>
        <v>0</v>
      </c>
      <c r="CQ608">
        <f t="shared" si="1516"/>
        <v>0</v>
      </c>
      <c r="CR608">
        <f t="shared" si="1516"/>
        <v>0</v>
      </c>
      <c r="CS608">
        <f t="shared" si="1516"/>
        <v>0</v>
      </c>
      <c r="CT608">
        <f t="shared" si="1517"/>
        <v>0</v>
      </c>
      <c r="CU608">
        <f t="shared" si="1517"/>
        <v>0</v>
      </c>
      <c r="CV608">
        <f t="shared" si="1517"/>
        <v>0</v>
      </c>
      <c r="CW608">
        <f t="shared" si="1517"/>
        <v>0</v>
      </c>
      <c r="CX608">
        <f t="shared" si="1517"/>
        <v>0</v>
      </c>
      <c r="CY608">
        <f t="shared" si="1517"/>
        <v>0</v>
      </c>
      <c r="CZ608">
        <f t="shared" si="1517"/>
        <v>0</v>
      </c>
      <c r="DA608">
        <f t="shared" si="1517"/>
        <v>0</v>
      </c>
      <c r="DB608">
        <f t="shared" si="1517"/>
        <v>0</v>
      </c>
      <c r="DC608">
        <f t="shared" si="1518"/>
        <v>0</v>
      </c>
      <c r="DD608">
        <f t="shared" si="1518"/>
        <v>0</v>
      </c>
      <c r="DE608">
        <f t="shared" si="1519"/>
        <v>0</v>
      </c>
      <c r="DF608">
        <f t="shared" si="1519"/>
        <v>0</v>
      </c>
      <c r="DG608">
        <f t="shared" si="1519"/>
        <v>0</v>
      </c>
      <c r="DH608">
        <f t="shared" si="1519"/>
        <v>0</v>
      </c>
      <c r="DI608">
        <f t="shared" si="1519"/>
        <v>0</v>
      </c>
      <c r="DJ608">
        <f t="shared" si="1519"/>
        <v>0</v>
      </c>
      <c r="DK608">
        <f t="shared" si="1519"/>
        <v>0</v>
      </c>
      <c r="DL608">
        <f t="shared" si="1519"/>
        <v>0</v>
      </c>
      <c r="DM608">
        <f t="shared" si="1519"/>
        <v>0</v>
      </c>
      <c r="DN608">
        <f t="shared" si="1519"/>
        <v>0</v>
      </c>
      <c r="DO608">
        <f t="shared" si="1520"/>
        <v>0</v>
      </c>
      <c r="DP608">
        <f t="shared" si="1520"/>
        <v>0</v>
      </c>
      <c r="DQ608">
        <f t="shared" si="1520"/>
        <v>0</v>
      </c>
      <c r="DR608">
        <f t="shared" si="1520"/>
        <v>0</v>
      </c>
      <c r="DS608">
        <f t="shared" si="1520"/>
        <v>0</v>
      </c>
      <c r="DT608">
        <f t="shared" si="1520"/>
        <v>0</v>
      </c>
      <c r="DU608">
        <f t="shared" si="1520"/>
        <v>0</v>
      </c>
      <c r="DV608">
        <f t="shared" si="1520"/>
        <v>0</v>
      </c>
      <c r="DW608">
        <f t="shared" si="1520"/>
        <v>0</v>
      </c>
      <c r="DX608">
        <f t="shared" si="1520"/>
        <v>0</v>
      </c>
      <c r="DY608">
        <f t="shared" si="1521"/>
        <v>0</v>
      </c>
      <c r="DZ608">
        <f t="shared" si="1521"/>
        <v>0</v>
      </c>
    </row>
    <row r="609" spans="1:130">
      <c r="A609" s="106"/>
      <c r="B609" s="109" t="s">
        <v>205</v>
      </c>
      <c r="C609" s="96"/>
      <c r="D609" s="18"/>
      <c r="E609" s="18"/>
      <c r="F609" s="18"/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18">
        <v>0</v>
      </c>
      <c r="N609" s="18">
        <v>0.3</v>
      </c>
      <c r="O609" s="18">
        <v>0</v>
      </c>
      <c r="P609" s="18">
        <v>1.1741E-2</v>
      </c>
      <c r="Q609" s="18">
        <v>4.646E-3</v>
      </c>
      <c r="R609" s="18">
        <v>0</v>
      </c>
      <c r="S609" s="18">
        <v>0</v>
      </c>
      <c r="T609" s="18">
        <v>0.57099999999999995</v>
      </c>
      <c r="U609" s="18">
        <v>1.1419999999999999</v>
      </c>
      <c r="V609" s="18">
        <v>1.7130000000000001</v>
      </c>
      <c r="W609" s="18">
        <v>2.2839999999999998</v>
      </c>
      <c r="X609" s="18">
        <v>2.855</v>
      </c>
      <c r="Y609" s="18">
        <v>3.4260000000000002</v>
      </c>
      <c r="Z609" s="18">
        <v>4</v>
      </c>
      <c r="AA609" s="18">
        <v>4</v>
      </c>
      <c r="AB609" s="18">
        <v>4</v>
      </c>
      <c r="AC609" s="18">
        <v>4.1834519999999999</v>
      </c>
      <c r="AD609" s="18">
        <v>4.9651759999999996</v>
      </c>
      <c r="AE609" s="18">
        <v>7.4938640000000003</v>
      </c>
      <c r="AF609" s="18">
        <v>26.46415</v>
      </c>
      <c r="AG609" s="18">
        <v>57.390909999999998</v>
      </c>
      <c r="AH609" s="41" t="s">
        <v>16</v>
      </c>
      <c r="AI609" s="18">
        <v>195.36449999999999</v>
      </c>
      <c r="AJ609" s="18">
        <v>318.04379999999998</v>
      </c>
      <c r="AK609" s="18">
        <v>496.94880000000001</v>
      </c>
      <c r="AL609" s="18">
        <v>473.9547</v>
      </c>
      <c r="AM609" s="18">
        <v>12.74274</v>
      </c>
      <c r="AN609" s="18">
        <v>4.9042079999999997</v>
      </c>
      <c r="AO609" s="18">
        <v>27.30097</v>
      </c>
      <c r="AP609" s="18">
        <v>73.238349999999997</v>
      </c>
      <c r="AQ609" s="18">
        <v>91.870819999999995</v>
      </c>
      <c r="AR609" s="18">
        <v>129.12241120000002</v>
      </c>
      <c r="AS609" s="18">
        <v>91.763515900000002</v>
      </c>
      <c r="AT609" s="18">
        <v>56.195294400000009</v>
      </c>
      <c r="AU609" s="18">
        <v>22.297381999999999</v>
      </c>
      <c r="AV609" s="18">
        <v>37.127555800000003</v>
      </c>
      <c r="AW609" s="18">
        <v>151.0508682</v>
      </c>
      <c r="AX609" s="18">
        <v>235.85464999999999</v>
      </c>
      <c r="AY609" s="18">
        <v>288.24699670000001</v>
      </c>
      <c r="AZ609" s="18">
        <v>286.31476789999999</v>
      </c>
      <c r="BA609" s="18">
        <v>324.7701935</v>
      </c>
      <c r="BB609" s="18">
        <v>303.67954069999996</v>
      </c>
      <c r="BC609" s="18">
        <v>312.67373360000005</v>
      </c>
      <c r="BD609" s="18">
        <v>270.26955450000003</v>
      </c>
      <c r="BE609" s="25">
        <v>293.21101770000007</v>
      </c>
      <c r="BF609" s="18">
        <v>240.82657069999999</v>
      </c>
      <c r="BG609" s="18">
        <v>233.69658949999999</v>
      </c>
      <c r="BH609" s="18">
        <v>242.15985309999999</v>
      </c>
      <c r="BI609" s="18">
        <v>273.41941000000003</v>
      </c>
      <c r="BJ609" s="18">
        <v>285.99934999999999</v>
      </c>
      <c r="BK609" s="141">
        <v>235.2285894</v>
      </c>
      <c r="BL609" s="118">
        <v>277.58122310000005</v>
      </c>
      <c r="BM609" s="118">
        <v>324.09642860000002</v>
      </c>
      <c r="BN609" s="18">
        <f>BN600+BN601</f>
        <v>305.39999999999998</v>
      </c>
      <c r="BO609" s="103"/>
      <c r="BP609">
        <f t="shared" si="1514"/>
        <v>0</v>
      </c>
      <c r="BQ609">
        <f t="shared" si="1514"/>
        <v>0</v>
      </c>
      <c r="BR609">
        <f t="shared" si="1514"/>
        <v>0</v>
      </c>
      <c r="BS609">
        <f t="shared" si="1514"/>
        <v>0</v>
      </c>
      <c r="BT609">
        <f t="shared" si="1514"/>
        <v>0</v>
      </c>
      <c r="BU609">
        <f t="shared" si="1514"/>
        <v>0</v>
      </c>
      <c r="BV609">
        <f t="shared" si="1514"/>
        <v>0</v>
      </c>
      <c r="BW609">
        <f t="shared" si="1514"/>
        <v>0</v>
      </c>
      <c r="BX609">
        <f t="shared" si="1514"/>
        <v>0</v>
      </c>
      <c r="BY609">
        <f t="shared" si="1514"/>
        <v>0</v>
      </c>
      <c r="BZ609">
        <f t="shared" si="1515"/>
        <v>0</v>
      </c>
      <c r="CA609">
        <f t="shared" si="1515"/>
        <v>0</v>
      </c>
      <c r="CB609">
        <f t="shared" si="1515"/>
        <v>0</v>
      </c>
      <c r="CC609">
        <f t="shared" si="1515"/>
        <v>0</v>
      </c>
      <c r="CD609">
        <f t="shared" si="1515"/>
        <v>0</v>
      </c>
      <c r="CE609">
        <f t="shared" si="1515"/>
        <v>0</v>
      </c>
      <c r="CF609">
        <f t="shared" si="1515"/>
        <v>0</v>
      </c>
      <c r="CG609">
        <f t="shared" si="1515"/>
        <v>0</v>
      </c>
      <c r="CH609">
        <f t="shared" si="1515"/>
        <v>0</v>
      </c>
      <c r="CI609">
        <f t="shared" si="1515"/>
        <v>0</v>
      </c>
      <c r="CJ609">
        <f t="shared" si="1516"/>
        <v>0</v>
      </c>
      <c r="CK609">
        <f t="shared" si="1516"/>
        <v>0</v>
      </c>
      <c r="CL609">
        <f t="shared" si="1516"/>
        <v>0</v>
      </c>
      <c r="CM609">
        <f t="shared" si="1516"/>
        <v>0</v>
      </c>
      <c r="CN609">
        <f t="shared" si="1516"/>
        <v>0</v>
      </c>
      <c r="CO609">
        <f t="shared" si="1516"/>
        <v>0</v>
      </c>
      <c r="CP609">
        <f t="shared" si="1516"/>
        <v>0</v>
      </c>
      <c r="CQ609">
        <f t="shared" si="1516"/>
        <v>0</v>
      </c>
      <c r="CR609">
        <f t="shared" si="1516"/>
        <v>0</v>
      </c>
      <c r="CS609">
        <f t="shared" si="1516"/>
        <v>0</v>
      </c>
      <c r="CT609">
        <f t="shared" si="1517"/>
        <v>0</v>
      </c>
      <c r="CU609">
        <f t="shared" si="1517"/>
        <v>0</v>
      </c>
      <c r="CV609">
        <f t="shared" si="1517"/>
        <v>0</v>
      </c>
      <c r="CW609">
        <f t="shared" si="1517"/>
        <v>0</v>
      </c>
      <c r="CX609">
        <f t="shared" si="1517"/>
        <v>0</v>
      </c>
      <c r="CY609">
        <f t="shared" si="1517"/>
        <v>0</v>
      </c>
      <c r="CZ609">
        <f t="shared" si="1517"/>
        <v>0</v>
      </c>
      <c r="DA609">
        <f t="shared" si="1517"/>
        <v>0</v>
      </c>
      <c r="DB609">
        <f t="shared" si="1517"/>
        <v>0</v>
      </c>
      <c r="DC609">
        <f t="shared" si="1518"/>
        <v>0</v>
      </c>
      <c r="DD609">
        <f t="shared" si="1518"/>
        <v>0</v>
      </c>
      <c r="DE609">
        <f t="shared" ref="DE609:DN610" si="1522">IF($C609&lt;&gt;"",IF(AS609&gt;0,1,0),0)</f>
        <v>0</v>
      </c>
      <c r="DF609">
        <f t="shared" si="1522"/>
        <v>0</v>
      </c>
      <c r="DG609">
        <f t="shared" si="1522"/>
        <v>0</v>
      </c>
      <c r="DH609">
        <f t="shared" si="1522"/>
        <v>0</v>
      </c>
      <c r="DI609">
        <f t="shared" si="1522"/>
        <v>0</v>
      </c>
      <c r="DJ609">
        <f t="shared" si="1522"/>
        <v>0</v>
      </c>
      <c r="DK609">
        <f t="shared" si="1522"/>
        <v>0</v>
      </c>
      <c r="DL609">
        <f t="shared" si="1522"/>
        <v>0</v>
      </c>
      <c r="DM609">
        <f t="shared" si="1522"/>
        <v>0</v>
      </c>
      <c r="DN609">
        <f t="shared" si="1522"/>
        <v>0</v>
      </c>
      <c r="DO609">
        <f t="shared" ref="DO609:DX610" si="1523">IF($C609&lt;&gt;"",IF(BC609&gt;0,1,0),0)</f>
        <v>0</v>
      </c>
      <c r="DP609">
        <f t="shared" si="1523"/>
        <v>0</v>
      </c>
      <c r="DQ609">
        <f t="shared" si="1523"/>
        <v>0</v>
      </c>
      <c r="DR609">
        <f t="shared" si="1523"/>
        <v>0</v>
      </c>
      <c r="DS609">
        <f t="shared" si="1523"/>
        <v>0</v>
      </c>
      <c r="DT609">
        <f t="shared" si="1523"/>
        <v>0</v>
      </c>
      <c r="DU609">
        <f t="shared" si="1523"/>
        <v>0</v>
      </c>
      <c r="DV609">
        <f t="shared" si="1523"/>
        <v>0</v>
      </c>
      <c r="DW609">
        <f t="shared" si="1523"/>
        <v>0</v>
      </c>
      <c r="DX609">
        <f t="shared" si="1523"/>
        <v>0</v>
      </c>
      <c r="DY609">
        <f t="shared" ref="DY609:DY610" si="1524">IF($C609&lt;&gt;"",IF(BM609&gt;0,1,0),0)</f>
        <v>0</v>
      </c>
      <c r="DZ609">
        <f>IF($C609&lt;&gt;"",IF(#REF!&gt;0,1,0),0)</f>
        <v>0</v>
      </c>
    </row>
    <row r="610" spans="1:130">
      <c r="A610" s="106"/>
      <c r="B610" s="109" t="s">
        <v>210</v>
      </c>
      <c r="C610" s="96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>
        <v>102.8169014084507</v>
      </c>
      <c r="AG610" s="18">
        <v>0</v>
      </c>
      <c r="AH610" s="18">
        <v>0</v>
      </c>
      <c r="AI610" s="18">
        <v>0</v>
      </c>
      <c r="AJ610" s="18">
        <v>0</v>
      </c>
      <c r="AK610" s="18">
        <v>0</v>
      </c>
      <c r="AL610" s="18">
        <v>0</v>
      </c>
      <c r="AM610" s="18">
        <v>0</v>
      </c>
      <c r="AN610" s="18">
        <v>133.7419015934162</v>
      </c>
      <c r="AO610" s="18">
        <v>0</v>
      </c>
      <c r="AP610" s="18">
        <v>162.28333333333333</v>
      </c>
      <c r="AQ610" s="18">
        <v>104.18275418275418</v>
      </c>
      <c r="AR610" s="18">
        <v>100.97499999999999</v>
      </c>
      <c r="AS610" s="18">
        <v>92.093663911845738</v>
      </c>
      <c r="AT610" s="18">
        <v>81.727748691099464</v>
      </c>
      <c r="AU610" s="18">
        <v>34.22053231939163</v>
      </c>
      <c r="AV610" s="18">
        <v>37.809647979139505</v>
      </c>
      <c r="AW610" s="18">
        <v>39.359391965255156</v>
      </c>
      <c r="AX610" s="18">
        <v>30.52325581395349</v>
      </c>
      <c r="AY610" s="18">
        <v>0</v>
      </c>
      <c r="AZ610" s="18">
        <v>0</v>
      </c>
      <c r="BA610" s="18">
        <v>0</v>
      </c>
      <c r="BB610" s="18">
        <v>0</v>
      </c>
      <c r="BC610" s="18">
        <v>0</v>
      </c>
      <c r="BD610" s="18">
        <v>0</v>
      </c>
      <c r="BE610" s="25">
        <v>298.84023668639054</v>
      </c>
      <c r="BF610" s="18">
        <v>574.67768595041321</v>
      </c>
      <c r="BG610" s="18">
        <v>637.8025886770082</v>
      </c>
      <c r="BH610" s="18">
        <v>500.9650781016814</v>
      </c>
      <c r="BI610" s="18">
        <v>491.91090269636578</v>
      </c>
      <c r="BJ610" s="18">
        <v>1017.7036310107949</v>
      </c>
      <c r="BK610" s="34">
        <v>1012.5075407198874</v>
      </c>
      <c r="BL610" s="118">
        <v>926.09895162773591</v>
      </c>
      <c r="BM610" s="118">
        <v>996.90676093680952</v>
      </c>
      <c r="BN610" s="118">
        <v>1269.6356275303644</v>
      </c>
      <c r="BO610" s="103"/>
      <c r="BP610">
        <f t="shared" si="1514"/>
        <v>0</v>
      </c>
      <c r="BQ610">
        <f t="shared" si="1514"/>
        <v>0</v>
      </c>
      <c r="BR610">
        <f t="shared" si="1514"/>
        <v>0</v>
      </c>
      <c r="BS610">
        <f t="shared" si="1514"/>
        <v>0</v>
      </c>
      <c r="BT610">
        <f t="shared" si="1514"/>
        <v>0</v>
      </c>
      <c r="BU610">
        <f t="shared" si="1514"/>
        <v>0</v>
      </c>
      <c r="BV610">
        <f t="shared" si="1514"/>
        <v>0</v>
      </c>
      <c r="BW610">
        <f t="shared" si="1514"/>
        <v>0</v>
      </c>
      <c r="BX610">
        <f t="shared" si="1514"/>
        <v>0</v>
      </c>
      <c r="BY610">
        <f t="shared" si="1514"/>
        <v>0</v>
      </c>
      <c r="BZ610">
        <f t="shared" si="1515"/>
        <v>0</v>
      </c>
      <c r="CA610">
        <f t="shared" si="1515"/>
        <v>0</v>
      </c>
      <c r="CB610">
        <f t="shared" si="1515"/>
        <v>0</v>
      </c>
      <c r="CC610">
        <f t="shared" si="1515"/>
        <v>0</v>
      </c>
      <c r="CD610">
        <f t="shared" si="1515"/>
        <v>0</v>
      </c>
      <c r="CE610">
        <f t="shared" si="1515"/>
        <v>0</v>
      </c>
      <c r="CF610">
        <f t="shared" si="1515"/>
        <v>0</v>
      </c>
      <c r="CG610">
        <f t="shared" si="1515"/>
        <v>0</v>
      </c>
      <c r="CH610">
        <f t="shared" si="1515"/>
        <v>0</v>
      </c>
      <c r="CI610">
        <f t="shared" si="1515"/>
        <v>0</v>
      </c>
      <c r="CJ610">
        <f t="shared" si="1516"/>
        <v>0</v>
      </c>
      <c r="CK610">
        <f t="shared" si="1516"/>
        <v>0</v>
      </c>
      <c r="CL610">
        <f t="shared" si="1516"/>
        <v>0</v>
      </c>
      <c r="CM610">
        <f t="shared" si="1516"/>
        <v>0</v>
      </c>
      <c r="CN610">
        <f t="shared" si="1516"/>
        <v>0</v>
      </c>
      <c r="CO610">
        <f t="shared" si="1516"/>
        <v>0</v>
      </c>
      <c r="CP610">
        <f t="shared" si="1516"/>
        <v>0</v>
      </c>
      <c r="CQ610">
        <f t="shared" si="1516"/>
        <v>0</v>
      </c>
      <c r="CR610">
        <f t="shared" si="1516"/>
        <v>0</v>
      </c>
      <c r="CS610">
        <f t="shared" si="1516"/>
        <v>0</v>
      </c>
      <c r="CT610">
        <f t="shared" si="1517"/>
        <v>0</v>
      </c>
      <c r="CU610">
        <f t="shared" si="1517"/>
        <v>0</v>
      </c>
      <c r="CV610">
        <f t="shared" si="1517"/>
        <v>0</v>
      </c>
      <c r="CW610">
        <f t="shared" si="1517"/>
        <v>0</v>
      </c>
      <c r="CX610">
        <f t="shared" si="1517"/>
        <v>0</v>
      </c>
      <c r="CY610">
        <f t="shared" si="1517"/>
        <v>0</v>
      </c>
      <c r="CZ610">
        <f t="shared" si="1517"/>
        <v>0</v>
      </c>
      <c r="DA610">
        <f t="shared" si="1517"/>
        <v>0</v>
      </c>
      <c r="DB610">
        <f t="shared" si="1517"/>
        <v>0</v>
      </c>
      <c r="DC610">
        <f t="shared" si="1518"/>
        <v>0</v>
      </c>
      <c r="DD610">
        <f t="shared" si="1518"/>
        <v>0</v>
      </c>
      <c r="DE610">
        <f t="shared" si="1522"/>
        <v>0</v>
      </c>
      <c r="DF610">
        <f t="shared" si="1522"/>
        <v>0</v>
      </c>
      <c r="DG610">
        <f t="shared" si="1522"/>
        <v>0</v>
      </c>
      <c r="DH610">
        <f t="shared" si="1522"/>
        <v>0</v>
      </c>
      <c r="DI610">
        <f t="shared" si="1522"/>
        <v>0</v>
      </c>
      <c r="DJ610">
        <f t="shared" si="1522"/>
        <v>0</v>
      </c>
      <c r="DK610">
        <f t="shared" si="1522"/>
        <v>0</v>
      </c>
      <c r="DL610">
        <f t="shared" si="1522"/>
        <v>0</v>
      </c>
      <c r="DM610">
        <f t="shared" si="1522"/>
        <v>0</v>
      </c>
      <c r="DN610">
        <f t="shared" si="1522"/>
        <v>0</v>
      </c>
      <c r="DO610">
        <f t="shared" si="1523"/>
        <v>0</v>
      </c>
      <c r="DP610">
        <f t="shared" si="1523"/>
        <v>0</v>
      </c>
      <c r="DQ610">
        <f t="shared" si="1523"/>
        <v>0</v>
      </c>
      <c r="DR610">
        <f t="shared" si="1523"/>
        <v>0</v>
      </c>
      <c r="DS610">
        <f t="shared" si="1523"/>
        <v>0</v>
      </c>
      <c r="DT610">
        <f t="shared" si="1523"/>
        <v>0</v>
      </c>
      <c r="DU610">
        <f t="shared" si="1523"/>
        <v>0</v>
      </c>
      <c r="DV610">
        <f t="shared" si="1523"/>
        <v>0</v>
      </c>
      <c r="DW610">
        <f t="shared" si="1523"/>
        <v>0</v>
      </c>
      <c r="DX610">
        <f t="shared" si="1523"/>
        <v>0</v>
      </c>
      <c r="DY610">
        <f t="shared" si="1524"/>
        <v>0</v>
      </c>
      <c r="DZ610">
        <f>IF($C610&lt;&gt;"",IF(BN610&gt;0,1,0),0)</f>
        <v>0</v>
      </c>
    </row>
    <row r="611" spans="1:130" ht="15.75">
      <c r="A611" s="106"/>
      <c r="B611" s="109"/>
      <c r="C611" s="96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41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60"/>
      <c r="AY611" s="18"/>
      <c r="AZ611" s="18"/>
      <c r="BA611" s="18"/>
      <c r="BB611" s="18"/>
      <c r="BC611" s="18"/>
      <c r="BD611" s="18"/>
      <c r="BE611" s="25"/>
      <c r="BF611" s="18"/>
      <c r="BG611" s="18"/>
      <c r="BH611" s="18"/>
      <c r="BI611" s="18"/>
      <c r="BJ611" s="18"/>
      <c r="BK611" s="2"/>
      <c r="BL611" s="2"/>
      <c r="BM611" s="2"/>
      <c r="BN611" s="2"/>
      <c r="BO611" s="103"/>
    </row>
    <row r="612" spans="1:130">
      <c r="A612" s="105">
        <f>IF(LEFT(B612,1)&lt;&gt;"",IF(LEFT(B612,1)&lt;&gt;" ",COUNT($A$66:A609)+1,""),"")</f>
        <v>75</v>
      </c>
      <c r="B612" s="32" t="s">
        <v>234</v>
      </c>
      <c r="C612" s="97">
        <v>4</v>
      </c>
      <c r="D612" s="22">
        <f t="shared" ref="D612:R612" si="1525">SUM(D613:D616)</f>
        <v>0</v>
      </c>
      <c r="E612" s="22">
        <f t="shared" si="1525"/>
        <v>0</v>
      </c>
      <c r="F612" s="22">
        <f t="shared" si="1525"/>
        <v>0</v>
      </c>
      <c r="G612" s="22">
        <f t="shared" si="1525"/>
        <v>0</v>
      </c>
      <c r="H612" s="22">
        <f t="shared" si="1525"/>
        <v>0</v>
      </c>
      <c r="I612" s="22">
        <f t="shared" si="1525"/>
        <v>0</v>
      </c>
      <c r="J612" s="22">
        <f t="shared" si="1525"/>
        <v>0</v>
      </c>
      <c r="K612" s="22">
        <f t="shared" si="1525"/>
        <v>0</v>
      </c>
      <c r="L612" s="22">
        <f t="shared" si="1525"/>
        <v>0</v>
      </c>
      <c r="M612" s="22">
        <f t="shared" si="1525"/>
        <v>0</v>
      </c>
      <c r="N612" s="22">
        <f t="shared" si="1525"/>
        <v>0</v>
      </c>
      <c r="O612" s="22">
        <f t="shared" si="1525"/>
        <v>0</v>
      </c>
      <c r="P612" s="22">
        <f t="shared" si="1525"/>
        <v>0</v>
      </c>
      <c r="Q612" s="22">
        <f t="shared" si="1525"/>
        <v>0</v>
      </c>
      <c r="R612" s="22">
        <f t="shared" si="1525"/>
        <v>0</v>
      </c>
      <c r="S612" s="41" t="s">
        <v>16</v>
      </c>
      <c r="T612" s="41" t="s">
        <v>16</v>
      </c>
      <c r="U612" s="41" t="s">
        <v>16</v>
      </c>
      <c r="V612" s="41" t="s">
        <v>16</v>
      </c>
      <c r="W612" s="41" t="s">
        <v>16</v>
      </c>
      <c r="X612" s="41" t="s">
        <v>16</v>
      </c>
      <c r="Y612" s="41" t="s">
        <v>16</v>
      </c>
      <c r="Z612" s="41" t="s">
        <v>16</v>
      </c>
      <c r="AA612" s="41" t="s">
        <v>16</v>
      </c>
      <c r="AB612" s="22">
        <f t="shared" ref="AB612:BH612" si="1526">SUM(AB613:AB616)</f>
        <v>417.10787985263903</v>
      </c>
      <c r="AC612" s="22">
        <f t="shared" si="1526"/>
        <v>552.15820461777378</v>
      </c>
      <c r="AD612" s="22">
        <f t="shared" si="1526"/>
        <v>747.66521522942651</v>
      </c>
      <c r="AE612" s="22">
        <f t="shared" si="1526"/>
        <v>983.29535421310356</v>
      </c>
      <c r="AF612" s="22">
        <f t="shared" si="1526"/>
        <v>926.03136100298934</v>
      </c>
      <c r="AG612" s="22">
        <f t="shared" si="1526"/>
        <v>973.9214632384253</v>
      </c>
      <c r="AH612" s="22">
        <f t="shared" si="1526"/>
        <v>1251.1120386650011</v>
      </c>
      <c r="AI612" s="22">
        <f t="shared" si="1526"/>
        <v>1312.8426090482785</v>
      </c>
      <c r="AJ612" s="22">
        <f t="shared" si="1526"/>
        <v>1644.4930730199781</v>
      </c>
      <c r="AK612" s="22">
        <f t="shared" si="1526"/>
        <v>1467.5656660132413</v>
      </c>
      <c r="AL612" s="22">
        <f t="shared" si="1526"/>
        <v>1756.0390166323373</v>
      </c>
      <c r="AM612" s="22">
        <f t="shared" si="1526"/>
        <v>2077.36322227038</v>
      </c>
      <c r="AN612" s="22">
        <f t="shared" si="1526"/>
        <v>1972.9276101934315</v>
      </c>
      <c r="AO612" s="22">
        <f t="shared" si="1526"/>
        <v>1837.3213765399164</v>
      </c>
      <c r="AP612" s="22">
        <f t="shared" si="1526"/>
        <v>1935.4210589894526</v>
      </c>
      <c r="AQ612" s="22">
        <f t="shared" si="1526"/>
        <v>1836.3081176630876</v>
      </c>
      <c r="AR612" s="22">
        <f t="shared" si="1526"/>
        <v>1822.4738335319598</v>
      </c>
      <c r="AS612" s="22">
        <f t="shared" si="1526"/>
        <v>1848.4058407036678</v>
      </c>
      <c r="AT612" s="22">
        <f t="shared" si="1526"/>
        <v>2313.6445121181669</v>
      </c>
      <c r="AU612" s="22">
        <f t="shared" si="1526"/>
        <v>2815.1907193714369</v>
      </c>
      <c r="AV612" s="22">
        <f t="shared" si="1526"/>
        <v>3135.7716454046144</v>
      </c>
      <c r="AW612" s="22">
        <f t="shared" si="1526"/>
        <v>2821.6649281294813</v>
      </c>
      <c r="AX612" s="22">
        <f t="shared" si="1526"/>
        <v>3208.6091022649634</v>
      </c>
      <c r="AY612" s="22">
        <f t="shared" si="1526"/>
        <v>3662.2701936209223</v>
      </c>
      <c r="AZ612" s="22">
        <f t="shared" si="1526"/>
        <v>13380.968523219355</v>
      </c>
      <c r="BA612" s="22">
        <f t="shared" si="1526"/>
        <v>13980.437163589744</v>
      </c>
      <c r="BB612" s="22">
        <f t="shared" si="1526"/>
        <v>14022.4388826472</v>
      </c>
      <c r="BC612" s="22">
        <f t="shared" si="1526"/>
        <v>25302.248149395258</v>
      </c>
      <c r="BD612" s="22">
        <f t="shared" si="1526"/>
        <v>24704.012688113635</v>
      </c>
      <c r="BE612" s="22">
        <f t="shared" si="1526"/>
        <v>15225.020801417641</v>
      </c>
      <c r="BF612" s="22">
        <f t="shared" si="1526"/>
        <v>6843.5083299322014</v>
      </c>
      <c r="BG612" s="22">
        <f t="shared" si="1526"/>
        <v>6482.9369996847472</v>
      </c>
      <c r="BH612" s="22">
        <f t="shared" si="1526"/>
        <v>6197.9118511958113</v>
      </c>
      <c r="BI612" s="22">
        <f>+SUM(BI613:BI616)</f>
        <v>6548.0748517251986</v>
      </c>
      <c r="BJ612" s="22">
        <f>+SUM(BJ613:BJ616)</f>
        <v>6194.6630730062607</v>
      </c>
      <c r="BK612" s="22">
        <f>SUM(BK613:BK616)</f>
        <v>5988.6175331275481</v>
      </c>
      <c r="BL612" s="22">
        <f>SUM(BL613:BL616)</f>
        <v>6366.6629948855398</v>
      </c>
      <c r="BM612" s="22">
        <f>SUM(BM613:BM616)</f>
        <v>6038.3646974551202</v>
      </c>
      <c r="BN612" s="22">
        <f>SUM(BN613:BN616)</f>
        <v>5378.6922626537744</v>
      </c>
      <c r="BO612" s="103"/>
      <c r="BP612">
        <f t="shared" ref="BP612:BY618" si="1527">IF($C612&lt;&gt;"",IF(D612&gt;0,1,0),0)</f>
        <v>0</v>
      </c>
      <c r="BQ612">
        <f t="shared" si="1527"/>
        <v>0</v>
      </c>
      <c r="BR612">
        <f t="shared" si="1527"/>
        <v>0</v>
      </c>
      <c r="BS612">
        <f t="shared" si="1527"/>
        <v>0</v>
      </c>
      <c r="BT612">
        <f t="shared" si="1527"/>
        <v>0</v>
      </c>
      <c r="BU612">
        <f t="shared" si="1527"/>
        <v>0</v>
      </c>
      <c r="BV612">
        <f t="shared" si="1527"/>
        <v>0</v>
      </c>
      <c r="BW612">
        <f t="shared" si="1527"/>
        <v>0</v>
      </c>
      <c r="BX612">
        <f t="shared" si="1527"/>
        <v>0</v>
      </c>
      <c r="BY612">
        <f t="shared" si="1527"/>
        <v>0</v>
      </c>
      <c r="BZ612">
        <f t="shared" ref="BZ612:CI616" si="1528">IF($C612&lt;&gt;"",IF(N612&gt;0,1,0),0)</f>
        <v>0</v>
      </c>
      <c r="CA612">
        <f t="shared" si="1528"/>
        <v>0</v>
      </c>
      <c r="CB612">
        <f t="shared" si="1528"/>
        <v>0</v>
      </c>
      <c r="CC612">
        <f t="shared" si="1528"/>
        <v>0</v>
      </c>
      <c r="CD612">
        <f t="shared" si="1528"/>
        <v>0</v>
      </c>
      <c r="CE612">
        <f t="shared" si="1528"/>
        <v>1</v>
      </c>
      <c r="CF612">
        <f t="shared" si="1528"/>
        <v>1</v>
      </c>
      <c r="CG612">
        <f t="shared" si="1528"/>
        <v>1</v>
      </c>
      <c r="CH612">
        <f t="shared" si="1528"/>
        <v>1</v>
      </c>
      <c r="CI612">
        <f t="shared" si="1528"/>
        <v>1</v>
      </c>
      <c r="CJ612">
        <f t="shared" ref="CJ612:CS616" si="1529">IF($C612&lt;&gt;"",IF(X612&gt;0,1,0),0)</f>
        <v>1</v>
      </c>
      <c r="CK612">
        <f t="shared" si="1529"/>
        <v>1</v>
      </c>
      <c r="CL612">
        <f t="shared" si="1529"/>
        <v>1</v>
      </c>
      <c r="CM612">
        <f t="shared" si="1529"/>
        <v>1</v>
      </c>
      <c r="CN612">
        <f t="shared" si="1529"/>
        <v>1</v>
      </c>
      <c r="CO612">
        <f t="shared" si="1529"/>
        <v>1</v>
      </c>
      <c r="CP612">
        <f t="shared" si="1529"/>
        <v>1</v>
      </c>
      <c r="CQ612">
        <f t="shared" si="1529"/>
        <v>1</v>
      </c>
      <c r="CR612">
        <f t="shared" si="1529"/>
        <v>1</v>
      </c>
      <c r="CS612">
        <f t="shared" si="1529"/>
        <v>1</v>
      </c>
      <c r="CT612">
        <f t="shared" ref="CT612:DC616" si="1530">IF($C612&lt;&gt;"",IF(AH612&gt;0,1,0),0)</f>
        <v>1</v>
      </c>
      <c r="CU612">
        <f t="shared" si="1530"/>
        <v>1</v>
      </c>
      <c r="CV612">
        <f t="shared" si="1530"/>
        <v>1</v>
      </c>
      <c r="CW612">
        <f t="shared" si="1530"/>
        <v>1</v>
      </c>
      <c r="CX612">
        <f t="shared" si="1530"/>
        <v>1</v>
      </c>
      <c r="CY612">
        <f t="shared" si="1530"/>
        <v>1</v>
      </c>
      <c r="CZ612">
        <f t="shared" si="1530"/>
        <v>1</v>
      </c>
      <c r="DA612">
        <f t="shared" si="1530"/>
        <v>1</v>
      </c>
      <c r="DB612">
        <f t="shared" si="1530"/>
        <v>1</v>
      </c>
      <c r="DC612">
        <f t="shared" si="1530"/>
        <v>1</v>
      </c>
      <c r="DD612">
        <f t="shared" ref="DD612:DM616" si="1531">IF($C612&lt;&gt;"",IF(AR612&gt;0,1,0),0)</f>
        <v>1</v>
      </c>
      <c r="DE612">
        <f t="shared" si="1531"/>
        <v>1</v>
      </c>
      <c r="DF612">
        <f t="shared" si="1531"/>
        <v>1</v>
      </c>
      <c r="DG612">
        <f t="shared" si="1531"/>
        <v>1</v>
      </c>
      <c r="DH612">
        <f t="shared" si="1531"/>
        <v>1</v>
      </c>
      <c r="DI612">
        <f t="shared" si="1531"/>
        <v>1</v>
      </c>
      <c r="DJ612">
        <f t="shared" si="1531"/>
        <v>1</v>
      </c>
      <c r="DK612">
        <f t="shared" si="1531"/>
        <v>1</v>
      </c>
      <c r="DL612">
        <f t="shared" si="1531"/>
        <v>1</v>
      </c>
      <c r="DM612">
        <f t="shared" si="1531"/>
        <v>1</v>
      </c>
      <c r="DN612">
        <f t="shared" ref="DN612:DW616" si="1532">IF($C612&lt;&gt;"",IF(BB612&gt;0,1,0),0)</f>
        <v>1</v>
      </c>
      <c r="DO612">
        <f t="shared" si="1532"/>
        <v>1</v>
      </c>
      <c r="DP612">
        <f t="shared" si="1532"/>
        <v>1</v>
      </c>
      <c r="DQ612">
        <f t="shared" si="1532"/>
        <v>1</v>
      </c>
      <c r="DR612">
        <f t="shared" si="1532"/>
        <v>1</v>
      </c>
      <c r="DS612">
        <f t="shared" si="1532"/>
        <v>1</v>
      </c>
      <c r="DT612">
        <f t="shared" si="1532"/>
        <v>1</v>
      </c>
      <c r="DU612">
        <f t="shared" si="1532"/>
        <v>1</v>
      </c>
      <c r="DV612">
        <f t="shared" si="1532"/>
        <v>1</v>
      </c>
      <c r="DW612">
        <f t="shared" si="1532"/>
        <v>1</v>
      </c>
      <c r="DX612">
        <f t="shared" ref="DX612:DZ616" si="1533">IF($C612&lt;&gt;"",IF(BL612&gt;0,1,0),0)</f>
        <v>1</v>
      </c>
      <c r="DY612">
        <f t="shared" si="1533"/>
        <v>1</v>
      </c>
      <c r="DZ612">
        <f t="shared" si="1533"/>
        <v>1</v>
      </c>
    </row>
    <row r="613" spans="1:130">
      <c r="A613" s="106"/>
      <c r="B613" s="19" t="s">
        <v>2</v>
      </c>
      <c r="C613" s="97"/>
      <c r="D613" s="18">
        <v>0</v>
      </c>
      <c r="E613" s="18">
        <v>0</v>
      </c>
      <c r="F613" s="18">
        <v>0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41" t="s">
        <v>16</v>
      </c>
      <c r="T613" s="41" t="s">
        <v>16</v>
      </c>
      <c r="U613" s="41" t="s">
        <v>16</v>
      </c>
      <c r="V613" s="41" t="s">
        <v>16</v>
      </c>
      <c r="W613" s="41" t="s">
        <v>16</v>
      </c>
      <c r="X613" s="41" t="s">
        <v>16</v>
      </c>
      <c r="Y613" s="41" t="s">
        <v>16</v>
      </c>
      <c r="Z613" s="41" t="s">
        <v>16</v>
      </c>
      <c r="AA613" s="41" t="s">
        <v>16</v>
      </c>
      <c r="AB613" s="41" t="s">
        <v>16</v>
      </c>
      <c r="AC613" s="41" t="s">
        <v>16</v>
      </c>
      <c r="AD613" s="41" t="s">
        <v>16</v>
      </c>
      <c r="AE613" s="41" t="s">
        <v>16</v>
      </c>
      <c r="AF613" s="41" t="s">
        <v>16</v>
      </c>
      <c r="AG613" s="41" t="s">
        <v>16</v>
      </c>
      <c r="AH613" s="41" t="s">
        <v>16</v>
      </c>
      <c r="AI613" s="41" t="s">
        <v>16</v>
      </c>
      <c r="AJ613" s="41" t="s">
        <v>16</v>
      </c>
      <c r="AK613" s="41" t="s">
        <v>16</v>
      </c>
      <c r="AL613" s="41" t="s">
        <v>16</v>
      </c>
      <c r="AM613" s="41" t="s">
        <v>16</v>
      </c>
      <c r="AN613" s="41" t="s">
        <v>16</v>
      </c>
      <c r="AO613" s="41" t="s">
        <v>16</v>
      </c>
      <c r="AP613" s="41" t="s">
        <v>16</v>
      </c>
      <c r="AQ613" s="41" t="s">
        <v>16</v>
      </c>
      <c r="AR613" s="41" t="s">
        <v>16</v>
      </c>
      <c r="AS613" s="41" t="s">
        <v>16</v>
      </c>
      <c r="AT613" s="41" t="s">
        <v>16</v>
      </c>
      <c r="AU613" s="41" t="s">
        <v>16</v>
      </c>
      <c r="AV613" s="41" t="s">
        <v>16</v>
      </c>
      <c r="AW613" s="41" t="s">
        <v>16</v>
      </c>
      <c r="AX613" s="41" t="s">
        <v>16</v>
      </c>
      <c r="AY613" s="41" t="s">
        <v>16</v>
      </c>
      <c r="AZ613" s="18">
        <v>9544</v>
      </c>
      <c r="BA613" s="18">
        <v>9567</v>
      </c>
      <c r="BB613" s="18">
        <v>9742</v>
      </c>
      <c r="BC613" s="18">
        <f>9986+11000</f>
        <v>20986</v>
      </c>
      <c r="BD613" s="18">
        <v>20188</v>
      </c>
      <c r="BE613" s="25">
        <v>10445</v>
      </c>
      <c r="BF613" s="18">
        <v>2526</v>
      </c>
      <c r="BG613" s="18">
        <v>2351</v>
      </c>
      <c r="BH613" s="18">
        <v>2234</v>
      </c>
      <c r="BI613" s="18">
        <v>2345</v>
      </c>
      <c r="BJ613" s="18">
        <v>2274</v>
      </c>
      <c r="BK613" s="118">
        <v>2218</v>
      </c>
      <c r="BL613" s="118">
        <v>2293</v>
      </c>
      <c r="BM613" s="118">
        <v>2128</v>
      </c>
      <c r="BN613" s="118">
        <f>BM613*0.93</f>
        <v>1979.0400000000002</v>
      </c>
      <c r="BO613" s="103"/>
      <c r="BP613">
        <f t="shared" si="1527"/>
        <v>0</v>
      </c>
      <c r="BQ613">
        <f t="shared" si="1527"/>
        <v>0</v>
      </c>
      <c r="BR613">
        <f t="shared" si="1527"/>
        <v>0</v>
      </c>
      <c r="BS613">
        <f t="shared" si="1527"/>
        <v>0</v>
      </c>
      <c r="BT613">
        <f t="shared" si="1527"/>
        <v>0</v>
      </c>
      <c r="BU613">
        <f t="shared" si="1527"/>
        <v>0</v>
      </c>
      <c r="BV613">
        <f t="shared" si="1527"/>
        <v>0</v>
      </c>
      <c r="BW613">
        <f t="shared" si="1527"/>
        <v>0</v>
      </c>
      <c r="BX613">
        <f t="shared" si="1527"/>
        <v>0</v>
      </c>
      <c r="BY613">
        <f t="shared" si="1527"/>
        <v>0</v>
      </c>
      <c r="BZ613">
        <f t="shared" si="1528"/>
        <v>0</v>
      </c>
      <c r="CA613">
        <f t="shared" si="1528"/>
        <v>0</v>
      </c>
      <c r="CB613">
        <f t="shared" si="1528"/>
        <v>0</v>
      </c>
      <c r="CC613">
        <f t="shared" si="1528"/>
        <v>0</v>
      </c>
      <c r="CD613">
        <f t="shared" si="1528"/>
        <v>0</v>
      </c>
      <c r="CE613">
        <f t="shared" si="1528"/>
        <v>0</v>
      </c>
      <c r="CF613">
        <f t="shared" si="1528"/>
        <v>0</v>
      </c>
      <c r="CG613">
        <f t="shared" si="1528"/>
        <v>0</v>
      </c>
      <c r="CH613">
        <f t="shared" si="1528"/>
        <v>0</v>
      </c>
      <c r="CI613">
        <f t="shared" si="1528"/>
        <v>0</v>
      </c>
      <c r="CJ613">
        <f t="shared" si="1529"/>
        <v>0</v>
      </c>
      <c r="CK613">
        <f t="shared" si="1529"/>
        <v>0</v>
      </c>
      <c r="CL613">
        <f t="shared" si="1529"/>
        <v>0</v>
      </c>
      <c r="CM613">
        <f t="shared" si="1529"/>
        <v>0</v>
      </c>
      <c r="CN613">
        <f t="shared" si="1529"/>
        <v>0</v>
      </c>
      <c r="CO613">
        <f t="shared" si="1529"/>
        <v>0</v>
      </c>
      <c r="CP613">
        <f t="shared" si="1529"/>
        <v>0</v>
      </c>
      <c r="CQ613">
        <f t="shared" si="1529"/>
        <v>0</v>
      </c>
      <c r="CR613">
        <f t="shared" si="1529"/>
        <v>0</v>
      </c>
      <c r="CS613">
        <f t="shared" si="1529"/>
        <v>0</v>
      </c>
      <c r="CT613">
        <f t="shared" si="1530"/>
        <v>0</v>
      </c>
      <c r="CU613">
        <f t="shared" si="1530"/>
        <v>0</v>
      </c>
      <c r="CV613">
        <f t="shared" si="1530"/>
        <v>0</v>
      </c>
      <c r="CW613">
        <f t="shared" si="1530"/>
        <v>0</v>
      </c>
      <c r="CX613">
        <f t="shared" si="1530"/>
        <v>0</v>
      </c>
      <c r="CY613">
        <f t="shared" si="1530"/>
        <v>0</v>
      </c>
      <c r="CZ613">
        <f t="shared" si="1530"/>
        <v>0</v>
      </c>
      <c r="DA613">
        <f t="shared" si="1530"/>
        <v>0</v>
      </c>
      <c r="DB613">
        <f t="shared" si="1530"/>
        <v>0</v>
      </c>
      <c r="DC613">
        <f t="shared" si="1530"/>
        <v>0</v>
      </c>
      <c r="DD613">
        <f t="shared" si="1531"/>
        <v>0</v>
      </c>
      <c r="DE613">
        <f t="shared" si="1531"/>
        <v>0</v>
      </c>
      <c r="DF613">
        <f t="shared" si="1531"/>
        <v>0</v>
      </c>
      <c r="DG613">
        <f t="shared" si="1531"/>
        <v>0</v>
      </c>
      <c r="DH613">
        <f t="shared" si="1531"/>
        <v>0</v>
      </c>
      <c r="DI613">
        <f t="shared" si="1531"/>
        <v>0</v>
      </c>
      <c r="DJ613">
        <f t="shared" si="1531"/>
        <v>0</v>
      </c>
      <c r="DK613">
        <f t="shared" si="1531"/>
        <v>0</v>
      </c>
      <c r="DL613">
        <f t="shared" si="1531"/>
        <v>0</v>
      </c>
      <c r="DM613">
        <f t="shared" si="1531"/>
        <v>0</v>
      </c>
      <c r="DN613">
        <f t="shared" si="1532"/>
        <v>0</v>
      </c>
      <c r="DO613">
        <f t="shared" si="1532"/>
        <v>0</v>
      </c>
      <c r="DP613">
        <f t="shared" si="1532"/>
        <v>0</v>
      </c>
      <c r="DQ613">
        <f t="shared" si="1532"/>
        <v>0</v>
      </c>
      <c r="DR613">
        <f t="shared" si="1532"/>
        <v>0</v>
      </c>
      <c r="DS613">
        <f t="shared" si="1532"/>
        <v>0</v>
      </c>
      <c r="DT613">
        <f t="shared" si="1532"/>
        <v>0</v>
      </c>
      <c r="DU613">
        <f t="shared" si="1532"/>
        <v>0</v>
      </c>
      <c r="DV613">
        <f t="shared" si="1532"/>
        <v>0</v>
      </c>
      <c r="DW613">
        <f t="shared" si="1532"/>
        <v>0</v>
      </c>
      <c r="DX613">
        <f t="shared" si="1533"/>
        <v>0</v>
      </c>
      <c r="DY613">
        <f t="shared" si="1533"/>
        <v>0</v>
      </c>
      <c r="DZ613">
        <f t="shared" si="1533"/>
        <v>0</v>
      </c>
    </row>
    <row r="614" spans="1:130" ht="15.75">
      <c r="A614" s="106"/>
      <c r="B614" s="55" t="s">
        <v>3</v>
      </c>
      <c r="C614" s="97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18"/>
      <c r="BA614" s="18"/>
      <c r="BB614" s="18">
        <v>10</v>
      </c>
      <c r="BC614" s="18">
        <v>4</v>
      </c>
      <c r="BD614" s="18">
        <v>4</v>
      </c>
      <c r="BE614" s="25"/>
      <c r="BF614" s="18"/>
      <c r="BG614" s="18"/>
      <c r="BH614" s="18"/>
      <c r="BI614" s="18"/>
      <c r="BJ614" s="41"/>
      <c r="BK614" s="2"/>
      <c r="BL614" s="2"/>
      <c r="BM614" s="2"/>
      <c r="BN614" s="2"/>
      <c r="BO614" s="103"/>
      <c r="BP614">
        <f t="shared" si="1527"/>
        <v>0</v>
      </c>
      <c r="BQ614">
        <f t="shared" si="1527"/>
        <v>0</v>
      </c>
      <c r="BR614">
        <f t="shared" si="1527"/>
        <v>0</v>
      </c>
      <c r="BS614">
        <f t="shared" si="1527"/>
        <v>0</v>
      </c>
      <c r="BT614">
        <f t="shared" si="1527"/>
        <v>0</v>
      </c>
      <c r="BU614">
        <f t="shared" si="1527"/>
        <v>0</v>
      </c>
      <c r="BV614">
        <f t="shared" si="1527"/>
        <v>0</v>
      </c>
      <c r="BW614">
        <f t="shared" si="1527"/>
        <v>0</v>
      </c>
      <c r="BX614">
        <f t="shared" si="1527"/>
        <v>0</v>
      </c>
      <c r="BY614">
        <f t="shared" si="1527"/>
        <v>0</v>
      </c>
      <c r="BZ614">
        <f t="shared" si="1528"/>
        <v>0</v>
      </c>
      <c r="CA614">
        <f t="shared" si="1528"/>
        <v>0</v>
      </c>
      <c r="CB614">
        <f t="shared" si="1528"/>
        <v>0</v>
      </c>
      <c r="CC614">
        <f t="shared" si="1528"/>
        <v>0</v>
      </c>
      <c r="CD614">
        <f t="shared" si="1528"/>
        <v>0</v>
      </c>
      <c r="CE614">
        <f t="shared" si="1528"/>
        <v>0</v>
      </c>
      <c r="CF614">
        <f t="shared" si="1528"/>
        <v>0</v>
      </c>
      <c r="CG614">
        <f t="shared" si="1528"/>
        <v>0</v>
      </c>
      <c r="CH614">
        <f t="shared" si="1528"/>
        <v>0</v>
      </c>
      <c r="CI614">
        <f t="shared" si="1528"/>
        <v>0</v>
      </c>
      <c r="CJ614">
        <f t="shared" si="1529"/>
        <v>0</v>
      </c>
      <c r="CK614">
        <f t="shared" si="1529"/>
        <v>0</v>
      </c>
      <c r="CL614">
        <f t="shared" si="1529"/>
        <v>0</v>
      </c>
      <c r="CM614">
        <f t="shared" si="1529"/>
        <v>0</v>
      </c>
      <c r="CN614">
        <f t="shared" si="1529"/>
        <v>0</v>
      </c>
      <c r="CO614">
        <f t="shared" si="1529"/>
        <v>0</v>
      </c>
      <c r="CP614">
        <f t="shared" si="1529"/>
        <v>0</v>
      </c>
      <c r="CQ614">
        <f t="shared" si="1529"/>
        <v>0</v>
      </c>
      <c r="CR614">
        <f t="shared" si="1529"/>
        <v>0</v>
      </c>
      <c r="CS614">
        <f t="shared" si="1529"/>
        <v>0</v>
      </c>
      <c r="CT614">
        <f t="shared" si="1530"/>
        <v>0</v>
      </c>
      <c r="CU614">
        <f t="shared" si="1530"/>
        <v>0</v>
      </c>
      <c r="CV614">
        <f t="shared" si="1530"/>
        <v>0</v>
      </c>
      <c r="CW614">
        <f t="shared" si="1530"/>
        <v>0</v>
      </c>
      <c r="CX614">
        <f t="shared" si="1530"/>
        <v>0</v>
      </c>
      <c r="CY614">
        <f t="shared" si="1530"/>
        <v>0</v>
      </c>
      <c r="CZ614">
        <f t="shared" si="1530"/>
        <v>0</v>
      </c>
      <c r="DA614">
        <f t="shared" si="1530"/>
        <v>0</v>
      </c>
      <c r="DB614">
        <f t="shared" si="1530"/>
        <v>0</v>
      </c>
      <c r="DC614">
        <f t="shared" si="1530"/>
        <v>0</v>
      </c>
      <c r="DD614">
        <f t="shared" si="1531"/>
        <v>0</v>
      </c>
      <c r="DE614">
        <f t="shared" si="1531"/>
        <v>0</v>
      </c>
      <c r="DF614">
        <f t="shared" si="1531"/>
        <v>0</v>
      </c>
      <c r="DG614">
        <f t="shared" si="1531"/>
        <v>0</v>
      </c>
      <c r="DH614">
        <f t="shared" si="1531"/>
        <v>0</v>
      </c>
      <c r="DI614">
        <f t="shared" si="1531"/>
        <v>0</v>
      </c>
      <c r="DJ614">
        <f t="shared" si="1531"/>
        <v>0</v>
      </c>
      <c r="DK614">
        <f t="shared" si="1531"/>
        <v>0</v>
      </c>
      <c r="DL614">
        <f t="shared" si="1531"/>
        <v>0</v>
      </c>
      <c r="DM614">
        <f t="shared" si="1531"/>
        <v>0</v>
      </c>
      <c r="DN614">
        <f t="shared" si="1532"/>
        <v>0</v>
      </c>
      <c r="DO614">
        <f t="shared" si="1532"/>
        <v>0</v>
      </c>
      <c r="DP614">
        <f t="shared" si="1532"/>
        <v>0</v>
      </c>
      <c r="DQ614">
        <f t="shared" si="1532"/>
        <v>0</v>
      </c>
      <c r="DR614">
        <f t="shared" si="1532"/>
        <v>0</v>
      </c>
      <c r="DS614">
        <f t="shared" si="1532"/>
        <v>0</v>
      </c>
      <c r="DT614">
        <f t="shared" si="1532"/>
        <v>0</v>
      </c>
      <c r="DU614">
        <f t="shared" si="1532"/>
        <v>0</v>
      </c>
      <c r="DV614">
        <f t="shared" si="1532"/>
        <v>0</v>
      </c>
      <c r="DW614">
        <f t="shared" si="1532"/>
        <v>0</v>
      </c>
      <c r="DX614">
        <f t="shared" si="1533"/>
        <v>0</v>
      </c>
      <c r="DY614">
        <f t="shared" si="1533"/>
        <v>0</v>
      </c>
      <c r="DZ614">
        <f t="shared" si="1533"/>
        <v>0</v>
      </c>
    </row>
    <row r="615" spans="1:130">
      <c r="A615" s="106"/>
      <c r="B615" s="19" t="s">
        <v>18</v>
      </c>
      <c r="C615" s="97"/>
      <c r="D615" s="18">
        <v>0</v>
      </c>
      <c r="E615" s="18">
        <v>0</v>
      </c>
      <c r="F615" s="18">
        <v>0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417.10787985263903</v>
      </c>
      <c r="AC615" s="18">
        <v>552.15820461777378</v>
      </c>
      <c r="AD615" s="18">
        <v>747.66521522942651</v>
      </c>
      <c r="AE615" s="18">
        <v>983.29535421310356</v>
      </c>
      <c r="AF615" s="18">
        <v>926.03136100298934</v>
      </c>
      <c r="AG615" s="18">
        <v>973.9214632384253</v>
      </c>
      <c r="AH615" s="18">
        <v>1251.1120386650011</v>
      </c>
      <c r="AI615" s="18">
        <v>1312.8426090482785</v>
      </c>
      <c r="AJ615" s="18">
        <v>1397.4930730199781</v>
      </c>
      <c r="AK615" s="18">
        <v>1467.5656660132413</v>
      </c>
      <c r="AL615" s="18">
        <v>1756.0390166323373</v>
      </c>
      <c r="AM615" s="18">
        <v>2077.36322227038</v>
      </c>
      <c r="AN615" s="18">
        <v>1972.9276101934315</v>
      </c>
      <c r="AO615" s="18">
        <v>1837.3213765399164</v>
      </c>
      <c r="AP615" s="18">
        <v>1935.4210589894526</v>
      </c>
      <c r="AQ615" s="18">
        <v>1836.3081176630876</v>
      </c>
      <c r="AR615" s="18">
        <v>1822.4738335319598</v>
      </c>
      <c r="AS615" s="18">
        <v>1848.4058407036678</v>
      </c>
      <c r="AT615" s="18">
        <v>2313.6445121181669</v>
      </c>
      <c r="AU615" s="18">
        <v>2815.1907193714369</v>
      </c>
      <c r="AV615" s="18">
        <v>3135.7716454046144</v>
      </c>
      <c r="AW615" s="18">
        <v>2821.6649281294813</v>
      </c>
      <c r="AX615" s="18">
        <v>3208.6091022649634</v>
      </c>
      <c r="AY615" s="18">
        <v>3662.2701936209223</v>
      </c>
      <c r="AZ615" s="18">
        <v>3836.9685232193551</v>
      </c>
      <c r="BA615" s="18">
        <v>4172.4371635897442</v>
      </c>
      <c r="BB615" s="18">
        <v>4270.4388826472004</v>
      </c>
      <c r="BC615" s="18">
        <v>4312.2481493952591</v>
      </c>
      <c r="BD615" s="18">
        <v>4512.0126881136348</v>
      </c>
      <c r="BE615" s="25">
        <v>4780.0208014176405</v>
      </c>
      <c r="BF615" s="18">
        <v>4317.5083299322014</v>
      </c>
      <c r="BG615" s="18">
        <v>4131.9369996847472</v>
      </c>
      <c r="BH615" s="18">
        <v>3963.9118511958113</v>
      </c>
      <c r="BI615" s="118">
        <v>4203.0748517251986</v>
      </c>
      <c r="BJ615" s="18">
        <v>3920.6630730062607</v>
      </c>
      <c r="BK615" s="118">
        <v>3770.6175331275476</v>
      </c>
      <c r="BL615" s="118">
        <v>4073.6629948855398</v>
      </c>
      <c r="BM615" s="118">
        <v>3910.3646974551202</v>
      </c>
      <c r="BN615" s="118">
        <v>3399.652262653774</v>
      </c>
      <c r="BO615" s="103"/>
      <c r="BP615">
        <f t="shared" si="1527"/>
        <v>0</v>
      </c>
      <c r="BQ615">
        <f t="shared" si="1527"/>
        <v>0</v>
      </c>
      <c r="BR615">
        <f t="shared" si="1527"/>
        <v>0</v>
      </c>
      <c r="BS615">
        <f t="shared" si="1527"/>
        <v>0</v>
      </c>
      <c r="BT615">
        <f t="shared" si="1527"/>
        <v>0</v>
      </c>
      <c r="BU615">
        <f t="shared" si="1527"/>
        <v>0</v>
      </c>
      <c r="BV615">
        <f t="shared" si="1527"/>
        <v>0</v>
      </c>
      <c r="BW615">
        <f t="shared" si="1527"/>
        <v>0</v>
      </c>
      <c r="BX615">
        <f t="shared" si="1527"/>
        <v>0</v>
      </c>
      <c r="BY615">
        <f t="shared" si="1527"/>
        <v>0</v>
      </c>
      <c r="BZ615">
        <f t="shared" si="1528"/>
        <v>0</v>
      </c>
      <c r="CA615">
        <f t="shared" si="1528"/>
        <v>0</v>
      </c>
      <c r="CB615">
        <f t="shared" si="1528"/>
        <v>0</v>
      </c>
      <c r="CC615">
        <f t="shared" si="1528"/>
        <v>0</v>
      </c>
      <c r="CD615">
        <f t="shared" si="1528"/>
        <v>0</v>
      </c>
      <c r="CE615">
        <f t="shared" si="1528"/>
        <v>0</v>
      </c>
      <c r="CF615">
        <f t="shared" si="1528"/>
        <v>0</v>
      </c>
      <c r="CG615">
        <f t="shared" si="1528"/>
        <v>0</v>
      </c>
      <c r="CH615">
        <f t="shared" si="1528"/>
        <v>0</v>
      </c>
      <c r="CI615">
        <f t="shared" si="1528"/>
        <v>0</v>
      </c>
      <c r="CJ615">
        <f t="shared" si="1529"/>
        <v>0</v>
      </c>
      <c r="CK615">
        <f t="shared" si="1529"/>
        <v>0</v>
      </c>
      <c r="CL615">
        <f t="shared" si="1529"/>
        <v>0</v>
      </c>
      <c r="CM615">
        <f t="shared" si="1529"/>
        <v>0</v>
      </c>
      <c r="CN615">
        <f t="shared" si="1529"/>
        <v>0</v>
      </c>
      <c r="CO615">
        <f t="shared" si="1529"/>
        <v>0</v>
      </c>
      <c r="CP615">
        <f t="shared" si="1529"/>
        <v>0</v>
      </c>
      <c r="CQ615">
        <f t="shared" si="1529"/>
        <v>0</v>
      </c>
      <c r="CR615">
        <f t="shared" si="1529"/>
        <v>0</v>
      </c>
      <c r="CS615">
        <f t="shared" si="1529"/>
        <v>0</v>
      </c>
      <c r="CT615">
        <f t="shared" si="1530"/>
        <v>0</v>
      </c>
      <c r="CU615">
        <f t="shared" si="1530"/>
        <v>0</v>
      </c>
      <c r="CV615">
        <f t="shared" si="1530"/>
        <v>0</v>
      </c>
      <c r="CW615">
        <f t="shared" si="1530"/>
        <v>0</v>
      </c>
      <c r="CX615">
        <f t="shared" si="1530"/>
        <v>0</v>
      </c>
      <c r="CY615">
        <f t="shared" si="1530"/>
        <v>0</v>
      </c>
      <c r="CZ615">
        <f t="shared" si="1530"/>
        <v>0</v>
      </c>
      <c r="DA615">
        <f t="shared" si="1530"/>
        <v>0</v>
      </c>
      <c r="DB615">
        <f t="shared" si="1530"/>
        <v>0</v>
      </c>
      <c r="DC615">
        <f t="shared" si="1530"/>
        <v>0</v>
      </c>
      <c r="DD615">
        <f t="shared" si="1531"/>
        <v>0</v>
      </c>
      <c r="DE615">
        <f t="shared" si="1531"/>
        <v>0</v>
      </c>
      <c r="DF615">
        <f t="shared" si="1531"/>
        <v>0</v>
      </c>
      <c r="DG615">
        <f t="shared" si="1531"/>
        <v>0</v>
      </c>
      <c r="DH615">
        <f t="shared" si="1531"/>
        <v>0</v>
      </c>
      <c r="DI615">
        <f t="shared" si="1531"/>
        <v>0</v>
      </c>
      <c r="DJ615">
        <f t="shared" si="1531"/>
        <v>0</v>
      </c>
      <c r="DK615">
        <f t="shared" si="1531"/>
        <v>0</v>
      </c>
      <c r="DL615">
        <f t="shared" si="1531"/>
        <v>0</v>
      </c>
      <c r="DM615">
        <f t="shared" si="1531"/>
        <v>0</v>
      </c>
      <c r="DN615">
        <f t="shared" si="1532"/>
        <v>0</v>
      </c>
      <c r="DO615">
        <f t="shared" si="1532"/>
        <v>0</v>
      </c>
      <c r="DP615">
        <f t="shared" si="1532"/>
        <v>0</v>
      </c>
      <c r="DQ615">
        <f t="shared" si="1532"/>
        <v>0</v>
      </c>
      <c r="DR615">
        <f t="shared" si="1532"/>
        <v>0</v>
      </c>
      <c r="DS615">
        <f t="shared" si="1532"/>
        <v>0</v>
      </c>
      <c r="DT615">
        <f t="shared" si="1532"/>
        <v>0</v>
      </c>
      <c r="DU615">
        <f t="shared" si="1532"/>
        <v>0</v>
      </c>
      <c r="DV615">
        <f t="shared" si="1532"/>
        <v>0</v>
      </c>
      <c r="DW615">
        <f t="shared" si="1532"/>
        <v>0</v>
      </c>
      <c r="DX615">
        <f t="shared" si="1533"/>
        <v>0</v>
      </c>
      <c r="DY615">
        <f t="shared" si="1533"/>
        <v>0</v>
      </c>
      <c r="DZ615">
        <f t="shared" si="1533"/>
        <v>0</v>
      </c>
    </row>
    <row r="616" spans="1:130">
      <c r="A616" s="106" t="str">
        <f>IF(LEFT(B695,1)&lt;&gt;"",IF(LEFT(B695,1)&lt;&gt;" ",COUNT($A$66:A615)+1,""),"")</f>
        <v/>
      </c>
      <c r="B616" s="55" t="s">
        <v>21</v>
      </c>
      <c r="C616" s="97"/>
      <c r="D616" s="18">
        <v>0</v>
      </c>
      <c r="E616" s="18">
        <v>0</v>
      </c>
      <c r="F616" s="18">
        <v>0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8">
        <v>0</v>
      </c>
      <c r="AG616" s="18">
        <v>0</v>
      </c>
      <c r="AH616" s="18">
        <v>0</v>
      </c>
      <c r="AI616" s="18">
        <v>0</v>
      </c>
      <c r="AJ616" s="18">
        <v>247</v>
      </c>
      <c r="AK616" s="18">
        <v>0</v>
      </c>
      <c r="AL616" s="18">
        <v>0</v>
      </c>
      <c r="AM616" s="18">
        <v>0</v>
      </c>
      <c r="AN616" s="18">
        <v>0</v>
      </c>
      <c r="AO616" s="18">
        <v>0</v>
      </c>
      <c r="AP616" s="18">
        <v>0</v>
      </c>
      <c r="AQ616" s="18">
        <v>0</v>
      </c>
      <c r="AR616" s="18">
        <v>0</v>
      </c>
      <c r="AS616" s="18">
        <v>0</v>
      </c>
      <c r="AT616" s="18">
        <v>0</v>
      </c>
      <c r="AU616" s="18">
        <v>0</v>
      </c>
      <c r="AV616" s="18">
        <v>0</v>
      </c>
      <c r="AW616" s="18">
        <v>0</v>
      </c>
      <c r="AX616" s="18">
        <v>0</v>
      </c>
      <c r="AY616" s="18">
        <v>0</v>
      </c>
      <c r="AZ616" s="18">
        <v>0</v>
      </c>
      <c r="BA616" s="18">
        <v>241</v>
      </c>
      <c r="BB616" s="18">
        <v>0</v>
      </c>
      <c r="BC616" s="18">
        <v>0</v>
      </c>
      <c r="BD616" s="18">
        <v>0</v>
      </c>
      <c r="BE616" s="25">
        <v>0</v>
      </c>
      <c r="BF616" s="18">
        <v>0</v>
      </c>
      <c r="BG616" s="18">
        <v>0</v>
      </c>
      <c r="BH616" s="18">
        <v>0</v>
      </c>
      <c r="BI616" s="18">
        <v>0</v>
      </c>
      <c r="BJ616" s="18">
        <v>0</v>
      </c>
      <c r="BK616" s="18">
        <v>0</v>
      </c>
      <c r="BL616" s="18">
        <v>0</v>
      </c>
      <c r="BM616" s="18">
        <v>0</v>
      </c>
      <c r="BN616" s="18">
        <v>0</v>
      </c>
      <c r="BO616" s="103"/>
      <c r="BP616">
        <f t="shared" si="1527"/>
        <v>0</v>
      </c>
      <c r="BQ616">
        <f t="shared" si="1527"/>
        <v>0</v>
      </c>
      <c r="BR616">
        <f t="shared" si="1527"/>
        <v>0</v>
      </c>
      <c r="BS616">
        <f t="shared" si="1527"/>
        <v>0</v>
      </c>
      <c r="BT616">
        <f t="shared" si="1527"/>
        <v>0</v>
      </c>
      <c r="BU616">
        <f t="shared" si="1527"/>
        <v>0</v>
      </c>
      <c r="BV616">
        <f t="shared" si="1527"/>
        <v>0</v>
      </c>
      <c r="BW616">
        <f t="shared" si="1527"/>
        <v>0</v>
      </c>
      <c r="BX616">
        <f t="shared" si="1527"/>
        <v>0</v>
      </c>
      <c r="BY616">
        <f t="shared" si="1527"/>
        <v>0</v>
      </c>
      <c r="BZ616">
        <f t="shared" si="1528"/>
        <v>0</v>
      </c>
      <c r="CA616">
        <f t="shared" si="1528"/>
        <v>0</v>
      </c>
      <c r="CB616">
        <f t="shared" si="1528"/>
        <v>0</v>
      </c>
      <c r="CC616">
        <f t="shared" si="1528"/>
        <v>0</v>
      </c>
      <c r="CD616">
        <f t="shared" si="1528"/>
        <v>0</v>
      </c>
      <c r="CE616">
        <f t="shared" si="1528"/>
        <v>0</v>
      </c>
      <c r="CF616">
        <f t="shared" si="1528"/>
        <v>0</v>
      </c>
      <c r="CG616">
        <f t="shared" si="1528"/>
        <v>0</v>
      </c>
      <c r="CH616">
        <f t="shared" si="1528"/>
        <v>0</v>
      </c>
      <c r="CI616">
        <f t="shared" si="1528"/>
        <v>0</v>
      </c>
      <c r="CJ616">
        <f t="shared" si="1529"/>
        <v>0</v>
      </c>
      <c r="CK616">
        <f t="shared" si="1529"/>
        <v>0</v>
      </c>
      <c r="CL616">
        <f t="shared" si="1529"/>
        <v>0</v>
      </c>
      <c r="CM616">
        <f t="shared" si="1529"/>
        <v>0</v>
      </c>
      <c r="CN616">
        <f t="shared" si="1529"/>
        <v>0</v>
      </c>
      <c r="CO616">
        <f t="shared" si="1529"/>
        <v>0</v>
      </c>
      <c r="CP616">
        <f t="shared" si="1529"/>
        <v>0</v>
      </c>
      <c r="CQ616">
        <f t="shared" si="1529"/>
        <v>0</v>
      </c>
      <c r="CR616">
        <f t="shared" si="1529"/>
        <v>0</v>
      </c>
      <c r="CS616">
        <f t="shared" si="1529"/>
        <v>0</v>
      </c>
      <c r="CT616">
        <f t="shared" si="1530"/>
        <v>0</v>
      </c>
      <c r="CU616">
        <f t="shared" si="1530"/>
        <v>0</v>
      </c>
      <c r="CV616">
        <f t="shared" si="1530"/>
        <v>0</v>
      </c>
      <c r="CW616">
        <f t="shared" si="1530"/>
        <v>0</v>
      </c>
      <c r="CX616">
        <f t="shared" si="1530"/>
        <v>0</v>
      </c>
      <c r="CY616">
        <f t="shared" si="1530"/>
        <v>0</v>
      </c>
      <c r="CZ616">
        <f t="shared" si="1530"/>
        <v>0</v>
      </c>
      <c r="DA616">
        <f t="shared" si="1530"/>
        <v>0</v>
      </c>
      <c r="DB616">
        <f t="shared" si="1530"/>
        <v>0</v>
      </c>
      <c r="DC616">
        <f t="shared" si="1530"/>
        <v>0</v>
      </c>
      <c r="DD616">
        <f t="shared" si="1531"/>
        <v>0</v>
      </c>
      <c r="DE616">
        <f t="shared" si="1531"/>
        <v>0</v>
      </c>
      <c r="DF616">
        <f t="shared" si="1531"/>
        <v>0</v>
      </c>
      <c r="DG616">
        <f t="shared" si="1531"/>
        <v>0</v>
      </c>
      <c r="DH616">
        <f t="shared" si="1531"/>
        <v>0</v>
      </c>
      <c r="DI616">
        <f t="shared" si="1531"/>
        <v>0</v>
      </c>
      <c r="DJ616">
        <f t="shared" si="1531"/>
        <v>0</v>
      </c>
      <c r="DK616">
        <f t="shared" si="1531"/>
        <v>0</v>
      </c>
      <c r="DL616">
        <f t="shared" si="1531"/>
        <v>0</v>
      </c>
      <c r="DM616">
        <f t="shared" si="1531"/>
        <v>0</v>
      </c>
      <c r="DN616">
        <f t="shared" si="1532"/>
        <v>0</v>
      </c>
      <c r="DO616">
        <f t="shared" si="1532"/>
        <v>0</v>
      </c>
      <c r="DP616">
        <f t="shared" si="1532"/>
        <v>0</v>
      </c>
      <c r="DQ616">
        <f t="shared" si="1532"/>
        <v>0</v>
      </c>
      <c r="DR616">
        <f t="shared" si="1532"/>
        <v>0</v>
      </c>
      <c r="DS616">
        <f t="shared" si="1532"/>
        <v>0</v>
      </c>
      <c r="DT616">
        <f t="shared" si="1532"/>
        <v>0</v>
      </c>
      <c r="DU616">
        <f t="shared" si="1532"/>
        <v>0</v>
      </c>
      <c r="DV616">
        <f t="shared" si="1532"/>
        <v>0</v>
      </c>
      <c r="DW616">
        <f t="shared" si="1532"/>
        <v>0</v>
      </c>
      <c r="DX616">
        <f t="shared" si="1533"/>
        <v>0</v>
      </c>
      <c r="DY616">
        <f t="shared" si="1533"/>
        <v>0</v>
      </c>
      <c r="DZ616">
        <f t="shared" si="1533"/>
        <v>0</v>
      </c>
    </row>
    <row r="617" spans="1:130" ht="15.75">
      <c r="A617" s="106" t="str">
        <f>IF(LEFT(B696,1)&lt;&gt;"",IF(LEFT(B696,1)&lt;&gt;" ",COUNT($A$66:A616)+1,""),"")</f>
        <v/>
      </c>
      <c r="B617" s="32"/>
      <c r="C617" s="97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78"/>
      <c r="AI617" s="78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18"/>
      <c r="BD617" s="18"/>
      <c r="BE617" s="23"/>
      <c r="BF617" s="22"/>
      <c r="BG617" s="22"/>
      <c r="BH617" s="2"/>
      <c r="BI617" s="2"/>
      <c r="BJ617" s="2"/>
      <c r="BK617" s="2"/>
      <c r="BL617" s="2"/>
      <c r="BM617" s="2"/>
      <c r="BN617" s="2"/>
      <c r="BO617" s="103"/>
    </row>
    <row r="618" spans="1:130">
      <c r="A618" s="105">
        <f>IF(LEFT(B618,1)&lt;&gt;"",IF(LEFT(B618,1)&lt;&gt;" ",COUNT($A$66:A615)+1,""),"")</f>
        <v>76</v>
      </c>
      <c r="B618" s="32" t="s">
        <v>229</v>
      </c>
      <c r="C618" s="97">
        <v>3</v>
      </c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78"/>
      <c r="AI618" s="78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>
        <f>AZ619</f>
        <v>0</v>
      </c>
      <c r="BA618" s="22">
        <f t="shared" ref="BA618:BN618" si="1534">BA619</f>
        <v>0</v>
      </c>
      <c r="BB618" s="22">
        <f t="shared" si="1534"/>
        <v>0</v>
      </c>
      <c r="BC618" s="22">
        <f t="shared" si="1534"/>
        <v>0</v>
      </c>
      <c r="BD618" s="22">
        <f t="shared" si="1534"/>
        <v>0</v>
      </c>
      <c r="BE618" s="22">
        <f t="shared" si="1534"/>
        <v>0</v>
      </c>
      <c r="BF618" s="22">
        <f t="shared" si="1534"/>
        <v>0</v>
      </c>
      <c r="BG618" s="22">
        <f t="shared" si="1534"/>
        <v>0</v>
      </c>
      <c r="BH618" s="22">
        <f t="shared" si="1534"/>
        <v>0</v>
      </c>
      <c r="BI618" s="22">
        <f t="shared" si="1534"/>
        <v>0</v>
      </c>
      <c r="BJ618" s="22">
        <f t="shared" si="1534"/>
        <v>0</v>
      </c>
      <c r="BK618" s="22">
        <f t="shared" si="1534"/>
        <v>0</v>
      </c>
      <c r="BL618" s="22">
        <f t="shared" si="1534"/>
        <v>0</v>
      </c>
      <c r="BM618" s="22">
        <f t="shared" si="1534"/>
        <v>1.1325999999999999E-3</v>
      </c>
      <c r="BN618" s="22">
        <f t="shared" si="1534"/>
        <v>0</v>
      </c>
      <c r="BO618" s="103"/>
      <c r="BP618">
        <f t="shared" si="1527"/>
        <v>0</v>
      </c>
      <c r="BQ618">
        <f t="shared" ref="BQ618:BQ619" si="1535">IF($C618&lt;&gt;"",IF(E618&gt;0,1,0),0)</f>
        <v>0</v>
      </c>
      <c r="BR618">
        <f t="shared" ref="BR618:BR619" si="1536">IF($C618&lt;&gt;"",IF(F618&gt;0,1,0),0)</f>
        <v>0</v>
      </c>
      <c r="BS618">
        <f t="shared" ref="BS618:BS619" si="1537">IF($C618&lt;&gt;"",IF(G618&gt;0,1,0),0)</f>
        <v>0</v>
      </c>
      <c r="BT618">
        <f t="shared" ref="BT618:BT619" si="1538">IF($C618&lt;&gt;"",IF(H618&gt;0,1,0),0)</f>
        <v>0</v>
      </c>
      <c r="BU618">
        <f t="shared" ref="BU618:BU619" si="1539">IF($C618&lt;&gt;"",IF(I618&gt;0,1,0),0)</f>
        <v>0</v>
      </c>
      <c r="BV618">
        <f t="shared" ref="BV618:BV619" si="1540">IF($C618&lt;&gt;"",IF(J618&gt;0,1,0),0)</f>
        <v>0</v>
      </c>
      <c r="BW618">
        <f t="shared" ref="BW618:BW619" si="1541">IF($C618&lt;&gt;"",IF(K618&gt;0,1,0),0)</f>
        <v>0</v>
      </c>
      <c r="BX618">
        <f t="shared" ref="BX618:BX619" si="1542">IF($C618&lt;&gt;"",IF(L618&gt;0,1,0),0)</f>
        <v>0</v>
      </c>
      <c r="BY618">
        <f t="shared" ref="BY618:BY619" si="1543">IF($C618&lt;&gt;"",IF(M618&gt;0,1,0),0)</f>
        <v>0</v>
      </c>
      <c r="BZ618">
        <f t="shared" ref="BZ618:BZ619" si="1544">IF($C618&lt;&gt;"",IF(N618&gt;0,1,0),0)</f>
        <v>0</v>
      </c>
      <c r="CA618">
        <f t="shared" ref="CA618:CA619" si="1545">IF($C618&lt;&gt;"",IF(O618&gt;0,1,0),0)</f>
        <v>0</v>
      </c>
      <c r="CB618">
        <f t="shared" ref="CB618:CB619" si="1546">IF($C618&lt;&gt;"",IF(P618&gt;0,1,0),0)</f>
        <v>0</v>
      </c>
      <c r="CC618">
        <f t="shared" ref="CC618:CC619" si="1547">IF($C618&lt;&gt;"",IF(Q618&gt;0,1,0),0)</f>
        <v>0</v>
      </c>
      <c r="CD618">
        <f t="shared" ref="CD618:CD619" si="1548">IF($C618&lt;&gt;"",IF(R618&gt;0,1,0),0)</f>
        <v>0</v>
      </c>
      <c r="CE618">
        <f t="shared" ref="CE618:CE619" si="1549">IF($C618&lt;&gt;"",IF(S618&gt;0,1,0),0)</f>
        <v>0</v>
      </c>
      <c r="CF618">
        <f t="shared" ref="CF618:CF619" si="1550">IF($C618&lt;&gt;"",IF(T618&gt;0,1,0),0)</f>
        <v>0</v>
      </c>
      <c r="CG618">
        <f t="shared" ref="CG618:CG619" si="1551">IF($C618&lt;&gt;"",IF(U618&gt;0,1,0),0)</f>
        <v>0</v>
      </c>
      <c r="CH618">
        <f t="shared" ref="CH618:CH619" si="1552">IF($C618&lt;&gt;"",IF(V618&gt;0,1,0),0)</f>
        <v>0</v>
      </c>
      <c r="CI618">
        <f t="shared" ref="CI618:CI619" si="1553">IF($C618&lt;&gt;"",IF(W618&gt;0,1,0),0)</f>
        <v>0</v>
      </c>
      <c r="CJ618">
        <f t="shared" ref="CJ618:CJ619" si="1554">IF($C618&lt;&gt;"",IF(X618&gt;0,1,0),0)</f>
        <v>0</v>
      </c>
      <c r="CK618">
        <f t="shared" ref="CK618:CK619" si="1555">IF($C618&lt;&gt;"",IF(Y618&gt;0,1,0),0)</f>
        <v>0</v>
      </c>
      <c r="CL618">
        <f t="shared" ref="CL618:CL619" si="1556">IF($C618&lt;&gt;"",IF(Z618&gt;0,1,0),0)</f>
        <v>0</v>
      </c>
      <c r="CM618">
        <f t="shared" ref="CM618:CM619" si="1557">IF($C618&lt;&gt;"",IF(AA618&gt;0,1,0),0)</f>
        <v>0</v>
      </c>
      <c r="CN618">
        <f t="shared" ref="CN618:CN619" si="1558">IF($C618&lt;&gt;"",IF(AB618&gt;0,1,0),0)</f>
        <v>0</v>
      </c>
      <c r="CO618">
        <f t="shared" ref="CO618:CO619" si="1559">IF($C618&lt;&gt;"",IF(AC618&gt;0,1,0),0)</f>
        <v>0</v>
      </c>
      <c r="CP618">
        <f t="shared" ref="CP618:CP619" si="1560">IF($C618&lt;&gt;"",IF(AD618&gt;0,1,0),0)</f>
        <v>0</v>
      </c>
      <c r="CQ618">
        <f t="shared" ref="CQ618:CQ619" si="1561">IF($C618&lt;&gt;"",IF(AE618&gt;0,1,0),0)</f>
        <v>0</v>
      </c>
      <c r="CR618">
        <f t="shared" ref="CR618:CR619" si="1562">IF($C618&lt;&gt;"",IF(AF618&gt;0,1,0),0)</f>
        <v>0</v>
      </c>
      <c r="CS618">
        <f t="shared" ref="CS618:CS619" si="1563">IF($C618&lt;&gt;"",IF(AG618&gt;0,1,0),0)</f>
        <v>0</v>
      </c>
      <c r="CT618">
        <f t="shared" ref="CT618:CT619" si="1564">IF($C618&lt;&gt;"",IF(AH618&gt;0,1,0),0)</f>
        <v>0</v>
      </c>
      <c r="CU618">
        <f t="shared" ref="CU618:CU619" si="1565">IF($C618&lt;&gt;"",IF(AI618&gt;0,1,0),0)</f>
        <v>0</v>
      </c>
      <c r="CV618">
        <f t="shared" ref="CV618:CV619" si="1566">IF($C618&lt;&gt;"",IF(AJ618&gt;0,1,0),0)</f>
        <v>0</v>
      </c>
      <c r="CW618">
        <f t="shared" ref="CW618:CW619" si="1567">IF($C618&lt;&gt;"",IF(AK618&gt;0,1,0),0)</f>
        <v>0</v>
      </c>
      <c r="CX618">
        <f t="shared" ref="CX618:CX619" si="1568">IF($C618&lt;&gt;"",IF(AL618&gt;0,1,0),0)</f>
        <v>0</v>
      </c>
      <c r="CY618">
        <f t="shared" ref="CY618:CY619" si="1569">IF($C618&lt;&gt;"",IF(AM618&gt;0,1,0),0)</f>
        <v>0</v>
      </c>
      <c r="CZ618">
        <f t="shared" ref="CZ618:CZ619" si="1570">IF($C618&lt;&gt;"",IF(AN618&gt;0,1,0),0)</f>
        <v>0</v>
      </c>
      <c r="DA618">
        <f t="shared" ref="DA618:DA619" si="1571">IF($C618&lt;&gt;"",IF(AO618&gt;0,1,0),0)</f>
        <v>0</v>
      </c>
      <c r="DB618">
        <f t="shared" ref="DB618:DB619" si="1572">IF($C618&lt;&gt;"",IF(AP618&gt;0,1,0),0)</f>
        <v>0</v>
      </c>
      <c r="DC618">
        <f t="shared" ref="DC618:DC619" si="1573">IF($C618&lt;&gt;"",IF(AQ618&gt;0,1,0),0)</f>
        <v>0</v>
      </c>
      <c r="DD618">
        <f t="shared" ref="DD618:DD619" si="1574">IF($C618&lt;&gt;"",IF(AR618&gt;0,1,0),0)</f>
        <v>0</v>
      </c>
      <c r="DE618">
        <f t="shared" ref="DE618:DE619" si="1575">IF($C618&lt;&gt;"",IF(AS618&gt;0,1,0),0)</f>
        <v>0</v>
      </c>
      <c r="DF618">
        <f t="shared" ref="DF618:DF619" si="1576">IF($C618&lt;&gt;"",IF(AT618&gt;0,1,0),0)</f>
        <v>0</v>
      </c>
      <c r="DG618">
        <f t="shared" ref="DG618:DG619" si="1577">IF($C618&lt;&gt;"",IF(AU618&gt;0,1,0),0)</f>
        <v>0</v>
      </c>
      <c r="DH618">
        <f t="shared" ref="DH618:DH619" si="1578">IF($C618&lt;&gt;"",IF(AV618&gt;0,1,0),0)</f>
        <v>0</v>
      </c>
      <c r="DI618">
        <f t="shared" ref="DI618:DI619" si="1579">IF($C618&lt;&gt;"",IF(AW618&gt;0,1,0),0)</f>
        <v>0</v>
      </c>
      <c r="DJ618">
        <f t="shared" ref="DJ618:DJ619" si="1580">IF($C618&lt;&gt;"",IF(AX618&gt;0,1,0),0)</f>
        <v>0</v>
      </c>
      <c r="DK618">
        <f t="shared" ref="DK618:DK619" si="1581">IF($C618&lt;&gt;"",IF(AY618&gt;0,1,0),0)</f>
        <v>0</v>
      </c>
      <c r="DL618">
        <f t="shared" ref="DL618:DL619" si="1582">IF($C618&lt;&gt;"",IF(AZ618&gt;0,1,0),0)</f>
        <v>0</v>
      </c>
      <c r="DM618">
        <f t="shared" ref="DM618:DM619" si="1583">IF($C618&lt;&gt;"",IF(BA618&gt;0,1,0),0)</f>
        <v>0</v>
      </c>
      <c r="DN618">
        <f t="shared" ref="DN618:DN619" si="1584">IF($C618&lt;&gt;"",IF(BB618&gt;0,1,0),0)</f>
        <v>0</v>
      </c>
      <c r="DO618">
        <f t="shared" ref="DO618:DO619" si="1585">IF($C618&lt;&gt;"",IF(BC618&gt;0,1,0),0)</f>
        <v>0</v>
      </c>
      <c r="DP618">
        <f t="shared" ref="DP618:DP619" si="1586">IF($C618&lt;&gt;"",IF(BD618&gt;0,1,0),0)</f>
        <v>0</v>
      </c>
      <c r="DQ618">
        <f t="shared" ref="DQ618:DQ619" si="1587">IF($C618&lt;&gt;"",IF(BE618&gt;0,1,0),0)</f>
        <v>0</v>
      </c>
      <c r="DR618">
        <f t="shared" ref="DR618:DR619" si="1588">IF($C618&lt;&gt;"",IF(BF618&gt;0,1,0),0)</f>
        <v>0</v>
      </c>
      <c r="DS618">
        <f t="shared" ref="DS618:DS619" si="1589">IF($C618&lt;&gt;"",IF(BG618&gt;0,1,0),0)</f>
        <v>0</v>
      </c>
      <c r="DT618">
        <f t="shared" ref="DT618:DT619" si="1590">IF($C618&lt;&gt;"",IF(BH618&gt;0,1,0),0)</f>
        <v>0</v>
      </c>
      <c r="DU618">
        <f t="shared" ref="DU618:DU619" si="1591">IF($C618&lt;&gt;"",IF(BI618&gt;0,1,0),0)</f>
        <v>0</v>
      </c>
      <c r="DV618">
        <f t="shared" ref="DV618:DV619" si="1592">IF($C618&lt;&gt;"",IF(BJ618&gt;0,1,0),0)</f>
        <v>0</v>
      </c>
      <c r="DW618">
        <f t="shared" ref="DW618:DW619" si="1593">IF($C618&lt;&gt;"",IF(BK618&gt;0,1,0),0)</f>
        <v>0</v>
      </c>
      <c r="DX618">
        <f t="shared" ref="DX618:DX619" si="1594">IF($C618&lt;&gt;"",IF(BL618&gt;0,1,0),0)</f>
        <v>0</v>
      </c>
      <c r="DY618">
        <f t="shared" ref="DY618:DY619" si="1595">IF($C618&lt;&gt;"",IF(BM618&gt;0,1,0),0)</f>
        <v>1</v>
      </c>
      <c r="DZ618">
        <f t="shared" ref="DZ618:DZ619" si="1596">IF($C618&lt;&gt;"",IF(BN618&gt;0,1,0),0)</f>
        <v>0</v>
      </c>
    </row>
    <row r="619" spans="1:130">
      <c r="A619" s="105"/>
      <c r="B619" s="55" t="s">
        <v>3</v>
      </c>
      <c r="C619" s="97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78"/>
      <c r="AI619" s="78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118">
        <v>0</v>
      </c>
      <c r="BA619" s="118">
        <v>0</v>
      </c>
      <c r="BB619" s="118">
        <v>0</v>
      </c>
      <c r="BC619" s="118">
        <v>0</v>
      </c>
      <c r="BD619" s="118">
        <v>0</v>
      </c>
      <c r="BE619" s="118">
        <v>0</v>
      </c>
      <c r="BF619" s="118">
        <v>0</v>
      </c>
      <c r="BG619" s="118">
        <v>0</v>
      </c>
      <c r="BH619" s="118">
        <v>0</v>
      </c>
      <c r="BI619" s="118">
        <v>0</v>
      </c>
      <c r="BJ619" s="118">
        <v>0</v>
      </c>
      <c r="BK619" s="118">
        <v>0</v>
      </c>
      <c r="BL619" s="118">
        <v>0</v>
      </c>
      <c r="BM619" s="107">
        <v>1.1325999999999999E-3</v>
      </c>
      <c r="BN619" s="118">
        <v>0</v>
      </c>
      <c r="BO619" s="103"/>
      <c r="BP619">
        <f t="shared" ref="BP619" si="1597">IF($C619&lt;&gt;"",IF(D619&gt;0,1,0),0)</f>
        <v>0</v>
      </c>
      <c r="BQ619">
        <f t="shared" si="1535"/>
        <v>0</v>
      </c>
      <c r="BR619">
        <f t="shared" si="1536"/>
        <v>0</v>
      </c>
      <c r="BS619">
        <f t="shared" si="1537"/>
        <v>0</v>
      </c>
      <c r="BT619">
        <f t="shared" si="1538"/>
        <v>0</v>
      </c>
      <c r="BU619">
        <f t="shared" si="1539"/>
        <v>0</v>
      </c>
      <c r="BV619">
        <f t="shared" si="1540"/>
        <v>0</v>
      </c>
      <c r="BW619">
        <f t="shared" si="1541"/>
        <v>0</v>
      </c>
      <c r="BX619">
        <f t="shared" si="1542"/>
        <v>0</v>
      </c>
      <c r="BY619">
        <f t="shared" si="1543"/>
        <v>0</v>
      </c>
      <c r="BZ619">
        <f t="shared" si="1544"/>
        <v>0</v>
      </c>
      <c r="CA619">
        <f t="shared" si="1545"/>
        <v>0</v>
      </c>
      <c r="CB619">
        <f t="shared" si="1546"/>
        <v>0</v>
      </c>
      <c r="CC619">
        <f t="shared" si="1547"/>
        <v>0</v>
      </c>
      <c r="CD619">
        <f t="shared" si="1548"/>
        <v>0</v>
      </c>
      <c r="CE619">
        <f t="shared" si="1549"/>
        <v>0</v>
      </c>
      <c r="CF619">
        <f t="shared" si="1550"/>
        <v>0</v>
      </c>
      <c r="CG619">
        <f t="shared" si="1551"/>
        <v>0</v>
      </c>
      <c r="CH619">
        <f t="shared" si="1552"/>
        <v>0</v>
      </c>
      <c r="CI619">
        <f t="shared" si="1553"/>
        <v>0</v>
      </c>
      <c r="CJ619">
        <f t="shared" si="1554"/>
        <v>0</v>
      </c>
      <c r="CK619">
        <f t="shared" si="1555"/>
        <v>0</v>
      </c>
      <c r="CL619">
        <f t="shared" si="1556"/>
        <v>0</v>
      </c>
      <c r="CM619">
        <f t="shared" si="1557"/>
        <v>0</v>
      </c>
      <c r="CN619">
        <f t="shared" si="1558"/>
        <v>0</v>
      </c>
      <c r="CO619">
        <f t="shared" si="1559"/>
        <v>0</v>
      </c>
      <c r="CP619">
        <f t="shared" si="1560"/>
        <v>0</v>
      </c>
      <c r="CQ619">
        <f t="shared" si="1561"/>
        <v>0</v>
      </c>
      <c r="CR619">
        <f t="shared" si="1562"/>
        <v>0</v>
      </c>
      <c r="CS619">
        <f t="shared" si="1563"/>
        <v>0</v>
      </c>
      <c r="CT619">
        <f t="shared" si="1564"/>
        <v>0</v>
      </c>
      <c r="CU619">
        <f t="shared" si="1565"/>
        <v>0</v>
      </c>
      <c r="CV619">
        <f t="shared" si="1566"/>
        <v>0</v>
      </c>
      <c r="CW619">
        <f t="shared" si="1567"/>
        <v>0</v>
      </c>
      <c r="CX619">
        <f t="shared" si="1568"/>
        <v>0</v>
      </c>
      <c r="CY619">
        <f t="shared" si="1569"/>
        <v>0</v>
      </c>
      <c r="CZ619">
        <f t="shared" si="1570"/>
        <v>0</v>
      </c>
      <c r="DA619">
        <f t="shared" si="1571"/>
        <v>0</v>
      </c>
      <c r="DB619">
        <f t="shared" si="1572"/>
        <v>0</v>
      </c>
      <c r="DC619">
        <f t="shared" si="1573"/>
        <v>0</v>
      </c>
      <c r="DD619">
        <f t="shared" si="1574"/>
        <v>0</v>
      </c>
      <c r="DE619">
        <f t="shared" si="1575"/>
        <v>0</v>
      </c>
      <c r="DF619">
        <f t="shared" si="1576"/>
        <v>0</v>
      </c>
      <c r="DG619">
        <f t="shared" si="1577"/>
        <v>0</v>
      </c>
      <c r="DH619">
        <f t="shared" si="1578"/>
        <v>0</v>
      </c>
      <c r="DI619">
        <f t="shared" si="1579"/>
        <v>0</v>
      </c>
      <c r="DJ619">
        <f t="shared" si="1580"/>
        <v>0</v>
      </c>
      <c r="DK619">
        <f t="shared" si="1581"/>
        <v>0</v>
      </c>
      <c r="DL619">
        <f t="shared" si="1582"/>
        <v>0</v>
      </c>
      <c r="DM619">
        <f t="shared" si="1583"/>
        <v>0</v>
      </c>
      <c r="DN619">
        <f t="shared" si="1584"/>
        <v>0</v>
      </c>
      <c r="DO619">
        <f t="shared" si="1585"/>
        <v>0</v>
      </c>
      <c r="DP619">
        <f t="shared" si="1586"/>
        <v>0</v>
      </c>
      <c r="DQ619">
        <f t="shared" si="1587"/>
        <v>0</v>
      </c>
      <c r="DR619">
        <f t="shared" si="1588"/>
        <v>0</v>
      </c>
      <c r="DS619">
        <f t="shared" si="1589"/>
        <v>0</v>
      </c>
      <c r="DT619">
        <f t="shared" si="1590"/>
        <v>0</v>
      </c>
      <c r="DU619">
        <f t="shared" si="1591"/>
        <v>0</v>
      </c>
      <c r="DV619">
        <f t="shared" si="1592"/>
        <v>0</v>
      </c>
      <c r="DW619">
        <f t="shared" si="1593"/>
        <v>0</v>
      </c>
      <c r="DX619">
        <f t="shared" si="1594"/>
        <v>0</v>
      </c>
      <c r="DY619">
        <f t="shared" si="1595"/>
        <v>0</v>
      </c>
      <c r="DZ619">
        <f t="shared" si="1596"/>
        <v>0</v>
      </c>
    </row>
    <row r="620" spans="1:130">
      <c r="A620" s="106"/>
      <c r="B620" s="109" t="s">
        <v>210</v>
      </c>
      <c r="C620" s="97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78"/>
      <c r="AI620" s="78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121" t="s">
        <v>16</v>
      </c>
      <c r="BA620" s="121" t="s">
        <v>16</v>
      </c>
      <c r="BB620" s="18">
        <f>(0.004*4192)*1.32</f>
        <v>22.133760000000002</v>
      </c>
      <c r="BC620" s="18">
        <f>0.9*1.3</f>
        <v>1.1700000000000002</v>
      </c>
      <c r="BD620" s="18">
        <v>5</v>
      </c>
      <c r="BE620" s="25">
        <v>0</v>
      </c>
      <c r="BF620" s="18">
        <v>0</v>
      </c>
      <c r="BG620" s="18">
        <f>5*1.09</f>
        <v>5.45</v>
      </c>
      <c r="BH620" s="118">
        <v>0</v>
      </c>
      <c r="BI620" s="118">
        <v>0</v>
      </c>
      <c r="BJ620" s="118">
        <v>0</v>
      </c>
      <c r="BK620" s="118">
        <v>0</v>
      </c>
      <c r="BL620" s="118">
        <v>0</v>
      </c>
      <c r="BM620" s="118">
        <v>0</v>
      </c>
      <c r="BN620" s="118">
        <v>0</v>
      </c>
      <c r="BO620" s="103"/>
      <c r="BP620">
        <f t="shared" ref="BP620:CU620" si="1598">IF($C620&lt;&gt;"",IF(D620&gt;0,1,0),0)</f>
        <v>0</v>
      </c>
      <c r="BQ620">
        <f t="shared" si="1598"/>
        <v>0</v>
      </c>
      <c r="BR620">
        <f t="shared" si="1598"/>
        <v>0</v>
      </c>
      <c r="BS620">
        <f t="shared" si="1598"/>
        <v>0</v>
      </c>
      <c r="BT620">
        <f t="shared" si="1598"/>
        <v>0</v>
      </c>
      <c r="BU620">
        <f t="shared" si="1598"/>
        <v>0</v>
      </c>
      <c r="BV620">
        <f t="shared" si="1598"/>
        <v>0</v>
      </c>
      <c r="BW620">
        <f t="shared" si="1598"/>
        <v>0</v>
      </c>
      <c r="BX620">
        <f t="shared" si="1598"/>
        <v>0</v>
      </c>
      <c r="BY620">
        <f t="shared" si="1598"/>
        <v>0</v>
      </c>
      <c r="BZ620">
        <f t="shared" si="1598"/>
        <v>0</v>
      </c>
      <c r="CA620">
        <f t="shared" si="1598"/>
        <v>0</v>
      </c>
      <c r="CB620">
        <f t="shared" si="1598"/>
        <v>0</v>
      </c>
      <c r="CC620">
        <f t="shared" si="1598"/>
        <v>0</v>
      </c>
      <c r="CD620">
        <f t="shared" si="1598"/>
        <v>0</v>
      </c>
      <c r="CE620">
        <f t="shared" si="1598"/>
        <v>0</v>
      </c>
      <c r="CF620">
        <f t="shared" si="1598"/>
        <v>0</v>
      </c>
      <c r="CG620">
        <f t="shared" si="1598"/>
        <v>0</v>
      </c>
      <c r="CH620">
        <f t="shared" si="1598"/>
        <v>0</v>
      </c>
      <c r="CI620">
        <f t="shared" si="1598"/>
        <v>0</v>
      </c>
      <c r="CJ620">
        <f t="shared" si="1598"/>
        <v>0</v>
      </c>
      <c r="CK620">
        <f t="shared" si="1598"/>
        <v>0</v>
      </c>
      <c r="CL620">
        <f t="shared" si="1598"/>
        <v>0</v>
      </c>
      <c r="CM620">
        <f t="shared" si="1598"/>
        <v>0</v>
      </c>
      <c r="CN620">
        <f t="shared" si="1598"/>
        <v>0</v>
      </c>
      <c r="CO620">
        <f t="shared" si="1598"/>
        <v>0</v>
      </c>
      <c r="CP620">
        <f t="shared" si="1598"/>
        <v>0</v>
      </c>
      <c r="CQ620">
        <f t="shared" si="1598"/>
        <v>0</v>
      </c>
      <c r="CR620">
        <f t="shared" si="1598"/>
        <v>0</v>
      </c>
      <c r="CS620">
        <f t="shared" si="1598"/>
        <v>0</v>
      </c>
      <c r="CT620">
        <f t="shared" si="1598"/>
        <v>0</v>
      </c>
      <c r="CU620">
        <f t="shared" si="1598"/>
        <v>0</v>
      </c>
      <c r="CV620">
        <f t="shared" ref="CV620:DZ620" si="1599">IF($C620&lt;&gt;"",IF(AJ620&gt;0,1,0),0)</f>
        <v>0</v>
      </c>
      <c r="CW620">
        <f t="shared" si="1599"/>
        <v>0</v>
      </c>
      <c r="CX620">
        <f t="shared" si="1599"/>
        <v>0</v>
      </c>
      <c r="CY620">
        <f t="shared" si="1599"/>
        <v>0</v>
      </c>
      <c r="CZ620">
        <f t="shared" si="1599"/>
        <v>0</v>
      </c>
      <c r="DA620">
        <f t="shared" si="1599"/>
        <v>0</v>
      </c>
      <c r="DB620">
        <f t="shared" si="1599"/>
        <v>0</v>
      </c>
      <c r="DC620">
        <f t="shared" si="1599"/>
        <v>0</v>
      </c>
      <c r="DD620">
        <f t="shared" si="1599"/>
        <v>0</v>
      </c>
      <c r="DE620">
        <f t="shared" si="1599"/>
        <v>0</v>
      </c>
      <c r="DF620">
        <f t="shared" si="1599"/>
        <v>0</v>
      </c>
      <c r="DG620">
        <f t="shared" si="1599"/>
        <v>0</v>
      </c>
      <c r="DH620">
        <f t="shared" si="1599"/>
        <v>0</v>
      </c>
      <c r="DI620">
        <f t="shared" si="1599"/>
        <v>0</v>
      </c>
      <c r="DJ620">
        <f t="shared" si="1599"/>
        <v>0</v>
      </c>
      <c r="DK620">
        <f t="shared" si="1599"/>
        <v>0</v>
      </c>
      <c r="DL620">
        <f t="shared" si="1599"/>
        <v>0</v>
      </c>
      <c r="DM620">
        <f t="shared" si="1599"/>
        <v>0</v>
      </c>
      <c r="DN620">
        <f t="shared" si="1599"/>
        <v>0</v>
      </c>
      <c r="DO620">
        <f t="shared" si="1599"/>
        <v>0</v>
      </c>
      <c r="DP620">
        <f t="shared" si="1599"/>
        <v>0</v>
      </c>
      <c r="DQ620">
        <f t="shared" si="1599"/>
        <v>0</v>
      </c>
      <c r="DR620">
        <f t="shared" si="1599"/>
        <v>0</v>
      </c>
      <c r="DS620">
        <f t="shared" si="1599"/>
        <v>0</v>
      </c>
      <c r="DT620">
        <f t="shared" si="1599"/>
        <v>0</v>
      </c>
      <c r="DU620">
        <f t="shared" si="1599"/>
        <v>0</v>
      </c>
      <c r="DV620">
        <f t="shared" si="1599"/>
        <v>0</v>
      </c>
      <c r="DW620">
        <f t="shared" si="1599"/>
        <v>0</v>
      </c>
      <c r="DX620">
        <f t="shared" si="1599"/>
        <v>0</v>
      </c>
      <c r="DY620">
        <f t="shared" si="1599"/>
        <v>0</v>
      </c>
      <c r="DZ620">
        <f t="shared" si="1599"/>
        <v>0</v>
      </c>
    </row>
    <row r="621" spans="1:130" ht="15.75">
      <c r="A621" s="106"/>
      <c r="B621" s="32"/>
      <c r="C621" s="97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78"/>
      <c r="AI621" s="78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18"/>
      <c r="BD621" s="18"/>
      <c r="BE621" s="23"/>
      <c r="BF621" s="22"/>
      <c r="BG621" s="22"/>
      <c r="BH621" s="2"/>
      <c r="BI621" s="2"/>
      <c r="BJ621" s="2"/>
      <c r="BK621" s="2"/>
      <c r="BL621" s="2"/>
      <c r="BM621" s="2"/>
      <c r="BN621" s="2"/>
      <c r="BO621" s="103"/>
    </row>
    <row r="622" spans="1:130">
      <c r="A622" s="105">
        <v>77</v>
      </c>
      <c r="B622" s="56" t="s">
        <v>203</v>
      </c>
      <c r="C622" s="97">
        <v>4</v>
      </c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>
        <f>SUM(AI623:AI626)</f>
        <v>0</v>
      </c>
      <c r="AJ622" s="22">
        <f t="shared" ref="AJ622:AZ622" si="1600">SUM(AJ623:AJ626)</f>
        <v>0</v>
      </c>
      <c r="AK622" s="22">
        <f t="shared" si="1600"/>
        <v>0.90030399999999999</v>
      </c>
      <c r="AL622" s="22">
        <f t="shared" si="1600"/>
        <v>24.422910000000002</v>
      </c>
      <c r="AM622" s="22">
        <f t="shared" si="1600"/>
        <v>21.747599999999998</v>
      </c>
      <c r="AN622" s="22">
        <f t="shared" si="1600"/>
        <v>91.701980000000006</v>
      </c>
      <c r="AO622" s="22">
        <f t="shared" si="1600"/>
        <v>1.1144849999999999</v>
      </c>
      <c r="AP622" s="22">
        <f t="shared" si="1600"/>
        <v>0</v>
      </c>
      <c r="AQ622" s="22">
        <f t="shared" si="1600"/>
        <v>32.028109999999998</v>
      </c>
      <c r="AR622" s="22">
        <f t="shared" si="1600"/>
        <v>60.912086499999994</v>
      </c>
      <c r="AS622" s="22">
        <f t="shared" si="1600"/>
        <v>66.863473999999997</v>
      </c>
      <c r="AT622" s="22">
        <f t="shared" si="1600"/>
        <v>104.37675299999999</v>
      </c>
      <c r="AU622" s="22">
        <f t="shared" si="1600"/>
        <v>57.036382599999996</v>
      </c>
      <c r="AV622" s="22">
        <f t="shared" si="1600"/>
        <v>48.753543999999998</v>
      </c>
      <c r="AW622" s="22">
        <f t="shared" si="1600"/>
        <v>555.89906140000005</v>
      </c>
      <c r="AX622" s="22">
        <f t="shared" si="1600"/>
        <v>11.1170747</v>
      </c>
      <c r="AY622" s="22">
        <f t="shared" si="1600"/>
        <v>22.3986628</v>
      </c>
      <c r="AZ622" s="22">
        <f t="shared" si="1600"/>
        <v>23.715719400000001</v>
      </c>
      <c r="BA622" s="22">
        <f t="shared" ref="BA622" si="1601">SUM(BA623:BA626)</f>
        <v>17.273387700000001</v>
      </c>
      <c r="BB622" s="22">
        <f t="shared" ref="BB622" si="1602">SUM(BB623:BB626)</f>
        <v>18.256784700000001</v>
      </c>
      <c r="BC622" s="22">
        <f t="shared" ref="BC622" si="1603">SUM(BC623:BC626)</f>
        <v>9.7947746999999996</v>
      </c>
      <c r="BD622" s="22">
        <f t="shared" ref="BD622" si="1604">SUM(BD623:BD626)</f>
        <v>12.2000744</v>
      </c>
      <c r="BE622" s="22">
        <f t="shared" ref="BE622" si="1605">SUM(BE623:BE626)</f>
        <v>7.8351381</v>
      </c>
      <c r="BF622" s="22">
        <f t="shared" ref="BF622" si="1606">SUM(BF623:BF626)</f>
        <v>8.8545514000000001</v>
      </c>
      <c r="BG622" s="22">
        <f t="shared" ref="BG622" si="1607">SUM(BG623:BG626)</f>
        <v>5.5429199999999998E-2</v>
      </c>
      <c r="BH622" s="22">
        <f t="shared" ref="BH622" si="1608">SUM(BH623:BH626)</f>
        <v>5.3773300000000003E-2</v>
      </c>
      <c r="BI622" s="22">
        <f t="shared" ref="BI622" si="1609">SUM(BI623:BI626)</f>
        <v>5.6965399999999999E-2</v>
      </c>
      <c r="BJ622" s="22">
        <f t="shared" ref="BJ622" si="1610">SUM(BJ623:BJ626)</f>
        <v>0</v>
      </c>
      <c r="BK622" s="22">
        <f t="shared" ref="BK622" si="1611">SUM(BK623:BK626)</f>
        <v>0</v>
      </c>
      <c r="BL622" s="22">
        <f t="shared" ref="BL622" si="1612">SUM(BL623:BL626)</f>
        <v>35</v>
      </c>
      <c r="BM622" s="22">
        <f t="shared" ref="BM622" si="1613">SUM(BM623:BM626)</f>
        <v>63.862093599999994</v>
      </c>
      <c r="BN622" s="22">
        <f t="shared" ref="BN622" si="1614">SUM(BN623:BN626)</f>
        <v>2</v>
      </c>
      <c r="BO622" s="103"/>
      <c r="BP622">
        <f t="shared" ref="BP622:BY627" si="1615">IF($C622&lt;&gt;"",IF(D622&gt;0,1,0),0)</f>
        <v>0</v>
      </c>
      <c r="BQ622">
        <f t="shared" si="1615"/>
        <v>0</v>
      </c>
      <c r="BR622">
        <f t="shared" si="1615"/>
        <v>0</v>
      </c>
      <c r="BS622">
        <f t="shared" si="1615"/>
        <v>0</v>
      </c>
      <c r="BT622">
        <f t="shared" si="1615"/>
        <v>0</v>
      </c>
      <c r="BU622">
        <f t="shared" si="1615"/>
        <v>0</v>
      </c>
      <c r="BV622">
        <f t="shared" si="1615"/>
        <v>0</v>
      </c>
      <c r="BW622">
        <f t="shared" si="1615"/>
        <v>0</v>
      </c>
      <c r="BX622">
        <f t="shared" si="1615"/>
        <v>0</v>
      </c>
      <c r="BY622">
        <f t="shared" si="1615"/>
        <v>0</v>
      </c>
      <c r="BZ622">
        <f t="shared" ref="BZ622:CI627" si="1616">IF($C622&lt;&gt;"",IF(N622&gt;0,1,0),0)</f>
        <v>0</v>
      </c>
      <c r="CA622">
        <f t="shared" si="1616"/>
        <v>0</v>
      </c>
      <c r="CB622">
        <f t="shared" si="1616"/>
        <v>0</v>
      </c>
      <c r="CC622">
        <f t="shared" si="1616"/>
        <v>0</v>
      </c>
      <c r="CD622">
        <f t="shared" si="1616"/>
        <v>0</v>
      </c>
      <c r="CE622">
        <f t="shared" si="1616"/>
        <v>0</v>
      </c>
      <c r="CF622">
        <f t="shared" si="1616"/>
        <v>0</v>
      </c>
      <c r="CG622">
        <f t="shared" si="1616"/>
        <v>0</v>
      </c>
      <c r="CH622">
        <f t="shared" si="1616"/>
        <v>0</v>
      </c>
      <c r="CI622">
        <f t="shared" si="1616"/>
        <v>0</v>
      </c>
      <c r="CJ622">
        <f t="shared" ref="CJ622:CS627" si="1617">IF($C622&lt;&gt;"",IF(X622&gt;0,1,0),0)</f>
        <v>0</v>
      </c>
      <c r="CK622">
        <f t="shared" si="1617"/>
        <v>0</v>
      </c>
      <c r="CL622">
        <f t="shared" si="1617"/>
        <v>0</v>
      </c>
      <c r="CM622">
        <f t="shared" si="1617"/>
        <v>0</v>
      </c>
      <c r="CN622">
        <f t="shared" si="1617"/>
        <v>0</v>
      </c>
      <c r="CO622">
        <f t="shared" si="1617"/>
        <v>0</v>
      </c>
      <c r="CP622">
        <f t="shared" si="1617"/>
        <v>0</v>
      </c>
      <c r="CQ622">
        <f t="shared" si="1617"/>
        <v>0</v>
      </c>
      <c r="CR622">
        <f t="shared" si="1617"/>
        <v>0</v>
      </c>
      <c r="CS622">
        <f t="shared" si="1617"/>
        <v>0</v>
      </c>
      <c r="CT622">
        <f t="shared" ref="CT622:DC627" si="1618">IF($C622&lt;&gt;"",IF(AH622&gt;0,1,0),0)</f>
        <v>0</v>
      </c>
      <c r="CU622">
        <f t="shared" si="1618"/>
        <v>0</v>
      </c>
      <c r="CV622">
        <f t="shared" si="1618"/>
        <v>0</v>
      </c>
      <c r="CW622">
        <f t="shared" si="1618"/>
        <v>1</v>
      </c>
      <c r="CX622">
        <f t="shared" si="1618"/>
        <v>1</v>
      </c>
      <c r="CY622">
        <f t="shared" si="1618"/>
        <v>1</v>
      </c>
      <c r="CZ622">
        <f t="shared" si="1618"/>
        <v>1</v>
      </c>
      <c r="DA622">
        <f t="shared" si="1618"/>
        <v>1</v>
      </c>
      <c r="DB622">
        <f t="shared" si="1618"/>
        <v>0</v>
      </c>
      <c r="DC622">
        <f t="shared" si="1618"/>
        <v>1</v>
      </c>
      <c r="DD622">
        <f t="shared" ref="DD622:DM627" si="1619">IF($C622&lt;&gt;"",IF(AR622&gt;0,1,0),0)</f>
        <v>1</v>
      </c>
      <c r="DE622">
        <f t="shared" si="1619"/>
        <v>1</v>
      </c>
      <c r="DF622">
        <f t="shared" si="1619"/>
        <v>1</v>
      </c>
      <c r="DG622">
        <f t="shared" si="1619"/>
        <v>1</v>
      </c>
      <c r="DH622">
        <f t="shared" si="1619"/>
        <v>1</v>
      </c>
      <c r="DI622">
        <f t="shared" si="1619"/>
        <v>1</v>
      </c>
      <c r="DJ622">
        <f t="shared" si="1619"/>
        <v>1</v>
      </c>
      <c r="DK622">
        <f t="shared" si="1619"/>
        <v>1</v>
      </c>
      <c r="DL622">
        <f t="shared" si="1619"/>
        <v>1</v>
      </c>
      <c r="DM622">
        <f t="shared" si="1619"/>
        <v>1</v>
      </c>
      <c r="DN622">
        <f t="shared" ref="DN622:DW627" si="1620">IF($C622&lt;&gt;"",IF(BB622&gt;0,1,0),0)</f>
        <v>1</v>
      </c>
      <c r="DO622">
        <f t="shared" si="1620"/>
        <v>1</v>
      </c>
      <c r="DP622">
        <f t="shared" si="1620"/>
        <v>1</v>
      </c>
      <c r="DQ622">
        <f t="shared" si="1620"/>
        <v>1</v>
      </c>
      <c r="DR622">
        <f t="shared" si="1620"/>
        <v>1</v>
      </c>
      <c r="DS622">
        <f t="shared" si="1620"/>
        <v>1</v>
      </c>
      <c r="DT622">
        <f t="shared" si="1620"/>
        <v>1</v>
      </c>
      <c r="DU622">
        <f t="shared" si="1620"/>
        <v>1</v>
      </c>
      <c r="DV622">
        <f t="shared" si="1620"/>
        <v>0</v>
      </c>
      <c r="DW622">
        <f t="shared" si="1620"/>
        <v>0</v>
      </c>
      <c r="DX622">
        <f t="shared" ref="DX622:DZ627" si="1621">IF($C622&lt;&gt;"",IF(BL622&gt;0,1,0),0)</f>
        <v>1</v>
      </c>
      <c r="DY622">
        <f t="shared" si="1621"/>
        <v>1</v>
      </c>
      <c r="DZ622">
        <f t="shared" si="1621"/>
        <v>1</v>
      </c>
    </row>
    <row r="623" spans="1:130">
      <c r="A623" s="106"/>
      <c r="B623" s="19" t="s">
        <v>2</v>
      </c>
      <c r="C623" s="97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18">
        <v>0</v>
      </c>
      <c r="AJ623" s="18">
        <v>0</v>
      </c>
      <c r="AK623" s="22"/>
      <c r="AL623" s="22"/>
      <c r="AM623" s="22"/>
      <c r="AN623" s="22"/>
      <c r="AO623" s="22"/>
      <c r="AP623" s="18">
        <v>0</v>
      </c>
      <c r="AQ623" s="41" t="s">
        <v>16</v>
      </c>
      <c r="AR623" s="41" t="s">
        <v>16</v>
      </c>
      <c r="AS623" s="41" t="s">
        <v>16</v>
      </c>
      <c r="AT623" s="18">
        <v>102</v>
      </c>
      <c r="AU623" s="22"/>
      <c r="AV623" s="41" t="s">
        <v>16</v>
      </c>
      <c r="AW623" s="18">
        <v>555</v>
      </c>
      <c r="AX623" s="18">
        <v>0</v>
      </c>
      <c r="AY623" s="18">
        <v>0</v>
      </c>
      <c r="AZ623" s="18">
        <v>0</v>
      </c>
      <c r="BA623" s="18">
        <v>0</v>
      </c>
      <c r="BB623" s="18">
        <v>0</v>
      </c>
      <c r="BC623" s="18">
        <v>0</v>
      </c>
      <c r="BD623" s="18">
        <v>0</v>
      </c>
      <c r="BE623" s="18">
        <v>0</v>
      </c>
      <c r="BF623" s="18">
        <v>0</v>
      </c>
      <c r="BG623" s="18">
        <v>0</v>
      </c>
      <c r="BH623" s="18">
        <v>0</v>
      </c>
      <c r="BI623" s="18">
        <v>0</v>
      </c>
      <c r="BJ623" s="18">
        <v>0</v>
      </c>
      <c r="BK623" s="18">
        <v>0</v>
      </c>
      <c r="BL623" s="118">
        <v>0</v>
      </c>
      <c r="BM623" s="118">
        <v>0</v>
      </c>
      <c r="BN623" s="118">
        <v>0</v>
      </c>
      <c r="BO623" s="103"/>
      <c r="BP623">
        <f t="shared" si="1615"/>
        <v>0</v>
      </c>
      <c r="BQ623">
        <f t="shared" si="1615"/>
        <v>0</v>
      </c>
      <c r="BR623">
        <f t="shared" si="1615"/>
        <v>0</v>
      </c>
      <c r="BS623">
        <f t="shared" si="1615"/>
        <v>0</v>
      </c>
      <c r="BT623">
        <f t="shared" si="1615"/>
        <v>0</v>
      </c>
      <c r="BU623">
        <f t="shared" si="1615"/>
        <v>0</v>
      </c>
      <c r="BV623">
        <f t="shared" si="1615"/>
        <v>0</v>
      </c>
      <c r="BW623">
        <f t="shared" si="1615"/>
        <v>0</v>
      </c>
      <c r="BX623">
        <f t="shared" si="1615"/>
        <v>0</v>
      </c>
      <c r="BY623">
        <f t="shared" si="1615"/>
        <v>0</v>
      </c>
      <c r="BZ623">
        <f t="shared" si="1616"/>
        <v>0</v>
      </c>
      <c r="CA623">
        <f t="shared" si="1616"/>
        <v>0</v>
      </c>
      <c r="CB623">
        <f t="shared" si="1616"/>
        <v>0</v>
      </c>
      <c r="CC623">
        <f t="shared" si="1616"/>
        <v>0</v>
      </c>
      <c r="CD623">
        <f t="shared" si="1616"/>
        <v>0</v>
      </c>
      <c r="CE623">
        <f t="shared" si="1616"/>
        <v>0</v>
      </c>
      <c r="CF623">
        <f t="shared" si="1616"/>
        <v>0</v>
      </c>
      <c r="CG623">
        <f t="shared" si="1616"/>
        <v>0</v>
      </c>
      <c r="CH623">
        <f t="shared" si="1616"/>
        <v>0</v>
      </c>
      <c r="CI623">
        <f t="shared" si="1616"/>
        <v>0</v>
      </c>
      <c r="CJ623">
        <f t="shared" si="1617"/>
        <v>0</v>
      </c>
      <c r="CK623">
        <f t="shared" si="1617"/>
        <v>0</v>
      </c>
      <c r="CL623">
        <f t="shared" si="1617"/>
        <v>0</v>
      </c>
      <c r="CM623">
        <f t="shared" si="1617"/>
        <v>0</v>
      </c>
      <c r="CN623">
        <f t="shared" si="1617"/>
        <v>0</v>
      </c>
      <c r="CO623">
        <f t="shared" si="1617"/>
        <v>0</v>
      </c>
      <c r="CP623">
        <f t="shared" si="1617"/>
        <v>0</v>
      </c>
      <c r="CQ623">
        <f t="shared" si="1617"/>
        <v>0</v>
      </c>
      <c r="CR623">
        <f t="shared" si="1617"/>
        <v>0</v>
      </c>
      <c r="CS623">
        <f t="shared" si="1617"/>
        <v>0</v>
      </c>
      <c r="CT623">
        <f t="shared" si="1618"/>
        <v>0</v>
      </c>
      <c r="CU623">
        <f t="shared" si="1618"/>
        <v>0</v>
      </c>
      <c r="CV623">
        <f t="shared" si="1618"/>
        <v>0</v>
      </c>
      <c r="CW623">
        <f t="shared" si="1618"/>
        <v>0</v>
      </c>
      <c r="CX623">
        <f t="shared" si="1618"/>
        <v>0</v>
      </c>
      <c r="CY623">
        <f t="shared" si="1618"/>
        <v>0</v>
      </c>
      <c r="CZ623">
        <f t="shared" si="1618"/>
        <v>0</v>
      </c>
      <c r="DA623">
        <f t="shared" si="1618"/>
        <v>0</v>
      </c>
      <c r="DB623">
        <f t="shared" si="1618"/>
        <v>0</v>
      </c>
      <c r="DC623">
        <f t="shared" si="1618"/>
        <v>0</v>
      </c>
      <c r="DD623">
        <f t="shared" si="1619"/>
        <v>0</v>
      </c>
      <c r="DE623">
        <f t="shared" si="1619"/>
        <v>0</v>
      </c>
      <c r="DF623">
        <f t="shared" si="1619"/>
        <v>0</v>
      </c>
      <c r="DG623">
        <f t="shared" si="1619"/>
        <v>0</v>
      </c>
      <c r="DH623">
        <f t="shared" si="1619"/>
        <v>0</v>
      </c>
      <c r="DI623">
        <f t="shared" si="1619"/>
        <v>0</v>
      </c>
      <c r="DJ623">
        <f t="shared" si="1619"/>
        <v>0</v>
      </c>
      <c r="DK623">
        <f t="shared" si="1619"/>
        <v>0</v>
      </c>
      <c r="DL623">
        <f t="shared" si="1619"/>
        <v>0</v>
      </c>
      <c r="DM623">
        <f t="shared" si="1619"/>
        <v>0</v>
      </c>
      <c r="DN623">
        <f t="shared" si="1620"/>
        <v>0</v>
      </c>
      <c r="DO623">
        <f t="shared" si="1620"/>
        <v>0</v>
      </c>
      <c r="DP623">
        <f t="shared" si="1620"/>
        <v>0</v>
      </c>
      <c r="DQ623">
        <f t="shared" si="1620"/>
        <v>0</v>
      </c>
      <c r="DR623">
        <f t="shared" si="1620"/>
        <v>0</v>
      </c>
      <c r="DS623">
        <f t="shared" si="1620"/>
        <v>0</v>
      </c>
      <c r="DT623">
        <f t="shared" si="1620"/>
        <v>0</v>
      </c>
      <c r="DU623">
        <f t="shared" si="1620"/>
        <v>0</v>
      </c>
      <c r="DV623">
        <f t="shared" si="1620"/>
        <v>0</v>
      </c>
      <c r="DW623">
        <f t="shared" si="1620"/>
        <v>0</v>
      </c>
      <c r="DX623">
        <f t="shared" si="1621"/>
        <v>0</v>
      </c>
      <c r="DY623">
        <f t="shared" si="1621"/>
        <v>0</v>
      </c>
      <c r="DZ623">
        <f t="shared" si="1621"/>
        <v>0</v>
      </c>
    </row>
    <row r="624" spans="1:130" ht="15.75">
      <c r="A624" s="106"/>
      <c r="B624" s="19" t="s">
        <v>202</v>
      </c>
      <c r="C624" s="97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18"/>
      <c r="AJ624" s="18"/>
      <c r="AK624" s="22"/>
      <c r="AL624" s="22"/>
      <c r="AM624" s="22"/>
      <c r="AN624" s="22"/>
      <c r="AO624" s="22"/>
      <c r="AP624" s="18"/>
      <c r="AQ624" s="41"/>
      <c r="AR624" s="41"/>
      <c r="AS624" s="41"/>
      <c r="AT624" s="18"/>
      <c r="AU624" s="18">
        <v>12</v>
      </c>
      <c r="AV624" s="41"/>
      <c r="AW624" s="18"/>
      <c r="AX624" s="22"/>
      <c r="AY624" s="22"/>
      <c r="AZ624" s="18">
        <v>7</v>
      </c>
      <c r="BA624" s="22"/>
      <c r="BB624" s="22"/>
      <c r="BC624" s="22"/>
      <c r="BD624" s="22"/>
      <c r="BE624" s="23"/>
      <c r="BF624" s="22"/>
      <c r="BG624" s="121"/>
      <c r="BH624" s="2"/>
      <c r="BI624" s="2"/>
      <c r="BJ624" s="2"/>
      <c r="BK624" s="2"/>
      <c r="BL624" s="118">
        <v>35</v>
      </c>
      <c r="BM624" s="118"/>
      <c r="BN624" s="118"/>
      <c r="BO624" s="103"/>
      <c r="BP624">
        <f t="shared" si="1615"/>
        <v>0</v>
      </c>
      <c r="BQ624">
        <f t="shared" si="1615"/>
        <v>0</v>
      </c>
      <c r="BR624">
        <f t="shared" si="1615"/>
        <v>0</v>
      </c>
      <c r="BS624">
        <f t="shared" si="1615"/>
        <v>0</v>
      </c>
      <c r="BT624">
        <f t="shared" si="1615"/>
        <v>0</v>
      </c>
      <c r="BU624">
        <f t="shared" si="1615"/>
        <v>0</v>
      </c>
      <c r="BV624">
        <f t="shared" si="1615"/>
        <v>0</v>
      </c>
      <c r="BW624">
        <f t="shared" si="1615"/>
        <v>0</v>
      </c>
      <c r="BX624">
        <f t="shared" si="1615"/>
        <v>0</v>
      </c>
      <c r="BY624">
        <f t="shared" si="1615"/>
        <v>0</v>
      </c>
      <c r="BZ624">
        <f t="shared" si="1616"/>
        <v>0</v>
      </c>
      <c r="CA624">
        <f t="shared" si="1616"/>
        <v>0</v>
      </c>
      <c r="CB624">
        <f t="shared" si="1616"/>
        <v>0</v>
      </c>
      <c r="CC624">
        <f t="shared" si="1616"/>
        <v>0</v>
      </c>
      <c r="CD624">
        <f t="shared" si="1616"/>
        <v>0</v>
      </c>
      <c r="CE624">
        <f t="shared" si="1616"/>
        <v>0</v>
      </c>
      <c r="CF624">
        <f t="shared" si="1616"/>
        <v>0</v>
      </c>
      <c r="CG624">
        <f t="shared" si="1616"/>
        <v>0</v>
      </c>
      <c r="CH624">
        <f t="shared" si="1616"/>
        <v>0</v>
      </c>
      <c r="CI624">
        <f t="shared" si="1616"/>
        <v>0</v>
      </c>
      <c r="CJ624">
        <f t="shared" si="1617"/>
        <v>0</v>
      </c>
      <c r="CK624">
        <f t="shared" si="1617"/>
        <v>0</v>
      </c>
      <c r="CL624">
        <f t="shared" si="1617"/>
        <v>0</v>
      </c>
      <c r="CM624">
        <f t="shared" si="1617"/>
        <v>0</v>
      </c>
      <c r="CN624">
        <f t="shared" si="1617"/>
        <v>0</v>
      </c>
      <c r="CO624">
        <f t="shared" si="1617"/>
        <v>0</v>
      </c>
      <c r="CP624">
        <f t="shared" si="1617"/>
        <v>0</v>
      </c>
      <c r="CQ624">
        <f t="shared" si="1617"/>
        <v>0</v>
      </c>
      <c r="CR624">
        <f t="shared" si="1617"/>
        <v>0</v>
      </c>
      <c r="CS624">
        <f t="shared" si="1617"/>
        <v>0</v>
      </c>
      <c r="CT624">
        <f t="shared" si="1618"/>
        <v>0</v>
      </c>
      <c r="CU624">
        <f t="shared" si="1618"/>
        <v>0</v>
      </c>
      <c r="CV624">
        <f t="shared" si="1618"/>
        <v>0</v>
      </c>
      <c r="CW624">
        <f t="shared" si="1618"/>
        <v>0</v>
      </c>
      <c r="CX624">
        <f t="shared" si="1618"/>
        <v>0</v>
      </c>
      <c r="CY624">
        <f t="shared" si="1618"/>
        <v>0</v>
      </c>
      <c r="CZ624">
        <f t="shared" si="1618"/>
        <v>0</v>
      </c>
      <c r="DA624">
        <f t="shared" si="1618"/>
        <v>0</v>
      </c>
      <c r="DB624">
        <f t="shared" si="1618"/>
        <v>0</v>
      </c>
      <c r="DC624">
        <f t="shared" si="1618"/>
        <v>0</v>
      </c>
      <c r="DD624">
        <f t="shared" si="1619"/>
        <v>0</v>
      </c>
      <c r="DE624">
        <f t="shared" si="1619"/>
        <v>0</v>
      </c>
      <c r="DF624">
        <f t="shared" si="1619"/>
        <v>0</v>
      </c>
      <c r="DG624">
        <f t="shared" si="1619"/>
        <v>0</v>
      </c>
      <c r="DH624">
        <f t="shared" si="1619"/>
        <v>0</v>
      </c>
      <c r="DI624">
        <f t="shared" si="1619"/>
        <v>0</v>
      </c>
      <c r="DJ624">
        <f t="shared" si="1619"/>
        <v>0</v>
      </c>
      <c r="DK624">
        <f t="shared" si="1619"/>
        <v>0</v>
      </c>
      <c r="DL624">
        <f t="shared" si="1619"/>
        <v>0</v>
      </c>
      <c r="DM624">
        <f t="shared" si="1619"/>
        <v>0</v>
      </c>
      <c r="DN624">
        <f t="shared" si="1620"/>
        <v>0</v>
      </c>
      <c r="DO624">
        <f t="shared" si="1620"/>
        <v>0</v>
      </c>
      <c r="DP624">
        <f t="shared" si="1620"/>
        <v>0</v>
      </c>
      <c r="DQ624">
        <f t="shared" si="1620"/>
        <v>0</v>
      </c>
      <c r="DR624">
        <f t="shared" si="1620"/>
        <v>0</v>
      </c>
      <c r="DS624">
        <f t="shared" si="1620"/>
        <v>0</v>
      </c>
      <c r="DT624">
        <f t="shared" si="1620"/>
        <v>0</v>
      </c>
      <c r="DU624">
        <f t="shared" si="1620"/>
        <v>0</v>
      </c>
      <c r="DV624">
        <f t="shared" si="1620"/>
        <v>0</v>
      </c>
      <c r="DW624">
        <f t="shared" si="1620"/>
        <v>0</v>
      </c>
      <c r="DX624">
        <f t="shared" si="1621"/>
        <v>0</v>
      </c>
      <c r="DY624">
        <f t="shared" si="1621"/>
        <v>0</v>
      </c>
      <c r="DZ624">
        <f t="shared" si="1621"/>
        <v>0</v>
      </c>
    </row>
    <row r="625" spans="1:130">
      <c r="A625" s="106" t="str">
        <f>IF(LEFT(B712,1)&lt;&gt;"",IF(LEFT(B712,1)&lt;&gt;" ",COUNT($A$66:A622)+1,""),"")</f>
        <v/>
      </c>
      <c r="B625" s="55" t="s">
        <v>3</v>
      </c>
      <c r="C625" s="97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>
        <v>0</v>
      </c>
      <c r="AJ625" s="18">
        <v>0</v>
      </c>
      <c r="AK625" s="18">
        <v>0.90030399999999999</v>
      </c>
      <c r="AL625" s="18">
        <v>24.422910000000002</v>
      </c>
      <c r="AM625" s="18">
        <v>21.747599999999998</v>
      </c>
      <c r="AN625" s="18">
        <v>91.701980000000006</v>
      </c>
      <c r="AO625" s="18">
        <v>1.1144849999999999</v>
      </c>
      <c r="AP625" s="18">
        <v>0</v>
      </c>
      <c r="AQ625" s="18">
        <v>29.092110000000002</v>
      </c>
      <c r="AR625" s="18">
        <v>57.192326099999995</v>
      </c>
      <c r="AS625" s="18">
        <v>65.940618200000003</v>
      </c>
      <c r="AT625" s="41" t="s">
        <v>16</v>
      </c>
      <c r="AU625" s="18">
        <v>42.337691999999997</v>
      </c>
      <c r="AV625" s="18">
        <v>46.399635099999998</v>
      </c>
      <c r="AW625" s="41" t="s">
        <v>16</v>
      </c>
      <c r="AX625" s="18">
        <v>11.1170747</v>
      </c>
      <c r="AY625" s="18">
        <v>22.3986628</v>
      </c>
      <c r="AZ625" s="18">
        <v>16.715719400000001</v>
      </c>
      <c r="BA625" s="18">
        <v>17.273387700000001</v>
      </c>
      <c r="BB625" s="18">
        <v>18.256784700000001</v>
      </c>
      <c r="BC625" s="18">
        <v>9.7947746999999996</v>
      </c>
      <c r="BD625" s="18">
        <v>12.2000744</v>
      </c>
      <c r="BE625" s="25">
        <v>7.8351381</v>
      </c>
      <c r="BF625" s="18">
        <v>8.8545514000000001</v>
      </c>
      <c r="BG625" s="18">
        <v>5.5429199999999998E-2</v>
      </c>
      <c r="BH625" s="18">
        <v>5.3773300000000003E-2</v>
      </c>
      <c r="BI625" s="18">
        <v>5.6965399999999999E-2</v>
      </c>
      <c r="BJ625" s="73">
        <v>0</v>
      </c>
      <c r="BK625" s="141">
        <v>0</v>
      </c>
      <c r="BL625" s="118">
        <v>0</v>
      </c>
      <c r="BM625" s="118">
        <v>63.862093599999994</v>
      </c>
      <c r="BN625" s="118">
        <v>2</v>
      </c>
      <c r="BO625" s="103"/>
      <c r="BP625">
        <f t="shared" si="1615"/>
        <v>0</v>
      </c>
      <c r="BQ625">
        <f t="shared" si="1615"/>
        <v>0</v>
      </c>
      <c r="BR625">
        <f t="shared" si="1615"/>
        <v>0</v>
      </c>
      <c r="BS625">
        <f t="shared" si="1615"/>
        <v>0</v>
      </c>
      <c r="BT625">
        <f t="shared" si="1615"/>
        <v>0</v>
      </c>
      <c r="BU625">
        <f t="shared" si="1615"/>
        <v>0</v>
      </c>
      <c r="BV625">
        <f t="shared" si="1615"/>
        <v>0</v>
      </c>
      <c r="BW625">
        <f t="shared" si="1615"/>
        <v>0</v>
      </c>
      <c r="BX625">
        <f t="shared" si="1615"/>
        <v>0</v>
      </c>
      <c r="BY625">
        <f t="shared" si="1615"/>
        <v>0</v>
      </c>
      <c r="BZ625">
        <f t="shared" si="1616"/>
        <v>0</v>
      </c>
      <c r="CA625">
        <f t="shared" si="1616"/>
        <v>0</v>
      </c>
      <c r="CB625">
        <f t="shared" si="1616"/>
        <v>0</v>
      </c>
      <c r="CC625">
        <f t="shared" si="1616"/>
        <v>0</v>
      </c>
      <c r="CD625">
        <f t="shared" si="1616"/>
        <v>0</v>
      </c>
      <c r="CE625">
        <f t="shared" si="1616"/>
        <v>0</v>
      </c>
      <c r="CF625">
        <f t="shared" si="1616"/>
        <v>0</v>
      </c>
      <c r="CG625">
        <f t="shared" si="1616"/>
        <v>0</v>
      </c>
      <c r="CH625">
        <f t="shared" si="1616"/>
        <v>0</v>
      </c>
      <c r="CI625">
        <f t="shared" si="1616"/>
        <v>0</v>
      </c>
      <c r="CJ625">
        <f t="shared" si="1617"/>
        <v>0</v>
      </c>
      <c r="CK625">
        <f t="shared" si="1617"/>
        <v>0</v>
      </c>
      <c r="CL625">
        <f t="shared" si="1617"/>
        <v>0</v>
      </c>
      <c r="CM625">
        <f t="shared" si="1617"/>
        <v>0</v>
      </c>
      <c r="CN625">
        <f t="shared" si="1617"/>
        <v>0</v>
      </c>
      <c r="CO625">
        <f t="shared" si="1617"/>
        <v>0</v>
      </c>
      <c r="CP625">
        <f t="shared" si="1617"/>
        <v>0</v>
      </c>
      <c r="CQ625">
        <f t="shared" si="1617"/>
        <v>0</v>
      </c>
      <c r="CR625">
        <f t="shared" si="1617"/>
        <v>0</v>
      </c>
      <c r="CS625">
        <f t="shared" si="1617"/>
        <v>0</v>
      </c>
      <c r="CT625">
        <f t="shared" si="1618"/>
        <v>0</v>
      </c>
      <c r="CU625">
        <f t="shared" si="1618"/>
        <v>0</v>
      </c>
      <c r="CV625">
        <f t="shared" si="1618"/>
        <v>0</v>
      </c>
      <c r="CW625">
        <f t="shared" si="1618"/>
        <v>0</v>
      </c>
      <c r="CX625">
        <f t="shared" si="1618"/>
        <v>0</v>
      </c>
      <c r="CY625">
        <f t="shared" si="1618"/>
        <v>0</v>
      </c>
      <c r="CZ625">
        <f t="shared" si="1618"/>
        <v>0</v>
      </c>
      <c r="DA625">
        <f t="shared" si="1618"/>
        <v>0</v>
      </c>
      <c r="DB625">
        <f t="shared" si="1618"/>
        <v>0</v>
      </c>
      <c r="DC625">
        <f t="shared" si="1618"/>
        <v>0</v>
      </c>
      <c r="DD625">
        <f t="shared" si="1619"/>
        <v>0</v>
      </c>
      <c r="DE625">
        <f t="shared" si="1619"/>
        <v>0</v>
      </c>
      <c r="DF625">
        <f t="shared" si="1619"/>
        <v>0</v>
      </c>
      <c r="DG625">
        <f t="shared" si="1619"/>
        <v>0</v>
      </c>
      <c r="DH625">
        <f t="shared" si="1619"/>
        <v>0</v>
      </c>
      <c r="DI625">
        <f t="shared" si="1619"/>
        <v>0</v>
      </c>
      <c r="DJ625">
        <f t="shared" si="1619"/>
        <v>0</v>
      </c>
      <c r="DK625">
        <f t="shared" si="1619"/>
        <v>0</v>
      </c>
      <c r="DL625">
        <f t="shared" si="1619"/>
        <v>0</v>
      </c>
      <c r="DM625">
        <f t="shared" si="1619"/>
        <v>0</v>
      </c>
      <c r="DN625">
        <f t="shared" si="1620"/>
        <v>0</v>
      </c>
      <c r="DO625">
        <f t="shared" si="1620"/>
        <v>0</v>
      </c>
      <c r="DP625">
        <f t="shared" si="1620"/>
        <v>0</v>
      </c>
      <c r="DQ625">
        <f t="shared" si="1620"/>
        <v>0</v>
      </c>
      <c r="DR625">
        <f t="shared" si="1620"/>
        <v>0</v>
      </c>
      <c r="DS625">
        <f t="shared" si="1620"/>
        <v>0</v>
      </c>
      <c r="DT625">
        <f t="shared" si="1620"/>
        <v>0</v>
      </c>
      <c r="DU625">
        <f t="shared" si="1620"/>
        <v>0</v>
      </c>
      <c r="DV625">
        <f t="shared" si="1620"/>
        <v>0</v>
      </c>
      <c r="DW625">
        <f t="shared" si="1620"/>
        <v>0</v>
      </c>
      <c r="DX625">
        <f t="shared" si="1621"/>
        <v>0</v>
      </c>
      <c r="DY625">
        <f t="shared" si="1621"/>
        <v>0</v>
      </c>
      <c r="DZ625">
        <f t="shared" si="1621"/>
        <v>0</v>
      </c>
    </row>
    <row r="626" spans="1:130">
      <c r="A626" s="106" t="str">
        <f>IF(LEFT(B714,1)&lt;&gt;"",IF(LEFT(B714,1)&lt;&gt;" ",COUNT($A$66:A625)+1,""),"")</f>
        <v/>
      </c>
      <c r="B626" s="109" t="s">
        <v>205</v>
      </c>
      <c r="C626" s="96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>
        <v>0</v>
      </c>
      <c r="AJ626" s="18">
        <v>0</v>
      </c>
      <c r="AK626" s="18">
        <v>0</v>
      </c>
      <c r="AL626" s="18">
        <v>0</v>
      </c>
      <c r="AM626" s="18">
        <v>0</v>
      </c>
      <c r="AN626" s="18">
        <v>0</v>
      </c>
      <c r="AO626" s="18">
        <v>0</v>
      </c>
      <c r="AP626" s="18">
        <v>0</v>
      </c>
      <c r="AQ626" s="18">
        <v>2.9359999999999999</v>
      </c>
      <c r="AR626" s="18">
        <v>3.7197603999999997</v>
      </c>
      <c r="AS626" s="18">
        <v>0.9228558</v>
      </c>
      <c r="AT626" s="18">
        <v>2.3767529999999999</v>
      </c>
      <c r="AU626" s="18">
        <v>2.6986905999999999</v>
      </c>
      <c r="AV626" s="18">
        <v>2.3539089</v>
      </c>
      <c r="AW626" s="18">
        <v>0.89906140000000001</v>
      </c>
      <c r="AX626" s="18">
        <v>0</v>
      </c>
      <c r="AY626" s="18">
        <v>0</v>
      </c>
      <c r="AZ626" s="18">
        <v>0</v>
      </c>
      <c r="BA626" s="18">
        <v>0</v>
      </c>
      <c r="BB626" s="18">
        <v>0</v>
      </c>
      <c r="BC626" s="18">
        <v>0</v>
      </c>
      <c r="BD626" s="18">
        <v>0</v>
      </c>
      <c r="BE626" s="25">
        <v>0</v>
      </c>
      <c r="BF626" s="18">
        <v>0</v>
      </c>
      <c r="BG626" s="18">
        <v>0</v>
      </c>
      <c r="BH626" s="18">
        <v>0</v>
      </c>
      <c r="BI626" s="18">
        <v>0</v>
      </c>
      <c r="BJ626" s="118">
        <v>0</v>
      </c>
      <c r="BK626" s="118">
        <v>0</v>
      </c>
      <c r="BL626" s="118">
        <v>0</v>
      </c>
      <c r="BM626" s="118">
        <v>0</v>
      </c>
      <c r="BN626" s="118">
        <v>0</v>
      </c>
      <c r="BO626" s="103"/>
      <c r="BP626">
        <f t="shared" si="1615"/>
        <v>0</v>
      </c>
      <c r="BQ626">
        <f t="shared" si="1615"/>
        <v>0</v>
      </c>
      <c r="BR626">
        <f t="shared" si="1615"/>
        <v>0</v>
      </c>
      <c r="BS626">
        <f t="shared" si="1615"/>
        <v>0</v>
      </c>
      <c r="BT626">
        <f t="shared" si="1615"/>
        <v>0</v>
      </c>
      <c r="BU626">
        <f t="shared" si="1615"/>
        <v>0</v>
      </c>
      <c r="BV626">
        <f t="shared" si="1615"/>
        <v>0</v>
      </c>
      <c r="BW626">
        <f t="shared" si="1615"/>
        <v>0</v>
      </c>
      <c r="BX626">
        <f t="shared" si="1615"/>
        <v>0</v>
      </c>
      <c r="BY626">
        <f t="shared" si="1615"/>
        <v>0</v>
      </c>
      <c r="BZ626">
        <f t="shared" si="1616"/>
        <v>0</v>
      </c>
      <c r="CA626">
        <f t="shared" si="1616"/>
        <v>0</v>
      </c>
      <c r="CB626">
        <f t="shared" si="1616"/>
        <v>0</v>
      </c>
      <c r="CC626">
        <f t="shared" si="1616"/>
        <v>0</v>
      </c>
      <c r="CD626">
        <f t="shared" si="1616"/>
        <v>0</v>
      </c>
      <c r="CE626">
        <f t="shared" si="1616"/>
        <v>0</v>
      </c>
      <c r="CF626">
        <f t="shared" si="1616"/>
        <v>0</v>
      </c>
      <c r="CG626">
        <f t="shared" si="1616"/>
        <v>0</v>
      </c>
      <c r="CH626">
        <f t="shared" si="1616"/>
        <v>0</v>
      </c>
      <c r="CI626">
        <f t="shared" si="1616"/>
        <v>0</v>
      </c>
      <c r="CJ626">
        <f t="shared" si="1617"/>
        <v>0</v>
      </c>
      <c r="CK626">
        <f t="shared" si="1617"/>
        <v>0</v>
      </c>
      <c r="CL626">
        <f t="shared" si="1617"/>
        <v>0</v>
      </c>
      <c r="CM626">
        <f t="shared" si="1617"/>
        <v>0</v>
      </c>
      <c r="CN626">
        <f t="shared" si="1617"/>
        <v>0</v>
      </c>
      <c r="CO626">
        <f t="shared" si="1617"/>
        <v>0</v>
      </c>
      <c r="CP626">
        <f t="shared" si="1617"/>
        <v>0</v>
      </c>
      <c r="CQ626">
        <f t="shared" si="1617"/>
        <v>0</v>
      </c>
      <c r="CR626">
        <f t="shared" si="1617"/>
        <v>0</v>
      </c>
      <c r="CS626">
        <f t="shared" si="1617"/>
        <v>0</v>
      </c>
      <c r="CT626">
        <f t="shared" si="1618"/>
        <v>0</v>
      </c>
      <c r="CU626">
        <f t="shared" si="1618"/>
        <v>0</v>
      </c>
      <c r="CV626">
        <f t="shared" si="1618"/>
        <v>0</v>
      </c>
      <c r="CW626">
        <f t="shared" si="1618"/>
        <v>0</v>
      </c>
      <c r="CX626">
        <f t="shared" si="1618"/>
        <v>0</v>
      </c>
      <c r="CY626">
        <f t="shared" si="1618"/>
        <v>0</v>
      </c>
      <c r="CZ626">
        <f t="shared" si="1618"/>
        <v>0</v>
      </c>
      <c r="DA626">
        <f t="shared" si="1618"/>
        <v>0</v>
      </c>
      <c r="DB626">
        <f t="shared" si="1618"/>
        <v>0</v>
      </c>
      <c r="DC626">
        <f t="shared" si="1618"/>
        <v>0</v>
      </c>
      <c r="DD626">
        <f t="shared" si="1619"/>
        <v>0</v>
      </c>
      <c r="DE626">
        <f t="shared" si="1619"/>
        <v>0</v>
      </c>
      <c r="DF626">
        <f t="shared" si="1619"/>
        <v>0</v>
      </c>
      <c r="DG626">
        <f t="shared" si="1619"/>
        <v>0</v>
      </c>
      <c r="DH626">
        <f t="shared" si="1619"/>
        <v>0</v>
      </c>
      <c r="DI626">
        <f t="shared" si="1619"/>
        <v>0</v>
      </c>
      <c r="DJ626">
        <f t="shared" si="1619"/>
        <v>0</v>
      </c>
      <c r="DK626">
        <f t="shared" si="1619"/>
        <v>0</v>
      </c>
      <c r="DL626">
        <f t="shared" si="1619"/>
        <v>0</v>
      </c>
      <c r="DM626">
        <f t="shared" si="1619"/>
        <v>0</v>
      </c>
      <c r="DN626">
        <f t="shared" si="1620"/>
        <v>0</v>
      </c>
      <c r="DO626">
        <f t="shared" si="1620"/>
        <v>0</v>
      </c>
      <c r="DP626">
        <f t="shared" si="1620"/>
        <v>0</v>
      </c>
      <c r="DQ626">
        <f t="shared" si="1620"/>
        <v>0</v>
      </c>
      <c r="DR626">
        <f t="shared" si="1620"/>
        <v>0</v>
      </c>
      <c r="DS626">
        <f t="shared" si="1620"/>
        <v>0</v>
      </c>
      <c r="DT626">
        <f t="shared" si="1620"/>
        <v>0</v>
      </c>
      <c r="DU626">
        <f t="shared" si="1620"/>
        <v>0</v>
      </c>
      <c r="DV626">
        <f t="shared" si="1620"/>
        <v>0</v>
      </c>
      <c r="DW626">
        <f t="shared" si="1620"/>
        <v>0</v>
      </c>
      <c r="DX626">
        <f t="shared" si="1621"/>
        <v>0</v>
      </c>
      <c r="DY626">
        <f t="shared" si="1621"/>
        <v>0</v>
      </c>
      <c r="DZ626">
        <f t="shared" si="1621"/>
        <v>0</v>
      </c>
    </row>
    <row r="627" spans="1:130">
      <c r="A627" s="106"/>
      <c r="B627" s="55" t="s">
        <v>210</v>
      </c>
      <c r="C627" s="96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>
        <v>54.059040590405907</v>
      </c>
      <c r="AL627" s="18">
        <v>40.036900369003689</v>
      </c>
      <c r="AM627" s="34">
        <v>27.859778597785979</v>
      </c>
      <c r="AN627" s="34">
        <v>10.091954022988507</v>
      </c>
      <c r="AO627" s="34">
        <v>9.5344827586206904</v>
      </c>
      <c r="AP627" s="18">
        <v>7.4489795918367347</v>
      </c>
      <c r="AQ627" s="18">
        <v>19.315673289183223</v>
      </c>
      <c r="AR627" s="18">
        <v>22.857142857142858</v>
      </c>
      <c r="AS627" s="18">
        <v>29.371069182389935</v>
      </c>
      <c r="AT627" s="18">
        <v>38</v>
      </c>
      <c r="AU627" s="18">
        <v>36.19047619047619</v>
      </c>
      <c r="AV627" s="34">
        <v>43.920187793427232</v>
      </c>
      <c r="AW627" s="34">
        <v>56.414634146341463</v>
      </c>
      <c r="AX627" s="34">
        <v>0</v>
      </c>
      <c r="AY627" s="18">
        <v>0</v>
      </c>
      <c r="AZ627" s="18">
        <v>0</v>
      </c>
      <c r="BA627" s="18">
        <v>0</v>
      </c>
      <c r="BB627" s="18">
        <v>0</v>
      </c>
      <c r="BC627" s="18">
        <v>0</v>
      </c>
      <c r="BD627" s="18">
        <v>0</v>
      </c>
      <c r="BE627" s="25">
        <v>0</v>
      </c>
      <c r="BF627" s="18">
        <v>0</v>
      </c>
      <c r="BG627" s="18">
        <v>0</v>
      </c>
      <c r="BH627" s="18">
        <v>0</v>
      </c>
      <c r="BI627" s="18">
        <v>0</v>
      </c>
      <c r="BJ627" s="118">
        <v>0</v>
      </c>
      <c r="BK627" s="118">
        <v>0</v>
      </c>
      <c r="BL627" s="118">
        <v>0</v>
      </c>
      <c r="BM627" s="118">
        <v>0</v>
      </c>
      <c r="BN627" s="118">
        <v>0</v>
      </c>
      <c r="BO627" s="103"/>
      <c r="BP627">
        <f t="shared" si="1615"/>
        <v>0</v>
      </c>
      <c r="BQ627">
        <f t="shared" si="1615"/>
        <v>0</v>
      </c>
      <c r="BR627">
        <f t="shared" si="1615"/>
        <v>0</v>
      </c>
      <c r="BS627">
        <f t="shared" si="1615"/>
        <v>0</v>
      </c>
      <c r="BT627">
        <f t="shared" si="1615"/>
        <v>0</v>
      </c>
      <c r="BU627">
        <f t="shared" si="1615"/>
        <v>0</v>
      </c>
      <c r="BV627">
        <f t="shared" si="1615"/>
        <v>0</v>
      </c>
      <c r="BW627">
        <f t="shared" si="1615"/>
        <v>0</v>
      </c>
      <c r="BX627">
        <f t="shared" si="1615"/>
        <v>0</v>
      </c>
      <c r="BY627">
        <f t="shared" si="1615"/>
        <v>0</v>
      </c>
      <c r="BZ627">
        <f t="shared" si="1616"/>
        <v>0</v>
      </c>
      <c r="CA627">
        <f t="shared" si="1616"/>
        <v>0</v>
      </c>
      <c r="CB627">
        <f t="shared" si="1616"/>
        <v>0</v>
      </c>
      <c r="CC627">
        <f t="shared" si="1616"/>
        <v>0</v>
      </c>
      <c r="CD627">
        <f t="shared" si="1616"/>
        <v>0</v>
      </c>
      <c r="CE627">
        <f t="shared" si="1616"/>
        <v>0</v>
      </c>
      <c r="CF627">
        <f t="shared" si="1616"/>
        <v>0</v>
      </c>
      <c r="CG627">
        <f t="shared" si="1616"/>
        <v>0</v>
      </c>
      <c r="CH627">
        <f t="shared" si="1616"/>
        <v>0</v>
      </c>
      <c r="CI627">
        <f t="shared" si="1616"/>
        <v>0</v>
      </c>
      <c r="CJ627">
        <f t="shared" si="1617"/>
        <v>0</v>
      </c>
      <c r="CK627">
        <f t="shared" si="1617"/>
        <v>0</v>
      </c>
      <c r="CL627">
        <f t="shared" si="1617"/>
        <v>0</v>
      </c>
      <c r="CM627">
        <f t="shared" si="1617"/>
        <v>0</v>
      </c>
      <c r="CN627">
        <f t="shared" si="1617"/>
        <v>0</v>
      </c>
      <c r="CO627">
        <f t="shared" si="1617"/>
        <v>0</v>
      </c>
      <c r="CP627">
        <f t="shared" si="1617"/>
        <v>0</v>
      </c>
      <c r="CQ627">
        <f t="shared" si="1617"/>
        <v>0</v>
      </c>
      <c r="CR627">
        <f t="shared" si="1617"/>
        <v>0</v>
      </c>
      <c r="CS627">
        <f t="shared" si="1617"/>
        <v>0</v>
      </c>
      <c r="CT627">
        <f t="shared" si="1618"/>
        <v>0</v>
      </c>
      <c r="CU627">
        <f t="shared" si="1618"/>
        <v>0</v>
      </c>
      <c r="CV627">
        <f t="shared" si="1618"/>
        <v>0</v>
      </c>
      <c r="CW627">
        <f t="shared" si="1618"/>
        <v>0</v>
      </c>
      <c r="CX627">
        <f t="shared" si="1618"/>
        <v>0</v>
      </c>
      <c r="CY627">
        <f t="shared" si="1618"/>
        <v>0</v>
      </c>
      <c r="CZ627">
        <f t="shared" si="1618"/>
        <v>0</v>
      </c>
      <c r="DA627">
        <f t="shared" si="1618"/>
        <v>0</v>
      </c>
      <c r="DB627">
        <f t="shared" si="1618"/>
        <v>0</v>
      </c>
      <c r="DC627">
        <f t="shared" si="1618"/>
        <v>0</v>
      </c>
      <c r="DD627">
        <f t="shared" si="1619"/>
        <v>0</v>
      </c>
      <c r="DE627">
        <f t="shared" si="1619"/>
        <v>0</v>
      </c>
      <c r="DF627">
        <f t="shared" si="1619"/>
        <v>0</v>
      </c>
      <c r="DG627">
        <f t="shared" si="1619"/>
        <v>0</v>
      </c>
      <c r="DH627">
        <f t="shared" si="1619"/>
        <v>0</v>
      </c>
      <c r="DI627">
        <f t="shared" si="1619"/>
        <v>0</v>
      </c>
      <c r="DJ627">
        <f t="shared" si="1619"/>
        <v>0</v>
      </c>
      <c r="DK627">
        <f t="shared" si="1619"/>
        <v>0</v>
      </c>
      <c r="DL627">
        <f t="shared" si="1619"/>
        <v>0</v>
      </c>
      <c r="DM627">
        <f t="shared" si="1619"/>
        <v>0</v>
      </c>
      <c r="DN627">
        <f t="shared" si="1620"/>
        <v>0</v>
      </c>
      <c r="DO627">
        <f t="shared" si="1620"/>
        <v>0</v>
      </c>
      <c r="DP627">
        <f t="shared" si="1620"/>
        <v>0</v>
      </c>
      <c r="DQ627">
        <f t="shared" si="1620"/>
        <v>0</v>
      </c>
      <c r="DR627">
        <f t="shared" si="1620"/>
        <v>0</v>
      </c>
      <c r="DS627">
        <f t="shared" si="1620"/>
        <v>0</v>
      </c>
      <c r="DT627">
        <f t="shared" si="1620"/>
        <v>0</v>
      </c>
      <c r="DU627">
        <f t="shared" si="1620"/>
        <v>0</v>
      </c>
      <c r="DV627">
        <f t="shared" si="1620"/>
        <v>0</v>
      </c>
      <c r="DW627">
        <f t="shared" si="1620"/>
        <v>0</v>
      </c>
      <c r="DX627">
        <f t="shared" si="1621"/>
        <v>0</v>
      </c>
      <c r="DY627">
        <f t="shared" si="1621"/>
        <v>0</v>
      </c>
      <c r="DZ627">
        <f t="shared" si="1621"/>
        <v>0</v>
      </c>
    </row>
    <row r="628" spans="1:130" ht="15.75">
      <c r="A628" s="106" t="str">
        <f>IF(LEFT(B716,1)&lt;&gt;"",IF(LEFT(B716,1)&lt;&gt;" ",COUNT($A$66:A626)+1,""),"")</f>
        <v/>
      </c>
      <c r="B628" s="37"/>
      <c r="C628" s="96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18"/>
      <c r="AQ628" s="18"/>
      <c r="AR628" s="18"/>
      <c r="AS628" s="18"/>
      <c r="AT628" s="18"/>
      <c r="AU628" s="18"/>
      <c r="AV628" s="34"/>
      <c r="AW628" s="34"/>
      <c r="AX628" s="9"/>
      <c r="AY628" s="9"/>
      <c r="AZ628" s="9"/>
      <c r="BA628" s="9"/>
      <c r="BB628" s="9"/>
      <c r="BC628" s="9"/>
      <c r="BD628" s="9"/>
      <c r="BE628" s="8"/>
      <c r="BF628" s="9"/>
      <c r="BG628" s="9"/>
      <c r="BH628" s="2"/>
      <c r="BI628" s="2"/>
      <c r="BJ628" s="2"/>
      <c r="BK628" s="2"/>
      <c r="BL628" s="2"/>
      <c r="BM628" s="2"/>
      <c r="BN628" s="2"/>
      <c r="BO628" s="103"/>
    </row>
    <row r="629" spans="1:130">
      <c r="A629" s="105">
        <v>78</v>
      </c>
      <c r="B629" s="56" t="s">
        <v>91</v>
      </c>
      <c r="C629" s="96">
        <v>4</v>
      </c>
      <c r="D629" s="22">
        <f t="shared" ref="D629:AI629" si="1622">SUM(D630:D635)</f>
        <v>0</v>
      </c>
      <c r="E629" s="22">
        <f t="shared" si="1622"/>
        <v>0</v>
      </c>
      <c r="F629" s="22">
        <f t="shared" si="1622"/>
        <v>0</v>
      </c>
      <c r="G629" s="22">
        <f t="shared" si="1622"/>
        <v>0</v>
      </c>
      <c r="H629" s="22">
        <f t="shared" si="1622"/>
        <v>0</v>
      </c>
      <c r="I629" s="22">
        <f t="shared" si="1622"/>
        <v>0</v>
      </c>
      <c r="J629" s="22">
        <f t="shared" si="1622"/>
        <v>0</v>
      </c>
      <c r="K629" s="22">
        <f t="shared" si="1622"/>
        <v>0</v>
      </c>
      <c r="L629" s="22">
        <f t="shared" si="1622"/>
        <v>0</v>
      </c>
      <c r="M629" s="22">
        <f t="shared" si="1622"/>
        <v>0</v>
      </c>
      <c r="N629" s="22">
        <f t="shared" si="1622"/>
        <v>0</v>
      </c>
      <c r="O629" s="22">
        <f t="shared" si="1622"/>
        <v>0</v>
      </c>
      <c r="P629" s="22">
        <f t="shared" si="1622"/>
        <v>0.22500000000000001</v>
      </c>
      <c r="Q629" s="22">
        <f t="shared" si="1622"/>
        <v>0.27300000000000002</v>
      </c>
      <c r="R629" s="22">
        <f t="shared" si="1622"/>
        <v>0.128</v>
      </c>
      <c r="S629" s="22">
        <f t="shared" si="1622"/>
        <v>0.60878900000000002</v>
      </c>
      <c r="T629" s="22">
        <f t="shared" si="1622"/>
        <v>156.11761899999999</v>
      </c>
      <c r="U629" s="22">
        <f t="shared" si="1622"/>
        <v>1.8009550000000001</v>
      </c>
      <c r="V629" s="22">
        <f t="shared" si="1622"/>
        <v>3.1868749999999997</v>
      </c>
      <c r="W629" s="22">
        <f t="shared" si="1622"/>
        <v>4.2618030000000005</v>
      </c>
      <c r="X629" s="22">
        <f t="shared" si="1622"/>
        <v>5.5088450000000009</v>
      </c>
      <c r="Y629" s="22">
        <f t="shared" si="1622"/>
        <v>5.3008480000000002</v>
      </c>
      <c r="Z629" s="22">
        <f t="shared" si="1622"/>
        <v>5.2465200000000003</v>
      </c>
      <c r="AA629" s="22">
        <f t="shared" si="1622"/>
        <v>4.8679410000000001</v>
      </c>
      <c r="AB629" s="22">
        <f t="shared" si="1622"/>
        <v>4.7775359999999996</v>
      </c>
      <c r="AC629" s="22">
        <f t="shared" si="1622"/>
        <v>6.7520950000000006</v>
      </c>
      <c r="AD629" s="22">
        <f t="shared" si="1622"/>
        <v>8.7669139999999999</v>
      </c>
      <c r="AE629" s="22">
        <f t="shared" si="1622"/>
        <v>12.713977</v>
      </c>
      <c r="AF629" s="22">
        <f t="shared" si="1622"/>
        <v>0.66799999999999993</v>
      </c>
      <c r="AG629" s="22">
        <f t="shared" si="1622"/>
        <v>0.254</v>
      </c>
      <c r="AH629" s="22">
        <f>SUM(AH630:AH635)</f>
        <v>1.0209999999999999</v>
      </c>
      <c r="AI629" s="22">
        <f t="shared" si="1622"/>
        <v>1291.9190000000001</v>
      </c>
      <c r="AJ629" s="22">
        <f t="shared" ref="AJ629:BN629" si="1623">SUM(AJ630:AJ635)</f>
        <v>0.4</v>
      </c>
      <c r="AK629" s="22">
        <f t="shared" si="1623"/>
        <v>0</v>
      </c>
      <c r="AL629" s="22">
        <f t="shared" si="1623"/>
        <v>0</v>
      </c>
      <c r="AM629" s="22">
        <f t="shared" si="1623"/>
        <v>0</v>
      </c>
      <c r="AN629" s="22">
        <f t="shared" si="1623"/>
        <v>1.5840000000000001</v>
      </c>
      <c r="AO629" s="22">
        <f t="shared" si="1623"/>
        <v>1.659</v>
      </c>
      <c r="AP629" s="22">
        <f t="shared" si="1623"/>
        <v>0.69600000000000006</v>
      </c>
      <c r="AQ629" s="22">
        <f t="shared" si="1623"/>
        <v>0.98399999999999999</v>
      </c>
      <c r="AR629" s="22">
        <f t="shared" si="1623"/>
        <v>1.2195859</v>
      </c>
      <c r="AS629" s="22">
        <f t="shared" si="1623"/>
        <v>1.7000000000000001E-2</v>
      </c>
      <c r="AT629" s="22">
        <f t="shared" si="1623"/>
        <v>0</v>
      </c>
      <c r="AU629" s="22">
        <f t="shared" si="1623"/>
        <v>905</v>
      </c>
      <c r="AV629" s="22">
        <f t="shared" si="1623"/>
        <v>0</v>
      </c>
      <c r="AW629" s="22">
        <f t="shared" si="1623"/>
        <v>0</v>
      </c>
      <c r="AX629" s="22">
        <f t="shared" si="1623"/>
        <v>45</v>
      </c>
      <c r="AY629" s="22">
        <f t="shared" si="1623"/>
        <v>0</v>
      </c>
      <c r="AZ629" s="22">
        <f t="shared" si="1623"/>
        <v>0</v>
      </c>
      <c r="BA629" s="22">
        <f t="shared" si="1623"/>
        <v>0</v>
      </c>
      <c r="BB629" s="22">
        <f t="shared" si="1623"/>
        <v>0</v>
      </c>
      <c r="BC629" s="22">
        <f t="shared" si="1623"/>
        <v>0</v>
      </c>
      <c r="BD629" s="22">
        <f t="shared" si="1623"/>
        <v>2.6388000000000002E-3</v>
      </c>
      <c r="BE629" s="22">
        <f t="shared" si="1623"/>
        <v>2.7581999999999997E-3</v>
      </c>
      <c r="BF629" s="22">
        <f t="shared" si="1623"/>
        <v>2.4281999999999997E-3</v>
      </c>
      <c r="BG629" s="22">
        <f t="shared" si="1623"/>
        <v>2.1773999999999999E-3</v>
      </c>
      <c r="BH629" s="22">
        <f t="shared" si="1623"/>
        <v>2.1081999999999997E-3</v>
      </c>
      <c r="BI629" s="22">
        <f t="shared" si="1623"/>
        <v>2.3985999999999999E-3</v>
      </c>
      <c r="BJ629" s="113">
        <f t="shared" si="1623"/>
        <v>2.2899999999999999E-3</v>
      </c>
      <c r="BK629" s="113">
        <f t="shared" si="1623"/>
        <v>2.2468000000000002E-3</v>
      </c>
      <c r="BL629" s="113">
        <f t="shared" si="1623"/>
        <v>2.4541999999999997E-3</v>
      </c>
      <c r="BM629" s="113">
        <f t="shared" si="1623"/>
        <v>2.2651999999999998E-3</v>
      </c>
      <c r="BN629" s="9">
        <f t="shared" si="1623"/>
        <v>0</v>
      </c>
      <c r="BO629" s="103"/>
      <c r="BP629">
        <f t="shared" ref="BP629:BY630" si="1624">IF($C629&lt;&gt;"",IF(D629&gt;0,1,0),0)</f>
        <v>0</v>
      </c>
      <c r="BQ629">
        <f t="shared" si="1624"/>
        <v>0</v>
      </c>
      <c r="BR629">
        <f t="shared" si="1624"/>
        <v>0</v>
      </c>
      <c r="BS629">
        <f t="shared" si="1624"/>
        <v>0</v>
      </c>
      <c r="BT629">
        <f t="shared" si="1624"/>
        <v>0</v>
      </c>
      <c r="BU629">
        <f t="shared" si="1624"/>
        <v>0</v>
      </c>
      <c r="BV629">
        <f t="shared" si="1624"/>
        <v>0</v>
      </c>
      <c r="BW629">
        <f t="shared" si="1624"/>
        <v>0</v>
      </c>
      <c r="BX629">
        <f t="shared" si="1624"/>
        <v>0</v>
      </c>
      <c r="BY629">
        <f t="shared" si="1624"/>
        <v>0</v>
      </c>
      <c r="BZ629">
        <f t="shared" ref="BZ629:CI630" si="1625">IF($C629&lt;&gt;"",IF(N629&gt;0,1,0),0)</f>
        <v>0</v>
      </c>
      <c r="CA629">
        <f t="shared" si="1625"/>
        <v>0</v>
      </c>
      <c r="CB629">
        <f t="shared" si="1625"/>
        <v>1</v>
      </c>
      <c r="CC629">
        <f t="shared" si="1625"/>
        <v>1</v>
      </c>
      <c r="CD629">
        <f t="shared" si="1625"/>
        <v>1</v>
      </c>
      <c r="CE629">
        <f t="shared" si="1625"/>
        <v>1</v>
      </c>
      <c r="CF629">
        <f t="shared" si="1625"/>
        <v>1</v>
      </c>
      <c r="CG629">
        <f t="shared" si="1625"/>
        <v>1</v>
      </c>
      <c r="CH629">
        <f t="shared" si="1625"/>
        <v>1</v>
      </c>
      <c r="CI629">
        <f t="shared" si="1625"/>
        <v>1</v>
      </c>
      <c r="CJ629">
        <f t="shared" ref="CJ629:CS630" si="1626">IF($C629&lt;&gt;"",IF(X629&gt;0,1,0),0)</f>
        <v>1</v>
      </c>
      <c r="CK629">
        <f t="shared" si="1626"/>
        <v>1</v>
      </c>
      <c r="CL629">
        <f t="shared" si="1626"/>
        <v>1</v>
      </c>
      <c r="CM629">
        <f t="shared" si="1626"/>
        <v>1</v>
      </c>
      <c r="CN629">
        <f t="shared" si="1626"/>
        <v>1</v>
      </c>
      <c r="CO629">
        <f t="shared" si="1626"/>
        <v>1</v>
      </c>
      <c r="CP629">
        <f t="shared" si="1626"/>
        <v>1</v>
      </c>
      <c r="CQ629">
        <f t="shared" si="1626"/>
        <v>1</v>
      </c>
      <c r="CR629">
        <f t="shared" si="1626"/>
        <v>1</v>
      </c>
      <c r="CS629">
        <f t="shared" si="1626"/>
        <v>1</v>
      </c>
      <c r="CT629">
        <f t="shared" ref="CT629:DC630" si="1627">IF($C629&lt;&gt;"",IF(AH629&gt;0,1,0),0)</f>
        <v>1</v>
      </c>
      <c r="CU629">
        <f t="shared" si="1627"/>
        <v>1</v>
      </c>
      <c r="CV629">
        <f t="shared" si="1627"/>
        <v>1</v>
      </c>
      <c r="CW629">
        <f t="shared" si="1627"/>
        <v>0</v>
      </c>
      <c r="CX629">
        <f t="shared" si="1627"/>
        <v>0</v>
      </c>
      <c r="CY629">
        <f t="shared" si="1627"/>
        <v>0</v>
      </c>
      <c r="CZ629">
        <f t="shared" si="1627"/>
        <v>1</v>
      </c>
      <c r="DA629">
        <f t="shared" si="1627"/>
        <v>1</v>
      </c>
      <c r="DB629">
        <f t="shared" si="1627"/>
        <v>1</v>
      </c>
      <c r="DC629">
        <f t="shared" si="1627"/>
        <v>1</v>
      </c>
      <c r="DD629">
        <f t="shared" ref="DD629:DM630" si="1628">IF($C629&lt;&gt;"",IF(AR629&gt;0,1,0),0)</f>
        <v>1</v>
      </c>
      <c r="DE629">
        <f t="shared" si="1628"/>
        <v>1</v>
      </c>
      <c r="DF629">
        <f t="shared" si="1628"/>
        <v>0</v>
      </c>
      <c r="DG629">
        <f t="shared" si="1628"/>
        <v>1</v>
      </c>
      <c r="DH629">
        <f t="shared" si="1628"/>
        <v>0</v>
      </c>
      <c r="DI629">
        <f t="shared" si="1628"/>
        <v>0</v>
      </c>
      <c r="DJ629">
        <f t="shared" si="1628"/>
        <v>1</v>
      </c>
      <c r="DK629">
        <f t="shared" si="1628"/>
        <v>0</v>
      </c>
      <c r="DL629">
        <f t="shared" si="1628"/>
        <v>0</v>
      </c>
      <c r="DM629">
        <f t="shared" si="1628"/>
        <v>0</v>
      </c>
      <c r="DN629">
        <f t="shared" ref="DN629:DW630" si="1629">IF($C629&lt;&gt;"",IF(BB629&gt;0,1,0),0)</f>
        <v>0</v>
      </c>
      <c r="DO629">
        <f t="shared" si="1629"/>
        <v>0</v>
      </c>
      <c r="DP629">
        <f t="shared" si="1629"/>
        <v>1</v>
      </c>
      <c r="DQ629">
        <f t="shared" si="1629"/>
        <v>1</v>
      </c>
      <c r="DR629">
        <f t="shared" si="1629"/>
        <v>1</v>
      </c>
      <c r="DS629">
        <f t="shared" si="1629"/>
        <v>1</v>
      </c>
      <c r="DT629">
        <f t="shared" si="1629"/>
        <v>1</v>
      </c>
      <c r="DU629">
        <f t="shared" si="1629"/>
        <v>1</v>
      </c>
      <c r="DV629">
        <f t="shared" si="1629"/>
        <v>1</v>
      </c>
      <c r="DW629">
        <f t="shared" si="1629"/>
        <v>1</v>
      </c>
      <c r="DX629">
        <f t="shared" ref="DX629:DZ630" si="1630">IF($C629&lt;&gt;"",IF(BL629&gt;0,1,0),0)</f>
        <v>1</v>
      </c>
      <c r="DY629">
        <f t="shared" si="1630"/>
        <v>1</v>
      </c>
      <c r="DZ629">
        <f t="shared" si="1630"/>
        <v>0</v>
      </c>
    </row>
    <row r="630" spans="1:130">
      <c r="A630" s="105"/>
      <c r="B630" s="24" t="s">
        <v>15</v>
      </c>
      <c r="C630" s="96"/>
      <c r="D630" s="18">
        <v>0</v>
      </c>
      <c r="E630" s="18">
        <v>0</v>
      </c>
      <c r="F630" s="18">
        <v>0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0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18">
        <v>1</v>
      </c>
      <c r="AF630" s="18">
        <v>0</v>
      </c>
      <c r="AG630" s="18">
        <v>0</v>
      </c>
      <c r="AH630" s="18">
        <v>0</v>
      </c>
      <c r="AI630" s="18">
        <v>0</v>
      </c>
      <c r="AJ630" s="18">
        <v>0</v>
      </c>
      <c r="AK630" s="18">
        <v>0</v>
      </c>
      <c r="AL630" s="18">
        <v>0</v>
      </c>
      <c r="AM630" s="18">
        <v>0</v>
      </c>
      <c r="AN630" s="18">
        <v>0</v>
      </c>
      <c r="AO630" s="18">
        <v>0</v>
      </c>
      <c r="AP630" s="18">
        <v>0</v>
      </c>
      <c r="AQ630" s="18">
        <v>0</v>
      </c>
      <c r="AR630" s="18">
        <v>0</v>
      </c>
      <c r="AS630" s="18">
        <v>0</v>
      </c>
      <c r="AT630" s="18">
        <v>0</v>
      </c>
      <c r="AU630" s="18">
        <v>0</v>
      </c>
      <c r="AV630" s="18">
        <v>0</v>
      </c>
      <c r="AW630" s="18">
        <v>0</v>
      </c>
      <c r="AX630" s="18">
        <v>0</v>
      </c>
      <c r="AY630" s="18">
        <v>0</v>
      </c>
      <c r="AZ630" s="18">
        <v>0</v>
      </c>
      <c r="BA630" s="18">
        <v>0</v>
      </c>
      <c r="BB630" s="18">
        <v>0</v>
      </c>
      <c r="BC630" s="18">
        <v>0</v>
      </c>
      <c r="BD630" s="18">
        <v>0</v>
      </c>
      <c r="BE630" s="18">
        <v>0</v>
      </c>
      <c r="BF630" s="18">
        <v>0</v>
      </c>
      <c r="BG630" s="18">
        <v>0</v>
      </c>
      <c r="BH630" s="18">
        <v>0</v>
      </c>
      <c r="BI630" s="18">
        <v>0</v>
      </c>
      <c r="BJ630" s="118">
        <v>0</v>
      </c>
      <c r="BK630" s="118">
        <v>0</v>
      </c>
      <c r="BL630" s="118">
        <v>0</v>
      </c>
      <c r="BM630" s="118">
        <v>0</v>
      </c>
      <c r="BN630" s="118">
        <v>0</v>
      </c>
      <c r="BO630" s="103"/>
      <c r="BP630">
        <f t="shared" si="1624"/>
        <v>0</v>
      </c>
      <c r="BQ630">
        <f t="shared" si="1624"/>
        <v>0</v>
      </c>
      <c r="BR630">
        <f t="shared" si="1624"/>
        <v>0</v>
      </c>
      <c r="BS630">
        <f t="shared" si="1624"/>
        <v>0</v>
      </c>
      <c r="BT630">
        <f t="shared" si="1624"/>
        <v>0</v>
      </c>
      <c r="BU630">
        <f t="shared" si="1624"/>
        <v>0</v>
      </c>
      <c r="BV630">
        <f t="shared" si="1624"/>
        <v>0</v>
      </c>
      <c r="BW630">
        <f t="shared" si="1624"/>
        <v>0</v>
      </c>
      <c r="BX630">
        <f t="shared" si="1624"/>
        <v>0</v>
      </c>
      <c r="BY630">
        <f t="shared" si="1624"/>
        <v>0</v>
      </c>
      <c r="BZ630">
        <f t="shared" si="1625"/>
        <v>0</v>
      </c>
      <c r="CA630">
        <f t="shared" si="1625"/>
        <v>0</v>
      </c>
      <c r="CB630">
        <f t="shared" si="1625"/>
        <v>0</v>
      </c>
      <c r="CC630">
        <f t="shared" si="1625"/>
        <v>0</v>
      </c>
      <c r="CD630">
        <f t="shared" si="1625"/>
        <v>0</v>
      </c>
      <c r="CE630">
        <f t="shared" si="1625"/>
        <v>0</v>
      </c>
      <c r="CF630">
        <f t="shared" si="1625"/>
        <v>0</v>
      </c>
      <c r="CG630">
        <f t="shared" si="1625"/>
        <v>0</v>
      </c>
      <c r="CH630">
        <f t="shared" si="1625"/>
        <v>0</v>
      </c>
      <c r="CI630">
        <f t="shared" si="1625"/>
        <v>0</v>
      </c>
      <c r="CJ630">
        <f t="shared" si="1626"/>
        <v>0</v>
      </c>
      <c r="CK630">
        <f t="shared" si="1626"/>
        <v>0</v>
      </c>
      <c r="CL630">
        <f t="shared" si="1626"/>
        <v>0</v>
      </c>
      <c r="CM630">
        <f t="shared" si="1626"/>
        <v>0</v>
      </c>
      <c r="CN630">
        <f t="shared" si="1626"/>
        <v>0</v>
      </c>
      <c r="CO630">
        <f t="shared" si="1626"/>
        <v>0</v>
      </c>
      <c r="CP630">
        <f t="shared" si="1626"/>
        <v>0</v>
      </c>
      <c r="CQ630">
        <f t="shared" si="1626"/>
        <v>0</v>
      </c>
      <c r="CR630">
        <f t="shared" si="1626"/>
        <v>0</v>
      </c>
      <c r="CS630">
        <f t="shared" si="1626"/>
        <v>0</v>
      </c>
      <c r="CT630">
        <f t="shared" si="1627"/>
        <v>0</v>
      </c>
      <c r="CU630">
        <f t="shared" si="1627"/>
        <v>0</v>
      </c>
      <c r="CV630">
        <f t="shared" si="1627"/>
        <v>0</v>
      </c>
      <c r="CW630">
        <f t="shared" si="1627"/>
        <v>0</v>
      </c>
      <c r="CX630">
        <f t="shared" si="1627"/>
        <v>0</v>
      </c>
      <c r="CY630">
        <f t="shared" si="1627"/>
        <v>0</v>
      </c>
      <c r="CZ630">
        <f t="shared" si="1627"/>
        <v>0</v>
      </c>
      <c r="DA630">
        <f t="shared" si="1627"/>
        <v>0</v>
      </c>
      <c r="DB630">
        <f t="shared" si="1627"/>
        <v>0</v>
      </c>
      <c r="DC630">
        <f t="shared" si="1627"/>
        <v>0</v>
      </c>
      <c r="DD630">
        <f t="shared" si="1628"/>
        <v>0</v>
      </c>
      <c r="DE630">
        <f t="shared" si="1628"/>
        <v>0</v>
      </c>
      <c r="DF630">
        <f t="shared" si="1628"/>
        <v>0</v>
      </c>
      <c r="DG630">
        <f t="shared" si="1628"/>
        <v>0</v>
      </c>
      <c r="DH630">
        <f t="shared" si="1628"/>
        <v>0</v>
      </c>
      <c r="DI630">
        <f t="shared" si="1628"/>
        <v>0</v>
      </c>
      <c r="DJ630">
        <f t="shared" si="1628"/>
        <v>0</v>
      </c>
      <c r="DK630">
        <f t="shared" si="1628"/>
        <v>0</v>
      </c>
      <c r="DL630">
        <f t="shared" si="1628"/>
        <v>0</v>
      </c>
      <c r="DM630">
        <f t="shared" si="1628"/>
        <v>0</v>
      </c>
      <c r="DN630">
        <f t="shared" si="1629"/>
        <v>0</v>
      </c>
      <c r="DO630">
        <f t="shared" si="1629"/>
        <v>0</v>
      </c>
      <c r="DP630">
        <f t="shared" si="1629"/>
        <v>0</v>
      </c>
      <c r="DQ630">
        <f t="shared" si="1629"/>
        <v>0</v>
      </c>
      <c r="DR630">
        <f t="shared" si="1629"/>
        <v>0</v>
      </c>
      <c r="DS630">
        <f t="shared" si="1629"/>
        <v>0</v>
      </c>
      <c r="DT630">
        <f t="shared" si="1629"/>
        <v>0</v>
      </c>
      <c r="DU630">
        <f t="shared" si="1629"/>
        <v>0</v>
      </c>
      <c r="DV630">
        <f t="shared" si="1629"/>
        <v>0</v>
      </c>
      <c r="DW630">
        <f t="shared" si="1629"/>
        <v>0</v>
      </c>
      <c r="DX630">
        <f t="shared" si="1630"/>
        <v>0</v>
      </c>
      <c r="DY630">
        <f t="shared" si="1630"/>
        <v>0</v>
      </c>
      <c r="DZ630">
        <f t="shared" si="1630"/>
        <v>0</v>
      </c>
    </row>
    <row r="631" spans="1:130" ht="15.75">
      <c r="A631" s="105"/>
      <c r="B631" s="24" t="s">
        <v>202</v>
      </c>
      <c r="C631" s="96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>
        <v>45</v>
      </c>
      <c r="AY631" s="18"/>
      <c r="AZ631" s="18"/>
      <c r="BA631" s="18"/>
      <c r="BB631" s="18"/>
      <c r="BC631" s="18"/>
      <c r="BD631" s="18"/>
      <c r="BE631" s="25"/>
      <c r="BF631" s="18"/>
      <c r="BG631" s="18"/>
      <c r="BH631" s="18"/>
      <c r="BI631" s="18"/>
      <c r="BJ631" s="118"/>
      <c r="BK631" s="118"/>
      <c r="BL631" s="2"/>
      <c r="BM631" s="2"/>
      <c r="BN631" s="118">
        <v>0</v>
      </c>
      <c r="BO631" s="103"/>
      <c r="BP631">
        <f t="shared" ref="BP631:BY633" si="1631">IF($C631&lt;&gt;"",IF(D631&gt;0,1,0),0)</f>
        <v>0</v>
      </c>
      <c r="BQ631">
        <f t="shared" si="1631"/>
        <v>0</v>
      </c>
      <c r="BR631">
        <f t="shared" si="1631"/>
        <v>0</v>
      </c>
      <c r="BS631">
        <f t="shared" si="1631"/>
        <v>0</v>
      </c>
      <c r="BT631">
        <f t="shared" si="1631"/>
        <v>0</v>
      </c>
      <c r="BU631">
        <f t="shared" si="1631"/>
        <v>0</v>
      </c>
      <c r="BV631">
        <f t="shared" si="1631"/>
        <v>0</v>
      </c>
      <c r="BW631">
        <f t="shared" si="1631"/>
        <v>0</v>
      </c>
      <c r="BX631">
        <f t="shared" si="1631"/>
        <v>0</v>
      </c>
      <c r="BY631">
        <f t="shared" si="1631"/>
        <v>0</v>
      </c>
      <c r="BZ631">
        <f t="shared" ref="BZ631:CI633" si="1632">IF($C631&lt;&gt;"",IF(N631&gt;0,1,0),0)</f>
        <v>0</v>
      </c>
      <c r="CA631">
        <f t="shared" si="1632"/>
        <v>0</v>
      </c>
      <c r="CB631">
        <f t="shared" si="1632"/>
        <v>0</v>
      </c>
      <c r="CC631">
        <f t="shared" si="1632"/>
        <v>0</v>
      </c>
      <c r="CD631">
        <f t="shared" si="1632"/>
        <v>0</v>
      </c>
      <c r="CE631">
        <f t="shared" si="1632"/>
        <v>0</v>
      </c>
      <c r="CF631">
        <f t="shared" si="1632"/>
        <v>0</v>
      </c>
      <c r="CG631">
        <f t="shared" si="1632"/>
        <v>0</v>
      </c>
      <c r="CH631">
        <f t="shared" si="1632"/>
        <v>0</v>
      </c>
      <c r="CI631">
        <f t="shared" si="1632"/>
        <v>0</v>
      </c>
      <c r="CJ631">
        <f t="shared" ref="CJ631:CS633" si="1633">IF($C631&lt;&gt;"",IF(X631&gt;0,1,0),0)</f>
        <v>0</v>
      </c>
      <c r="CK631">
        <f t="shared" si="1633"/>
        <v>0</v>
      </c>
      <c r="CL631">
        <f t="shared" si="1633"/>
        <v>0</v>
      </c>
      <c r="CM631">
        <f t="shared" si="1633"/>
        <v>0</v>
      </c>
      <c r="CN631">
        <f t="shared" si="1633"/>
        <v>0</v>
      </c>
      <c r="CO631">
        <f t="shared" si="1633"/>
        <v>0</v>
      </c>
      <c r="CP631">
        <f t="shared" si="1633"/>
        <v>0</v>
      </c>
      <c r="CQ631">
        <f t="shared" si="1633"/>
        <v>0</v>
      </c>
      <c r="CR631">
        <f t="shared" si="1633"/>
        <v>0</v>
      </c>
      <c r="CS631">
        <f t="shared" si="1633"/>
        <v>0</v>
      </c>
      <c r="CT631">
        <f t="shared" ref="CT631:DC633" si="1634">IF($C631&lt;&gt;"",IF(AH631&gt;0,1,0),0)</f>
        <v>0</v>
      </c>
      <c r="CU631">
        <f t="shared" si="1634"/>
        <v>0</v>
      </c>
      <c r="CV631">
        <f t="shared" si="1634"/>
        <v>0</v>
      </c>
      <c r="CW631">
        <f t="shared" si="1634"/>
        <v>0</v>
      </c>
      <c r="CX631">
        <f t="shared" si="1634"/>
        <v>0</v>
      </c>
      <c r="CY631">
        <f t="shared" si="1634"/>
        <v>0</v>
      </c>
      <c r="CZ631">
        <f t="shared" si="1634"/>
        <v>0</v>
      </c>
      <c r="DA631">
        <f t="shared" si="1634"/>
        <v>0</v>
      </c>
      <c r="DB631">
        <f t="shared" si="1634"/>
        <v>0</v>
      </c>
      <c r="DC631">
        <f t="shared" si="1634"/>
        <v>0</v>
      </c>
      <c r="DD631">
        <f t="shared" ref="DD631:DM633" si="1635">IF($C631&lt;&gt;"",IF(AR631&gt;0,1,0),0)</f>
        <v>0</v>
      </c>
      <c r="DE631">
        <f t="shared" si="1635"/>
        <v>0</v>
      </c>
      <c r="DF631">
        <f t="shared" si="1635"/>
        <v>0</v>
      </c>
      <c r="DG631">
        <f t="shared" si="1635"/>
        <v>0</v>
      </c>
      <c r="DH631">
        <f t="shared" si="1635"/>
        <v>0</v>
      </c>
      <c r="DI631">
        <f t="shared" si="1635"/>
        <v>0</v>
      </c>
      <c r="DJ631">
        <f t="shared" si="1635"/>
        <v>0</v>
      </c>
      <c r="DK631">
        <f t="shared" si="1635"/>
        <v>0</v>
      </c>
      <c r="DL631">
        <f t="shared" si="1635"/>
        <v>0</v>
      </c>
      <c r="DM631">
        <f t="shared" si="1635"/>
        <v>0</v>
      </c>
      <c r="DN631">
        <f t="shared" ref="DN631:DW633" si="1636">IF($C631&lt;&gt;"",IF(BB631&gt;0,1,0),0)</f>
        <v>0</v>
      </c>
      <c r="DO631">
        <f t="shared" si="1636"/>
        <v>0</v>
      </c>
      <c r="DP631">
        <f t="shared" si="1636"/>
        <v>0</v>
      </c>
      <c r="DQ631">
        <f t="shared" si="1636"/>
        <v>0</v>
      </c>
      <c r="DR631">
        <f t="shared" si="1636"/>
        <v>0</v>
      </c>
      <c r="DS631">
        <f t="shared" si="1636"/>
        <v>0</v>
      </c>
      <c r="DT631">
        <f t="shared" si="1636"/>
        <v>0</v>
      </c>
      <c r="DU631">
        <f t="shared" si="1636"/>
        <v>0</v>
      </c>
      <c r="DV631">
        <f t="shared" si="1636"/>
        <v>0</v>
      </c>
      <c r="DW631">
        <f t="shared" si="1636"/>
        <v>0</v>
      </c>
      <c r="DX631">
        <f t="shared" ref="DX631:DY633" si="1637">IF($C631&lt;&gt;"",IF(BL631&gt;0,1,0),0)</f>
        <v>0</v>
      </c>
      <c r="DY631">
        <f t="shared" si="1637"/>
        <v>0</v>
      </c>
      <c r="DZ631">
        <f>IF($C631&lt;&gt;"",IF(BN631&gt;0,1,0),0)</f>
        <v>0</v>
      </c>
    </row>
    <row r="632" spans="1:130">
      <c r="A632" s="106" t="str">
        <f>IF(LEFT(B720,1)&lt;&gt;"",IF(LEFT(B720,1)&lt;&gt;" ",COUNT($A$66:A629)+1,""),"")</f>
        <v/>
      </c>
      <c r="B632" s="55" t="s">
        <v>3</v>
      </c>
      <c r="C632" s="96"/>
      <c r="D632" s="18">
        <v>0</v>
      </c>
      <c r="E632" s="18">
        <v>0</v>
      </c>
      <c r="F632" s="18">
        <v>0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0.22500000000000001</v>
      </c>
      <c r="Q632" s="18">
        <v>0.27300000000000002</v>
      </c>
      <c r="R632" s="18">
        <v>0.128</v>
      </c>
      <c r="S632" s="18">
        <v>0.36399999999999999</v>
      </c>
      <c r="T632" s="18">
        <v>0.42000000000000004</v>
      </c>
      <c r="U632" s="18">
        <v>0.11700000000000001</v>
      </c>
      <c r="V632" s="18">
        <v>0.312</v>
      </c>
      <c r="W632" s="18">
        <v>0.47299999999999998</v>
      </c>
      <c r="X632" s="18">
        <v>1.246</v>
      </c>
      <c r="Y632" s="18">
        <v>1.3919999999999999</v>
      </c>
      <c r="Z632" s="18">
        <v>1.5569999999999999</v>
      </c>
      <c r="AA632" s="18">
        <v>1.6150000000000002</v>
      </c>
      <c r="AB632" s="18">
        <v>1.7010000000000001</v>
      </c>
      <c r="AC632" s="18">
        <v>2.746</v>
      </c>
      <c r="AD632" s="18">
        <v>3.9630000000000001</v>
      </c>
      <c r="AE632" s="18">
        <v>5.6429999999999998</v>
      </c>
      <c r="AF632" s="18">
        <v>0.66799999999999993</v>
      </c>
      <c r="AG632" s="18">
        <v>0.254</v>
      </c>
      <c r="AH632" s="18">
        <v>1.0209999999999999</v>
      </c>
      <c r="AI632" s="18">
        <v>1291.9190000000001</v>
      </c>
      <c r="AJ632" s="18">
        <v>0.4</v>
      </c>
      <c r="AK632" s="18">
        <v>0</v>
      </c>
      <c r="AL632" s="18">
        <v>0</v>
      </c>
      <c r="AM632" s="18">
        <v>0</v>
      </c>
      <c r="AN632" s="18">
        <v>1.5840000000000001</v>
      </c>
      <c r="AO632" s="18">
        <v>1.659</v>
      </c>
      <c r="AP632" s="18">
        <v>0.69600000000000006</v>
      </c>
      <c r="AQ632" s="18">
        <v>0.98399999999999999</v>
      </c>
      <c r="AR632" s="18">
        <v>1.2195859</v>
      </c>
      <c r="AS632" s="18">
        <v>1.7000000000000001E-2</v>
      </c>
      <c r="AT632" s="18">
        <v>0</v>
      </c>
      <c r="AU632" s="18">
        <v>905</v>
      </c>
      <c r="AV632" s="18">
        <v>0</v>
      </c>
      <c r="AW632" s="18">
        <v>0</v>
      </c>
      <c r="AX632" s="18">
        <v>0</v>
      </c>
      <c r="AY632" s="18">
        <v>0</v>
      </c>
      <c r="AZ632" s="18">
        <v>0</v>
      </c>
      <c r="BA632" s="18">
        <v>0</v>
      </c>
      <c r="BB632" s="18">
        <v>0</v>
      </c>
      <c r="BC632" s="18">
        <v>0</v>
      </c>
      <c r="BD632" s="18">
        <v>0</v>
      </c>
      <c r="BE632" s="25">
        <v>0</v>
      </c>
      <c r="BF632" s="18">
        <v>0</v>
      </c>
      <c r="BG632" s="18">
        <v>0</v>
      </c>
      <c r="BH632" s="18">
        <v>0</v>
      </c>
      <c r="BI632" s="18">
        <v>0</v>
      </c>
      <c r="BJ632" s="118">
        <v>0</v>
      </c>
      <c r="BK632" s="118">
        <v>0</v>
      </c>
      <c r="BL632" s="118">
        <v>0</v>
      </c>
      <c r="BM632" s="118">
        <v>0</v>
      </c>
      <c r="BN632" s="118">
        <v>0</v>
      </c>
      <c r="BO632" s="103"/>
      <c r="BP632">
        <f t="shared" si="1631"/>
        <v>0</v>
      </c>
      <c r="BQ632">
        <f t="shared" si="1631"/>
        <v>0</v>
      </c>
      <c r="BR632">
        <f t="shared" si="1631"/>
        <v>0</v>
      </c>
      <c r="BS632">
        <f t="shared" si="1631"/>
        <v>0</v>
      </c>
      <c r="BT632">
        <f t="shared" si="1631"/>
        <v>0</v>
      </c>
      <c r="BU632">
        <f t="shared" si="1631"/>
        <v>0</v>
      </c>
      <c r="BV632">
        <f t="shared" si="1631"/>
        <v>0</v>
      </c>
      <c r="BW632">
        <f t="shared" si="1631"/>
        <v>0</v>
      </c>
      <c r="BX632">
        <f t="shared" si="1631"/>
        <v>0</v>
      </c>
      <c r="BY632">
        <f t="shared" si="1631"/>
        <v>0</v>
      </c>
      <c r="BZ632">
        <f t="shared" si="1632"/>
        <v>0</v>
      </c>
      <c r="CA632">
        <f t="shared" si="1632"/>
        <v>0</v>
      </c>
      <c r="CB632">
        <f t="shared" si="1632"/>
        <v>0</v>
      </c>
      <c r="CC632">
        <f t="shared" si="1632"/>
        <v>0</v>
      </c>
      <c r="CD632">
        <f t="shared" si="1632"/>
        <v>0</v>
      </c>
      <c r="CE632">
        <f t="shared" si="1632"/>
        <v>0</v>
      </c>
      <c r="CF632">
        <f t="shared" si="1632"/>
        <v>0</v>
      </c>
      <c r="CG632">
        <f t="shared" si="1632"/>
        <v>0</v>
      </c>
      <c r="CH632">
        <f t="shared" si="1632"/>
        <v>0</v>
      </c>
      <c r="CI632">
        <f t="shared" si="1632"/>
        <v>0</v>
      </c>
      <c r="CJ632">
        <f t="shared" si="1633"/>
        <v>0</v>
      </c>
      <c r="CK632">
        <f t="shared" si="1633"/>
        <v>0</v>
      </c>
      <c r="CL632">
        <f t="shared" si="1633"/>
        <v>0</v>
      </c>
      <c r="CM632">
        <f t="shared" si="1633"/>
        <v>0</v>
      </c>
      <c r="CN632">
        <f t="shared" si="1633"/>
        <v>0</v>
      </c>
      <c r="CO632">
        <f t="shared" si="1633"/>
        <v>0</v>
      </c>
      <c r="CP632">
        <f t="shared" si="1633"/>
        <v>0</v>
      </c>
      <c r="CQ632">
        <f t="shared" si="1633"/>
        <v>0</v>
      </c>
      <c r="CR632">
        <f t="shared" si="1633"/>
        <v>0</v>
      </c>
      <c r="CS632">
        <f t="shared" si="1633"/>
        <v>0</v>
      </c>
      <c r="CT632">
        <f t="shared" si="1634"/>
        <v>0</v>
      </c>
      <c r="CU632">
        <f t="shared" si="1634"/>
        <v>0</v>
      </c>
      <c r="CV632">
        <f t="shared" si="1634"/>
        <v>0</v>
      </c>
      <c r="CW632">
        <f t="shared" si="1634"/>
        <v>0</v>
      </c>
      <c r="CX632">
        <f t="shared" si="1634"/>
        <v>0</v>
      </c>
      <c r="CY632">
        <f t="shared" si="1634"/>
        <v>0</v>
      </c>
      <c r="CZ632">
        <f t="shared" si="1634"/>
        <v>0</v>
      </c>
      <c r="DA632">
        <f t="shared" si="1634"/>
        <v>0</v>
      </c>
      <c r="DB632">
        <f t="shared" si="1634"/>
        <v>0</v>
      </c>
      <c r="DC632">
        <f t="shared" si="1634"/>
        <v>0</v>
      </c>
      <c r="DD632">
        <f t="shared" si="1635"/>
        <v>0</v>
      </c>
      <c r="DE632">
        <f t="shared" si="1635"/>
        <v>0</v>
      </c>
      <c r="DF632">
        <f t="shared" si="1635"/>
        <v>0</v>
      </c>
      <c r="DG632">
        <f t="shared" si="1635"/>
        <v>0</v>
      </c>
      <c r="DH632">
        <f t="shared" si="1635"/>
        <v>0</v>
      </c>
      <c r="DI632">
        <f t="shared" si="1635"/>
        <v>0</v>
      </c>
      <c r="DJ632">
        <f t="shared" si="1635"/>
        <v>0</v>
      </c>
      <c r="DK632">
        <f t="shared" si="1635"/>
        <v>0</v>
      </c>
      <c r="DL632">
        <f t="shared" si="1635"/>
        <v>0</v>
      </c>
      <c r="DM632">
        <f t="shared" si="1635"/>
        <v>0</v>
      </c>
      <c r="DN632">
        <f t="shared" si="1636"/>
        <v>0</v>
      </c>
      <c r="DO632">
        <f t="shared" si="1636"/>
        <v>0</v>
      </c>
      <c r="DP632">
        <f t="shared" si="1636"/>
        <v>0</v>
      </c>
      <c r="DQ632">
        <f t="shared" si="1636"/>
        <v>0</v>
      </c>
      <c r="DR632">
        <f t="shared" si="1636"/>
        <v>0</v>
      </c>
      <c r="DS632">
        <f t="shared" si="1636"/>
        <v>0</v>
      </c>
      <c r="DT632">
        <f t="shared" si="1636"/>
        <v>0</v>
      </c>
      <c r="DU632">
        <f t="shared" si="1636"/>
        <v>0</v>
      </c>
      <c r="DV632">
        <f t="shared" si="1636"/>
        <v>0</v>
      </c>
      <c r="DW632">
        <f t="shared" si="1636"/>
        <v>0</v>
      </c>
      <c r="DX632">
        <f t="shared" si="1637"/>
        <v>0</v>
      </c>
      <c r="DY632">
        <f t="shared" si="1637"/>
        <v>0</v>
      </c>
      <c r="DZ632">
        <f>IF($C632&lt;&gt;"",IF(BN632&gt;0,1,0),0)</f>
        <v>0</v>
      </c>
    </row>
    <row r="633" spans="1:130">
      <c r="A633" s="106"/>
      <c r="B633" s="55" t="s">
        <v>25</v>
      </c>
      <c r="C633" s="96"/>
      <c r="D633" s="18">
        <v>0</v>
      </c>
      <c r="E633" s="18">
        <v>0</v>
      </c>
      <c r="F633" s="18">
        <v>0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18">
        <v>0</v>
      </c>
      <c r="N633" s="18">
        <v>0</v>
      </c>
      <c r="O633" s="18">
        <v>0</v>
      </c>
      <c r="P633" s="18">
        <v>0</v>
      </c>
      <c r="Q633" s="18">
        <v>0</v>
      </c>
      <c r="R633" s="18">
        <v>0</v>
      </c>
      <c r="S633" s="18">
        <v>0</v>
      </c>
      <c r="T633" s="18">
        <v>0</v>
      </c>
      <c r="U633" s="18">
        <v>0</v>
      </c>
      <c r="V633" s="18">
        <v>0</v>
      </c>
      <c r="W633" s="18">
        <v>0</v>
      </c>
      <c r="X633" s="18">
        <v>0</v>
      </c>
      <c r="Y633" s="18">
        <v>0</v>
      </c>
      <c r="Z633" s="18">
        <v>0</v>
      </c>
      <c r="AA633" s="18">
        <v>0</v>
      </c>
      <c r="AB633" s="18">
        <v>0</v>
      </c>
      <c r="AC633" s="18">
        <v>0</v>
      </c>
      <c r="AD633" s="18">
        <v>0</v>
      </c>
      <c r="AE633" s="18">
        <v>0</v>
      </c>
      <c r="AF633" s="18">
        <v>0</v>
      </c>
      <c r="AG633" s="18">
        <v>0</v>
      </c>
      <c r="AH633" s="18">
        <v>0</v>
      </c>
      <c r="AI633" s="18">
        <v>0</v>
      </c>
      <c r="AJ633" s="18">
        <v>0</v>
      </c>
      <c r="AK633" s="18">
        <v>0</v>
      </c>
      <c r="AL633" s="18">
        <v>0</v>
      </c>
      <c r="AM633" s="18">
        <v>0</v>
      </c>
      <c r="AN633" s="18">
        <v>0</v>
      </c>
      <c r="AO633" s="18">
        <v>0</v>
      </c>
      <c r="AP633" s="18">
        <v>0</v>
      </c>
      <c r="AQ633" s="18">
        <v>0</v>
      </c>
      <c r="AR633" s="18">
        <v>0</v>
      </c>
      <c r="AS633" s="18">
        <v>0</v>
      </c>
      <c r="AT633" s="18">
        <v>0</v>
      </c>
      <c r="AU633" s="18">
        <v>0</v>
      </c>
      <c r="AV633" s="18">
        <v>0</v>
      </c>
      <c r="AW633" s="18">
        <v>0</v>
      </c>
      <c r="AX633" s="18">
        <v>0</v>
      </c>
      <c r="AY633" s="18">
        <v>0</v>
      </c>
      <c r="AZ633" s="18">
        <v>0</v>
      </c>
      <c r="BA633" s="18">
        <v>0</v>
      </c>
      <c r="BB633" s="18">
        <v>0</v>
      </c>
      <c r="BC633" s="18">
        <v>0</v>
      </c>
      <c r="BD633" s="18">
        <v>0</v>
      </c>
      <c r="BE633" s="25">
        <v>0</v>
      </c>
      <c r="BF633" s="18">
        <v>0</v>
      </c>
      <c r="BG633" s="18">
        <v>0</v>
      </c>
      <c r="BH633" s="18">
        <v>0</v>
      </c>
      <c r="BI633" s="18">
        <v>0</v>
      </c>
      <c r="BJ633" s="118">
        <v>0</v>
      </c>
      <c r="BK633" s="118">
        <v>0</v>
      </c>
      <c r="BL633" s="118">
        <v>0</v>
      </c>
      <c r="BM633" s="118">
        <v>0</v>
      </c>
      <c r="BN633" s="118">
        <v>0</v>
      </c>
      <c r="BO633" s="103"/>
      <c r="BP633">
        <f t="shared" si="1631"/>
        <v>0</v>
      </c>
      <c r="BQ633">
        <f t="shared" ref="BQ633" si="1638">IF($C633&lt;&gt;"",IF(E633&gt;0,1,0),0)</f>
        <v>0</v>
      </c>
      <c r="BR633">
        <f t="shared" ref="BR633" si="1639">IF($C633&lt;&gt;"",IF(F633&gt;0,1,0),0)</f>
        <v>0</v>
      </c>
      <c r="BS633">
        <f t="shared" ref="BS633" si="1640">IF($C633&lt;&gt;"",IF(G633&gt;0,1,0),0)</f>
        <v>0</v>
      </c>
      <c r="BT633">
        <f t="shared" ref="BT633" si="1641">IF($C633&lt;&gt;"",IF(H633&gt;0,1,0),0)</f>
        <v>0</v>
      </c>
      <c r="BU633">
        <f t="shared" ref="BU633" si="1642">IF($C633&lt;&gt;"",IF(I633&gt;0,1,0),0)</f>
        <v>0</v>
      </c>
      <c r="BV633">
        <f t="shared" ref="BV633" si="1643">IF($C633&lt;&gt;"",IF(J633&gt;0,1,0),0)</f>
        <v>0</v>
      </c>
      <c r="BW633">
        <f t="shared" ref="BW633" si="1644">IF($C633&lt;&gt;"",IF(K633&gt;0,1,0),0)</f>
        <v>0</v>
      </c>
      <c r="BX633">
        <f t="shared" ref="BX633" si="1645">IF($C633&lt;&gt;"",IF(L633&gt;0,1,0),0)</f>
        <v>0</v>
      </c>
      <c r="BY633">
        <f t="shared" ref="BY633" si="1646">IF($C633&lt;&gt;"",IF(M633&gt;0,1,0),0)</f>
        <v>0</v>
      </c>
      <c r="BZ633">
        <f t="shared" si="1632"/>
        <v>0</v>
      </c>
      <c r="CA633">
        <f t="shared" si="1632"/>
        <v>0</v>
      </c>
      <c r="CB633">
        <f t="shared" si="1632"/>
        <v>0</v>
      </c>
      <c r="CC633">
        <f t="shared" si="1632"/>
        <v>0</v>
      </c>
      <c r="CD633">
        <f t="shared" si="1632"/>
        <v>0</v>
      </c>
      <c r="CE633">
        <f t="shared" si="1632"/>
        <v>0</v>
      </c>
      <c r="CF633">
        <f t="shared" si="1632"/>
        <v>0</v>
      </c>
      <c r="CG633">
        <f t="shared" si="1632"/>
        <v>0</v>
      </c>
      <c r="CH633">
        <f t="shared" si="1632"/>
        <v>0</v>
      </c>
      <c r="CI633">
        <f t="shared" si="1632"/>
        <v>0</v>
      </c>
      <c r="CJ633">
        <f t="shared" si="1633"/>
        <v>0</v>
      </c>
      <c r="CK633">
        <f t="shared" si="1633"/>
        <v>0</v>
      </c>
      <c r="CL633">
        <f t="shared" si="1633"/>
        <v>0</v>
      </c>
      <c r="CM633">
        <f t="shared" si="1633"/>
        <v>0</v>
      </c>
      <c r="CN633">
        <f t="shared" si="1633"/>
        <v>0</v>
      </c>
      <c r="CO633">
        <f t="shared" si="1633"/>
        <v>0</v>
      </c>
      <c r="CP633">
        <f t="shared" si="1633"/>
        <v>0</v>
      </c>
      <c r="CQ633">
        <f t="shared" si="1633"/>
        <v>0</v>
      </c>
      <c r="CR633">
        <f t="shared" si="1633"/>
        <v>0</v>
      </c>
      <c r="CS633">
        <f t="shared" si="1633"/>
        <v>0</v>
      </c>
      <c r="CT633">
        <f t="shared" si="1634"/>
        <v>0</v>
      </c>
      <c r="CU633">
        <f t="shared" si="1634"/>
        <v>0</v>
      </c>
      <c r="CV633">
        <f t="shared" si="1634"/>
        <v>0</v>
      </c>
      <c r="CW633">
        <f t="shared" si="1634"/>
        <v>0</v>
      </c>
      <c r="CX633">
        <f t="shared" si="1634"/>
        <v>0</v>
      </c>
      <c r="CY633">
        <f t="shared" si="1634"/>
        <v>0</v>
      </c>
      <c r="CZ633">
        <f t="shared" si="1634"/>
        <v>0</v>
      </c>
      <c r="DA633">
        <f t="shared" si="1634"/>
        <v>0</v>
      </c>
      <c r="DB633">
        <f t="shared" si="1634"/>
        <v>0</v>
      </c>
      <c r="DC633">
        <f t="shared" si="1634"/>
        <v>0</v>
      </c>
      <c r="DD633">
        <f t="shared" si="1635"/>
        <v>0</v>
      </c>
      <c r="DE633">
        <f t="shared" si="1635"/>
        <v>0</v>
      </c>
      <c r="DF633">
        <f t="shared" si="1635"/>
        <v>0</v>
      </c>
      <c r="DG633">
        <f t="shared" si="1635"/>
        <v>0</v>
      </c>
      <c r="DH633">
        <f t="shared" si="1635"/>
        <v>0</v>
      </c>
      <c r="DI633">
        <f t="shared" si="1635"/>
        <v>0</v>
      </c>
      <c r="DJ633">
        <f t="shared" si="1635"/>
        <v>0</v>
      </c>
      <c r="DK633">
        <f t="shared" si="1635"/>
        <v>0</v>
      </c>
      <c r="DL633">
        <f t="shared" si="1635"/>
        <v>0</v>
      </c>
      <c r="DM633">
        <f t="shared" si="1635"/>
        <v>0</v>
      </c>
      <c r="DN633">
        <f t="shared" si="1636"/>
        <v>0</v>
      </c>
      <c r="DO633">
        <f t="shared" si="1636"/>
        <v>0</v>
      </c>
      <c r="DP633">
        <f t="shared" si="1636"/>
        <v>0</v>
      </c>
      <c r="DQ633">
        <f t="shared" si="1636"/>
        <v>0</v>
      </c>
      <c r="DR633">
        <f t="shared" si="1636"/>
        <v>0</v>
      </c>
      <c r="DS633">
        <f t="shared" si="1636"/>
        <v>0</v>
      </c>
      <c r="DT633">
        <f t="shared" si="1636"/>
        <v>0</v>
      </c>
      <c r="DU633">
        <f t="shared" si="1636"/>
        <v>0</v>
      </c>
      <c r="DV633">
        <f t="shared" si="1636"/>
        <v>0</v>
      </c>
      <c r="DW633">
        <f t="shared" si="1636"/>
        <v>0</v>
      </c>
      <c r="DX633">
        <f t="shared" si="1637"/>
        <v>0</v>
      </c>
      <c r="DY633">
        <f t="shared" si="1637"/>
        <v>0</v>
      </c>
      <c r="DZ633">
        <f t="shared" ref="DZ633" si="1647">IF($C633&lt;&gt;"",IF(BN633&gt;0,1,0),0)</f>
        <v>0</v>
      </c>
    </row>
    <row r="634" spans="1:130">
      <c r="A634" s="106" t="str">
        <f>IF(LEFT(B722,1)&lt;&gt;"",IF(LEFT(B722,1)&lt;&gt;" ",COUNT($A$66:A632)+1,""),"")</f>
        <v/>
      </c>
      <c r="B634" s="19" t="s">
        <v>205</v>
      </c>
      <c r="C634" s="96"/>
      <c r="D634" s="18">
        <v>0</v>
      </c>
      <c r="E634" s="18">
        <v>0</v>
      </c>
      <c r="F634" s="18">
        <v>0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18">
        <v>0</v>
      </c>
      <c r="N634" s="18">
        <v>0</v>
      </c>
      <c r="O634" s="18">
        <v>0</v>
      </c>
      <c r="P634" s="18">
        <v>0</v>
      </c>
      <c r="Q634" s="18">
        <v>0</v>
      </c>
      <c r="R634" s="18">
        <v>0</v>
      </c>
      <c r="S634" s="18">
        <v>0.24478900000000001</v>
      </c>
      <c r="T634" s="18">
        <v>0.69761899999999999</v>
      </c>
      <c r="U634" s="18">
        <v>1.6839550000000001</v>
      </c>
      <c r="V634" s="18">
        <v>2.8748749999999998</v>
      </c>
      <c r="W634" s="18">
        <v>3.7888030000000001</v>
      </c>
      <c r="X634" s="18">
        <v>4.2628450000000004</v>
      </c>
      <c r="Y634" s="18">
        <v>3.9088479999999999</v>
      </c>
      <c r="Z634" s="18">
        <v>3.6895199999999999</v>
      </c>
      <c r="AA634" s="18">
        <v>3.2529409999999999</v>
      </c>
      <c r="AB634" s="18">
        <v>3.0765359999999999</v>
      </c>
      <c r="AC634" s="18">
        <v>4.0060950000000002</v>
      </c>
      <c r="AD634" s="18">
        <v>4.8039139999999998</v>
      </c>
      <c r="AE634" s="18">
        <v>6.0709770000000001</v>
      </c>
      <c r="AF634" s="18">
        <v>0</v>
      </c>
      <c r="AG634" s="18">
        <v>0</v>
      </c>
      <c r="AH634" s="18">
        <v>0</v>
      </c>
      <c r="AI634" s="18">
        <v>0</v>
      </c>
      <c r="AJ634" s="18">
        <v>0</v>
      </c>
      <c r="AK634" s="18">
        <v>0</v>
      </c>
      <c r="AL634" s="18">
        <v>0</v>
      </c>
      <c r="AM634" s="18">
        <v>0</v>
      </c>
      <c r="AN634" s="18">
        <v>0</v>
      </c>
      <c r="AO634" s="18">
        <v>0</v>
      </c>
      <c r="AP634" s="18">
        <v>0</v>
      </c>
      <c r="AQ634" s="18">
        <v>0</v>
      </c>
      <c r="AR634" s="18">
        <v>0</v>
      </c>
      <c r="AS634" s="18">
        <v>0</v>
      </c>
      <c r="AT634" s="18">
        <v>0</v>
      </c>
      <c r="AU634" s="18">
        <v>0</v>
      </c>
      <c r="AV634" s="18">
        <v>0</v>
      </c>
      <c r="AW634" s="18">
        <v>0</v>
      </c>
      <c r="AX634" s="18">
        <v>0</v>
      </c>
      <c r="AY634" s="18">
        <v>0</v>
      </c>
      <c r="AZ634" s="18">
        <v>0</v>
      </c>
      <c r="BA634" s="18">
        <v>0</v>
      </c>
      <c r="BB634" s="18">
        <v>0</v>
      </c>
      <c r="BC634" s="18">
        <v>0</v>
      </c>
      <c r="BD634" s="18">
        <v>2.6388000000000002E-3</v>
      </c>
      <c r="BE634" s="25">
        <v>2.7581999999999997E-3</v>
      </c>
      <c r="BF634" s="18">
        <v>2.4281999999999997E-3</v>
      </c>
      <c r="BG634" s="18">
        <v>2.1773999999999999E-3</v>
      </c>
      <c r="BH634" s="18">
        <v>2.1081999999999997E-3</v>
      </c>
      <c r="BI634" s="18">
        <v>2.3985999999999999E-3</v>
      </c>
      <c r="BJ634" s="107">
        <v>2.2899999999999999E-3</v>
      </c>
      <c r="BK634" s="107">
        <v>2.2468000000000002E-3</v>
      </c>
      <c r="BL634" s="107">
        <v>2.4541999999999997E-3</v>
      </c>
      <c r="BM634" s="107">
        <v>2.2651999999999998E-3</v>
      </c>
      <c r="BN634" s="118">
        <v>0</v>
      </c>
      <c r="BO634" s="103"/>
      <c r="BP634">
        <f t="shared" ref="BP634:BY636" si="1648">IF($C634&lt;&gt;"",IF(D634&gt;0,1,0),0)</f>
        <v>0</v>
      </c>
      <c r="BQ634">
        <f t="shared" si="1648"/>
        <v>0</v>
      </c>
      <c r="BR634">
        <f t="shared" si="1648"/>
        <v>0</v>
      </c>
      <c r="BS634">
        <f t="shared" si="1648"/>
        <v>0</v>
      </c>
      <c r="BT634">
        <f t="shared" si="1648"/>
        <v>0</v>
      </c>
      <c r="BU634">
        <f t="shared" si="1648"/>
        <v>0</v>
      </c>
      <c r="BV634">
        <f t="shared" si="1648"/>
        <v>0</v>
      </c>
      <c r="BW634">
        <f t="shared" si="1648"/>
        <v>0</v>
      </c>
      <c r="BX634">
        <f t="shared" si="1648"/>
        <v>0</v>
      </c>
      <c r="BY634">
        <f t="shared" si="1648"/>
        <v>0</v>
      </c>
      <c r="BZ634">
        <f t="shared" ref="BZ634:CI636" si="1649">IF($C634&lt;&gt;"",IF(N634&gt;0,1,0),0)</f>
        <v>0</v>
      </c>
      <c r="CA634">
        <f t="shared" si="1649"/>
        <v>0</v>
      </c>
      <c r="CB634">
        <f t="shared" si="1649"/>
        <v>0</v>
      </c>
      <c r="CC634">
        <f t="shared" si="1649"/>
        <v>0</v>
      </c>
      <c r="CD634">
        <f t="shared" si="1649"/>
        <v>0</v>
      </c>
      <c r="CE634">
        <f t="shared" si="1649"/>
        <v>0</v>
      </c>
      <c r="CF634">
        <f t="shared" si="1649"/>
        <v>0</v>
      </c>
      <c r="CG634">
        <f t="shared" si="1649"/>
        <v>0</v>
      </c>
      <c r="CH634">
        <f t="shared" si="1649"/>
        <v>0</v>
      </c>
      <c r="CI634">
        <f t="shared" si="1649"/>
        <v>0</v>
      </c>
      <c r="CJ634">
        <f t="shared" ref="CJ634:CS636" si="1650">IF($C634&lt;&gt;"",IF(X634&gt;0,1,0),0)</f>
        <v>0</v>
      </c>
      <c r="CK634">
        <f t="shared" si="1650"/>
        <v>0</v>
      </c>
      <c r="CL634">
        <f t="shared" si="1650"/>
        <v>0</v>
      </c>
      <c r="CM634">
        <f t="shared" si="1650"/>
        <v>0</v>
      </c>
      <c r="CN634">
        <f t="shared" si="1650"/>
        <v>0</v>
      </c>
      <c r="CO634">
        <f t="shared" si="1650"/>
        <v>0</v>
      </c>
      <c r="CP634">
        <f t="shared" si="1650"/>
        <v>0</v>
      </c>
      <c r="CQ634">
        <f t="shared" si="1650"/>
        <v>0</v>
      </c>
      <c r="CR634">
        <f t="shared" si="1650"/>
        <v>0</v>
      </c>
      <c r="CS634">
        <f t="shared" si="1650"/>
        <v>0</v>
      </c>
      <c r="CT634">
        <f t="shared" ref="CT634:DC636" si="1651">IF($C634&lt;&gt;"",IF(AH634&gt;0,1,0),0)</f>
        <v>0</v>
      </c>
      <c r="CU634">
        <f t="shared" si="1651"/>
        <v>0</v>
      </c>
      <c r="CV634">
        <f t="shared" si="1651"/>
        <v>0</v>
      </c>
      <c r="CW634">
        <f t="shared" si="1651"/>
        <v>0</v>
      </c>
      <c r="CX634">
        <f t="shared" si="1651"/>
        <v>0</v>
      </c>
      <c r="CY634">
        <f t="shared" si="1651"/>
        <v>0</v>
      </c>
      <c r="CZ634">
        <f t="shared" si="1651"/>
        <v>0</v>
      </c>
      <c r="DA634">
        <f t="shared" si="1651"/>
        <v>0</v>
      </c>
      <c r="DB634">
        <f t="shared" si="1651"/>
        <v>0</v>
      </c>
      <c r="DC634">
        <f t="shared" si="1651"/>
        <v>0</v>
      </c>
      <c r="DD634">
        <f t="shared" ref="DD634:DM636" si="1652">IF($C634&lt;&gt;"",IF(AR634&gt;0,1,0),0)</f>
        <v>0</v>
      </c>
      <c r="DE634">
        <f t="shared" si="1652"/>
        <v>0</v>
      </c>
      <c r="DF634">
        <f t="shared" si="1652"/>
        <v>0</v>
      </c>
      <c r="DG634">
        <f t="shared" si="1652"/>
        <v>0</v>
      </c>
      <c r="DH634">
        <f t="shared" si="1652"/>
        <v>0</v>
      </c>
      <c r="DI634">
        <f t="shared" si="1652"/>
        <v>0</v>
      </c>
      <c r="DJ634">
        <f t="shared" si="1652"/>
        <v>0</v>
      </c>
      <c r="DK634">
        <f t="shared" si="1652"/>
        <v>0</v>
      </c>
      <c r="DL634">
        <f t="shared" si="1652"/>
        <v>0</v>
      </c>
      <c r="DM634">
        <f t="shared" si="1652"/>
        <v>0</v>
      </c>
      <c r="DN634">
        <f t="shared" ref="DN634:DW636" si="1653">IF($C634&lt;&gt;"",IF(BB634&gt;0,1,0),0)</f>
        <v>0</v>
      </c>
      <c r="DO634">
        <f t="shared" si="1653"/>
        <v>0</v>
      </c>
      <c r="DP634">
        <f t="shared" si="1653"/>
        <v>0</v>
      </c>
      <c r="DQ634">
        <f t="shared" si="1653"/>
        <v>0</v>
      </c>
      <c r="DR634">
        <f t="shared" si="1653"/>
        <v>0</v>
      </c>
      <c r="DS634">
        <f t="shared" si="1653"/>
        <v>0</v>
      </c>
      <c r="DT634">
        <f t="shared" si="1653"/>
        <v>0</v>
      </c>
      <c r="DU634">
        <f t="shared" si="1653"/>
        <v>0</v>
      </c>
      <c r="DV634">
        <f t="shared" si="1653"/>
        <v>0</v>
      </c>
      <c r="DW634">
        <f t="shared" si="1653"/>
        <v>0</v>
      </c>
      <c r="DX634">
        <f t="shared" ref="DX634:DZ636" si="1654">IF($C634&lt;&gt;"",IF(BL634&gt;0,1,0),0)</f>
        <v>0</v>
      </c>
      <c r="DY634">
        <f t="shared" si="1654"/>
        <v>0</v>
      </c>
      <c r="DZ634">
        <f t="shared" si="1654"/>
        <v>0</v>
      </c>
    </row>
    <row r="635" spans="1:130">
      <c r="A635" s="106"/>
      <c r="B635" s="55" t="s">
        <v>21</v>
      </c>
      <c r="C635" s="96"/>
      <c r="D635" s="18">
        <v>0</v>
      </c>
      <c r="E635" s="18">
        <v>0</v>
      </c>
      <c r="F635" s="18">
        <v>0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v>0</v>
      </c>
      <c r="T635" s="18">
        <v>155</v>
      </c>
      <c r="U635" s="18">
        <v>0</v>
      </c>
      <c r="V635" s="18">
        <v>0</v>
      </c>
      <c r="W635" s="18">
        <v>0</v>
      </c>
      <c r="X635" s="18">
        <v>0</v>
      </c>
      <c r="Y635" s="18">
        <v>0</v>
      </c>
      <c r="Z635" s="18">
        <v>0</v>
      </c>
      <c r="AA635" s="18">
        <v>0</v>
      </c>
      <c r="AB635" s="18">
        <v>0</v>
      </c>
      <c r="AC635" s="18">
        <v>0</v>
      </c>
      <c r="AD635" s="18">
        <v>0</v>
      </c>
      <c r="AE635" s="18">
        <v>0</v>
      </c>
      <c r="AF635" s="18">
        <v>0</v>
      </c>
      <c r="AG635" s="18">
        <v>0</v>
      </c>
      <c r="AH635" s="18">
        <v>0</v>
      </c>
      <c r="AI635" s="18">
        <v>0</v>
      </c>
      <c r="AJ635" s="18">
        <v>0</v>
      </c>
      <c r="AK635" s="18">
        <v>0</v>
      </c>
      <c r="AL635" s="18">
        <v>0</v>
      </c>
      <c r="AM635" s="18">
        <v>0</v>
      </c>
      <c r="AN635" s="18">
        <v>0</v>
      </c>
      <c r="AO635" s="18">
        <v>0</v>
      </c>
      <c r="AP635" s="18">
        <v>0</v>
      </c>
      <c r="AQ635" s="18">
        <v>0</v>
      </c>
      <c r="AR635" s="18">
        <v>0</v>
      </c>
      <c r="AS635" s="18">
        <v>0</v>
      </c>
      <c r="AT635" s="18">
        <v>0</v>
      </c>
      <c r="AU635" s="18">
        <v>0</v>
      </c>
      <c r="AV635" s="18">
        <v>0</v>
      </c>
      <c r="AW635" s="18">
        <v>0</v>
      </c>
      <c r="AX635" s="18">
        <v>0</v>
      </c>
      <c r="AY635" s="18">
        <v>0</v>
      </c>
      <c r="AZ635" s="18">
        <v>0</v>
      </c>
      <c r="BA635" s="18">
        <v>0</v>
      </c>
      <c r="BB635" s="18">
        <v>0</v>
      </c>
      <c r="BC635" s="18">
        <v>0</v>
      </c>
      <c r="BD635" s="18">
        <v>0</v>
      </c>
      <c r="BE635" s="18">
        <v>0</v>
      </c>
      <c r="BF635" s="18">
        <v>0</v>
      </c>
      <c r="BG635" s="18">
        <v>0</v>
      </c>
      <c r="BH635" s="18">
        <v>0</v>
      </c>
      <c r="BI635" s="18">
        <v>0</v>
      </c>
      <c r="BJ635" s="118">
        <v>0</v>
      </c>
      <c r="BK635" s="118">
        <v>0</v>
      </c>
      <c r="BL635" s="118">
        <v>0</v>
      </c>
      <c r="BM635" s="118">
        <v>0</v>
      </c>
      <c r="BN635" s="118">
        <v>0</v>
      </c>
      <c r="BO635" s="103"/>
      <c r="BP635">
        <f t="shared" si="1648"/>
        <v>0</v>
      </c>
      <c r="BQ635">
        <f t="shared" si="1648"/>
        <v>0</v>
      </c>
      <c r="BR635">
        <f t="shared" si="1648"/>
        <v>0</v>
      </c>
      <c r="BS635">
        <f t="shared" si="1648"/>
        <v>0</v>
      </c>
      <c r="BT635">
        <f t="shared" si="1648"/>
        <v>0</v>
      </c>
      <c r="BU635">
        <f t="shared" si="1648"/>
        <v>0</v>
      </c>
      <c r="BV635">
        <f t="shared" si="1648"/>
        <v>0</v>
      </c>
      <c r="BW635">
        <f t="shared" si="1648"/>
        <v>0</v>
      </c>
      <c r="BX635">
        <f t="shared" si="1648"/>
        <v>0</v>
      </c>
      <c r="BY635">
        <f t="shared" si="1648"/>
        <v>0</v>
      </c>
      <c r="BZ635">
        <f t="shared" si="1649"/>
        <v>0</v>
      </c>
      <c r="CA635">
        <f t="shared" si="1649"/>
        <v>0</v>
      </c>
      <c r="CB635">
        <f t="shared" si="1649"/>
        <v>0</v>
      </c>
      <c r="CC635">
        <f t="shared" si="1649"/>
        <v>0</v>
      </c>
      <c r="CD635">
        <f t="shared" si="1649"/>
        <v>0</v>
      </c>
      <c r="CE635">
        <f t="shared" si="1649"/>
        <v>0</v>
      </c>
      <c r="CF635">
        <f t="shared" si="1649"/>
        <v>0</v>
      </c>
      <c r="CG635">
        <f t="shared" si="1649"/>
        <v>0</v>
      </c>
      <c r="CH635">
        <f t="shared" si="1649"/>
        <v>0</v>
      </c>
      <c r="CI635">
        <f t="shared" si="1649"/>
        <v>0</v>
      </c>
      <c r="CJ635">
        <f t="shared" si="1650"/>
        <v>0</v>
      </c>
      <c r="CK635">
        <f t="shared" si="1650"/>
        <v>0</v>
      </c>
      <c r="CL635">
        <f t="shared" si="1650"/>
        <v>0</v>
      </c>
      <c r="CM635">
        <f t="shared" si="1650"/>
        <v>0</v>
      </c>
      <c r="CN635">
        <f t="shared" si="1650"/>
        <v>0</v>
      </c>
      <c r="CO635">
        <f t="shared" si="1650"/>
        <v>0</v>
      </c>
      <c r="CP635">
        <f t="shared" si="1650"/>
        <v>0</v>
      </c>
      <c r="CQ635">
        <f t="shared" si="1650"/>
        <v>0</v>
      </c>
      <c r="CR635">
        <f t="shared" si="1650"/>
        <v>0</v>
      </c>
      <c r="CS635">
        <f t="shared" si="1650"/>
        <v>0</v>
      </c>
      <c r="CT635">
        <f t="shared" si="1651"/>
        <v>0</v>
      </c>
      <c r="CU635">
        <f t="shared" si="1651"/>
        <v>0</v>
      </c>
      <c r="CV635">
        <f t="shared" si="1651"/>
        <v>0</v>
      </c>
      <c r="CW635">
        <f t="shared" si="1651"/>
        <v>0</v>
      </c>
      <c r="CX635">
        <f t="shared" si="1651"/>
        <v>0</v>
      </c>
      <c r="CY635">
        <f t="shared" si="1651"/>
        <v>0</v>
      </c>
      <c r="CZ635">
        <f t="shared" si="1651"/>
        <v>0</v>
      </c>
      <c r="DA635">
        <f t="shared" si="1651"/>
        <v>0</v>
      </c>
      <c r="DB635">
        <f t="shared" si="1651"/>
        <v>0</v>
      </c>
      <c r="DC635">
        <f t="shared" si="1651"/>
        <v>0</v>
      </c>
      <c r="DD635">
        <f t="shared" si="1652"/>
        <v>0</v>
      </c>
      <c r="DE635">
        <f t="shared" si="1652"/>
        <v>0</v>
      </c>
      <c r="DF635">
        <f t="shared" si="1652"/>
        <v>0</v>
      </c>
      <c r="DG635">
        <f t="shared" si="1652"/>
        <v>0</v>
      </c>
      <c r="DH635">
        <f t="shared" si="1652"/>
        <v>0</v>
      </c>
      <c r="DI635">
        <f t="shared" si="1652"/>
        <v>0</v>
      </c>
      <c r="DJ635">
        <f t="shared" si="1652"/>
        <v>0</v>
      </c>
      <c r="DK635">
        <f t="shared" si="1652"/>
        <v>0</v>
      </c>
      <c r="DL635">
        <f t="shared" si="1652"/>
        <v>0</v>
      </c>
      <c r="DM635">
        <f t="shared" si="1652"/>
        <v>0</v>
      </c>
      <c r="DN635">
        <f t="shared" si="1653"/>
        <v>0</v>
      </c>
      <c r="DO635">
        <f t="shared" si="1653"/>
        <v>0</v>
      </c>
      <c r="DP635">
        <f t="shared" si="1653"/>
        <v>0</v>
      </c>
      <c r="DQ635">
        <f t="shared" si="1653"/>
        <v>0</v>
      </c>
      <c r="DR635">
        <f t="shared" si="1653"/>
        <v>0</v>
      </c>
      <c r="DS635">
        <f t="shared" si="1653"/>
        <v>0</v>
      </c>
      <c r="DT635">
        <f t="shared" si="1653"/>
        <v>0</v>
      </c>
      <c r="DU635">
        <f t="shared" si="1653"/>
        <v>0</v>
      </c>
      <c r="DV635">
        <f t="shared" si="1653"/>
        <v>0</v>
      </c>
      <c r="DW635">
        <f t="shared" si="1653"/>
        <v>0</v>
      </c>
      <c r="DX635">
        <f t="shared" si="1654"/>
        <v>0</v>
      </c>
      <c r="DY635">
        <f t="shared" si="1654"/>
        <v>0</v>
      </c>
      <c r="DZ635">
        <f t="shared" si="1654"/>
        <v>0</v>
      </c>
    </row>
    <row r="636" spans="1:130">
      <c r="A636" s="106"/>
      <c r="B636" s="55" t="s">
        <v>210</v>
      </c>
      <c r="C636" s="96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>
        <v>31.645498165396557</v>
      </c>
      <c r="AI636" s="18">
        <v>22.009838369641603</v>
      </c>
      <c r="AJ636" s="18">
        <v>0</v>
      </c>
      <c r="AK636" s="18">
        <v>0</v>
      </c>
      <c r="AL636" s="18">
        <v>0</v>
      </c>
      <c r="AM636" s="18">
        <v>0</v>
      </c>
      <c r="AN636" s="18">
        <v>0</v>
      </c>
      <c r="AO636" s="18">
        <v>0</v>
      </c>
      <c r="AP636" s="18">
        <v>0</v>
      </c>
      <c r="AQ636" s="18">
        <v>0</v>
      </c>
      <c r="AR636" s="18">
        <v>0</v>
      </c>
      <c r="AS636" s="18">
        <v>15.187046342825237</v>
      </c>
      <c r="AT636" s="18">
        <v>12.856801909307876</v>
      </c>
      <c r="AU636" s="18">
        <v>19.340999999999998</v>
      </c>
      <c r="AV636" s="18">
        <v>30.108000000000001</v>
      </c>
      <c r="AW636" s="18">
        <v>27.61</v>
      </c>
      <c r="AX636" s="18">
        <v>53.655000000000001</v>
      </c>
      <c r="AY636" s="18">
        <v>37.565999999999995</v>
      </c>
      <c r="AZ636" s="18">
        <v>59.113999999999997</v>
      </c>
      <c r="BA636" s="18">
        <v>57.21</v>
      </c>
      <c r="BB636" s="18">
        <v>137.1</v>
      </c>
      <c r="BC636" s="18">
        <v>163.24</v>
      </c>
      <c r="BD636" s="18">
        <v>275.07</v>
      </c>
      <c r="BE636" s="25">
        <v>262.5430869398698</v>
      </c>
      <c r="BF636" s="18">
        <v>174.63</v>
      </c>
      <c r="BG636" s="18">
        <v>192.01499999999999</v>
      </c>
      <c r="BH636" s="18">
        <v>493.39600000000002</v>
      </c>
      <c r="BI636" s="18">
        <v>526.50400000000002</v>
      </c>
      <c r="BJ636" s="118">
        <v>561.72</v>
      </c>
      <c r="BK636" s="160">
        <v>325.2957746478873</v>
      </c>
      <c r="BL636" s="18">
        <v>297.06654991243431</v>
      </c>
      <c r="BM636" s="18">
        <v>615.55654894948589</v>
      </c>
      <c r="BN636" s="18">
        <v>397.05882352941177</v>
      </c>
      <c r="BO636" s="103"/>
      <c r="BP636">
        <f t="shared" si="1648"/>
        <v>0</v>
      </c>
      <c r="BQ636">
        <f t="shared" si="1648"/>
        <v>0</v>
      </c>
      <c r="BR636">
        <f t="shared" si="1648"/>
        <v>0</v>
      </c>
      <c r="BS636">
        <f t="shared" si="1648"/>
        <v>0</v>
      </c>
      <c r="BT636">
        <f t="shared" si="1648"/>
        <v>0</v>
      </c>
      <c r="BU636">
        <f t="shared" si="1648"/>
        <v>0</v>
      </c>
      <c r="BV636">
        <f t="shared" si="1648"/>
        <v>0</v>
      </c>
      <c r="BW636">
        <f t="shared" si="1648"/>
        <v>0</v>
      </c>
      <c r="BX636">
        <f t="shared" si="1648"/>
        <v>0</v>
      </c>
      <c r="BY636">
        <f t="shared" si="1648"/>
        <v>0</v>
      </c>
      <c r="BZ636">
        <f t="shared" si="1649"/>
        <v>0</v>
      </c>
      <c r="CA636">
        <f t="shared" si="1649"/>
        <v>0</v>
      </c>
      <c r="CB636">
        <f t="shared" si="1649"/>
        <v>0</v>
      </c>
      <c r="CC636">
        <f t="shared" si="1649"/>
        <v>0</v>
      </c>
      <c r="CD636">
        <f t="shared" si="1649"/>
        <v>0</v>
      </c>
      <c r="CE636">
        <f t="shared" si="1649"/>
        <v>0</v>
      </c>
      <c r="CF636">
        <f t="shared" si="1649"/>
        <v>0</v>
      </c>
      <c r="CG636">
        <f t="shared" si="1649"/>
        <v>0</v>
      </c>
      <c r="CH636">
        <f t="shared" si="1649"/>
        <v>0</v>
      </c>
      <c r="CI636">
        <f t="shared" si="1649"/>
        <v>0</v>
      </c>
      <c r="CJ636">
        <f t="shared" si="1650"/>
        <v>0</v>
      </c>
      <c r="CK636">
        <f t="shared" si="1650"/>
        <v>0</v>
      </c>
      <c r="CL636">
        <f t="shared" si="1650"/>
        <v>0</v>
      </c>
      <c r="CM636">
        <f t="shared" si="1650"/>
        <v>0</v>
      </c>
      <c r="CN636">
        <f t="shared" si="1650"/>
        <v>0</v>
      </c>
      <c r="CO636">
        <f t="shared" si="1650"/>
        <v>0</v>
      </c>
      <c r="CP636">
        <f t="shared" si="1650"/>
        <v>0</v>
      </c>
      <c r="CQ636">
        <f t="shared" si="1650"/>
        <v>0</v>
      </c>
      <c r="CR636">
        <f t="shared" si="1650"/>
        <v>0</v>
      </c>
      <c r="CS636">
        <f t="shared" si="1650"/>
        <v>0</v>
      </c>
      <c r="CT636">
        <f t="shared" si="1651"/>
        <v>0</v>
      </c>
      <c r="CU636">
        <f t="shared" si="1651"/>
        <v>0</v>
      </c>
      <c r="CV636">
        <f t="shared" si="1651"/>
        <v>0</v>
      </c>
      <c r="CW636">
        <f t="shared" si="1651"/>
        <v>0</v>
      </c>
      <c r="CX636">
        <f t="shared" si="1651"/>
        <v>0</v>
      </c>
      <c r="CY636">
        <f t="shared" si="1651"/>
        <v>0</v>
      </c>
      <c r="CZ636">
        <f t="shared" si="1651"/>
        <v>0</v>
      </c>
      <c r="DA636">
        <f t="shared" si="1651"/>
        <v>0</v>
      </c>
      <c r="DB636">
        <f t="shared" si="1651"/>
        <v>0</v>
      </c>
      <c r="DC636">
        <f t="shared" si="1651"/>
        <v>0</v>
      </c>
      <c r="DD636">
        <f t="shared" si="1652"/>
        <v>0</v>
      </c>
      <c r="DE636">
        <f t="shared" si="1652"/>
        <v>0</v>
      </c>
      <c r="DF636">
        <f t="shared" si="1652"/>
        <v>0</v>
      </c>
      <c r="DG636">
        <f t="shared" si="1652"/>
        <v>0</v>
      </c>
      <c r="DH636">
        <f t="shared" si="1652"/>
        <v>0</v>
      </c>
      <c r="DI636">
        <f t="shared" si="1652"/>
        <v>0</v>
      </c>
      <c r="DJ636">
        <f t="shared" si="1652"/>
        <v>0</v>
      </c>
      <c r="DK636">
        <f t="shared" si="1652"/>
        <v>0</v>
      </c>
      <c r="DL636">
        <f t="shared" si="1652"/>
        <v>0</v>
      </c>
      <c r="DM636">
        <f t="shared" si="1652"/>
        <v>0</v>
      </c>
      <c r="DN636">
        <f t="shared" si="1653"/>
        <v>0</v>
      </c>
      <c r="DO636">
        <f t="shared" si="1653"/>
        <v>0</v>
      </c>
      <c r="DP636">
        <f t="shared" si="1653"/>
        <v>0</v>
      </c>
      <c r="DQ636">
        <f t="shared" si="1653"/>
        <v>0</v>
      </c>
      <c r="DR636">
        <f t="shared" si="1653"/>
        <v>0</v>
      </c>
      <c r="DS636">
        <f t="shared" si="1653"/>
        <v>0</v>
      </c>
      <c r="DT636">
        <f t="shared" si="1653"/>
        <v>0</v>
      </c>
      <c r="DU636">
        <f t="shared" si="1653"/>
        <v>0</v>
      </c>
      <c r="DV636">
        <f t="shared" si="1653"/>
        <v>0</v>
      </c>
      <c r="DW636">
        <f t="shared" si="1653"/>
        <v>0</v>
      </c>
      <c r="DX636">
        <f t="shared" si="1654"/>
        <v>0</v>
      </c>
      <c r="DY636">
        <f t="shared" si="1654"/>
        <v>0</v>
      </c>
      <c r="DZ636">
        <f t="shared" si="1654"/>
        <v>0</v>
      </c>
    </row>
    <row r="637" spans="1:130" ht="15.75">
      <c r="A637" s="106"/>
      <c r="B637" s="55"/>
      <c r="C637" s="96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25"/>
      <c r="BF637" s="18"/>
      <c r="BG637" s="18"/>
      <c r="BH637" s="18"/>
      <c r="BI637" s="18"/>
      <c r="BJ637" s="118"/>
      <c r="BK637" s="41"/>
      <c r="BL637" s="41"/>
      <c r="BM637" s="41"/>
      <c r="BN637" s="2"/>
      <c r="BO637" s="103"/>
    </row>
    <row r="638" spans="1:130">
      <c r="A638" s="106">
        <v>79</v>
      </c>
      <c r="B638" s="112" t="s">
        <v>227</v>
      </c>
      <c r="C638" s="96">
        <v>3</v>
      </c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>
        <f t="shared" ref="AI638" si="1655">AI639</f>
        <v>0</v>
      </c>
      <c r="AJ638" s="9">
        <f t="shared" ref="AJ638" si="1656">AJ639</f>
        <v>0</v>
      </c>
      <c r="AK638" s="9">
        <f t="shared" ref="AK638" si="1657">AK639</f>
        <v>0</v>
      </c>
      <c r="AL638" s="9">
        <f t="shared" ref="AL638" si="1658">AL639</f>
        <v>0</v>
      </c>
      <c r="AM638" s="9">
        <f t="shared" ref="AM638" si="1659">AM639</f>
        <v>0</v>
      </c>
      <c r="AN638" s="9">
        <f t="shared" ref="AN638" si="1660">AN639</f>
        <v>0</v>
      </c>
      <c r="AO638" s="9">
        <f t="shared" ref="AO638" si="1661">AO639</f>
        <v>0</v>
      </c>
      <c r="AP638" s="9">
        <f t="shared" ref="AP638" si="1662">AP639</f>
        <v>0</v>
      </c>
      <c r="AQ638" s="9">
        <f t="shared" ref="AQ638" si="1663">AQ639</f>
        <v>0</v>
      </c>
      <c r="AR638" s="9">
        <f t="shared" ref="AR638" si="1664">AR639</f>
        <v>0</v>
      </c>
      <c r="AS638" s="9">
        <f t="shared" ref="AS638" si="1665">AS639</f>
        <v>0</v>
      </c>
      <c r="AT638" s="9">
        <f t="shared" ref="AT638" si="1666">AT639</f>
        <v>0</v>
      </c>
      <c r="AU638" s="9">
        <f t="shared" ref="AU638" si="1667">AU639</f>
        <v>0</v>
      </c>
      <c r="AV638" s="9">
        <f t="shared" ref="AV638" si="1668">AV639</f>
        <v>0</v>
      </c>
      <c r="AW638" s="9">
        <f t="shared" ref="AW638" si="1669">AW639</f>
        <v>0</v>
      </c>
      <c r="AX638" s="9">
        <f t="shared" ref="AX638" si="1670">AX639</f>
        <v>0</v>
      </c>
      <c r="AY638" s="9">
        <f t="shared" ref="AY638" si="1671">AY639</f>
        <v>0</v>
      </c>
      <c r="AZ638" s="9">
        <f t="shared" ref="AZ638" si="1672">AZ639</f>
        <v>0</v>
      </c>
      <c r="BA638" s="9">
        <f>BA639</f>
        <v>11.44</v>
      </c>
      <c r="BB638" s="9">
        <f t="shared" ref="BB638:BN638" si="1673">BB639</f>
        <v>0</v>
      </c>
      <c r="BC638" s="9">
        <f t="shared" si="1673"/>
        <v>0</v>
      </c>
      <c r="BD638" s="9">
        <f t="shared" si="1673"/>
        <v>0</v>
      </c>
      <c r="BE638" s="9">
        <f t="shared" si="1673"/>
        <v>0</v>
      </c>
      <c r="BF638" s="9">
        <f t="shared" si="1673"/>
        <v>0</v>
      </c>
      <c r="BG638" s="9">
        <f t="shared" si="1673"/>
        <v>0</v>
      </c>
      <c r="BH638" s="9">
        <f t="shared" si="1673"/>
        <v>0</v>
      </c>
      <c r="BI638" s="9">
        <f t="shared" si="1673"/>
        <v>0</v>
      </c>
      <c r="BJ638" s="9">
        <f t="shared" si="1673"/>
        <v>0</v>
      </c>
      <c r="BK638" s="9">
        <f t="shared" si="1673"/>
        <v>0</v>
      </c>
      <c r="BL638" s="9">
        <f t="shared" si="1673"/>
        <v>0</v>
      </c>
      <c r="BM638" s="9">
        <f t="shared" si="1673"/>
        <v>0</v>
      </c>
      <c r="BN638" s="9">
        <f t="shared" si="1673"/>
        <v>0</v>
      </c>
      <c r="BO638" s="103"/>
      <c r="BP638">
        <f t="shared" ref="BP638:BY639" si="1674">IF($C638&lt;&gt;"",IF(D638&gt;0,1,0),0)</f>
        <v>0</v>
      </c>
      <c r="BQ638">
        <f t="shared" si="1674"/>
        <v>0</v>
      </c>
      <c r="BR638">
        <f t="shared" si="1674"/>
        <v>0</v>
      </c>
      <c r="BS638">
        <f t="shared" si="1674"/>
        <v>0</v>
      </c>
      <c r="BT638">
        <f t="shared" si="1674"/>
        <v>0</v>
      </c>
      <c r="BU638">
        <f t="shared" si="1674"/>
        <v>0</v>
      </c>
      <c r="BV638">
        <f t="shared" si="1674"/>
        <v>0</v>
      </c>
      <c r="BW638">
        <f t="shared" si="1674"/>
        <v>0</v>
      </c>
      <c r="BX638">
        <f t="shared" si="1674"/>
        <v>0</v>
      </c>
      <c r="BY638">
        <f t="shared" si="1674"/>
        <v>0</v>
      </c>
      <c r="BZ638">
        <f t="shared" ref="BZ638:CI639" si="1675">IF($C638&lt;&gt;"",IF(N638&gt;0,1,0),0)</f>
        <v>0</v>
      </c>
      <c r="CA638">
        <f t="shared" si="1675"/>
        <v>0</v>
      </c>
      <c r="CB638">
        <f t="shared" si="1675"/>
        <v>0</v>
      </c>
      <c r="CC638">
        <f t="shared" si="1675"/>
        <v>0</v>
      </c>
      <c r="CD638">
        <f t="shared" si="1675"/>
        <v>0</v>
      </c>
      <c r="CE638">
        <f t="shared" si="1675"/>
        <v>0</v>
      </c>
      <c r="CF638">
        <f t="shared" si="1675"/>
        <v>0</v>
      </c>
      <c r="CG638">
        <f t="shared" si="1675"/>
        <v>0</v>
      </c>
      <c r="CH638">
        <f t="shared" si="1675"/>
        <v>0</v>
      </c>
      <c r="CI638">
        <f t="shared" si="1675"/>
        <v>0</v>
      </c>
      <c r="CJ638">
        <f t="shared" ref="CJ638:CS639" si="1676">IF($C638&lt;&gt;"",IF(X638&gt;0,1,0),0)</f>
        <v>0</v>
      </c>
      <c r="CK638">
        <f t="shared" si="1676"/>
        <v>0</v>
      </c>
      <c r="CL638">
        <f t="shared" si="1676"/>
        <v>0</v>
      </c>
      <c r="CM638">
        <f t="shared" si="1676"/>
        <v>0</v>
      </c>
      <c r="CN638">
        <f t="shared" si="1676"/>
        <v>0</v>
      </c>
      <c r="CO638">
        <f t="shared" si="1676"/>
        <v>0</v>
      </c>
      <c r="CP638">
        <f t="shared" si="1676"/>
        <v>0</v>
      </c>
      <c r="CQ638">
        <f t="shared" si="1676"/>
        <v>0</v>
      </c>
      <c r="CR638">
        <f t="shared" si="1676"/>
        <v>0</v>
      </c>
      <c r="CS638">
        <f t="shared" si="1676"/>
        <v>0</v>
      </c>
      <c r="CT638">
        <f t="shared" ref="CT638:DC639" si="1677">IF($C638&lt;&gt;"",IF(AH638&gt;0,1,0),0)</f>
        <v>0</v>
      </c>
      <c r="CU638">
        <f t="shared" si="1677"/>
        <v>0</v>
      </c>
      <c r="CV638">
        <f t="shared" si="1677"/>
        <v>0</v>
      </c>
      <c r="CW638">
        <f t="shared" si="1677"/>
        <v>0</v>
      </c>
      <c r="CX638">
        <f t="shared" si="1677"/>
        <v>0</v>
      </c>
      <c r="CY638">
        <f t="shared" si="1677"/>
        <v>0</v>
      </c>
      <c r="CZ638">
        <f t="shared" si="1677"/>
        <v>0</v>
      </c>
      <c r="DA638">
        <f t="shared" si="1677"/>
        <v>0</v>
      </c>
      <c r="DB638">
        <f t="shared" si="1677"/>
        <v>0</v>
      </c>
      <c r="DC638">
        <f t="shared" si="1677"/>
        <v>0</v>
      </c>
      <c r="DD638">
        <f t="shared" ref="DD638:DM639" si="1678">IF($C638&lt;&gt;"",IF(AR638&gt;0,1,0),0)</f>
        <v>0</v>
      </c>
      <c r="DE638">
        <f t="shared" si="1678"/>
        <v>0</v>
      </c>
      <c r="DF638">
        <f t="shared" si="1678"/>
        <v>0</v>
      </c>
      <c r="DG638">
        <f t="shared" si="1678"/>
        <v>0</v>
      </c>
      <c r="DH638">
        <f t="shared" si="1678"/>
        <v>0</v>
      </c>
      <c r="DI638">
        <f t="shared" si="1678"/>
        <v>0</v>
      </c>
      <c r="DJ638">
        <f t="shared" si="1678"/>
        <v>0</v>
      </c>
      <c r="DK638">
        <f t="shared" si="1678"/>
        <v>0</v>
      </c>
      <c r="DL638">
        <f t="shared" si="1678"/>
        <v>0</v>
      </c>
      <c r="DM638">
        <f t="shared" si="1678"/>
        <v>1</v>
      </c>
      <c r="DN638">
        <f t="shared" ref="DN638:DW639" si="1679">IF($C638&lt;&gt;"",IF(BB638&gt;0,1,0),0)</f>
        <v>0</v>
      </c>
      <c r="DO638">
        <f t="shared" si="1679"/>
        <v>0</v>
      </c>
      <c r="DP638">
        <f t="shared" si="1679"/>
        <v>0</v>
      </c>
      <c r="DQ638">
        <f t="shared" si="1679"/>
        <v>0</v>
      </c>
      <c r="DR638">
        <f t="shared" si="1679"/>
        <v>0</v>
      </c>
      <c r="DS638">
        <f t="shared" si="1679"/>
        <v>0</v>
      </c>
      <c r="DT638">
        <f t="shared" si="1679"/>
        <v>0</v>
      </c>
      <c r="DU638">
        <f t="shared" si="1679"/>
        <v>0</v>
      </c>
      <c r="DV638">
        <f t="shared" si="1679"/>
        <v>0</v>
      </c>
      <c r="DW638">
        <f t="shared" si="1679"/>
        <v>0</v>
      </c>
      <c r="DX638">
        <f t="shared" ref="DX638:DZ639" si="1680">IF($C638&lt;&gt;"",IF(BL638&gt;0,1,0),0)</f>
        <v>0</v>
      </c>
      <c r="DY638">
        <f t="shared" si="1680"/>
        <v>0</v>
      </c>
      <c r="DZ638">
        <f t="shared" si="1680"/>
        <v>0</v>
      </c>
    </row>
    <row r="639" spans="1:130">
      <c r="A639" s="106"/>
      <c r="B639" s="109" t="s">
        <v>205</v>
      </c>
      <c r="C639" s="96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18">
        <v>0</v>
      </c>
      <c r="AJ639" s="18">
        <v>0</v>
      </c>
      <c r="AK639" s="18">
        <v>0</v>
      </c>
      <c r="AL639" s="18">
        <v>0</v>
      </c>
      <c r="AM639" s="18">
        <v>0</v>
      </c>
      <c r="AN639" s="18">
        <v>0</v>
      </c>
      <c r="AO639" s="18">
        <v>0</v>
      </c>
      <c r="AP639" s="18">
        <v>0</v>
      </c>
      <c r="AQ639" s="18">
        <v>0</v>
      </c>
      <c r="AR639" s="18">
        <v>0</v>
      </c>
      <c r="AS639" s="18">
        <v>0</v>
      </c>
      <c r="AT639" s="18">
        <v>0</v>
      </c>
      <c r="AU639" s="18">
        <v>0</v>
      </c>
      <c r="AV639" s="18">
        <v>0</v>
      </c>
      <c r="AW639" s="18">
        <v>0</v>
      </c>
      <c r="AX639" s="18">
        <v>0</v>
      </c>
      <c r="AY639" s="18">
        <v>0</v>
      </c>
      <c r="AZ639" s="18">
        <v>0</v>
      </c>
      <c r="BA639" s="34">
        <f>8*1.43</f>
        <v>11.44</v>
      </c>
      <c r="BB639" s="18">
        <v>0</v>
      </c>
      <c r="BC639" s="18">
        <v>0</v>
      </c>
      <c r="BD639" s="18">
        <v>0</v>
      </c>
      <c r="BE639" s="18">
        <v>0</v>
      </c>
      <c r="BF639" s="18">
        <v>0</v>
      </c>
      <c r="BG639" s="18">
        <v>0</v>
      </c>
      <c r="BH639" s="18">
        <v>0</v>
      </c>
      <c r="BI639" s="18">
        <v>0</v>
      </c>
      <c r="BJ639" s="18">
        <v>0</v>
      </c>
      <c r="BK639" s="18">
        <v>0</v>
      </c>
      <c r="BL639" s="18">
        <v>0</v>
      </c>
      <c r="BM639" s="18">
        <v>0</v>
      </c>
      <c r="BN639" s="18">
        <v>0</v>
      </c>
      <c r="BO639" s="103"/>
      <c r="BP639">
        <f t="shared" si="1674"/>
        <v>0</v>
      </c>
      <c r="BQ639">
        <f t="shared" si="1674"/>
        <v>0</v>
      </c>
      <c r="BR639">
        <f t="shared" si="1674"/>
        <v>0</v>
      </c>
      <c r="BS639">
        <f t="shared" si="1674"/>
        <v>0</v>
      </c>
      <c r="BT639">
        <f t="shared" si="1674"/>
        <v>0</v>
      </c>
      <c r="BU639">
        <f t="shared" si="1674"/>
        <v>0</v>
      </c>
      <c r="BV639">
        <f t="shared" si="1674"/>
        <v>0</v>
      </c>
      <c r="BW639">
        <f t="shared" si="1674"/>
        <v>0</v>
      </c>
      <c r="BX639">
        <f t="shared" si="1674"/>
        <v>0</v>
      </c>
      <c r="BY639">
        <f t="shared" si="1674"/>
        <v>0</v>
      </c>
      <c r="BZ639">
        <f t="shared" si="1675"/>
        <v>0</v>
      </c>
      <c r="CA639">
        <f t="shared" si="1675"/>
        <v>0</v>
      </c>
      <c r="CB639">
        <f t="shared" si="1675"/>
        <v>0</v>
      </c>
      <c r="CC639">
        <f t="shared" si="1675"/>
        <v>0</v>
      </c>
      <c r="CD639">
        <f t="shared" si="1675"/>
        <v>0</v>
      </c>
      <c r="CE639">
        <f t="shared" si="1675"/>
        <v>0</v>
      </c>
      <c r="CF639">
        <f t="shared" si="1675"/>
        <v>0</v>
      </c>
      <c r="CG639">
        <f t="shared" si="1675"/>
        <v>0</v>
      </c>
      <c r="CH639">
        <f t="shared" si="1675"/>
        <v>0</v>
      </c>
      <c r="CI639">
        <f t="shared" si="1675"/>
        <v>0</v>
      </c>
      <c r="CJ639">
        <f t="shared" si="1676"/>
        <v>0</v>
      </c>
      <c r="CK639">
        <f t="shared" si="1676"/>
        <v>0</v>
      </c>
      <c r="CL639">
        <f t="shared" si="1676"/>
        <v>0</v>
      </c>
      <c r="CM639">
        <f t="shared" si="1676"/>
        <v>0</v>
      </c>
      <c r="CN639">
        <f t="shared" si="1676"/>
        <v>0</v>
      </c>
      <c r="CO639">
        <f t="shared" si="1676"/>
        <v>0</v>
      </c>
      <c r="CP639">
        <f t="shared" si="1676"/>
        <v>0</v>
      </c>
      <c r="CQ639">
        <f t="shared" si="1676"/>
        <v>0</v>
      </c>
      <c r="CR639">
        <f t="shared" si="1676"/>
        <v>0</v>
      </c>
      <c r="CS639">
        <f t="shared" si="1676"/>
        <v>0</v>
      </c>
      <c r="CT639">
        <f t="shared" si="1677"/>
        <v>0</v>
      </c>
      <c r="CU639">
        <f t="shared" si="1677"/>
        <v>0</v>
      </c>
      <c r="CV639">
        <f t="shared" si="1677"/>
        <v>0</v>
      </c>
      <c r="CW639">
        <f t="shared" si="1677"/>
        <v>0</v>
      </c>
      <c r="CX639">
        <f t="shared" si="1677"/>
        <v>0</v>
      </c>
      <c r="CY639">
        <f t="shared" si="1677"/>
        <v>0</v>
      </c>
      <c r="CZ639">
        <f t="shared" si="1677"/>
        <v>0</v>
      </c>
      <c r="DA639">
        <f t="shared" si="1677"/>
        <v>0</v>
      </c>
      <c r="DB639">
        <f t="shared" si="1677"/>
        <v>0</v>
      </c>
      <c r="DC639">
        <f t="shared" si="1677"/>
        <v>0</v>
      </c>
      <c r="DD639">
        <f t="shared" si="1678"/>
        <v>0</v>
      </c>
      <c r="DE639">
        <f t="shared" si="1678"/>
        <v>0</v>
      </c>
      <c r="DF639">
        <f t="shared" si="1678"/>
        <v>0</v>
      </c>
      <c r="DG639">
        <f t="shared" si="1678"/>
        <v>0</v>
      </c>
      <c r="DH639">
        <f t="shared" si="1678"/>
        <v>0</v>
      </c>
      <c r="DI639">
        <f t="shared" si="1678"/>
        <v>0</v>
      </c>
      <c r="DJ639">
        <f t="shared" si="1678"/>
        <v>0</v>
      </c>
      <c r="DK639">
        <f t="shared" si="1678"/>
        <v>0</v>
      </c>
      <c r="DL639">
        <f t="shared" si="1678"/>
        <v>0</v>
      </c>
      <c r="DM639">
        <f t="shared" si="1678"/>
        <v>0</v>
      </c>
      <c r="DN639">
        <f t="shared" si="1679"/>
        <v>0</v>
      </c>
      <c r="DO639">
        <f t="shared" si="1679"/>
        <v>0</v>
      </c>
      <c r="DP639">
        <f t="shared" si="1679"/>
        <v>0</v>
      </c>
      <c r="DQ639">
        <f t="shared" si="1679"/>
        <v>0</v>
      </c>
      <c r="DR639">
        <f t="shared" si="1679"/>
        <v>0</v>
      </c>
      <c r="DS639">
        <f t="shared" si="1679"/>
        <v>0</v>
      </c>
      <c r="DT639">
        <f t="shared" si="1679"/>
        <v>0</v>
      </c>
      <c r="DU639">
        <f t="shared" si="1679"/>
        <v>0</v>
      </c>
      <c r="DV639">
        <f t="shared" si="1679"/>
        <v>0</v>
      </c>
      <c r="DW639">
        <f t="shared" si="1679"/>
        <v>0</v>
      </c>
      <c r="DX639">
        <f t="shared" si="1680"/>
        <v>0</v>
      </c>
      <c r="DY639">
        <f t="shared" si="1680"/>
        <v>0</v>
      </c>
      <c r="DZ639">
        <f t="shared" si="1680"/>
        <v>0</v>
      </c>
    </row>
    <row r="640" spans="1:130" ht="15.75">
      <c r="A640" s="106" t="str">
        <f>IF(LEFT(B721,1)&lt;&gt;"",IF(LEFT(B721,1)&lt;&gt;" ",COUNT($A$66:A634)+1,""),"")</f>
        <v/>
      </c>
      <c r="B640" s="19"/>
      <c r="C640" s="96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  <c r="AZ640" s="31"/>
      <c r="BA640" s="31"/>
      <c r="BB640" s="31"/>
      <c r="BC640" s="31"/>
      <c r="BD640" s="31"/>
      <c r="BE640" s="57"/>
      <c r="BF640" s="31"/>
      <c r="BG640" s="31"/>
      <c r="BH640" s="2"/>
      <c r="BI640" s="2"/>
      <c r="BJ640" s="2"/>
      <c r="BK640" s="2"/>
      <c r="BL640" s="2"/>
      <c r="BM640" s="2"/>
      <c r="BN640" s="2"/>
      <c r="BO640" s="103"/>
    </row>
    <row r="641" spans="1:130">
      <c r="A641" s="105">
        <f>IF(LEFT(B641,1)&lt;&gt;"",IF(LEFT(B641,1)&lt;&gt;" ",COUNT($A$66:A640)+1,""),"")</f>
        <v>80</v>
      </c>
      <c r="B641" s="54" t="s">
        <v>92</v>
      </c>
      <c r="C641" s="96">
        <v>4</v>
      </c>
      <c r="D641" s="22">
        <f>SUM(D642:D647)</f>
        <v>0</v>
      </c>
      <c r="E641" s="22">
        <f t="shared" ref="E641:BK641" si="1681">SUM(E642:E647)</f>
        <v>0</v>
      </c>
      <c r="F641" s="22">
        <f t="shared" si="1681"/>
        <v>0</v>
      </c>
      <c r="G641" s="22">
        <f t="shared" si="1681"/>
        <v>0</v>
      </c>
      <c r="H641" s="22">
        <f t="shared" si="1681"/>
        <v>0</v>
      </c>
      <c r="I641" s="22">
        <f t="shared" si="1681"/>
        <v>0</v>
      </c>
      <c r="J641" s="22">
        <f t="shared" si="1681"/>
        <v>0</v>
      </c>
      <c r="K641" s="22">
        <f t="shared" si="1681"/>
        <v>0</v>
      </c>
      <c r="L641" s="22">
        <f t="shared" si="1681"/>
        <v>0</v>
      </c>
      <c r="M641" s="22">
        <f t="shared" si="1681"/>
        <v>0</v>
      </c>
      <c r="N641" s="22">
        <f t="shared" si="1681"/>
        <v>0</v>
      </c>
      <c r="O641" s="22">
        <f t="shared" si="1681"/>
        <v>0</v>
      </c>
      <c r="P641" s="22">
        <f t="shared" si="1681"/>
        <v>0</v>
      </c>
      <c r="Q641" s="22">
        <f t="shared" si="1681"/>
        <v>0</v>
      </c>
      <c r="R641" s="22">
        <f t="shared" si="1681"/>
        <v>0</v>
      </c>
      <c r="S641" s="22">
        <f t="shared" si="1681"/>
        <v>0</v>
      </c>
      <c r="T641" s="22">
        <f t="shared" si="1681"/>
        <v>0.3</v>
      </c>
      <c r="U641" s="22">
        <f t="shared" si="1681"/>
        <v>0</v>
      </c>
      <c r="V641" s="22">
        <f t="shared" si="1681"/>
        <v>0</v>
      </c>
      <c r="W641" s="22">
        <f t="shared" si="1681"/>
        <v>0</v>
      </c>
      <c r="X641" s="22">
        <f t="shared" si="1681"/>
        <v>0</v>
      </c>
      <c r="Y641" s="22">
        <f t="shared" si="1681"/>
        <v>0</v>
      </c>
      <c r="Z641" s="22">
        <f t="shared" si="1681"/>
        <v>8.2650000000000006</v>
      </c>
      <c r="AA641" s="22">
        <f t="shared" si="1681"/>
        <v>17.933</v>
      </c>
      <c r="AB641" s="22">
        <f t="shared" si="1681"/>
        <v>27.550999999999998</v>
      </c>
      <c r="AC641" s="22">
        <f t="shared" si="1681"/>
        <v>37.084000000000003</v>
      </c>
      <c r="AD641" s="22">
        <f t="shared" si="1681"/>
        <v>47.128999999999998</v>
      </c>
      <c r="AE641" s="22">
        <f t="shared" si="1681"/>
        <v>64.253999999999991</v>
      </c>
      <c r="AF641" s="22">
        <f t="shared" si="1681"/>
        <v>96.244</v>
      </c>
      <c r="AG641" s="22">
        <f t="shared" si="1681"/>
        <v>130.399</v>
      </c>
      <c r="AH641" s="22">
        <f t="shared" si="1681"/>
        <v>171.30699999999999</v>
      </c>
      <c r="AI641" s="22">
        <f t="shared" si="1681"/>
        <v>183.43099999999998</v>
      </c>
      <c r="AJ641" s="22">
        <f t="shared" si="1681"/>
        <v>77.798000000000002</v>
      </c>
      <c r="AK641" s="22">
        <f t="shared" si="1681"/>
        <v>71.975999999999999</v>
      </c>
      <c r="AL641" s="22">
        <f t="shared" si="1681"/>
        <v>59.594999999999999</v>
      </c>
      <c r="AM641" s="22">
        <f t="shared" si="1681"/>
        <v>51.298999999999999</v>
      </c>
      <c r="AN641" s="22">
        <f t="shared" si="1681"/>
        <v>0</v>
      </c>
      <c r="AO641" s="22">
        <f t="shared" si="1681"/>
        <v>0</v>
      </c>
      <c r="AP641" s="22">
        <f t="shared" si="1681"/>
        <v>0</v>
      </c>
      <c r="AQ641" s="22">
        <f t="shared" si="1681"/>
        <v>0</v>
      </c>
      <c r="AR641" s="22">
        <f t="shared" si="1681"/>
        <v>9.8160000000000001E-4</v>
      </c>
      <c r="AS641" s="22">
        <f>SUM(AS642:AS647)</f>
        <v>0</v>
      </c>
      <c r="AT641" s="22">
        <f t="shared" si="1681"/>
        <v>0.1254275</v>
      </c>
      <c r="AU641" s="22">
        <f t="shared" si="1681"/>
        <v>0</v>
      </c>
      <c r="AV641" s="22">
        <f t="shared" si="1681"/>
        <v>0</v>
      </c>
      <c r="AW641" s="22">
        <f t="shared" si="1681"/>
        <v>0</v>
      </c>
      <c r="AX641" s="22">
        <f t="shared" si="1681"/>
        <v>0</v>
      </c>
      <c r="AY641" s="22">
        <f t="shared" si="1681"/>
        <v>0</v>
      </c>
      <c r="AZ641" s="22">
        <f t="shared" si="1681"/>
        <v>0</v>
      </c>
      <c r="BA641" s="22">
        <f t="shared" si="1681"/>
        <v>0</v>
      </c>
      <c r="BB641" s="22">
        <f t="shared" si="1681"/>
        <v>0</v>
      </c>
      <c r="BC641" s="22">
        <f t="shared" si="1681"/>
        <v>0</v>
      </c>
      <c r="BD641" s="22">
        <f t="shared" si="1681"/>
        <v>0</v>
      </c>
      <c r="BE641" s="22">
        <f t="shared" si="1681"/>
        <v>0</v>
      </c>
      <c r="BF641" s="22">
        <f t="shared" si="1681"/>
        <v>0</v>
      </c>
      <c r="BG641" s="22">
        <f t="shared" si="1681"/>
        <v>0</v>
      </c>
      <c r="BH641" s="22">
        <f t="shared" si="1681"/>
        <v>0</v>
      </c>
      <c r="BI641" s="22">
        <f t="shared" si="1681"/>
        <v>0</v>
      </c>
      <c r="BJ641" s="22">
        <f t="shared" si="1681"/>
        <v>0</v>
      </c>
      <c r="BK641" s="22">
        <f t="shared" si="1681"/>
        <v>0</v>
      </c>
      <c r="BL641" s="22">
        <f>SUM(BL642:BL647)</f>
        <v>37502.042000000001</v>
      </c>
      <c r="BM641" s="22">
        <f>SUM(BM642:BM647)</f>
        <v>39956.633999999998</v>
      </c>
      <c r="BN641" s="22">
        <f>SUM(BN642:BN647)</f>
        <v>42330</v>
      </c>
      <c r="BO641" s="103"/>
      <c r="BP641">
        <f t="shared" ref="BP641:BY648" si="1682">IF($C641&lt;&gt;"",IF(D641&gt;0,1,0),0)</f>
        <v>0</v>
      </c>
      <c r="BQ641">
        <f t="shared" si="1682"/>
        <v>0</v>
      </c>
      <c r="BR641">
        <f t="shared" si="1682"/>
        <v>0</v>
      </c>
      <c r="BS641">
        <f t="shared" si="1682"/>
        <v>0</v>
      </c>
      <c r="BT641">
        <f t="shared" si="1682"/>
        <v>0</v>
      </c>
      <c r="BU641">
        <f t="shared" si="1682"/>
        <v>0</v>
      </c>
      <c r="BV641">
        <f t="shared" si="1682"/>
        <v>0</v>
      </c>
      <c r="BW641">
        <f t="shared" si="1682"/>
        <v>0</v>
      </c>
      <c r="BX641">
        <f t="shared" si="1682"/>
        <v>0</v>
      </c>
      <c r="BY641">
        <f t="shared" si="1682"/>
        <v>0</v>
      </c>
      <c r="BZ641">
        <f t="shared" ref="BZ641:CI648" si="1683">IF($C641&lt;&gt;"",IF(N641&gt;0,1,0),0)</f>
        <v>0</v>
      </c>
      <c r="CA641">
        <f t="shared" si="1683"/>
        <v>0</v>
      </c>
      <c r="CB641">
        <f t="shared" si="1683"/>
        <v>0</v>
      </c>
      <c r="CC641">
        <f t="shared" si="1683"/>
        <v>0</v>
      </c>
      <c r="CD641">
        <f t="shared" si="1683"/>
        <v>0</v>
      </c>
      <c r="CE641">
        <f t="shared" si="1683"/>
        <v>0</v>
      </c>
      <c r="CF641">
        <f t="shared" si="1683"/>
        <v>1</v>
      </c>
      <c r="CG641">
        <f t="shared" si="1683"/>
        <v>0</v>
      </c>
      <c r="CH641">
        <f t="shared" si="1683"/>
        <v>0</v>
      </c>
      <c r="CI641">
        <f t="shared" si="1683"/>
        <v>0</v>
      </c>
      <c r="CJ641">
        <f t="shared" ref="CJ641:CS648" si="1684">IF($C641&lt;&gt;"",IF(X641&gt;0,1,0),0)</f>
        <v>0</v>
      </c>
      <c r="CK641">
        <f t="shared" si="1684"/>
        <v>0</v>
      </c>
      <c r="CL641">
        <f t="shared" si="1684"/>
        <v>1</v>
      </c>
      <c r="CM641">
        <f t="shared" si="1684"/>
        <v>1</v>
      </c>
      <c r="CN641">
        <f t="shared" si="1684"/>
        <v>1</v>
      </c>
      <c r="CO641">
        <f t="shared" si="1684"/>
        <v>1</v>
      </c>
      <c r="CP641">
        <f t="shared" si="1684"/>
        <v>1</v>
      </c>
      <c r="CQ641">
        <f t="shared" si="1684"/>
        <v>1</v>
      </c>
      <c r="CR641">
        <f t="shared" si="1684"/>
        <v>1</v>
      </c>
      <c r="CS641">
        <f t="shared" si="1684"/>
        <v>1</v>
      </c>
      <c r="CT641">
        <f t="shared" ref="CT641:DC648" si="1685">IF($C641&lt;&gt;"",IF(AH641&gt;0,1,0),0)</f>
        <v>1</v>
      </c>
      <c r="CU641">
        <f t="shared" si="1685"/>
        <v>1</v>
      </c>
      <c r="CV641">
        <f t="shared" si="1685"/>
        <v>1</v>
      </c>
      <c r="CW641">
        <f t="shared" si="1685"/>
        <v>1</v>
      </c>
      <c r="CX641">
        <f t="shared" si="1685"/>
        <v>1</v>
      </c>
      <c r="CY641">
        <f t="shared" si="1685"/>
        <v>1</v>
      </c>
      <c r="CZ641">
        <f t="shared" si="1685"/>
        <v>0</v>
      </c>
      <c r="DA641">
        <f t="shared" si="1685"/>
        <v>0</v>
      </c>
      <c r="DB641">
        <f t="shared" si="1685"/>
        <v>0</v>
      </c>
      <c r="DC641">
        <f t="shared" si="1685"/>
        <v>0</v>
      </c>
      <c r="DD641">
        <f t="shared" ref="DD641:DM648" si="1686">IF($C641&lt;&gt;"",IF(AR641&gt;0,1,0),0)</f>
        <v>1</v>
      </c>
      <c r="DE641">
        <f t="shared" si="1686"/>
        <v>0</v>
      </c>
      <c r="DF641">
        <f t="shared" si="1686"/>
        <v>1</v>
      </c>
      <c r="DG641">
        <f t="shared" si="1686"/>
        <v>0</v>
      </c>
      <c r="DH641">
        <f t="shared" si="1686"/>
        <v>0</v>
      </c>
      <c r="DI641">
        <f t="shared" si="1686"/>
        <v>0</v>
      </c>
      <c r="DJ641">
        <f t="shared" si="1686"/>
        <v>0</v>
      </c>
      <c r="DK641">
        <f t="shared" si="1686"/>
        <v>0</v>
      </c>
      <c r="DL641">
        <f t="shared" si="1686"/>
        <v>0</v>
      </c>
      <c r="DM641">
        <f t="shared" si="1686"/>
        <v>0</v>
      </c>
      <c r="DN641">
        <f t="shared" ref="DN641:DW648" si="1687">IF($C641&lt;&gt;"",IF(BB641&gt;0,1,0),0)</f>
        <v>0</v>
      </c>
      <c r="DO641">
        <f t="shared" si="1687"/>
        <v>0</v>
      </c>
      <c r="DP641">
        <f t="shared" si="1687"/>
        <v>0</v>
      </c>
      <c r="DQ641">
        <f t="shared" si="1687"/>
        <v>0</v>
      </c>
      <c r="DR641">
        <f t="shared" si="1687"/>
        <v>0</v>
      </c>
      <c r="DS641">
        <f t="shared" si="1687"/>
        <v>0</v>
      </c>
      <c r="DT641">
        <f t="shared" si="1687"/>
        <v>0</v>
      </c>
      <c r="DU641">
        <f t="shared" si="1687"/>
        <v>0</v>
      </c>
      <c r="DV641">
        <f t="shared" si="1687"/>
        <v>0</v>
      </c>
      <c r="DW641">
        <f t="shared" si="1687"/>
        <v>0</v>
      </c>
      <c r="DX641">
        <f t="shared" ref="DX641:DZ648" si="1688">IF($C641&lt;&gt;"",IF(BL641&gt;0,1,0),0)</f>
        <v>1</v>
      </c>
      <c r="DY641">
        <f t="shared" si="1688"/>
        <v>1</v>
      </c>
      <c r="DZ641">
        <f t="shared" si="1688"/>
        <v>1</v>
      </c>
    </row>
    <row r="642" spans="1:130">
      <c r="A642" s="105"/>
      <c r="B642" s="59" t="s">
        <v>181</v>
      </c>
      <c r="C642" s="96"/>
      <c r="D642" s="60">
        <v>0</v>
      </c>
      <c r="E642" s="60">
        <v>0</v>
      </c>
      <c r="F642" s="60">
        <v>0</v>
      </c>
      <c r="G642" s="60">
        <v>0</v>
      </c>
      <c r="H642" s="60">
        <v>0</v>
      </c>
      <c r="I642" s="60">
        <v>0</v>
      </c>
      <c r="J642" s="60">
        <v>0</v>
      </c>
      <c r="K642" s="60">
        <v>0</v>
      </c>
      <c r="L642" s="60">
        <v>0</v>
      </c>
      <c r="M642" s="60">
        <v>0</v>
      </c>
      <c r="N642" s="18">
        <v>0</v>
      </c>
      <c r="O642" s="18">
        <v>0</v>
      </c>
      <c r="P642" s="18">
        <v>0</v>
      </c>
      <c r="Q642" s="18">
        <v>0</v>
      </c>
      <c r="R642" s="18">
        <v>0</v>
      </c>
      <c r="S642" s="18">
        <v>0</v>
      </c>
      <c r="T642" s="18">
        <v>0.3</v>
      </c>
      <c r="U642" s="18">
        <v>0</v>
      </c>
      <c r="V642" s="18">
        <v>0</v>
      </c>
      <c r="W642" s="18">
        <v>0</v>
      </c>
      <c r="X642" s="18">
        <v>0</v>
      </c>
      <c r="Y642" s="18">
        <v>0</v>
      </c>
      <c r="Z642" s="18">
        <v>0</v>
      </c>
      <c r="AA642" s="18">
        <v>0</v>
      </c>
      <c r="AB642" s="18">
        <v>0</v>
      </c>
      <c r="AC642" s="18">
        <v>0</v>
      </c>
      <c r="AD642" s="18">
        <v>0</v>
      </c>
      <c r="AE642" s="18">
        <v>0</v>
      </c>
      <c r="AF642" s="18">
        <v>0</v>
      </c>
      <c r="AG642" s="18">
        <v>0</v>
      </c>
      <c r="AH642" s="18">
        <v>0</v>
      </c>
      <c r="AI642" s="18">
        <v>0</v>
      </c>
      <c r="AJ642" s="18">
        <v>0</v>
      </c>
      <c r="AK642" s="18">
        <v>0</v>
      </c>
      <c r="AL642" s="18">
        <v>0</v>
      </c>
      <c r="AM642" s="18">
        <v>0</v>
      </c>
      <c r="AN642" s="18">
        <v>0</v>
      </c>
      <c r="AO642" s="18">
        <v>0</v>
      </c>
      <c r="AP642" s="18">
        <v>0</v>
      </c>
      <c r="AQ642" s="18">
        <v>0</v>
      </c>
      <c r="AR642" s="18">
        <v>0</v>
      </c>
      <c r="AS642" s="18">
        <v>0</v>
      </c>
      <c r="AT642" s="18">
        <v>0</v>
      </c>
      <c r="AU642" s="18">
        <v>0</v>
      </c>
      <c r="AV642" s="18">
        <v>0</v>
      </c>
      <c r="AW642" s="18">
        <v>0</v>
      </c>
      <c r="AX642" s="18">
        <v>0</v>
      </c>
      <c r="AY642" s="18">
        <v>0</v>
      </c>
      <c r="AZ642" s="18">
        <v>0</v>
      </c>
      <c r="BA642" s="18">
        <v>0</v>
      </c>
      <c r="BB642" s="18">
        <v>0</v>
      </c>
      <c r="BC642" s="18">
        <v>0</v>
      </c>
      <c r="BD642" s="18">
        <v>0</v>
      </c>
      <c r="BE642" s="25">
        <v>0</v>
      </c>
      <c r="BF642" s="18">
        <v>0</v>
      </c>
      <c r="BG642" s="18">
        <v>0</v>
      </c>
      <c r="BH642" s="18">
        <v>0</v>
      </c>
      <c r="BI642" s="18">
        <v>0</v>
      </c>
      <c r="BJ642" s="118">
        <v>0</v>
      </c>
      <c r="BK642" s="118">
        <v>0</v>
      </c>
      <c r="BL642" s="118">
        <v>0</v>
      </c>
      <c r="BM642" s="118">
        <v>0</v>
      </c>
      <c r="BN642" s="118">
        <v>0</v>
      </c>
      <c r="BO642" s="103"/>
      <c r="BP642">
        <f t="shared" si="1682"/>
        <v>0</v>
      </c>
      <c r="BQ642">
        <f t="shared" si="1682"/>
        <v>0</v>
      </c>
      <c r="BR642">
        <f t="shared" si="1682"/>
        <v>0</v>
      </c>
      <c r="BS642">
        <f t="shared" si="1682"/>
        <v>0</v>
      </c>
      <c r="BT642">
        <f t="shared" si="1682"/>
        <v>0</v>
      </c>
      <c r="BU642">
        <f t="shared" si="1682"/>
        <v>0</v>
      </c>
      <c r="BV642">
        <f t="shared" si="1682"/>
        <v>0</v>
      </c>
      <c r="BW642">
        <f t="shared" si="1682"/>
        <v>0</v>
      </c>
      <c r="BX642">
        <f t="shared" si="1682"/>
        <v>0</v>
      </c>
      <c r="BY642">
        <f t="shared" si="1682"/>
        <v>0</v>
      </c>
      <c r="BZ642">
        <f t="shared" si="1683"/>
        <v>0</v>
      </c>
      <c r="CA642">
        <f t="shared" si="1683"/>
        <v>0</v>
      </c>
      <c r="CB642">
        <f t="shared" si="1683"/>
        <v>0</v>
      </c>
      <c r="CC642">
        <f t="shared" si="1683"/>
        <v>0</v>
      </c>
      <c r="CD642">
        <f t="shared" si="1683"/>
        <v>0</v>
      </c>
      <c r="CE642">
        <f t="shared" si="1683"/>
        <v>0</v>
      </c>
      <c r="CF642">
        <f t="shared" si="1683"/>
        <v>0</v>
      </c>
      <c r="CG642">
        <f t="shared" si="1683"/>
        <v>0</v>
      </c>
      <c r="CH642">
        <f t="shared" si="1683"/>
        <v>0</v>
      </c>
      <c r="CI642">
        <f t="shared" si="1683"/>
        <v>0</v>
      </c>
      <c r="CJ642">
        <f t="shared" si="1684"/>
        <v>0</v>
      </c>
      <c r="CK642">
        <f t="shared" si="1684"/>
        <v>0</v>
      </c>
      <c r="CL642">
        <f t="shared" si="1684"/>
        <v>0</v>
      </c>
      <c r="CM642">
        <f t="shared" si="1684"/>
        <v>0</v>
      </c>
      <c r="CN642">
        <f t="shared" si="1684"/>
        <v>0</v>
      </c>
      <c r="CO642">
        <f t="shared" si="1684"/>
        <v>0</v>
      </c>
      <c r="CP642">
        <f t="shared" si="1684"/>
        <v>0</v>
      </c>
      <c r="CQ642">
        <f t="shared" si="1684"/>
        <v>0</v>
      </c>
      <c r="CR642">
        <f t="shared" si="1684"/>
        <v>0</v>
      </c>
      <c r="CS642">
        <f t="shared" si="1684"/>
        <v>0</v>
      </c>
      <c r="CT642">
        <f t="shared" si="1685"/>
        <v>0</v>
      </c>
      <c r="CU642">
        <f t="shared" si="1685"/>
        <v>0</v>
      </c>
      <c r="CV642">
        <f t="shared" si="1685"/>
        <v>0</v>
      </c>
      <c r="CW642">
        <f t="shared" si="1685"/>
        <v>0</v>
      </c>
      <c r="CX642">
        <f t="shared" si="1685"/>
        <v>0</v>
      </c>
      <c r="CY642">
        <f t="shared" si="1685"/>
        <v>0</v>
      </c>
      <c r="CZ642">
        <f t="shared" si="1685"/>
        <v>0</v>
      </c>
      <c r="DA642">
        <f t="shared" si="1685"/>
        <v>0</v>
      </c>
      <c r="DB642">
        <f t="shared" si="1685"/>
        <v>0</v>
      </c>
      <c r="DC642">
        <f t="shared" si="1685"/>
        <v>0</v>
      </c>
      <c r="DD642">
        <f t="shared" si="1686"/>
        <v>0</v>
      </c>
      <c r="DE642">
        <f t="shared" si="1686"/>
        <v>0</v>
      </c>
      <c r="DF642">
        <f t="shared" si="1686"/>
        <v>0</v>
      </c>
      <c r="DG642">
        <f t="shared" si="1686"/>
        <v>0</v>
      </c>
      <c r="DH642">
        <f t="shared" si="1686"/>
        <v>0</v>
      </c>
      <c r="DI642">
        <f t="shared" si="1686"/>
        <v>0</v>
      </c>
      <c r="DJ642">
        <f t="shared" si="1686"/>
        <v>0</v>
      </c>
      <c r="DK642">
        <f t="shared" si="1686"/>
        <v>0</v>
      </c>
      <c r="DL642">
        <f t="shared" si="1686"/>
        <v>0</v>
      </c>
      <c r="DM642">
        <f t="shared" si="1686"/>
        <v>0</v>
      </c>
      <c r="DN642">
        <f t="shared" si="1687"/>
        <v>0</v>
      </c>
      <c r="DO642">
        <f t="shared" si="1687"/>
        <v>0</v>
      </c>
      <c r="DP642">
        <f t="shared" si="1687"/>
        <v>0</v>
      </c>
      <c r="DQ642">
        <f t="shared" si="1687"/>
        <v>0</v>
      </c>
      <c r="DR642">
        <f t="shared" si="1687"/>
        <v>0</v>
      </c>
      <c r="DS642">
        <f t="shared" si="1687"/>
        <v>0</v>
      </c>
      <c r="DT642">
        <f t="shared" si="1687"/>
        <v>0</v>
      </c>
      <c r="DU642">
        <f t="shared" si="1687"/>
        <v>0</v>
      </c>
      <c r="DV642">
        <f t="shared" si="1687"/>
        <v>0</v>
      </c>
      <c r="DW642">
        <f t="shared" si="1687"/>
        <v>0</v>
      </c>
      <c r="DX642">
        <f t="shared" si="1688"/>
        <v>0</v>
      </c>
      <c r="DY642">
        <f t="shared" si="1688"/>
        <v>0</v>
      </c>
      <c r="DZ642">
        <f t="shared" si="1688"/>
        <v>0</v>
      </c>
    </row>
    <row r="643" spans="1:130">
      <c r="A643" s="105"/>
      <c r="B643" s="59" t="s">
        <v>2</v>
      </c>
      <c r="C643" s="96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25"/>
      <c r="BF643" s="18"/>
      <c r="BG643" s="18"/>
      <c r="BH643" s="18"/>
      <c r="BI643" s="18"/>
      <c r="BJ643" s="118"/>
      <c r="BK643" s="118"/>
      <c r="BL643" s="118">
        <v>241</v>
      </c>
      <c r="BM643" s="118">
        <v>229</v>
      </c>
      <c r="BN643" s="118">
        <v>235</v>
      </c>
      <c r="BO643" s="103"/>
      <c r="BP643">
        <f t="shared" si="1682"/>
        <v>0</v>
      </c>
      <c r="BQ643">
        <f t="shared" si="1682"/>
        <v>0</v>
      </c>
      <c r="BR643">
        <f t="shared" si="1682"/>
        <v>0</v>
      </c>
      <c r="BS643">
        <f t="shared" si="1682"/>
        <v>0</v>
      </c>
      <c r="BT643">
        <f t="shared" si="1682"/>
        <v>0</v>
      </c>
      <c r="BU643">
        <f t="shared" si="1682"/>
        <v>0</v>
      </c>
      <c r="BV643">
        <f t="shared" si="1682"/>
        <v>0</v>
      </c>
      <c r="BW643">
        <f t="shared" si="1682"/>
        <v>0</v>
      </c>
      <c r="BX643">
        <f t="shared" si="1682"/>
        <v>0</v>
      </c>
      <c r="BY643">
        <f t="shared" si="1682"/>
        <v>0</v>
      </c>
      <c r="BZ643">
        <f t="shared" si="1683"/>
        <v>0</v>
      </c>
      <c r="CA643">
        <f t="shared" si="1683"/>
        <v>0</v>
      </c>
      <c r="CB643">
        <f t="shared" si="1683"/>
        <v>0</v>
      </c>
      <c r="CC643">
        <f t="shared" si="1683"/>
        <v>0</v>
      </c>
      <c r="CD643">
        <f t="shared" si="1683"/>
        <v>0</v>
      </c>
      <c r="CE643">
        <f t="shared" si="1683"/>
        <v>0</v>
      </c>
      <c r="CF643">
        <f t="shared" si="1683"/>
        <v>0</v>
      </c>
      <c r="CG643">
        <f t="shared" si="1683"/>
        <v>0</v>
      </c>
      <c r="CH643">
        <f t="shared" si="1683"/>
        <v>0</v>
      </c>
      <c r="CI643">
        <f t="shared" si="1683"/>
        <v>0</v>
      </c>
      <c r="CJ643">
        <f t="shared" si="1684"/>
        <v>0</v>
      </c>
      <c r="CK643">
        <f t="shared" si="1684"/>
        <v>0</v>
      </c>
      <c r="CL643">
        <f t="shared" si="1684"/>
        <v>0</v>
      </c>
      <c r="CM643">
        <f t="shared" si="1684"/>
        <v>0</v>
      </c>
      <c r="CN643">
        <f t="shared" si="1684"/>
        <v>0</v>
      </c>
      <c r="CO643">
        <f t="shared" si="1684"/>
        <v>0</v>
      </c>
      <c r="CP643">
        <f t="shared" si="1684"/>
        <v>0</v>
      </c>
      <c r="CQ643">
        <f t="shared" si="1684"/>
        <v>0</v>
      </c>
      <c r="CR643">
        <f t="shared" si="1684"/>
        <v>0</v>
      </c>
      <c r="CS643">
        <f t="shared" si="1684"/>
        <v>0</v>
      </c>
      <c r="CT643">
        <f t="shared" si="1685"/>
        <v>0</v>
      </c>
      <c r="CU643">
        <f t="shared" si="1685"/>
        <v>0</v>
      </c>
      <c r="CV643">
        <f t="shared" si="1685"/>
        <v>0</v>
      </c>
      <c r="CW643">
        <f t="shared" si="1685"/>
        <v>0</v>
      </c>
      <c r="CX643">
        <f t="shared" si="1685"/>
        <v>0</v>
      </c>
      <c r="CY643">
        <f t="shared" si="1685"/>
        <v>0</v>
      </c>
      <c r="CZ643">
        <f t="shared" si="1685"/>
        <v>0</v>
      </c>
      <c r="DA643">
        <f t="shared" si="1685"/>
        <v>0</v>
      </c>
      <c r="DB643">
        <f t="shared" si="1685"/>
        <v>0</v>
      </c>
      <c r="DC643">
        <f t="shared" si="1685"/>
        <v>0</v>
      </c>
      <c r="DD643">
        <f t="shared" si="1686"/>
        <v>0</v>
      </c>
      <c r="DE643">
        <f t="shared" si="1686"/>
        <v>0</v>
      </c>
      <c r="DF643">
        <f t="shared" si="1686"/>
        <v>0</v>
      </c>
      <c r="DG643">
        <f t="shared" si="1686"/>
        <v>0</v>
      </c>
      <c r="DH643">
        <f t="shared" si="1686"/>
        <v>0</v>
      </c>
      <c r="DI643">
        <f t="shared" si="1686"/>
        <v>0</v>
      </c>
      <c r="DJ643">
        <f t="shared" si="1686"/>
        <v>0</v>
      </c>
      <c r="DK643">
        <f t="shared" si="1686"/>
        <v>0</v>
      </c>
      <c r="DL643">
        <f t="shared" si="1686"/>
        <v>0</v>
      </c>
      <c r="DM643">
        <f t="shared" si="1686"/>
        <v>0</v>
      </c>
      <c r="DN643">
        <f t="shared" si="1687"/>
        <v>0</v>
      </c>
      <c r="DO643">
        <f t="shared" si="1687"/>
        <v>0</v>
      </c>
      <c r="DP643">
        <f t="shared" si="1687"/>
        <v>0</v>
      </c>
      <c r="DQ643">
        <f t="shared" si="1687"/>
        <v>0</v>
      </c>
      <c r="DR643">
        <f t="shared" si="1687"/>
        <v>0</v>
      </c>
      <c r="DS643">
        <f t="shared" si="1687"/>
        <v>0</v>
      </c>
      <c r="DT643">
        <f t="shared" si="1687"/>
        <v>0</v>
      </c>
      <c r="DU643">
        <f t="shared" si="1687"/>
        <v>0</v>
      </c>
      <c r="DV643">
        <f t="shared" si="1687"/>
        <v>0</v>
      </c>
      <c r="DW643">
        <f t="shared" si="1687"/>
        <v>0</v>
      </c>
      <c r="DX643">
        <f t="shared" si="1688"/>
        <v>0</v>
      </c>
      <c r="DY643">
        <f t="shared" si="1688"/>
        <v>0</v>
      </c>
      <c r="DZ643">
        <f t="shared" si="1688"/>
        <v>0</v>
      </c>
    </row>
    <row r="644" spans="1:130">
      <c r="A644" s="106" t="str">
        <f>IF(LEFT(B728,1)&lt;&gt;"",IF(LEFT(B728,1)&lt;&gt;" ",COUNT($A$66:A641)+1,""),"")</f>
        <v/>
      </c>
      <c r="B644" s="55" t="s">
        <v>3</v>
      </c>
      <c r="C644" s="96"/>
      <c r="D644" s="60">
        <v>0</v>
      </c>
      <c r="E644" s="60">
        <v>0</v>
      </c>
      <c r="F644" s="60">
        <v>0</v>
      </c>
      <c r="G644" s="60">
        <v>0</v>
      </c>
      <c r="H644" s="60">
        <v>0</v>
      </c>
      <c r="I644" s="60">
        <v>0</v>
      </c>
      <c r="J644" s="60">
        <v>0</v>
      </c>
      <c r="K644" s="60">
        <v>0</v>
      </c>
      <c r="L644" s="60">
        <v>0</v>
      </c>
      <c r="M644" s="60">
        <v>0</v>
      </c>
      <c r="N644" s="60">
        <v>0</v>
      </c>
      <c r="O644" s="60">
        <v>0</v>
      </c>
      <c r="P644" s="60">
        <v>0</v>
      </c>
      <c r="Q644" s="60">
        <v>0</v>
      </c>
      <c r="R644" s="60">
        <v>0</v>
      </c>
      <c r="S644" s="60">
        <v>0</v>
      </c>
      <c r="T644" s="60">
        <v>0</v>
      </c>
      <c r="U644" s="60">
        <v>0</v>
      </c>
      <c r="V644" s="60">
        <v>0</v>
      </c>
      <c r="W644" s="60">
        <v>0</v>
      </c>
      <c r="X644" s="60">
        <v>0</v>
      </c>
      <c r="Y644" s="60">
        <v>0</v>
      </c>
      <c r="Z644" s="60">
        <v>0</v>
      </c>
      <c r="AA644" s="60">
        <v>0</v>
      </c>
      <c r="AB644" s="60">
        <v>0</v>
      </c>
      <c r="AC644" s="60">
        <v>0.14899999999999999</v>
      </c>
      <c r="AD644" s="60">
        <v>1.044</v>
      </c>
      <c r="AE644" s="60">
        <v>4.7729999999999997</v>
      </c>
      <c r="AF644" s="60">
        <v>16.645</v>
      </c>
      <c r="AG644" s="60">
        <v>29.747</v>
      </c>
      <c r="AH644" s="60">
        <v>44.802</v>
      </c>
      <c r="AI644" s="60">
        <v>28.597999999999999</v>
      </c>
      <c r="AJ644" s="60">
        <v>13.06</v>
      </c>
      <c r="AK644" s="60">
        <v>12.273</v>
      </c>
      <c r="AL644" s="60">
        <v>13.181000000000001</v>
      </c>
      <c r="AM644" s="60">
        <v>0.27800000000000002</v>
      </c>
      <c r="AN644" s="60">
        <v>0</v>
      </c>
      <c r="AO644" s="60">
        <v>0</v>
      </c>
      <c r="AP644" s="60">
        <v>0</v>
      </c>
      <c r="AQ644" s="60">
        <v>0</v>
      </c>
      <c r="AR644" s="60">
        <v>2.7230000000000001E-4</v>
      </c>
      <c r="AS644" s="60">
        <v>0</v>
      </c>
      <c r="AT644" s="60">
        <v>0.1254275</v>
      </c>
      <c r="AU644" s="60">
        <v>0</v>
      </c>
      <c r="AV644" s="60">
        <v>0</v>
      </c>
      <c r="AW644" s="60">
        <v>0</v>
      </c>
      <c r="AX644" s="60">
        <v>0</v>
      </c>
      <c r="AY644" s="60">
        <v>0</v>
      </c>
      <c r="AZ644" s="60">
        <v>0</v>
      </c>
      <c r="BA644" s="60">
        <v>0</v>
      </c>
      <c r="BB644" s="60">
        <v>0</v>
      </c>
      <c r="BC644" s="60">
        <v>0</v>
      </c>
      <c r="BD644" s="18">
        <v>0</v>
      </c>
      <c r="BE644" s="25">
        <v>0</v>
      </c>
      <c r="BF644" s="18">
        <v>0</v>
      </c>
      <c r="BG644" s="18">
        <v>0</v>
      </c>
      <c r="BH644" s="18">
        <v>0</v>
      </c>
      <c r="BI644" s="18">
        <v>0</v>
      </c>
      <c r="BJ644" s="118">
        <v>0</v>
      </c>
      <c r="BK644" s="118">
        <v>0</v>
      </c>
      <c r="BL644" s="118">
        <f>3092-241</f>
        <v>2851</v>
      </c>
      <c r="BM644" s="118">
        <f>BL644+28+48</f>
        <v>2927</v>
      </c>
      <c r="BN644" s="118">
        <f>BM644+76</f>
        <v>3003</v>
      </c>
      <c r="BO644" s="103"/>
      <c r="BP644">
        <f t="shared" si="1682"/>
        <v>0</v>
      </c>
      <c r="BQ644">
        <f t="shared" si="1682"/>
        <v>0</v>
      </c>
      <c r="BR644">
        <f t="shared" si="1682"/>
        <v>0</v>
      </c>
      <c r="BS644">
        <f t="shared" si="1682"/>
        <v>0</v>
      </c>
      <c r="BT644">
        <f t="shared" si="1682"/>
        <v>0</v>
      </c>
      <c r="BU644">
        <f t="shared" si="1682"/>
        <v>0</v>
      </c>
      <c r="BV644">
        <f t="shared" si="1682"/>
        <v>0</v>
      </c>
      <c r="BW644">
        <f t="shared" si="1682"/>
        <v>0</v>
      </c>
      <c r="BX644">
        <f t="shared" si="1682"/>
        <v>0</v>
      </c>
      <c r="BY644">
        <f t="shared" si="1682"/>
        <v>0</v>
      </c>
      <c r="BZ644">
        <f t="shared" si="1683"/>
        <v>0</v>
      </c>
      <c r="CA644">
        <f t="shared" si="1683"/>
        <v>0</v>
      </c>
      <c r="CB644">
        <f t="shared" si="1683"/>
        <v>0</v>
      </c>
      <c r="CC644">
        <f t="shared" si="1683"/>
        <v>0</v>
      </c>
      <c r="CD644">
        <f t="shared" si="1683"/>
        <v>0</v>
      </c>
      <c r="CE644">
        <f t="shared" si="1683"/>
        <v>0</v>
      </c>
      <c r="CF644">
        <f t="shared" si="1683"/>
        <v>0</v>
      </c>
      <c r="CG644">
        <f t="shared" si="1683"/>
        <v>0</v>
      </c>
      <c r="CH644">
        <f t="shared" si="1683"/>
        <v>0</v>
      </c>
      <c r="CI644">
        <f t="shared" si="1683"/>
        <v>0</v>
      </c>
      <c r="CJ644">
        <f t="shared" si="1684"/>
        <v>0</v>
      </c>
      <c r="CK644">
        <f t="shared" si="1684"/>
        <v>0</v>
      </c>
      <c r="CL644">
        <f t="shared" si="1684"/>
        <v>0</v>
      </c>
      <c r="CM644">
        <f t="shared" si="1684"/>
        <v>0</v>
      </c>
      <c r="CN644">
        <f t="shared" si="1684"/>
        <v>0</v>
      </c>
      <c r="CO644">
        <f t="shared" si="1684"/>
        <v>0</v>
      </c>
      <c r="CP644">
        <f t="shared" si="1684"/>
        <v>0</v>
      </c>
      <c r="CQ644">
        <f t="shared" si="1684"/>
        <v>0</v>
      </c>
      <c r="CR644">
        <f t="shared" si="1684"/>
        <v>0</v>
      </c>
      <c r="CS644">
        <f t="shared" si="1684"/>
        <v>0</v>
      </c>
      <c r="CT644">
        <f t="shared" si="1685"/>
        <v>0</v>
      </c>
      <c r="CU644">
        <f t="shared" si="1685"/>
        <v>0</v>
      </c>
      <c r="CV644">
        <f t="shared" si="1685"/>
        <v>0</v>
      </c>
      <c r="CW644">
        <f t="shared" si="1685"/>
        <v>0</v>
      </c>
      <c r="CX644">
        <f t="shared" si="1685"/>
        <v>0</v>
      </c>
      <c r="CY644">
        <f t="shared" si="1685"/>
        <v>0</v>
      </c>
      <c r="CZ644">
        <f t="shared" si="1685"/>
        <v>0</v>
      </c>
      <c r="DA644">
        <f t="shared" si="1685"/>
        <v>0</v>
      </c>
      <c r="DB644">
        <f t="shared" si="1685"/>
        <v>0</v>
      </c>
      <c r="DC644">
        <f t="shared" si="1685"/>
        <v>0</v>
      </c>
      <c r="DD644">
        <f t="shared" si="1686"/>
        <v>0</v>
      </c>
      <c r="DE644">
        <f t="shared" si="1686"/>
        <v>0</v>
      </c>
      <c r="DF644">
        <f t="shared" si="1686"/>
        <v>0</v>
      </c>
      <c r="DG644">
        <f t="shared" si="1686"/>
        <v>0</v>
      </c>
      <c r="DH644">
        <f t="shared" si="1686"/>
        <v>0</v>
      </c>
      <c r="DI644">
        <f t="shared" si="1686"/>
        <v>0</v>
      </c>
      <c r="DJ644">
        <f t="shared" si="1686"/>
        <v>0</v>
      </c>
      <c r="DK644">
        <f t="shared" si="1686"/>
        <v>0</v>
      </c>
      <c r="DL644">
        <f t="shared" si="1686"/>
        <v>0</v>
      </c>
      <c r="DM644">
        <f t="shared" si="1686"/>
        <v>0</v>
      </c>
      <c r="DN644">
        <f t="shared" si="1687"/>
        <v>0</v>
      </c>
      <c r="DO644">
        <f t="shared" si="1687"/>
        <v>0</v>
      </c>
      <c r="DP644">
        <f t="shared" si="1687"/>
        <v>0</v>
      </c>
      <c r="DQ644">
        <f t="shared" si="1687"/>
        <v>0</v>
      </c>
      <c r="DR644">
        <f t="shared" si="1687"/>
        <v>0</v>
      </c>
      <c r="DS644">
        <f t="shared" si="1687"/>
        <v>0</v>
      </c>
      <c r="DT644">
        <f t="shared" si="1687"/>
        <v>0</v>
      </c>
      <c r="DU644">
        <f t="shared" si="1687"/>
        <v>0</v>
      </c>
      <c r="DV644">
        <f t="shared" si="1687"/>
        <v>0</v>
      </c>
      <c r="DW644">
        <f t="shared" si="1687"/>
        <v>0</v>
      </c>
      <c r="DX644">
        <f t="shared" si="1688"/>
        <v>0</v>
      </c>
      <c r="DY644">
        <f t="shared" si="1688"/>
        <v>0</v>
      </c>
      <c r="DZ644">
        <f t="shared" si="1688"/>
        <v>0</v>
      </c>
    </row>
    <row r="645" spans="1:130">
      <c r="A645" s="106"/>
      <c r="B645" s="55" t="s">
        <v>25</v>
      </c>
      <c r="C645" s="96"/>
      <c r="D645" s="118">
        <v>0</v>
      </c>
      <c r="E645" s="118">
        <v>0</v>
      </c>
      <c r="F645" s="118">
        <v>0</v>
      </c>
      <c r="G645" s="118">
        <v>0</v>
      </c>
      <c r="H645" s="118">
        <v>0</v>
      </c>
      <c r="I645" s="118">
        <v>0</v>
      </c>
      <c r="J645" s="118">
        <v>0</v>
      </c>
      <c r="K645" s="118">
        <v>0</v>
      </c>
      <c r="L645" s="118">
        <v>0</v>
      </c>
      <c r="M645" s="118">
        <v>0</v>
      </c>
      <c r="N645" s="118">
        <v>0</v>
      </c>
      <c r="O645" s="118">
        <v>0</v>
      </c>
      <c r="P645" s="118">
        <v>0</v>
      </c>
      <c r="Q645" s="118">
        <v>0</v>
      </c>
      <c r="R645" s="118">
        <v>0</v>
      </c>
      <c r="S645" s="118">
        <v>0</v>
      </c>
      <c r="T645" s="118">
        <v>0</v>
      </c>
      <c r="U645" s="118">
        <v>0</v>
      </c>
      <c r="V645" s="118">
        <v>0</v>
      </c>
      <c r="W645" s="118">
        <v>0</v>
      </c>
      <c r="X645" s="118">
        <v>0</v>
      </c>
      <c r="Y645" s="118">
        <v>0</v>
      </c>
      <c r="Z645" s="118">
        <v>0</v>
      </c>
      <c r="AA645" s="118">
        <v>0</v>
      </c>
      <c r="AB645" s="118">
        <v>0</v>
      </c>
      <c r="AC645" s="118">
        <v>0</v>
      </c>
      <c r="AD645" s="118">
        <v>0</v>
      </c>
      <c r="AE645" s="118">
        <v>0</v>
      </c>
      <c r="AF645" s="118">
        <v>0</v>
      </c>
      <c r="AG645" s="118">
        <v>0</v>
      </c>
      <c r="AH645" s="118">
        <v>0</v>
      </c>
      <c r="AI645" s="118">
        <v>0</v>
      </c>
      <c r="AJ645" s="118">
        <v>0</v>
      </c>
      <c r="AK645" s="118">
        <v>0</v>
      </c>
      <c r="AL645" s="118">
        <v>0</v>
      </c>
      <c r="AM645" s="118">
        <v>0</v>
      </c>
      <c r="AN645" s="118">
        <v>0</v>
      </c>
      <c r="AO645" s="118">
        <v>0</v>
      </c>
      <c r="AP645" s="118">
        <v>0</v>
      </c>
      <c r="AQ645" s="118">
        <v>0</v>
      </c>
      <c r="AR645" s="118">
        <v>0</v>
      </c>
      <c r="AS645" s="118">
        <v>0</v>
      </c>
      <c r="AT645" s="118">
        <v>0</v>
      </c>
      <c r="AU645" s="118">
        <v>0</v>
      </c>
      <c r="AV645" s="118">
        <v>0</v>
      </c>
      <c r="AW645" s="118">
        <v>0</v>
      </c>
      <c r="AX645" s="118">
        <v>0</v>
      </c>
      <c r="AY645" s="118">
        <v>0</v>
      </c>
      <c r="AZ645" s="118">
        <v>0</v>
      </c>
      <c r="BA645" s="118">
        <v>0</v>
      </c>
      <c r="BB645" s="118">
        <v>0</v>
      </c>
      <c r="BC645" s="118">
        <v>0</v>
      </c>
      <c r="BD645" s="118">
        <v>0</v>
      </c>
      <c r="BE645" s="118">
        <v>0</v>
      </c>
      <c r="BF645" s="118">
        <v>0</v>
      </c>
      <c r="BG645" s="118">
        <v>0</v>
      </c>
      <c r="BH645" s="118">
        <v>0</v>
      </c>
      <c r="BI645" s="118">
        <v>0</v>
      </c>
      <c r="BJ645" s="118">
        <v>0</v>
      </c>
      <c r="BK645" s="118">
        <v>0</v>
      </c>
      <c r="BL645" s="118">
        <v>33410.042000000001</v>
      </c>
      <c r="BM645" s="118">
        <v>35700.633999999998</v>
      </c>
      <c r="BN645" s="118">
        <v>37992</v>
      </c>
      <c r="BO645" s="103"/>
      <c r="BP645">
        <f t="shared" si="1682"/>
        <v>0</v>
      </c>
      <c r="BQ645">
        <f t="shared" si="1682"/>
        <v>0</v>
      </c>
      <c r="BR645">
        <f t="shared" si="1682"/>
        <v>0</v>
      </c>
      <c r="BS645">
        <f t="shared" si="1682"/>
        <v>0</v>
      </c>
      <c r="BT645">
        <f t="shared" si="1682"/>
        <v>0</v>
      </c>
      <c r="BU645">
        <f t="shared" si="1682"/>
        <v>0</v>
      </c>
      <c r="BV645">
        <f t="shared" si="1682"/>
        <v>0</v>
      </c>
      <c r="BW645">
        <f t="shared" si="1682"/>
        <v>0</v>
      </c>
      <c r="BX645">
        <f t="shared" si="1682"/>
        <v>0</v>
      </c>
      <c r="BY645">
        <f t="shared" si="1682"/>
        <v>0</v>
      </c>
      <c r="BZ645">
        <f t="shared" si="1683"/>
        <v>0</v>
      </c>
      <c r="CA645">
        <f t="shared" si="1683"/>
        <v>0</v>
      </c>
      <c r="CB645">
        <f t="shared" si="1683"/>
        <v>0</v>
      </c>
      <c r="CC645">
        <f t="shared" si="1683"/>
        <v>0</v>
      </c>
      <c r="CD645">
        <f t="shared" si="1683"/>
        <v>0</v>
      </c>
      <c r="CE645">
        <f t="shared" si="1683"/>
        <v>0</v>
      </c>
      <c r="CF645">
        <f t="shared" si="1683"/>
        <v>0</v>
      </c>
      <c r="CG645">
        <f t="shared" si="1683"/>
        <v>0</v>
      </c>
      <c r="CH645">
        <f t="shared" si="1683"/>
        <v>0</v>
      </c>
      <c r="CI645">
        <f t="shared" si="1683"/>
        <v>0</v>
      </c>
      <c r="CJ645">
        <f t="shared" si="1684"/>
        <v>0</v>
      </c>
      <c r="CK645">
        <f t="shared" si="1684"/>
        <v>0</v>
      </c>
      <c r="CL645">
        <f t="shared" si="1684"/>
        <v>0</v>
      </c>
      <c r="CM645">
        <f t="shared" si="1684"/>
        <v>0</v>
      </c>
      <c r="CN645">
        <f t="shared" si="1684"/>
        <v>0</v>
      </c>
      <c r="CO645">
        <f t="shared" si="1684"/>
        <v>0</v>
      </c>
      <c r="CP645">
        <f t="shared" si="1684"/>
        <v>0</v>
      </c>
      <c r="CQ645">
        <f t="shared" si="1684"/>
        <v>0</v>
      </c>
      <c r="CR645">
        <f t="shared" si="1684"/>
        <v>0</v>
      </c>
      <c r="CS645">
        <f t="shared" si="1684"/>
        <v>0</v>
      </c>
      <c r="CT645">
        <f t="shared" si="1685"/>
        <v>0</v>
      </c>
      <c r="CU645">
        <f t="shared" si="1685"/>
        <v>0</v>
      </c>
      <c r="CV645">
        <f t="shared" si="1685"/>
        <v>0</v>
      </c>
      <c r="CW645">
        <f t="shared" si="1685"/>
        <v>0</v>
      </c>
      <c r="CX645">
        <f t="shared" si="1685"/>
        <v>0</v>
      </c>
      <c r="CY645">
        <f t="shared" si="1685"/>
        <v>0</v>
      </c>
      <c r="CZ645">
        <f t="shared" si="1685"/>
        <v>0</v>
      </c>
      <c r="DA645">
        <f t="shared" si="1685"/>
        <v>0</v>
      </c>
      <c r="DB645">
        <f t="shared" si="1685"/>
        <v>0</v>
      </c>
      <c r="DC645">
        <f t="shared" si="1685"/>
        <v>0</v>
      </c>
      <c r="DD645">
        <f t="shared" si="1686"/>
        <v>0</v>
      </c>
      <c r="DE645">
        <f t="shared" si="1686"/>
        <v>0</v>
      </c>
      <c r="DF645">
        <f t="shared" si="1686"/>
        <v>0</v>
      </c>
      <c r="DG645">
        <f t="shared" si="1686"/>
        <v>0</v>
      </c>
      <c r="DH645">
        <f t="shared" si="1686"/>
        <v>0</v>
      </c>
      <c r="DI645">
        <f t="shared" si="1686"/>
        <v>0</v>
      </c>
      <c r="DJ645">
        <f t="shared" si="1686"/>
        <v>0</v>
      </c>
      <c r="DK645">
        <f t="shared" si="1686"/>
        <v>0</v>
      </c>
      <c r="DL645">
        <f t="shared" si="1686"/>
        <v>0</v>
      </c>
      <c r="DM645">
        <f t="shared" si="1686"/>
        <v>0</v>
      </c>
      <c r="DN645">
        <f t="shared" si="1687"/>
        <v>0</v>
      </c>
      <c r="DO645">
        <f t="shared" si="1687"/>
        <v>0</v>
      </c>
      <c r="DP645">
        <f t="shared" si="1687"/>
        <v>0</v>
      </c>
      <c r="DQ645">
        <f t="shared" si="1687"/>
        <v>0</v>
      </c>
      <c r="DR645">
        <f t="shared" si="1687"/>
        <v>0</v>
      </c>
      <c r="DS645">
        <f t="shared" si="1687"/>
        <v>0</v>
      </c>
      <c r="DT645">
        <f t="shared" si="1687"/>
        <v>0</v>
      </c>
      <c r="DU645">
        <f t="shared" si="1687"/>
        <v>0</v>
      </c>
      <c r="DV645">
        <f t="shared" si="1687"/>
        <v>0</v>
      </c>
      <c r="DW645">
        <f t="shared" si="1687"/>
        <v>0</v>
      </c>
      <c r="DX645">
        <f t="shared" si="1688"/>
        <v>0</v>
      </c>
      <c r="DY645">
        <f t="shared" si="1688"/>
        <v>0</v>
      </c>
      <c r="DZ645">
        <f t="shared" si="1688"/>
        <v>0</v>
      </c>
    </row>
    <row r="646" spans="1:130">
      <c r="A646" s="106"/>
      <c r="B646" s="19" t="s">
        <v>205</v>
      </c>
      <c r="C646" s="96"/>
      <c r="D646" s="18">
        <v>0</v>
      </c>
      <c r="E646" s="18">
        <v>0</v>
      </c>
      <c r="F646" s="18">
        <v>0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18">
        <v>0</v>
      </c>
      <c r="N646" s="18">
        <v>0</v>
      </c>
      <c r="O646" s="18">
        <v>0</v>
      </c>
      <c r="P646" s="18">
        <v>0</v>
      </c>
      <c r="Q646" s="18">
        <v>0</v>
      </c>
      <c r="R646" s="18">
        <v>0</v>
      </c>
      <c r="S646" s="18">
        <v>0</v>
      </c>
      <c r="T646" s="18">
        <v>0</v>
      </c>
      <c r="U646" s="18">
        <v>0</v>
      </c>
      <c r="V646" s="18">
        <v>0</v>
      </c>
      <c r="W646" s="18">
        <v>0</v>
      </c>
      <c r="X646" s="18">
        <v>0</v>
      </c>
      <c r="Y646" s="18">
        <v>0</v>
      </c>
      <c r="Z646" s="18">
        <v>8.2650000000000006</v>
      </c>
      <c r="AA646" s="18">
        <v>17.933</v>
      </c>
      <c r="AB646" s="18">
        <v>27.550999999999998</v>
      </c>
      <c r="AC646" s="18">
        <v>36.935000000000002</v>
      </c>
      <c r="AD646" s="18">
        <v>46.085000000000001</v>
      </c>
      <c r="AE646" s="18">
        <v>59.480999999999995</v>
      </c>
      <c r="AF646" s="18">
        <v>79.599000000000004</v>
      </c>
      <c r="AG646" s="18">
        <v>100.65200000000002</v>
      </c>
      <c r="AH646" s="18">
        <v>126.505</v>
      </c>
      <c r="AI646" s="18">
        <v>154.833</v>
      </c>
      <c r="AJ646" s="18">
        <v>64.738</v>
      </c>
      <c r="AK646" s="18">
        <v>59.703000000000003</v>
      </c>
      <c r="AL646" s="18">
        <v>46.414000000000001</v>
      </c>
      <c r="AM646" s="18">
        <v>51.021000000000001</v>
      </c>
      <c r="AN646" s="18">
        <v>0</v>
      </c>
      <c r="AO646" s="18">
        <v>0</v>
      </c>
      <c r="AP646" s="18">
        <v>0</v>
      </c>
      <c r="AQ646" s="18">
        <v>0</v>
      </c>
      <c r="AR646" s="18">
        <v>7.0929999999999995E-4</v>
      </c>
      <c r="AS646" s="18">
        <v>0</v>
      </c>
      <c r="AT646" s="18">
        <v>0</v>
      </c>
      <c r="AU646" s="18">
        <v>0</v>
      </c>
      <c r="AV646" s="18">
        <v>0</v>
      </c>
      <c r="AW646" s="18">
        <v>0</v>
      </c>
      <c r="AX646" s="18">
        <v>0</v>
      </c>
      <c r="AY646" s="18">
        <v>0</v>
      </c>
      <c r="AZ646" s="18">
        <v>0</v>
      </c>
      <c r="BA646" s="18">
        <v>0</v>
      </c>
      <c r="BB646" s="18">
        <v>0</v>
      </c>
      <c r="BC646" s="18">
        <v>0</v>
      </c>
      <c r="BD646" s="18">
        <v>0</v>
      </c>
      <c r="BE646" s="25">
        <v>0</v>
      </c>
      <c r="BF646" s="18">
        <v>0</v>
      </c>
      <c r="BG646" s="18">
        <v>0</v>
      </c>
      <c r="BH646" s="18">
        <v>0</v>
      </c>
      <c r="BI646" s="18">
        <v>0</v>
      </c>
      <c r="BJ646" s="118">
        <v>0</v>
      </c>
      <c r="BK646" s="118">
        <v>0</v>
      </c>
      <c r="BL646" s="18">
        <v>1000</v>
      </c>
      <c r="BM646" s="18">
        <v>1100</v>
      </c>
      <c r="BN646" s="118">
        <v>1100</v>
      </c>
      <c r="BO646" s="103"/>
      <c r="BP646">
        <f t="shared" si="1682"/>
        <v>0</v>
      </c>
      <c r="BQ646">
        <f t="shared" si="1682"/>
        <v>0</v>
      </c>
      <c r="BR646">
        <f t="shared" si="1682"/>
        <v>0</v>
      </c>
      <c r="BS646">
        <f t="shared" si="1682"/>
        <v>0</v>
      </c>
      <c r="BT646">
        <f t="shared" si="1682"/>
        <v>0</v>
      </c>
      <c r="BU646">
        <f t="shared" si="1682"/>
        <v>0</v>
      </c>
      <c r="BV646">
        <f t="shared" si="1682"/>
        <v>0</v>
      </c>
      <c r="BW646">
        <f t="shared" si="1682"/>
        <v>0</v>
      </c>
      <c r="BX646">
        <f t="shared" si="1682"/>
        <v>0</v>
      </c>
      <c r="BY646">
        <f t="shared" si="1682"/>
        <v>0</v>
      </c>
      <c r="BZ646">
        <f t="shared" si="1683"/>
        <v>0</v>
      </c>
      <c r="CA646">
        <f t="shared" si="1683"/>
        <v>0</v>
      </c>
      <c r="CB646">
        <f t="shared" si="1683"/>
        <v>0</v>
      </c>
      <c r="CC646">
        <f t="shared" si="1683"/>
        <v>0</v>
      </c>
      <c r="CD646">
        <f t="shared" si="1683"/>
        <v>0</v>
      </c>
      <c r="CE646">
        <f t="shared" si="1683"/>
        <v>0</v>
      </c>
      <c r="CF646">
        <f t="shared" si="1683"/>
        <v>0</v>
      </c>
      <c r="CG646">
        <f t="shared" si="1683"/>
        <v>0</v>
      </c>
      <c r="CH646">
        <f t="shared" si="1683"/>
        <v>0</v>
      </c>
      <c r="CI646">
        <f t="shared" si="1683"/>
        <v>0</v>
      </c>
      <c r="CJ646">
        <f t="shared" si="1684"/>
        <v>0</v>
      </c>
      <c r="CK646">
        <f t="shared" si="1684"/>
        <v>0</v>
      </c>
      <c r="CL646">
        <f t="shared" si="1684"/>
        <v>0</v>
      </c>
      <c r="CM646">
        <f t="shared" si="1684"/>
        <v>0</v>
      </c>
      <c r="CN646">
        <f t="shared" si="1684"/>
        <v>0</v>
      </c>
      <c r="CO646">
        <f t="shared" si="1684"/>
        <v>0</v>
      </c>
      <c r="CP646">
        <f t="shared" si="1684"/>
        <v>0</v>
      </c>
      <c r="CQ646">
        <f t="shared" si="1684"/>
        <v>0</v>
      </c>
      <c r="CR646">
        <f t="shared" si="1684"/>
        <v>0</v>
      </c>
      <c r="CS646">
        <f t="shared" si="1684"/>
        <v>0</v>
      </c>
      <c r="CT646">
        <f t="shared" si="1685"/>
        <v>0</v>
      </c>
      <c r="CU646">
        <f t="shared" si="1685"/>
        <v>0</v>
      </c>
      <c r="CV646">
        <f t="shared" si="1685"/>
        <v>0</v>
      </c>
      <c r="CW646">
        <f t="shared" si="1685"/>
        <v>0</v>
      </c>
      <c r="CX646">
        <f t="shared" si="1685"/>
        <v>0</v>
      </c>
      <c r="CY646">
        <f t="shared" si="1685"/>
        <v>0</v>
      </c>
      <c r="CZ646">
        <f t="shared" si="1685"/>
        <v>0</v>
      </c>
      <c r="DA646">
        <f t="shared" si="1685"/>
        <v>0</v>
      </c>
      <c r="DB646">
        <f t="shared" si="1685"/>
        <v>0</v>
      </c>
      <c r="DC646">
        <f t="shared" si="1685"/>
        <v>0</v>
      </c>
      <c r="DD646">
        <f t="shared" si="1686"/>
        <v>0</v>
      </c>
      <c r="DE646">
        <f t="shared" si="1686"/>
        <v>0</v>
      </c>
      <c r="DF646">
        <f t="shared" si="1686"/>
        <v>0</v>
      </c>
      <c r="DG646">
        <f t="shared" si="1686"/>
        <v>0</v>
      </c>
      <c r="DH646">
        <f t="shared" si="1686"/>
        <v>0</v>
      </c>
      <c r="DI646">
        <f t="shared" si="1686"/>
        <v>0</v>
      </c>
      <c r="DJ646">
        <f t="shared" si="1686"/>
        <v>0</v>
      </c>
      <c r="DK646">
        <f t="shared" si="1686"/>
        <v>0</v>
      </c>
      <c r="DL646">
        <f t="shared" si="1686"/>
        <v>0</v>
      </c>
      <c r="DM646">
        <f t="shared" si="1686"/>
        <v>0</v>
      </c>
      <c r="DN646">
        <f t="shared" si="1687"/>
        <v>0</v>
      </c>
      <c r="DO646">
        <f t="shared" si="1687"/>
        <v>0</v>
      </c>
      <c r="DP646">
        <f t="shared" si="1687"/>
        <v>0</v>
      </c>
      <c r="DQ646">
        <f t="shared" si="1687"/>
        <v>0</v>
      </c>
      <c r="DR646">
        <f t="shared" si="1687"/>
        <v>0</v>
      </c>
      <c r="DS646">
        <f t="shared" si="1687"/>
        <v>0</v>
      </c>
      <c r="DT646">
        <f t="shared" si="1687"/>
        <v>0</v>
      </c>
      <c r="DU646">
        <f t="shared" si="1687"/>
        <v>0</v>
      </c>
      <c r="DV646">
        <f t="shared" si="1687"/>
        <v>0</v>
      </c>
      <c r="DW646">
        <f t="shared" si="1687"/>
        <v>0</v>
      </c>
      <c r="DX646">
        <f t="shared" si="1688"/>
        <v>0</v>
      </c>
      <c r="DY646">
        <f t="shared" si="1688"/>
        <v>0</v>
      </c>
      <c r="DZ646">
        <f t="shared" si="1688"/>
        <v>0</v>
      </c>
    </row>
    <row r="647" spans="1:130">
      <c r="A647" s="106"/>
      <c r="B647" s="55" t="s">
        <v>21</v>
      </c>
      <c r="C647" s="96"/>
      <c r="D647" s="18">
        <v>0</v>
      </c>
      <c r="E647" s="18">
        <v>0</v>
      </c>
      <c r="F647" s="18">
        <v>0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v>0</v>
      </c>
      <c r="T647" s="18">
        <v>0</v>
      </c>
      <c r="U647" s="18">
        <v>0</v>
      </c>
      <c r="V647" s="18">
        <v>0</v>
      </c>
      <c r="W647" s="18">
        <v>0</v>
      </c>
      <c r="X647" s="18">
        <v>0</v>
      </c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0</v>
      </c>
      <c r="AG647" s="18">
        <v>0</v>
      </c>
      <c r="AH647" s="18">
        <v>0</v>
      </c>
      <c r="AI647" s="18">
        <v>0</v>
      </c>
      <c r="AJ647" s="18">
        <v>0</v>
      </c>
      <c r="AK647" s="18">
        <v>0</v>
      </c>
      <c r="AL647" s="18">
        <v>0</v>
      </c>
      <c r="AM647" s="18">
        <v>0</v>
      </c>
      <c r="AN647" s="18">
        <v>0</v>
      </c>
      <c r="AO647" s="18">
        <v>0</v>
      </c>
      <c r="AP647" s="18">
        <v>0</v>
      </c>
      <c r="AQ647" s="18">
        <v>0</v>
      </c>
      <c r="AR647" s="18">
        <v>0</v>
      </c>
      <c r="AS647" s="18">
        <v>0</v>
      </c>
      <c r="AT647" s="18">
        <v>0</v>
      </c>
      <c r="AU647" s="18">
        <v>0</v>
      </c>
      <c r="AV647" s="18">
        <v>0</v>
      </c>
      <c r="AW647" s="18">
        <v>0</v>
      </c>
      <c r="AX647" s="18">
        <v>0</v>
      </c>
      <c r="AY647" s="18">
        <v>0</v>
      </c>
      <c r="AZ647" s="18">
        <v>0</v>
      </c>
      <c r="BA647" s="18">
        <v>0</v>
      </c>
      <c r="BB647" s="18">
        <v>0</v>
      </c>
      <c r="BC647" s="18">
        <v>0</v>
      </c>
      <c r="BD647" s="18">
        <v>0</v>
      </c>
      <c r="BE647" s="18">
        <v>0</v>
      </c>
      <c r="BF647" s="18">
        <v>0</v>
      </c>
      <c r="BG647" s="18">
        <v>0</v>
      </c>
      <c r="BH647" s="18">
        <v>0</v>
      </c>
      <c r="BI647" s="18">
        <v>0</v>
      </c>
      <c r="BJ647" s="18">
        <v>0</v>
      </c>
      <c r="BK647" s="18">
        <v>0</v>
      </c>
      <c r="BL647" s="18">
        <v>0</v>
      </c>
      <c r="BM647" s="18">
        <v>0</v>
      </c>
      <c r="BN647" s="118">
        <v>0</v>
      </c>
      <c r="BO647" s="103"/>
      <c r="BP647">
        <f t="shared" si="1682"/>
        <v>0</v>
      </c>
      <c r="BQ647">
        <f t="shared" si="1682"/>
        <v>0</v>
      </c>
      <c r="BR647">
        <f t="shared" si="1682"/>
        <v>0</v>
      </c>
      <c r="BS647">
        <f t="shared" si="1682"/>
        <v>0</v>
      </c>
      <c r="BT647">
        <f t="shared" si="1682"/>
        <v>0</v>
      </c>
      <c r="BU647">
        <f t="shared" si="1682"/>
        <v>0</v>
      </c>
      <c r="BV647">
        <f t="shared" si="1682"/>
        <v>0</v>
      </c>
      <c r="BW647">
        <f t="shared" si="1682"/>
        <v>0</v>
      </c>
      <c r="BX647">
        <f t="shared" si="1682"/>
        <v>0</v>
      </c>
      <c r="BY647">
        <f t="shared" si="1682"/>
        <v>0</v>
      </c>
      <c r="BZ647">
        <f t="shared" si="1683"/>
        <v>0</v>
      </c>
      <c r="CA647">
        <f t="shared" si="1683"/>
        <v>0</v>
      </c>
      <c r="CB647">
        <f t="shared" si="1683"/>
        <v>0</v>
      </c>
      <c r="CC647">
        <f t="shared" si="1683"/>
        <v>0</v>
      </c>
      <c r="CD647">
        <f t="shared" si="1683"/>
        <v>0</v>
      </c>
      <c r="CE647">
        <f t="shared" si="1683"/>
        <v>0</v>
      </c>
      <c r="CF647">
        <f t="shared" si="1683"/>
        <v>0</v>
      </c>
      <c r="CG647">
        <f t="shared" si="1683"/>
        <v>0</v>
      </c>
      <c r="CH647">
        <f t="shared" si="1683"/>
        <v>0</v>
      </c>
      <c r="CI647">
        <f t="shared" si="1683"/>
        <v>0</v>
      </c>
      <c r="CJ647">
        <f t="shared" si="1684"/>
        <v>0</v>
      </c>
      <c r="CK647">
        <f t="shared" si="1684"/>
        <v>0</v>
      </c>
      <c r="CL647">
        <f t="shared" si="1684"/>
        <v>0</v>
      </c>
      <c r="CM647">
        <f t="shared" si="1684"/>
        <v>0</v>
      </c>
      <c r="CN647">
        <f t="shared" si="1684"/>
        <v>0</v>
      </c>
      <c r="CO647">
        <f t="shared" si="1684"/>
        <v>0</v>
      </c>
      <c r="CP647">
        <f t="shared" si="1684"/>
        <v>0</v>
      </c>
      <c r="CQ647">
        <f t="shared" si="1684"/>
        <v>0</v>
      </c>
      <c r="CR647">
        <f t="shared" si="1684"/>
        <v>0</v>
      </c>
      <c r="CS647">
        <f t="shared" si="1684"/>
        <v>0</v>
      </c>
      <c r="CT647">
        <f t="shared" si="1685"/>
        <v>0</v>
      </c>
      <c r="CU647">
        <f t="shared" si="1685"/>
        <v>0</v>
      </c>
      <c r="CV647">
        <f t="shared" si="1685"/>
        <v>0</v>
      </c>
      <c r="CW647">
        <f t="shared" si="1685"/>
        <v>0</v>
      </c>
      <c r="CX647">
        <f t="shared" si="1685"/>
        <v>0</v>
      </c>
      <c r="CY647">
        <f t="shared" si="1685"/>
        <v>0</v>
      </c>
      <c r="CZ647">
        <f t="shared" si="1685"/>
        <v>0</v>
      </c>
      <c r="DA647">
        <f t="shared" si="1685"/>
        <v>0</v>
      </c>
      <c r="DB647">
        <f t="shared" si="1685"/>
        <v>0</v>
      </c>
      <c r="DC647">
        <f t="shared" si="1685"/>
        <v>0</v>
      </c>
      <c r="DD647">
        <f t="shared" si="1686"/>
        <v>0</v>
      </c>
      <c r="DE647">
        <f t="shared" si="1686"/>
        <v>0</v>
      </c>
      <c r="DF647">
        <f t="shared" si="1686"/>
        <v>0</v>
      </c>
      <c r="DG647">
        <f t="shared" si="1686"/>
        <v>0</v>
      </c>
      <c r="DH647">
        <f t="shared" si="1686"/>
        <v>0</v>
      </c>
      <c r="DI647">
        <f t="shared" si="1686"/>
        <v>0</v>
      </c>
      <c r="DJ647">
        <f t="shared" si="1686"/>
        <v>0</v>
      </c>
      <c r="DK647">
        <f t="shared" si="1686"/>
        <v>0</v>
      </c>
      <c r="DL647">
        <f t="shared" si="1686"/>
        <v>0</v>
      </c>
      <c r="DM647">
        <f t="shared" si="1686"/>
        <v>0</v>
      </c>
      <c r="DN647">
        <f t="shared" si="1687"/>
        <v>0</v>
      </c>
      <c r="DO647">
        <f t="shared" si="1687"/>
        <v>0</v>
      </c>
      <c r="DP647">
        <f t="shared" si="1687"/>
        <v>0</v>
      </c>
      <c r="DQ647">
        <f t="shared" si="1687"/>
        <v>0</v>
      </c>
      <c r="DR647">
        <f t="shared" si="1687"/>
        <v>0</v>
      </c>
      <c r="DS647">
        <f t="shared" si="1687"/>
        <v>0</v>
      </c>
      <c r="DT647">
        <f t="shared" si="1687"/>
        <v>0</v>
      </c>
      <c r="DU647">
        <f t="shared" si="1687"/>
        <v>0</v>
      </c>
      <c r="DV647">
        <f t="shared" si="1687"/>
        <v>0</v>
      </c>
      <c r="DW647">
        <f t="shared" si="1687"/>
        <v>0</v>
      </c>
      <c r="DX647">
        <f t="shared" si="1688"/>
        <v>0</v>
      </c>
      <c r="DY647">
        <f t="shared" si="1688"/>
        <v>0</v>
      </c>
      <c r="DZ647">
        <f t="shared" si="1688"/>
        <v>0</v>
      </c>
    </row>
    <row r="648" spans="1:130">
      <c r="A648" s="106"/>
      <c r="B648" s="55" t="s">
        <v>210</v>
      </c>
      <c r="C648" s="96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>
        <v>0</v>
      </c>
      <c r="AI648" s="18">
        <v>0</v>
      </c>
      <c r="AJ648" s="18">
        <v>0</v>
      </c>
      <c r="AK648" s="18">
        <v>33.167495854062999</v>
      </c>
      <c r="AL648" s="18">
        <v>66.33499170812604</v>
      </c>
      <c r="AM648" s="18">
        <v>132.66998341625208</v>
      </c>
      <c r="AN648" s="18">
        <v>199.00497512437801</v>
      </c>
      <c r="AO648" s="18">
        <v>265.33996683250416</v>
      </c>
      <c r="AP648" s="18">
        <v>298.50746268656718</v>
      </c>
      <c r="AQ648" s="18">
        <v>331.6749585406302</v>
      </c>
      <c r="AR648" s="18">
        <v>348.25870646766168</v>
      </c>
      <c r="AS648" s="18">
        <v>364.84245439469322</v>
      </c>
      <c r="AT648" s="18">
        <v>381.4262023217247</v>
      </c>
      <c r="AU648" s="18">
        <v>398.00995024875624</v>
      </c>
      <c r="AV648" s="18">
        <v>663.3499170812604</v>
      </c>
      <c r="AW648" s="18">
        <v>530.67993366500832</v>
      </c>
      <c r="AX648" s="18">
        <v>530.67993366500832</v>
      </c>
      <c r="AY648" s="18">
        <v>497.5124378109453</v>
      </c>
      <c r="AZ648" s="18">
        <v>497.5124378109453</v>
      </c>
      <c r="BA648" s="18">
        <v>480.92868988391376</v>
      </c>
      <c r="BB648" s="18">
        <v>497.5124378109453</v>
      </c>
      <c r="BC648" s="18">
        <v>563.84742951907128</v>
      </c>
      <c r="BD648" s="18">
        <v>663.3499170812604</v>
      </c>
      <c r="BE648" s="25">
        <v>663.3499170812604</v>
      </c>
      <c r="BF648" s="18">
        <v>829.18739635157544</v>
      </c>
      <c r="BG648" s="18">
        <v>995.0248756218906</v>
      </c>
      <c r="BH648" s="18">
        <v>1326.6998341625208</v>
      </c>
      <c r="BI648" s="18">
        <v>1658.3747927031509</v>
      </c>
      <c r="BJ648" s="18">
        <v>1824.2122719734659</v>
      </c>
      <c r="BK648" s="18">
        <v>1945.5257048092869</v>
      </c>
      <c r="BL648" s="18">
        <v>2068</v>
      </c>
      <c r="BM648" s="18">
        <v>2190</v>
      </c>
      <c r="BN648" s="118">
        <v>2312</v>
      </c>
      <c r="BO648" s="103"/>
      <c r="BP648">
        <f t="shared" si="1682"/>
        <v>0</v>
      </c>
      <c r="BQ648">
        <f t="shared" si="1682"/>
        <v>0</v>
      </c>
      <c r="BR648">
        <f t="shared" si="1682"/>
        <v>0</v>
      </c>
      <c r="BS648">
        <f t="shared" si="1682"/>
        <v>0</v>
      </c>
      <c r="BT648">
        <f t="shared" si="1682"/>
        <v>0</v>
      </c>
      <c r="BU648">
        <f t="shared" si="1682"/>
        <v>0</v>
      </c>
      <c r="BV648">
        <f t="shared" si="1682"/>
        <v>0</v>
      </c>
      <c r="BW648">
        <f t="shared" si="1682"/>
        <v>0</v>
      </c>
      <c r="BX648">
        <f t="shared" si="1682"/>
        <v>0</v>
      </c>
      <c r="BY648">
        <f t="shared" si="1682"/>
        <v>0</v>
      </c>
      <c r="BZ648">
        <f t="shared" si="1683"/>
        <v>0</v>
      </c>
      <c r="CA648">
        <f t="shared" si="1683"/>
        <v>0</v>
      </c>
      <c r="CB648">
        <f t="shared" si="1683"/>
        <v>0</v>
      </c>
      <c r="CC648">
        <f t="shared" si="1683"/>
        <v>0</v>
      </c>
      <c r="CD648">
        <f t="shared" si="1683"/>
        <v>0</v>
      </c>
      <c r="CE648">
        <f t="shared" si="1683"/>
        <v>0</v>
      </c>
      <c r="CF648">
        <f t="shared" si="1683"/>
        <v>0</v>
      </c>
      <c r="CG648">
        <f t="shared" si="1683"/>
        <v>0</v>
      </c>
      <c r="CH648">
        <f t="shared" si="1683"/>
        <v>0</v>
      </c>
      <c r="CI648">
        <f t="shared" si="1683"/>
        <v>0</v>
      </c>
      <c r="CJ648">
        <f t="shared" si="1684"/>
        <v>0</v>
      </c>
      <c r="CK648">
        <f t="shared" si="1684"/>
        <v>0</v>
      </c>
      <c r="CL648">
        <f t="shared" si="1684"/>
        <v>0</v>
      </c>
      <c r="CM648">
        <f t="shared" si="1684"/>
        <v>0</v>
      </c>
      <c r="CN648">
        <f t="shared" si="1684"/>
        <v>0</v>
      </c>
      <c r="CO648">
        <f t="shared" si="1684"/>
        <v>0</v>
      </c>
      <c r="CP648">
        <f t="shared" si="1684"/>
        <v>0</v>
      </c>
      <c r="CQ648">
        <f t="shared" si="1684"/>
        <v>0</v>
      </c>
      <c r="CR648">
        <f t="shared" si="1684"/>
        <v>0</v>
      </c>
      <c r="CS648">
        <f t="shared" si="1684"/>
        <v>0</v>
      </c>
      <c r="CT648">
        <f t="shared" si="1685"/>
        <v>0</v>
      </c>
      <c r="CU648">
        <f t="shared" si="1685"/>
        <v>0</v>
      </c>
      <c r="CV648">
        <f t="shared" si="1685"/>
        <v>0</v>
      </c>
      <c r="CW648">
        <f t="shared" si="1685"/>
        <v>0</v>
      </c>
      <c r="CX648">
        <f t="shared" si="1685"/>
        <v>0</v>
      </c>
      <c r="CY648">
        <f t="shared" si="1685"/>
        <v>0</v>
      </c>
      <c r="CZ648">
        <f t="shared" si="1685"/>
        <v>0</v>
      </c>
      <c r="DA648">
        <f t="shared" si="1685"/>
        <v>0</v>
      </c>
      <c r="DB648">
        <f t="shared" si="1685"/>
        <v>0</v>
      </c>
      <c r="DC648">
        <f t="shared" si="1685"/>
        <v>0</v>
      </c>
      <c r="DD648">
        <f t="shared" si="1686"/>
        <v>0</v>
      </c>
      <c r="DE648">
        <f t="shared" si="1686"/>
        <v>0</v>
      </c>
      <c r="DF648">
        <f t="shared" si="1686"/>
        <v>0</v>
      </c>
      <c r="DG648">
        <f t="shared" si="1686"/>
        <v>0</v>
      </c>
      <c r="DH648">
        <f t="shared" si="1686"/>
        <v>0</v>
      </c>
      <c r="DI648">
        <f t="shared" si="1686"/>
        <v>0</v>
      </c>
      <c r="DJ648">
        <f t="shared" si="1686"/>
        <v>0</v>
      </c>
      <c r="DK648">
        <f t="shared" si="1686"/>
        <v>0</v>
      </c>
      <c r="DL648">
        <f t="shared" si="1686"/>
        <v>0</v>
      </c>
      <c r="DM648">
        <f t="shared" si="1686"/>
        <v>0</v>
      </c>
      <c r="DN648">
        <f t="shared" si="1687"/>
        <v>0</v>
      </c>
      <c r="DO648">
        <f t="shared" si="1687"/>
        <v>0</v>
      </c>
      <c r="DP648">
        <f t="shared" si="1687"/>
        <v>0</v>
      </c>
      <c r="DQ648">
        <f t="shared" si="1687"/>
        <v>0</v>
      </c>
      <c r="DR648">
        <f t="shared" si="1687"/>
        <v>0</v>
      </c>
      <c r="DS648">
        <f t="shared" si="1687"/>
        <v>0</v>
      </c>
      <c r="DT648">
        <f t="shared" si="1687"/>
        <v>0</v>
      </c>
      <c r="DU648">
        <f t="shared" si="1687"/>
        <v>0</v>
      </c>
      <c r="DV648">
        <f t="shared" si="1687"/>
        <v>0</v>
      </c>
      <c r="DW648">
        <f t="shared" si="1687"/>
        <v>0</v>
      </c>
      <c r="DX648">
        <f t="shared" si="1688"/>
        <v>0</v>
      </c>
      <c r="DY648">
        <f t="shared" si="1688"/>
        <v>0</v>
      </c>
      <c r="DZ648">
        <f t="shared" si="1688"/>
        <v>0</v>
      </c>
    </row>
    <row r="649" spans="1:130" ht="15.75">
      <c r="A649" s="106" t="str">
        <f>IF(LEFT(B731,1)&lt;&gt;"",IF(LEFT(B731,1)&lt;&gt;" ",COUNT($A$66:A646)+1,""),"")</f>
        <v/>
      </c>
      <c r="B649" s="19"/>
      <c r="C649" s="96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25"/>
      <c r="BF649" s="18"/>
      <c r="BG649" s="18"/>
      <c r="BH649" s="118"/>
      <c r="BI649" s="118"/>
      <c r="BJ649" s="118"/>
      <c r="BK649" s="2"/>
      <c r="BL649" s="2"/>
      <c r="BM649" s="2"/>
      <c r="BN649" s="2"/>
      <c r="BO649" s="103"/>
    </row>
    <row r="650" spans="1:130">
      <c r="A650" s="105">
        <f>IF(LEFT(B650,1)&lt;&gt;"",IF(LEFT(B650,1)&lt;&gt;" ",COUNT($A$66:A649)+1,""),"")</f>
        <v>81</v>
      </c>
      <c r="B650" s="56" t="s">
        <v>93</v>
      </c>
      <c r="C650" s="96">
        <v>4</v>
      </c>
      <c r="D650" s="22"/>
      <c r="E650" s="22"/>
      <c r="F650" s="22"/>
      <c r="G650" s="22"/>
      <c r="H650" s="22"/>
      <c r="I650" s="22"/>
      <c r="J650" s="22">
        <f>J652+J653+J654</f>
        <v>0</v>
      </c>
      <c r="K650" s="22">
        <f t="shared" ref="K650:BJ650" si="1689">K652+K653+K654</f>
        <v>0</v>
      </c>
      <c r="L650" s="22">
        <f t="shared" si="1689"/>
        <v>0</v>
      </c>
      <c r="M650" s="22">
        <f t="shared" si="1689"/>
        <v>0</v>
      </c>
      <c r="N650" s="22">
        <f t="shared" si="1689"/>
        <v>0</v>
      </c>
      <c r="O650" s="22">
        <f t="shared" si="1689"/>
        <v>0</v>
      </c>
      <c r="P650" s="22">
        <f t="shared" si="1689"/>
        <v>0</v>
      </c>
      <c r="Q650" s="22">
        <f t="shared" si="1689"/>
        <v>0</v>
      </c>
      <c r="R650" s="22">
        <f t="shared" si="1689"/>
        <v>0</v>
      </c>
      <c r="S650" s="22">
        <f t="shared" si="1689"/>
        <v>0</v>
      </c>
      <c r="T650" s="22">
        <f t="shared" si="1689"/>
        <v>0</v>
      </c>
      <c r="U650" s="22">
        <f t="shared" si="1689"/>
        <v>0</v>
      </c>
      <c r="V650" s="22">
        <f t="shared" si="1689"/>
        <v>0</v>
      </c>
      <c r="W650" s="22">
        <f t="shared" si="1689"/>
        <v>5.7799999999999995E-4</v>
      </c>
      <c r="X650" s="22">
        <f t="shared" si="1689"/>
        <v>0</v>
      </c>
      <c r="Y650" s="22">
        <f t="shared" si="1689"/>
        <v>0</v>
      </c>
      <c r="Z650" s="22">
        <f t="shared" si="1689"/>
        <v>0</v>
      </c>
      <c r="AA650" s="22">
        <f t="shared" si="1689"/>
        <v>0</v>
      </c>
      <c r="AB650" s="22">
        <f t="shared" si="1689"/>
        <v>0</v>
      </c>
      <c r="AC650" s="22">
        <f t="shared" si="1689"/>
        <v>0.19575799999999999</v>
      </c>
      <c r="AD650" s="22">
        <f t="shared" si="1689"/>
        <v>4.3938999999999999E-2</v>
      </c>
      <c r="AE650" s="22">
        <f t="shared" si="1689"/>
        <v>4.6629999999999996E-3</v>
      </c>
      <c r="AF650" s="22">
        <f t="shared" si="1689"/>
        <v>7.5700000000000003E-3</v>
      </c>
      <c r="AG650" s="22">
        <f t="shared" si="1689"/>
        <v>0</v>
      </c>
      <c r="AH650" s="22">
        <f t="shared" si="1689"/>
        <v>8.1213119999999996</v>
      </c>
      <c r="AI650" s="22">
        <f t="shared" si="1689"/>
        <v>3.6962100000000002</v>
      </c>
      <c r="AJ650" s="22">
        <f t="shared" si="1689"/>
        <v>5.575755</v>
      </c>
      <c r="AK650" s="22">
        <f t="shared" si="1689"/>
        <v>12.051992</v>
      </c>
      <c r="AL650" s="22">
        <f t="shared" si="1689"/>
        <v>2.8844110000000001</v>
      </c>
      <c r="AM650" s="22">
        <f t="shared" si="1689"/>
        <v>0</v>
      </c>
      <c r="AN650" s="22">
        <f t="shared" si="1689"/>
        <v>0</v>
      </c>
      <c r="AO650" s="22">
        <f t="shared" si="1689"/>
        <v>0</v>
      </c>
      <c r="AP650" s="22">
        <f t="shared" si="1689"/>
        <v>6.3361000000000001E-2</v>
      </c>
      <c r="AQ650" s="22">
        <f t="shared" si="1689"/>
        <v>0</v>
      </c>
      <c r="AR650" s="22">
        <f t="shared" si="1689"/>
        <v>0</v>
      </c>
      <c r="AS650" s="22">
        <f t="shared" si="1689"/>
        <v>4.5999999999999996</v>
      </c>
      <c r="AT650" s="22">
        <f t="shared" si="1689"/>
        <v>0</v>
      </c>
      <c r="AU650" s="22">
        <f t="shared" si="1689"/>
        <v>0</v>
      </c>
      <c r="AV650" s="22">
        <f t="shared" si="1689"/>
        <v>0</v>
      </c>
      <c r="AW650" s="22">
        <f t="shared" si="1689"/>
        <v>0</v>
      </c>
      <c r="AX650" s="22">
        <f t="shared" si="1689"/>
        <v>6</v>
      </c>
      <c r="AY650" s="22">
        <f t="shared" si="1689"/>
        <v>5.8502445999999999</v>
      </c>
      <c r="AZ650" s="22">
        <f t="shared" si="1689"/>
        <v>1.4396964999999999</v>
      </c>
      <c r="BA650" s="22">
        <f t="shared" si="1689"/>
        <v>1.5677E-3</v>
      </c>
      <c r="BB650" s="22">
        <f t="shared" si="1689"/>
        <v>0</v>
      </c>
      <c r="BC650" s="22">
        <f t="shared" si="1689"/>
        <v>0</v>
      </c>
      <c r="BD650" s="22">
        <f t="shared" si="1689"/>
        <v>0</v>
      </c>
      <c r="BE650" s="22">
        <f t="shared" si="1689"/>
        <v>7.0247199999999996E-2</v>
      </c>
      <c r="BF650" s="22">
        <f t="shared" si="1689"/>
        <v>0.21604599999999999</v>
      </c>
      <c r="BG650" s="22">
        <f t="shared" si="1689"/>
        <v>0.13216069999999999</v>
      </c>
      <c r="BH650" s="22">
        <f t="shared" si="1689"/>
        <v>0.37502950000000002</v>
      </c>
      <c r="BI650" s="22">
        <f t="shared" si="1689"/>
        <v>0.17687639999999999</v>
      </c>
      <c r="BJ650" s="22">
        <f t="shared" si="1689"/>
        <v>13.5338882</v>
      </c>
      <c r="BK650" s="113">
        <f>SUM(BK652:BK654)</f>
        <v>0.30163000000000001</v>
      </c>
      <c r="BL650" s="9">
        <f>SUM(BL652:BL654)</f>
        <v>4.3598052999999997</v>
      </c>
      <c r="BM650" s="9">
        <f>SUM(BM652:BM654)</f>
        <v>8.6462534999999985</v>
      </c>
      <c r="BN650" s="9">
        <f>SUM(BN652:BN654)</f>
        <v>0</v>
      </c>
      <c r="BO650" s="103"/>
      <c r="BP650">
        <f t="shared" ref="BP650:BY655" si="1690">IF($C650&lt;&gt;"",IF(D650&gt;0,1,0),0)</f>
        <v>0</v>
      </c>
      <c r="BQ650">
        <f t="shared" si="1690"/>
        <v>0</v>
      </c>
      <c r="BR650">
        <f t="shared" si="1690"/>
        <v>0</v>
      </c>
      <c r="BS650">
        <f t="shared" si="1690"/>
        <v>0</v>
      </c>
      <c r="BT650">
        <f t="shared" si="1690"/>
        <v>0</v>
      </c>
      <c r="BU650">
        <f t="shared" si="1690"/>
        <v>0</v>
      </c>
      <c r="BV650">
        <f t="shared" si="1690"/>
        <v>0</v>
      </c>
      <c r="BW650">
        <f t="shared" si="1690"/>
        <v>0</v>
      </c>
      <c r="BX650">
        <f t="shared" si="1690"/>
        <v>0</v>
      </c>
      <c r="BY650">
        <f t="shared" si="1690"/>
        <v>0</v>
      </c>
      <c r="BZ650">
        <f t="shared" ref="BZ650:CI655" si="1691">IF($C650&lt;&gt;"",IF(N650&gt;0,1,0),0)</f>
        <v>0</v>
      </c>
      <c r="CA650">
        <f t="shared" si="1691"/>
        <v>0</v>
      </c>
      <c r="CB650">
        <f t="shared" si="1691"/>
        <v>0</v>
      </c>
      <c r="CC650">
        <f t="shared" si="1691"/>
        <v>0</v>
      </c>
      <c r="CD650">
        <f t="shared" si="1691"/>
        <v>0</v>
      </c>
      <c r="CE650">
        <f t="shared" si="1691"/>
        <v>0</v>
      </c>
      <c r="CF650">
        <f t="shared" si="1691"/>
        <v>0</v>
      </c>
      <c r="CG650">
        <f t="shared" si="1691"/>
        <v>0</v>
      </c>
      <c r="CH650">
        <f t="shared" si="1691"/>
        <v>0</v>
      </c>
      <c r="CI650">
        <f t="shared" si="1691"/>
        <v>1</v>
      </c>
      <c r="CJ650">
        <f t="shared" ref="CJ650:CS655" si="1692">IF($C650&lt;&gt;"",IF(X650&gt;0,1,0),0)</f>
        <v>0</v>
      </c>
      <c r="CK650">
        <f t="shared" si="1692"/>
        <v>0</v>
      </c>
      <c r="CL650">
        <f t="shared" si="1692"/>
        <v>0</v>
      </c>
      <c r="CM650">
        <f t="shared" si="1692"/>
        <v>0</v>
      </c>
      <c r="CN650">
        <f t="shared" si="1692"/>
        <v>0</v>
      </c>
      <c r="CO650">
        <f t="shared" si="1692"/>
        <v>1</v>
      </c>
      <c r="CP650">
        <f t="shared" si="1692"/>
        <v>1</v>
      </c>
      <c r="CQ650">
        <f t="shared" si="1692"/>
        <v>1</v>
      </c>
      <c r="CR650">
        <f t="shared" si="1692"/>
        <v>1</v>
      </c>
      <c r="CS650">
        <f t="shared" si="1692"/>
        <v>0</v>
      </c>
      <c r="CT650">
        <f t="shared" ref="CT650:DC655" si="1693">IF($C650&lt;&gt;"",IF(AH650&gt;0,1,0),0)</f>
        <v>1</v>
      </c>
      <c r="CU650">
        <f t="shared" si="1693"/>
        <v>1</v>
      </c>
      <c r="CV650">
        <f t="shared" si="1693"/>
        <v>1</v>
      </c>
      <c r="CW650">
        <f t="shared" si="1693"/>
        <v>1</v>
      </c>
      <c r="CX650">
        <f t="shared" si="1693"/>
        <v>1</v>
      </c>
      <c r="CY650">
        <f t="shared" si="1693"/>
        <v>0</v>
      </c>
      <c r="CZ650">
        <f t="shared" si="1693"/>
        <v>0</v>
      </c>
      <c r="DA650">
        <f t="shared" si="1693"/>
        <v>0</v>
      </c>
      <c r="DB650">
        <f t="shared" si="1693"/>
        <v>1</v>
      </c>
      <c r="DC650">
        <f t="shared" si="1693"/>
        <v>0</v>
      </c>
      <c r="DD650">
        <f t="shared" ref="DD650:DM655" si="1694">IF($C650&lt;&gt;"",IF(AR650&gt;0,1,0),0)</f>
        <v>0</v>
      </c>
      <c r="DE650">
        <f t="shared" si="1694"/>
        <v>1</v>
      </c>
      <c r="DF650">
        <f t="shared" si="1694"/>
        <v>0</v>
      </c>
      <c r="DG650">
        <f t="shared" si="1694"/>
        <v>0</v>
      </c>
      <c r="DH650">
        <f t="shared" si="1694"/>
        <v>0</v>
      </c>
      <c r="DI650">
        <f t="shared" si="1694"/>
        <v>0</v>
      </c>
      <c r="DJ650">
        <f t="shared" si="1694"/>
        <v>1</v>
      </c>
      <c r="DK650">
        <f t="shared" si="1694"/>
        <v>1</v>
      </c>
      <c r="DL650">
        <f t="shared" si="1694"/>
        <v>1</v>
      </c>
      <c r="DM650">
        <f t="shared" si="1694"/>
        <v>1</v>
      </c>
      <c r="DN650">
        <f t="shared" ref="DN650:DW655" si="1695">IF($C650&lt;&gt;"",IF(BB650&gt;0,1,0),0)</f>
        <v>0</v>
      </c>
      <c r="DO650">
        <f t="shared" si="1695"/>
        <v>0</v>
      </c>
      <c r="DP650">
        <f t="shared" si="1695"/>
        <v>0</v>
      </c>
      <c r="DQ650">
        <f t="shared" si="1695"/>
        <v>1</v>
      </c>
      <c r="DR650">
        <f t="shared" si="1695"/>
        <v>1</v>
      </c>
      <c r="DS650">
        <f t="shared" si="1695"/>
        <v>1</v>
      </c>
      <c r="DT650">
        <f t="shared" si="1695"/>
        <v>1</v>
      </c>
      <c r="DU650">
        <f t="shared" si="1695"/>
        <v>1</v>
      </c>
      <c r="DV650">
        <f t="shared" si="1695"/>
        <v>1</v>
      </c>
      <c r="DW650">
        <f t="shared" si="1695"/>
        <v>1</v>
      </c>
      <c r="DX650">
        <f t="shared" ref="DX650:DZ655" si="1696">IF($C650&lt;&gt;"",IF(BL650&gt;0,1,0),0)</f>
        <v>1</v>
      </c>
      <c r="DY650">
        <f t="shared" si="1696"/>
        <v>1</v>
      </c>
      <c r="DZ650">
        <f t="shared" si="1696"/>
        <v>0</v>
      </c>
    </row>
    <row r="651" spans="1:130">
      <c r="A651" s="105"/>
      <c r="B651" s="19" t="s">
        <v>2</v>
      </c>
      <c r="C651" s="96"/>
      <c r="D651" s="22"/>
      <c r="E651" s="22"/>
      <c r="F651" s="22"/>
      <c r="G651" s="22"/>
      <c r="H651" s="22"/>
      <c r="I651" s="22"/>
      <c r="J651" s="18">
        <v>0</v>
      </c>
      <c r="K651" s="18">
        <v>0</v>
      </c>
      <c r="L651" s="18">
        <v>0</v>
      </c>
      <c r="M651" s="18">
        <v>0</v>
      </c>
      <c r="N651" s="18">
        <v>0</v>
      </c>
      <c r="O651" s="18">
        <v>0</v>
      </c>
      <c r="P651" s="18">
        <v>0</v>
      </c>
      <c r="Q651" s="18">
        <v>0</v>
      </c>
      <c r="R651" s="18">
        <v>0</v>
      </c>
      <c r="S651" s="18">
        <v>0</v>
      </c>
      <c r="T651" s="18">
        <v>0</v>
      </c>
      <c r="U651" s="18">
        <v>0</v>
      </c>
      <c r="V651" s="18">
        <v>0</v>
      </c>
      <c r="W651" s="18">
        <v>0</v>
      </c>
      <c r="X651" s="18">
        <v>0</v>
      </c>
      <c r="Y651" s="18">
        <v>0</v>
      </c>
      <c r="Z651" s="18">
        <v>0</v>
      </c>
      <c r="AA651" s="18">
        <v>0</v>
      </c>
      <c r="AB651" s="18">
        <v>0</v>
      </c>
      <c r="AC651" s="18">
        <v>0</v>
      </c>
      <c r="AD651" s="18">
        <v>0</v>
      </c>
      <c r="AE651" s="18">
        <v>0</v>
      </c>
      <c r="AF651" s="18">
        <v>0</v>
      </c>
      <c r="AG651" s="18">
        <v>0</v>
      </c>
      <c r="AH651" s="18">
        <v>0</v>
      </c>
      <c r="AI651" s="18">
        <v>0</v>
      </c>
      <c r="AJ651" s="18">
        <v>0</v>
      </c>
      <c r="AK651" s="18">
        <v>0</v>
      </c>
      <c r="AL651" s="18">
        <v>0</v>
      </c>
      <c r="AM651" s="18">
        <v>0</v>
      </c>
      <c r="AN651" s="18">
        <v>0</v>
      </c>
      <c r="AO651" s="18">
        <v>0</v>
      </c>
      <c r="AP651" s="18">
        <v>0</v>
      </c>
      <c r="AQ651" s="18">
        <v>0</v>
      </c>
      <c r="AR651" s="18">
        <v>0</v>
      </c>
      <c r="AS651" s="18">
        <v>0</v>
      </c>
      <c r="AT651" s="18">
        <v>0</v>
      </c>
      <c r="AU651" s="18">
        <v>0</v>
      </c>
      <c r="AV651" s="18">
        <v>0</v>
      </c>
      <c r="AW651" s="18">
        <v>0</v>
      </c>
      <c r="AX651" s="18">
        <v>0</v>
      </c>
      <c r="AY651" s="18">
        <v>0</v>
      </c>
      <c r="AZ651" s="18">
        <v>0</v>
      </c>
      <c r="BA651" s="18">
        <v>0</v>
      </c>
      <c r="BB651" s="18">
        <v>0</v>
      </c>
      <c r="BC651" s="18">
        <v>0</v>
      </c>
      <c r="BD651" s="18">
        <v>0</v>
      </c>
      <c r="BE651" s="18">
        <v>0</v>
      </c>
      <c r="BF651" s="18">
        <v>0</v>
      </c>
      <c r="BG651" s="18">
        <v>0</v>
      </c>
      <c r="BH651" s="18">
        <v>0</v>
      </c>
      <c r="BI651" s="18">
        <v>0</v>
      </c>
      <c r="BJ651" s="18">
        <v>0</v>
      </c>
      <c r="BK651" s="18">
        <v>0</v>
      </c>
      <c r="BL651" s="118">
        <v>0</v>
      </c>
      <c r="BM651" s="118">
        <v>0</v>
      </c>
      <c r="BN651" s="118">
        <v>0</v>
      </c>
      <c r="BO651" s="103"/>
      <c r="BP651">
        <f t="shared" si="1690"/>
        <v>0</v>
      </c>
      <c r="BQ651">
        <f t="shared" si="1690"/>
        <v>0</v>
      </c>
      <c r="BR651">
        <f t="shared" si="1690"/>
        <v>0</v>
      </c>
      <c r="BS651">
        <f t="shared" si="1690"/>
        <v>0</v>
      </c>
      <c r="BT651">
        <f t="shared" si="1690"/>
        <v>0</v>
      </c>
      <c r="BU651">
        <f t="shared" si="1690"/>
        <v>0</v>
      </c>
      <c r="BV651">
        <f t="shared" si="1690"/>
        <v>0</v>
      </c>
      <c r="BW651">
        <f t="shared" si="1690"/>
        <v>0</v>
      </c>
      <c r="BX651">
        <f t="shared" si="1690"/>
        <v>0</v>
      </c>
      <c r="BY651">
        <f t="shared" si="1690"/>
        <v>0</v>
      </c>
      <c r="BZ651">
        <f t="shared" si="1691"/>
        <v>0</v>
      </c>
      <c r="CA651">
        <f t="shared" si="1691"/>
        <v>0</v>
      </c>
      <c r="CB651">
        <f t="shared" si="1691"/>
        <v>0</v>
      </c>
      <c r="CC651">
        <f t="shared" si="1691"/>
        <v>0</v>
      </c>
      <c r="CD651">
        <f t="shared" si="1691"/>
        <v>0</v>
      </c>
      <c r="CE651">
        <f t="shared" si="1691"/>
        <v>0</v>
      </c>
      <c r="CF651">
        <f t="shared" si="1691"/>
        <v>0</v>
      </c>
      <c r="CG651">
        <f t="shared" si="1691"/>
        <v>0</v>
      </c>
      <c r="CH651">
        <f t="shared" si="1691"/>
        <v>0</v>
      </c>
      <c r="CI651">
        <f t="shared" si="1691"/>
        <v>0</v>
      </c>
      <c r="CJ651">
        <f t="shared" si="1692"/>
        <v>0</v>
      </c>
      <c r="CK651">
        <f t="shared" si="1692"/>
        <v>0</v>
      </c>
      <c r="CL651">
        <f t="shared" si="1692"/>
        <v>0</v>
      </c>
      <c r="CM651">
        <f t="shared" si="1692"/>
        <v>0</v>
      </c>
      <c r="CN651">
        <f t="shared" si="1692"/>
        <v>0</v>
      </c>
      <c r="CO651">
        <f t="shared" si="1692"/>
        <v>0</v>
      </c>
      <c r="CP651">
        <f t="shared" si="1692"/>
        <v>0</v>
      </c>
      <c r="CQ651">
        <f t="shared" si="1692"/>
        <v>0</v>
      </c>
      <c r="CR651">
        <f t="shared" si="1692"/>
        <v>0</v>
      </c>
      <c r="CS651">
        <f t="shared" si="1692"/>
        <v>0</v>
      </c>
      <c r="CT651">
        <f t="shared" si="1693"/>
        <v>0</v>
      </c>
      <c r="CU651">
        <f t="shared" si="1693"/>
        <v>0</v>
      </c>
      <c r="CV651">
        <f t="shared" si="1693"/>
        <v>0</v>
      </c>
      <c r="CW651">
        <f t="shared" si="1693"/>
        <v>0</v>
      </c>
      <c r="CX651">
        <f t="shared" si="1693"/>
        <v>0</v>
      </c>
      <c r="CY651">
        <f t="shared" si="1693"/>
        <v>0</v>
      </c>
      <c r="CZ651">
        <f t="shared" si="1693"/>
        <v>0</v>
      </c>
      <c r="DA651">
        <f t="shared" si="1693"/>
        <v>0</v>
      </c>
      <c r="DB651">
        <f t="shared" si="1693"/>
        <v>0</v>
      </c>
      <c r="DC651">
        <f t="shared" si="1693"/>
        <v>0</v>
      </c>
      <c r="DD651">
        <f t="shared" si="1694"/>
        <v>0</v>
      </c>
      <c r="DE651">
        <f t="shared" si="1694"/>
        <v>0</v>
      </c>
      <c r="DF651">
        <f t="shared" si="1694"/>
        <v>0</v>
      </c>
      <c r="DG651">
        <f t="shared" si="1694"/>
        <v>0</v>
      </c>
      <c r="DH651">
        <f t="shared" si="1694"/>
        <v>0</v>
      </c>
      <c r="DI651">
        <f t="shared" si="1694"/>
        <v>0</v>
      </c>
      <c r="DJ651">
        <f t="shared" si="1694"/>
        <v>0</v>
      </c>
      <c r="DK651">
        <f t="shared" si="1694"/>
        <v>0</v>
      </c>
      <c r="DL651">
        <f t="shared" si="1694"/>
        <v>0</v>
      </c>
      <c r="DM651">
        <f t="shared" si="1694"/>
        <v>0</v>
      </c>
      <c r="DN651">
        <f t="shared" si="1695"/>
        <v>0</v>
      </c>
      <c r="DO651">
        <f t="shared" si="1695"/>
        <v>0</v>
      </c>
      <c r="DP651">
        <f t="shared" si="1695"/>
        <v>0</v>
      </c>
      <c r="DQ651">
        <f t="shared" si="1695"/>
        <v>0</v>
      </c>
      <c r="DR651">
        <f t="shared" si="1695"/>
        <v>0</v>
      </c>
      <c r="DS651">
        <f t="shared" si="1695"/>
        <v>0</v>
      </c>
      <c r="DT651">
        <f t="shared" si="1695"/>
        <v>0</v>
      </c>
      <c r="DU651">
        <f t="shared" si="1695"/>
        <v>0</v>
      </c>
      <c r="DV651">
        <f t="shared" si="1695"/>
        <v>0</v>
      </c>
      <c r="DW651">
        <f t="shared" si="1695"/>
        <v>0</v>
      </c>
      <c r="DX651">
        <f t="shared" si="1696"/>
        <v>0</v>
      </c>
      <c r="DY651">
        <f t="shared" si="1696"/>
        <v>0</v>
      </c>
      <c r="DZ651">
        <f t="shared" si="1696"/>
        <v>0</v>
      </c>
    </row>
    <row r="652" spans="1:130">
      <c r="A652" s="105"/>
      <c r="B652" s="55" t="s">
        <v>202</v>
      </c>
      <c r="C652" s="96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18">
        <v>4.5999999999999996</v>
      </c>
      <c r="AT652" s="22"/>
      <c r="AU652" s="22"/>
      <c r="AV652" s="22"/>
      <c r="AW652" s="22"/>
      <c r="AX652" s="18">
        <v>6</v>
      </c>
      <c r="AY652" s="22"/>
      <c r="AZ652" s="22"/>
      <c r="BA652" s="22"/>
      <c r="BB652" s="22"/>
      <c r="BC652" s="22"/>
      <c r="BD652" s="22"/>
      <c r="BE652" s="23"/>
      <c r="BF652" s="22"/>
      <c r="BG652" s="22"/>
      <c r="BH652" s="22"/>
      <c r="BI652" s="22"/>
      <c r="BJ652" s="18">
        <v>12</v>
      </c>
      <c r="BK652" s="118">
        <v>0</v>
      </c>
      <c r="BL652" s="118">
        <v>0</v>
      </c>
      <c r="BM652" s="118">
        <v>0</v>
      </c>
      <c r="BN652" s="118">
        <v>0</v>
      </c>
      <c r="BO652" s="103"/>
      <c r="BP652">
        <f t="shared" si="1690"/>
        <v>0</v>
      </c>
      <c r="BQ652">
        <f t="shared" si="1690"/>
        <v>0</v>
      </c>
      <c r="BR652">
        <f t="shared" si="1690"/>
        <v>0</v>
      </c>
      <c r="BS652">
        <f t="shared" si="1690"/>
        <v>0</v>
      </c>
      <c r="BT652">
        <f t="shared" si="1690"/>
        <v>0</v>
      </c>
      <c r="BU652">
        <f t="shared" si="1690"/>
        <v>0</v>
      </c>
      <c r="BV652">
        <f t="shared" si="1690"/>
        <v>0</v>
      </c>
      <c r="BW652">
        <f t="shared" si="1690"/>
        <v>0</v>
      </c>
      <c r="BX652">
        <f t="shared" si="1690"/>
        <v>0</v>
      </c>
      <c r="BY652">
        <f t="shared" si="1690"/>
        <v>0</v>
      </c>
      <c r="BZ652">
        <f t="shared" si="1691"/>
        <v>0</v>
      </c>
      <c r="CA652">
        <f t="shared" si="1691"/>
        <v>0</v>
      </c>
      <c r="CB652">
        <f t="shared" si="1691"/>
        <v>0</v>
      </c>
      <c r="CC652">
        <f t="shared" si="1691"/>
        <v>0</v>
      </c>
      <c r="CD652">
        <f t="shared" si="1691"/>
        <v>0</v>
      </c>
      <c r="CE652">
        <f t="shared" si="1691"/>
        <v>0</v>
      </c>
      <c r="CF652">
        <f t="shared" si="1691"/>
        <v>0</v>
      </c>
      <c r="CG652">
        <f t="shared" si="1691"/>
        <v>0</v>
      </c>
      <c r="CH652">
        <f t="shared" si="1691"/>
        <v>0</v>
      </c>
      <c r="CI652">
        <f t="shared" si="1691"/>
        <v>0</v>
      </c>
      <c r="CJ652">
        <f t="shared" si="1692"/>
        <v>0</v>
      </c>
      <c r="CK652">
        <f t="shared" si="1692"/>
        <v>0</v>
      </c>
      <c r="CL652">
        <f t="shared" si="1692"/>
        <v>0</v>
      </c>
      <c r="CM652">
        <f t="shared" si="1692"/>
        <v>0</v>
      </c>
      <c r="CN652">
        <f t="shared" si="1692"/>
        <v>0</v>
      </c>
      <c r="CO652">
        <f t="shared" si="1692"/>
        <v>0</v>
      </c>
      <c r="CP652">
        <f t="shared" si="1692"/>
        <v>0</v>
      </c>
      <c r="CQ652">
        <f t="shared" si="1692"/>
        <v>0</v>
      </c>
      <c r="CR652">
        <f t="shared" si="1692"/>
        <v>0</v>
      </c>
      <c r="CS652">
        <f t="shared" si="1692"/>
        <v>0</v>
      </c>
      <c r="CT652">
        <f t="shared" si="1693"/>
        <v>0</v>
      </c>
      <c r="CU652">
        <f t="shared" si="1693"/>
        <v>0</v>
      </c>
      <c r="CV652">
        <f t="shared" si="1693"/>
        <v>0</v>
      </c>
      <c r="CW652">
        <f t="shared" si="1693"/>
        <v>0</v>
      </c>
      <c r="CX652">
        <f t="shared" si="1693"/>
        <v>0</v>
      </c>
      <c r="CY652">
        <f t="shared" si="1693"/>
        <v>0</v>
      </c>
      <c r="CZ652">
        <f t="shared" si="1693"/>
        <v>0</v>
      </c>
      <c r="DA652">
        <f t="shared" si="1693"/>
        <v>0</v>
      </c>
      <c r="DB652">
        <f t="shared" si="1693"/>
        <v>0</v>
      </c>
      <c r="DC652">
        <f t="shared" si="1693"/>
        <v>0</v>
      </c>
      <c r="DD652">
        <f t="shared" si="1694"/>
        <v>0</v>
      </c>
      <c r="DE652">
        <f t="shared" si="1694"/>
        <v>0</v>
      </c>
      <c r="DF652">
        <f t="shared" si="1694"/>
        <v>0</v>
      </c>
      <c r="DG652">
        <f t="shared" si="1694"/>
        <v>0</v>
      </c>
      <c r="DH652">
        <f t="shared" si="1694"/>
        <v>0</v>
      </c>
      <c r="DI652">
        <f t="shared" si="1694"/>
        <v>0</v>
      </c>
      <c r="DJ652">
        <f t="shared" si="1694"/>
        <v>0</v>
      </c>
      <c r="DK652">
        <f t="shared" si="1694"/>
        <v>0</v>
      </c>
      <c r="DL652">
        <f t="shared" si="1694"/>
        <v>0</v>
      </c>
      <c r="DM652">
        <f t="shared" si="1694"/>
        <v>0</v>
      </c>
      <c r="DN652">
        <f t="shared" si="1695"/>
        <v>0</v>
      </c>
      <c r="DO652">
        <f t="shared" si="1695"/>
        <v>0</v>
      </c>
      <c r="DP652">
        <f t="shared" si="1695"/>
        <v>0</v>
      </c>
      <c r="DQ652">
        <f t="shared" si="1695"/>
        <v>0</v>
      </c>
      <c r="DR652">
        <f t="shared" si="1695"/>
        <v>0</v>
      </c>
      <c r="DS652">
        <f t="shared" si="1695"/>
        <v>0</v>
      </c>
      <c r="DT652">
        <f t="shared" si="1695"/>
        <v>0</v>
      </c>
      <c r="DU652">
        <f t="shared" si="1695"/>
        <v>0</v>
      </c>
      <c r="DV652">
        <f t="shared" si="1695"/>
        <v>0</v>
      </c>
      <c r="DW652">
        <f t="shared" si="1695"/>
        <v>0</v>
      </c>
      <c r="DX652">
        <f t="shared" si="1696"/>
        <v>0</v>
      </c>
      <c r="DY652">
        <f t="shared" si="1696"/>
        <v>0</v>
      </c>
      <c r="DZ652">
        <f t="shared" si="1696"/>
        <v>0</v>
      </c>
    </row>
    <row r="653" spans="1:130">
      <c r="A653" s="106" t="str">
        <f>IF(LEFT(B732,1)&lt;&gt;"",IF(LEFT(B732,1)&lt;&gt;" ",COUNT($A$66:A650)+1,""),"")</f>
        <v/>
      </c>
      <c r="B653" s="55" t="s">
        <v>3</v>
      </c>
      <c r="C653" s="96"/>
      <c r="D653" s="18"/>
      <c r="E653" s="18"/>
      <c r="F653" s="18"/>
      <c r="G653" s="18"/>
      <c r="H653" s="18"/>
      <c r="I653" s="18"/>
      <c r="J653" s="18">
        <v>0</v>
      </c>
      <c r="K653" s="18">
        <v>0</v>
      </c>
      <c r="L653" s="18">
        <v>0</v>
      </c>
      <c r="M653" s="18">
        <v>0</v>
      </c>
      <c r="N653" s="18">
        <v>0</v>
      </c>
      <c r="O653" s="18">
        <v>0</v>
      </c>
      <c r="P653" s="18">
        <v>0</v>
      </c>
      <c r="Q653" s="18">
        <v>0</v>
      </c>
      <c r="R653" s="18">
        <v>0</v>
      </c>
      <c r="S653" s="18">
        <v>0</v>
      </c>
      <c r="T653" s="18">
        <v>0</v>
      </c>
      <c r="U653" s="18">
        <v>0</v>
      </c>
      <c r="V653" s="18">
        <v>0</v>
      </c>
      <c r="W653" s="18">
        <v>5.7799999999999995E-4</v>
      </c>
      <c r="X653" s="18">
        <v>0</v>
      </c>
      <c r="Y653" s="18">
        <v>0</v>
      </c>
      <c r="Z653" s="18">
        <v>0</v>
      </c>
      <c r="AA653" s="18">
        <v>0</v>
      </c>
      <c r="AB653" s="18">
        <v>0</v>
      </c>
      <c r="AC653" s="18">
        <v>0.19575799999999999</v>
      </c>
      <c r="AD653" s="18">
        <v>4.3938999999999999E-2</v>
      </c>
      <c r="AE653" s="18">
        <v>4.6629999999999996E-3</v>
      </c>
      <c r="AF653" s="18">
        <v>7.5700000000000003E-3</v>
      </c>
      <c r="AG653" s="18">
        <v>0</v>
      </c>
      <c r="AH653" s="18">
        <v>6.1951140000000002</v>
      </c>
      <c r="AI653" s="18">
        <v>3.1372200000000001</v>
      </c>
      <c r="AJ653" s="18">
        <v>4.6062529999999997</v>
      </c>
      <c r="AK653" s="18">
        <v>11.069269999999999</v>
      </c>
      <c r="AL653" s="18">
        <v>2.1292249999999999</v>
      </c>
      <c r="AM653" s="18">
        <v>0</v>
      </c>
      <c r="AN653" s="18">
        <v>0</v>
      </c>
      <c r="AO653" s="18">
        <v>0</v>
      </c>
      <c r="AP653" s="18">
        <v>6.3361000000000001E-2</v>
      </c>
      <c r="AQ653" s="18">
        <v>0</v>
      </c>
      <c r="AR653" s="18">
        <v>0</v>
      </c>
      <c r="AS653" s="18">
        <v>0</v>
      </c>
      <c r="AT653" s="18">
        <v>0</v>
      </c>
      <c r="AU653" s="18">
        <v>0</v>
      </c>
      <c r="AV653" s="18">
        <v>0</v>
      </c>
      <c r="AW653" s="18">
        <v>0</v>
      </c>
      <c r="AX653" s="18">
        <v>0</v>
      </c>
      <c r="AY653" s="18">
        <v>5.8502445999999999</v>
      </c>
      <c r="AZ653" s="18">
        <v>1.4396964999999999</v>
      </c>
      <c r="BA653" s="18">
        <v>1.5677E-3</v>
      </c>
      <c r="BB653" s="18">
        <v>0</v>
      </c>
      <c r="BC653" s="18">
        <v>0</v>
      </c>
      <c r="BD653" s="18">
        <v>0</v>
      </c>
      <c r="BE653" s="25">
        <v>7.0247199999999996E-2</v>
      </c>
      <c r="BF653" s="18">
        <v>0.21604599999999999</v>
      </c>
      <c r="BG653" s="18">
        <v>0.1299833</v>
      </c>
      <c r="BH653" s="18">
        <v>0.37502950000000002</v>
      </c>
      <c r="BI653" s="18">
        <v>0.17687639999999999</v>
      </c>
      <c r="BJ653" s="73">
        <v>1.5338882</v>
      </c>
      <c r="BK653" s="18">
        <v>0.30163000000000001</v>
      </c>
      <c r="BL653" s="118">
        <v>4.0139395999999996</v>
      </c>
      <c r="BM653" s="18">
        <v>8.1031397999999992</v>
      </c>
      <c r="BN653" s="118">
        <v>0</v>
      </c>
      <c r="BO653" s="103"/>
      <c r="BP653">
        <f t="shared" si="1690"/>
        <v>0</v>
      </c>
      <c r="BQ653">
        <f t="shared" si="1690"/>
        <v>0</v>
      </c>
      <c r="BR653">
        <f t="shared" si="1690"/>
        <v>0</v>
      </c>
      <c r="BS653">
        <f t="shared" si="1690"/>
        <v>0</v>
      </c>
      <c r="BT653">
        <f t="shared" si="1690"/>
        <v>0</v>
      </c>
      <c r="BU653">
        <f t="shared" si="1690"/>
        <v>0</v>
      </c>
      <c r="BV653">
        <f t="shared" si="1690"/>
        <v>0</v>
      </c>
      <c r="BW653">
        <f t="shared" si="1690"/>
        <v>0</v>
      </c>
      <c r="BX653">
        <f t="shared" si="1690"/>
        <v>0</v>
      </c>
      <c r="BY653">
        <f t="shared" si="1690"/>
        <v>0</v>
      </c>
      <c r="BZ653">
        <f t="shared" si="1691"/>
        <v>0</v>
      </c>
      <c r="CA653">
        <f t="shared" si="1691"/>
        <v>0</v>
      </c>
      <c r="CB653">
        <f t="shared" si="1691"/>
        <v>0</v>
      </c>
      <c r="CC653">
        <f t="shared" si="1691"/>
        <v>0</v>
      </c>
      <c r="CD653">
        <f t="shared" si="1691"/>
        <v>0</v>
      </c>
      <c r="CE653">
        <f t="shared" si="1691"/>
        <v>0</v>
      </c>
      <c r="CF653">
        <f t="shared" si="1691"/>
        <v>0</v>
      </c>
      <c r="CG653">
        <f t="shared" si="1691"/>
        <v>0</v>
      </c>
      <c r="CH653">
        <f t="shared" si="1691"/>
        <v>0</v>
      </c>
      <c r="CI653">
        <f t="shared" si="1691"/>
        <v>0</v>
      </c>
      <c r="CJ653">
        <f t="shared" si="1692"/>
        <v>0</v>
      </c>
      <c r="CK653">
        <f t="shared" si="1692"/>
        <v>0</v>
      </c>
      <c r="CL653">
        <f t="shared" si="1692"/>
        <v>0</v>
      </c>
      <c r="CM653">
        <f t="shared" si="1692"/>
        <v>0</v>
      </c>
      <c r="CN653">
        <f t="shared" si="1692"/>
        <v>0</v>
      </c>
      <c r="CO653">
        <f t="shared" si="1692"/>
        <v>0</v>
      </c>
      <c r="CP653">
        <f t="shared" si="1692"/>
        <v>0</v>
      </c>
      <c r="CQ653">
        <f t="shared" si="1692"/>
        <v>0</v>
      </c>
      <c r="CR653">
        <f t="shared" si="1692"/>
        <v>0</v>
      </c>
      <c r="CS653">
        <f t="shared" si="1692"/>
        <v>0</v>
      </c>
      <c r="CT653">
        <f t="shared" si="1693"/>
        <v>0</v>
      </c>
      <c r="CU653">
        <f t="shared" si="1693"/>
        <v>0</v>
      </c>
      <c r="CV653">
        <f t="shared" si="1693"/>
        <v>0</v>
      </c>
      <c r="CW653">
        <f t="shared" si="1693"/>
        <v>0</v>
      </c>
      <c r="CX653">
        <f t="shared" si="1693"/>
        <v>0</v>
      </c>
      <c r="CY653">
        <f t="shared" si="1693"/>
        <v>0</v>
      </c>
      <c r="CZ653">
        <f t="shared" si="1693"/>
        <v>0</v>
      </c>
      <c r="DA653">
        <f t="shared" si="1693"/>
        <v>0</v>
      </c>
      <c r="DB653">
        <f t="shared" si="1693"/>
        <v>0</v>
      </c>
      <c r="DC653">
        <f t="shared" si="1693"/>
        <v>0</v>
      </c>
      <c r="DD653">
        <f t="shared" si="1694"/>
        <v>0</v>
      </c>
      <c r="DE653">
        <f t="shared" si="1694"/>
        <v>0</v>
      </c>
      <c r="DF653">
        <f t="shared" si="1694"/>
        <v>0</v>
      </c>
      <c r="DG653">
        <f t="shared" si="1694"/>
        <v>0</v>
      </c>
      <c r="DH653">
        <f t="shared" si="1694"/>
        <v>0</v>
      </c>
      <c r="DI653">
        <f t="shared" si="1694"/>
        <v>0</v>
      </c>
      <c r="DJ653">
        <f t="shared" si="1694"/>
        <v>0</v>
      </c>
      <c r="DK653">
        <f t="shared" si="1694"/>
        <v>0</v>
      </c>
      <c r="DL653">
        <f t="shared" si="1694"/>
        <v>0</v>
      </c>
      <c r="DM653">
        <f t="shared" si="1694"/>
        <v>0</v>
      </c>
      <c r="DN653">
        <f t="shared" si="1695"/>
        <v>0</v>
      </c>
      <c r="DO653">
        <f t="shared" si="1695"/>
        <v>0</v>
      </c>
      <c r="DP653">
        <f t="shared" si="1695"/>
        <v>0</v>
      </c>
      <c r="DQ653">
        <f t="shared" si="1695"/>
        <v>0</v>
      </c>
      <c r="DR653">
        <f t="shared" si="1695"/>
        <v>0</v>
      </c>
      <c r="DS653">
        <f t="shared" si="1695"/>
        <v>0</v>
      </c>
      <c r="DT653">
        <f t="shared" si="1695"/>
        <v>0</v>
      </c>
      <c r="DU653">
        <f t="shared" si="1695"/>
        <v>0</v>
      </c>
      <c r="DV653">
        <f t="shared" si="1695"/>
        <v>0</v>
      </c>
      <c r="DW653">
        <f t="shared" si="1695"/>
        <v>0</v>
      </c>
      <c r="DX653">
        <f t="shared" si="1696"/>
        <v>0</v>
      </c>
      <c r="DY653">
        <f t="shared" si="1696"/>
        <v>0</v>
      </c>
      <c r="DZ653">
        <f t="shared" si="1696"/>
        <v>0</v>
      </c>
    </row>
    <row r="654" spans="1:130">
      <c r="A654" s="106"/>
      <c r="B654" s="19" t="s">
        <v>205</v>
      </c>
      <c r="C654" s="96"/>
      <c r="D654" s="18"/>
      <c r="E654" s="18"/>
      <c r="F654" s="18"/>
      <c r="G654" s="18"/>
      <c r="H654" s="18"/>
      <c r="I654" s="18"/>
      <c r="J654" s="18">
        <v>0</v>
      </c>
      <c r="K654" s="18">
        <v>0</v>
      </c>
      <c r="L654" s="18">
        <v>0</v>
      </c>
      <c r="M654" s="18">
        <v>0</v>
      </c>
      <c r="N654" s="18">
        <v>0</v>
      </c>
      <c r="O654" s="34">
        <v>0</v>
      </c>
      <c r="P654" s="34">
        <v>0</v>
      </c>
      <c r="Q654" s="34">
        <v>0</v>
      </c>
      <c r="R654" s="34">
        <v>0</v>
      </c>
      <c r="S654" s="34">
        <v>0</v>
      </c>
      <c r="T654" s="34">
        <v>0</v>
      </c>
      <c r="U654" s="34">
        <v>0</v>
      </c>
      <c r="V654" s="34">
        <v>0</v>
      </c>
      <c r="W654" s="34">
        <v>0</v>
      </c>
      <c r="X654" s="34">
        <v>0</v>
      </c>
      <c r="Y654" s="34">
        <v>0</v>
      </c>
      <c r="Z654" s="34">
        <v>0</v>
      </c>
      <c r="AA654" s="34">
        <v>0</v>
      </c>
      <c r="AB654" s="34">
        <v>0</v>
      </c>
      <c r="AC654" s="34">
        <v>0</v>
      </c>
      <c r="AD654" s="34">
        <v>0</v>
      </c>
      <c r="AE654" s="34">
        <v>0</v>
      </c>
      <c r="AF654" s="34">
        <v>0</v>
      </c>
      <c r="AG654" s="34">
        <v>0</v>
      </c>
      <c r="AH654" s="34">
        <v>1.9261980000000001</v>
      </c>
      <c r="AI654" s="34">
        <v>0.55898999999999999</v>
      </c>
      <c r="AJ654" s="34">
        <v>0.96950199999999997</v>
      </c>
      <c r="AK654" s="34">
        <v>0.98272199999999998</v>
      </c>
      <c r="AL654" s="34">
        <v>0.75518600000000002</v>
      </c>
      <c r="AM654" s="34">
        <v>0</v>
      </c>
      <c r="AN654" s="34">
        <v>0</v>
      </c>
      <c r="AO654" s="34">
        <v>0</v>
      </c>
      <c r="AP654" s="34">
        <v>0</v>
      </c>
      <c r="AQ654" s="34">
        <v>0</v>
      </c>
      <c r="AR654" s="34">
        <v>0</v>
      </c>
      <c r="AS654" s="34">
        <v>0</v>
      </c>
      <c r="AT654" s="34">
        <v>0</v>
      </c>
      <c r="AU654" s="34">
        <v>0</v>
      </c>
      <c r="AV654" s="34">
        <v>0</v>
      </c>
      <c r="AW654" s="34">
        <v>0</v>
      </c>
      <c r="AX654" s="34">
        <v>0</v>
      </c>
      <c r="AY654" s="34">
        <v>0</v>
      </c>
      <c r="AZ654" s="34">
        <v>0</v>
      </c>
      <c r="BA654" s="34">
        <v>0</v>
      </c>
      <c r="BB654" s="34">
        <v>0</v>
      </c>
      <c r="BC654" s="34">
        <v>0</v>
      </c>
      <c r="BD654" s="34">
        <v>0</v>
      </c>
      <c r="BE654" s="43">
        <v>0</v>
      </c>
      <c r="BF654" s="34">
        <v>0</v>
      </c>
      <c r="BG654" s="34">
        <v>2.1773999999999999E-3</v>
      </c>
      <c r="BH654" s="34">
        <v>0</v>
      </c>
      <c r="BI654" s="34">
        <v>0</v>
      </c>
      <c r="BJ654" s="118">
        <v>0</v>
      </c>
      <c r="BK654" s="118">
        <v>0</v>
      </c>
      <c r="BL654" s="107">
        <v>0.3458657</v>
      </c>
      <c r="BM654" s="34">
        <v>0.54311369999999992</v>
      </c>
      <c r="BN654" s="118">
        <v>0</v>
      </c>
      <c r="BO654" s="103"/>
      <c r="BP654">
        <f t="shared" si="1690"/>
        <v>0</v>
      </c>
      <c r="BQ654">
        <f t="shared" si="1690"/>
        <v>0</v>
      </c>
      <c r="BR654">
        <f t="shared" si="1690"/>
        <v>0</v>
      </c>
      <c r="BS654">
        <f t="shared" si="1690"/>
        <v>0</v>
      </c>
      <c r="BT654">
        <f t="shared" si="1690"/>
        <v>0</v>
      </c>
      <c r="BU654">
        <f t="shared" si="1690"/>
        <v>0</v>
      </c>
      <c r="BV654">
        <f t="shared" si="1690"/>
        <v>0</v>
      </c>
      <c r="BW654">
        <f t="shared" si="1690"/>
        <v>0</v>
      </c>
      <c r="BX654">
        <f t="shared" si="1690"/>
        <v>0</v>
      </c>
      <c r="BY654">
        <f t="shared" si="1690"/>
        <v>0</v>
      </c>
      <c r="BZ654">
        <f t="shared" si="1691"/>
        <v>0</v>
      </c>
      <c r="CA654">
        <f t="shared" si="1691"/>
        <v>0</v>
      </c>
      <c r="CB654">
        <f t="shared" si="1691"/>
        <v>0</v>
      </c>
      <c r="CC654">
        <f t="shared" si="1691"/>
        <v>0</v>
      </c>
      <c r="CD654">
        <f t="shared" si="1691"/>
        <v>0</v>
      </c>
      <c r="CE654">
        <f t="shared" si="1691"/>
        <v>0</v>
      </c>
      <c r="CF654">
        <f t="shared" si="1691"/>
        <v>0</v>
      </c>
      <c r="CG654">
        <f t="shared" si="1691"/>
        <v>0</v>
      </c>
      <c r="CH654">
        <f t="shared" si="1691"/>
        <v>0</v>
      </c>
      <c r="CI654">
        <f t="shared" si="1691"/>
        <v>0</v>
      </c>
      <c r="CJ654">
        <f t="shared" si="1692"/>
        <v>0</v>
      </c>
      <c r="CK654">
        <f t="shared" si="1692"/>
        <v>0</v>
      </c>
      <c r="CL654">
        <f t="shared" si="1692"/>
        <v>0</v>
      </c>
      <c r="CM654">
        <f t="shared" si="1692"/>
        <v>0</v>
      </c>
      <c r="CN654">
        <f t="shared" si="1692"/>
        <v>0</v>
      </c>
      <c r="CO654">
        <f t="shared" si="1692"/>
        <v>0</v>
      </c>
      <c r="CP654">
        <f t="shared" si="1692"/>
        <v>0</v>
      </c>
      <c r="CQ654">
        <f t="shared" si="1692"/>
        <v>0</v>
      </c>
      <c r="CR654">
        <f t="shared" si="1692"/>
        <v>0</v>
      </c>
      <c r="CS654">
        <f t="shared" si="1692"/>
        <v>0</v>
      </c>
      <c r="CT654">
        <f t="shared" si="1693"/>
        <v>0</v>
      </c>
      <c r="CU654">
        <f t="shared" si="1693"/>
        <v>0</v>
      </c>
      <c r="CV654">
        <f t="shared" si="1693"/>
        <v>0</v>
      </c>
      <c r="CW654">
        <f t="shared" si="1693"/>
        <v>0</v>
      </c>
      <c r="CX654">
        <f t="shared" si="1693"/>
        <v>0</v>
      </c>
      <c r="CY654">
        <f t="shared" si="1693"/>
        <v>0</v>
      </c>
      <c r="CZ654">
        <f t="shared" si="1693"/>
        <v>0</v>
      </c>
      <c r="DA654">
        <f t="shared" si="1693"/>
        <v>0</v>
      </c>
      <c r="DB654">
        <f t="shared" si="1693"/>
        <v>0</v>
      </c>
      <c r="DC654">
        <f t="shared" si="1693"/>
        <v>0</v>
      </c>
      <c r="DD654">
        <f t="shared" si="1694"/>
        <v>0</v>
      </c>
      <c r="DE654">
        <f t="shared" si="1694"/>
        <v>0</v>
      </c>
      <c r="DF654">
        <f t="shared" si="1694"/>
        <v>0</v>
      </c>
      <c r="DG654">
        <f t="shared" si="1694"/>
        <v>0</v>
      </c>
      <c r="DH654">
        <f t="shared" si="1694"/>
        <v>0</v>
      </c>
      <c r="DI654">
        <f t="shared" si="1694"/>
        <v>0</v>
      </c>
      <c r="DJ654">
        <f t="shared" si="1694"/>
        <v>0</v>
      </c>
      <c r="DK654">
        <f t="shared" si="1694"/>
        <v>0</v>
      </c>
      <c r="DL654">
        <f t="shared" si="1694"/>
        <v>0</v>
      </c>
      <c r="DM654">
        <f t="shared" si="1694"/>
        <v>0</v>
      </c>
      <c r="DN654">
        <f t="shared" si="1695"/>
        <v>0</v>
      </c>
      <c r="DO654">
        <f t="shared" si="1695"/>
        <v>0</v>
      </c>
      <c r="DP654">
        <f t="shared" si="1695"/>
        <v>0</v>
      </c>
      <c r="DQ654">
        <f t="shared" si="1695"/>
        <v>0</v>
      </c>
      <c r="DR654">
        <f t="shared" si="1695"/>
        <v>0</v>
      </c>
      <c r="DS654">
        <f t="shared" si="1695"/>
        <v>0</v>
      </c>
      <c r="DT654">
        <f t="shared" si="1695"/>
        <v>0</v>
      </c>
      <c r="DU654">
        <f t="shared" si="1695"/>
        <v>0</v>
      </c>
      <c r="DV654">
        <f t="shared" si="1695"/>
        <v>0</v>
      </c>
      <c r="DW654">
        <f t="shared" si="1695"/>
        <v>0</v>
      </c>
      <c r="DX654">
        <f t="shared" si="1696"/>
        <v>0</v>
      </c>
      <c r="DY654">
        <f t="shared" si="1696"/>
        <v>0</v>
      </c>
      <c r="DZ654">
        <f t="shared" si="1696"/>
        <v>0</v>
      </c>
    </row>
    <row r="655" spans="1:130">
      <c r="A655" s="106"/>
      <c r="B655" s="19" t="s">
        <v>210</v>
      </c>
      <c r="C655" s="96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>
        <v>0</v>
      </c>
      <c r="AD655" s="34">
        <v>0</v>
      </c>
      <c r="AE655" s="34">
        <v>0</v>
      </c>
      <c r="AF655" s="34">
        <v>0</v>
      </c>
      <c r="AG655" s="34">
        <v>0</v>
      </c>
      <c r="AH655" s="34">
        <v>0</v>
      </c>
      <c r="AI655" s="34">
        <v>0</v>
      </c>
      <c r="AJ655" s="34">
        <v>0</v>
      </c>
      <c r="AK655" s="34">
        <v>0</v>
      </c>
      <c r="AL655" s="34">
        <v>0</v>
      </c>
      <c r="AM655" s="34">
        <v>0</v>
      </c>
      <c r="AN655" s="34">
        <v>0</v>
      </c>
      <c r="AO655" s="34">
        <v>0</v>
      </c>
      <c r="AP655" s="34">
        <v>0</v>
      </c>
      <c r="AQ655" s="34">
        <v>0</v>
      </c>
      <c r="AR655" s="34">
        <v>0</v>
      </c>
      <c r="AS655" s="34">
        <v>0</v>
      </c>
      <c r="AT655" s="34">
        <v>0</v>
      </c>
      <c r="AU655" s="34">
        <v>0</v>
      </c>
      <c r="AV655" s="34">
        <v>0</v>
      </c>
      <c r="AW655" s="34">
        <v>0</v>
      </c>
      <c r="AX655" s="34">
        <v>0</v>
      </c>
      <c r="AY655" s="34">
        <f>250/6.88</f>
        <v>36.337209302325583</v>
      </c>
      <c r="AZ655" s="34">
        <v>0</v>
      </c>
      <c r="BA655" s="34">
        <v>0</v>
      </c>
      <c r="BB655" s="34">
        <v>0</v>
      </c>
      <c r="BC655" s="18">
        <f>65/7.2</f>
        <v>9.0277777777777768</v>
      </c>
      <c r="BD655" s="18">
        <f>65/7.4</f>
        <v>8.7837837837837842</v>
      </c>
      <c r="BE655" s="43">
        <v>0</v>
      </c>
      <c r="BF655" s="34">
        <v>0</v>
      </c>
      <c r="BG655" s="34">
        <v>12.961762799740765</v>
      </c>
      <c r="BH655" s="34">
        <v>28.591851322373124</v>
      </c>
      <c r="BI655" s="34">
        <v>48.582995951417004</v>
      </c>
      <c r="BJ655" s="118">
        <v>59.790732436472346</v>
      </c>
      <c r="BK655" s="118">
        <v>55.13439007580979</v>
      </c>
      <c r="BL655" s="118">
        <f>720/15.88</f>
        <v>45.340050377833748</v>
      </c>
      <c r="BM655" s="118">
        <f>1250/16.7037</f>
        <v>74.833719475325822</v>
      </c>
      <c r="BN655" s="118">
        <v>55.849500293944736</v>
      </c>
      <c r="BO655" s="103"/>
      <c r="BP655">
        <f t="shared" si="1690"/>
        <v>0</v>
      </c>
      <c r="BQ655">
        <f t="shared" si="1690"/>
        <v>0</v>
      </c>
      <c r="BR655">
        <f t="shared" si="1690"/>
        <v>0</v>
      </c>
      <c r="BS655">
        <f t="shared" si="1690"/>
        <v>0</v>
      </c>
      <c r="BT655">
        <f t="shared" si="1690"/>
        <v>0</v>
      </c>
      <c r="BU655">
        <f t="shared" si="1690"/>
        <v>0</v>
      </c>
      <c r="BV655">
        <f t="shared" si="1690"/>
        <v>0</v>
      </c>
      <c r="BW655">
        <f t="shared" si="1690"/>
        <v>0</v>
      </c>
      <c r="BX655">
        <f t="shared" si="1690"/>
        <v>0</v>
      </c>
      <c r="BY655">
        <f t="shared" si="1690"/>
        <v>0</v>
      </c>
      <c r="BZ655">
        <f t="shared" si="1691"/>
        <v>0</v>
      </c>
      <c r="CA655">
        <f t="shared" si="1691"/>
        <v>0</v>
      </c>
      <c r="CB655">
        <f t="shared" si="1691"/>
        <v>0</v>
      </c>
      <c r="CC655">
        <f t="shared" si="1691"/>
        <v>0</v>
      </c>
      <c r="CD655">
        <f t="shared" si="1691"/>
        <v>0</v>
      </c>
      <c r="CE655">
        <f t="shared" si="1691"/>
        <v>0</v>
      </c>
      <c r="CF655">
        <f t="shared" si="1691"/>
        <v>0</v>
      </c>
      <c r="CG655">
        <f t="shared" si="1691"/>
        <v>0</v>
      </c>
      <c r="CH655">
        <f t="shared" si="1691"/>
        <v>0</v>
      </c>
      <c r="CI655">
        <f t="shared" si="1691"/>
        <v>0</v>
      </c>
      <c r="CJ655">
        <f t="shared" si="1692"/>
        <v>0</v>
      </c>
      <c r="CK655">
        <f t="shared" si="1692"/>
        <v>0</v>
      </c>
      <c r="CL655">
        <f t="shared" si="1692"/>
        <v>0</v>
      </c>
      <c r="CM655">
        <f t="shared" si="1692"/>
        <v>0</v>
      </c>
      <c r="CN655">
        <f t="shared" si="1692"/>
        <v>0</v>
      </c>
      <c r="CO655">
        <f t="shared" si="1692"/>
        <v>0</v>
      </c>
      <c r="CP655">
        <f t="shared" si="1692"/>
        <v>0</v>
      </c>
      <c r="CQ655">
        <f t="shared" si="1692"/>
        <v>0</v>
      </c>
      <c r="CR655">
        <f t="shared" si="1692"/>
        <v>0</v>
      </c>
      <c r="CS655">
        <f t="shared" si="1692"/>
        <v>0</v>
      </c>
      <c r="CT655">
        <f t="shared" si="1693"/>
        <v>0</v>
      </c>
      <c r="CU655">
        <f t="shared" si="1693"/>
        <v>0</v>
      </c>
      <c r="CV655">
        <f t="shared" si="1693"/>
        <v>0</v>
      </c>
      <c r="CW655">
        <f t="shared" si="1693"/>
        <v>0</v>
      </c>
      <c r="CX655">
        <f t="shared" si="1693"/>
        <v>0</v>
      </c>
      <c r="CY655">
        <f t="shared" si="1693"/>
        <v>0</v>
      </c>
      <c r="CZ655">
        <f t="shared" si="1693"/>
        <v>0</v>
      </c>
      <c r="DA655">
        <f t="shared" si="1693"/>
        <v>0</v>
      </c>
      <c r="DB655">
        <f t="shared" si="1693"/>
        <v>0</v>
      </c>
      <c r="DC655">
        <f t="shared" si="1693"/>
        <v>0</v>
      </c>
      <c r="DD655">
        <f t="shared" si="1694"/>
        <v>0</v>
      </c>
      <c r="DE655">
        <f t="shared" si="1694"/>
        <v>0</v>
      </c>
      <c r="DF655">
        <f t="shared" si="1694"/>
        <v>0</v>
      </c>
      <c r="DG655">
        <f t="shared" si="1694"/>
        <v>0</v>
      </c>
      <c r="DH655">
        <f t="shared" si="1694"/>
        <v>0</v>
      </c>
      <c r="DI655">
        <f t="shared" si="1694"/>
        <v>0</v>
      </c>
      <c r="DJ655">
        <f t="shared" si="1694"/>
        <v>0</v>
      </c>
      <c r="DK655">
        <f t="shared" si="1694"/>
        <v>0</v>
      </c>
      <c r="DL655">
        <f t="shared" si="1694"/>
        <v>0</v>
      </c>
      <c r="DM655">
        <f t="shared" si="1694"/>
        <v>0</v>
      </c>
      <c r="DN655">
        <f t="shared" si="1695"/>
        <v>0</v>
      </c>
      <c r="DO655">
        <f t="shared" si="1695"/>
        <v>0</v>
      </c>
      <c r="DP655">
        <f t="shared" si="1695"/>
        <v>0</v>
      </c>
      <c r="DQ655">
        <f t="shared" si="1695"/>
        <v>0</v>
      </c>
      <c r="DR655">
        <f t="shared" si="1695"/>
        <v>0</v>
      </c>
      <c r="DS655">
        <f t="shared" si="1695"/>
        <v>0</v>
      </c>
      <c r="DT655">
        <f t="shared" si="1695"/>
        <v>0</v>
      </c>
      <c r="DU655">
        <f t="shared" si="1695"/>
        <v>0</v>
      </c>
      <c r="DV655">
        <f t="shared" si="1695"/>
        <v>0</v>
      </c>
      <c r="DW655">
        <f t="shared" si="1695"/>
        <v>0</v>
      </c>
      <c r="DX655">
        <f t="shared" si="1696"/>
        <v>0</v>
      </c>
      <c r="DY655">
        <f t="shared" si="1696"/>
        <v>0</v>
      </c>
      <c r="DZ655">
        <f t="shared" si="1696"/>
        <v>0</v>
      </c>
    </row>
    <row r="656" spans="1:130" ht="15.75">
      <c r="A656" s="106" t="str">
        <f>IF(LEFT(B737,1)&lt;&gt;"",IF(LEFT(B737,1)&lt;&gt;" ",COUNT($A$66:A654)+1,""),"")</f>
        <v/>
      </c>
      <c r="B656" s="55"/>
      <c r="C656" s="96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25"/>
      <c r="BF656" s="18"/>
      <c r="BG656" s="18"/>
      <c r="BH656" s="118"/>
      <c r="BI656" s="118"/>
      <c r="BJ656" s="118"/>
      <c r="BK656" s="118"/>
      <c r="BL656" s="118"/>
      <c r="BM656" s="118"/>
      <c r="BN656" s="2"/>
      <c r="BO656" s="103"/>
    </row>
    <row r="657" spans="1:130">
      <c r="A657" s="105">
        <f>IF(LEFT(B657,1)&lt;&gt;"",IF(LEFT(B657,1)&lt;&gt;" ",COUNT($A$66:A656)+1,""),"")</f>
        <v>82</v>
      </c>
      <c r="B657" s="54" t="s">
        <v>94</v>
      </c>
      <c r="C657" s="96">
        <v>3</v>
      </c>
      <c r="D657" s="22">
        <f t="shared" ref="D657:N657" si="1697">SUM(D658:D665)</f>
        <v>0</v>
      </c>
      <c r="E657" s="22">
        <f t="shared" si="1697"/>
        <v>0</v>
      </c>
      <c r="F657" s="22">
        <f t="shared" si="1697"/>
        <v>0</v>
      </c>
      <c r="G657" s="22">
        <f t="shared" si="1697"/>
        <v>122</v>
      </c>
      <c r="H657" s="22">
        <f t="shared" si="1697"/>
        <v>0</v>
      </c>
      <c r="I657" s="22">
        <f t="shared" si="1697"/>
        <v>0</v>
      </c>
      <c r="J657" s="22">
        <f t="shared" si="1697"/>
        <v>0</v>
      </c>
      <c r="K657" s="22">
        <f t="shared" si="1697"/>
        <v>0</v>
      </c>
      <c r="L657" s="22">
        <f t="shared" si="1697"/>
        <v>112</v>
      </c>
      <c r="M657" s="22">
        <f t="shared" si="1697"/>
        <v>5</v>
      </c>
      <c r="N657" s="22">
        <f t="shared" si="1697"/>
        <v>0</v>
      </c>
      <c r="O657" s="22">
        <f t="shared" ref="O657:AC657" si="1698">SUM(O658:O665)</f>
        <v>7.8E-2</v>
      </c>
      <c r="P657" s="22">
        <f t="shared" si="1698"/>
        <v>7.6999999999999999E-2</v>
      </c>
      <c r="Q657" s="22">
        <f t="shared" si="1698"/>
        <v>0.13400000000000001</v>
      </c>
      <c r="R657" s="22">
        <f t="shared" si="1698"/>
        <v>0.24099999999999999</v>
      </c>
      <c r="S657" s="22">
        <f t="shared" si="1698"/>
        <v>4.7E-2</v>
      </c>
      <c r="T657" s="22">
        <f t="shared" si="1698"/>
        <v>5.3999999999999999E-2</v>
      </c>
      <c r="U657" s="22">
        <f t="shared" si="1698"/>
        <v>0.126</v>
      </c>
      <c r="V657" s="22">
        <f t="shared" si="1698"/>
        <v>1.2749999999999999</v>
      </c>
      <c r="W657" s="22">
        <f t="shared" si="1698"/>
        <v>1.7979999999999998</v>
      </c>
      <c r="X657" s="22">
        <f t="shared" si="1698"/>
        <v>37.299999999999997</v>
      </c>
      <c r="Y657" s="22">
        <f t="shared" si="1698"/>
        <v>43.900000000000006</v>
      </c>
      <c r="Z657" s="22">
        <f t="shared" si="1698"/>
        <v>60.647000000000006</v>
      </c>
      <c r="AA657" s="22">
        <f t="shared" si="1698"/>
        <v>71.3</v>
      </c>
      <c r="AB657" s="22">
        <f t="shared" si="1698"/>
        <v>113.25</v>
      </c>
      <c r="AC657" s="22">
        <f t="shared" si="1698"/>
        <v>469.55433768494999</v>
      </c>
      <c r="AD657" s="22">
        <f t="shared" ref="AD657:AK657" si="1699">SUM(AD658:AD665)</f>
        <v>838.92150112462787</v>
      </c>
      <c r="AE657" s="22">
        <f t="shared" si="1699"/>
        <v>1447.1060025816964</v>
      </c>
      <c r="AF657" s="22">
        <f t="shared" si="1699"/>
        <v>1700.4831599191184</v>
      </c>
      <c r="AG657" s="22">
        <f>SUM(AG658:AG666)</f>
        <v>1199.745481483003</v>
      </c>
      <c r="AH657" s="22">
        <f t="shared" si="1699"/>
        <v>1811.8894899070881</v>
      </c>
      <c r="AI657" s="22">
        <f t="shared" si="1699"/>
        <v>2052.6339578218976</v>
      </c>
      <c r="AJ657" s="22">
        <f t="shared" si="1699"/>
        <v>2111.6836365693043</v>
      </c>
      <c r="AK657" s="22">
        <f t="shared" si="1699"/>
        <v>2222.08376712169</v>
      </c>
      <c r="AL657" s="22">
        <f t="shared" ref="AL657:BG657" si="1700">SUM(AL658:AL665)</f>
        <v>2467.863295389227</v>
      </c>
      <c r="AM657" s="22">
        <f t="shared" si="1700"/>
        <v>2653.5552931094608</v>
      </c>
      <c r="AN657" s="22">
        <f t="shared" si="1700"/>
        <v>2721.9758554837072</v>
      </c>
      <c r="AO657" s="22">
        <f t="shared" si="1700"/>
        <v>2742.9397760745492</v>
      </c>
      <c r="AP657" s="22">
        <f t="shared" si="1700"/>
        <v>2972.0059508553186</v>
      </c>
      <c r="AQ657" s="22">
        <f t="shared" si="1700"/>
        <v>3030.938580008094</v>
      </c>
      <c r="AR657" s="22">
        <f t="shared" si="1700"/>
        <v>3370.8743870575099</v>
      </c>
      <c r="AS657" s="22">
        <f t="shared" si="1700"/>
        <v>3737.1286584689151</v>
      </c>
      <c r="AT657" s="22">
        <f t="shared" si="1700"/>
        <v>3972.1843380675446</v>
      </c>
      <c r="AU657" s="22">
        <f t="shared" si="1700"/>
        <v>4426.223555676761</v>
      </c>
      <c r="AV657" s="22">
        <f t="shared" si="1700"/>
        <v>4725.7666290648485</v>
      </c>
      <c r="AW657" s="22">
        <f t="shared" si="1700"/>
        <v>4792.9543219641555</v>
      </c>
      <c r="AX657" s="22">
        <f t="shared" si="1700"/>
        <v>5191.3789063717213</v>
      </c>
      <c r="AY657" s="22">
        <f t="shared" si="1700"/>
        <v>4960.2201064397068</v>
      </c>
      <c r="AZ657" s="22">
        <f t="shared" si="1700"/>
        <v>4064.9392962999541</v>
      </c>
      <c r="BA657" s="22">
        <f t="shared" si="1700"/>
        <v>1728.8739823999999</v>
      </c>
      <c r="BB657" s="22">
        <f t="shared" si="1700"/>
        <v>2623</v>
      </c>
      <c r="BC657" s="22">
        <f t="shared" si="1700"/>
        <v>92.741977700000007</v>
      </c>
      <c r="BD657" s="22">
        <f t="shared" si="1700"/>
        <v>121.0419436</v>
      </c>
      <c r="BE657" s="22">
        <f t="shared" si="1700"/>
        <v>92.024792700000006</v>
      </c>
      <c r="BF657" s="22">
        <f t="shared" si="1700"/>
        <v>78.614834500000001</v>
      </c>
      <c r="BG657" s="22">
        <f t="shared" si="1700"/>
        <v>78.596000000000004</v>
      </c>
      <c r="BH657" s="22">
        <f>SUM(BH658:BH666)</f>
        <v>88.596000000000004</v>
      </c>
      <c r="BI657" s="22">
        <f t="shared" ref="BI657:BN657" si="1701">SUM(BI658:BI666)</f>
        <v>78.596000000000004</v>
      </c>
      <c r="BJ657" s="22">
        <f t="shared" si="1701"/>
        <v>75.876000000000005</v>
      </c>
      <c r="BK657" s="22">
        <f t="shared" si="1701"/>
        <v>65.286695800000004</v>
      </c>
      <c r="BL657" s="22">
        <f t="shared" si="1701"/>
        <v>85</v>
      </c>
      <c r="BM657" s="22">
        <f t="shared" si="1701"/>
        <v>25</v>
      </c>
      <c r="BN657" s="22">
        <f t="shared" si="1701"/>
        <v>0</v>
      </c>
      <c r="BO657" s="103"/>
      <c r="BP657">
        <f t="shared" ref="BP657:BP667" si="1702">IF($C657&lt;&gt;"",IF(D657&gt;0,1,0),0)</f>
        <v>0</v>
      </c>
      <c r="BQ657">
        <f t="shared" ref="BQ657:BQ667" si="1703">IF($C657&lt;&gt;"",IF(E657&gt;0,1,0),0)</f>
        <v>0</v>
      </c>
      <c r="BR657">
        <f t="shared" ref="BR657:BR667" si="1704">IF($C657&lt;&gt;"",IF(F657&gt;0,1,0),0)</f>
        <v>0</v>
      </c>
      <c r="BS657">
        <f t="shared" ref="BS657:BS667" si="1705">IF($C657&lt;&gt;"",IF(G657&gt;0,1,0),0)</f>
        <v>1</v>
      </c>
      <c r="BT657">
        <f t="shared" ref="BT657:BT667" si="1706">IF($C657&lt;&gt;"",IF(H657&gt;0,1,0),0)</f>
        <v>0</v>
      </c>
      <c r="BU657">
        <f t="shared" ref="BU657:BU667" si="1707">IF($C657&lt;&gt;"",IF(I657&gt;0,1,0),0)</f>
        <v>0</v>
      </c>
      <c r="BV657">
        <f t="shared" ref="BV657:BV667" si="1708">IF($C657&lt;&gt;"",IF(J657&gt;0,1,0),0)</f>
        <v>0</v>
      </c>
      <c r="BW657">
        <f t="shared" ref="BW657:BW667" si="1709">IF($C657&lt;&gt;"",IF(K657&gt;0,1,0),0)</f>
        <v>0</v>
      </c>
      <c r="BX657">
        <f t="shared" ref="BX657:BX667" si="1710">IF($C657&lt;&gt;"",IF(L657&gt;0,1,0),0)</f>
        <v>1</v>
      </c>
      <c r="BY657">
        <f t="shared" ref="BY657:BY667" si="1711">IF($C657&lt;&gt;"",IF(M657&gt;0,1,0),0)</f>
        <v>1</v>
      </c>
      <c r="BZ657">
        <f t="shared" ref="BZ657:BZ667" si="1712">IF($C657&lt;&gt;"",IF(N657&gt;0,1,0),0)</f>
        <v>0</v>
      </c>
      <c r="CA657">
        <f t="shared" ref="CA657:CA667" si="1713">IF($C657&lt;&gt;"",IF(O657&gt;0,1,0),0)</f>
        <v>1</v>
      </c>
      <c r="CB657">
        <f t="shared" ref="CB657:CB667" si="1714">IF($C657&lt;&gt;"",IF(P657&gt;0,1,0),0)</f>
        <v>1</v>
      </c>
      <c r="CC657">
        <f t="shared" ref="CC657:CC667" si="1715">IF($C657&lt;&gt;"",IF(Q657&gt;0,1,0),0)</f>
        <v>1</v>
      </c>
      <c r="CD657">
        <f t="shared" ref="CD657:CD667" si="1716">IF($C657&lt;&gt;"",IF(R657&gt;0,1,0),0)</f>
        <v>1</v>
      </c>
      <c r="CE657">
        <f t="shared" ref="CE657:CE667" si="1717">IF($C657&lt;&gt;"",IF(S657&gt;0,1,0),0)</f>
        <v>1</v>
      </c>
      <c r="CF657">
        <f t="shared" ref="CF657:CF667" si="1718">IF($C657&lt;&gt;"",IF(T657&gt;0,1,0),0)</f>
        <v>1</v>
      </c>
      <c r="CG657">
        <f t="shared" ref="CG657:CG667" si="1719">IF($C657&lt;&gt;"",IF(U657&gt;0,1,0),0)</f>
        <v>1</v>
      </c>
      <c r="CH657">
        <f t="shared" ref="CH657:CH667" si="1720">IF($C657&lt;&gt;"",IF(V657&gt;0,1,0),0)</f>
        <v>1</v>
      </c>
      <c r="CI657">
        <f t="shared" ref="CI657:CI667" si="1721">IF($C657&lt;&gt;"",IF(W657&gt;0,1,0),0)</f>
        <v>1</v>
      </c>
      <c r="CJ657">
        <f t="shared" ref="CJ657:CJ667" si="1722">IF($C657&lt;&gt;"",IF(X657&gt;0,1,0),0)</f>
        <v>1</v>
      </c>
      <c r="CK657">
        <f t="shared" ref="CK657:CK667" si="1723">IF($C657&lt;&gt;"",IF(Y657&gt;0,1,0),0)</f>
        <v>1</v>
      </c>
      <c r="CL657">
        <f t="shared" ref="CL657:CL667" si="1724">IF($C657&lt;&gt;"",IF(Z657&gt;0,1,0),0)</f>
        <v>1</v>
      </c>
      <c r="CM657">
        <f t="shared" ref="CM657:CM667" si="1725">IF($C657&lt;&gt;"",IF(AA657&gt;0,1,0),0)</f>
        <v>1</v>
      </c>
      <c r="CN657">
        <f t="shared" ref="CN657:CN667" si="1726">IF($C657&lt;&gt;"",IF(AB657&gt;0,1,0),0)</f>
        <v>1</v>
      </c>
      <c r="CO657">
        <f t="shared" ref="CO657:CO667" si="1727">IF($C657&lt;&gt;"",IF(AC657&gt;0,1,0),0)</f>
        <v>1</v>
      </c>
      <c r="CP657">
        <f t="shared" ref="CP657:CP667" si="1728">IF($C657&lt;&gt;"",IF(AD657&gt;0,1,0),0)</f>
        <v>1</v>
      </c>
      <c r="CQ657">
        <f t="shared" ref="CQ657:CQ667" si="1729">IF($C657&lt;&gt;"",IF(AE657&gt;0,1,0),0)</f>
        <v>1</v>
      </c>
      <c r="CR657">
        <f t="shared" ref="CR657:CR667" si="1730">IF($C657&lt;&gt;"",IF(AF657&gt;0,1,0),0)</f>
        <v>1</v>
      </c>
      <c r="CS657">
        <f t="shared" ref="CS657:CS667" si="1731">IF($C657&lt;&gt;"",IF(AG657&gt;0,1,0),0)</f>
        <v>1</v>
      </c>
      <c r="CT657">
        <f t="shared" ref="CT657:CT667" si="1732">IF($C657&lt;&gt;"",IF(AH657&gt;0,1,0),0)</f>
        <v>1</v>
      </c>
      <c r="CU657">
        <f t="shared" ref="CU657:CU667" si="1733">IF($C657&lt;&gt;"",IF(AI657&gt;0,1,0),0)</f>
        <v>1</v>
      </c>
      <c r="CV657">
        <f t="shared" ref="CV657:CV667" si="1734">IF($C657&lt;&gt;"",IF(AJ657&gt;0,1,0),0)</f>
        <v>1</v>
      </c>
      <c r="CW657">
        <f t="shared" ref="CW657:CW667" si="1735">IF($C657&lt;&gt;"",IF(AK657&gt;0,1,0),0)</f>
        <v>1</v>
      </c>
      <c r="CX657">
        <f t="shared" ref="CX657:CX667" si="1736">IF($C657&lt;&gt;"",IF(AL657&gt;0,1,0),0)</f>
        <v>1</v>
      </c>
      <c r="CY657">
        <f t="shared" ref="CY657:CY667" si="1737">IF($C657&lt;&gt;"",IF(AM657&gt;0,1,0),0)</f>
        <v>1</v>
      </c>
      <c r="CZ657">
        <f t="shared" ref="CZ657:CZ667" si="1738">IF($C657&lt;&gt;"",IF(AN657&gt;0,1,0),0)</f>
        <v>1</v>
      </c>
      <c r="DA657">
        <f t="shared" ref="DA657:DA667" si="1739">IF($C657&lt;&gt;"",IF(AO657&gt;0,1,0),0)</f>
        <v>1</v>
      </c>
      <c r="DB657">
        <f t="shared" ref="DB657:DB667" si="1740">IF($C657&lt;&gt;"",IF(AP657&gt;0,1,0),0)</f>
        <v>1</v>
      </c>
      <c r="DC657">
        <f t="shared" ref="DC657:DC667" si="1741">IF($C657&lt;&gt;"",IF(AQ657&gt;0,1,0),0)</f>
        <v>1</v>
      </c>
      <c r="DD657">
        <f t="shared" ref="DD657:DD667" si="1742">IF($C657&lt;&gt;"",IF(AR657&gt;0,1,0),0)</f>
        <v>1</v>
      </c>
      <c r="DE657">
        <f t="shared" ref="DE657:DE667" si="1743">IF($C657&lt;&gt;"",IF(AS657&gt;0,1,0),0)</f>
        <v>1</v>
      </c>
      <c r="DF657">
        <f t="shared" ref="DF657:DF667" si="1744">IF($C657&lt;&gt;"",IF(AT657&gt;0,1,0),0)</f>
        <v>1</v>
      </c>
      <c r="DG657">
        <f t="shared" ref="DG657:DG667" si="1745">IF($C657&lt;&gt;"",IF(AU657&gt;0,1,0),0)</f>
        <v>1</v>
      </c>
      <c r="DH657">
        <f t="shared" ref="DH657:DH667" si="1746">IF($C657&lt;&gt;"",IF(AV657&gt;0,1,0),0)</f>
        <v>1</v>
      </c>
      <c r="DI657">
        <f t="shared" ref="DI657:DI667" si="1747">IF($C657&lt;&gt;"",IF(AW657&gt;0,1,0),0)</f>
        <v>1</v>
      </c>
      <c r="DJ657">
        <f t="shared" ref="DJ657:DJ667" si="1748">IF($C657&lt;&gt;"",IF(AX657&gt;0,1,0),0)</f>
        <v>1</v>
      </c>
      <c r="DK657">
        <f t="shared" ref="DK657:DK667" si="1749">IF($C657&lt;&gt;"",IF(AY657&gt;0,1,0),0)</f>
        <v>1</v>
      </c>
      <c r="DL657">
        <f t="shared" ref="DL657:DL667" si="1750">IF($C657&lt;&gt;"",IF(AZ657&gt;0,1,0),0)</f>
        <v>1</v>
      </c>
      <c r="DM657">
        <f t="shared" ref="DM657:DM667" si="1751">IF($C657&lt;&gt;"",IF(BA657&gt;0,1,0),0)</f>
        <v>1</v>
      </c>
      <c r="DN657">
        <f t="shared" ref="DN657:DN667" si="1752">IF($C657&lt;&gt;"",IF(BB657&gt;0,1,0),0)</f>
        <v>1</v>
      </c>
      <c r="DO657">
        <f t="shared" ref="DO657:DO667" si="1753">IF($C657&lt;&gt;"",IF(BC657&gt;0,1,0),0)</f>
        <v>1</v>
      </c>
      <c r="DP657">
        <f t="shared" ref="DP657:DP667" si="1754">IF($C657&lt;&gt;"",IF(BD657&gt;0,1,0),0)</f>
        <v>1</v>
      </c>
      <c r="DQ657">
        <f t="shared" ref="DQ657:DQ667" si="1755">IF($C657&lt;&gt;"",IF(BE657&gt;0,1,0),0)</f>
        <v>1</v>
      </c>
      <c r="DR657">
        <f t="shared" ref="DR657:DR667" si="1756">IF($C657&lt;&gt;"",IF(BF657&gt;0,1,0),0)</f>
        <v>1</v>
      </c>
      <c r="DS657">
        <f t="shared" ref="DS657:DS667" si="1757">IF($C657&lt;&gt;"",IF(BG657&gt;0,1,0),0)</f>
        <v>1</v>
      </c>
      <c r="DT657">
        <f t="shared" ref="DT657:DT667" si="1758">IF($C657&lt;&gt;"",IF(BH657&gt;0,1,0),0)</f>
        <v>1</v>
      </c>
      <c r="DU657">
        <f t="shared" ref="DU657:DU667" si="1759">IF($C657&lt;&gt;"",IF(BI657&gt;0,1,0),0)</f>
        <v>1</v>
      </c>
      <c r="DV657">
        <f t="shared" ref="DV657:DV667" si="1760">IF($C657&lt;&gt;"",IF(BJ657&gt;0,1,0),0)</f>
        <v>1</v>
      </c>
      <c r="DW657">
        <f t="shared" ref="DW657:DW667" si="1761">IF($C657&lt;&gt;"",IF(BK657&gt;0,1,0),0)</f>
        <v>1</v>
      </c>
      <c r="DX657">
        <f t="shared" ref="DX657:DX667" si="1762">IF($C657&lt;&gt;"",IF(BL657&gt;0,1,0),0)</f>
        <v>1</v>
      </c>
      <c r="DY657">
        <f t="shared" ref="DY657:DY667" si="1763">IF($C657&lt;&gt;"",IF(BM657&gt;0,1,0),0)</f>
        <v>1</v>
      </c>
      <c r="DZ657">
        <f t="shared" ref="DZ657:DZ667" si="1764">IF($C657&lt;&gt;"",IF(BN657&gt;0,1,0),0)</f>
        <v>0</v>
      </c>
    </row>
    <row r="658" spans="1:130">
      <c r="A658" s="106"/>
      <c r="B658" s="24" t="s">
        <v>15</v>
      </c>
      <c r="C658" s="97"/>
      <c r="D658" s="18">
        <v>0</v>
      </c>
      <c r="E658" s="18">
        <v>0</v>
      </c>
      <c r="F658" s="18">
        <v>0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18">
        <v>0</v>
      </c>
      <c r="N658" s="18">
        <v>0</v>
      </c>
      <c r="O658" s="18">
        <v>0</v>
      </c>
      <c r="P658" s="18">
        <v>0</v>
      </c>
      <c r="Q658" s="18">
        <v>0</v>
      </c>
      <c r="R658" s="18">
        <v>0</v>
      </c>
      <c r="S658" s="18">
        <v>0</v>
      </c>
      <c r="T658" s="18">
        <v>0</v>
      </c>
      <c r="U658" s="18">
        <v>0</v>
      </c>
      <c r="V658" s="18">
        <v>0</v>
      </c>
      <c r="W658" s="18">
        <v>0</v>
      </c>
      <c r="X658" s="18">
        <v>0</v>
      </c>
      <c r="Y658" s="18">
        <v>0</v>
      </c>
      <c r="Z658" s="18">
        <v>0</v>
      </c>
      <c r="AA658" s="18">
        <v>0</v>
      </c>
      <c r="AB658" s="18">
        <v>10.95</v>
      </c>
      <c r="AC658" s="18">
        <v>280.93133768494994</v>
      </c>
      <c r="AD658" s="18">
        <v>339.70250112462782</v>
      </c>
      <c r="AE658" s="18">
        <v>423.20600258169657</v>
      </c>
      <c r="AF658" s="18">
        <v>431.08315991911837</v>
      </c>
      <c r="AG658" s="18">
        <v>452.02648148300301</v>
      </c>
      <c r="AH658" s="18">
        <v>530.58948990708814</v>
      </c>
      <c r="AI658" s="18">
        <v>580.23395782189766</v>
      </c>
      <c r="AJ658" s="18">
        <v>599.48363656930417</v>
      </c>
      <c r="AK658" s="18">
        <v>635.6618034216898</v>
      </c>
      <c r="AL658" s="18">
        <v>709.96329538922714</v>
      </c>
      <c r="AM658" s="18">
        <v>758.8552931094606</v>
      </c>
      <c r="AN658" s="18">
        <v>767.5758554837073</v>
      </c>
      <c r="AO658" s="18">
        <v>752.83977607454926</v>
      </c>
      <c r="AP658" s="18">
        <v>820.10595085531838</v>
      </c>
      <c r="AQ658" s="18">
        <v>832.83858000809414</v>
      </c>
      <c r="AR658" s="18">
        <v>831.65973965751004</v>
      </c>
      <c r="AS658" s="18">
        <v>835.04162746891473</v>
      </c>
      <c r="AT658" s="18">
        <v>928.85669456754476</v>
      </c>
      <c r="AU658" s="18">
        <v>1038.016348876761</v>
      </c>
      <c r="AV658" s="18">
        <v>1114.6081303648489</v>
      </c>
      <c r="AW658" s="18">
        <v>1064.1516711641552</v>
      </c>
      <c r="AX658" s="18">
        <v>1175.6504050717208</v>
      </c>
      <c r="AY658" s="18">
        <v>1299.8559900397067</v>
      </c>
      <c r="AZ658" s="18">
        <v>1313.619691599954</v>
      </c>
      <c r="BA658" s="18">
        <v>0</v>
      </c>
      <c r="BB658" s="18">
        <v>0</v>
      </c>
      <c r="BC658" s="18">
        <v>0</v>
      </c>
      <c r="BD658" s="18">
        <v>0</v>
      </c>
      <c r="BE658" s="25">
        <v>0</v>
      </c>
      <c r="BF658" s="18">
        <v>0</v>
      </c>
      <c r="BG658" s="18">
        <v>0</v>
      </c>
      <c r="BH658" s="18">
        <v>0</v>
      </c>
      <c r="BI658" s="18">
        <v>0</v>
      </c>
      <c r="BJ658" s="118">
        <v>0</v>
      </c>
      <c r="BK658" s="118">
        <v>0</v>
      </c>
      <c r="BL658" s="118">
        <v>0</v>
      </c>
      <c r="BM658" s="118">
        <v>0</v>
      </c>
      <c r="BN658" s="118">
        <v>0</v>
      </c>
      <c r="BO658" s="103"/>
      <c r="BP658">
        <f t="shared" si="1702"/>
        <v>0</v>
      </c>
      <c r="BQ658">
        <f t="shared" si="1703"/>
        <v>0</v>
      </c>
      <c r="BR658">
        <f t="shared" si="1704"/>
        <v>0</v>
      </c>
      <c r="BS658">
        <f t="shared" si="1705"/>
        <v>0</v>
      </c>
      <c r="BT658">
        <f t="shared" si="1706"/>
        <v>0</v>
      </c>
      <c r="BU658">
        <f t="shared" si="1707"/>
        <v>0</v>
      </c>
      <c r="BV658">
        <f t="shared" si="1708"/>
        <v>0</v>
      </c>
      <c r="BW658">
        <f t="shared" si="1709"/>
        <v>0</v>
      </c>
      <c r="BX658">
        <f t="shared" si="1710"/>
        <v>0</v>
      </c>
      <c r="BY658">
        <f t="shared" si="1711"/>
        <v>0</v>
      </c>
      <c r="BZ658">
        <f t="shared" si="1712"/>
        <v>0</v>
      </c>
      <c r="CA658">
        <f t="shared" si="1713"/>
        <v>0</v>
      </c>
      <c r="CB658">
        <f t="shared" si="1714"/>
        <v>0</v>
      </c>
      <c r="CC658">
        <f t="shared" si="1715"/>
        <v>0</v>
      </c>
      <c r="CD658">
        <f t="shared" si="1716"/>
        <v>0</v>
      </c>
      <c r="CE658">
        <f t="shared" si="1717"/>
        <v>0</v>
      </c>
      <c r="CF658">
        <f t="shared" si="1718"/>
        <v>0</v>
      </c>
      <c r="CG658">
        <f t="shared" si="1719"/>
        <v>0</v>
      </c>
      <c r="CH658">
        <f t="shared" si="1720"/>
        <v>0</v>
      </c>
      <c r="CI658">
        <f t="shared" si="1721"/>
        <v>0</v>
      </c>
      <c r="CJ658">
        <f t="shared" si="1722"/>
        <v>0</v>
      </c>
      <c r="CK658">
        <f t="shared" si="1723"/>
        <v>0</v>
      </c>
      <c r="CL658">
        <f t="shared" si="1724"/>
        <v>0</v>
      </c>
      <c r="CM658">
        <f t="shared" si="1725"/>
        <v>0</v>
      </c>
      <c r="CN658">
        <f t="shared" si="1726"/>
        <v>0</v>
      </c>
      <c r="CO658">
        <f t="shared" si="1727"/>
        <v>0</v>
      </c>
      <c r="CP658">
        <f t="shared" si="1728"/>
        <v>0</v>
      </c>
      <c r="CQ658">
        <f t="shared" si="1729"/>
        <v>0</v>
      </c>
      <c r="CR658">
        <f t="shared" si="1730"/>
        <v>0</v>
      </c>
      <c r="CS658">
        <f t="shared" si="1731"/>
        <v>0</v>
      </c>
      <c r="CT658">
        <f t="shared" si="1732"/>
        <v>0</v>
      </c>
      <c r="CU658">
        <f t="shared" si="1733"/>
        <v>0</v>
      </c>
      <c r="CV658">
        <f t="shared" si="1734"/>
        <v>0</v>
      </c>
      <c r="CW658">
        <f t="shared" si="1735"/>
        <v>0</v>
      </c>
      <c r="CX658">
        <f t="shared" si="1736"/>
        <v>0</v>
      </c>
      <c r="CY658">
        <f t="shared" si="1737"/>
        <v>0</v>
      </c>
      <c r="CZ658">
        <f t="shared" si="1738"/>
        <v>0</v>
      </c>
      <c r="DA658">
        <f t="shared" si="1739"/>
        <v>0</v>
      </c>
      <c r="DB658">
        <f t="shared" si="1740"/>
        <v>0</v>
      </c>
      <c r="DC658">
        <f t="shared" si="1741"/>
        <v>0</v>
      </c>
      <c r="DD658">
        <f t="shared" si="1742"/>
        <v>0</v>
      </c>
      <c r="DE658">
        <f t="shared" si="1743"/>
        <v>0</v>
      </c>
      <c r="DF658">
        <f t="shared" si="1744"/>
        <v>0</v>
      </c>
      <c r="DG658">
        <f t="shared" si="1745"/>
        <v>0</v>
      </c>
      <c r="DH658">
        <f t="shared" si="1746"/>
        <v>0</v>
      </c>
      <c r="DI658">
        <f t="shared" si="1747"/>
        <v>0</v>
      </c>
      <c r="DJ658">
        <f t="shared" si="1748"/>
        <v>0</v>
      </c>
      <c r="DK658">
        <f t="shared" si="1749"/>
        <v>0</v>
      </c>
      <c r="DL658">
        <f t="shared" si="1750"/>
        <v>0</v>
      </c>
      <c r="DM658">
        <f t="shared" si="1751"/>
        <v>0</v>
      </c>
      <c r="DN658">
        <f t="shared" si="1752"/>
        <v>0</v>
      </c>
      <c r="DO658">
        <f t="shared" si="1753"/>
        <v>0</v>
      </c>
      <c r="DP658">
        <f t="shared" si="1754"/>
        <v>0</v>
      </c>
      <c r="DQ658">
        <f t="shared" si="1755"/>
        <v>0</v>
      </c>
      <c r="DR658">
        <f t="shared" si="1756"/>
        <v>0</v>
      </c>
      <c r="DS658">
        <f t="shared" si="1757"/>
        <v>0</v>
      </c>
      <c r="DT658">
        <f t="shared" si="1758"/>
        <v>0</v>
      </c>
      <c r="DU658">
        <f t="shared" si="1759"/>
        <v>0</v>
      </c>
      <c r="DV658">
        <f t="shared" si="1760"/>
        <v>0</v>
      </c>
      <c r="DW658">
        <f t="shared" si="1761"/>
        <v>0</v>
      </c>
      <c r="DX658">
        <f t="shared" si="1762"/>
        <v>0</v>
      </c>
      <c r="DY658">
        <f t="shared" si="1763"/>
        <v>0</v>
      </c>
      <c r="DZ658">
        <f t="shared" si="1764"/>
        <v>0</v>
      </c>
    </row>
    <row r="659" spans="1:130">
      <c r="A659" s="106"/>
      <c r="B659" s="59" t="s">
        <v>181</v>
      </c>
      <c r="C659" s="97"/>
      <c r="D659" s="18">
        <v>0</v>
      </c>
      <c r="E659" s="18">
        <v>0</v>
      </c>
      <c r="F659" s="18">
        <v>0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0</v>
      </c>
      <c r="S659" s="18">
        <v>0</v>
      </c>
      <c r="T659" s="18">
        <v>0</v>
      </c>
      <c r="U659" s="18">
        <v>0</v>
      </c>
      <c r="V659" s="18">
        <v>0</v>
      </c>
      <c r="W659" s="18">
        <v>0</v>
      </c>
      <c r="X659" s="18">
        <v>0</v>
      </c>
      <c r="Y659" s="18">
        <v>0</v>
      </c>
      <c r="Z659" s="18">
        <v>0</v>
      </c>
      <c r="AA659" s="18">
        <v>0</v>
      </c>
      <c r="AB659" s="18">
        <v>0</v>
      </c>
      <c r="AC659" s="18">
        <v>0</v>
      </c>
      <c r="AD659" s="18">
        <v>14</v>
      </c>
      <c r="AE659" s="18">
        <v>15</v>
      </c>
      <c r="AF659" s="18">
        <v>31</v>
      </c>
      <c r="AG659" s="18">
        <v>30</v>
      </c>
      <c r="AH659" s="18">
        <v>89</v>
      </c>
      <c r="AI659" s="18">
        <v>109</v>
      </c>
      <c r="AJ659" s="18">
        <v>144</v>
      </c>
      <c r="AK659" s="18">
        <v>166</v>
      </c>
      <c r="AL659" s="18">
        <v>202</v>
      </c>
      <c r="AM659" s="18">
        <v>253</v>
      </c>
      <c r="AN659" s="18">
        <v>250</v>
      </c>
      <c r="AO659" s="18">
        <v>252</v>
      </c>
      <c r="AP659" s="18">
        <v>254</v>
      </c>
      <c r="AQ659" s="18">
        <v>276</v>
      </c>
      <c r="AR659" s="34">
        <v>291</v>
      </c>
      <c r="AS659" s="34">
        <v>282</v>
      </c>
      <c r="AT659" s="34">
        <v>318</v>
      </c>
      <c r="AU659" s="34">
        <v>348</v>
      </c>
      <c r="AV659" s="34">
        <v>38</v>
      </c>
      <c r="AW659" s="34">
        <v>391</v>
      </c>
      <c r="AX659" s="34">
        <v>405</v>
      </c>
      <c r="AY659" s="34">
        <v>421</v>
      </c>
      <c r="AZ659" s="34">
        <v>179</v>
      </c>
      <c r="BA659" s="34">
        <v>0</v>
      </c>
      <c r="BB659" s="34">
        <v>0</v>
      </c>
      <c r="BC659" s="34">
        <v>0</v>
      </c>
      <c r="BD659" s="34">
        <v>0</v>
      </c>
      <c r="BE659" s="43">
        <v>0</v>
      </c>
      <c r="BF659" s="34">
        <v>0</v>
      </c>
      <c r="BG659" s="34">
        <v>0</v>
      </c>
      <c r="BH659" s="34">
        <v>0</v>
      </c>
      <c r="BI659" s="34">
        <v>0</v>
      </c>
      <c r="BJ659" s="118">
        <v>0</v>
      </c>
      <c r="BK659" s="118">
        <v>0</v>
      </c>
      <c r="BL659" s="118">
        <v>0</v>
      </c>
      <c r="BM659" s="118">
        <v>0</v>
      </c>
      <c r="BN659" s="118">
        <v>0</v>
      </c>
      <c r="BO659" s="103"/>
      <c r="BP659">
        <f t="shared" si="1702"/>
        <v>0</v>
      </c>
      <c r="BQ659">
        <f t="shared" si="1703"/>
        <v>0</v>
      </c>
      <c r="BR659">
        <f t="shared" si="1704"/>
        <v>0</v>
      </c>
      <c r="BS659">
        <f t="shared" si="1705"/>
        <v>0</v>
      </c>
      <c r="BT659">
        <f t="shared" si="1706"/>
        <v>0</v>
      </c>
      <c r="BU659">
        <f t="shared" si="1707"/>
        <v>0</v>
      </c>
      <c r="BV659">
        <f t="shared" si="1708"/>
        <v>0</v>
      </c>
      <c r="BW659">
        <f t="shared" si="1709"/>
        <v>0</v>
      </c>
      <c r="BX659">
        <f t="shared" si="1710"/>
        <v>0</v>
      </c>
      <c r="BY659">
        <f t="shared" si="1711"/>
        <v>0</v>
      </c>
      <c r="BZ659">
        <f t="shared" si="1712"/>
        <v>0</v>
      </c>
      <c r="CA659">
        <f t="shared" si="1713"/>
        <v>0</v>
      </c>
      <c r="CB659">
        <f t="shared" si="1714"/>
        <v>0</v>
      </c>
      <c r="CC659">
        <f t="shared" si="1715"/>
        <v>0</v>
      </c>
      <c r="CD659">
        <f t="shared" si="1716"/>
        <v>0</v>
      </c>
      <c r="CE659">
        <f t="shared" si="1717"/>
        <v>0</v>
      </c>
      <c r="CF659">
        <f t="shared" si="1718"/>
        <v>0</v>
      </c>
      <c r="CG659">
        <f t="shared" si="1719"/>
        <v>0</v>
      </c>
      <c r="CH659">
        <f t="shared" si="1720"/>
        <v>0</v>
      </c>
      <c r="CI659">
        <f t="shared" si="1721"/>
        <v>0</v>
      </c>
      <c r="CJ659">
        <f t="shared" si="1722"/>
        <v>0</v>
      </c>
      <c r="CK659">
        <f t="shared" si="1723"/>
        <v>0</v>
      </c>
      <c r="CL659">
        <f t="shared" si="1724"/>
        <v>0</v>
      </c>
      <c r="CM659">
        <f t="shared" si="1725"/>
        <v>0</v>
      </c>
      <c r="CN659">
        <f t="shared" si="1726"/>
        <v>0</v>
      </c>
      <c r="CO659">
        <f t="shared" si="1727"/>
        <v>0</v>
      </c>
      <c r="CP659">
        <f t="shared" si="1728"/>
        <v>0</v>
      </c>
      <c r="CQ659">
        <f t="shared" si="1729"/>
        <v>0</v>
      </c>
      <c r="CR659">
        <f t="shared" si="1730"/>
        <v>0</v>
      </c>
      <c r="CS659">
        <f t="shared" si="1731"/>
        <v>0</v>
      </c>
      <c r="CT659">
        <f t="shared" si="1732"/>
        <v>0</v>
      </c>
      <c r="CU659">
        <f t="shared" si="1733"/>
        <v>0</v>
      </c>
      <c r="CV659">
        <f t="shared" si="1734"/>
        <v>0</v>
      </c>
      <c r="CW659">
        <f t="shared" si="1735"/>
        <v>0</v>
      </c>
      <c r="CX659">
        <f t="shared" si="1736"/>
        <v>0</v>
      </c>
      <c r="CY659">
        <f t="shared" si="1737"/>
        <v>0</v>
      </c>
      <c r="CZ659">
        <f t="shared" si="1738"/>
        <v>0</v>
      </c>
      <c r="DA659">
        <f t="shared" si="1739"/>
        <v>0</v>
      </c>
      <c r="DB659">
        <f t="shared" si="1740"/>
        <v>0</v>
      </c>
      <c r="DC659">
        <f t="shared" si="1741"/>
        <v>0</v>
      </c>
      <c r="DD659">
        <f t="shared" si="1742"/>
        <v>0</v>
      </c>
      <c r="DE659">
        <f t="shared" si="1743"/>
        <v>0</v>
      </c>
      <c r="DF659">
        <f t="shared" si="1744"/>
        <v>0</v>
      </c>
      <c r="DG659">
        <f t="shared" si="1745"/>
        <v>0</v>
      </c>
      <c r="DH659">
        <f t="shared" si="1746"/>
        <v>0</v>
      </c>
      <c r="DI659">
        <f t="shared" si="1747"/>
        <v>0</v>
      </c>
      <c r="DJ659">
        <f t="shared" si="1748"/>
        <v>0</v>
      </c>
      <c r="DK659">
        <f t="shared" si="1749"/>
        <v>0</v>
      </c>
      <c r="DL659">
        <f t="shared" si="1750"/>
        <v>0</v>
      </c>
      <c r="DM659">
        <f t="shared" si="1751"/>
        <v>0</v>
      </c>
      <c r="DN659">
        <f t="shared" si="1752"/>
        <v>0</v>
      </c>
      <c r="DO659">
        <f t="shared" si="1753"/>
        <v>0</v>
      </c>
      <c r="DP659">
        <f t="shared" si="1754"/>
        <v>0</v>
      </c>
      <c r="DQ659">
        <f t="shared" si="1755"/>
        <v>0</v>
      </c>
      <c r="DR659">
        <f t="shared" si="1756"/>
        <v>0</v>
      </c>
      <c r="DS659">
        <f t="shared" si="1757"/>
        <v>0</v>
      </c>
      <c r="DT659">
        <f t="shared" si="1758"/>
        <v>0</v>
      </c>
      <c r="DU659">
        <f t="shared" si="1759"/>
        <v>0</v>
      </c>
      <c r="DV659">
        <f t="shared" si="1760"/>
        <v>0</v>
      </c>
      <c r="DW659">
        <f t="shared" si="1761"/>
        <v>0</v>
      </c>
      <c r="DX659">
        <f t="shared" si="1762"/>
        <v>0</v>
      </c>
      <c r="DY659">
        <f t="shared" si="1763"/>
        <v>0</v>
      </c>
      <c r="DZ659">
        <f t="shared" si="1764"/>
        <v>0</v>
      </c>
    </row>
    <row r="660" spans="1:130">
      <c r="A660" s="106"/>
      <c r="B660" s="59" t="s">
        <v>199</v>
      </c>
      <c r="C660" s="97"/>
      <c r="D660" s="18">
        <v>0</v>
      </c>
      <c r="E660" s="18">
        <v>0</v>
      </c>
      <c r="F660" s="18">
        <v>0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18">
        <v>0</v>
      </c>
      <c r="N660" s="18">
        <v>0</v>
      </c>
      <c r="O660" s="18">
        <v>0</v>
      </c>
      <c r="P660" s="18">
        <v>0</v>
      </c>
      <c r="Q660" s="18">
        <v>0</v>
      </c>
      <c r="R660" s="18">
        <v>0</v>
      </c>
      <c r="S660" s="18">
        <v>0</v>
      </c>
      <c r="T660" s="18">
        <v>0</v>
      </c>
      <c r="U660" s="18">
        <v>0</v>
      </c>
      <c r="V660" s="18">
        <v>0</v>
      </c>
      <c r="W660" s="18">
        <v>0</v>
      </c>
      <c r="X660" s="18">
        <v>0</v>
      </c>
      <c r="Y660" s="18">
        <v>0</v>
      </c>
      <c r="Z660" s="18">
        <v>0</v>
      </c>
      <c r="AA660" s="18">
        <v>0</v>
      </c>
      <c r="AB660" s="18">
        <v>0</v>
      </c>
      <c r="AC660" s="18">
        <v>0</v>
      </c>
      <c r="AD660" s="18">
        <v>0</v>
      </c>
      <c r="AE660" s="18">
        <v>0</v>
      </c>
      <c r="AF660" s="18">
        <v>2</v>
      </c>
      <c r="AG660" s="18">
        <v>1</v>
      </c>
      <c r="AH660" s="18">
        <v>5</v>
      </c>
      <c r="AI660" s="18">
        <v>5</v>
      </c>
      <c r="AJ660" s="18">
        <v>6</v>
      </c>
      <c r="AK660" s="18">
        <v>8</v>
      </c>
      <c r="AL660" s="18">
        <v>11</v>
      </c>
      <c r="AM660" s="18">
        <v>13</v>
      </c>
      <c r="AN660" s="18">
        <v>15</v>
      </c>
      <c r="AO660" s="18">
        <v>17</v>
      </c>
      <c r="AP660" s="18">
        <v>19</v>
      </c>
      <c r="AQ660" s="18">
        <v>21</v>
      </c>
      <c r="AR660" s="34">
        <v>24</v>
      </c>
      <c r="AS660" s="34">
        <v>26</v>
      </c>
      <c r="AT660" s="34">
        <v>29</v>
      </c>
      <c r="AU660" s="34">
        <v>33</v>
      </c>
      <c r="AV660" s="34">
        <v>38</v>
      </c>
      <c r="AW660" s="34">
        <v>42</v>
      </c>
      <c r="AX660" s="34">
        <v>46</v>
      </c>
      <c r="AY660" s="34">
        <v>51</v>
      </c>
      <c r="AZ660" s="34">
        <v>0</v>
      </c>
      <c r="BA660" s="34">
        <v>0</v>
      </c>
      <c r="BB660" s="34">
        <v>0</v>
      </c>
      <c r="BC660" s="34">
        <v>0</v>
      </c>
      <c r="BD660" s="34">
        <v>0</v>
      </c>
      <c r="BE660" s="43">
        <v>0</v>
      </c>
      <c r="BF660" s="34">
        <v>0</v>
      </c>
      <c r="BG660" s="34">
        <v>0</v>
      </c>
      <c r="BH660" s="34">
        <v>0</v>
      </c>
      <c r="BI660" s="34">
        <v>0</v>
      </c>
      <c r="BJ660" s="118">
        <v>0</v>
      </c>
      <c r="BK660" s="118">
        <v>0</v>
      </c>
      <c r="BL660" s="118">
        <v>0</v>
      </c>
      <c r="BM660" s="118">
        <v>0</v>
      </c>
      <c r="BN660" s="118">
        <v>0</v>
      </c>
      <c r="BO660" s="103"/>
      <c r="BP660">
        <f t="shared" si="1702"/>
        <v>0</v>
      </c>
      <c r="BQ660">
        <f t="shared" si="1703"/>
        <v>0</v>
      </c>
      <c r="BR660">
        <f t="shared" si="1704"/>
        <v>0</v>
      </c>
      <c r="BS660">
        <f t="shared" si="1705"/>
        <v>0</v>
      </c>
      <c r="BT660">
        <f t="shared" si="1706"/>
        <v>0</v>
      </c>
      <c r="BU660">
        <f t="shared" si="1707"/>
        <v>0</v>
      </c>
      <c r="BV660">
        <f t="shared" si="1708"/>
        <v>0</v>
      </c>
      <c r="BW660">
        <f t="shared" si="1709"/>
        <v>0</v>
      </c>
      <c r="BX660">
        <f t="shared" si="1710"/>
        <v>0</v>
      </c>
      <c r="BY660">
        <f t="shared" si="1711"/>
        <v>0</v>
      </c>
      <c r="BZ660">
        <f t="shared" si="1712"/>
        <v>0</v>
      </c>
      <c r="CA660">
        <f t="shared" si="1713"/>
        <v>0</v>
      </c>
      <c r="CB660">
        <f t="shared" si="1714"/>
        <v>0</v>
      </c>
      <c r="CC660">
        <f t="shared" si="1715"/>
        <v>0</v>
      </c>
      <c r="CD660">
        <f t="shared" si="1716"/>
        <v>0</v>
      </c>
      <c r="CE660">
        <f t="shared" si="1717"/>
        <v>0</v>
      </c>
      <c r="CF660">
        <f t="shared" si="1718"/>
        <v>0</v>
      </c>
      <c r="CG660">
        <f t="shared" si="1719"/>
        <v>0</v>
      </c>
      <c r="CH660">
        <f t="shared" si="1720"/>
        <v>0</v>
      </c>
      <c r="CI660">
        <f t="shared" si="1721"/>
        <v>0</v>
      </c>
      <c r="CJ660">
        <f t="shared" si="1722"/>
        <v>0</v>
      </c>
      <c r="CK660">
        <f t="shared" si="1723"/>
        <v>0</v>
      </c>
      <c r="CL660">
        <f t="shared" si="1724"/>
        <v>0</v>
      </c>
      <c r="CM660">
        <f t="shared" si="1725"/>
        <v>0</v>
      </c>
      <c r="CN660">
        <f t="shared" si="1726"/>
        <v>0</v>
      </c>
      <c r="CO660">
        <f t="shared" si="1727"/>
        <v>0</v>
      </c>
      <c r="CP660">
        <f t="shared" si="1728"/>
        <v>0</v>
      </c>
      <c r="CQ660">
        <f t="shared" si="1729"/>
        <v>0</v>
      </c>
      <c r="CR660">
        <f t="shared" si="1730"/>
        <v>0</v>
      </c>
      <c r="CS660">
        <f t="shared" si="1731"/>
        <v>0</v>
      </c>
      <c r="CT660">
        <f t="shared" si="1732"/>
        <v>0</v>
      </c>
      <c r="CU660">
        <f t="shared" si="1733"/>
        <v>0</v>
      </c>
      <c r="CV660">
        <f t="shared" si="1734"/>
        <v>0</v>
      </c>
      <c r="CW660">
        <f t="shared" si="1735"/>
        <v>0</v>
      </c>
      <c r="CX660">
        <f t="shared" si="1736"/>
        <v>0</v>
      </c>
      <c r="CY660">
        <f t="shared" si="1737"/>
        <v>0</v>
      </c>
      <c r="CZ660">
        <f t="shared" si="1738"/>
        <v>0</v>
      </c>
      <c r="DA660">
        <f t="shared" si="1739"/>
        <v>0</v>
      </c>
      <c r="DB660">
        <f t="shared" si="1740"/>
        <v>0</v>
      </c>
      <c r="DC660">
        <f t="shared" si="1741"/>
        <v>0</v>
      </c>
      <c r="DD660">
        <f t="shared" si="1742"/>
        <v>0</v>
      </c>
      <c r="DE660">
        <f t="shared" si="1743"/>
        <v>0</v>
      </c>
      <c r="DF660">
        <f t="shared" si="1744"/>
        <v>0</v>
      </c>
      <c r="DG660">
        <f t="shared" si="1745"/>
        <v>0</v>
      </c>
      <c r="DH660">
        <f t="shared" si="1746"/>
        <v>0</v>
      </c>
      <c r="DI660">
        <f t="shared" si="1747"/>
        <v>0</v>
      </c>
      <c r="DJ660">
        <f t="shared" si="1748"/>
        <v>0</v>
      </c>
      <c r="DK660">
        <f t="shared" si="1749"/>
        <v>0</v>
      </c>
      <c r="DL660">
        <f t="shared" si="1750"/>
        <v>0</v>
      </c>
      <c r="DM660">
        <f t="shared" si="1751"/>
        <v>0</v>
      </c>
      <c r="DN660">
        <f t="shared" si="1752"/>
        <v>0</v>
      </c>
      <c r="DO660">
        <f t="shared" si="1753"/>
        <v>0</v>
      </c>
      <c r="DP660">
        <f t="shared" si="1754"/>
        <v>0</v>
      </c>
      <c r="DQ660">
        <f t="shared" si="1755"/>
        <v>0</v>
      </c>
      <c r="DR660">
        <f t="shared" si="1756"/>
        <v>0</v>
      </c>
      <c r="DS660">
        <f t="shared" si="1757"/>
        <v>0</v>
      </c>
      <c r="DT660">
        <f t="shared" si="1758"/>
        <v>0</v>
      </c>
      <c r="DU660">
        <f t="shared" si="1759"/>
        <v>0</v>
      </c>
      <c r="DV660">
        <f t="shared" si="1760"/>
        <v>0</v>
      </c>
      <c r="DW660">
        <f t="shared" si="1761"/>
        <v>0</v>
      </c>
      <c r="DX660">
        <f t="shared" si="1762"/>
        <v>0</v>
      </c>
      <c r="DY660">
        <f t="shared" si="1763"/>
        <v>0</v>
      </c>
      <c r="DZ660">
        <f t="shared" si="1764"/>
        <v>0</v>
      </c>
    </row>
    <row r="661" spans="1:130">
      <c r="A661" s="106"/>
      <c r="B661" s="19" t="s">
        <v>2</v>
      </c>
      <c r="C661" s="97"/>
      <c r="D661" s="34">
        <v>0</v>
      </c>
      <c r="E661" s="34">
        <v>0</v>
      </c>
      <c r="F661" s="34">
        <v>0</v>
      </c>
      <c r="G661" s="34">
        <v>0</v>
      </c>
      <c r="H661" s="34">
        <v>0</v>
      </c>
      <c r="I661" s="34">
        <v>0</v>
      </c>
      <c r="J661" s="34">
        <v>0</v>
      </c>
      <c r="K661" s="34">
        <v>0</v>
      </c>
      <c r="L661" s="34">
        <v>0</v>
      </c>
      <c r="M661" s="34">
        <v>0</v>
      </c>
      <c r="N661" s="34">
        <v>0</v>
      </c>
      <c r="O661" s="34">
        <v>0</v>
      </c>
      <c r="P661" s="34">
        <v>0</v>
      </c>
      <c r="Q661" s="34">
        <v>0</v>
      </c>
      <c r="R661" s="34">
        <v>0</v>
      </c>
      <c r="S661" s="34">
        <v>0</v>
      </c>
      <c r="T661" s="34">
        <v>0</v>
      </c>
      <c r="U661" s="34">
        <v>0</v>
      </c>
      <c r="V661" s="34">
        <v>0</v>
      </c>
      <c r="W661" s="34">
        <v>0</v>
      </c>
      <c r="X661" s="34">
        <v>35</v>
      </c>
      <c r="Y661" s="34">
        <v>30</v>
      </c>
      <c r="Z661" s="41" t="s">
        <v>16</v>
      </c>
      <c r="AA661" s="34">
        <v>19</v>
      </c>
      <c r="AB661" s="34">
        <v>16</v>
      </c>
      <c r="AC661" s="41" t="s">
        <v>16</v>
      </c>
      <c r="AD661" s="41" t="s">
        <v>16</v>
      </c>
      <c r="AE661" s="41" t="s">
        <v>16</v>
      </c>
      <c r="AF661" s="41" t="s">
        <v>16</v>
      </c>
      <c r="AG661" s="41" t="s">
        <v>16</v>
      </c>
      <c r="AH661" s="41" t="s">
        <v>16</v>
      </c>
      <c r="AI661" s="41" t="s">
        <v>16</v>
      </c>
      <c r="AJ661" s="41" t="s">
        <v>16</v>
      </c>
      <c r="AK661" s="41" t="s">
        <v>16</v>
      </c>
      <c r="AL661" s="41" t="s">
        <v>16</v>
      </c>
      <c r="AM661" s="41" t="s">
        <v>16</v>
      </c>
      <c r="AN661" s="41" t="s">
        <v>16</v>
      </c>
      <c r="AO661" s="41" t="s">
        <v>16</v>
      </c>
      <c r="AP661" s="18">
        <v>741</v>
      </c>
      <c r="AQ661" s="18">
        <v>746</v>
      </c>
      <c r="AR661" s="18">
        <v>672</v>
      </c>
      <c r="AS661" s="18">
        <v>683</v>
      </c>
      <c r="AT661" s="18">
        <v>712</v>
      </c>
      <c r="AU661" s="18">
        <v>717</v>
      </c>
      <c r="AV661" s="18">
        <v>720</v>
      </c>
      <c r="AW661" s="41" t="s">
        <v>16</v>
      </c>
      <c r="AX661" s="41" t="s">
        <v>16</v>
      </c>
      <c r="AY661" s="41" t="s">
        <v>16</v>
      </c>
      <c r="AZ661" s="34">
        <v>1043</v>
      </c>
      <c r="BA661" s="41" t="s">
        <v>16</v>
      </c>
      <c r="BB661" s="34">
        <v>1366</v>
      </c>
      <c r="BC661" s="41" t="s">
        <v>16</v>
      </c>
      <c r="BD661" s="34">
        <v>0</v>
      </c>
      <c r="BE661" s="34">
        <v>0</v>
      </c>
      <c r="BF661" s="34">
        <v>0</v>
      </c>
      <c r="BG661" s="34">
        <v>0</v>
      </c>
      <c r="BH661" s="34">
        <v>0</v>
      </c>
      <c r="BI661" s="34">
        <v>0</v>
      </c>
      <c r="BJ661" s="118">
        <v>0</v>
      </c>
      <c r="BK661" s="118">
        <v>0</v>
      </c>
      <c r="BL661" s="118">
        <v>0</v>
      </c>
      <c r="BM661" s="118">
        <v>0</v>
      </c>
      <c r="BN661" s="118">
        <v>0</v>
      </c>
      <c r="BO661" s="103"/>
      <c r="BP661">
        <f t="shared" si="1702"/>
        <v>0</v>
      </c>
      <c r="BQ661">
        <f t="shared" si="1703"/>
        <v>0</v>
      </c>
      <c r="BR661">
        <f t="shared" si="1704"/>
        <v>0</v>
      </c>
      <c r="BS661">
        <f t="shared" si="1705"/>
        <v>0</v>
      </c>
      <c r="BT661">
        <f t="shared" si="1706"/>
        <v>0</v>
      </c>
      <c r="BU661">
        <f t="shared" si="1707"/>
        <v>0</v>
      </c>
      <c r="BV661">
        <f t="shared" si="1708"/>
        <v>0</v>
      </c>
      <c r="BW661">
        <f t="shared" si="1709"/>
        <v>0</v>
      </c>
      <c r="BX661">
        <f t="shared" si="1710"/>
        <v>0</v>
      </c>
      <c r="BY661">
        <f t="shared" si="1711"/>
        <v>0</v>
      </c>
      <c r="BZ661">
        <f t="shared" si="1712"/>
        <v>0</v>
      </c>
      <c r="CA661">
        <f t="shared" si="1713"/>
        <v>0</v>
      </c>
      <c r="CB661">
        <f t="shared" si="1714"/>
        <v>0</v>
      </c>
      <c r="CC661">
        <f t="shared" si="1715"/>
        <v>0</v>
      </c>
      <c r="CD661">
        <f t="shared" si="1716"/>
        <v>0</v>
      </c>
      <c r="CE661">
        <f t="shared" si="1717"/>
        <v>0</v>
      </c>
      <c r="CF661">
        <f t="shared" si="1718"/>
        <v>0</v>
      </c>
      <c r="CG661">
        <f t="shared" si="1719"/>
        <v>0</v>
      </c>
      <c r="CH661">
        <f t="shared" si="1720"/>
        <v>0</v>
      </c>
      <c r="CI661">
        <f t="shared" si="1721"/>
        <v>0</v>
      </c>
      <c r="CJ661">
        <f t="shared" si="1722"/>
        <v>0</v>
      </c>
      <c r="CK661">
        <f t="shared" si="1723"/>
        <v>0</v>
      </c>
      <c r="CL661">
        <f t="shared" si="1724"/>
        <v>0</v>
      </c>
      <c r="CM661">
        <f t="shared" si="1725"/>
        <v>0</v>
      </c>
      <c r="CN661">
        <f t="shared" si="1726"/>
        <v>0</v>
      </c>
      <c r="CO661">
        <f t="shared" si="1727"/>
        <v>0</v>
      </c>
      <c r="CP661">
        <f t="shared" si="1728"/>
        <v>0</v>
      </c>
      <c r="CQ661">
        <f t="shared" si="1729"/>
        <v>0</v>
      </c>
      <c r="CR661">
        <f t="shared" si="1730"/>
        <v>0</v>
      </c>
      <c r="CS661">
        <f t="shared" si="1731"/>
        <v>0</v>
      </c>
      <c r="CT661">
        <f t="shared" si="1732"/>
        <v>0</v>
      </c>
      <c r="CU661">
        <f t="shared" si="1733"/>
        <v>0</v>
      </c>
      <c r="CV661">
        <f t="shared" si="1734"/>
        <v>0</v>
      </c>
      <c r="CW661">
        <f t="shared" si="1735"/>
        <v>0</v>
      </c>
      <c r="CX661">
        <f t="shared" si="1736"/>
        <v>0</v>
      </c>
      <c r="CY661">
        <f t="shared" si="1737"/>
        <v>0</v>
      </c>
      <c r="CZ661">
        <f t="shared" si="1738"/>
        <v>0</v>
      </c>
      <c r="DA661">
        <f t="shared" si="1739"/>
        <v>0</v>
      </c>
      <c r="DB661">
        <f t="shared" si="1740"/>
        <v>0</v>
      </c>
      <c r="DC661">
        <f t="shared" si="1741"/>
        <v>0</v>
      </c>
      <c r="DD661">
        <f t="shared" si="1742"/>
        <v>0</v>
      </c>
      <c r="DE661">
        <f t="shared" si="1743"/>
        <v>0</v>
      </c>
      <c r="DF661">
        <f t="shared" si="1744"/>
        <v>0</v>
      </c>
      <c r="DG661">
        <f t="shared" si="1745"/>
        <v>0</v>
      </c>
      <c r="DH661">
        <f t="shared" si="1746"/>
        <v>0</v>
      </c>
      <c r="DI661">
        <f t="shared" si="1747"/>
        <v>0</v>
      </c>
      <c r="DJ661">
        <f t="shared" si="1748"/>
        <v>0</v>
      </c>
      <c r="DK661">
        <f t="shared" si="1749"/>
        <v>0</v>
      </c>
      <c r="DL661">
        <f t="shared" si="1750"/>
        <v>0</v>
      </c>
      <c r="DM661">
        <f t="shared" si="1751"/>
        <v>0</v>
      </c>
      <c r="DN661">
        <f t="shared" si="1752"/>
        <v>0</v>
      </c>
      <c r="DO661">
        <f t="shared" si="1753"/>
        <v>0</v>
      </c>
      <c r="DP661">
        <f t="shared" si="1754"/>
        <v>0</v>
      </c>
      <c r="DQ661">
        <f t="shared" si="1755"/>
        <v>0</v>
      </c>
      <c r="DR661">
        <f t="shared" si="1756"/>
        <v>0</v>
      </c>
      <c r="DS661">
        <f t="shared" si="1757"/>
        <v>0</v>
      </c>
      <c r="DT661">
        <f t="shared" si="1758"/>
        <v>0</v>
      </c>
      <c r="DU661">
        <f t="shared" si="1759"/>
        <v>0</v>
      </c>
      <c r="DV661">
        <f t="shared" si="1760"/>
        <v>0</v>
      </c>
      <c r="DW661">
        <f t="shared" si="1761"/>
        <v>0</v>
      </c>
      <c r="DX661">
        <f t="shared" si="1762"/>
        <v>0</v>
      </c>
      <c r="DY661">
        <f t="shared" si="1763"/>
        <v>0</v>
      </c>
      <c r="DZ661">
        <f t="shared" si="1764"/>
        <v>0</v>
      </c>
    </row>
    <row r="662" spans="1:130" ht="15.75">
      <c r="A662" s="106"/>
      <c r="B662" s="19" t="s">
        <v>202</v>
      </c>
      <c r="C662" s="97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41"/>
      <c r="AA662" s="34"/>
      <c r="AB662" s="34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41"/>
      <c r="AX662" s="73">
        <v>10</v>
      </c>
      <c r="AY662" s="18">
        <v>12</v>
      </c>
      <c r="AZ662" s="34"/>
      <c r="BA662" s="41"/>
      <c r="BB662" s="34"/>
      <c r="BC662" s="34"/>
      <c r="BD662" s="34"/>
      <c r="BE662" s="43"/>
      <c r="BF662" s="34"/>
      <c r="BG662" s="34"/>
      <c r="BH662" s="34"/>
      <c r="BI662" s="34"/>
      <c r="BJ662" s="118"/>
      <c r="BK662" s="118"/>
      <c r="BL662" s="2"/>
      <c r="BM662" s="2"/>
      <c r="BN662" s="2"/>
      <c r="BO662" s="103"/>
      <c r="BP662">
        <f t="shared" si="1702"/>
        <v>0</v>
      </c>
      <c r="BQ662">
        <f t="shared" si="1703"/>
        <v>0</v>
      </c>
      <c r="BR662">
        <f t="shared" si="1704"/>
        <v>0</v>
      </c>
      <c r="BS662">
        <f t="shared" si="1705"/>
        <v>0</v>
      </c>
      <c r="BT662">
        <f t="shared" si="1706"/>
        <v>0</v>
      </c>
      <c r="BU662">
        <f t="shared" si="1707"/>
        <v>0</v>
      </c>
      <c r="BV662">
        <f t="shared" si="1708"/>
        <v>0</v>
      </c>
      <c r="BW662">
        <f t="shared" si="1709"/>
        <v>0</v>
      </c>
      <c r="BX662">
        <f t="shared" si="1710"/>
        <v>0</v>
      </c>
      <c r="BY662">
        <f t="shared" si="1711"/>
        <v>0</v>
      </c>
      <c r="BZ662">
        <f t="shared" si="1712"/>
        <v>0</v>
      </c>
      <c r="CA662">
        <f t="shared" si="1713"/>
        <v>0</v>
      </c>
      <c r="CB662">
        <f t="shared" si="1714"/>
        <v>0</v>
      </c>
      <c r="CC662">
        <f t="shared" si="1715"/>
        <v>0</v>
      </c>
      <c r="CD662">
        <f t="shared" si="1716"/>
        <v>0</v>
      </c>
      <c r="CE662">
        <f t="shared" si="1717"/>
        <v>0</v>
      </c>
      <c r="CF662">
        <f t="shared" si="1718"/>
        <v>0</v>
      </c>
      <c r="CG662">
        <f t="shared" si="1719"/>
        <v>0</v>
      </c>
      <c r="CH662">
        <f t="shared" si="1720"/>
        <v>0</v>
      </c>
      <c r="CI662">
        <f t="shared" si="1721"/>
        <v>0</v>
      </c>
      <c r="CJ662">
        <f t="shared" si="1722"/>
        <v>0</v>
      </c>
      <c r="CK662">
        <f t="shared" si="1723"/>
        <v>0</v>
      </c>
      <c r="CL662">
        <f t="shared" si="1724"/>
        <v>0</v>
      </c>
      <c r="CM662">
        <f t="shared" si="1725"/>
        <v>0</v>
      </c>
      <c r="CN662">
        <f t="shared" si="1726"/>
        <v>0</v>
      </c>
      <c r="CO662">
        <f t="shared" si="1727"/>
        <v>0</v>
      </c>
      <c r="CP662">
        <f t="shared" si="1728"/>
        <v>0</v>
      </c>
      <c r="CQ662">
        <f t="shared" si="1729"/>
        <v>0</v>
      </c>
      <c r="CR662">
        <f t="shared" si="1730"/>
        <v>0</v>
      </c>
      <c r="CS662">
        <f t="shared" si="1731"/>
        <v>0</v>
      </c>
      <c r="CT662">
        <f t="shared" si="1732"/>
        <v>0</v>
      </c>
      <c r="CU662">
        <f t="shared" si="1733"/>
        <v>0</v>
      </c>
      <c r="CV662">
        <f t="shared" si="1734"/>
        <v>0</v>
      </c>
      <c r="CW662">
        <f t="shared" si="1735"/>
        <v>0</v>
      </c>
      <c r="CX662">
        <f t="shared" si="1736"/>
        <v>0</v>
      </c>
      <c r="CY662">
        <f t="shared" si="1737"/>
        <v>0</v>
      </c>
      <c r="CZ662">
        <f t="shared" si="1738"/>
        <v>0</v>
      </c>
      <c r="DA662">
        <f t="shared" si="1739"/>
        <v>0</v>
      </c>
      <c r="DB662">
        <f t="shared" si="1740"/>
        <v>0</v>
      </c>
      <c r="DC662">
        <f t="shared" si="1741"/>
        <v>0</v>
      </c>
      <c r="DD662">
        <f t="shared" si="1742"/>
        <v>0</v>
      </c>
      <c r="DE662">
        <f t="shared" si="1743"/>
        <v>0</v>
      </c>
      <c r="DF662">
        <f t="shared" si="1744"/>
        <v>0</v>
      </c>
      <c r="DG662">
        <f t="shared" si="1745"/>
        <v>0</v>
      </c>
      <c r="DH662">
        <f t="shared" si="1746"/>
        <v>0</v>
      </c>
      <c r="DI662">
        <f t="shared" si="1747"/>
        <v>0</v>
      </c>
      <c r="DJ662">
        <f t="shared" si="1748"/>
        <v>0</v>
      </c>
      <c r="DK662">
        <f t="shared" si="1749"/>
        <v>0</v>
      </c>
      <c r="DL662">
        <f t="shared" si="1750"/>
        <v>0</v>
      </c>
      <c r="DM662">
        <f t="shared" si="1751"/>
        <v>0</v>
      </c>
      <c r="DN662">
        <f t="shared" si="1752"/>
        <v>0</v>
      </c>
      <c r="DO662">
        <f t="shared" si="1753"/>
        <v>0</v>
      </c>
      <c r="DP662">
        <f t="shared" si="1754"/>
        <v>0</v>
      </c>
      <c r="DQ662">
        <f t="shared" si="1755"/>
        <v>0</v>
      </c>
      <c r="DR662">
        <f t="shared" si="1756"/>
        <v>0</v>
      </c>
      <c r="DS662">
        <f t="shared" si="1757"/>
        <v>0</v>
      </c>
      <c r="DT662">
        <f t="shared" si="1758"/>
        <v>0</v>
      </c>
      <c r="DU662">
        <f t="shared" si="1759"/>
        <v>0</v>
      </c>
      <c r="DV662">
        <f t="shared" si="1760"/>
        <v>0</v>
      </c>
      <c r="DW662">
        <f t="shared" si="1761"/>
        <v>0</v>
      </c>
      <c r="DX662">
        <f t="shared" si="1762"/>
        <v>0</v>
      </c>
      <c r="DY662">
        <f t="shared" si="1763"/>
        <v>0</v>
      </c>
      <c r="DZ662">
        <f t="shared" si="1764"/>
        <v>0</v>
      </c>
    </row>
    <row r="663" spans="1:130">
      <c r="A663" s="106"/>
      <c r="B663" s="59" t="s">
        <v>3</v>
      </c>
      <c r="C663" s="97"/>
      <c r="D663" s="34">
        <v>0</v>
      </c>
      <c r="E663" s="34">
        <v>0</v>
      </c>
      <c r="F663" s="34">
        <v>0</v>
      </c>
      <c r="G663" s="34">
        <v>46</v>
      </c>
      <c r="H663" s="34">
        <v>0</v>
      </c>
      <c r="I663" s="34">
        <v>0</v>
      </c>
      <c r="J663" s="34">
        <v>0</v>
      </c>
      <c r="K663" s="34">
        <v>0</v>
      </c>
      <c r="L663" s="34">
        <v>100</v>
      </c>
      <c r="M663" s="34">
        <v>5</v>
      </c>
      <c r="N663" s="34">
        <v>0</v>
      </c>
      <c r="O663" s="34">
        <v>7.8E-2</v>
      </c>
      <c r="P663" s="34">
        <v>7.6999999999999999E-2</v>
      </c>
      <c r="Q663" s="34">
        <v>0.13400000000000001</v>
      </c>
      <c r="R663" s="34">
        <v>0.24099999999999999</v>
      </c>
      <c r="S663" s="34">
        <v>4.7E-2</v>
      </c>
      <c r="T663" s="34">
        <v>5.3999999999999999E-2</v>
      </c>
      <c r="U663" s="34">
        <v>0.126</v>
      </c>
      <c r="V663" s="34">
        <v>1.2749999999999999</v>
      </c>
      <c r="W663" s="34">
        <v>1.7979999999999998</v>
      </c>
      <c r="X663" s="41" t="s">
        <v>16</v>
      </c>
      <c r="Y663" s="41" t="s">
        <v>16</v>
      </c>
      <c r="Z663" s="34">
        <v>10.347000000000001</v>
      </c>
      <c r="AA663" s="41" t="s">
        <v>16</v>
      </c>
      <c r="AB663" s="41" t="s">
        <v>16</v>
      </c>
      <c r="AC663" s="34">
        <v>58.823000000000008</v>
      </c>
      <c r="AD663" s="34">
        <f>210.219-AD659</f>
        <v>196.21899999999999</v>
      </c>
      <c r="AE663" s="34">
        <f>653-AE659</f>
        <v>638</v>
      </c>
      <c r="AF663" s="34">
        <f>863-AF659-AF660</f>
        <v>830</v>
      </c>
      <c r="AG663" s="34">
        <f t="shared" ref="AG663" si="1765">210.219-AG659-AG660</f>
        <v>179.21899999999999</v>
      </c>
      <c r="AH663" s="34">
        <f>781-AH659-AH660</f>
        <v>687</v>
      </c>
      <c r="AI663" s="34">
        <f>929-AI659-AI660</f>
        <v>815</v>
      </c>
      <c r="AJ663" s="34">
        <f>931-AJ659-AJ660</f>
        <v>781</v>
      </c>
      <c r="AK663" s="34">
        <f>973-AK659-AK660</f>
        <v>799</v>
      </c>
      <c r="AL663" s="34">
        <f>1105-AL659-AL660</f>
        <v>892</v>
      </c>
      <c r="AM663" s="34">
        <f>1212-AM659-AM660</f>
        <v>946</v>
      </c>
      <c r="AN663" s="34">
        <f>1224-AN659-AN660</f>
        <v>959</v>
      </c>
      <c r="AO663" s="18">
        <f>1215-AO659-AO660</f>
        <v>946</v>
      </c>
      <c r="AP663" s="18">
        <f>1299-AP659-AP660-AP661</f>
        <v>285</v>
      </c>
      <c r="AQ663" s="18">
        <f>1312-AQ659-AQ660-AQ661</f>
        <v>269</v>
      </c>
      <c r="AR663" s="18">
        <f>1538.5176541-AR661-AR660-AR659</f>
        <v>551.51765410000007</v>
      </c>
      <c r="AS663" s="18">
        <f>1856.3269677-AS661-AS660-AS659</f>
        <v>865.32696770000007</v>
      </c>
      <c r="AT663" s="18">
        <f>1906.5133999-AT661-AT660-AT659</f>
        <v>847.51339989999997</v>
      </c>
      <c r="AU663" s="18">
        <f>2143.4740561-AU661-AU660-AU659</f>
        <v>1045.4740560999999</v>
      </c>
      <c r="AV663" s="18">
        <f>2281.2851429-AV661-AV660-AV659</f>
        <v>1485.2851429000002</v>
      </c>
      <c r="AW663" s="18">
        <f>2350.0813093-AW660-AW659</f>
        <v>1917.0813093000002</v>
      </c>
      <c r="AX663" s="18">
        <f>2569.7374589-AX660-AX659</f>
        <v>2118.7374589000001</v>
      </c>
      <c r="AY663" s="18">
        <f>2140.5868765-AY660-AY659</f>
        <v>1668.5868765</v>
      </c>
      <c r="AZ663" s="41" t="s">
        <v>16</v>
      </c>
      <c r="BA663" s="34">
        <v>474.37398240000005</v>
      </c>
      <c r="BB663" s="41" t="s">
        <v>16</v>
      </c>
      <c r="BC663" s="34">
        <v>92.741977700000007</v>
      </c>
      <c r="BD663" s="34">
        <v>121.0419436</v>
      </c>
      <c r="BE663" s="43">
        <v>92.024792700000006</v>
      </c>
      <c r="BF663" s="18">
        <v>78.614834500000001</v>
      </c>
      <c r="BG663" s="18">
        <v>78.596000000000004</v>
      </c>
      <c r="BH663" s="18">
        <v>78.596000000000004</v>
      </c>
      <c r="BI663" s="18">
        <v>78.596000000000004</v>
      </c>
      <c r="BJ663" s="73">
        <v>75.876000000000005</v>
      </c>
      <c r="BK663" s="41">
        <v>5.6695800000000005E-2</v>
      </c>
      <c r="BL663" s="73">
        <v>0</v>
      </c>
      <c r="BM663" s="118">
        <v>0</v>
      </c>
      <c r="BN663" s="118">
        <v>0</v>
      </c>
      <c r="BO663" s="103"/>
      <c r="BP663">
        <f t="shared" si="1702"/>
        <v>0</v>
      </c>
      <c r="BQ663">
        <f t="shared" si="1703"/>
        <v>0</v>
      </c>
      <c r="BR663">
        <f t="shared" si="1704"/>
        <v>0</v>
      </c>
      <c r="BS663">
        <f t="shared" si="1705"/>
        <v>0</v>
      </c>
      <c r="BT663">
        <f t="shared" si="1706"/>
        <v>0</v>
      </c>
      <c r="BU663">
        <f t="shared" si="1707"/>
        <v>0</v>
      </c>
      <c r="BV663">
        <f t="shared" si="1708"/>
        <v>0</v>
      </c>
      <c r="BW663">
        <f t="shared" si="1709"/>
        <v>0</v>
      </c>
      <c r="BX663">
        <f t="shared" si="1710"/>
        <v>0</v>
      </c>
      <c r="BY663">
        <f t="shared" si="1711"/>
        <v>0</v>
      </c>
      <c r="BZ663">
        <f t="shared" si="1712"/>
        <v>0</v>
      </c>
      <c r="CA663">
        <f t="shared" si="1713"/>
        <v>0</v>
      </c>
      <c r="CB663">
        <f t="shared" si="1714"/>
        <v>0</v>
      </c>
      <c r="CC663">
        <f t="shared" si="1715"/>
        <v>0</v>
      </c>
      <c r="CD663">
        <f t="shared" si="1716"/>
        <v>0</v>
      </c>
      <c r="CE663">
        <f t="shared" si="1717"/>
        <v>0</v>
      </c>
      <c r="CF663">
        <f t="shared" si="1718"/>
        <v>0</v>
      </c>
      <c r="CG663">
        <f t="shared" si="1719"/>
        <v>0</v>
      </c>
      <c r="CH663">
        <f t="shared" si="1720"/>
        <v>0</v>
      </c>
      <c r="CI663">
        <f t="shared" si="1721"/>
        <v>0</v>
      </c>
      <c r="CJ663">
        <f t="shared" si="1722"/>
        <v>0</v>
      </c>
      <c r="CK663">
        <f t="shared" si="1723"/>
        <v>0</v>
      </c>
      <c r="CL663">
        <f t="shared" si="1724"/>
        <v>0</v>
      </c>
      <c r="CM663">
        <f t="shared" si="1725"/>
        <v>0</v>
      </c>
      <c r="CN663">
        <f t="shared" si="1726"/>
        <v>0</v>
      </c>
      <c r="CO663">
        <f t="shared" si="1727"/>
        <v>0</v>
      </c>
      <c r="CP663">
        <f t="shared" si="1728"/>
        <v>0</v>
      </c>
      <c r="CQ663">
        <f t="shared" si="1729"/>
        <v>0</v>
      </c>
      <c r="CR663">
        <f t="shared" si="1730"/>
        <v>0</v>
      </c>
      <c r="CS663">
        <f t="shared" si="1731"/>
        <v>0</v>
      </c>
      <c r="CT663">
        <f t="shared" si="1732"/>
        <v>0</v>
      </c>
      <c r="CU663">
        <f t="shared" si="1733"/>
        <v>0</v>
      </c>
      <c r="CV663">
        <f t="shared" si="1734"/>
        <v>0</v>
      </c>
      <c r="CW663">
        <f t="shared" si="1735"/>
        <v>0</v>
      </c>
      <c r="CX663">
        <f t="shared" si="1736"/>
        <v>0</v>
      </c>
      <c r="CY663">
        <f t="shared" si="1737"/>
        <v>0</v>
      </c>
      <c r="CZ663">
        <f t="shared" si="1738"/>
        <v>0</v>
      </c>
      <c r="DA663">
        <f t="shared" si="1739"/>
        <v>0</v>
      </c>
      <c r="DB663">
        <f t="shared" si="1740"/>
        <v>0</v>
      </c>
      <c r="DC663">
        <f t="shared" si="1741"/>
        <v>0</v>
      </c>
      <c r="DD663">
        <f t="shared" si="1742"/>
        <v>0</v>
      </c>
      <c r="DE663">
        <f t="shared" si="1743"/>
        <v>0</v>
      </c>
      <c r="DF663">
        <f t="shared" si="1744"/>
        <v>0</v>
      </c>
      <c r="DG663">
        <f t="shared" si="1745"/>
        <v>0</v>
      </c>
      <c r="DH663">
        <f t="shared" si="1746"/>
        <v>0</v>
      </c>
      <c r="DI663">
        <f t="shared" si="1747"/>
        <v>0</v>
      </c>
      <c r="DJ663">
        <f t="shared" si="1748"/>
        <v>0</v>
      </c>
      <c r="DK663">
        <f t="shared" si="1749"/>
        <v>0</v>
      </c>
      <c r="DL663">
        <f t="shared" si="1750"/>
        <v>0</v>
      </c>
      <c r="DM663">
        <f t="shared" si="1751"/>
        <v>0</v>
      </c>
      <c r="DN663">
        <f t="shared" si="1752"/>
        <v>0</v>
      </c>
      <c r="DO663">
        <f t="shared" si="1753"/>
        <v>0</v>
      </c>
      <c r="DP663">
        <f t="shared" si="1754"/>
        <v>0</v>
      </c>
      <c r="DQ663">
        <f t="shared" si="1755"/>
        <v>0</v>
      </c>
      <c r="DR663">
        <f t="shared" si="1756"/>
        <v>0</v>
      </c>
      <c r="DS663">
        <f t="shared" si="1757"/>
        <v>0</v>
      </c>
      <c r="DT663">
        <f t="shared" si="1758"/>
        <v>0</v>
      </c>
      <c r="DU663">
        <f t="shared" si="1759"/>
        <v>0</v>
      </c>
      <c r="DV663">
        <f t="shared" si="1760"/>
        <v>0</v>
      </c>
      <c r="DW663">
        <f t="shared" si="1761"/>
        <v>0</v>
      </c>
      <c r="DX663">
        <f t="shared" si="1762"/>
        <v>0</v>
      </c>
      <c r="DY663">
        <f t="shared" si="1763"/>
        <v>0</v>
      </c>
      <c r="DZ663">
        <f t="shared" si="1764"/>
        <v>0</v>
      </c>
    </row>
    <row r="664" spans="1:130">
      <c r="A664" s="106" t="str">
        <f>IF(LEFT(B746,1)&lt;&gt;"",IF(LEFT(B746,1)&lt;&gt;" ",COUNT($A$66:A663)+1,""),"")</f>
        <v/>
      </c>
      <c r="B664" s="19" t="s">
        <v>18</v>
      </c>
      <c r="C664" s="97"/>
      <c r="D664" s="18">
        <v>0</v>
      </c>
      <c r="E664" s="18">
        <v>0</v>
      </c>
      <c r="F664" s="18">
        <v>0</v>
      </c>
      <c r="G664" s="18">
        <v>16</v>
      </c>
      <c r="H664" s="18">
        <v>0</v>
      </c>
      <c r="I664" s="18">
        <v>0</v>
      </c>
      <c r="J664" s="18">
        <v>0</v>
      </c>
      <c r="K664" s="18">
        <v>0</v>
      </c>
      <c r="L664" s="18">
        <v>12</v>
      </c>
      <c r="M664" s="18">
        <v>0</v>
      </c>
      <c r="N664" s="18">
        <v>0</v>
      </c>
      <c r="O664" s="18">
        <v>0</v>
      </c>
      <c r="P664" s="18">
        <v>0</v>
      </c>
      <c r="Q664" s="18">
        <v>0</v>
      </c>
      <c r="R664" s="18">
        <v>0</v>
      </c>
      <c r="S664" s="18">
        <v>0</v>
      </c>
      <c r="T664" s="18">
        <v>0</v>
      </c>
      <c r="U664" s="18">
        <v>0</v>
      </c>
      <c r="V664" s="18">
        <v>0</v>
      </c>
      <c r="W664" s="18">
        <v>0</v>
      </c>
      <c r="X664" s="41" t="s">
        <v>16</v>
      </c>
      <c r="Y664" s="18">
        <v>1.6</v>
      </c>
      <c r="Z664" s="18">
        <v>30</v>
      </c>
      <c r="AA664" s="18">
        <v>35</v>
      </c>
      <c r="AB664" s="41" t="s">
        <v>16</v>
      </c>
      <c r="AC664" s="41" t="s">
        <v>16</v>
      </c>
      <c r="AD664" s="41" t="s">
        <v>16</v>
      </c>
      <c r="AE664" s="41" t="s">
        <v>16</v>
      </c>
      <c r="AF664" s="41" t="s">
        <v>16</v>
      </c>
      <c r="AG664" s="41" t="s">
        <v>16</v>
      </c>
      <c r="AH664" s="41" t="s">
        <v>16</v>
      </c>
      <c r="AI664" s="41" t="s">
        <v>16</v>
      </c>
      <c r="AJ664" s="41" t="s">
        <v>16</v>
      </c>
      <c r="AK664" s="41" t="s">
        <v>16</v>
      </c>
      <c r="AL664" s="41" t="s">
        <v>16</v>
      </c>
      <c r="AM664" s="41" t="s">
        <v>16</v>
      </c>
      <c r="AN664" s="41" t="s">
        <v>16</v>
      </c>
      <c r="AO664" s="41" t="s">
        <v>16</v>
      </c>
      <c r="AP664" s="41" t="s">
        <v>16</v>
      </c>
      <c r="AQ664" s="41" t="s">
        <v>16</v>
      </c>
      <c r="AR664" s="41" t="s">
        <v>16</v>
      </c>
      <c r="AS664" s="41" t="s">
        <v>16</v>
      </c>
      <c r="AT664" s="41" t="s">
        <v>16</v>
      </c>
      <c r="AU664" s="41" t="s">
        <v>16</v>
      </c>
      <c r="AV664" s="41" t="s">
        <v>16</v>
      </c>
      <c r="AW664" s="41" t="s">
        <v>16</v>
      </c>
      <c r="AX664" s="41" t="s">
        <v>16</v>
      </c>
      <c r="AY664" s="41" t="s">
        <v>16</v>
      </c>
      <c r="AZ664" s="41" t="s">
        <v>16</v>
      </c>
      <c r="BA664" s="18">
        <v>1234</v>
      </c>
      <c r="BB664" s="18">
        <v>1257</v>
      </c>
      <c r="BC664" s="18">
        <v>0</v>
      </c>
      <c r="BD664" s="18">
        <v>0</v>
      </c>
      <c r="BE664" s="18">
        <v>0</v>
      </c>
      <c r="BF664" s="18">
        <v>0</v>
      </c>
      <c r="BG664" s="18">
        <v>0</v>
      </c>
      <c r="BH664" s="118">
        <v>0</v>
      </c>
      <c r="BI664" s="118">
        <v>0</v>
      </c>
      <c r="BJ664" s="118">
        <v>0</v>
      </c>
      <c r="BK664" s="118">
        <v>0</v>
      </c>
      <c r="BL664" s="118">
        <v>0</v>
      </c>
      <c r="BM664" s="118">
        <v>0</v>
      </c>
      <c r="BN664" s="118">
        <v>0</v>
      </c>
      <c r="BO664" s="103"/>
      <c r="BP664">
        <f t="shared" si="1702"/>
        <v>0</v>
      </c>
      <c r="BQ664">
        <f t="shared" si="1703"/>
        <v>0</v>
      </c>
      <c r="BR664">
        <f t="shared" si="1704"/>
        <v>0</v>
      </c>
      <c r="BS664">
        <f t="shared" si="1705"/>
        <v>0</v>
      </c>
      <c r="BT664">
        <f t="shared" si="1706"/>
        <v>0</v>
      </c>
      <c r="BU664">
        <f t="shared" si="1707"/>
        <v>0</v>
      </c>
      <c r="BV664">
        <f t="shared" si="1708"/>
        <v>0</v>
      </c>
      <c r="BW664">
        <f t="shared" si="1709"/>
        <v>0</v>
      </c>
      <c r="BX664">
        <f t="shared" si="1710"/>
        <v>0</v>
      </c>
      <c r="BY664">
        <f t="shared" si="1711"/>
        <v>0</v>
      </c>
      <c r="BZ664">
        <f t="shared" si="1712"/>
        <v>0</v>
      </c>
      <c r="CA664">
        <f t="shared" si="1713"/>
        <v>0</v>
      </c>
      <c r="CB664">
        <f t="shared" si="1714"/>
        <v>0</v>
      </c>
      <c r="CC664">
        <f t="shared" si="1715"/>
        <v>0</v>
      </c>
      <c r="CD664">
        <f t="shared" si="1716"/>
        <v>0</v>
      </c>
      <c r="CE664">
        <f t="shared" si="1717"/>
        <v>0</v>
      </c>
      <c r="CF664">
        <f t="shared" si="1718"/>
        <v>0</v>
      </c>
      <c r="CG664">
        <f t="shared" si="1719"/>
        <v>0</v>
      </c>
      <c r="CH664">
        <f t="shared" si="1720"/>
        <v>0</v>
      </c>
      <c r="CI664">
        <f t="shared" si="1721"/>
        <v>0</v>
      </c>
      <c r="CJ664">
        <f t="shared" si="1722"/>
        <v>0</v>
      </c>
      <c r="CK664">
        <f t="shared" si="1723"/>
        <v>0</v>
      </c>
      <c r="CL664">
        <f t="shared" si="1724"/>
        <v>0</v>
      </c>
      <c r="CM664">
        <f t="shared" si="1725"/>
        <v>0</v>
      </c>
      <c r="CN664">
        <f t="shared" si="1726"/>
        <v>0</v>
      </c>
      <c r="CO664">
        <f t="shared" si="1727"/>
        <v>0</v>
      </c>
      <c r="CP664">
        <f t="shared" si="1728"/>
        <v>0</v>
      </c>
      <c r="CQ664">
        <f t="shared" si="1729"/>
        <v>0</v>
      </c>
      <c r="CR664">
        <f t="shared" si="1730"/>
        <v>0</v>
      </c>
      <c r="CS664">
        <f t="shared" si="1731"/>
        <v>0</v>
      </c>
      <c r="CT664">
        <f t="shared" si="1732"/>
        <v>0</v>
      </c>
      <c r="CU664">
        <f t="shared" si="1733"/>
        <v>0</v>
      </c>
      <c r="CV664">
        <f t="shared" si="1734"/>
        <v>0</v>
      </c>
      <c r="CW664">
        <f t="shared" si="1735"/>
        <v>0</v>
      </c>
      <c r="CX664">
        <f t="shared" si="1736"/>
        <v>0</v>
      </c>
      <c r="CY664">
        <f t="shared" si="1737"/>
        <v>0</v>
      </c>
      <c r="CZ664">
        <f t="shared" si="1738"/>
        <v>0</v>
      </c>
      <c r="DA664">
        <f t="shared" si="1739"/>
        <v>0</v>
      </c>
      <c r="DB664">
        <f t="shared" si="1740"/>
        <v>0</v>
      </c>
      <c r="DC664">
        <f t="shared" si="1741"/>
        <v>0</v>
      </c>
      <c r="DD664">
        <f t="shared" si="1742"/>
        <v>0</v>
      </c>
      <c r="DE664">
        <f t="shared" si="1743"/>
        <v>0</v>
      </c>
      <c r="DF664">
        <f t="shared" si="1744"/>
        <v>0</v>
      </c>
      <c r="DG664">
        <f t="shared" si="1745"/>
        <v>0</v>
      </c>
      <c r="DH664">
        <f t="shared" si="1746"/>
        <v>0</v>
      </c>
      <c r="DI664">
        <f t="shared" si="1747"/>
        <v>0</v>
      </c>
      <c r="DJ664">
        <f t="shared" si="1748"/>
        <v>0</v>
      </c>
      <c r="DK664">
        <f t="shared" si="1749"/>
        <v>0</v>
      </c>
      <c r="DL664">
        <f t="shared" si="1750"/>
        <v>0</v>
      </c>
      <c r="DM664">
        <f t="shared" si="1751"/>
        <v>0</v>
      </c>
      <c r="DN664">
        <f t="shared" si="1752"/>
        <v>0</v>
      </c>
      <c r="DO664">
        <f t="shared" si="1753"/>
        <v>0</v>
      </c>
      <c r="DP664">
        <f t="shared" si="1754"/>
        <v>0</v>
      </c>
      <c r="DQ664">
        <f t="shared" si="1755"/>
        <v>0</v>
      </c>
      <c r="DR664">
        <f t="shared" si="1756"/>
        <v>0</v>
      </c>
      <c r="DS664">
        <f t="shared" si="1757"/>
        <v>0</v>
      </c>
      <c r="DT664">
        <f t="shared" si="1758"/>
        <v>0</v>
      </c>
      <c r="DU664">
        <f t="shared" si="1759"/>
        <v>0</v>
      </c>
      <c r="DV664">
        <f t="shared" si="1760"/>
        <v>0</v>
      </c>
      <c r="DW664">
        <f t="shared" si="1761"/>
        <v>0</v>
      </c>
      <c r="DX664">
        <f t="shared" si="1762"/>
        <v>0</v>
      </c>
      <c r="DY664">
        <f t="shared" si="1763"/>
        <v>0</v>
      </c>
      <c r="DZ664">
        <f t="shared" si="1764"/>
        <v>0</v>
      </c>
    </row>
    <row r="665" spans="1:130">
      <c r="A665" s="106"/>
      <c r="B665" s="19" t="s">
        <v>205</v>
      </c>
      <c r="C665" s="97"/>
      <c r="D665" s="34">
        <v>0</v>
      </c>
      <c r="E665" s="34">
        <v>0</v>
      </c>
      <c r="F665" s="34">
        <v>0</v>
      </c>
      <c r="G665" s="34">
        <v>60</v>
      </c>
      <c r="H665" s="34">
        <v>0</v>
      </c>
      <c r="I665" s="34">
        <v>0</v>
      </c>
      <c r="J665" s="34">
        <v>0</v>
      </c>
      <c r="K665" s="34">
        <v>0</v>
      </c>
      <c r="L665" s="34">
        <v>0</v>
      </c>
      <c r="M665" s="34">
        <v>0</v>
      </c>
      <c r="N665" s="34">
        <v>0</v>
      </c>
      <c r="O665" s="34">
        <v>0</v>
      </c>
      <c r="P665" s="34">
        <v>0</v>
      </c>
      <c r="Q665" s="34">
        <v>0</v>
      </c>
      <c r="R665" s="34">
        <v>0</v>
      </c>
      <c r="S665" s="34">
        <v>0</v>
      </c>
      <c r="T665" s="34">
        <v>0</v>
      </c>
      <c r="U665" s="34">
        <v>0</v>
      </c>
      <c r="V665" s="34">
        <v>0</v>
      </c>
      <c r="W665" s="34">
        <v>0</v>
      </c>
      <c r="X665" s="34">
        <v>2.2999999999999998</v>
      </c>
      <c r="Y665" s="34">
        <v>12.3</v>
      </c>
      <c r="Z665" s="34">
        <v>20.3</v>
      </c>
      <c r="AA665" s="34">
        <f>52.3-35</f>
        <v>17.299999999999997</v>
      </c>
      <c r="AB665" s="34">
        <v>86.3</v>
      </c>
      <c r="AC665" s="34">
        <v>129.80000000000001</v>
      </c>
      <c r="AD665" s="34">
        <v>289</v>
      </c>
      <c r="AE665" s="34">
        <v>370.9</v>
      </c>
      <c r="AF665" s="34">
        <v>406.4</v>
      </c>
      <c r="AG665" s="34">
        <v>455.5</v>
      </c>
      <c r="AH665" s="34">
        <v>500.29999999999995</v>
      </c>
      <c r="AI665" s="34">
        <v>543.4</v>
      </c>
      <c r="AJ665" s="34">
        <v>581.20000000000005</v>
      </c>
      <c r="AK665" s="34">
        <v>613.42196369999999</v>
      </c>
      <c r="AL665" s="34">
        <v>652.9</v>
      </c>
      <c r="AM665" s="34">
        <v>682.7</v>
      </c>
      <c r="AN665" s="34">
        <v>730.4</v>
      </c>
      <c r="AO665" s="34">
        <v>775.1</v>
      </c>
      <c r="AP665" s="34">
        <v>852.90000000000009</v>
      </c>
      <c r="AQ665" s="34">
        <v>886.1</v>
      </c>
      <c r="AR665" s="34">
        <v>1000.6969932999999</v>
      </c>
      <c r="AS665" s="34">
        <v>1045.7600633</v>
      </c>
      <c r="AT665" s="34">
        <v>1136.8142435999998</v>
      </c>
      <c r="AU665" s="34">
        <v>1244.7331507000001</v>
      </c>
      <c r="AV665" s="34">
        <v>1329.8733557999999</v>
      </c>
      <c r="AW665" s="34">
        <v>1378.7213415000001</v>
      </c>
      <c r="AX665" s="34">
        <v>1435.9910424</v>
      </c>
      <c r="AY665" s="34">
        <v>1507.7772399</v>
      </c>
      <c r="AZ665" s="34">
        <v>1529.3196047000001</v>
      </c>
      <c r="BA665" s="34">
        <v>20.5</v>
      </c>
      <c r="BB665" s="34">
        <v>0</v>
      </c>
      <c r="BC665" s="34">
        <v>0</v>
      </c>
      <c r="BD665" s="34">
        <v>0</v>
      </c>
      <c r="BE665" s="43">
        <v>0</v>
      </c>
      <c r="BF665" s="34">
        <v>0</v>
      </c>
      <c r="BG665" s="34">
        <v>0</v>
      </c>
      <c r="BH665" s="18">
        <v>0</v>
      </c>
      <c r="BI665" s="18">
        <v>0</v>
      </c>
      <c r="BJ665" s="118">
        <v>0</v>
      </c>
      <c r="BK665" s="118">
        <v>0</v>
      </c>
      <c r="BL665" s="118">
        <v>0</v>
      </c>
      <c r="BM665" s="118">
        <v>0</v>
      </c>
      <c r="BN665" s="118">
        <v>0</v>
      </c>
      <c r="BO665" s="103"/>
      <c r="BP665">
        <f t="shared" si="1702"/>
        <v>0</v>
      </c>
      <c r="BQ665">
        <f t="shared" si="1703"/>
        <v>0</v>
      </c>
      <c r="BR665">
        <f t="shared" si="1704"/>
        <v>0</v>
      </c>
      <c r="BS665">
        <f t="shared" si="1705"/>
        <v>0</v>
      </c>
      <c r="BT665">
        <f t="shared" si="1706"/>
        <v>0</v>
      </c>
      <c r="BU665">
        <f t="shared" si="1707"/>
        <v>0</v>
      </c>
      <c r="BV665">
        <f t="shared" si="1708"/>
        <v>0</v>
      </c>
      <c r="BW665">
        <f t="shared" si="1709"/>
        <v>0</v>
      </c>
      <c r="BX665">
        <f t="shared" si="1710"/>
        <v>0</v>
      </c>
      <c r="BY665">
        <f t="shared" si="1711"/>
        <v>0</v>
      </c>
      <c r="BZ665">
        <f t="shared" si="1712"/>
        <v>0</v>
      </c>
      <c r="CA665">
        <f t="shared" si="1713"/>
        <v>0</v>
      </c>
      <c r="CB665">
        <f t="shared" si="1714"/>
        <v>0</v>
      </c>
      <c r="CC665">
        <f t="shared" si="1715"/>
        <v>0</v>
      </c>
      <c r="CD665">
        <f t="shared" si="1716"/>
        <v>0</v>
      </c>
      <c r="CE665">
        <f t="shared" si="1717"/>
        <v>0</v>
      </c>
      <c r="CF665">
        <f t="shared" si="1718"/>
        <v>0</v>
      </c>
      <c r="CG665">
        <f t="shared" si="1719"/>
        <v>0</v>
      </c>
      <c r="CH665">
        <f t="shared" si="1720"/>
        <v>0</v>
      </c>
      <c r="CI665">
        <f t="shared" si="1721"/>
        <v>0</v>
      </c>
      <c r="CJ665">
        <f t="shared" si="1722"/>
        <v>0</v>
      </c>
      <c r="CK665">
        <f t="shared" si="1723"/>
        <v>0</v>
      </c>
      <c r="CL665">
        <f t="shared" si="1724"/>
        <v>0</v>
      </c>
      <c r="CM665">
        <f t="shared" si="1725"/>
        <v>0</v>
      </c>
      <c r="CN665">
        <f t="shared" si="1726"/>
        <v>0</v>
      </c>
      <c r="CO665">
        <f t="shared" si="1727"/>
        <v>0</v>
      </c>
      <c r="CP665">
        <f t="shared" si="1728"/>
        <v>0</v>
      </c>
      <c r="CQ665">
        <f t="shared" si="1729"/>
        <v>0</v>
      </c>
      <c r="CR665">
        <f t="shared" si="1730"/>
        <v>0</v>
      </c>
      <c r="CS665">
        <f t="shared" si="1731"/>
        <v>0</v>
      </c>
      <c r="CT665">
        <f t="shared" si="1732"/>
        <v>0</v>
      </c>
      <c r="CU665">
        <f t="shared" si="1733"/>
        <v>0</v>
      </c>
      <c r="CV665">
        <f t="shared" si="1734"/>
        <v>0</v>
      </c>
      <c r="CW665">
        <f t="shared" si="1735"/>
        <v>0</v>
      </c>
      <c r="CX665">
        <f t="shared" si="1736"/>
        <v>0</v>
      </c>
      <c r="CY665">
        <f t="shared" si="1737"/>
        <v>0</v>
      </c>
      <c r="CZ665">
        <f t="shared" si="1738"/>
        <v>0</v>
      </c>
      <c r="DA665">
        <f t="shared" si="1739"/>
        <v>0</v>
      </c>
      <c r="DB665">
        <f t="shared" si="1740"/>
        <v>0</v>
      </c>
      <c r="DC665">
        <f t="shared" si="1741"/>
        <v>0</v>
      </c>
      <c r="DD665">
        <f t="shared" si="1742"/>
        <v>0</v>
      </c>
      <c r="DE665">
        <f t="shared" si="1743"/>
        <v>0</v>
      </c>
      <c r="DF665">
        <f t="shared" si="1744"/>
        <v>0</v>
      </c>
      <c r="DG665">
        <f t="shared" si="1745"/>
        <v>0</v>
      </c>
      <c r="DH665">
        <f t="shared" si="1746"/>
        <v>0</v>
      </c>
      <c r="DI665">
        <f t="shared" si="1747"/>
        <v>0</v>
      </c>
      <c r="DJ665">
        <f t="shared" si="1748"/>
        <v>0</v>
      </c>
      <c r="DK665">
        <f t="shared" si="1749"/>
        <v>0</v>
      </c>
      <c r="DL665">
        <f t="shared" si="1750"/>
        <v>0</v>
      </c>
      <c r="DM665">
        <f t="shared" si="1751"/>
        <v>0</v>
      </c>
      <c r="DN665">
        <f t="shared" si="1752"/>
        <v>0</v>
      </c>
      <c r="DO665">
        <f t="shared" si="1753"/>
        <v>0</v>
      </c>
      <c r="DP665">
        <f t="shared" si="1754"/>
        <v>0</v>
      </c>
      <c r="DQ665">
        <f t="shared" si="1755"/>
        <v>0</v>
      </c>
      <c r="DR665">
        <f t="shared" si="1756"/>
        <v>0</v>
      </c>
      <c r="DS665">
        <f t="shared" si="1757"/>
        <v>0</v>
      </c>
      <c r="DT665">
        <f t="shared" si="1758"/>
        <v>0</v>
      </c>
      <c r="DU665">
        <f t="shared" si="1759"/>
        <v>0</v>
      </c>
      <c r="DV665">
        <f t="shared" si="1760"/>
        <v>0</v>
      </c>
      <c r="DW665">
        <f t="shared" si="1761"/>
        <v>0</v>
      </c>
      <c r="DX665">
        <f t="shared" si="1762"/>
        <v>0</v>
      </c>
      <c r="DY665">
        <f t="shared" si="1763"/>
        <v>0</v>
      </c>
      <c r="DZ665">
        <f t="shared" si="1764"/>
        <v>0</v>
      </c>
    </row>
    <row r="666" spans="1:130">
      <c r="A666" s="106"/>
      <c r="B666" s="55" t="s">
        <v>21</v>
      </c>
      <c r="C666" s="97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>
        <v>82</v>
      </c>
      <c r="AH666" s="34">
        <v>0</v>
      </c>
      <c r="AI666" s="34">
        <v>0</v>
      </c>
      <c r="AJ666" s="34">
        <v>0</v>
      </c>
      <c r="AK666" s="34">
        <v>0</v>
      </c>
      <c r="AL666" s="34">
        <v>0</v>
      </c>
      <c r="AM666" s="34">
        <v>0</v>
      </c>
      <c r="AN666" s="34">
        <v>0</v>
      </c>
      <c r="AO666" s="34">
        <v>0</v>
      </c>
      <c r="AP666" s="34">
        <v>0</v>
      </c>
      <c r="AQ666" s="34">
        <v>0</v>
      </c>
      <c r="AR666" s="34">
        <v>0</v>
      </c>
      <c r="AS666" s="34">
        <v>0</v>
      </c>
      <c r="AT666" s="41" t="s">
        <v>16</v>
      </c>
      <c r="AU666" s="34">
        <v>0</v>
      </c>
      <c r="AV666" s="162">
        <v>0</v>
      </c>
      <c r="AW666" s="34">
        <v>0</v>
      </c>
      <c r="AX666" s="34">
        <v>0</v>
      </c>
      <c r="AY666" s="34">
        <v>0</v>
      </c>
      <c r="AZ666" s="34">
        <v>0</v>
      </c>
      <c r="BA666" s="34">
        <v>0</v>
      </c>
      <c r="BB666" s="34">
        <v>0</v>
      </c>
      <c r="BC666" s="34">
        <v>0</v>
      </c>
      <c r="BD666" s="34">
        <v>0</v>
      </c>
      <c r="BE666" s="43">
        <v>0</v>
      </c>
      <c r="BF666" s="34">
        <v>0</v>
      </c>
      <c r="BG666" s="34">
        <v>0</v>
      </c>
      <c r="BH666" s="18">
        <v>10</v>
      </c>
      <c r="BI666" s="18">
        <v>0</v>
      </c>
      <c r="BJ666" s="118">
        <v>0</v>
      </c>
      <c r="BK666" s="118">
        <v>65.23</v>
      </c>
      <c r="BL666" s="118">
        <v>85</v>
      </c>
      <c r="BM666" s="118">
        <v>25</v>
      </c>
      <c r="BN666" s="118">
        <v>0</v>
      </c>
      <c r="BO666" s="103"/>
      <c r="BP666">
        <f t="shared" si="1702"/>
        <v>0</v>
      </c>
      <c r="BQ666">
        <f t="shared" si="1703"/>
        <v>0</v>
      </c>
      <c r="BR666">
        <f t="shared" si="1704"/>
        <v>0</v>
      </c>
      <c r="BS666">
        <f t="shared" si="1705"/>
        <v>0</v>
      </c>
      <c r="BT666">
        <f t="shared" si="1706"/>
        <v>0</v>
      </c>
      <c r="BU666">
        <f t="shared" si="1707"/>
        <v>0</v>
      </c>
      <c r="BV666">
        <f t="shared" si="1708"/>
        <v>0</v>
      </c>
      <c r="BW666">
        <f t="shared" si="1709"/>
        <v>0</v>
      </c>
      <c r="BX666">
        <f t="shared" si="1710"/>
        <v>0</v>
      </c>
      <c r="BY666">
        <f t="shared" si="1711"/>
        <v>0</v>
      </c>
      <c r="BZ666">
        <f t="shared" si="1712"/>
        <v>0</v>
      </c>
      <c r="CA666">
        <f t="shared" si="1713"/>
        <v>0</v>
      </c>
      <c r="CB666">
        <f t="shared" si="1714"/>
        <v>0</v>
      </c>
      <c r="CC666">
        <f t="shared" si="1715"/>
        <v>0</v>
      </c>
      <c r="CD666">
        <f t="shared" si="1716"/>
        <v>0</v>
      </c>
      <c r="CE666">
        <f t="shared" si="1717"/>
        <v>0</v>
      </c>
      <c r="CF666">
        <f t="shared" si="1718"/>
        <v>0</v>
      </c>
      <c r="CG666">
        <f t="shared" si="1719"/>
        <v>0</v>
      </c>
      <c r="CH666">
        <f t="shared" si="1720"/>
        <v>0</v>
      </c>
      <c r="CI666">
        <f t="shared" si="1721"/>
        <v>0</v>
      </c>
      <c r="CJ666">
        <f t="shared" si="1722"/>
        <v>0</v>
      </c>
      <c r="CK666">
        <f t="shared" si="1723"/>
        <v>0</v>
      </c>
      <c r="CL666">
        <f t="shared" si="1724"/>
        <v>0</v>
      </c>
      <c r="CM666">
        <f t="shared" si="1725"/>
        <v>0</v>
      </c>
      <c r="CN666">
        <f t="shared" si="1726"/>
        <v>0</v>
      </c>
      <c r="CO666">
        <f t="shared" si="1727"/>
        <v>0</v>
      </c>
      <c r="CP666">
        <f t="shared" si="1728"/>
        <v>0</v>
      </c>
      <c r="CQ666">
        <f t="shared" si="1729"/>
        <v>0</v>
      </c>
      <c r="CR666">
        <f t="shared" si="1730"/>
        <v>0</v>
      </c>
      <c r="CS666">
        <f t="shared" si="1731"/>
        <v>0</v>
      </c>
      <c r="CT666">
        <f t="shared" si="1732"/>
        <v>0</v>
      </c>
      <c r="CU666">
        <f t="shared" si="1733"/>
        <v>0</v>
      </c>
      <c r="CV666">
        <f t="shared" si="1734"/>
        <v>0</v>
      </c>
      <c r="CW666">
        <f t="shared" si="1735"/>
        <v>0</v>
      </c>
      <c r="CX666">
        <f t="shared" si="1736"/>
        <v>0</v>
      </c>
      <c r="CY666">
        <f t="shared" si="1737"/>
        <v>0</v>
      </c>
      <c r="CZ666">
        <f t="shared" si="1738"/>
        <v>0</v>
      </c>
      <c r="DA666">
        <f t="shared" si="1739"/>
        <v>0</v>
      </c>
      <c r="DB666">
        <f t="shared" si="1740"/>
        <v>0</v>
      </c>
      <c r="DC666">
        <f t="shared" si="1741"/>
        <v>0</v>
      </c>
      <c r="DD666">
        <f t="shared" si="1742"/>
        <v>0</v>
      </c>
      <c r="DE666">
        <f t="shared" si="1743"/>
        <v>0</v>
      </c>
      <c r="DF666">
        <f t="shared" si="1744"/>
        <v>0</v>
      </c>
      <c r="DG666">
        <f t="shared" si="1745"/>
        <v>0</v>
      </c>
      <c r="DH666">
        <f t="shared" si="1746"/>
        <v>0</v>
      </c>
      <c r="DI666">
        <f t="shared" si="1747"/>
        <v>0</v>
      </c>
      <c r="DJ666">
        <f t="shared" si="1748"/>
        <v>0</v>
      </c>
      <c r="DK666">
        <f t="shared" si="1749"/>
        <v>0</v>
      </c>
      <c r="DL666">
        <f t="shared" si="1750"/>
        <v>0</v>
      </c>
      <c r="DM666">
        <f t="shared" si="1751"/>
        <v>0</v>
      </c>
      <c r="DN666">
        <f t="shared" si="1752"/>
        <v>0</v>
      </c>
      <c r="DO666">
        <f t="shared" si="1753"/>
        <v>0</v>
      </c>
      <c r="DP666">
        <f t="shared" si="1754"/>
        <v>0</v>
      </c>
      <c r="DQ666">
        <f t="shared" si="1755"/>
        <v>0</v>
      </c>
      <c r="DR666">
        <f t="shared" si="1756"/>
        <v>0</v>
      </c>
      <c r="DS666">
        <f t="shared" si="1757"/>
        <v>0</v>
      </c>
      <c r="DT666">
        <f t="shared" si="1758"/>
        <v>0</v>
      </c>
      <c r="DU666">
        <f t="shared" si="1759"/>
        <v>0</v>
      </c>
      <c r="DV666">
        <f t="shared" si="1760"/>
        <v>0</v>
      </c>
      <c r="DW666">
        <f t="shared" si="1761"/>
        <v>0</v>
      </c>
      <c r="DX666">
        <f t="shared" si="1762"/>
        <v>0</v>
      </c>
      <c r="DY666">
        <f t="shared" si="1763"/>
        <v>0</v>
      </c>
      <c r="DZ666">
        <f t="shared" si="1764"/>
        <v>0</v>
      </c>
    </row>
    <row r="667" spans="1:130">
      <c r="A667" s="106"/>
      <c r="B667" s="19" t="s">
        <v>210</v>
      </c>
      <c r="C667" s="97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>
        <v>0</v>
      </c>
      <c r="AB667" s="34">
        <v>2</v>
      </c>
      <c r="AC667" s="34">
        <v>3</v>
      </c>
      <c r="AD667" s="34">
        <v>5</v>
      </c>
      <c r="AE667" s="34">
        <v>7</v>
      </c>
      <c r="AF667" s="34">
        <v>9</v>
      </c>
      <c r="AG667" s="34">
        <v>11</v>
      </c>
      <c r="AH667" s="41" t="s">
        <v>16</v>
      </c>
      <c r="AI667" s="41" t="s">
        <v>16</v>
      </c>
      <c r="AJ667" s="41" t="s">
        <v>16</v>
      </c>
      <c r="AK667" s="41" t="s">
        <v>16</v>
      </c>
      <c r="AL667" s="41" t="s">
        <v>16</v>
      </c>
      <c r="AM667" s="41" t="s">
        <v>16</v>
      </c>
      <c r="AN667" s="34">
        <v>16.609735269000854</v>
      </c>
      <c r="AO667" s="34">
        <v>15.404389954518489</v>
      </c>
      <c r="AP667" s="34">
        <v>18.814743435316792</v>
      </c>
      <c r="AQ667" s="18">
        <v>19.822784810126581</v>
      </c>
      <c r="AR667" s="18">
        <v>9.0476190476190474</v>
      </c>
      <c r="AS667" s="18">
        <v>0</v>
      </c>
      <c r="AT667" s="18">
        <v>51</v>
      </c>
      <c r="AU667" s="34">
        <v>51</v>
      </c>
      <c r="AV667" s="34">
        <v>51</v>
      </c>
      <c r="AW667" s="34">
        <v>43</v>
      </c>
      <c r="AX667" s="34">
        <v>36</v>
      </c>
      <c r="AY667" s="34">
        <v>32</v>
      </c>
      <c r="AZ667" s="34">
        <v>25</v>
      </c>
      <c r="BA667" s="34">
        <v>23</v>
      </c>
      <c r="BB667" s="34">
        <v>21</v>
      </c>
      <c r="BC667" s="34">
        <v>18</v>
      </c>
      <c r="BD667" s="34">
        <v>15</v>
      </c>
      <c r="BE667" s="43">
        <v>8</v>
      </c>
      <c r="BF667" s="34">
        <v>3</v>
      </c>
      <c r="BG667" s="34">
        <v>0</v>
      </c>
      <c r="BH667" s="18">
        <v>0</v>
      </c>
      <c r="BI667" s="18">
        <v>40</v>
      </c>
      <c r="BJ667" s="167">
        <v>110</v>
      </c>
      <c r="BK667" s="118">
        <v>82</v>
      </c>
      <c r="BL667" s="118">
        <v>44</v>
      </c>
      <c r="BM667" s="118">
        <v>35</v>
      </c>
      <c r="BN667" s="118">
        <v>23</v>
      </c>
      <c r="BO667" s="103"/>
      <c r="BP667">
        <f t="shared" si="1702"/>
        <v>0</v>
      </c>
      <c r="BQ667">
        <f t="shared" si="1703"/>
        <v>0</v>
      </c>
      <c r="BR667">
        <f t="shared" si="1704"/>
        <v>0</v>
      </c>
      <c r="BS667">
        <f t="shared" si="1705"/>
        <v>0</v>
      </c>
      <c r="BT667">
        <f t="shared" si="1706"/>
        <v>0</v>
      </c>
      <c r="BU667">
        <f t="shared" si="1707"/>
        <v>0</v>
      </c>
      <c r="BV667">
        <f t="shared" si="1708"/>
        <v>0</v>
      </c>
      <c r="BW667">
        <f t="shared" si="1709"/>
        <v>0</v>
      </c>
      <c r="BX667">
        <f t="shared" si="1710"/>
        <v>0</v>
      </c>
      <c r="BY667">
        <f t="shared" si="1711"/>
        <v>0</v>
      </c>
      <c r="BZ667">
        <f t="shared" si="1712"/>
        <v>0</v>
      </c>
      <c r="CA667">
        <f t="shared" si="1713"/>
        <v>0</v>
      </c>
      <c r="CB667">
        <f t="shared" si="1714"/>
        <v>0</v>
      </c>
      <c r="CC667">
        <f t="shared" si="1715"/>
        <v>0</v>
      </c>
      <c r="CD667">
        <f t="shared" si="1716"/>
        <v>0</v>
      </c>
      <c r="CE667">
        <f t="shared" si="1717"/>
        <v>0</v>
      </c>
      <c r="CF667">
        <f t="shared" si="1718"/>
        <v>0</v>
      </c>
      <c r="CG667">
        <f t="shared" si="1719"/>
        <v>0</v>
      </c>
      <c r="CH667">
        <f t="shared" si="1720"/>
        <v>0</v>
      </c>
      <c r="CI667">
        <f t="shared" si="1721"/>
        <v>0</v>
      </c>
      <c r="CJ667">
        <f t="shared" si="1722"/>
        <v>0</v>
      </c>
      <c r="CK667">
        <f t="shared" si="1723"/>
        <v>0</v>
      </c>
      <c r="CL667">
        <f t="shared" si="1724"/>
        <v>0</v>
      </c>
      <c r="CM667">
        <f t="shared" si="1725"/>
        <v>0</v>
      </c>
      <c r="CN667">
        <f t="shared" si="1726"/>
        <v>0</v>
      </c>
      <c r="CO667">
        <f t="shared" si="1727"/>
        <v>0</v>
      </c>
      <c r="CP667">
        <f t="shared" si="1728"/>
        <v>0</v>
      </c>
      <c r="CQ667">
        <f t="shared" si="1729"/>
        <v>0</v>
      </c>
      <c r="CR667">
        <f t="shared" si="1730"/>
        <v>0</v>
      </c>
      <c r="CS667">
        <f t="shared" si="1731"/>
        <v>0</v>
      </c>
      <c r="CT667">
        <f t="shared" si="1732"/>
        <v>0</v>
      </c>
      <c r="CU667">
        <f t="shared" si="1733"/>
        <v>0</v>
      </c>
      <c r="CV667">
        <f t="shared" si="1734"/>
        <v>0</v>
      </c>
      <c r="CW667">
        <f t="shared" si="1735"/>
        <v>0</v>
      </c>
      <c r="CX667">
        <f t="shared" si="1736"/>
        <v>0</v>
      </c>
      <c r="CY667">
        <f t="shared" si="1737"/>
        <v>0</v>
      </c>
      <c r="CZ667">
        <f t="shared" si="1738"/>
        <v>0</v>
      </c>
      <c r="DA667">
        <f t="shared" si="1739"/>
        <v>0</v>
      </c>
      <c r="DB667">
        <f t="shared" si="1740"/>
        <v>0</v>
      </c>
      <c r="DC667">
        <f t="shared" si="1741"/>
        <v>0</v>
      </c>
      <c r="DD667">
        <f t="shared" si="1742"/>
        <v>0</v>
      </c>
      <c r="DE667">
        <f t="shared" si="1743"/>
        <v>0</v>
      </c>
      <c r="DF667">
        <f t="shared" si="1744"/>
        <v>0</v>
      </c>
      <c r="DG667">
        <f t="shared" si="1745"/>
        <v>0</v>
      </c>
      <c r="DH667">
        <f t="shared" si="1746"/>
        <v>0</v>
      </c>
      <c r="DI667">
        <f t="shared" si="1747"/>
        <v>0</v>
      </c>
      <c r="DJ667">
        <f t="shared" si="1748"/>
        <v>0</v>
      </c>
      <c r="DK667">
        <f t="shared" si="1749"/>
        <v>0</v>
      </c>
      <c r="DL667">
        <f t="shared" si="1750"/>
        <v>0</v>
      </c>
      <c r="DM667">
        <f t="shared" si="1751"/>
        <v>0</v>
      </c>
      <c r="DN667">
        <f t="shared" si="1752"/>
        <v>0</v>
      </c>
      <c r="DO667">
        <f t="shared" si="1753"/>
        <v>0</v>
      </c>
      <c r="DP667">
        <f t="shared" si="1754"/>
        <v>0</v>
      </c>
      <c r="DQ667">
        <f t="shared" si="1755"/>
        <v>0</v>
      </c>
      <c r="DR667">
        <f t="shared" si="1756"/>
        <v>0</v>
      </c>
      <c r="DS667">
        <f t="shared" si="1757"/>
        <v>0</v>
      </c>
      <c r="DT667">
        <f t="shared" si="1758"/>
        <v>0</v>
      </c>
      <c r="DU667">
        <f t="shared" si="1759"/>
        <v>0</v>
      </c>
      <c r="DV667">
        <f t="shared" si="1760"/>
        <v>0</v>
      </c>
      <c r="DW667">
        <f t="shared" si="1761"/>
        <v>0</v>
      </c>
      <c r="DX667">
        <f t="shared" si="1762"/>
        <v>0</v>
      </c>
      <c r="DY667">
        <f t="shared" si="1763"/>
        <v>0</v>
      </c>
      <c r="DZ667">
        <f t="shared" si="1764"/>
        <v>0</v>
      </c>
    </row>
    <row r="668" spans="1:130" ht="15.75">
      <c r="A668" s="106"/>
      <c r="B668" s="19"/>
      <c r="C668" s="97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18"/>
      <c r="AR668" s="18"/>
      <c r="AS668" s="18"/>
      <c r="AT668" s="18"/>
      <c r="AU668" s="34"/>
      <c r="AV668" s="34"/>
      <c r="AW668" s="34"/>
      <c r="AX668" s="34"/>
      <c r="AY668" s="34"/>
      <c r="AZ668" s="162"/>
      <c r="BA668" s="34"/>
      <c r="BB668" s="34"/>
      <c r="BC668" s="34"/>
      <c r="BD668" s="34"/>
      <c r="BE668" s="43"/>
      <c r="BF668" s="34"/>
      <c r="BG668" s="34"/>
      <c r="BH668" s="18"/>
      <c r="BI668" s="18"/>
      <c r="BJ668" s="118"/>
      <c r="BK668" s="118"/>
      <c r="BL668" s="34"/>
      <c r="BM668" s="118"/>
      <c r="BN668" s="2"/>
      <c r="BO668" s="103"/>
    </row>
    <row r="669" spans="1:130">
      <c r="A669" s="105">
        <f>IF(LEFT(B669,1)&lt;&gt;"",IF(LEFT(B669,1)&lt;&gt;" ",COUNT($A$66:A668)+1,""),"")</f>
        <v>83</v>
      </c>
      <c r="B669" s="32" t="s">
        <v>207</v>
      </c>
      <c r="C669" s="97">
        <v>4</v>
      </c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9">
        <f>AV670</f>
        <v>441</v>
      </c>
      <c r="AW669" s="34"/>
      <c r="AX669" s="34"/>
      <c r="AY669" s="34"/>
      <c r="AZ669" s="9">
        <f>AZ670</f>
        <v>4500</v>
      </c>
      <c r="BA669" s="34"/>
      <c r="BB669" s="143"/>
      <c r="BC669" s="9">
        <f t="shared" ref="BC669:BN669" si="1766">BC670</f>
        <v>3200</v>
      </c>
      <c r="BD669" s="9">
        <f t="shared" si="1766"/>
        <v>3200</v>
      </c>
      <c r="BE669" s="9">
        <f>BE670+BE671</f>
        <v>3280</v>
      </c>
      <c r="BF669" s="9">
        <f t="shared" ref="BF669:BI669" si="1767">BF670+BF671</f>
        <v>3320</v>
      </c>
      <c r="BG669" s="9">
        <f t="shared" si="1767"/>
        <v>3400</v>
      </c>
      <c r="BH669" s="9">
        <f t="shared" si="1767"/>
        <v>3450</v>
      </c>
      <c r="BI669" s="9">
        <f t="shared" si="1767"/>
        <v>3500</v>
      </c>
      <c r="BJ669" s="9">
        <f t="shared" si="1766"/>
        <v>3200</v>
      </c>
      <c r="BK669" s="9">
        <f t="shared" si="1766"/>
        <v>3200</v>
      </c>
      <c r="BL669" s="9">
        <f t="shared" si="1766"/>
        <v>3200</v>
      </c>
      <c r="BM669" s="9">
        <f t="shared" si="1766"/>
        <v>3200</v>
      </c>
      <c r="BN669" s="9">
        <f t="shared" si="1766"/>
        <v>3200</v>
      </c>
      <c r="BO669" s="103"/>
      <c r="BP669">
        <f t="shared" ref="BP669:BY671" si="1768">IF($C669&lt;&gt;"",IF(D669&gt;0,1,0),0)</f>
        <v>0</v>
      </c>
      <c r="BQ669">
        <f t="shared" si="1768"/>
        <v>0</v>
      </c>
      <c r="BR669">
        <f t="shared" si="1768"/>
        <v>0</v>
      </c>
      <c r="BS669">
        <f t="shared" si="1768"/>
        <v>0</v>
      </c>
      <c r="BT669">
        <f t="shared" si="1768"/>
        <v>0</v>
      </c>
      <c r="BU669">
        <f t="shared" si="1768"/>
        <v>0</v>
      </c>
      <c r="BV669">
        <f t="shared" si="1768"/>
        <v>0</v>
      </c>
      <c r="BW669">
        <f t="shared" si="1768"/>
        <v>0</v>
      </c>
      <c r="BX669">
        <f t="shared" si="1768"/>
        <v>0</v>
      </c>
      <c r="BY669">
        <f t="shared" si="1768"/>
        <v>0</v>
      </c>
      <c r="BZ669">
        <f t="shared" ref="BZ669:CI671" si="1769">IF($C669&lt;&gt;"",IF(N669&gt;0,1,0),0)</f>
        <v>0</v>
      </c>
      <c r="CA669">
        <f t="shared" si="1769"/>
        <v>0</v>
      </c>
      <c r="CB669">
        <f t="shared" si="1769"/>
        <v>0</v>
      </c>
      <c r="CC669">
        <f t="shared" si="1769"/>
        <v>0</v>
      </c>
      <c r="CD669">
        <f t="shared" si="1769"/>
        <v>0</v>
      </c>
      <c r="CE669">
        <f t="shared" si="1769"/>
        <v>0</v>
      </c>
      <c r="CF669">
        <f t="shared" si="1769"/>
        <v>0</v>
      </c>
      <c r="CG669">
        <f t="shared" si="1769"/>
        <v>0</v>
      </c>
      <c r="CH669">
        <f t="shared" si="1769"/>
        <v>0</v>
      </c>
      <c r="CI669">
        <f t="shared" si="1769"/>
        <v>0</v>
      </c>
      <c r="CJ669">
        <f t="shared" ref="CJ669:CS671" si="1770">IF($C669&lt;&gt;"",IF(X669&gt;0,1,0),0)</f>
        <v>0</v>
      </c>
      <c r="CK669">
        <f t="shared" si="1770"/>
        <v>0</v>
      </c>
      <c r="CL669">
        <f t="shared" si="1770"/>
        <v>0</v>
      </c>
      <c r="CM669">
        <f t="shared" si="1770"/>
        <v>0</v>
      </c>
      <c r="CN669">
        <f t="shared" si="1770"/>
        <v>0</v>
      </c>
      <c r="CO669">
        <f t="shared" si="1770"/>
        <v>0</v>
      </c>
      <c r="CP669">
        <f t="shared" si="1770"/>
        <v>0</v>
      </c>
      <c r="CQ669">
        <f t="shared" si="1770"/>
        <v>0</v>
      </c>
      <c r="CR669">
        <f t="shared" si="1770"/>
        <v>0</v>
      </c>
      <c r="CS669">
        <f t="shared" si="1770"/>
        <v>0</v>
      </c>
      <c r="CT669">
        <f t="shared" ref="CT669:DC671" si="1771">IF($C669&lt;&gt;"",IF(AH669&gt;0,1,0),0)</f>
        <v>0</v>
      </c>
      <c r="CU669">
        <f t="shared" si="1771"/>
        <v>0</v>
      </c>
      <c r="CV669">
        <f t="shared" si="1771"/>
        <v>0</v>
      </c>
      <c r="CW669">
        <f t="shared" si="1771"/>
        <v>0</v>
      </c>
      <c r="CX669">
        <f t="shared" si="1771"/>
        <v>0</v>
      </c>
      <c r="CY669">
        <f t="shared" si="1771"/>
        <v>0</v>
      </c>
      <c r="CZ669">
        <f t="shared" si="1771"/>
        <v>0</v>
      </c>
      <c r="DA669">
        <f t="shared" si="1771"/>
        <v>0</v>
      </c>
      <c r="DB669">
        <f t="shared" si="1771"/>
        <v>0</v>
      </c>
      <c r="DC669">
        <f t="shared" si="1771"/>
        <v>0</v>
      </c>
      <c r="DD669">
        <f t="shared" ref="DD669:DM671" si="1772">IF($C669&lt;&gt;"",IF(AR669&gt;0,1,0),0)</f>
        <v>0</v>
      </c>
      <c r="DE669">
        <f t="shared" si="1772"/>
        <v>0</v>
      </c>
      <c r="DF669">
        <f t="shared" si="1772"/>
        <v>0</v>
      </c>
      <c r="DG669">
        <f t="shared" si="1772"/>
        <v>0</v>
      </c>
      <c r="DH669">
        <f t="shared" si="1772"/>
        <v>1</v>
      </c>
      <c r="DI669">
        <f t="shared" si="1772"/>
        <v>0</v>
      </c>
      <c r="DJ669">
        <f t="shared" si="1772"/>
        <v>0</v>
      </c>
      <c r="DK669">
        <f t="shared" si="1772"/>
        <v>0</v>
      </c>
      <c r="DL669">
        <f t="shared" si="1772"/>
        <v>1</v>
      </c>
      <c r="DM669">
        <f t="shared" si="1772"/>
        <v>0</v>
      </c>
      <c r="DN669">
        <f t="shared" ref="DN669:DW671" si="1773">IF($C669&lt;&gt;"",IF(BB669&gt;0,1,0),0)</f>
        <v>0</v>
      </c>
      <c r="DO669">
        <f t="shared" si="1773"/>
        <v>1</v>
      </c>
      <c r="DP669">
        <f t="shared" si="1773"/>
        <v>1</v>
      </c>
      <c r="DQ669">
        <f t="shared" si="1773"/>
        <v>1</v>
      </c>
      <c r="DR669">
        <f t="shared" si="1773"/>
        <v>1</v>
      </c>
      <c r="DS669">
        <f t="shared" si="1773"/>
        <v>1</v>
      </c>
      <c r="DT669">
        <f t="shared" si="1773"/>
        <v>1</v>
      </c>
      <c r="DU669">
        <f t="shared" si="1773"/>
        <v>1</v>
      </c>
      <c r="DV669">
        <f t="shared" si="1773"/>
        <v>1</v>
      </c>
      <c r="DW669">
        <f t="shared" si="1773"/>
        <v>1</v>
      </c>
      <c r="DX669">
        <f t="shared" ref="DX669:DZ671" si="1774">IF($C669&lt;&gt;"",IF(BL669&gt;0,1,0),0)</f>
        <v>1</v>
      </c>
      <c r="DY669">
        <f t="shared" si="1774"/>
        <v>1</v>
      </c>
      <c r="DZ669">
        <f t="shared" si="1774"/>
        <v>1</v>
      </c>
    </row>
    <row r="670" spans="1:130">
      <c r="A670" s="106"/>
      <c r="B670" s="59" t="s">
        <v>3</v>
      </c>
      <c r="C670" s="97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>
        <v>441</v>
      </c>
      <c r="AW670" s="34"/>
      <c r="AX670" s="34"/>
      <c r="AY670" s="34"/>
      <c r="AZ670" s="34">
        <v>4500</v>
      </c>
      <c r="BA670" s="34"/>
      <c r="BB670" s="34"/>
      <c r="BC670" s="34">
        <v>3200</v>
      </c>
      <c r="BD670" s="34">
        <v>3200</v>
      </c>
      <c r="BE670" s="43">
        <v>3200</v>
      </c>
      <c r="BF670" s="34">
        <v>3200</v>
      </c>
      <c r="BG670" s="34">
        <v>3200</v>
      </c>
      <c r="BH670" s="34">
        <v>3200</v>
      </c>
      <c r="BI670" s="34">
        <v>3200</v>
      </c>
      <c r="BJ670" s="34">
        <v>3200</v>
      </c>
      <c r="BK670" s="34">
        <v>3200</v>
      </c>
      <c r="BL670" s="34">
        <v>3200</v>
      </c>
      <c r="BM670" s="34">
        <v>3200</v>
      </c>
      <c r="BN670" s="34">
        <v>3200</v>
      </c>
      <c r="BO670" s="103"/>
      <c r="BP670">
        <f t="shared" si="1768"/>
        <v>0</v>
      </c>
      <c r="BQ670">
        <f t="shared" si="1768"/>
        <v>0</v>
      </c>
      <c r="BR670">
        <f t="shared" si="1768"/>
        <v>0</v>
      </c>
      <c r="BS670">
        <f t="shared" si="1768"/>
        <v>0</v>
      </c>
      <c r="BT670">
        <f t="shared" si="1768"/>
        <v>0</v>
      </c>
      <c r="BU670">
        <f t="shared" si="1768"/>
        <v>0</v>
      </c>
      <c r="BV670">
        <f t="shared" si="1768"/>
        <v>0</v>
      </c>
      <c r="BW670">
        <f t="shared" si="1768"/>
        <v>0</v>
      </c>
      <c r="BX670">
        <f t="shared" si="1768"/>
        <v>0</v>
      </c>
      <c r="BY670">
        <f t="shared" si="1768"/>
        <v>0</v>
      </c>
      <c r="BZ670">
        <f t="shared" si="1769"/>
        <v>0</v>
      </c>
      <c r="CA670">
        <f t="shared" si="1769"/>
        <v>0</v>
      </c>
      <c r="CB670">
        <f t="shared" si="1769"/>
        <v>0</v>
      </c>
      <c r="CC670">
        <f t="shared" si="1769"/>
        <v>0</v>
      </c>
      <c r="CD670">
        <f t="shared" si="1769"/>
        <v>0</v>
      </c>
      <c r="CE670">
        <f t="shared" si="1769"/>
        <v>0</v>
      </c>
      <c r="CF670">
        <f t="shared" si="1769"/>
        <v>0</v>
      </c>
      <c r="CG670">
        <f t="shared" si="1769"/>
        <v>0</v>
      </c>
      <c r="CH670">
        <f t="shared" si="1769"/>
        <v>0</v>
      </c>
      <c r="CI670">
        <f t="shared" si="1769"/>
        <v>0</v>
      </c>
      <c r="CJ670">
        <f t="shared" si="1770"/>
        <v>0</v>
      </c>
      <c r="CK670">
        <f t="shared" si="1770"/>
        <v>0</v>
      </c>
      <c r="CL670">
        <f t="shared" si="1770"/>
        <v>0</v>
      </c>
      <c r="CM670">
        <f t="shared" si="1770"/>
        <v>0</v>
      </c>
      <c r="CN670">
        <f t="shared" si="1770"/>
        <v>0</v>
      </c>
      <c r="CO670">
        <f t="shared" si="1770"/>
        <v>0</v>
      </c>
      <c r="CP670">
        <f t="shared" si="1770"/>
        <v>0</v>
      </c>
      <c r="CQ670">
        <f t="shared" si="1770"/>
        <v>0</v>
      </c>
      <c r="CR670">
        <f t="shared" si="1770"/>
        <v>0</v>
      </c>
      <c r="CS670">
        <f t="shared" si="1770"/>
        <v>0</v>
      </c>
      <c r="CT670">
        <f t="shared" si="1771"/>
        <v>0</v>
      </c>
      <c r="CU670">
        <f t="shared" si="1771"/>
        <v>0</v>
      </c>
      <c r="CV670">
        <f t="shared" si="1771"/>
        <v>0</v>
      </c>
      <c r="CW670">
        <f t="shared" si="1771"/>
        <v>0</v>
      </c>
      <c r="CX670">
        <f t="shared" si="1771"/>
        <v>0</v>
      </c>
      <c r="CY670">
        <f t="shared" si="1771"/>
        <v>0</v>
      </c>
      <c r="CZ670">
        <f t="shared" si="1771"/>
        <v>0</v>
      </c>
      <c r="DA670">
        <f t="shared" si="1771"/>
        <v>0</v>
      </c>
      <c r="DB670">
        <f t="shared" si="1771"/>
        <v>0</v>
      </c>
      <c r="DC670">
        <f t="shared" si="1771"/>
        <v>0</v>
      </c>
      <c r="DD670">
        <f t="shared" si="1772"/>
        <v>0</v>
      </c>
      <c r="DE670">
        <f t="shared" si="1772"/>
        <v>0</v>
      </c>
      <c r="DF670">
        <f t="shared" si="1772"/>
        <v>0</v>
      </c>
      <c r="DG670">
        <f t="shared" si="1772"/>
        <v>0</v>
      </c>
      <c r="DH670">
        <f t="shared" si="1772"/>
        <v>0</v>
      </c>
      <c r="DI670">
        <f t="shared" si="1772"/>
        <v>0</v>
      </c>
      <c r="DJ670">
        <f t="shared" si="1772"/>
        <v>0</v>
      </c>
      <c r="DK670">
        <f t="shared" si="1772"/>
        <v>0</v>
      </c>
      <c r="DL670">
        <f t="shared" si="1772"/>
        <v>0</v>
      </c>
      <c r="DM670">
        <f t="shared" si="1772"/>
        <v>0</v>
      </c>
      <c r="DN670">
        <f t="shared" si="1773"/>
        <v>0</v>
      </c>
      <c r="DO670">
        <f t="shared" si="1773"/>
        <v>0</v>
      </c>
      <c r="DP670">
        <f t="shared" si="1773"/>
        <v>0</v>
      </c>
      <c r="DQ670">
        <f t="shared" si="1773"/>
        <v>0</v>
      </c>
      <c r="DR670">
        <f t="shared" si="1773"/>
        <v>0</v>
      </c>
      <c r="DS670">
        <f t="shared" si="1773"/>
        <v>0</v>
      </c>
      <c r="DT670">
        <f t="shared" si="1773"/>
        <v>0</v>
      </c>
      <c r="DU670">
        <f t="shared" si="1773"/>
        <v>0</v>
      </c>
      <c r="DV670">
        <f t="shared" si="1773"/>
        <v>0</v>
      </c>
      <c r="DW670">
        <f t="shared" si="1773"/>
        <v>0</v>
      </c>
      <c r="DX670">
        <f t="shared" si="1774"/>
        <v>0</v>
      </c>
      <c r="DY670">
        <f t="shared" si="1774"/>
        <v>0</v>
      </c>
      <c r="DZ670">
        <f t="shared" si="1774"/>
        <v>0</v>
      </c>
    </row>
    <row r="671" spans="1:130">
      <c r="A671" s="106"/>
      <c r="B671" s="19" t="s">
        <v>205</v>
      </c>
      <c r="C671" s="97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43">
        <v>80</v>
      </c>
      <c r="BF671" s="34">
        <v>120</v>
      </c>
      <c r="BG671" s="34">
        <v>200</v>
      </c>
      <c r="BH671" s="34">
        <v>250</v>
      </c>
      <c r="BI671" s="34">
        <v>300</v>
      </c>
      <c r="BJ671" s="34"/>
      <c r="BK671" s="34"/>
      <c r="BL671" s="34"/>
      <c r="BM671" s="34"/>
      <c r="BN671" s="34"/>
      <c r="BO671" s="103"/>
      <c r="BP671">
        <f t="shared" si="1768"/>
        <v>0</v>
      </c>
      <c r="BQ671">
        <f t="shared" ref="BQ671" si="1775">IF($C671&lt;&gt;"",IF(E671&gt;0,1,0),0)</f>
        <v>0</v>
      </c>
      <c r="BR671">
        <f t="shared" ref="BR671" si="1776">IF($C671&lt;&gt;"",IF(F671&gt;0,1,0),0)</f>
        <v>0</v>
      </c>
      <c r="BS671">
        <f t="shared" ref="BS671" si="1777">IF($C671&lt;&gt;"",IF(G671&gt;0,1,0),0)</f>
        <v>0</v>
      </c>
      <c r="BT671">
        <f t="shared" ref="BT671" si="1778">IF($C671&lt;&gt;"",IF(H671&gt;0,1,0),0)</f>
        <v>0</v>
      </c>
      <c r="BU671">
        <f t="shared" ref="BU671" si="1779">IF($C671&lt;&gt;"",IF(I671&gt;0,1,0),0)</f>
        <v>0</v>
      </c>
      <c r="BV671">
        <f t="shared" ref="BV671" si="1780">IF($C671&lt;&gt;"",IF(J671&gt;0,1,0),0)</f>
        <v>0</v>
      </c>
      <c r="BW671">
        <f t="shared" ref="BW671" si="1781">IF($C671&lt;&gt;"",IF(K671&gt;0,1,0),0)</f>
        <v>0</v>
      </c>
      <c r="BX671">
        <f t="shared" ref="BX671" si="1782">IF($C671&lt;&gt;"",IF(L671&gt;0,1,0),0)</f>
        <v>0</v>
      </c>
      <c r="BY671">
        <f t="shared" ref="BY671" si="1783">IF($C671&lt;&gt;"",IF(M671&gt;0,1,0),0)</f>
        <v>0</v>
      </c>
      <c r="BZ671">
        <f t="shared" si="1769"/>
        <v>0</v>
      </c>
      <c r="CA671">
        <f t="shared" si="1769"/>
        <v>0</v>
      </c>
      <c r="CB671">
        <f t="shared" si="1769"/>
        <v>0</v>
      </c>
      <c r="CC671">
        <f t="shared" si="1769"/>
        <v>0</v>
      </c>
      <c r="CD671">
        <f t="shared" si="1769"/>
        <v>0</v>
      </c>
      <c r="CE671">
        <f t="shared" si="1769"/>
        <v>0</v>
      </c>
      <c r="CF671">
        <f t="shared" si="1769"/>
        <v>0</v>
      </c>
      <c r="CG671">
        <f t="shared" si="1769"/>
        <v>0</v>
      </c>
      <c r="CH671">
        <f t="shared" si="1769"/>
        <v>0</v>
      </c>
      <c r="CI671">
        <f t="shared" si="1769"/>
        <v>0</v>
      </c>
      <c r="CJ671">
        <f t="shared" si="1770"/>
        <v>0</v>
      </c>
      <c r="CK671">
        <f t="shared" si="1770"/>
        <v>0</v>
      </c>
      <c r="CL671">
        <f t="shared" si="1770"/>
        <v>0</v>
      </c>
      <c r="CM671">
        <f t="shared" si="1770"/>
        <v>0</v>
      </c>
      <c r="CN671">
        <f t="shared" si="1770"/>
        <v>0</v>
      </c>
      <c r="CO671">
        <f t="shared" si="1770"/>
        <v>0</v>
      </c>
      <c r="CP671">
        <f t="shared" si="1770"/>
        <v>0</v>
      </c>
      <c r="CQ671">
        <f t="shared" si="1770"/>
        <v>0</v>
      </c>
      <c r="CR671">
        <f t="shared" si="1770"/>
        <v>0</v>
      </c>
      <c r="CS671">
        <f t="shared" si="1770"/>
        <v>0</v>
      </c>
      <c r="CT671">
        <f t="shared" si="1771"/>
        <v>0</v>
      </c>
      <c r="CU671">
        <f t="shared" si="1771"/>
        <v>0</v>
      </c>
      <c r="CV671">
        <f t="shared" si="1771"/>
        <v>0</v>
      </c>
      <c r="CW671">
        <f t="shared" si="1771"/>
        <v>0</v>
      </c>
      <c r="CX671">
        <f t="shared" si="1771"/>
        <v>0</v>
      </c>
      <c r="CY671">
        <f t="shared" si="1771"/>
        <v>0</v>
      </c>
      <c r="CZ671">
        <f t="shared" si="1771"/>
        <v>0</v>
      </c>
      <c r="DA671">
        <f t="shared" si="1771"/>
        <v>0</v>
      </c>
      <c r="DB671">
        <f t="shared" si="1771"/>
        <v>0</v>
      </c>
      <c r="DC671">
        <f t="shared" si="1771"/>
        <v>0</v>
      </c>
      <c r="DD671">
        <f t="shared" si="1772"/>
        <v>0</v>
      </c>
      <c r="DE671">
        <f t="shared" si="1772"/>
        <v>0</v>
      </c>
      <c r="DF671">
        <f t="shared" si="1772"/>
        <v>0</v>
      </c>
      <c r="DG671">
        <f t="shared" si="1772"/>
        <v>0</v>
      </c>
      <c r="DH671">
        <f t="shared" si="1772"/>
        <v>0</v>
      </c>
      <c r="DI671">
        <f t="shared" si="1772"/>
        <v>0</v>
      </c>
      <c r="DJ671">
        <f t="shared" si="1772"/>
        <v>0</v>
      </c>
      <c r="DK671">
        <f t="shared" si="1772"/>
        <v>0</v>
      </c>
      <c r="DL671">
        <f t="shared" si="1772"/>
        <v>0</v>
      </c>
      <c r="DM671">
        <f t="shared" si="1772"/>
        <v>0</v>
      </c>
      <c r="DN671">
        <f t="shared" si="1773"/>
        <v>0</v>
      </c>
      <c r="DO671">
        <f t="shared" si="1773"/>
        <v>0</v>
      </c>
      <c r="DP671">
        <f t="shared" si="1773"/>
        <v>0</v>
      </c>
      <c r="DQ671">
        <f t="shared" si="1773"/>
        <v>0</v>
      </c>
      <c r="DR671">
        <f t="shared" si="1773"/>
        <v>0</v>
      </c>
      <c r="DS671">
        <f t="shared" si="1773"/>
        <v>0</v>
      </c>
      <c r="DT671">
        <f t="shared" si="1773"/>
        <v>0</v>
      </c>
      <c r="DU671">
        <f t="shared" si="1773"/>
        <v>0</v>
      </c>
      <c r="DV671">
        <f t="shared" si="1773"/>
        <v>0</v>
      </c>
      <c r="DW671">
        <f t="shared" si="1773"/>
        <v>0</v>
      </c>
      <c r="DX671">
        <f t="shared" si="1774"/>
        <v>0</v>
      </c>
      <c r="DY671">
        <f t="shared" si="1774"/>
        <v>0</v>
      </c>
      <c r="DZ671">
        <f t="shared" si="1774"/>
        <v>0</v>
      </c>
    </row>
    <row r="672" spans="1:130">
      <c r="A672" s="106"/>
      <c r="B672" s="19" t="s">
        <v>210</v>
      </c>
      <c r="C672" s="97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>
        <v>0</v>
      </c>
      <c r="AD672" s="34">
        <v>0</v>
      </c>
      <c r="AE672" s="34">
        <v>0</v>
      </c>
      <c r="AF672" s="34">
        <v>0</v>
      </c>
      <c r="AG672" s="34">
        <v>0</v>
      </c>
      <c r="AH672" s="34">
        <v>0</v>
      </c>
      <c r="AI672" s="34">
        <v>0</v>
      </c>
      <c r="AJ672" s="34">
        <v>0</v>
      </c>
      <c r="AK672" s="34">
        <v>0</v>
      </c>
      <c r="AL672" s="34">
        <v>0</v>
      </c>
      <c r="AM672" s="34">
        <v>0</v>
      </c>
      <c r="AN672" s="34">
        <v>0</v>
      </c>
      <c r="AO672" s="34"/>
      <c r="AP672" s="34"/>
      <c r="AQ672" s="34"/>
      <c r="AR672" s="34"/>
      <c r="AS672" s="34"/>
      <c r="AT672" s="34"/>
      <c r="AU672" s="34"/>
      <c r="AV672" s="34">
        <f>1000/1.24</f>
        <v>806.45161290322585</v>
      </c>
      <c r="AW672" s="34"/>
      <c r="AX672" s="34"/>
      <c r="AY672" s="34"/>
      <c r="AZ672" s="34"/>
      <c r="BA672" s="34"/>
      <c r="BB672" s="34"/>
      <c r="BC672" s="34"/>
      <c r="BD672" s="34"/>
      <c r="BE672" s="43"/>
      <c r="BF672" s="34"/>
      <c r="BG672" s="34"/>
      <c r="BH672" s="34"/>
      <c r="BI672" s="34"/>
      <c r="BJ672" s="34"/>
      <c r="BK672" s="34"/>
      <c r="BL672" s="34"/>
      <c r="BM672" s="34"/>
      <c r="BN672" s="34"/>
      <c r="BO672" s="103"/>
    </row>
    <row r="673" spans="1:130" ht="15.75">
      <c r="A673" s="106"/>
      <c r="B673" s="19"/>
      <c r="C673" s="97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25"/>
      <c r="BF673" s="18"/>
      <c r="BG673" s="18"/>
      <c r="BH673" s="34"/>
      <c r="BI673" s="2"/>
      <c r="BJ673" s="2"/>
      <c r="BK673" s="2"/>
      <c r="BL673" s="2"/>
      <c r="BM673" s="2"/>
      <c r="BN673" s="2"/>
      <c r="BO673" s="103"/>
    </row>
    <row r="674" spans="1:130">
      <c r="A674" s="105">
        <f>IF(LEFT(B674,1)&lt;&gt;"",IF(LEFT(B674,1)&lt;&gt;" ",COUNT($A$66:A673)+1,""),"")</f>
        <v>84</v>
      </c>
      <c r="B674" s="32" t="s">
        <v>200</v>
      </c>
      <c r="C674" s="97">
        <v>3</v>
      </c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>
        <f>SUM(AJ675:AJ679)</f>
        <v>1427.6885739015579</v>
      </c>
      <c r="AK674" s="22">
        <f t="shared" ref="AK674:BK674" si="1784">SUM(AK675:AK679)</f>
        <v>610.01773874412572</v>
      </c>
      <c r="AL674" s="22">
        <f t="shared" si="1784"/>
        <v>515.60653110312501</v>
      </c>
      <c r="AM674" s="22">
        <f t="shared" si="1784"/>
        <v>614.21479849999992</v>
      </c>
      <c r="AN674" s="22">
        <f t="shared" si="1784"/>
        <v>387.14099999999996</v>
      </c>
      <c r="AO674" s="22">
        <f t="shared" si="1784"/>
        <v>665.99300000000005</v>
      </c>
      <c r="AP674" s="22">
        <f t="shared" si="1784"/>
        <v>5.1920000000000002</v>
      </c>
      <c r="AQ674" s="22">
        <f t="shared" si="1784"/>
        <v>4.8000000000000001E-2</v>
      </c>
      <c r="AR674" s="22">
        <f>SUM(AR675:AR679)</f>
        <v>70.048872700000004</v>
      </c>
      <c r="AS674" s="22">
        <f t="shared" si="1784"/>
        <v>38.714654299999999</v>
      </c>
      <c r="AT674" s="22">
        <f t="shared" si="1784"/>
        <v>41.551154799999992</v>
      </c>
      <c r="AU674" s="22">
        <f t="shared" si="1784"/>
        <v>43.565070500000004</v>
      </c>
      <c r="AV674" s="22">
        <f t="shared" si="1784"/>
        <v>56.903164399999994</v>
      </c>
      <c r="AW674" s="22">
        <f t="shared" si="1784"/>
        <v>44.864524899999999</v>
      </c>
      <c r="AX674" s="22">
        <f t="shared" si="1784"/>
        <v>63.276000000000003</v>
      </c>
      <c r="AY674" s="22">
        <f t="shared" si="1784"/>
        <v>135.38399999999999</v>
      </c>
      <c r="AZ674" s="22">
        <f t="shared" si="1784"/>
        <v>147.20161289999999</v>
      </c>
      <c r="BA674" s="22">
        <f t="shared" si="1784"/>
        <v>136.49235860000002</v>
      </c>
      <c r="BB674" s="22">
        <f t="shared" si="1784"/>
        <v>220.35675990000001</v>
      </c>
      <c r="BC674" s="22">
        <f t="shared" si="1784"/>
        <v>248.94194640000001</v>
      </c>
      <c r="BD674" s="22">
        <f t="shared" si="1784"/>
        <v>322.50005870000001</v>
      </c>
      <c r="BE674" s="22">
        <f t="shared" si="1784"/>
        <v>486.63352260000005</v>
      </c>
      <c r="BF674" s="22">
        <f t="shared" si="1784"/>
        <v>361.41997259999999</v>
      </c>
      <c r="BG674" s="22">
        <f t="shared" si="1784"/>
        <v>416.2045104</v>
      </c>
      <c r="BH674" s="22">
        <f t="shared" si="1784"/>
        <v>442.66996169999999</v>
      </c>
      <c r="BI674" s="22">
        <f t="shared" si="1784"/>
        <v>440.35769779999998</v>
      </c>
      <c r="BJ674" s="22">
        <f t="shared" si="1784"/>
        <v>474.14179439999998</v>
      </c>
      <c r="BK674" s="22">
        <f t="shared" si="1784"/>
        <v>487.89581519999996</v>
      </c>
      <c r="BL674" s="22">
        <f>SUM(BL675:BL679)</f>
        <v>643.03599999999994</v>
      </c>
      <c r="BM674" s="22">
        <f>SUM(BM675:BM679)</f>
        <v>628.33299999999997</v>
      </c>
      <c r="BN674" s="22">
        <f>SUM(BN675:BN679)</f>
        <v>650</v>
      </c>
      <c r="BO674" s="103"/>
      <c r="BP674">
        <f t="shared" ref="BP674:CU674" si="1785">IF($C674&lt;&gt;"",IF(D674&gt;0,1,0),0)</f>
        <v>0</v>
      </c>
      <c r="BQ674">
        <f t="shared" si="1785"/>
        <v>0</v>
      </c>
      <c r="BR674">
        <f t="shared" si="1785"/>
        <v>0</v>
      </c>
      <c r="BS674">
        <f t="shared" si="1785"/>
        <v>0</v>
      </c>
      <c r="BT674">
        <f t="shared" si="1785"/>
        <v>0</v>
      </c>
      <c r="BU674">
        <f t="shared" si="1785"/>
        <v>0</v>
      </c>
      <c r="BV674">
        <f t="shared" si="1785"/>
        <v>0</v>
      </c>
      <c r="BW674">
        <f t="shared" si="1785"/>
        <v>0</v>
      </c>
      <c r="BX674">
        <f t="shared" si="1785"/>
        <v>0</v>
      </c>
      <c r="BY674">
        <f t="shared" si="1785"/>
        <v>0</v>
      </c>
      <c r="BZ674">
        <f t="shared" si="1785"/>
        <v>0</v>
      </c>
      <c r="CA674">
        <f t="shared" si="1785"/>
        <v>0</v>
      </c>
      <c r="CB674">
        <f t="shared" si="1785"/>
        <v>0</v>
      </c>
      <c r="CC674">
        <f t="shared" si="1785"/>
        <v>0</v>
      </c>
      <c r="CD674">
        <f t="shared" si="1785"/>
        <v>0</v>
      </c>
      <c r="CE674">
        <f t="shared" si="1785"/>
        <v>0</v>
      </c>
      <c r="CF674">
        <f t="shared" si="1785"/>
        <v>0</v>
      </c>
      <c r="CG674">
        <f t="shared" si="1785"/>
        <v>0</v>
      </c>
      <c r="CH674">
        <f t="shared" si="1785"/>
        <v>0</v>
      </c>
      <c r="CI674">
        <f t="shared" si="1785"/>
        <v>0</v>
      </c>
      <c r="CJ674">
        <f t="shared" si="1785"/>
        <v>0</v>
      </c>
      <c r="CK674">
        <f t="shared" si="1785"/>
        <v>0</v>
      </c>
      <c r="CL674">
        <f t="shared" si="1785"/>
        <v>0</v>
      </c>
      <c r="CM674">
        <f t="shared" si="1785"/>
        <v>0</v>
      </c>
      <c r="CN674">
        <f t="shared" si="1785"/>
        <v>0</v>
      </c>
      <c r="CO674">
        <f t="shared" si="1785"/>
        <v>0</v>
      </c>
      <c r="CP674">
        <f t="shared" si="1785"/>
        <v>0</v>
      </c>
      <c r="CQ674">
        <f t="shared" si="1785"/>
        <v>0</v>
      </c>
      <c r="CR674">
        <f t="shared" si="1785"/>
        <v>0</v>
      </c>
      <c r="CS674">
        <f t="shared" si="1785"/>
        <v>0</v>
      </c>
      <c r="CT674">
        <f t="shared" si="1785"/>
        <v>0</v>
      </c>
      <c r="CU674">
        <f t="shared" si="1785"/>
        <v>0</v>
      </c>
      <c r="CV674">
        <f t="shared" ref="CV674:DZ674" si="1786">IF($C674&lt;&gt;"",IF(AJ674&gt;0,1,0),0)</f>
        <v>1</v>
      </c>
      <c r="CW674">
        <f t="shared" si="1786"/>
        <v>1</v>
      </c>
      <c r="CX674">
        <f t="shared" si="1786"/>
        <v>1</v>
      </c>
      <c r="CY674">
        <f t="shared" si="1786"/>
        <v>1</v>
      </c>
      <c r="CZ674">
        <f t="shared" si="1786"/>
        <v>1</v>
      </c>
      <c r="DA674">
        <f t="shared" si="1786"/>
        <v>1</v>
      </c>
      <c r="DB674">
        <f t="shared" si="1786"/>
        <v>1</v>
      </c>
      <c r="DC674">
        <f t="shared" si="1786"/>
        <v>1</v>
      </c>
      <c r="DD674">
        <f t="shared" si="1786"/>
        <v>1</v>
      </c>
      <c r="DE674">
        <f t="shared" si="1786"/>
        <v>1</v>
      </c>
      <c r="DF674">
        <f t="shared" si="1786"/>
        <v>1</v>
      </c>
      <c r="DG674">
        <f t="shared" si="1786"/>
        <v>1</v>
      </c>
      <c r="DH674">
        <f t="shared" si="1786"/>
        <v>1</v>
      </c>
      <c r="DI674">
        <f t="shared" si="1786"/>
        <v>1</v>
      </c>
      <c r="DJ674">
        <f t="shared" si="1786"/>
        <v>1</v>
      </c>
      <c r="DK674">
        <f t="shared" si="1786"/>
        <v>1</v>
      </c>
      <c r="DL674">
        <f t="shared" si="1786"/>
        <v>1</v>
      </c>
      <c r="DM674">
        <f t="shared" si="1786"/>
        <v>1</v>
      </c>
      <c r="DN674">
        <f t="shared" si="1786"/>
        <v>1</v>
      </c>
      <c r="DO674">
        <f t="shared" si="1786"/>
        <v>1</v>
      </c>
      <c r="DP674">
        <f t="shared" si="1786"/>
        <v>1</v>
      </c>
      <c r="DQ674">
        <f t="shared" si="1786"/>
        <v>1</v>
      </c>
      <c r="DR674">
        <f t="shared" si="1786"/>
        <v>1</v>
      </c>
      <c r="DS674">
        <f t="shared" si="1786"/>
        <v>1</v>
      </c>
      <c r="DT674">
        <f t="shared" si="1786"/>
        <v>1</v>
      </c>
      <c r="DU674">
        <f t="shared" si="1786"/>
        <v>1</v>
      </c>
      <c r="DV674">
        <f t="shared" si="1786"/>
        <v>1</v>
      </c>
      <c r="DW674">
        <f t="shared" si="1786"/>
        <v>1</v>
      </c>
      <c r="DX674">
        <f t="shared" si="1786"/>
        <v>1</v>
      </c>
      <c r="DY674">
        <f t="shared" si="1786"/>
        <v>1</v>
      </c>
      <c r="DZ674">
        <f t="shared" si="1786"/>
        <v>1</v>
      </c>
    </row>
    <row r="675" spans="1:130">
      <c r="A675" s="105"/>
      <c r="B675" s="59" t="s">
        <v>181</v>
      </c>
      <c r="C675" s="97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18">
        <v>0</v>
      </c>
      <c r="AK675" s="18">
        <v>88</v>
      </c>
      <c r="AL675" s="18">
        <v>0</v>
      </c>
      <c r="AM675" s="18">
        <v>0</v>
      </c>
      <c r="AN675" s="18">
        <v>0</v>
      </c>
      <c r="AO675" s="18">
        <v>0</v>
      </c>
      <c r="AP675" s="18">
        <v>0</v>
      </c>
      <c r="AQ675" s="18">
        <v>0</v>
      </c>
      <c r="AR675" s="18">
        <v>0</v>
      </c>
      <c r="AS675" s="18">
        <v>0</v>
      </c>
      <c r="AT675" s="18">
        <v>0</v>
      </c>
      <c r="AU675" s="18">
        <v>0</v>
      </c>
      <c r="AV675" s="18">
        <v>0</v>
      </c>
      <c r="AW675" s="18">
        <v>0</v>
      </c>
      <c r="AX675" s="18">
        <v>0</v>
      </c>
      <c r="AY675" s="18">
        <v>0</v>
      </c>
      <c r="AZ675" s="18">
        <v>0</v>
      </c>
      <c r="BA675" s="18">
        <v>0</v>
      </c>
      <c r="BB675" s="18">
        <v>0</v>
      </c>
      <c r="BC675" s="18">
        <v>0</v>
      </c>
      <c r="BD675" s="18">
        <v>0</v>
      </c>
      <c r="BE675" s="18">
        <v>0</v>
      </c>
      <c r="BF675" s="18">
        <v>0</v>
      </c>
      <c r="BG675" s="18">
        <v>0</v>
      </c>
      <c r="BH675" s="18">
        <v>0</v>
      </c>
      <c r="BI675" s="18">
        <v>0</v>
      </c>
      <c r="BJ675" s="118">
        <v>0</v>
      </c>
      <c r="BK675" s="118">
        <v>0</v>
      </c>
      <c r="BL675" s="118">
        <v>0</v>
      </c>
      <c r="BM675" s="118">
        <v>0</v>
      </c>
      <c r="BN675" s="118">
        <v>0</v>
      </c>
      <c r="BO675" s="103"/>
      <c r="BP675">
        <f t="shared" ref="BP675:BY680" si="1787">IF($C675&lt;&gt;"",IF(D675&gt;0,1,0),0)</f>
        <v>0</v>
      </c>
      <c r="BQ675">
        <f t="shared" si="1787"/>
        <v>0</v>
      </c>
      <c r="BR675">
        <f t="shared" si="1787"/>
        <v>0</v>
      </c>
      <c r="BS675">
        <f t="shared" si="1787"/>
        <v>0</v>
      </c>
      <c r="BT675">
        <f t="shared" si="1787"/>
        <v>0</v>
      </c>
      <c r="BU675">
        <f t="shared" si="1787"/>
        <v>0</v>
      </c>
      <c r="BV675">
        <f t="shared" si="1787"/>
        <v>0</v>
      </c>
      <c r="BW675">
        <f t="shared" si="1787"/>
        <v>0</v>
      </c>
      <c r="BX675">
        <f t="shared" si="1787"/>
        <v>0</v>
      </c>
      <c r="BY675">
        <f t="shared" si="1787"/>
        <v>0</v>
      </c>
      <c r="BZ675">
        <f t="shared" ref="BZ675:CI680" si="1788">IF($C675&lt;&gt;"",IF(N675&gt;0,1,0),0)</f>
        <v>0</v>
      </c>
      <c r="CA675">
        <f t="shared" si="1788"/>
        <v>0</v>
      </c>
      <c r="CB675">
        <f t="shared" si="1788"/>
        <v>0</v>
      </c>
      <c r="CC675">
        <f t="shared" si="1788"/>
        <v>0</v>
      </c>
      <c r="CD675">
        <f t="shared" si="1788"/>
        <v>0</v>
      </c>
      <c r="CE675">
        <f t="shared" si="1788"/>
        <v>0</v>
      </c>
      <c r="CF675">
        <f t="shared" si="1788"/>
        <v>0</v>
      </c>
      <c r="CG675">
        <f t="shared" si="1788"/>
        <v>0</v>
      </c>
      <c r="CH675">
        <f t="shared" si="1788"/>
        <v>0</v>
      </c>
      <c r="CI675">
        <f t="shared" si="1788"/>
        <v>0</v>
      </c>
      <c r="CJ675">
        <f t="shared" ref="CJ675:CS680" si="1789">IF($C675&lt;&gt;"",IF(X675&gt;0,1,0),0)</f>
        <v>0</v>
      </c>
      <c r="CK675">
        <f t="shared" si="1789"/>
        <v>0</v>
      </c>
      <c r="CL675">
        <f t="shared" si="1789"/>
        <v>0</v>
      </c>
      <c r="CM675">
        <f t="shared" si="1789"/>
        <v>0</v>
      </c>
      <c r="CN675">
        <f t="shared" si="1789"/>
        <v>0</v>
      </c>
      <c r="CO675">
        <f t="shared" si="1789"/>
        <v>0</v>
      </c>
      <c r="CP675">
        <f t="shared" si="1789"/>
        <v>0</v>
      </c>
      <c r="CQ675">
        <f t="shared" si="1789"/>
        <v>0</v>
      </c>
      <c r="CR675">
        <f t="shared" si="1789"/>
        <v>0</v>
      </c>
      <c r="CS675">
        <f t="shared" si="1789"/>
        <v>0</v>
      </c>
      <c r="CT675">
        <f t="shared" ref="CT675:DC680" si="1790">IF($C675&lt;&gt;"",IF(AH675&gt;0,1,0),0)</f>
        <v>0</v>
      </c>
      <c r="CU675">
        <f t="shared" si="1790"/>
        <v>0</v>
      </c>
      <c r="CV675">
        <f t="shared" si="1790"/>
        <v>0</v>
      </c>
      <c r="CW675">
        <f t="shared" si="1790"/>
        <v>0</v>
      </c>
      <c r="CX675">
        <f t="shared" si="1790"/>
        <v>0</v>
      </c>
      <c r="CY675">
        <f t="shared" si="1790"/>
        <v>0</v>
      </c>
      <c r="CZ675">
        <f t="shared" si="1790"/>
        <v>0</v>
      </c>
      <c r="DA675">
        <f t="shared" si="1790"/>
        <v>0</v>
      </c>
      <c r="DB675">
        <f t="shared" si="1790"/>
        <v>0</v>
      </c>
      <c r="DC675">
        <f t="shared" si="1790"/>
        <v>0</v>
      </c>
      <c r="DD675">
        <f t="shared" ref="DD675:DM680" si="1791">IF($C675&lt;&gt;"",IF(AR675&gt;0,1,0),0)</f>
        <v>0</v>
      </c>
      <c r="DE675">
        <f t="shared" si="1791"/>
        <v>0</v>
      </c>
      <c r="DF675">
        <f t="shared" si="1791"/>
        <v>0</v>
      </c>
      <c r="DG675">
        <f t="shared" si="1791"/>
        <v>0</v>
      </c>
      <c r="DH675">
        <f t="shared" si="1791"/>
        <v>0</v>
      </c>
      <c r="DI675">
        <f t="shared" si="1791"/>
        <v>0</v>
      </c>
      <c r="DJ675">
        <f t="shared" si="1791"/>
        <v>0</v>
      </c>
      <c r="DK675">
        <f t="shared" si="1791"/>
        <v>0</v>
      </c>
      <c r="DL675">
        <f t="shared" si="1791"/>
        <v>0</v>
      </c>
      <c r="DM675">
        <f t="shared" si="1791"/>
        <v>0</v>
      </c>
      <c r="DN675">
        <f t="shared" ref="DN675:DW680" si="1792">IF($C675&lt;&gt;"",IF(BB675&gt;0,1,0),0)</f>
        <v>0</v>
      </c>
      <c r="DO675">
        <f t="shared" si="1792"/>
        <v>0</v>
      </c>
      <c r="DP675">
        <f t="shared" si="1792"/>
        <v>0</v>
      </c>
      <c r="DQ675">
        <f t="shared" si="1792"/>
        <v>0</v>
      </c>
      <c r="DR675">
        <f t="shared" si="1792"/>
        <v>0</v>
      </c>
      <c r="DS675">
        <f t="shared" si="1792"/>
        <v>0</v>
      </c>
      <c r="DT675">
        <f t="shared" si="1792"/>
        <v>0</v>
      </c>
      <c r="DU675">
        <f t="shared" si="1792"/>
        <v>0</v>
      </c>
      <c r="DV675">
        <f t="shared" si="1792"/>
        <v>0</v>
      </c>
      <c r="DW675">
        <f t="shared" si="1792"/>
        <v>0</v>
      </c>
      <c r="DX675">
        <f t="shared" ref="DX675:DZ679" si="1793">IF($C675&lt;&gt;"",IF(BL674&gt;0,1,0),0)</f>
        <v>0</v>
      </c>
      <c r="DY675">
        <f t="shared" si="1793"/>
        <v>0</v>
      </c>
      <c r="DZ675">
        <f t="shared" si="1793"/>
        <v>0</v>
      </c>
    </row>
    <row r="676" spans="1:130">
      <c r="A676" s="106"/>
      <c r="B676" s="19" t="s">
        <v>2</v>
      </c>
      <c r="C676" s="97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18">
        <v>0</v>
      </c>
      <c r="AK676" s="41" t="s">
        <v>16</v>
      </c>
      <c r="AL676" s="41" t="s">
        <v>16</v>
      </c>
      <c r="AM676" s="18">
        <v>290</v>
      </c>
      <c r="AN676" s="41" t="s">
        <v>16</v>
      </c>
      <c r="AO676" s="18">
        <v>0</v>
      </c>
      <c r="AP676" s="18">
        <v>0</v>
      </c>
      <c r="AQ676" s="41" t="s">
        <v>16</v>
      </c>
      <c r="AR676" s="18">
        <v>46</v>
      </c>
      <c r="AS676" s="18">
        <v>0</v>
      </c>
      <c r="AT676" s="18">
        <v>0</v>
      </c>
      <c r="AU676" s="18">
        <v>0</v>
      </c>
      <c r="AV676" s="18">
        <v>0</v>
      </c>
      <c r="AW676" s="18">
        <v>0</v>
      </c>
      <c r="AX676" s="18">
        <v>0</v>
      </c>
      <c r="AY676" s="18">
        <v>0</v>
      </c>
      <c r="AZ676" s="18">
        <v>0</v>
      </c>
      <c r="BA676" s="18">
        <v>0</v>
      </c>
      <c r="BB676" s="18">
        <v>0</v>
      </c>
      <c r="BC676" s="18">
        <v>0</v>
      </c>
      <c r="BD676" s="18">
        <v>0</v>
      </c>
      <c r="BE676" s="18">
        <v>0</v>
      </c>
      <c r="BF676" s="18">
        <v>0</v>
      </c>
      <c r="BG676" s="18">
        <v>0</v>
      </c>
      <c r="BH676" s="18">
        <v>0</v>
      </c>
      <c r="BI676" s="18">
        <v>0</v>
      </c>
      <c r="BJ676" s="118">
        <v>0</v>
      </c>
      <c r="BK676" s="118">
        <v>0</v>
      </c>
      <c r="BL676" s="118">
        <v>0</v>
      </c>
      <c r="BM676" s="118">
        <v>0</v>
      </c>
      <c r="BN676" s="118">
        <v>0</v>
      </c>
      <c r="BO676" s="103"/>
      <c r="BP676">
        <f t="shared" si="1787"/>
        <v>0</v>
      </c>
      <c r="BQ676">
        <f t="shared" si="1787"/>
        <v>0</v>
      </c>
      <c r="BR676">
        <f t="shared" si="1787"/>
        <v>0</v>
      </c>
      <c r="BS676">
        <f t="shared" si="1787"/>
        <v>0</v>
      </c>
      <c r="BT676">
        <f t="shared" si="1787"/>
        <v>0</v>
      </c>
      <c r="BU676">
        <f t="shared" si="1787"/>
        <v>0</v>
      </c>
      <c r="BV676">
        <f t="shared" si="1787"/>
        <v>0</v>
      </c>
      <c r="BW676">
        <f t="shared" si="1787"/>
        <v>0</v>
      </c>
      <c r="BX676">
        <f t="shared" si="1787"/>
        <v>0</v>
      </c>
      <c r="BY676">
        <f t="shared" si="1787"/>
        <v>0</v>
      </c>
      <c r="BZ676">
        <f t="shared" si="1788"/>
        <v>0</v>
      </c>
      <c r="CA676">
        <f t="shared" si="1788"/>
        <v>0</v>
      </c>
      <c r="CB676">
        <f t="shared" si="1788"/>
        <v>0</v>
      </c>
      <c r="CC676">
        <f t="shared" si="1788"/>
        <v>0</v>
      </c>
      <c r="CD676">
        <f t="shared" si="1788"/>
        <v>0</v>
      </c>
      <c r="CE676">
        <f t="shared" si="1788"/>
        <v>0</v>
      </c>
      <c r="CF676">
        <f t="shared" si="1788"/>
        <v>0</v>
      </c>
      <c r="CG676">
        <f t="shared" si="1788"/>
        <v>0</v>
      </c>
      <c r="CH676">
        <f t="shared" si="1788"/>
        <v>0</v>
      </c>
      <c r="CI676">
        <f t="shared" si="1788"/>
        <v>0</v>
      </c>
      <c r="CJ676">
        <f t="shared" si="1789"/>
        <v>0</v>
      </c>
      <c r="CK676">
        <f t="shared" si="1789"/>
        <v>0</v>
      </c>
      <c r="CL676">
        <f t="shared" si="1789"/>
        <v>0</v>
      </c>
      <c r="CM676">
        <f t="shared" si="1789"/>
        <v>0</v>
      </c>
      <c r="CN676">
        <f t="shared" si="1789"/>
        <v>0</v>
      </c>
      <c r="CO676">
        <f t="shared" si="1789"/>
        <v>0</v>
      </c>
      <c r="CP676">
        <f t="shared" si="1789"/>
        <v>0</v>
      </c>
      <c r="CQ676">
        <f t="shared" si="1789"/>
        <v>0</v>
      </c>
      <c r="CR676">
        <f t="shared" si="1789"/>
        <v>0</v>
      </c>
      <c r="CS676">
        <f t="shared" si="1789"/>
        <v>0</v>
      </c>
      <c r="CT676">
        <f t="shared" si="1790"/>
        <v>0</v>
      </c>
      <c r="CU676">
        <f t="shared" si="1790"/>
        <v>0</v>
      </c>
      <c r="CV676">
        <f t="shared" si="1790"/>
        <v>0</v>
      </c>
      <c r="CW676">
        <f t="shared" si="1790"/>
        <v>0</v>
      </c>
      <c r="CX676">
        <f t="shared" si="1790"/>
        <v>0</v>
      </c>
      <c r="CY676">
        <f t="shared" si="1790"/>
        <v>0</v>
      </c>
      <c r="CZ676">
        <f t="shared" si="1790"/>
        <v>0</v>
      </c>
      <c r="DA676">
        <f t="shared" si="1790"/>
        <v>0</v>
      </c>
      <c r="DB676">
        <f t="shared" si="1790"/>
        <v>0</v>
      </c>
      <c r="DC676">
        <f t="shared" si="1790"/>
        <v>0</v>
      </c>
      <c r="DD676">
        <f t="shared" si="1791"/>
        <v>0</v>
      </c>
      <c r="DE676">
        <f t="shared" si="1791"/>
        <v>0</v>
      </c>
      <c r="DF676">
        <f t="shared" si="1791"/>
        <v>0</v>
      </c>
      <c r="DG676">
        <f t="shared" si="1791"/>
        <v>0</v>
      </c>
      <c r="DH676">
        <f t="shared" si="1791"/>
        <v>0</v>
      </c>
      <c r="DI676">
        <f t="shared" si="1791"/>
        <v>0</v>
      </c>
      <c r="DJ676">
        <f t="shared" si="1791"/>
        <v>0</v>
      </c>
      <c r="DK676">
        <f t="shared" si="1791"/>
        <v>0</v>
      </c>
      <c r="DL676">
        <f t="shared" si="1791"/>
        <v>0</v>
      </c>
      <c r="DM676">
        <f t="shared" si="1791"/>
        <v>0</v>
      </c>
      <c r="DN676">
        <f t="shared" si="1792"/>
        <v>0</v>
      </c>
      <c r="DO676">
        <f t="shared" si="1792"/>
        <v>0</v>
      </c>
      <c r="DP676">
        <f t="shared" si="1792"/>
        <v>0</v>
      </c>
      <c r="DQ676">
        <f t="shared" si="1792"/>
        <v>0</v>
      </c>
      <c r="DR676">
        <f t="shared" si="1792"/>
        <v>0</v>
      </c>
      <c r="DS676">
        <f t="shared" si="1792"/>
        <v>0</v>
      </c>
      <c r="DT676">
        <f t="shared" si="1792"/>
        <v>0</v>
      </c>
      <c r="DU676">
        <f t="shared" si="1792"/>
        <v>0</v>
      </c>
      <c r="DV676">
        <f t="shared" si="1792"/>
        <v>0</v>
      </c>
      <c r="DW676">
        <f t="shared" si="1792"/>
        <v>0</v>
      </c>
      <c r="DX676">
        <f t="shared" si="1793"/>
        <v>0</v>
      </c>
      <c r="DY676">
        <f t="shared" si="1793"/>
        <v>0</v>
      </c>
      <c r="DZ676">
        <f t="shared" si="1793"/>
        <v>0</v>
      </c>
    </row>
    <row r="677" spans="1:130">
      <c r="A677" s="106" t="str">
        <f>IF(LEFT(B756,1)&lt;&gt;"",IF(LEFT(B756,1)&lt;&gt;" ",COUNT($A$66:A673)+1,""),"")</f>
        <v/>
      </c>
      <c r="B677" s="59" t="s">
        <v>3</v>
      </c>
      <c r="C677" s="97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>
        <v>0</v>
      </c>
      <c r="AK677" s="18">
        <v>284.40899999999999</v>
      </c>
      <c r="AL677" s="18">
        <v>263.96899999999999</v>
      </c>
      <c r="AM677" s="18">
        <v>8</v>
      </c>
      <c r="AN677" s="18">
        <v>98.835000000000008</v>
      </c>
      <c r="AO677" s="18">
        <v>273.22800000000001</v>
      </c>
      <c r="AP677" s="18">
        <v>5.1920000000000002</v>
      </c>
      <c r="AQ677" s="18">
        <v>4.8000000000000001E-2</v>
      </c>
      <c r="AR677" s="41" t="s">
        <v>16</v>
      </c>
      <c r="AS677" s="18">
        <v>11.3926543</v>
      </c>
      <c r="AT677" s="18">
        <v>21.097570399999999</v>
      </c>
      <c r="AU677" s="18">
        <v>8.9113875</v>
      </c>
      <c r="AV677" s="18">
        <v>13.679164400000001</v>
      </c>
      <c r="AW677" s="18">
        <v>1.1785249</v>
      </c>
      <c r="AX677" s="18">
        <v>0</v>
      </c>
      <c r="AY677" s="18">
        <v>0</v>
      </c>
      <c r="AZ677" s="18">
        <v>0.16796420000000001</v>
      </c>
      <c r="BA677" s="18">
        <v>0.54708230000000002</v>
      </c>
      <c r="BB677" s="18">
        <v>2.7647599</v>
      </c>
      <c r="BC677" s="18">
        <v>1.4526098000000001</v>
      </c>
      <c r="BD677" s="18">
        <v>6.1002899999999999E-2</v>
      </c>
      <c r="BE677" s="25">
        <v>0.42491509999999999</v>
      </c>
      <c r="BF677" s="18">
        <v>0.37394279999999996</v>
      </c>
      <c r="BG677" s="18">
        <v>0.33531960000000005</v>
      </c>
      <c r="BH677" s="18">
        <v>0.17603470000000002</v>
      </c>
      <c r="BI677" s="18">
        <v>0.53728640000000005</v>
      </c>
      <c r="BJ677" s="118">
        <v>0.59311000000000003</v>
      </c>
      <c r="BK677" s="107">
        <v>0.45160679999999997</v>
      </c>
      <c r="BL677" s="118">
        <v>0</v>
      </c>
      <c r="BM677" s="118">
        <v>0</v>
      </c>
      <c r="BN677" s="118">
        <v>0</v>
      </c>
      <c r="BO677" s="103"/>
      <c r="BP677">
        <f t="shared" si="1787"/>
        <v>0</v>
      </c>
      <c r="BQ677">
        <f t="shared" si="1787"/>
        <v>0</v>
      </c>
      <c r="BR677">
        <f t="shared" si="1787"/>
        <v>0</v>
      </c>
      <c r="BS677">
        <f t="shared" si="1787"/>
        <v>0</v>
      </c>
      <c r="BT677">
        <f t="shared" si="1787"/>
        <v>0</v>
      </c>
      <c r="BU677">
        <f t="shared" si="1787"/>
        <v>0</v>
      </c>
      <c r="BV677">
        <f t="shared" si="1787"/>
        <v>0</v>
      </c>
      <c r="BW677">
        <f t="shared" si="1787"/>
        <v>0</v>
      </c>
      <c r="BX677">
        <f t="shared" si="1787"/>
        <v>0</v>
      </c>
      <c r="BY677">
        <f t="shared" si="1787"/>
        <v>0</v>
      </c>
      <c r="BZ677">
        <f t="shared" si="1788"/>
        <v>0</v>
      </c>
      <c r="CA677">
        <f t="shared" si="1788"/>
        <v>0</v>
      </c>
      <c r="CB677">
        <f t="shared" si="1788"/>
        <v>0</v>
      </c>
      <c r="CC677">
        <f t="shared" si="1788"/>
        <v>0</v>
      </c>
      <c r="CD677">
        <f t="shared" si="1788"/>
        <v>0</v>
      </c>
      <c r="CE677">
        <f t="shared" si="1788"/>
        <v>0</v>
      </c>
      <c r="CF677">
        <f t="shared" si="1788"/>
        <v>0</v>
      </c>
      <c r="CG677">
        <f t="shared" si="1788"/>
        <v>0</v>
      </c>
      <c r="CH677">
        <f t="shared" si="1788"/>
        <v>0</v>
      </c>
      <c r="CI677">
        <f t="shared" si="1788"/>
        <v>0</v>
      </c>
      <c r="CJ677">
        <f t="shared" si="1789"/>
        <v>0</v>
      </c>
      <c r="CK677">
        <f t="shared" si="1789"/>
        <v>0</v>
      </c>
      <c r="CL677">
        <f t="shared" si="1789"/>
        <v>0</v>
      </c>
      <c r="CM677">
        <f t="shared" si="1789"/>
        <v>0</v>
      </c>
      <c r="CN677">
        <f t="shared" si="1789"/>
        <v>0</v>
      </c>
      <c r="CO677">
        <f t="shared" si="1789"/>
        <v>0</v>
      </c>
      <c r="CP677">
        <f t="shared" si="1789"/>
        <v>0</v>
      </c>
      <c r="CQ677">
        <f t="shared" si="1789"/>
        <v>0</v>
      </c>
      <c r="CR677">
        <f t="shared" si="1789"/>
        <v>0</v>
      </c>
      <c r="CS677">
        <f t="shared" si="1789"/>
        <v>0</v>
      </c>
      <c r="CT677">
        <f t="shared" si="1790"/>
        <v>0</v>
      </c>
      <c r="CU677">
        <f t="shared" si="1790"/>
        <v>0</v>
      </c>
      <c r="CV677">
        <f t="shared" si="1790"/>
        <v>0</v>
      </c>
      <c r="CW677">
        <f t="shared" si="1790"/>
        <v>0</v>
      </c>
      <c r="CX677">
        <f t="shared" si="1790"/>
        <v>0</v>
      </c>
      <c r="CY677">
        <f t="shared" si="1790"/>
        <v>0</v>
      </c>
      <c r="CZ677">
        <f t="shared" si="1790"/>
        <v>0</v>
      </c>
      <c r="DA677">
        <f t="shared" si="1790"/>
        <v>0</v>
      </c>
      <c r="DB677">
        <f t="shared" si="1790"/>
        <v>0</v>
      </c>
      <c r="DC677">
        <f t="shared" si="1790"/>
        <v>0</v>
      </c>
      <c r="DD677">
        <f t="shared" si="1791"/>
        <v>0</v>
      </c>
      <c r="DE677">
        <f t="shared" si="1791"/>
        <v>0</v>
      </c>
      <c r="DF677">
        <f t="shared" si="1791"/>
        <v>0</v>
      </c>
      <c r="DG677">
        <f t="shared" si="1791"/>
        <v>0</v>
      </c>
      <c r="DH677">
        <f t="shared" si="1791"/>
        <v>0</v>
      </c>
      <c r="DI677">
        <f t="shared" si="1791"/>
        <v>0</v>
      </c>
      <c r="DJ677">
        <f t="shared" si="1791"/>
        <v>0</v>
      </c>
      <c r="DK677">
        <f t="shared" si="1791"/>
        <v>0</v>
      </c>
      <c r="DL677">
        <f t="shared" si="1791"/>
        <v>0</v>
      </c>
      <c r="DM677">
        <f t="shared" si="1791"/>
        <v>0</v>
      </c>
      <c r="DN677">
        <f t="shared" si="1792"/>
        <v>0</v>
      </c>
      <c r="DO677">
        <f t="shared" si="1792"/>
        <v>0</v>
      </c>
      <c r="DP677">
        <f t="shared" si="1792"/>
        <v>0</v>
      </c>
      <c r="DQ677">
        <f t="shared" si="1792"/>
        <v>0</v>
      </c>
      <c r="DR677">
        <f t="shared" si="1792"/>
        <v>0</v>
      </c>
      <c r="DS677">
        <f t="shared" si="1792"/>
        <v>0</v>
      </c>
      <c r="DT677">
        <f t="shared" si="1792"/>
        <v>0</v>
      </c>
      <c r="DU677">
        <f t="shared" si="1792"/>
        <v>0</v>
      </c>
      <c r="DV677">
        <f t="shared" si="1792"/>
        <v>0</v>
      </c>
      <c r="DW677">
        <f t="shared" si="1792"/>
        <v>0</v>
      </c>
      <c r="DX677">
        <f t="shared" si="1793"/>
        <v>0</v>
      </c>
      <c r="DY677">
        <f t="shared" si="1793"/>
        <v>0</v>
      </c>
      <c r="DZ677">
        <f t="shared" si="1793"/>
        <v>0</v>
      </c>
    </row>
    <row r="678" spans="1:130">
      <c r="A678" s="106" t="str">
        <f>IF(LEFT(B757,1)&lt;&gt;"",IF(LEFT(B757,1)&lt;&gt;" ",COUNT($A$66:A677)+1,""),"")</f>
        <v/>
      </c>
      <c r="B678" s="19" t="s">
        <v>18</v>
      </c>
      <c r="C678" s="97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>
        <f>1200+227.688573901558</f>
        <v>1427.6885739015579</v>
      </c>
      <c r="AK678" s="18">
        <v>237.60873874412573</v>
      </c>
      <c r="AL678" s="18">
        <v>251.63753110312496</v>
      </c>
      <c r="AM678" s="18">
        <v>270.21479849999997</v>
      </c>
      <c r="AN678" s="18">
        <v>288.30599999999998</v>
      </c>
      <c r="AO678" s="18">
        <v>268.47800000000001</v>
      </c>
      <c r="AP678" s="18">
        <v>0</v>
      </c>
      <c r="AQ678" s="18">
        <v>0</v>
      </c>
      <c r="AR678" s="18">
        <v>0</v>
      </c>
      <c r="AS678" s="18">
        <v>0</v>
      </c>
      <c r="AT678" s="18">
        <v>0</v>
      </c>
      <c r="AU678" s="18">
        <v>0</v>
      </c>
      <c r="AV678" s="18">
        <v>0</v>
      </c>
      <c r="AW678" s="18">
        <v>0</v>
      </c>
      <c r="AX678" s="18">
        <v>0</v>
      </c>
      <c r="AY678" s="18">
        <v>0</v>
      </c>
      <c r="AZ678" s="18">
        <v>0</v>
      </c>
      <c r="BA678" s="18">
        <v>0</v>
      </c>
      <c r="BB678" s="18">
        <v>0</v>
      </c>
      <c r="BC678" s="18">
        <v>0</v>
      </c>
      <c r="BD678" s="18">
        <v>0</v>
      </c>
      <c r="BE678" s="25">
        <v>0</v>
      </c>
      <c r="BF678" s="18">
        <v>0</v>
      </c>
      <c r="BG678" s="18">
        <v>0</v>
      </c>
      <c r="BH678" s="18">
        <v>0</v>
      </c>
      <c r="BI678" s="18">
        <v>0</v>
      </c>
      <c r="BJ678" s="118">
        <v>0</v>
      </c>
      <c r="BK678" s="118">
        <v>0</v>
      </c>
      <c r="BL678" s="118">
        <v>0</v>
      </c>
      <c r="BM678" s="118">
        <v>0</v>
      </c>
      <c r="BN678" s="118">
        <v>0</v>
      </c>
      <c r="BO678" s="103"/>
      <c r="BP678">
        <f t="shared" si="1787"/>
        <v>0</v>
      </c>
      <c r="BQ678">
        <f t="shared" si="1787"/>
        <v>0</v>
      </c>
      <c r="BR678">
        <f t="shared" si="1787"/>
        <v>0</v>
      </c>
      <c r="BS678">
        <f t="shared" si="1787"/>
        <v>0</v>
      </c>
      <c r="BT678">
        <f t="shared" si="1787"/>
        <v>0</v>
      </c>
      <c r="BU678">
        <f t="shared" si="1787"/>
        <v>0</v>
      </c>
      <c r="BV678">
        <f t="shared" si="1787"/>
        <v>0</v>
      </c>
      <c r="BW678">
        <f t="shared" si="1787"/>
        <v>0</v>
      </c>
      <c r="BX678">
        <f t="shared" si="1787"/>
        <v>0</v>
      </c>
      <c r="BY678">
        <f t="shared" si="1787"/>
        <v>0</v>
      </c>
      <c r="BZ678">
        <f t="shared" si="1788"/>
        <v>0</v>
      </c>
      <c r="CA678">
        <f t="shared" si="1788"/>
        <v>0</v>
      </c>
      <c r="CB678">
        <f t="shared" si="1788"/>
        <v>0</v>
      </c>
      <c r="CC678">
        <f t="shared" si="1788"/>
        <v>0</v>
      </c>
      <c r="CD678">
        <f t="shared" si="1788"/>
        <v>0</v>
      </c>
      <c r="CE678">
        <f t="shared" si="1788"/>
        <v>0</v>
      </c>
      <c r="CF678">
        <f t="shared" si="1788"/>
        <v>0</v>
      </c>
      <c r="CG678">
        <f t="shared" si="1788"/>
        <v>0</v>
      </c>
      <c r="CH678">
        <f t="shared" si="1788"/>
        <v>0</v>
      </c>
      <c r="CI678">
        <f t="shared" si="1788"/>
        <v>0</v>
      </c>
      <c r="CJ678">
        <f t="shared" si="1789"/>
        <v>0</v>
      </c>
      <c r="CK678">
        <f t="shared" si="1789"/>
        <v>0</v>
      </c>
      <c r="CL678">
        <f t="shared" si="1789"/>
        <v>0</v>
      </c>
      <c r="CM678">
        <f t="shared" si="1789"/>
        <v>0</v>
      </c>
      <c r="CN678">
        <f t="shared" si="1789"/>
        <v>0</v>
      </c>
      <c r="CO678">
        <f t="shared" si="1789"/>
        <v>0</v>
      </c>
      <c r="CP678">
        <f t="shared" si="1789"/>
        <v>0</v>
      </c>
      <c r="CQ678">
        <f t="shared" si="1789"/>
        <v>0</v>
      </c>
      <c r="CR678">
        <f t="shared" si="1789"/>
        <v>0</v>
      </c>
      <c r="CS678">
        <f t="shared" si="1789"/>
        <v>0</v>
      </c>
      <c r="CT678">
        <f t="shared" si="1790"/>
        <v>0</v>
      </c>
      <c r="CU678">
        <f t="shared" si="1790"/>
        <v>0</v>
      </c>
      <c r="CV678">
        <f t="shared" si="1790"/>
        <v>0</v>
      </c>
      <c r="CW678">
        <f t="shared" si="1790"/>
        <v>0</v>
      </c>
      <c r="CX678">
        <f t="shared" si="1790"/>
        <v>0</v>
      </c>
      <c r="CY678">
        <f t="shared" si="1790"/>
        <v>0</v>
      </c>
      <c r="CZ678">
        <f t="shared" si="1790"/>
        <v>0</v>
      </c>
      <c r="DA678">
        <f t="shared" si="1790"/>
        <v>0</v>
      </c>
      <c r="DB678">
        <f t="shared" si="1790"/>
        <v>0</v>
      </c>
      <c r="DC678">
        <f t="shared" si="1790"/>
        <v>0</v>
      </c>
      <c r="DD678">
        <f t="shared" si="1791"/>
        <v>0</v>
      </c>
      <c r="DE678">
        <f t="shared" si="1791"/>
        <v>0</v>
      </c>
      <c r="DF678">
        <f t="shared" si="1791"/>
        <v>0</v>
      </c>
      <c r="DG678">
        <f t="shared" si="1791"/>
        <v>0</v>
      </c>
      <c r="DH678">
        <f t="shared" si="1791"/>
        <v>0</v>
      </c>
      <c r="DI678">
        <f t="shared" si="1791"/>
        <v>0</v>
      </c>
      <c r="DJ678">
        <f t="shared" si="1791"/>
        <v>0</v>
      </c>
      <c r="DK678">
        <f t="shared" si="1791"/>
        <v>0</v>
      </c>
      <c r="DL678">
        <f t="shared" si="1791"/>
        <v>0</v>
      </c>
      <c r="DM678">
        <f t="shared" si="1791"/>
        <v>0</v>
      </c>
      <c r="DN678">
        <f t="shared" si="1792"/>
        <v>0</v>
      </c>
      <c r="DO678">
        <f t="shared" si="1792"/>
        <v>0</v>
      </c>
      <c r="DP678">
        <f t="shared" si="1792"/>
        <v>0</v>
      </c>
      <c r="DQ678">
        <f t="shared" si="1792"/>
        <v>0</v>
      </c>
      <c r="DR678">
        <f t="shared" si="1792"/>
        <v>0</v>
      </c>
      <c r="DS678">
        <f t="shared" si="1792"/>
        <v>0</v>
      </c>
      <c r="DT678">
        <f t="shared" si="1792"/>
        <v>0</v>
      </c>
      <c r="DU678">
        <f t="shared" si="1792"/>
        <v>0</v>
      </c>
      <c r="DV678">
        <f t="shared" si="1792"/>
        <v>0</v>
      </c>
      <c r="DW678">
        <f t="shared" si="1792"/>
        <v>0</v>
      </c>
      <c r="DX678">
        <f t="shared" si="1793"/>
        <v>0</v>
      </c>
      <c r="DY678">
        <f t="shared" si="1793"/>
        <v>0</v>
      </c>
      <c r="DZ678">
        <f t="shared" si="1793"/>
        <v>0</v>
      </c>
    </row>
    <row r="679" spans="1:130">
      <c r="A679" s="106"/>
      <c r="B679" s="19" t="s">
        <v>205</v>
      </c>
      <c r="C679" s="97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41" t="s">
        <v>16</v>
      </c>
      <c r="AK679" s="41" t="s">
        <v>16</v>
      </c>
      <c r="AL679" s="41" t="s">
        <v>16</v>
      </c>
      <c r="AM679" s="18">
        <v>46</v>
      </c>
      <c r="AN679" s="41" t="s">
        <v>16</v>
      </c>
      <c r="AO679" s="18">
        <v>124.28700000000001</v>
      </c>
      <c r="AP679" s="18">
        <v>0</v>
      </c>
      <c r="AQ679" s="18">
        <v>0</v>
      </c>
      <c r="AR679" s="18">
        <v>24.0488727</v>
      </c>
      <c r="AS679" s="18">
        <v>27.321999999999999</v>
      </c>
      <c r="AT679" s="18">
        <v>20.453584399999997</v>
      </c>
      <c r="AU679" s="18">
        <v>34.653683000000001</v>
      </c>
      <c r="AV679" s="18">
        <v>43.223999999999997</v>
      </c>
      <c r="AW679" s="18">
        <v>43.686</v>
      </c>
      <c r="AX679" s="18">
        <v>63.276000000000003</v>
      </c>
      <c r="AY679" s="18">
        <v>135.38399999999999</v>
      </c>
      <c r="AZ679" s="18">
        <v>147.03364869999999</v>
      </c>
      <c r="BA679" s="18">
        <v>135.94527630000002</v>
      </c>
      <c r="BB679" s="18">
        <v>217.59200000000001</v>
      </c>
      <c r="BC679" s="18">
        <v>247.4893366</v>
      </c>
      <c r="BD679" s="18">
        <v>322.43905580000001</v>
      </c>
      <c r="BE679" s="25">
        <v>486.20860750000003</v>
      </c>
      <c r="BF679" s="18">
        <v>361.04602979999999</v>
      </c>
      <c r="BG679" s="18">
        <v>415.86919080000001</v>
      </c>
      <c r="BH679" s="18">
        <v>442.49392699999999</v>
      </c>
      <c r="BI679" s="18">
        <v>439.82041139999995</v>
      </c>
      <c r="BJ679" s="118">
        <v>473.54868439999996</v>
      </c>
      <c r="BK679" s="118">
        <v>487.44420839999998</v>
      </c>
      <c r="BL679" s="118">
        <v>643.03599999999994</v>
      </c>
      <c r="BM679" s="118">
        <v>628.33299999999997</v>
      </c>
      <c r="BN679" s="118">
        <v>650</v>
      </c>
      <c r="BO679" s="103"/>
      <c r="BP679">
        <f t="shared" si="1787"/>
        <v>0</v>
      </c>
      <c r="BQ679">
        <f t="shared" si="1787"/>
        <v>0</v>
      </c>
      <c r="BR679">
        <f t="shared" si="1787"/>
        <v>0</v>
      </c>
      <c r="BS679">
        <f t="shared" si="1787"/>
        <v>0</v>
      </c>
      <c r="BT679">
        <f t="shared" si="1787"/>
        <v>0</v>
      </c>
      <c r="BU679">
        <f t="shared" si="1787"/>
        <v>0</v>
      </c>
      <c r="BV679">
        <f t="shared" si="1787"/>
        <v>0</v>
      </c>
      <c r="BW679">
        <f t="shared" si="1787"/>
        <v>0</v>
      </c>
      <c r="BX679">
        <f t="shared" si="1787"/>
        <v>0</v>
      </c>
      <c r="BY679">
        <f t="shared" si="1787"/>
        <v>0</v>
      </c>
      <c r="BZ679">
        <f t="shared" si="1788"/>
        <v>0</v>
      </c>
      <c r="CA679">
        <f t="shared" si="1788"/>
        <v>0</v>
      </c>
      <c r="CB679">
        <f t="shared" si="1788"/>
        <v>0</v>
      </c>
      <c r="CC679">
        <f t="shared" si="1788"/>
        <v>0</v>
      </c>
      <c r="CD679">
        <f t="shared" si="1788"/>
        <v>0</v>
      </c>
      <c r="CE679">
        <f t="shared" si="1788"/>
        <v>0</v>
      </c>
      <c r="CF679">
        <f t="shared" si="1788"/>
        <v>0</v>
      </c>
      <c r="CG679">
        <f t="shared" si="1788"/>
        <v>0</v>
      </c>
      <c r="CH679">
        <f t="shared" si="1788"/>
        <v>0</v>
      </c>
      <c r="CI679">
        <f t="shared" si="1788"/>
        <v>0</v>
      </c>
      <c r="CJ679">
        <f t="shared" si="1789"/>
        <v>0</v>
      </c>
      <c r="CK679">
        <f t="shared" si="1789"/>
        <v>0</v>
      </c>
      <c r="CL679">
        <f t="shared" si="1789"/>
        <v>0</v>
      </c>
      <c r="CM679">
        <f t="shared" si="1789"/>
        <v>0</v>
      </c>
      <c r="CN679">
        <f t="shared" si="1789"/>
        <v>0</v>
      </c>
      <c r="CO679">
        <f t="shared" si="1789"/>
        <v>0</v>
      </c>
      <c r="CP679">
        <f t="shared" si="1789"/>
        <v>0</v>
      </c>
      <c r="CQ679">
        <f t="shared" si="1789"/>
        <v>0</v>
      </c>
      <c r="CR679">
        <f t="shared" si="1789"/>
        <v>0</v>
      </c>
      <c r="CS679">
        <f t="shared" si="1789"/>
        <v>0</v>
      </c>
      <c r="CT679">
        <f t="shared" si="1790"/>
        <v>0</v>
      </c>
      <c r="CU679">
        <f t="shared" si="1790"/>
        <v>0</v>
      </c>
      <c r="CV679">
        <f t="shared" si="1790"/>
        <v>0</v>
      </c>
      <c r="CW679">
        <f t="shared" si="1790"/>
        <v>0</v>
      </c>
      <c r="CX679">
        <f t="shared" si="1790"/>
        <v>0</v>
      </c>
      <c r="CY679">
        <f t="shared" si="1790"/>
        <v>0</v>
      </c>
      <c r="CZ679">
        <f t="shared" si="1790"/>
        <v>0</v>
      </c>
      <c r="DA679">
        <f t="shared" si="1790"/>
        <v>0</v>
      </c>
      <c r="DB679">
        <f t="shared" si="1790"/>
        <v>0</v>
      </c>
      <c r="DC679">
        <f t="shared" si="1790"/>
        <v>0</v>
      </c>
      <c r="DD679">
        <f t="shared" si="1791"/>
        <v>0</v>
      </c>
      <c r="DE679">
        <f t="shared" si="1791"/>
        <v>0</v>
      </c>
      <c r="DF679">
        <f t="shared" si="1791"/>
        <v>0</v>
      </c>
      <c r="DG679">
        <f t="shared" si="1791"/>
        <v>0</v>
      </c>
      <c r="DH679">
        <f t="shared" si="1791"/>
        <v>0</v>
      </c>
      <c r="DI679">
        <f t="shared" si="1791"/>
        <v>0</v>
      </c>
      <c r="DJ679">
        <f t="shared" si="1791"/>
        <v>0</v>
      </c>
      <c r="DK679">
        <f t="shared" si="1791"/>
        <v>0</v>
      </c>
      <c r="DL679">
        <f t="shared" si="1791"/>
        <v>0</v>
      </c>
      <c r="DM679">
        <f t="shared" si="1791"/>
        <v>0</v>
      </c>
      <c r="DN679">
        <f t="shared" si="1792"/>
        <v>0</v>
      </c>
      <c r="DO679">
        <f t="shared" si="1792"/>
        <v>0</v>
      </c>
      <c r="DP679">
        <f t="shared" si="1792"/>
        <v>0</v>
      </c>
      <c r="DQ679">
        <f t="shared" si="1792"/>
        <v>0</v>
      </c>
      <c r="DR679">
        <f t="shared" si="1792"/>
        <v>0</v>
      </c>
      <c r="DS679">
        <f t="shared" si="1792"/>
        <v>0</v>
      </c>
      <c r="DT679">
        <f t="shared" si="1792"/>
        <v>0</v>
      </c>
      <c r="DU679">
        <f t="shared" si="1792"/>
        <v>0</v>
      </c>
      <c r="DV679">
        <f t="shared" si="1792"/>
        <v>0</v>
      </c>
      <c r="DW679">
        <f t="shared" si="1792"/>
        <v>0</v>
      </c>
      <c r="DX679">
        <f t="shared" si="1793"/>
        <v>0</v>
      </c>
      <c r="DY679">
        <f t="shared" si="1793"/>
        <v>0</v>
      </c>
      <c r="DZ679">
        <f t="shared" si="1793"/>
        <v>0</v>
      </c>
    </row>
    <row r="680" spans="1:130">
      <c r="A680" s="106"/>
      <c r="B680" s="19" t="s">
        <v>210</v>
      </c>
      <c r="C680" s="97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41"/>
      <c r="AK680" s="41"/>
      <c r="AL680" s="41"/>
      <c r="AM680" s="18"/>
      <c r="AN680" s="41"/>
      <c r="AO680" s="18">
        <v>15.7862903225806</v>
      </c>
      <c r="AP680" s="18">
        <v>9.0476190476190474</v>
      </c>
      <c r="AQ680" s="18">
        <v>0</v>
      </c>
      <c r="AR680" s="18">
        <v>0</v>
      </c>
      <c r="AS680" s="18">
        <v>0</v>
      </c>
      <c r="AT680" s="18">
        <v>0</v>
      </c>
      <c r="AU680" s="18">
        <v>0</v>
      </c>
      <c r="AV680" s="18">
        <v>0</v>
      </c>
      <c r="AW680" s="18">
        <v>0</v>
      </c>
      <c r="AX680" s="18">
        <v>0</v>
      </c>
      <c r="AY680" s="18">
        <v>0</v>
      </c>
      <c r="AZ680" s="18">
        <v>0</v>
      </c>
      <c r="BA680" s="18">
        <v>0</v>
      </c>
      <c r="BB680" s="18">
        <v>0</v>
      </c>
      <c r="BC680" s="18">
        <v>0.170794192997438</v>
      </c>
      <c r="BD680" s="18">
        <v>0</v>
      </c>
      <c r="BE680" s="25">
        <v>100.78387458006719</v>
      </c>
      <c r="BF680" s="18">
        <v>0</v>
      </c>
      <c r="BG680" s="18">
        <v>0</v>
      </c>
      <c r="BH680" s="18">
        <v>381.91196698762036</v>
      </c>
      <c r="BI680" s="118">
        <v>743.31136099263279</v>
      </c>
      <c r="BJ680" s="118">
        <v>713.70067014147435</v>
      </c>
      <c r="BK680" s="18">
        <v>0</v>
      </c>
      <c r="BL680" s="18">
        <v>0</v>
      </c>
      <c r="BM680" s="18">
        <v>0</v>
      </c>
      <c r="BN680" s="18">
        <v>0</v>
      </c>
      <c r="BO680" s="103"/>
      <c r="BP680">
        <f t="shared" si="1787"/>
        <v>0</v>
      </c>
      <c r="BQ680">
        <f t="shared" si="1787"/>
        <v>0</v>
      </c>
      <c r="BR680">
        <f t="shared" si="1787"/>
        <v>0</v>
      </c>
      <c r="BS680">
        <f t="shared" si="1787"/>
        <v>0</v>
      </c>
      <c r="BT680">
        <f t="shared" si="1787"/>
        <v>0</v>
      </c>
      <c r="BU680">
        <f t="shared" si="1787"/>
        <v>0</v>
      </c>
      <c r="BV680">
        <f t="shared" si="1787"/>
        <v>0</v>
      </c>
      <c r="BW680">
        <f t="shared" si="1787"/>
        <v>0</v>
      </c>
      <c r="BX680">
        <f t="shared" si="1787"/>
        <v>0</v>
      </c>
      <c r="BY680">
        <f t="shared" si="1787"/>
        <v>0</v>
      </c>
      <c r="BZ680">
        <f t="shared" si="1788"/>
        <v>0</v>
      </c>
      <c r="CA680">
        <f t="shared" si="1788"/>
        <v>0</v>
      </c>
      <c r="CB680">
        <f t="shared" si="1788"/>
        <v>0</v>
      </c>
      <c r="CC680">
        <f t="shared" si="1788"/>
        <v>0</v>
      </c>
      <c r="CD680">
        <f t="shared" si="1788"/>
        <v>0</v>
      </c>
      <c r="CE680">
        <f t="shared" si="1788"/>
        <v>0</v>
      </c>
      <c r="CF680">
        <f t="shared" si="1788"/>
        <v>0</v>
      </c>
      <c r="CG680">
        <f t="shared" si="1788"/>
        <v>0</v>
      </c>
      <c r="CH680">
        <f t="shared" si="1788"/>
        <v>0</v>
      </c>
      <c r="CI680">
        <f t="shared" si="1788"/>
        <v>0</v>
      </c>
      <c r="CJ680">
        <f t="shared" si="1789"/>
        <v>0</v>
      </c>
      <c r="CK680">
        <f t="shared" si="1789"/>
        <v>0</v>
      </c>
      <c r="CL680">
        <f t="shared" si="1789"/>
        <v>0</v>
      </c>
      <c r="CM680">
        <f t="shared" si="1789"/>
        <v>0</v>
      </c>
      <c r="CN680">
        <f t="shared" si="1789"/>
        <v>0</v>
      </c>
      <c r="CO680">
        <f t="shared" si="1789"/>
        <v>0</v>
      </c>
      <c r="CP680">
        <f t="shared" si="1789"/>
        <v>0</v>
      </c>
      <c r="CQ680">
        <f t="shared" si="1789"/>
        <v>0</v>
      </c>
      <c r="CR680">
        <f t="shared" si="1789"/>
        <v>0</v>
      </c>
      <c r="CS680">
        <f t="shared" si="1789"/>
        <v>0</v>
      </c>
      <c r="CT680">
        <f t="shared" si="1790"/>
        <v>0</v>
      </c>
      <c r="CU680">
        <f t="shared" si="1790"/>
        <v>0</v>
      </c>
      <c r="CV680">
        <f t="shared" si="1790"/>
        <v>0</v>
      </c>
      <c r="CW680">
        <f t="shared" si="1790"/>
        <v>0</v>
      </c>
      <c r="CX680">
        <f t="shared" si="1790"/>
        <v>0</v>
      </c>
      <c r="CY680">
        <f t="shared" si="1790"/>
        <v>0</v>
      </c>
      <c r="CZ680">
        <f t="shared" si="1790"/>
        <v>0</v>
      </c>
      <c r="DA680">
        <f t="shared" si="1790"/>
        <v>0</v>
      </c>
      <c r="DB680">
        <f t="shared" si="1790"/>
        <v>0</v>
      </c>
      <c r="DC680">
        <f t="shared" si="1790"/>
        <v>0</v>
      </c>
      <c r="DD680">
        <f t="shared" si="1791"/>
        <v>0</v>
      </c>
      <c r="DE680">
        <f t="shared" si="1791"/>
        <v>0</v>
      </c>
      <c r="DF680">
        <f t="shared" si="1791"/>
        <v>0</v>
      </c>
      <c r="DG680">
        <f t="shared" si="1791"/>
        <v>0</v>
      </c>
      <c r="DH680">
        <f t="shared" si="1791"/>
        <v>0</v>
      </c>
      <c r="DI680">
        <f t="shared" si="1791"/>
        <v>0</v>
      </c>
      <c r="DJ680">
        <f t="shared" si="1791"/>
        <v>0</v>
      </c>
      <c r="DK680">
        <f t="shared" si="1791"/>
        <v>0</v>
      </c>
      <c r="DL680">
        <f t="shared" si="1791"/>
        <v>0</v>
      </c>
      <c r="DM680">
        <f t="shared" si="1791"/>
        <v>0</v>
      </c>
      <c r="DN680">
        <f t="shared" si="1792"/>
        <v>0</v>
      </c>
      <c r="DO680">
        <f t="shared" si="1792"/>
        <v>0</v>
      </c>
      <c r="DP680">
        <f t="shared" si="1792"/>
        <v>0</v>
      </c>
      <c r="DQ680">
        <f t="shared" si="1792"/>
        <v>0</v>
      </c>
      <c r="DR680">
        <f t="shared" si="1792"/>
        <v>0</v>
      </c>
      <c r="DS680">
        <f t="shared" si="1792"/>
        <v>0</v>
      </c>
      <c r="DT680">
        <f t="shared" si="1792"/>
        <v>0</v>
      </c>
      <c r="DU680">
        <f t="shared" si="1792"/>
        <v>0</v>
      </c>
      <c r="DV680">
        <f t="shared" si="1792"/>
        <v>0</v>
      </c>
      <c r="DW680">
        <f t="shared" si="1792"/>
        <v>0</v>
      </c>
      <c r="DX680">
        <f>IF($C680&lt;&gt;"",IF(BL680&gt;0,1,0),0)</f>
        <v>0</v>
      </c>
      <c r="DY680">
        <f>IF($C680&lt;&gt;"",IF(BM680&gt;0,1,0),0)</f>
        <v>0</v>
      </c>
      <c r="DZ680">
        <f>IF($C680&lt;&gt;"",IF(BN680&gt;0,1,0),0)</f>
        <v>0</v>
      </c>
    </row>
    <row r="681" spans="1:130" ht="15.75">
      <c r="A681" s="106"/>
      <c r="B681" s="19"/>
      <c r="C681" s="97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41"/>
      <c r="AK681" s="41"/>
      <c r="AL681" s="41"/>
      <c r="AM681" s="18"/>
      <c r="AN681" s="41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25"/>
      <c r="BF681" s="18"/>
      <c r="BG681" s="18"/>
      <c r="BH681" s="18"/>
      <c r="BI681" s="18"/>
      <c r="BJ681" s="118"/>
      <c r="BK681" s="2"/>
      <c r="BL681" s="22"/>
      <c r="BM681" s="2"/>
      <c r="BN681" s="2"/>
      <c r="BO681" s="103"/>
    </row>
    <row r="682" spans="1:130">
      <c r="A682" s="105">
        <f>IF(LEFT(B682,1)&lt;&gt;"",IF(LEFT(B682,1)&lt;&gt;" ",COUNT($A$66:A681)+1,""),"")</f>
        <v>85</v>
      </c>
      <c r="B682" s="32" t="s">
        <v>96</v>
      </c>
      <c r="C682" s="97">
        <v>3</v>
      </c>
      <c r="D682" s="22">
        <f t="shared" ref="D682:AI682" si="1794">SUM(D683:D688)</f>
        <v>0</v>
      </c>
      <c r="E682" s="22">
        <f t="shared" si="1794"/>
        <v>0</v>
      </c>
      <c r="F682" s="22">
        <f t="shared" si="1794"/>
        <v>0</v>
      </c>
      <c r="G682" s="22">
        <f t="shared" si="1794"/>
        <v>0</v>
      </c>
      <c r="H682" s="22">
        <f t="shared" si="1794"/>
        <v>0</v>
      </c>
      <c r="I682" s="22">
        <f t="shared" si="1794"/>
        <v>0</v>
      </c>
      <c r="J682" s="22">
        <f t="shared" si="1794"/>
        <v>0</v>
      </c>
      <c r="K682" s="22">
        <f t="shared" si="1794"/>
        <v>0</v>
      </c>
      <c r="L682" s="22">
        <f t="shared" si="1794"/>
        <v>0</v>
      </c>
      <c r="M682" s="22">
        <f t="shared" si="1794"/>
        <v>0</v>
      </c>
      <c r="N682" s="22">
        <f t="shared" si="1794"/>
        <v>0</v>
      </c>
      <c r="O682" s="22">
        <f t="shared" si="1794"/>
        <v>0</v>
      </c>
      <c r="P682" s="22">
        <f t="shared" si="1794"/>
        <v>6.8000000000000005E-2</v>
      </c>
      <c r="Q682" s="22">
        <f t="shared" si="1794"/>
        <v>6.8000000000000005E-2</v>
      </c>
      <c r="R682" s="22">
        <f t="shared" si="1794"/>
        <v>0.51100000000000001</v>
      </c>
      <c r="S682" s="22">
        <f t="shared" si="1794"/>
        <v>0.57587579999999994</v>
      </c>
      <c r="T682" s="22">
        <f t="shared" si="1794"/>
        <v>0.51100000000000001</v>
      </c>
      <c r="U682" s="22">
        <f t="shared" si="1794"/>
        <v>0.68575180000000002</v>
      </c>
      <c r="V682" s="22">
        <f t="shared" si="1794"/>
        <v>0.91100000000000003</v>
      </c>
      <c r="W682" s="22">
        <f t="shared" si="1794"/>
        <v>2.0757677999999999</v>
      </c>
      <c r="X682" s="22">
        <f t="shared" si="1794"/>
        <v>47.408689100000004</v>
      </c>
      <c r="Y682" s="22">
        <f t="shared" si="1794"/>
        <v>277</v>
      </c>
      <c r="Z682" s="22">
        <f t="shared" si="1794"/>
        <v>245.17262875</v>
      </c>
      <c r="AA682" s="22">
        <f t="shared" si="1794"/>
        <v>238.87306770000001</v>
      </c>
      <c r="AB682" s="22">
        <f t="shared" si="1794"/>
        <v>374</v>
      </c>
      <c r="AC682" s="22">
        <f t="shared" si="1794"/>
        <v>323</v>
      </c>
      <c r="AD682" s="22">
        <f t="shared" si="1794"/>
        <v>395</v>
      </c>
      <c r="AE682" s="22">
        <f t="shared" si="1794"/>
        <v>356.44316500000002</v>
      </c>
      <c r="AF682" s="22">
        <f t="shared" si="1794"/>
        <v>346.37654400000002</v>
      </c>
      <c r="AG682" s="22">
        <f t="shared" si="1794"/>
        <v>789.88285270000006</v>
      </c>
      <c r="AH682" s="22">
        <f t="shared" si="1794"/>
        <v>656</v>
      </c>
      <c r="AI682" s="22">
        <f t="shared" si="1794"/>
        <v>635.02434819999996</v>
      </c>
      <c r="AJ682" s="22">
        <f t="shared" ref="AJ682:BK682" si="1795">SUM(AJ683:AJ688)</f>
        <v>859.31523329999993</v>
      </c>
      <c r="AK682" s="22">
        <f t="shared" si="1795"/>
        <v>1299.5623287000001</v>
      </c>
      <c r="AL682" s="22">
        <f t="shared" si="1795"/>
        <v>1402.2139208000001</v>
      </c>
      <c r="AM682" s="22">
        <f t="shared" si="1795"/>
        <v>1685.6511068999998</v>
      </c>
      <c r="AN682" s="22">
        <f t="shared" si="1795"/>
        <v>1764.9772414999998</v>
      </c>
      <c r="AO682" s="22">
        <f t="shared" si="1795"/>
        <v>1646.4906209000001</v>
      </c>
      <c r="AP682" s="22">
        <f t="shared" si="1795"/>
        <v>802.7860811999999</v>
      </c>
      <c r="AQ682" s="22">
        <f t="shared" si="1795"/>
        <v>805.10879399999999</v>
      </c>
      <c r="AR682" s="22">
        <f t="shared" si="1795"/>
        <v>869.92699870000001</v>
      </c>
      <c r="AS682" s="22">
        <f t="shared" si="1795"/>
        <v>912.10611719999997</v>
      </c>
      <c r="AT682" s="22">
        <f t="shared" si="1795"/>
        <v>1210.5278880999999</v>
      </c>
      <c r="AU682" s="22">
        <f t="shared" si="1795"/>
        <v>820.39950469999997</v>
      </c>
      <c r="AV682" s="22">
        <f t="shared" si="1795"/>
        <v>1658.1462543</v>
      </c>
      <c r="AW682" s="22">
        <f t="shared" si="1795"/>
        <v>405.6356629</v>
      </c>
      <c r="AX682" s="22">
        <f t="shared" si="1795"/>
        <v>432.06308539999998</v>
      </c>
      <c r="AY682" s="22">
        <f t="shared" si="1795"/>
        <v>435.49608720000003</v>
      </c>
      <c r="AZ682" s="22">
        <f t="shared" si="1795"/>
        <v>394.92069750000007</v>
      </c>
      <c r="BA682" s="22">
        <f t="shared" si="1795"/>
        <v>384.25719379999998</v>
      </c>
      <c r="BB682" s="22">
        <f t="shared" si="1795"/>
        <v>383.13193629999995</v>
      </c>
      <c r="BC682" s="22">
        <f t="shared" si="1795"/>
        <v>383.15349230000004</v>
      </c>
      <c r="BD682" s="22">
        <f t="shared" si="1795"/>
        <v>461.51735309999998</v>
      </c>
      <c r="BE682" s="22">
        <f t="shared" si="1795"/>
        <v>332.16047449999996</v>
      </c>
      <c r="BF682" s="22">
        <f t="shared" si="1795"/>
        <v>216.8829973</v>
      </c>
      <c r="BG682" s="22">
        <f t="shared" si="1795"/>
        <v>180.07877119999998</v>
      </c>
      <c r="BH682" s="22">
        <f t="shared" si="1795"/>
        <v>173.77302019999999</v>
      </c>
      <c r="BI682" s="22">
        <f t="shared" si="1795"/>
        <v>96.509690800000001</v>
      </c>
      <c r="BJ682" s="22">
        <f t="shared" si="1795"/>
        <v>93.07016990000001</v>
      </c>
      <c r="BK682" s="22">
        <f t="shared" si="1795"/>
        <v>93.171291699999998</v>
      </c>
      <c r="BL682" s="22">
        <f>SUM(BL683:BL688)</f>
        <v>95.512653700000001</v>
      </c>
      <c r="BM682" s="22">
        <f>SUM(BM683:BM688)</f>
        <v>96.419203499999995</v>
      </c>
      <c r="BN682" s="22">
        <f>SUM(BN683:BN688)</f>
        <v>92.887423400000003</v>
      </c>
      <c r="BO682" s="103"/>
      <c r="BP682">
        <f t="shared" ref="BP682:CU682" si="1796">IF($C682&lt;&gt;"",IF(D682&gt;0,1,0),0)</f>
        <v>0</v>
      </c>
      <c r="BQ682">
        <f t="shared" si="1796"/>
        <v>0</v>
      </c>
      <c r="BR682">
        <f t="shared" si="1796"/>
        <v>0</v>
      </c>
      <c r="BS682">
        <f t="shared" si="1796"/>
        <v>0</v>
      </c>
      <c r="BT682">
        <f t="shared" si="1796"/>
        <v>0</v>
      </c>
      <c r="BU682">
        <f t="shared" si="1796"/>
        <v>0</v>
      </c>
      <c r="BV682">
        <f t="shared" si="1796"/>
        <v>0</v>
      </c>
      <c r="BW682">
        <f t="shared" si="1796"/>
        <v>0</v>
      </c>
      <c r="BX682">
        <f t="shared" si="1796"/>
        <v>0</v>
      </c>
      <c r="BY682">
        <f t="shared" si="1796"/>
        <v>0</v>
      </c>
      <c r="BZ682">
        <f t="shared" si="1796"/>
        <v>0</v>
      </c>
      <c r="CA682">
        <f t="shared" si="1796"/>
        <v>0</v>
      </c>
      <c r="CB682">
        <f t="shared" si="1796"/>
        <v>1</v>
      </c>
      <c r="CC682">
        <f t="shared" si="1796"/>
        <v>1</v>
      </c>
      <c r="CD682">
        <f t="shared" si="1796"/>
        <v>1</v>
      </c>
      <c r="CE682">
        <f t="shared" si="1796"/>
        <v>1</v>
      </c>
      <c r="CF682">
        <f t="shared" si="1796"/>
        <v>1</v>
      </c>
      <c r="CG682">
        <f t="shared" si="1796"/>
        <v>1</v>
      </c>
      <c r="CH682">
        <f t="shared" si="1796"/>
        <v>1</v>
      </c>
      <c r="CI682">
        <f t="shared" si="1796"/>
        <v>1</v>
      </c>
      <c r="CJ682">
        <f t="shared" si="1796"/>
        <v>1</v>
      </c>
      <c r="CK682">
        <f t="shared" si="1796"/>
        <v>1</v>
      </c>
      <c r="CL682">
        <f t="shared" si="1796"/>
        <v>1</v>
      </c>
      <c r="CM682">
        <f t="shared" si="1796"/>
        <v>1</v>
      </c>
      <c r="CN682">
        <f t="shared" si="1796"/>
        <v>1</v>
      </c>
      <c r="CO682">
        <f t="shared" si="1796"/>
        <v>1</v>
      </c>
      <c r="CP682">
        <f t="shared" si="1796"/>
        <v>1</v>
      </c>
      <c r="CQ682">
        <f t="shared" si="1796"/>
        <v>1</v>
      </c>
      <c r="CR682">
        <f t="shared" si="1796"/>
        <v>1</v>
      </c>
      <c r="CS682">
        <f t="shared" si="1796"/>
        <v>1</v>
      </c>
      <c r="CT682">
        <f t="shared" si="1796"/>
        <v>1</v>
      </c>
      <c r="CU682">
        <f t="shared" si="1796"/>
        <v>1</v>
      </c>
      <c r="CV682">
        <f t="shared" ref="CV682:DZ682" si="1797">IF($C682&lt;&gt;"",IF(AJ682&gt;0,1,0),0)</f>
        <v>1</v>
      </c>
      <c r="CW682">
        <f t="shared" si="1797"/>
        <v>1</v>
      </c>
      <c r="CX682">
        <f t="shared" si="1797"/>
        <v>1</v>
      </c>
      <c r="CY682">
        <f t="shared" si="1797"/>
        <v>1</v>
      </c>
      <c r="CZ682">
        <f t="shared" si="1797"/>
        <v>1</v>
      </c>
      <c r="DA682">
        <f t="shared" si="1797"/>
        <v>1</v>
      </c>
      <c r="DB682">
        <f t="shared" si="1797"/>
        <v>1</v>
      </c>
      <c r="DC682">
        <f t="shared" si="1797"/>
        <v>1</v>
      </c>
      <c r="DD682">
        <f t="shared" si="1797"/>
        <v>1</v>
      </c>
      <c r="DE682">
        <f t="shared" si="1797"/>
        <v>1</v>
      </c>
      <c r="DF682">
        <f t="shared" si="1797"/>
        <v>1</v>
      </c>
      <c r="DG682">
        <f t="shared" si="1797"/>
        <v>1</v>
      </c>
      <c r="DH682">
        <f t="shared" si="1797"/>
        <v>1</v>
      </c>
      <c r="DI682">
        <f t="shared" si="1797"/>
        <v>1</v>
      </c>
      <c r="DJ682">
        <f t="shared" si="1797"/>
        <v>1</v>
      </c>
      <c r="DK682">
        <f t="shared" si="1797"/>
        <v>1</v>
      </c>
      <c r="DL682">
        <f t="shared" si="1797"/>
        <v>1</v>
      </c>
      <c r="DM682">
        <f t="shared" si="1797"/>
        <v>1</v>
      </c>
      <c r="DN682">
        <f t="shared" si="1797"/>
        <v>1</v>
      </c>
      <c r="DO682">
        <f t="shared" si="1797"/>
        <v>1</v>
      </c>
      <c r="DP682">
        <f t="shared" si="1797"/>
        <v>1</v>
      </c>
      <c r="DQ682">
        <f t="shared" si="1797"/>
        <v>1</v>
      </c>
      <c r="DR682">
        <f t="shared" si="1797"/>
        <v>1</v>
      </c>
      <c r="DS682">
        <f t="shared" si="1797"/>
        <v>1</v>
      </c>
      <c r="DT682">
        <f t="shared" si="1797"/>
        <v>1</v>
      </c>
      <c r="DU682">
        <f t="shared" si="1797"/>
        <v>1</v>
      </c>
      <c r="DV682">
        <f t="shared" si="1797"/>
        <v>1</v>
      </c>
      <c r="DW682">
        <f t="shared" si="1797"/>
        <v>1</v>
      </c>
      <c r="DX682">
        <f t="shared" si="1797"/>
        <v>1</v>
      </c>
      <c r="DY682">
        <f t="shared" si="1797"/>
        <v>1</v>
      </c>
      <c r="DZ682">
        <f t="shared" si="1797"/>
        <v>1</v>
      </c>
    </row>
    <row r="683" spans="1:130" ht="15.75">
      <c r="A683" s="106"/>
      <c r="B683" s="19" t="s">
        <v>2</v>
      </c>
      <c r="C683" s="97"/>
      <c r="D683" s="18">
        <v>0</v>
      </c>
      <c r="E683" s="18">
        <v>0</v>
      </c>
      <c r="F683" s="18">
        <v>0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22"/>
      <c r="S683" s="22"/>
      <c r="T683" s="22"/>
      <c r="U683" s="22"/>
      <c r="V683" s="22"/>
      <c r="W683" s="22"/>
      <c r="X683" s="18">
        <v>29</v>
      </c>
      <c r="Y683" s="18">
        <v>130</v>
      </c>
      <c r="Z683" s="18">
        <v>94</v>
      </c>
      <c r="AA683" s="41" t="s">
        <v>16</v>
      </c>
      <c r="AB683" s="18">
        <v>179</v>
      </c>
      <c r="AC683" s="18">
        <v>165</v>
      </c>
      <c r="AD683" s="18">
        <v>200</v>
      </c>
      <c r="AE683" s="41" t="s">
        <v>16</v>
      </c>
      <c r="AF683" s="18">
        <v>265</v>
      </c>
      <c r="AG683" s="41" t="s">
        <v>16</v>
      </c>
      <c r="AH683" s="18">
        <v>99</v>
      </c>
      <c r="AI683" s="41" t="s">
        <v>16</v>
      </c>
      <c r="AJ683" s="41" t="s">
        <v>16</v>
      </c>
      <c r="AK683" s="41" t="s">
        <v>16</v>
      </c>
      <c r="AL683" s="41" t="s">
        <v>16</v>
      </c>
      <c r="AM683" s="41" t="s">
        <v>16</v>
      </c>
      <c r="AN683" s="41" t="s">
        <v>16</v>
      </c>
      <c r="AO683" s="18">
        <v>1247</v>
      </c>
      <c r="AP683" s="22"/>
      <c r="AQ683" s="22"/>
      <c r="AR683" s="18">
        <v>57</v>
      </c>
      <c r="AS683" s="18">
        <v>254</v>
      </c>
      <c r="AT683" s="41" t="s">
        <v>16</v>
      </c>
      <c r="AU683" s="41" t="s">
        <v>16</v>
      </c>
      <c r="AV683" s="18">
        <v>1057</v>
      </c>
      <c r="AW683" s="41" t="s">
        <v>16</v>
      </c>
      <c r="AX683" s="41" t="s">
        <v>16</v>
      </c>
      <c r="AY683" s="22"/>
      <c r="AZ683" s="22"/>
      <c r="BA683" s="22"/>
      <c r="BB683" s="22"/>
      <c r="BC683" s="22"/>
      <c r="BD683" s="22"/>
      <c r="BE683" s="23"/>
      <c r="BF683" s="22"/>
      <c r="BG683" s="22"/>
      <c r="BH683" s="2"/>
      <c r="BI683" s="2"/>
      <c r="BJ683" s="2"/>
      <c r="BK683" s="2"/>
      <c r="BL683" s="118"/>
      <c r="BM683" s="2"/>
      <c r="BN683" s="2"/>
      <c r="BO683" s="103"/>
      <c r="BP683">
        <f t="shared" ref="BP683:BY689" si="1798">IF($C683&lt;&gt;"",IF(D683&gt;0,1,0),0)</f>
        <v>0</v>
      </c>
      <c r="BQ683">
        <f t="shared" si="1798"/>
        <v>0</v>
      </c>
      <c r="BR683">
        <f t="shared" si="1798"/>
        <v>0</v>
      </c>
      <c r="BS683">
        <f t="shared" si="1798"/>
        <v>0</v>
      </c>
      <c r="BT683">
        <f t="shared" si="1798"/>
        <v>0</v>
      </c>
      <c r="BU683">
        <f t="shared" si="1798"/>
        <v>0</v>
      </c>
      <c r="BV683">
        <f t="shared" si="1798"/>
        <v>0</v>
      </c>
      <c r="BW683">
        <f t="shared" si="1798"/>
        <v>0</v>
      </c>
      <c r="BX683">
        <f t="shared" si="1798"/>
        <v>0</v>
      </c>
      <c r="BY683">
        <f t="shared" si="1798"/>
        <v>0</v>
      </c>
      <c r="BZ683">
        <f t="shared" ref="BZ683:CI689" si="1799">IF($C683&lt;&gt;"",IF(N683&gt;0,1,0),0)</f>
        <v>0</v>
      </c>
      <c r="CA683">
        <f t="shared" si="1799"/>
        <v>0</v>
      </c>
      <c r="CB683">
        <f t="shared" si="1799"/>
        <v>0</v>
      </c>
      <c r="CC683">
        <f t="shared" si="1799"/>
        <v>0</v>
      </c>
      <c r="CD683">
        <f t="shared" si="1799"/>
        <v>0</v>
      </c>
      <c r="CE683">
        <f t="shared" si="1799"/>
        <v>0</v>
      </c>
      <c r="CF683">
        <f t="shared" si="1799"/>
        <v>0</v>
      </c>
      <c r="CG683">
        <f t="shared" si="1799"/>
        <v>0</v>
      </c>
      <c r="CH683">
        <f t="shared" si="1799"/>
        <v>0</v>
      </c>
      <c r="CI683">
        <f t="shared" si="1799"/>
        <v>0</v>
      </c>
      <c r="CJ683">
        <f t="shared" ref="CJ683:CS689" si="1800">IF($C683&lt;&gt;"",IF(X683&gt;0,1,0),0)</f>
        <v>0</v>
      </c>
      <c r="CK683">
        <f t="shared" si="1800"/>
        <v>0</v>
      </c>
      <c r="CL683">
        <f t="shared" si="1800"/>
        <v>0</v>
      </c>
      <c r="CM683">
        <f t="shared" si="1800"/>
        <v>0</v>
      </c>
      <c r="CN683">
        <f t="shared" si="1800"/>
        <v>0</v>
      </c>
      <c r="CO683">
        <f t="shared" si="1800"/>
        <v>0</v>
      </c>
      <c r="CP683">
        <f t="shared" si="1800"/>
        <v>0</v>
      </c>
      <c r="CQ683">
        <f t="shared" si="1800"/>
        <v>0</v>
      </c>
      <c r="CR683">
        <f t="shared" si="1800"/>
        <v>0</v>
      </c>
      <c r="CS683">
        <f t="shared" si="1800"/>
        <v>0</v>
      </c>
      <c r="CT683">
        <f t="shared" ref="CT683:DC689" si="1801">IF($C683&lt;&gt;"",IF(AH683&gt;0,1,0),0)</f>
        <v>0</v>
      </c>
      <c r="CU683">
        <f t="shared" si="1801"/>
        <v>0</v>
      </c>
      <c r="CV683">
        <f t="shared" si="1801"/>
        <v>0</v>
      </c>
      <c r="CW683">
        <f t="shared" si="1801"/>
        <v>0</v>
      </c>
      <c r="CX683">
        <f t="shared" si="1801"/>
        <v>0</v>
      </c>
      <c r="CY683">
        <f t="shared" si="1801"/>
        <v>0</v>
      </c>
      <c r="CZ683">
        <f t="shared" si="1801"/>
        <v>0</v>
      </c>
      <c r="DA683">
        <f t="shared" si="1801"/>
        <v>0</v>
      </c>
      <c r="DB683">
        <f t="shared" si="1801"/>
        <v>0</v>
      </c>
      <c r="DC683">
        <f t="shared" si="1801"/>
        <v>0</v>
      </c>
      <c r="DD683">
        <f t="shared" ref="DD683:DM689" si="1802">IF($C683&lt;&gt;"",IF(AR683&gt;0,1,0),0)</f>
        <v>0</v>
      </c>
      <c r="DE683">
        <f t="shared" si="1802"/>
        <v>0</v>
      </c>
      <c r="DF683">
        <f t="shared" si="1802"/>
        <v>0</v>
      </c>
      <c r="DG683">
        <f t="shared" si="1802"/>
        <v>0</v>
      </c>
      <c r="DH683">
        <f t="shared" si="1802"/>
        <v>0</v>
      </c>
      <c r="DI683">
        <f t="shared" si="1802"/>
        <v>0</v>
      </c>
      <c r="DJ683">
        <f t="shared" si="1802"/>
        <v>0</v>
      </c>
      <c r="DK683">
        <f t="shared" si="1802"/>
        <v>0</v>
      </c>
      <c r="DL683">
        <f t="shared" si="1802"/>
        <v>0</v>
      </c>
      <c r="DM683">
        <f t="shared" si="1802"/>
        <v>0</v>
      </c>
      <c r="DN683">
        <f t="shared" ref="DN683:DW689" si="1803">IF($C683&lt;&gt;"",IF(BB683&gt;0,1,0),0)</f>
        <v>0</v>
      </c>
      <c r="DO683">
        <f t="shared" si="1803"/>
        <v>0</v>
      </c>
      <c r="DP683">
        <f t="shared" si="1803"/>
        <v>0</v>
      </c>
      <c r="DQ683">
        <f t="shared" si="1803"/>
        <v>0</v>
      </c>
      <c r="DR683">
        <f t="shared" si="1803"/>
        <v>0</v>
      </c>
      <c r="DS683">
        <f t="shared" si="1803"/>
        <v>0</v>
      </c>
      <c r="DT683">
        <f t="shared" si="1803"/>
        <v>0</v>
      </c>
      <c r="DU683">
        <f t="shared" si="1803"/>
        <v>0</v>
      </c>
      <c r="DV683">
        <f t="shared" si="1803"/>
        <v>0</v>
      </c>
      <c r="DW683">
        <f t="shared" si="1803"/>
        <v>0</v>
      </c>
      <c r="DX683">
        <f t="shared" ref="DX683:DZ687" si="1804">IF($C683&lt;&gt;"",IF(BL682&gt;0,1,0),0)</f>
        <v>0</v>
      </c>
      <c r="DY683">
        <f t="shared" si="1804"/>
        <v>0</v>
      </c>
      <c r="DZ683">
        <f t="shared" si="1804"/>
        <v>0</v>
      </c>
    </row>
    <row r="684" spans="1:130" ht="15.75">
      <c r="A684" s="106"/>
      <c r="B684" s="19" t="s">
        <v>202</v>
      </c>
      <c r="C684" s="97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22"/>
      <c r="S684" s="22"/>
      <c r="T684" s="22"/>
      <c r="U684" s="22"/>
      <c r="V684" s="22"/>
      <c r="W684" s="22"/>
      <c r="X684" s="18"/>
      <c r="Y684" s="18"/>
      <c r="Z684" s="18"/>
      <c r="AA684" s="41"/>
      <c r="AB684" s="18"/>
      <c r="AC684" s="18"/>
      <c r="AD684" s="18"/>
      <c r="AE684" s="41"/>
      <c r="AF684" s="18"/>
      <c r="AG684" s="41"/>
      <c r="AH684" s="18"/>
      <c r="AI684" s="41"/>
      <c r="AJ684" s="41"/>
      <c r="AK684" s="41"/>
      <c r="AL684" s="41"/>
      <c r="AM684" s="41"/>
      <c r="AN684" s="41"/>
      <c r="AO684" s="18"/>
      <c r="AP684" s="22"/>
      <c r="AQ684" s="22"/>
      <c r="AR684" s="18"/>
      <c r="AS684" s="18">
        <v>30</v>
      </c>
      <c r="AT684" s="41"/>
      <c r="AU684" s="41"/>
      <c r="AV684" s="18"/>
      <c r="AW684" s="41"/>
      <c r="AX684" s="41"/>
      <c r="AY684" s="41" t="s">
        <v>16</v>
      </c>
      <c r="AZ684" s="22"/>
      <c r="BA684" s="22"/>
      <c r="BB684" s="22"/>
      <c r="BC684" s="22"/>
      <c r="BD684" s="22"/>
      <c r="BE684" s="23"/>
      <c r="BF684" s="22"/>
      <c r="BG684" s="22"/>
      <c r="BH684" s="2"/>
      <c r="BI684" s="2"/>
      <c r="BJ684" s="2"/>
      <c r="BK684" s="2"/>
      <c r="BL684" s="118"/>
      <c r="BM684" s="2"/>
      <c r="BN684" s="2"/>
      <c r="BO684" s="103"/>
      <c r="BP684">
        <f t="shared" si="1798"/>
        <v>0</v>
      </c>
      <c r="BQ684">
        <f t="shared" si="1798"/>
        <v>0</v>
      </c>
      <c r="BR684">
        <f t="shared" si="1798"/>
        <v>0</v>
      </c>
      <c r="BS684">
        <f t="shared" si="1798"/>
        <v>0</v>
      </c>
      <c r="BT684">
        <f t="shared" si="1798"/>
        <v>0</v>
      </c>
      <c r="BU684">
        <f t="shared" si="1798"/>
        <v>0</v>
      </c>
      <c r="BV684">
        <f t="shared" si="1798"/>
        <v>0</v>
      </c>
      <c r="BW684">
        <f t="shared" si="1798"/>
        <v>0</v>
      </c>
      <c r="BX684">
        <f t="shared" si="1798"/>
        <v>0</v>
      </c>
      <c r="BY684">
        <f t="shared" si="1798"/>
        <v>0</v>
      </c>
      <c r="BZ684">
        <f t="shared" si="1799"/>
        <v>0</v>
      </c>
      <c r="CA684">
        <f t="shared" si="1799"/>
        <v>0</v>
      </c>
      <c r="CB684">
        <f t="shared" si="1799"/>
        <v>0</v>
      </c>
      <c r="CC684">
        <f t="shared" si="1799"/>
        <v>0</v>
      </c>
      <c r="CD684">
        <f t="shared" si="1799"/>
        <v>0</v>
      </c>
      <c r="CE684">
        <f t="shared" si="1799"/>
        <v>0</v>
      </c>
      <c r="CF684">
        <f t="shared" si="1799"/>
        <v>0</v>
      </c>
      <c r="CG684">
        <f t="shared" si="1799"/>
        <v>0</v>
      </c>
      <c r="CH684">
        <f t="shared" si="1799"/>
        <v>0</v>
      </c>
      <c r="CI684">
        <f t="shared" si="1799"/>
        <v>0</v>
      </c>
      <c r="CJ684">
        <f t="shared" si="1800"/>
        <v>0</v>
      </c>
      <c r="CK684">
        <f t="shared" si="1800"/>
        <v>0</v>
      </c>
      <c r="CL684">
        <f t="shared" si="1800"/>
        <v>0</v>
      </c>
      <c r="CM684">
        <f t="shared" si="1800"/>
        <v>0</v>
      </c>
      <c r="CN684">
        <f t="shared" si="1800"/>
        <v>0</v>
      </c>
      <c r="CO684">
        <f t="shared" si="1800"/>
        <v>0</v>
      </c>
      <c r="CP684">
        <f t="shared" si="1800"/>
        <v>0</v>
      </c>
      <c r="CQ684">
        <f t="shared" si="1800"/>
        <v>0</v>
      </c>
      <c r="CR684">
        <f t="shared" si="1800"/>
        <v>0</v>
      </c>
      <c r="CS684">
        <f t="shared" si="1800"/>
        <v>0</v>
      </c>
      <c r="CT684">
        <f t="shared" si="1801"/>
        <v>0</v>
      </c>
      <c r="CU684">
        <f t="shared" si="1801"/>
        <v>0</v>
      </c>
      <c r="CV684">
        <f t="shared" si="1801"/>
        <v>0</v>
      </c>
      <c r="CW684">
        <f t="shared" si="1801"/>
        <v>0</v>
      </c>
      <c r="CX684">
        <f t="shared" si="1801"/>
        <v>0</v>
      </c>
      <c r="CY684">
        <f t="shared" si="1801"/>
        <v>0</v>
      </c>
      <c r="CZ684">
        <f t="shared" si="1801"/>
        <v>0</v>
      </c>
      <c r="DA684">
        <f t="shared" si="1801"/>
        <v>0</v>
      </c>
      <c r="DB684">
        <f t="shared" si="1801"/>
        <v>0</v>
      </c>
      <c r="DC684">
        <f t="shared" si="1801"/>
        <v>0</v>
      </c>
      <c r="DD684">
        <f t="shared" si="1802"/>
        <v>0</v>
      </c>
      <c r="DE684">
        <f t="shared" si="1802"/>
        <v>0</v>
      </c>
      <c r="DF684">
        <f t="shared" si="1802"/>
        <v>0</v>
      </c>
      <c r="DG684">
        <f t="shared" si="1802"/>
        <v>0</v>
      </c>
      <c r="DH684">
        <f t="shared" si="1802"/>
        <v>0</v>
      </c>
      <c r="DI684">
        <f t="shared" si="1802"/>
        <v>0</v>
      </c>
      <c r="DJ684">
        <f t="shared" si="1802"/>
        <v>0</v>
      </c>
      <c r="DK684">
        <f t="shared" si="1802"/>
        <v>0</v>
      </c>
      <c r="DL684">
        <f t="shared" si="1802"/>
        <v>0</v>
      </c>
      <c r="DM684">
        <f t="shared" si="1802"/>
        <v>0</v>
      </c>
      <c r="DN684">
        <f t="shared" si="1803"/>
        <v>0</v>
      </c>
      <c r="DO684">
        <f t="shared" si="1803"/>
        <v>0</v>
      </c>
      <c r="DP684">
        <f t="shared" si="1803"/>
        <v>0</v>
      </c>
      <c r="DQ684">
        <f t="shared" si="1803"/>
        <v>0</v>
      </c>
      <c r="DR684">
        <f t="shared" si="1803"/>
        <v>0</v>
      </c>
      <c r="DS684">
        <f t="shared" si="1803"/>
        <v>0</v>
      </c>
      <c r="DT684">
        <f t="shared" si="1803"/>
        <v>0</v>
      </c>
      <c r="DU684">
        <f t="shared" si="1803"/>
        <v>0</v>
      </c>
      <c r="DV684">
        <f t="shared" si="1803"/>
        <v>0</v>
      </c>
      <c r="DW684">
        <f t="shared" si="1803"/>
        <v>0</v>
      </c>
      <c r="DX684">
        <f t="shared" si="1804"/>
        <v>0</v>
      </c>
      <c r="DY684">
        <f t="shared" si="1804"/>
        <v>0</v>
      </c>
      <c r="DZ684">
        <f t="shared" si="1804"/>
        <v>0</v>
      </c>
    </row>
    <row r="685" spans="1:130">
      <c r="A685" s="106" t="str">
        <f>IF(LEFT(B767,1)&lt;&gt;"",IF(LEFT(B767,1)&lt;&gt;" ",COUNT($A$66:A679)+1,""),"")</f>
        <v/>
      </c>
      <c r="B685" s="59" t="s">
        <v>3</v>
      </c>
      <c r="C685" s="97"/>
      <c r="D685" s="18">
        <v>0</v>
      </c>
      <c r="E685" s="18">
        <v>0</v>
      </c>
      <c r="F685" s="18">
        <v>0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18">
        <v>0</v>
      </c>
      <c r="N685" s="18">
        <v>0</v>
      </c>
      <c r="O685" s="18">
        <v>0</v>
      </c>
      <c r="P685" s="18">
        <v>6.8000000000000005E-2</v>
      </c>
      <c r="Q685" s="18">
        <v>6.8000000000000005E-2</v>
      </c>
      <c r="R685" s="18">
        <v>0.51100000000000001</v>
      </c>
      <c r="S685" s="18">
        <v>0.57587579999999994</v>
      </c>
      <c r="T685" s="18">
        <v>0.51100000000000001</v>
      </c>
      <c r="U685" s="18">
        <v>0.55775180000000002</v>
      </c>
      <c r="V685" s="18">
        <v>0.77300000000000002</v>
      </c>
      <c r="W685" s="18">
        <v>1.8857678</v>
      </c>
      <c r="X685" s="18">
        <v>7.4086891000000001</v>
      </c>
      <c r="Y685" s="41" t="s">
        <v>16</v>
      </c>
      <c r="Z685" s="41" t="s">
        <v>16</v>
      </c>
      <c r="AA685" s="18">
        <v>68.345567700000004</v>
      </c>
      <c r="AB685" s="41" t="s">
        <v>16</v>
      </c>
      <c r="AC685" s="41" t="s">
        <v>16</v>
      </c>
      <c r="AD685" s="41" t="s">
        <v>16</v>
      </c>
      <c r="AE685" s="18">
        <v>158.185665</v>
      </c>
      <c r="AF685" s="18">
        <v>29</v>
      </c>
      <c r="AG685" s="18">
        <v>724.42964260000008</v>
      </c>
      <c r="AH685" s="18">
        <v>508</v>
      </c>
      <c r="AI685" s="18">
        <v>591.0136354</v>
      </c>
      <c r="AJ685" s="18">
        <v>811.79445699999997</v>
      </c>
      <c r="AK685" s="18">
        <v>1247.3993625000001</v>
      </c>
      <c r="AL685" s="18">
        <v>1340.3015233000001</v>
      </c>
      <c r="AM685" s="18">
        <v>1614.5701242999999</v>
      </c>
      <c r="AN685" s="18">
        <v>1692.4051233999999</v>
      </c>
      <c r="AO685" s="18">
        <v>324</v>
      </c>
      <c r="AP685" s="18">
        <v>769.29702279999992</v>
      </c>
      <c r="AQ685" s="18">
        <v>766.32663519999994</v>
      </c>
      <c r="AR685" s="18">
        <f>826.1915314-AR683</f>
        <v>769.19153140000003</v>
      </c>
      <c r="AS685" s="18">
        <f>835.7878442-AS683</f>
        <v>581.78784419999999</v>
      </c>
      <c r="AT685" s="18">
        <v>791.52788810000004</v>
      </c>
      <c r="AU685" s="18">
        <v>770.86828939999998</v>
      </c>
      <c r="AV685" s="18">
        <f>1651.1387235-AV683</f>
        <v>594.13872349999997</v>
      </c>
      <c r="AW685" s="18">
        <v>399.49294570000001</v>
      </c>
      <c r="AX685" s="18">
        <v>425.4712596</v>
      </c>
      <c r="AY685" s="18">
        <v>428.38014140000001</v>
      </c>
      <c r="AZ685" s="18">
        <v>387.55535950000007</v>
      </c>
      <c r="BA685" s="18">
        <v>376.67577719999997</v>
      </c>
      <c r="BB685" s="18">
        <v>375.06660179999994</v>
      </c>
      <c r="BC685" s="18">
        <v>375.12763460000002</v>
      </c>
      <c r="BD685" s="18">
        <v>453.53688</v>
      </c>
      <c r="BE685" s="25">
        <v>323.72164269999996</v>
      </c>
      <c r="BF685" s="18">
        <v>209.22385869999999</v>
      </c>
      <c r="BG685" s="18">
        <v>172.52890009999999</v>
      </c>
      <c r="BH685" s="18">
        <v>166.21963339999999</v>
      </c>
      <c r="BI685" s="18">
        <v>88.776008099999999</v>
      </c>
      <c r="BJ685" s="18">
        <v>85.436108000000004</v>
      </c>
      <c r="BK685" s="34">
        <v>85.448202699999996</v>
      </c>
      <c r="BL685" s="118">
        <v>87.106005199999998</v>
      </c>
      <c r="BM685" s="118">
        <v>88.314668999999995</v>
      </c>
      <c r="BN685" s="118">
        <v>85</v>
      </c>
      <c r="BO685" s="103"/>
      <c r="BP685">
        <f t="shared" si="1798"/>
        <v>0</v>
      </c>
      <c r="BQ685">
        <f t="shared" si="1798"/>
        <v>0</v>
      </c>
      <c r="BR685">
        <f t="shared" si="1798"/>
        <v>0</v>
      </c>
      <c r="BS685">
        <f t="shared" si="1798"/>
        <v>0</v>
      </c>
      <c r="BT685">
        <f t="shared" si="1798"/>
        <v>0</v>
      </c>
      <c r="BU685">
        <f t="shared" si="1798"/>
        <v>0</v>
      </c>
      <c r="BV685">
        <f t="shared" si="1798"/>
        <v>0</v>
      </c>
      <c r="BW685">
        <f t="shared" si="1798"/>
        <v>0</v>
      </c>
      <c r="BX685">
        <f t="shared" si="1798"/>
        <v>0</v>
      </c>
      <c r="BY685">
        <f t="shared" si="1798"/>
        <v>0</v>
      </c>
      <c r="BZ685">
        <f t="shared" si="1799"/>
        <v>0</v>
      </c>
      <c r="CA685">
        <f t="shared" si="1799"/>
        <v>0</v>
      </c>
      <c r="CB685">
        <f t="shared" si="1799"/>
        <v>0</v>
      </c>
      <c r="CC685">
        <f t="shared" si="1799"/>
        <v>0</v>
      </c>
      <c r="CD685">
        <f t="shared" si="1799"/>
        <v>0</v>
      </c>
      <c r="CE685">
        <f t="shared" si="1799"/>
        <v>0</v>
      </c>
      <c r="CF685">
        <f t="shared" si="1799"/>
        <v>0</v>
      </c>
      <c r="CG685">
        <f t="shared" si="1799"/>
        <v>0</v>
      </c>
      <c r="CH685">
        <f t="shared" si="1799"/>
        <v>0</v>
      </c>
      <c r="CI685">
        <f t="shared" si="1799"/>
        <v>0</v>
      </c>
      <c r="CJ685">
        <f t="shared" si="1800"/>
        <v>0</v>
      </c>
      <c r="CK685">
        <f t="shared" si="1800"/>
        <v>0</v>
      </c>
      <c r="CL685">
        <f t="shared" si="1800"/>
        <v>0</v>
      </c>
      <c r="CM685">
        <f t="shared" si="1800"/>
        <v>0</v>
      </c>
      <c r="CN685">
        <f t="shared" si="1800"/>
        <v>0</v>
      </c>
      <c r="CO685">
        <f t="shared" si="1800"/>
        <v>0</v>
      </c>
      <c r="CP685">
        <f t="shared" si="1800"/>
        <v>0</v>
      </c>
      <c r="CQ685">
        <f t="shared" si="1800"/>
        <v>0</v>
      </c>
      <c r="CR685">
        <f t="shared" si="1800"/>
        <v>0</v>
      </c>
      <c r="CS685">
        <f t="shared" si="1800"/>
        <v>0</v>
      </c>
      <c r="CT685">
        <f t="shared" si="1801"/>
        <v>0</v>
      </c>
      <c r="CU685">
        <f t="shared" si="1801"/>
        <v>0</v>
      </c>
      <c r="CV685">
        <f t="shared" si="1801"/>
        <v>0</v>
      </c>
      <c r="CW685">
        <f t="shared" si="1801"/>
        <v>0</v>
      </c>
      <c r="CX685">
        <f t="shared" si="1801"/>
        <v>0</v>
      </c>
      <c r="CY685">
        <f t="shared" si="1801"/>
        <v>0</v>
      </c>
      <c r="CZ685">
        <f t="shared" si="1801"/>
        <v>0</v>
      </c>
      <c r="DA685">
        <f t="shared" si="1801"/>
        <v>0</v>
      </c>
      <c r="DB685">
        <f t="shared" si="1801"/>
        <v>0</v>
      </c>
      <c r="DC685">
        <f t="shared" si="1801"/>
        <v>0</v>
      </c>
      <c r="DD685">
        <f t="shared" si="1802"/>
        <v>0</v>
      </c>
      <c r="DE685">
        <f t="shared" si="1802"/>
        <v>0</v>
      </c>
      <c r="DF685">
        <f t="shared" si="1802"/>
        <v>0</v>
      </c>
      <c r="DG685">
        <f t="shared" si="1802"/>
        <v>0</v>
      </c>
      <c r="DH685">
        <f t="shared" si="1802"/>
        <v>0</v>
      </c>
      <c r="DI685">
        <f t="shared" si="1802"/>
        <v>0</v>
      </c>
      <c r="DJ685">
        <f t="shared" si="1802"/>
        <v>0</v>
      </c>
      <c r="DK685">
        <f t="shared" si="1802"/>
        <v>0</v>
      </c>
      <c r="DL685">
        <f t="shared" si="1802"/>
        <v>0</v>
      </c>
      <c r="DM685">
        <f t="shared" si="1802"/>
        <v>0</v>
      </c>
      <c r="DN685">
        <f t="shared" si="1803"/>
        <v>0</v>
      </c>
      <c r="DO685">
        <f t="shared" si="1803"/>
        <v>0</v>
      </c>
      <c r="DP685">
        <f t="shared" si="1803"/>
        <v>0</v>
      </c>
      <c r="DQ685">
        <f t="shared" si="1803"/>
        <v>0</v>
      </c>
      <c r="DR685">
        <f t="shared" si="1803"/>
        <v>0</v>
      </c>
      <c r="DS685">
        <f t="shared" si="1803"/>
        <v>0</v>
      </c>
      <c r="DT685">
        <f t="shared" si="1803"/>
        <v>0</v>
      </c>
      <c r="DU685">
        <f t="shared" si="1803"/>
        <v>0</v>
      </c>
      <c r="DV685">
        <f t="shared" si="1803"/>
        <v>0</v>
      </c>
      <c r="DW685">
        <f t="shared" si="1803"/>
        <v>0</v>
      </c>
      <c r="DX685">
        <f t="shared" si="1804"/>
        <v>0</v>
      </c>
      <c r="DY685">
        <f t="shared" si="1804"/>
        <v>0</v>
      </c>
      <c r="DZ685">
        <f t="shared" si="1804"/>
        <v>0</v>
      </c>
    </row>
    <row r="686" spans="1:130">
      <c r="A686" s="106" t="str">
        <f>IF(LEFT(B770,1)&lt;&gt;"",IF(LEFT(B770,1)&lt;&gt;" ",COUNT($A$66:A685)+1,""),"")</f>
        <v/>
      </c>
      <c r="B686" s="19" t="s">
        <v>18</v>
      </c>
      <c r="C686" s="96"/>
      <c r="D686" s="60">
        <v>0</v>
      </c>
      <c r="E686" s="60">
        <v>0</v>
      </c>
      <c r="F686" s="60">
        <v>0</v>
      </c>
      <c r="G686" s="60">
        <v>0</v>
      </c>
      <c r="H686" s="60">
        <v>0</v>
      </c>
      <c r="I686" s="60">
        <v>0</v>
      </c>
      <c r="J686" s="60">
        <v>0</v>
      </c>
      <c r="K686" s="60">
        <v>0</v>
      </c>
      <c r="L686" s="60">
        <v>0</v>
      </c>
      <c r="M686" s="60">
        <v>0</v>
      </c>
      <c r="N686" s="60">
        <v>0</v>
      </c>
      <c r="O686" s="60">
        <v>0</v>
      </c>
      <c r="P686" s="60">
        <v>0</v>
      </c>
      <c r="Q686" s="60">
        <v>0</v>
      </c>
      <c r="R686" s="60">
        <v>0</v>
      </c>
      <c r="S686" s="60">
        <v>0</v>
      </c>
      <c r="T686" s="60">
        <v>0</v>
      </c>
      <c r="U686" s="60">
        <v>0</v>
      </c>
      <c r="V686" s="60">
        <v>0</v>
      </c>
      <c r="W686" s="60">
        <v>0</v>
      </c>
      <c r="X686" s="60">
        <v>11</v>
      </c>
      <c r="Y686" s="60">
        <v>147</v>
      </c>
      <c r="Z686" s="60">
        <v>151.17262875</v>
      </c>
      <c r="AA686" s="60">
        <v>170.5275</v>
      </c>
      <c r="AB686" s="60">
        <v>195</v>
      </c>
      <c r="AC686" s="60">
        <v>158</v>
      </c>
      <c r="AD686" s="60">
        <v>195</v>
      </c>
      <c r="AE686" s="60">
        <v>198.25749999999999</v>
      </c>
      <c r="AF686" s="41" t="s">
        <v>16</v>
      </c>
      <c r="AG686" s="41" t="s">
        <v>16</v>
      </c>
      <c r="AH686" s="60">
        <v>49</v>
      </c>
      <c r="AI686" s="41" t="s">
        <v>16</v>
      </c>
      <c r="AJ686" s="41" t="s">
        <v>16</v>
      </c>
      <c r="AK686" s="41" t="s">
        <v>16</v>
      </c>
      <c r="AL686" s="41" t="s">
        <v>16</v>
      </c>
      <c r="AM686" s="41" t="s">
        <v>16</v>
      </c>
      <c r="AN686" s="41" t="s">
        <v>16</v>
      </c>
      <c r="AO686" s="41" t="s">
        <v>16</v>
      </c>
      <c r="AP686" s="41" t="s">
        <v>16</v>
      </c>
      <c r="AQ686" s="41" t="s">
        <v>16</v>
      </c>
      <c r="AR686" s="41" t="s">
        <v>16</v>
      </c>
      <c r="AS686" s="41" t="s">
        <v>16</v>
      </c>
      <c r="AT686" s="60">
        <v>160</v>
      </c>
      <c r="AU686" s="60">
        <v>0</v>
      </c>
      <c r="AV686" s="60">
        <v>0</v>
      </c>
      <c r="AW686" s="60">
        <v>0</v>
      </c>
      <c r="AX686" s="60">
        <v>0</v>
      </c>
      <c r="AY686" s="60">
        <v>0</v>
      </c>
      <c r="AZ686" s="60">
        <v>0</v>
      </c>
      <c r="BA686" s="60">
        <v>0</v>
      </c>
      <c r="BB686" s="60">
        <v>0</v>
      </c>
      <c r="BC686" s="60">
        <v>0</v>
      </c>
      <c r="BD686" s="18">
        <v>0</v>
      </c>
      <c r="BE686" s="25">
        <v>0</v>
      </c>
      <c r="BF686" s="18">
        <v>0</v>
      </c>
      <c r="BG686" s="18">
        <v>0</v>
      </c>
      <c r="BH686" s="18">
        <v>0</v>
      </c>
      <c r="BI686" s="18">
        <v>0</v>
      </c>
      <c r="BJ686" s="118">
        <v>0</v>
      </c>
      <c r="BK686" s="118">
        <v>0</v>
      </c>
      <c r="BL686" s="118">
        <v>0</v>
      </c>
      <c r="BM686" s="118">
        <v>0</v>
      </c>
      <c r="BN686" s="118">
        <v>0</v>
      </c>
      <c r="BO686" s="103"/>
      <c r="BP686">
        <f t="shared" si="1798"/>
        <v>0</v>
      </c>
      <c r="BQ686">
        <f t="shared" si="1798"/>
        <v>0</v>
      </c>
      <c r="BR686">
        <f t="shared" si="1798"/>
        <v>0</v>
      </c>
      <c r="BS686">
        <f t="shared" si="1798"/>
        <v>0</v>
      </c>
      <c r="BT686">
        <f t="shared" si="1798"/>
        <v>0</v>
      </c>
      <c r="BU686">
        <f t="shared" si="1798"/>
        <v>0</v>
      </c>
      <c r="BV686">
        <f t="shared" si="1798"/>
        <v>0</v>
      </c>
      <c r="BW686">
        <f t="shared" si="1798"/>
        <v>0</v>
      </c>
      <c r="BX686">
        <f t="shared" si="1798"/>
        <v>0</v>
      </c>
      <c r="BY686">
        <f t="shared" si="1798"/>
        <v>0</v>
      </c>
      <c r="BZ686">
        <f t="shared" si="1799"/>
        <v>0</v>
      </c>
      <c r="CA686">
        <f t="shared" si="1799"/>
        <v>0</v>
      </c>
      <c r="CB686">
        <f t="shared" si="1799"/>
        <v>0</v>
      </c>
      <c r="CC686">
        <f t="shared" si="1799"/>
        <v>0</v>
      </c>
      <c r="CD686">
        <f t="shared" si="1799"/>
        <v>0</v>
      </c>
      <c r="CE686">
        <f t="shared" si="1799"/>
        <v>0</v>
      </c>
      <c r="CF686">
        <f t="shared" si="1799"/>
        <v>0</v>
      </c>
      <c r="CG686">
        <f t="shared" si="1799"/>
        <v>0</v>
      </c>
      <c r="CH686">
        <f t="shared" si="1799"/>
        <v>0</v>
      </c>
      <c r="CI686">
        <f t="shared" si="1799"/>
        <v>0</v>
      </c>
      <c r="CJ686">
        <f t="shared" si="1800"/>
        <v>0</v>
      </c>
      <c r="CK686">
        <f t="shared" si="1800"/>
        <v>0</v>
      </c>
      <c r="CL686">
        <f t="shared" si="1800"/>
        <v>0</v>
      </c>
      <c r="CM686">
        <f t="shared" si="1800"/>
        <v>0</v>
      </c>
      <c r="CN686">
        <f t="shared" si="1800"/>
        <v>0</v>
      </c>
      <c r="CO686">
        <f t="shared" si="1800"/>
        <v>0</v>
      </c>
      <c r="CP686">
        <f t="shared" si="1800"/>
        <v>0</v>
      </c>
      <c r="CQ686">
        <f t="shared" si="1800"/>
        <v>0</v>
      </c>
      <c r="CR686">
        <f t="shared" si="1800"/>
        <v>0</v>
      </c>
      <c r="CS686">
        <f t="shared" si="1800"/>
        <v>0</v>
      </c>
      <c r="CT686">
        <f t="shared" si="1801"/>
        <v>0</v>
      </c>
      <c r="CU686">
        <f t="shared" si="1801"/>
        <v>0</v>
      </c>
      <c r="CV686">
        <f t="shared" si="1801"/>
        <v>0</v>
      </c>
      <c r="CW686">
        <f t="shared" si="1801"/>
        <v>0</v>
      </c>
      <c r="CX686">
        <f t="shared" si="1801"/>
        <v>0</v>
      </c>
      <c r="CY686">
        <f t="shared" si="1801"/>
        <v>0</v>
      </c>
      <c r="CZ686">
        <f t="shared" si="1801"/>
        <v>0</v>
      </c>
      <c r="DA686">
        <f t="shared" si="1801"/>
        <v>0</v>
      </c>
      <c r="DB686">
        <f t="shared" si="1801"/>
        <v>0</v>
      </c>
      <c r="DC686">
        <f t="shared" si="1801"/>
        <v>0</v>
      </c>
      <c r="DD686">
        <f t="shared" si="1802"/>
        <v>0</v>
      </c>
      <c r="DE686">
        <f t="shared" si="1802"/>
        <v>0</v>
      </c>
      <c r="DF686">
        <f t="shared" si="1802"/>
        <v>0</v>
      </c>
      <c r="DG686">
        <f t="shared" si="1802"/>
        <v>0</v>
      </c>
      <c r="DH686">
        <f t="shared" si="1802"/>
        <v>0</v>
      </c>
      <c r="DI686">
        <f t="shared" si="1802"/>
        <v>0</v>
      </c>
      <c r="DJ686">
        <f t="shared" si="1802"/>
        <v>0</v>
      </c>
      <c r="DK686">
        <f t="shared" si="1802"/>
        <v>0</v>
      </c>
      <c r="DL686">
        <f t="shared" si="1802"/>
        <v>0</v>
      </c>
      <c r="DM686">
        <f t="shared" si="1802"/>
        <v>0</v>
      </c>
      <c r="DN686">
        <f t="shared" si="1803"/>
        <v>0</v>
      </c>
      <c r="DO686">
        <f t="shared" si="1803"/>
        <v>0</v>
      </c>
      <c r="DP686">
        <f t="shared" si="1803"/>
        <v>0</v>
      </c>
      <c r="DQ686">
        <f t="shared" si="1803"/>
        <v>0</v>
      </c>
      <c r="DR686">
        <f t="shared" si="1803"/>
        <v>0</v>
      </c>
      <c r="DS686">
        <f t="shared" si="1803"/>
        <v>0</v>
      </c>
      <c r="DT686">
        <f t="shared" si="1803"/>
        <v>0</v>
      </c>
      <c r="DU686">
        <f t="shared" si="1803"/>
        <v>0</v>
      </c>
      <c r="DV686">
        <f t="shared" si="1803"/>
        <v>0</v>
      </c>
      <c r="DW686">
        <f t="shared" si="1803"/>
        <v>0</v>
      </c>
      <c r="DX686">
        <f t="shared" si="1804"/>
        <v>0</v>
      </c>
      <c r="DY686">
        <f t="shared" si="1804"/>
        <v>0</v>
      </c>
      <c r="DZ686">
        <f t="shared" si="1804"/>
        <v>0</v>
      </c>
    </row>
    <row r="687" spans="1:130">
      <c r="A687" s="106"/>
      <c r="B687" s="19" t="s">
        <v>205</v>
      </c>
      <c r="C687" s="97"/>
      <c r="D687" s="18">
        <v>0</v>
      </c>
      <c r="E687" s="18">
        <v>0</v>
      </c>
      <c r="F687" s="18">
        <v>0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18">
        <v>0</v>
      </c>
      <c r="N687" s="18">
        <v>0</v>
      </c>
      <c r="O687" s="18">
        <v>0</v>
      </c>
      <c r="P687" s="18">
        <v>0</v>
      </c>
      <c r="Q687" s="18">
        <v>0</v>
      </c>
      <c r="R687" s="18">
        <v>0</v>
      </c>
      <c r="S687" s="18">
        <v>0</v>
      </c>
      <c r="T687" s="18">
        <v>0</v>
      </c>
      <c r="U687" s="18">
        <v>0.128</v>
      </c>
      <c r="V687" s="18">
        <v>0.13800000000000001</v>
      </c>
      <c r="W687" s="18">
        <v>0.19</v>
      </c>
      <c r="X687" s="41" t="s">
        <v>16</v>
      </c>
      <c r="Y687" s="41" t="s">
        <v>16</v>
      </c>
      <c r="Z687" s="41" t="s">
        <v>16</v>
      </c>
      <c r="AA687" s="41" t="s">
        <v>16</v>
      </c>
      <c r="AB687" s="41" t="s">
        <v>16</v>
      </c>
      <c r="AC687" s="41" t="s">
        <v>16</v>
      </c>
      <c r="AD687" s="41" t="s">
        <v>16</v>
      </c>
      <c r="AE687" s="41" t="s">
        <v>16</v>
      </c>
      <c r="AF687" s="18">
        <v>52.376544000000003</v>
      </c>
      <c r="AG687" s="18">
        <v>65.453210100000007</v>
      </c>
      <c r="AH687" s="41" t="s">
        <v>16</v>
      </c>
      <c r="AI687" s="18">
        <v>44.0107128</v>
      </c>
      <c r="AJ687" s="18">
        <v>47.520776299999994</v>
      </c>
      <c r="AK687" s="18">
        <v>52.1629662</v>
      </c>
      <c r="AL687" s="18">
        <v>61.912397499999997</v>
      </c>
      <c r="AM687" s="18">
        <v>71.080982599999999</v>
      </c>
      <c r="AN687" s="18">
        <v>72.572118099999997</v>
      </c>
      <c r="AO687" s="18">
        <v>75.49062090000001</v>
      </c>
      <c r="AP687" s="18">
        <v>33.489058399999998</v>
      </c>
      <c r="AQ687" s="18">
        <v>38.782158799999998</v>
      </c>
      <c r="AR687" s="18">
        <v>43.735467299999996</v>
      </c>
      <c r="AS687" s="18">
        <v>46.318272999999998</v>
      </c>
      <c r="AT687" s="41" t="s">
        <v>16</v>
      </c>
      <c r="AU687" s="18">
        <v>49.5312153</v>
      </c>
      <c r="AV687" s="18">
        <v>7.0075307999999996</v>
      </c>
      <c r="AW687" s="18">
        <v>6.1427171999999999</v>
      </c>
      <c r="AX687" s="18">
        <v>6.5918257999999996</v>
      </c>
      <c r="AY687" s="18">
        <v>7.1159457999999995</v>
      </c>
      <c r="AZ687" s="18">
        <v>7.3653380000000004</v>
      </c>
      <c r="BA687" s="18">
        <v>7.5814166000000007</v>
      </c>
      <c r="BB687" s="18">
        <v>8.0653345000000005</v>
      </c>
      <c r="BC687" s="18">
        <v>8.0258576999999995</v>
      </c>
      <c r="BD687" s="18">
        <v>7.9804730999999993</v>
      </c>
      <c r="BE687" s="25">
        <v>8.4388317999999991</v>
      </c>
      <c r="BF687" s="18">
        <v>7.6591386000000004</v>
      </c>
      <c r="BG687" s="18">
        <v>7.5498711000000007</v>
      </c>
      <c r="BH687" s="18">
        <v>7.5533868000000002</v>
      </c>
      <c r="BI687" s="18">
        <v>7.7336826999999992</v>
      </c>
      <c r="BJ687" s="18">
        <v>7.6340619000000007</v>
      </c>
      <c r="BK687" s="34">
        <v>7.7230889999999999</v>
      </c>
      <c r="BL687" s="34">
        <v>8.4066484999999993</v>
      </c>
      <c r="BM687" s="118">
        <v>8.1045344999999998</v>
      </c>
      <c r="BN687" s="34">
        <v>7.8874234000000003</v>
      </c>
      <c r="BO687" s="103"/>
      <c r="BP687">
        <f t="shared" si="1798"/>
        <v>0</v>
      </c>
      <c r="BQ687">
        <f t="shared" si="1798"/>
        <v>0</v>
      </c>
      <c r="BR687">
        <f t="shared" si="1798"/>
        <v>0</v>
      </c>
      <c r="BS687">
        <f t="shared" si="1798"/>
        <v>0</v>
      </c>
      <c r="BT687">
        <f t="shared" si="1798"/>
        <v>0</v>
      </c>
      <c r="BU687">
        <f t="shared" si="1798"/>
        <v>0</v>
      </c>
      <c r="BV687">
        <f t="shared" si="1798"/>
        <v>0</v>
      </c>
      <c r="BW687">
        <f t="shared" si="1798"/>
        <v>0</v>
      </c>
      <c r="BX687">
        <f t="shared" si="1798"/>
        <v>0</v>
      </c>
      <c r="BY687">
        <f t="shared" si="1798"/>
        <v>0</v>
      </c>
      <c r="BZ687">
        <f t="shared" si="1799"/>
        <v>0</v>
      </c>
      <c r="CA687">
        <f t="shared" si="1799"/>
        <v>0</v>
      </c>
      <c r="CB687">
        <f t="shared" si="1799"/>
        <v>0</v>
      </c>
      <c r="CC687">
        <f t="shared" si="1799"/>
        <v>0</v>
      </c>
      <c r="CD687">
        <f t="shared" si="1799"/>
        <v>0</v>
      </c>
      <c r="CE687">
        <f t="shared" si="1799"/>
        <v>0</v>
      </c>
      <c r="CF687">
        <f t="shared" si="1799"/>
        <v>0</v>
      </c>
      <c r="CG687">
        <f t="shared" si="1799"/>
        <v>0</v>
      </c>
      <c r="CH687">
        <f t="shared" si="1799"/>
        <v>0</v>
      </c>
      <c r="CI687">
        <f t="shared" si="1799"/>
        <v>0</v>
      </c>
      <c r="CJ687">
        <f t="shared" si="1800"/>
        <v>0</v>
      </c>
      <c r="CK687">
        <f t="shared" si="1800"/>
        <v>0</v>
      </c>
      <c r="CL687">
        <f t="shared" si="1800"/>
        <v>0</v>
      </c>
      <c r="CM687">
        <f t="shared" si="1800"/>
        <v>0</v>
      </c>
      <c r="CN687">
        <f t="shared" si="1800"/>
        <v>0</v>
      </c>
      <c r="CO687">
        <f t="shared" si="1800"/>
        <v>0</v>
      </c>
      <c r="CP687">
        <f t="shared" si="1800"/>
        <v>0</v>
      </c>
      <c r="CQ687">
        <f t="shared" si="1800"/>
        <v>0</v>
      </c>
      <c r="CR687">
        <f t="shared" si="1800"/>
        <v>0</v>
      </c>
      <c r="CS687">
        <f t="shared" si="1800"/>
        <v>0</v>
      </c>
      <c r="CT687">
        <f t="shared" si="1801"/>
        <v>0</v>
      </c>
      <c r="CU687">
        <f t="shared" si="1801"/>
        <v>0</v>
      </c>
      <c r="CV687">
        <f t="shared" si="1801"/>
        <v>0</v>
      </c>
      <c r="CW687">
        <f t="shared" si="1801"/>
        <v>0</v>
      </c>
      <c r="CX687">
        <f t="shared" si="1801"/>
        <v>0</v>
      </c>
      <c r="CY687">
        <f t="shared" si="1801"/>
        <v>0</v>
      </c>
      <c r="CZ687">
        <f t="shared" si="1801"/>
        <v>0</v>
      </c>
      <c r="DA687">
        <f t="shared" si="1801"/>
        <v>0</v>
      </c>
      <c r="DB687">
        <f t="shared" si="1801"/>
        <v>0</v>
      </c>
      <c r="DC687">
        <f t="shared" si="1801"/>
        <v>0</v>
      </c>
      <c r="DD687">
        <f t="shared" si="1802"/>
        <v>0</v>
      </c>
      <c r="DE687">
        <f t="shared" si="1802"/>
        <v>0</v>
      </c>
      <c r="DF687">
        <f t="shared" si="1802"/>
        <v>0</v>
      </c>
      <c r="DG687">
        <f t="shared" si="1802"/>
        <v>0</v>
      </c>
      <c r="DH687">
        <f t="shared" si="1802"/>
        <v>0</v>
      </c>
      <c r="DI687">
        <f t="shared" si="1802"/>
        <v>0</v>
      </c>
      <c r="DJ687">
        <f t="shared" si="1802"/>
        <v>0</v>
      </c>
      <c r="DK687">
        <f t="shared" si="1802"/>
        <v>0</v>
      </c>
      <c r="DL687">
        <f t="shared" si="1802"/>
        <v>0</v>
      </c>
      <c r="DM687">
        <f t="shared" si="1802"/>
        <v>0</v>
      </c>
      <c r="DN687">
        <f t="shared" si="1803"/>
        <v>0</v>
      </c>
      <c r="DO687">
        <f t="shared" si="1803"/>
        <v>0</v>
      </c>
      <c r="DP687">
        <f t="shared" si="1803"/>
        <v>0</v>
      </c>
      <c r="DQ687">
        <f t="shared" si="1803"/>
        <v>0</v>
      </c>
      <c r="DR687">
        <f t="shared" si="1803"/>
        <v>0</v>
      </c>
      <c r="DS687">
        <f t="shared" si="1803"/>
        <v>0</v>
      </c>
      <c r="DT687">
        <f t="shared" si="1803"/>
        <v>0</v>
      </c>
      <c r="DU687">
        <f t="shared" si="1803"/>
        <v>0</v>
      </c>
      <c r="DV687">
        <f t="shared" si="1803"/>
        <v>0</v>
      </c>
      <c r="DW687">
        <f t="shared" si="1803"/>
        <v>0</v>
      </c>
      <c r="DX687">
        <f t="shared" si="1804"/>
        <v>0</v>
      </c>
      <c r="DY687">
        <f t="shared" si="1804"/>
        <v>0</v>
      </c>
      <c r="DZ687">
        <f t="shared" si="1804"/>
        <v>0</v>
      </c>
    </row>
    <row r="688" spans="1:130">
      <c r="A688" s="106"/>
      <c r="B688" s="55" t="s">
        <v>21</v>
      </c>
      <c r="C688" s="96"/>
      <c r="D688" s="60">
        <v>0</v>
      </c>
      <c r="E688" s="60">
        <v>0</v>
      </c>
      <c r="F688" s="60">
        <v>0</v>
      </c>
      <c r="G688" s="60">
        <v>0</v>
      </c>
      <c r="H688" s="60">
        <v>0</v>
      </c>
      <c r="I688" s="60">
        <v>0</v>
      </c>
      <c r="J688" s="60">
        <v>0</v>
      </c>
      <c r="K688" s="60">
        <v>0</v>
      </c>
      <c r="L688" s="60">
        <v>0</v>
      </c>
      <c r="M688" s="60">
        <v>0</v>
      </c>
      <c r="N688" s="60">
        <v>0</v>
      </c>
      <c r="O688" s="60">
        <v>0</v>
      </c>
      <c r="P688" s="60">
        <v>0</v>
      </c>
      <c r="Q688" s="60">
        <v>0</v>
      </c>
      <c r="R688" s="60">
        <v>0</v>
      </c>
      <c r="S688" s="60">
        <v>0</v>
      </c>
      <c r="T688" s="60">
        <v>0</v>
      </c>
      <c r="U688" s="60">
        <v>0</v>
      </c>
      <c r="V688" s="60">
        <v>0</v>
      </c>
      <c r="W688" s="60">
        <v>0</v>
      </c>
      <c r="X688" s="60">
        <v>0</v>
      </c>
      <c r="Y688" s="60">
        <v>0</v>
      </c>
      <c r="Z688" s="60">
        <v>0</v>
      </c>
      <c r="AA688" s="60">
        <v>0</v>
      </c>
      <c r="AB688" s="60">
        <v>0</v>
      </c>
      <c r="AC688" s="60">
        <v>0</v>
      </c>
      <c r="AD688" s="60">
        <v>0</v>
      </c>
      <c r="AE688" s="60">
        <v>0</v>
      </c>
      <c r="AF688" s="18">
        <v>0</v>
      </c>
      <c r="AG688" s="18">
        <v>0</v>
      </c>
      <c r="AH688" s="60">
        <v>0</v>
      </c>
      <c r="AI688" s="18">
        <v>0</v>
      </c>
      <c r="AJ688" s="18">
        <v>0</v>
      </c>
      <c r="AK688" s="18">
        <v>0</v>
      </c>
      <c r="AL688" s="18">
        <v>0</v>
      </c>
      <c r="AM688" s="18">
        <v>0</v>
      </c>
      <c r="AN688" s="18">
        <v>0</v>
      </c>
      <c r="AO688" s="18">
        <v>0</v>
      </c>
      <c r="AP688" s="18">
        <v>0</v>
      </c>
      <c r="AQ688" s="18">
        <v>0</v>
      </c>
      <c r="AR688" s="18">
        <v>0</v>
      </c>
      <c r="AS688" s="18">
        <v>0</v>
      </c>
      <c r="AT688" s="60">
        <v>259</v>
      </c>
      <c r="AU688" s="60">
        <v>0</v>
      </c>
      <c r="AV688" s="60">
        <v>0</v>
      </c>
      <c r="AW688" s="60">
        <v>0</v>
      </c>
      <c r="AX688" s="60">
        <v>0</v>
      </c>
      <c r="AY688" s="60">
        <v>0</v>
      </c>
      <c r="AZ688" s="60">
        <v>0</v>
      </c>
      <c r="BA688" s="60">
        <v>0</v>
      </c>
      <c r="BB688" s="60">
        <v>0</v>
      </c>
      <c r="BC688" s="60">
        <v>0</v>
      </c>
      <c r="BD688" s="18">
        <v>0</v>
      </c>
      <c r="BE688" s="25">
        <v>0</v>
      </c>
      <c r="BF688" s="18">
        <v>0</v>
      </c>
      <c r="BG688" s="18">
        <v>0</v>
      </c>
      <c r="BH688" s="18">
        <v>0</v>
      </c>
      <c r="BI688" s="18">
        <v>0</v>
      </c>
      <c r="BJ688" s="118">
        <v>0</v>
      </c>
      <c r="BK688" s="118">
        <v>0</v>
      </c>
      <c r="BL688" s="118">
        <v>0</v>
      </c>
      <c r="BM688" s="118">
        <v>0</v>
      </c>
      <c r="BN688" s="118">
        <v>0</v>
      </c>
      <c r="BO688" s="103"/>
      <c r="BP688">
        <f t="shared" si="1798"/>
        <v>0</v>
      </c>
      <c r="BQ688">
        <f t="shared" si="1798"/>
        <v>0</v>
      </c>
      <c r="BR688">
        <f t="shared" si="1798"/>
        <v>0</v>
      </c>
      <c r="BS688">
        <f t="shared" si="1798"/>
        <v>0</v>
      </c>
      <c r="BT688">
        <f t="shared" si="1798"/>
        <v>0</v>
      </c>
      <c r="BU688">
        <f t="shared" si="1798"/>
        <v>0</v>
      </c>
      <c r="BV688">
        <f t="shared" si="1798"/>
        <v>0</v>
      </c>
      <c r="BW688">
        <f t="shared" si="1798"/>
        <v>0</v>
      </c>
      <c r="BX688">
        <f t="shared" si="1798"/>
        <v>0</v>
      </c>
      <c r="BY688">
        <f t="shared" si="1798"/>
        <v>0</v>
      </c>
      <c r="BZ688">
        <f t="shared" si="1799"/>
        <v>0</v>
      </c>
      <c r="CA688">
        <f t="shared" si="1799"/>
        <v>0</v>
      </c>
      <c r="CB688">
        <f t="shared" si="1799"/>
        <v>0</v>
      </c>
      <c r="CC688">
        <f t="shared" si="1799"/>
        <v>0</v>
      </c>
      <c r="CD688">
        <f t="shared" si="1799"/>
        <v>0</v>
      </c>
      <c r="CE688">
        <f t="shared" si="1799"/>
        <v>0</v>
      </c>
      <c r="CF688">
        <f t="shared" si="1799"/>
        <v>0</v>
      </c>
      <c r="CG688">
        <f t="shared" si="1799"/>
        <v>0</v>
      </c>
      <c r="CH688">
        <f t="shared" si="1799"/>
        <v>0</v>
      </c>
      <c r="CI688">
        <f t="shared" si="1799"/>
        <v>0</v>
      </c>
      <c r="CJ688">
        <f t="shared" si="1800"/>
        <v>0</v>
      </c>
      <c r="CK688">
        <f t="shared" si="1800"/>
        <v>0</v>
      </c>
      <c r="CL688">
        <f t="shared" si="1800"/>
        <v>0</v>
      </c>
      <c r="CM688">
        <f t="shared" si="1800"/>
        <v>0</v>
      </c>
      <c r="CN688">
        <f t="shared" si="1800"/>
        <v>0</v>
      </c>
      <c r="CO688">
        <f t="shared" si="1800"/>
        <v>0</v>
      </c>
      <c r="CP688">
        <f t="shared" si="1800"/>
        <v>0</v>
      </c>
      <c r="CQ688">
        <f t="shared" si="1800"/>
        <v>0</v>
      </c>
      <c r="CR688">
        <f t="shared" si="1800"/>
        <v>0</v>
      </c>
      <c r="CS688">
        <f t="shared" si="1800"/>
        <v>0</v>
      </c>
      <c r="CT688">
        <f t="shared" si="1801"/>
        <v>0</v>
      </c>
      <c r="CU688">
        <f t="shared" si="1801"/>
        <v>0</v>
      </c>
      <c r="CV688">
        <f t="shared" si="1801"/>
        <v>0</v>
      </c>
      <c r="CW688">
        <f t="shared" si="1801"/>
        <v>0</v>
      </c>
      <c r="CX688">
        <f t="shared" si="1801"/>
        <v>0</v>
      </c>
      <c r="CY688">
        <f t="shared" si="1801"/>
        <v>0</v>
      </c>
      <c r="CZ688">
        <f t="shared" si="1801"/>
        <v>0</v>
      </c>
      <c r="DA688">
        <f t="shared" si="1801"/>
        <v>0</v>
      </c>
      <c r="DB688">
        <f t="shared" si="1801"/>
        <v>0</v>
      </c>
      <c r="DC688">
        <f t="shared" si="1801"/>
        <v>0</v>
      </c>
      <c r="DD688">
        <f t="shared" si="1802"/>
        <v>0</v>
      </c>
      <c r="DE688">
        <f t="shared" si="1802"/>
        <v>0</v>
      </c>
      <c r="DF688">
        <f t="shared" si="1802"/>
        <v>0</v>
      </c>
      <c r="DG688">
        <f t="shared" si="1802"/>
        <v>0</v>
      </c>
      <c r="DH688">
        <f t="shared" si="1802"/>
        <v>0</v>
      </c>
      <c r="DI688">
        <f t="shared" si="1802"/>
        <v>0</v>
      </c>
      <c r="DJ688">
        <f t="shared" si="1802"/>
        <v>0</v>
      </c>
      <c r="DK688">
        <f t="shared" si="1802"/>
        <v>0</v>
      </c>
      <c r="DL688">
        <f t="shared" si="1802"/>
        <v>0</v>
      </c>
      <c r="DM688">
        <f t="shared" si="1802"/>
        <v>0</v>
      </c>
      <c r="DN688">
        <f t="shared" si="1803"/>
        <v>0</v>
      </c>
      <c r="DO688">
        <f t="shared" si="1803"/>
        <v>0</v>
      </c>
      <c r="DP688">
        <f t="shared" si="1803"/>
        <v>0</v>
      </c>
      <c r="DQ688">
        <f t="shared" si="1803"/>
        <v>0</v>
      </c>
      <c r="DR688">
        <f t="shared" si="1803"/>
        <v>0</v>
      </c>
      <c r="DS688">
        <f t="shared" si="1803"/>
        <v>0</v>
      </c>
      <c r="DT688">
        <f t="shared" si="1803"/>
        <v>0</v>
      </c>
      <c r="DU688">
        <f t="shared" si="1803"/>
        <v>0</v>
      </c>
      <c r="DV688">
        <f t="shared" si="1803"/>
        <v>0</v>
      </c>
      <c r="DW688">
        <f t="shared" si="1803"/>
        <v>0</v>
      </c>
      <c r="DX688">
        <f t="shared" ref="DX688:DZ689" si="1805">IF($C688&lt;&gt;"",IF(BL688&gt;0,1,0),0)</f>
        <v>0</v>
      </c>
      <c r="DY688">
        <f t="shared" si="1805"/>
        <v>0</v>
      </c>
      <c r="DZ688">
        <f t="shared" si="1805"/>
        <v>0</v>
      </c>
    </row>
    <row r="689" spans="1:130">
      <c r="A689" s="106"/>
      <c r="B689" s="55" t="s">
        <v>210</v>
      </c>
      <c r="C689" s="96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18"/>
      <c r="AG689" s="18"/>
      <c r="AH689" s="60">
        <v>373</v>
      </c>
      <c r="AI689" s="18">
        <v>375</v>
      </c>
      <c r="AJ689" s="18">
        <v>375</v>
      </c>
      <c r="AK689" s="18">
        <v>374</v>
      </c>
      <c r="AL689" s="18">
        <v>370</v>
      </c>
      <c r="AM689" s="18">
        <v>376.42203985932002</v>
      </c>
      <c r="AN689" s="18">
        <v>399.48291782086795</v>
      </c>
      <c r="AO689" s="18">
        <v>692.2745460141582</v>
      </c>
      <c r="AP689" s="18">
        <v>423.25367647058823</v>
      </c>
      <c r="AQ689" s="18">
        <v>420.12728719172634</v>
      </c>
      <c r="AR689" s="18">
        <v>289.6602658788774</v>
      </c>
      <c r="AS689" s="18">
        <v>269.71935007385525</v>
      </c>
      <c r="AT689" s="60">
        <v>123.3528550512445</v>
      </c>
      <c r="AU689" s="60">
        <v>102.98869143780291</v>
      </c>
      <c r="AV689" s="166">
        <v>34.403424291064738</v>
      </c>
      <c r="AW689" s="166">
        <v>30.79584775086505</v>
      </c>
      <c r="AX689" s="166">
        <v>935.1582440020419</v>
      </c>
      <c r="AY689" s="166">
        <v>1031.2678062678062</v>
      </c>
      <c r="AZ689" s="166">
        <v>1007.1487151448879</v>
      </c>
      <c r="BA689" s="166">
        <v>961.89916405433644</v>
      </c>
      <c r="BB689" s="60">
        <v>894.82019528459159</v>
      </c>
      <c r="BC689" s="60">
        <v>881.36814744801518</v>
      </c>
      <c r="BD689" s="160">
        <v>706.05617977528095</v>
      </c>
      <c r="BE689" s="165">
        <v>474.57676722197209</v>
      </c>
      <c r="BF689" s="160">
        <v>562.74354327140918</v>
      </c>
      <c r="BG689" s="160">
        <v>343.81094683862852</v>
      </c>
      <c r="BH689" s="160">
        <v>212.76483050847457</v>
      </c>
      <c r="BI689" s="18">
        <v>147.4461105904405</v>
      </c>
      <c r="BJ689" s="118">
        <v>71.174351585014406</v>
      </c>
      <c r="BK689" s="118">
        <v>36.687675070028014</v>
      </c>
      <c r="BL689" s="118">
        <v>28.173474663908998</v>
      </c>
      <c r="BM689" s="118">
        <v>27.484237074401008</v>
      </c>
      <c r="BN689" s="118">
        <v>0</v>
      </c>
      <c r="BO689" s="103"/>
      <c r="BP689">
        <f t="shared" si="1798"/>
        <v>0</v>
      </c>
      <c r="BQ689">
        <f t="shared" si="1798"/>
        <v>0</v>
      </c>
      <c r="BR689">
        <f t="shared" si="1798"/>
        <v>0</v>
      </c>
      <c r="BS689">
        <f t="shared" si="1798"/>
        <v>0</v>
      </c>
      <c r="BT689">
        <f t="shared" si="1798"/>
        <v>0</v>
      </c>
      <c r="BU689">
        <f t="shared" si="1798"/>
        <v>0</v>
      </c>
      <c r="BV689">
        <f t="shared" si="1798"/>
        <v>0</v>
      </c>
      <c r="BW689">
        <f t="shared" si="1798"/>
        <v>0</v>
      </c>
      <c r="BX689">
        <f t="shared" si="1798"/>
        <v>0</v>
      </c>
      <c r="BY689">
        <f t="shared" si="1798"/>
        <v>0</v>
      </c>
      <c r="BZ689">
        <f t="shared" si="1799"/>
        <v>0</v>
      </c>
      <c r="CA689">
        <f t="shared" si="1799"/>
        <v>0</v>
      </c>
      <c r="CB689">
        <f t="shared" si="1799"/>
        <v>0</v>
      </c>
      <c r="CC689">
        <f t="shared" si="1799"/>
        <v>0</v>
      </c>
      <c r="CD689">
        <f t="shared" si="1799"/>
        <v>0</v>
      </c>
      <c r="CE689">
        <f t="shared" si="1799"/>
        <v>0</v>
      </c>
      <c r="CF689">
        <f t="shared" si="1799"/>
        <v>0</v>
      </c>
      <c r="CG689">
        <f t="shared" si="1799"/>
        <v>0</v>
      </c>
      <c r="CH689">
        <f t="shared" si="1799"/>
        <v>0</v>
      </c>
      <c r="CI689">
        <f t="shared" si="1799"/>
        <v>0</v>
      </c>
      <c r="CJ689">
        <f t="shared" si="1800"/>
        <v>0</v>
      </c>
      <c r="CK689">
        <f t="shared" si="1800"/>
        <v>0</v>
      </c>
      <c r="CL689">
        <f t="shared" si="1800"/>
        <v>0</v>
      </c>
      <c r="CM689">
        <f t="shared" si="1800"/>
        <v>0</v>
      </c>
      <c r="CN689">
        <f t="shared" si="1800"/>
        <v>0</v>
      </c>
      <c r="CO689">
        <f t="shared" si="1800"/>
        <v>0</v>
      </c>
      <c r="CP689">
        <f t="shared" si="1800"/>
        <v>0</v>
      </c>
      <c r="CQ689">
        <f t="shared" si="1800"/>
        <v>0</v>
      </c>
      <c r="CR689">
        <f t="shared" si="1800"/>
        <v>0</v>
      </c>
      <c r="CS689">
        <f t="shared" si="1800"/>
        <v>0</v>
      </c>
      <c r="CT689">
        <f t="shared" si="1801"/>
        <v>0</v>
      </c>
      <c r="CU689">
        <f t="shared" si="1801"/>
        <v>0</v>
      </c>
      <c r="CV689">
        <f t="shared" si="1801"/>
        <v>0</v>
      </c>
      <c r="CW689">
        <f t="shared" si="1801"/>
        <v>0</v>
      </c>
      <c r="CX689">
        <f t="shared" si="1801"/>
        <v>0</v>
      </c>
      <c r="CY689">
        <f t="shared" si="1801"/>
        <v>0</v>
      </c>
      <c r="CZ689">
        <f t="shared" si="1801"/>
        <v>0</v>
      </c>
      <c r="DA689">
        <f t="shared" si="1801"/>
        <v>0</v>
      </c>
      <c r="DB689">
        <f t="shared" si="1801"/>
        <v>0</v>
      </c>
      <c r="DC689">
        <f t="shared" si="1801"/>
        <v>0</v>
      </c>
      <c r="DD689">
        <f t="shared" si="1802"/>
        <v>0</v>
      </c>
      <c r="DE689">
        <f t="shared" si="1802"/>
        <v>0</v>
      </c>
      <c r="DF689">
        <f t="shared" si="1802"/>
        <v>0</v>
      </c>
      <c r="DG689">
        <f t="shared" si="1802"/>
        <v>0</v>
      </c>
      <c r="DH689">
        <f t="shared" si="1802"/>
        <v>0</v>
      </c>
      <c r="DI689">
        <f t="shared" si="1802"/>
        <v>0</v>
      </c>
      <c r="DJ689">
        <f t="shared" si="1802"/>
        <v>0</v>
      </c>
      <c r="DK689">
        <f t="shared" si="1802"/>
        <v>0</v>
      </c>
      <c r="DL689">
        <f t="shared" si="1802"/>
        <v>0</v>
      </c>
      <c r="DM689">
        <f t="shared" si="1802"/>
        <v>0</v>
      </c>
      <c r="DN689">
        <f t="shared" si="1803"/>
        <v>0</v>
      </c>
      <c r="DO689">
        <f t="shared" si="1803"/>
        <v>0</v>
      </c>
      <c r="DP689">
        <f t="shared" si="1803"/>
        <v>0</v>
      </c>
      <c r="DQ689">
        <f t="shared" si="1803"/>
        <v>0</v>
      </c>
      <c r="DR689">
        <f t="shared" si="1803"/>
        <v>0</v>
      </c>
      <c r="DS689">
        <f t="shared" si="1803"/>
        <v>0</v>
      </c>
      <c r="DT689">
        <f t="shared" si="1803"/>
        <v>0</v>
      </c>
      <c r="DU689">
        <f t="shared" si="1803"/>
        <v>0</v>
      </c>
      <c r="DV689">
        <f t="shared" si="1803"/>
        <v>0</v>
      </c>
      <c r="DW689">
        <f t="shared" si="1803"/>
        <v>0</v>
      </c>
      <c r="DX689">
        <f t="shared" si="1805"/>
        <v>0</v>
      </c>
      <c r="DY689">
        <f t="shared" si="1805"/>
        <v>0</v>
      </c>
      <c r="DZ689">
        <f t="shared" si="1805"/>
        <v>0</v>
      </c>
    </row>
    <row r="690" spans="1:130" ht="15.75">
      <c r="A690" s="106"/>
      <c r="B690" s="19"/>
      <c r="C690" s="96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  <c r="AZ690" s="31"/>
      <c r="BA690" s="31"/>
      <c r="BB690" s="31"/>
      <c r="BC690" s="31"/>
      <c r="BD690" s="31"/>
      <c r="BE690" s="57"/>
      <c r="BF690" s="31"/>
      <c r="BG690" s="31"/>
      <c r="BH690" s="2"/>
      <c r="BI690" s="4"/>
      <c r="BJ690" s="4"/>
      <c r="BK690" s="4"/>
      <c r="BL690" s="4"/>
      <c r="BM690" s="4"/>
      <c r="BN690" s="2"/>
      <c r="BO690" s="103"/>
    </row>
    <row r="691" spans="1:130">
      <c r="A691" s="105">
        <f>IF(LEFT(B691,1)&lt;&gt;"",IF(LEFT(B691,1)&lt;&gt;" ",COUNT($A$66:A690)+1,""),"")</f>
        <v>86</v>
      </c>
      <c r="B691" s="54" t="s">
        <v>97</v>
      </c>
      <c r="C691" s="97">
        <v>3</v>
      </c>
      <c r="D691" s="18"/>
      <c r="E691" s="9"/>
      <c r="F691" s="9"/>
      <c r="G691" s="9"/>
      <c r="H691" s="9">
        <f>SUM(H692:H696)</f>
        <v>0</v>
      </c>
      <c r="I691" s="9">
        <f t="shared" ref="I691:BJ691" si="1806">SUM(I692:I696)</f>
        <v>0</v>
      </c>
      <c r="J691" s="9">
        <f t="shared" si="1806"/>
        <v>0</v>
      </c>
      <c r="K691" s="9">
        <f t="shared" si="1806"/>
        <v>0</v>
      </c>
      <c r="L691" s="9">
        <f t="shared" si="1806"/>
        <v>0</v>
      </c>
      <c r="M691" s="9">
        <f t="shared" si="1806"/>
        <v>0</v>
      </c>
      <c r="N691" s="9">
        <f t="shared" si="1806"/>
        <v>0</v>
      </c>
      <c r="O691" s="9">
        <f t="shared" si="1806"/>
        <v>0</v>
      </c>
      <c r="P691" s="9">
        <f t="shared" si="1806"/>
        <v>0</v>
      </c>
      <c r="Q691" s="9">
        <f t="shared" si="1806"/>
        <v>0</v>
      </c>
      <c r="R691" s="9">
        <f t="shared" si="1806"/>
        <v>0</v>
      </c>
      <c r="S691" s="9">
        <f t="shared" si="1806"/>
        <v>0</v>
      </c>
      <c r="T691" s="9">
        <f t="shared" si="1806"/>
        <v>0</v>
      </c>
      <c r="U691" s="9">
        <f t="shared" si="1806"/>
        <v>0</v>
      </c>
      <c r="V691" s="9">
        <f t="shared" si="1806"/>
        <v>0</v>
      </c>
      <c r="W691" s="9">
        <f t="shared" si="1806"/>
        <v>0</v>
      </c>
      <c r="X691" s="9">
        <f t="shared" si="1806"/>
        <v>3.9559896000000001</v>
      </c>
      <c r="Y691" s="9">
        <f t="shared" si="1806"/>
        <v>0.37778400000000001</v>
      </c>
      <c r="Z691" s="9">
        <f t="shared" si="1806"/>
        <v>71.048370800000001</v>
      </c>
      <c r="AA691" s="9">
        <f t="shared" si="1806"/>
        <v>87</v>
      </c>
      <c r="AB691" s="9">
        <f t="shared" si="1806"/>
        <v>0</v>
      </c>
      <c r="AC691" s="9">
        <f t="shared" si="1806"/>
        <v>1.6966638999999999</v>
      </c>
      <c r="AD691" s="9">
        <f t="shared" si="1806"/>
        <v>1.1002297000000001</v>
      </c>
      <c r="AE691" s="9">
        <f t="shared" si="1806"/>
        <v>28.076340799999997</v>
      </c>
      <c r="AF691" s="9">
        <f t="shared" si="1806"/>
        <v>55</v>
      </c>
      <c r="AG691" s="9">
        <f t="shared" si="1806"/>
        <v>47.005601400000003</v>
      </c>
      <c r="AH691" s="9">
        <f t="shared" si="1806"/>
        <v>76.351828499999996</v>
      </c>
      <c r="AI691" s="9">
        <f t="shared" si="1806"/>
        <v>7.6271455999999986</v>
      </c>
      <c r="AJ691" s="9">
        <f t="shared" si="1806"/>
        <v>5.2177308</v>
      </c>
      <c r="AK691" s="9">
        <f t="shared" si="1806"/>
        <v>8.2821797000000004</v>
      </c>
      <c r="AL691" s="9">
        <f t="shared" si="1806"/>
        <v>15.910469500000001</v>
      </c>
      <c r="AM691" s="9">
        <f t="shared" si="1806"/>
        <v>8.6490815000000012</v>
      </c>
      <c r="AN691" s="9">
        <f t="shared" si="1806"/>
        <v>20.195573199999998</v>
      </c>
      <c r="AO691" s="9">
        <f t="shared" si="1806"/>
        <v>20.0991511</v>
      </c>
      <c r="AP691" s="9">
        <f t="shared" si="1806"/>
        <v>51.214371400000005</v>
      </c>
      <c r="AQ691" s="9">
        <f t="shared" si="1806"/>
        <v>71.545064699999998</v>
      </c>
      <c r="AR691" s="9">
        <f t="shared" si="1806"/>
        <v>109.1909258</v>
      </c>
      <c r="AS691" s="9">
        <f t="shared" si="1806"/>
        <v>202.14404189999999</v>
      </c>
      <c r="AT691" s="9">
        <f t="shared" si="1806"/>
        <v>108.68694939999999</v>
      </c>
      <c r="AU691" s="9">
        <f t="shared" si="1806"/>
        <v>123.91217810000001</v>
      </c>
      <c r="AV691" s="9">
        <f t="shared" si="1806"/>
        <v>85.096236200000007</v>
      </c>
      <c r="AW691" s="9">
        <f t="shared" si="1806"/>
        <v>95.671980000000005</v>
      </c>
      <c r="AX691" s="9">
        <f t="shared" si="1806"/>
        <v>355</v>
      </c>
      <c r="AY691" s="9">
        <f t="shared" si="1806"/>
        <v>3.1501961000000001</v>
      </c>
      <c r="AZ691" s="9">
        <f t="shared" si="1806"/>
        <v>15.675989599999999</v>
      </c>
      <c r="BA691" s="9">
        <f t="shared" si="1806"/>
        <v>0.54600000000000004</v>
      </c>
      <c r="BB691" s="9">
        <f t="shared" si="1806"/>
        <v>0.82299999999999995</v>
      </c>
      <c r="BC691" s="9">
        <f t="shared" si="1806"/>
        <v>0.97399999999999998</v>
      </c>
      <c r="BD691" s="9">
        <f t="shared" si="1806"/>
        <v>1.4930000000000001</v>
      </c>
      <c r="BE691" s="9">
        <f t="shared" si="1806"/>
        <v>6.3563817</v>
      </c>
      <c r="BF691" s="9">
        <f t="shared" si="1806"/>
        <v>11.556244099999999</v>
      </c>
      <c r="BG691" s="9">
        <f t="shared" si="1806"/>
        <v>2.6327148</v>
      </c>
      <c r="BH691" s="9">
        <f t="shared" si="1806"/>
        <v>3.3307892999999997</v>
      </c>
      <c r="BI691" s="9">
        <f>SUM(BI692:BI696)</f>
        <v>11.985234100000001</v>
      </c>
      <c r="BJ691" s="9">
        <f t="shared" si="1806"/>
        <v>4.9965232000000004</v>
      </c>
      <c r="BK691" s="9">
        <f>SUM(BK692:BK696)</f>
        <v>5.3478019000000003</v>
      </c>
      <c r="BL691" s="158">
        <f>SUM(BL692:BL696)</f>
        <v>5.6416108999999999</v>
      </c>
      <c r="BM691" s="158">
        <f>SUM(BM692:BM696)</f>
        <v>5.6587828000000009</v>
      </c>
      <c r="BN691" s="158">
        <f>SUM(BN692:BN696)</f>
        <v>3</v>
      </c>
      <c r="BO691" s="103"/>
      <c r="BP691">
        <f t="shared" ref="BP691:BY697" si="1807">IF($C691&lt;&gt;"",IF(D691&gt;0,1,0),0)</f>
        <v>0</v>
      </c>
      <c r="BQ691">
        <f t="shared" si="1807"/>
        <v>0</v>
      </c>
      <c r="BR691">
        <f t="shared" si="1807"/>
        <v>0</v>
      </c>
      <c r="BS691">
        <f t="shared" si="1807"/>
        <v>0</v>
      </c>
      <c r="BT691">
        <f t="shared" si="1807"/>
        <v>0</v>
      </c>
      <c r="BU691">
        <f t="shared" si="1807"/>
        <v>0</v>
      </c>
      <c r="BV691">
        <f t="shared" si="1807"/>
        <v>0</v>
      </c>
      <c r="BW691">
        <f t="shared" si="1807"/>
        <v>0</v>
      </c>
      <c r="BX691">
        <f t="shared" si="1807"/>
        <v>0</v>
      </c>
      <c r="BY691">
        <f t="shared" si="1807"/>
        <v>0</v>
      </c>
      <c r="BZ691">
        <f t="shared" ref="BZ691:CI697" si="1808">IF($C691&lt;&gt;"",IF(N691&gt;0,1,0),0)</f>
        <v>0</v>
      </c>
      <c r="CA691">
        <f t="shared" si="1808"/>
        <v>0</v>
      </c>
      <c r="CB691">
        <f t="shared" si="1808"/>
        <v>0</v>
      </c>
      <c r="CC691">
        <f t="shared" si="1808"/>
        <v>0</v>
      </c>
      <c r="CD691">
        <f t="shared" si="1808"/>
        <v>0</v>
      </c>
      <c r="CE691">
        <f t="shared" si="1808"/>
        <v>0</v>
      </c>
      <c r="CF691">
        <f t="shared" si="1808"/>
        <v>0</v>
      </c>
      <c r="CG691">
        <f t="shared" si="1808"/>
        <v>0</v>
      </c>
      <c r="CH691">
        <f t="shared" si="1808"/>
        <v>0</v>
      </c>
      <c r="CI691">
        <f t="shared" si="1808"/>
        <v>0</v>
      </c>
      <c r="CJ691">
        <f t="shared" ref="CJ691:CS697" si="1809">IF($C691&lt;&gt;"",IF(X691&gt;0,1,0),0)</f>
        <v>1</v>
      </c>
      <c r="CK691">
        <f t="shared" si="1809"/>
        <v>1</v>
      </c>
      <c r="CL691">
        <f t="shared" si="1809"/>
        <v>1</v>
      </c>
      <c r="CM691">
        <f t="shared" si="1809"/>
        <v>1</v>
      </c>
      <c r="CN691">
        <f t="shared" si="1809"/>
        <v>0</v>
      </c>
      <c r="CO691">
        <f t="shared" si="1809"/>
        <v>1</v>
      </c>
      <c r="CP691">
        <f t="shared" si="1809"/>
        <v>1</v>
      </c>
      <c r="CQ691">
        <f t="shared" si="1809"/>
        <v>1</v>
      </c>
      <c r="CR691">
        <f t="shared" si="1809"/>
        <v>1</v>
      </c>
      <c r="CS691">
        <f t="shared" si="1809"/>
        <v>1</v>
      </c>
      <c r="CT691">
        <f t="shared" ref="CT691:DC697" si="1810">IF($C691&lt;&gt;"",IF(AH691&gt;0,1,0),0)</f>
        <v>1</v>
      </c>
      <c r="CU691">
        <f t="shared" si="1810"/>
        <v>1</v>
      </c>
      <c r="CV691">
        <f t="shared" si="1810"/>
        <v>1</v>
      </c>
      <c r="CW691">
        <f t="shared" si="1810"/>
        <v>1</v>
      </c>
      <c r="CX691">
        <f t="shared" si="1810"/>
        <v>1</v>
      </c>
      <c r="CY691">
        <f t="shared" si="1810"/>
        <v>1</v>
      </c>
      <c r="CZ691">
        <f t="shared" si="1810"/>
        <v>1</v>
      </c>
      <c r="DA691">
        <f t="shared" si="1810"/>
        <v>1</v>
      </c>
      <c r="DB691">
        <f t="shared" si="1810"/>
        <v>1</v>
      </c>
      <c r="DC691">
        <f t="shared" si="1810"/>
        <v>1</v>
      </c>
      <c r="DD691">
        <f t="shared" ref="DD691:DM697" si="1811">IF($C691&lt;&gt;"",IF(AR691&gt;0,1,0),0)</f>
        <v>1</v>
      </c>
      <c r="DE691">
        <f t="shared" si="1811"/>
        <v>1</v>
      </c>
      <c r="DF691">
        <f t="shared" si="1811"/>
        <v>1</v>
      </c>
      <c r="DG691">
        <f t="shared" si="1811"/>
        <v>1</v>
      </c>
      <c r="DH691">
        <f t="shared" si="1811"/>
        <v>1</v>
      </c>
      <c r="DI691">
        <f t="shared" si="1811"/>
        <v>1</v>
      </c>
      <c r="DJ691">
        <f t="shared" si="1811"/>
        <v>1</v>
      </c>
      <c r="DK691">
        <f t="shared" si="1811"/>
        <v>1</v>
      </c>
      <c r="DL691">
        <f t="shared" si="1811"/>
        <v>1</v>
      </c>
      <c r="DM691">
        <f t="shared" si="1811"/>
        <v>1</v>
      </c>
      <c r="DN691">
        <f t="shared" ref="DN691:DW697" si="1812">IF($C691&lt;&gt;"",IF(BB691&gt;0,1,0),0)</f>
        <v>1</v>
      </c>
      <c r="DO691">
        <f t="shared" si="1812"/>
        <v>1</v>
      </c>
      <c r="DP691">
        <f t="shared" si="1812"/>
        <v>1</v>
      </c>
      <c r="DQ691">
        <f t="shared" si="1812"/>
        <v>1</v>
      </c>
      <c r="DR691">
        <f t="shared" si="1812"/>
        <v>1</v>
      </c>
      <c r="DS691">
        <f t="shared" si="1812"/>
        <v>1</v>
      </c>
      <c r="DT691">
        <f t="shared" si="1812"/>
        <v>1</v>
      </c>
      <c r="DU691">
        <f t="shared" si="1812"/>
        <v>1</v>
      </c>
      <c r="DV691">
        <f t="shared" si="1812"/>
        <v>1</v>
      </c>
      <c r="DW691">
        <f t="shared" si="1812"/>
        <v>1</v>
      </c>
      <c r="DX691">
        <f t="shared" ref="DX691:DZ697" si="1813">IF($C691&lt;&gt;"",IF(BL691&gt;0,1,0),0)</f>
        <v>1</v>
      </c>
      <c r="DY691">
        <f t="shared" si="1813"/>
        <v>1</v>
      </c>
      <c r="DZ691">
        <f t="shared" si="1813"/>
        <v>1</v>
      </c>
    </row>
    <row r="692" spans="1:130">
      <c r="A692" s="106"/>
      <c r="B692" s="19" t="s">
        <v>2</v>
      </c>
      <c r="C692" s="96"/>
      <c r="D692" s="34"/>
      <c r="E692" s="34"/>
      <c r="F692" s="34"/>
      <c r="G692" s="34"/>
      <c r="H692" s="34">
        <v>0</v>
      </c>
      <c r="I692" s="34">
        <v>0</v>
      </c>
      <c r="J692" s="34">
        <v>0</v>
      </c>
      <c r="K692" s="34">
        <v>0</v>
      </c>
      <c r="L692" s="34">
        <v>0</v>
      </c>
      <c r="M692" s="34">
        <v>0</v>
      </c>
      <c r="N692" s="34">
        <v>0</v>
      </c>
      <c r="O692" s="34">
        <v>0</v>
      </c>
      <c r="P692" s="34">
        <v>0</v>
      </c>
      <c r="Q692" s="34">
        <v>0</v>
      </c>
      <c r="R692" s="34">
        <v>0</v>
      </c>
      <c r="S692" s="34">
        <v>0</v>
      </c>
      <c r="T692" s="34">
        <v>0</v>
      </c>
      <c r="U692" s="34">
        <v>0</v>
      </c>
      <c r="V692" s="34">
        <v>0</v>
      </c>
      <c r="W692" s="34">
        <v>0</v>
      </c>
      <c r="X692" s="34">
        <v>0</v>
      </c>
      <c r="Y692" s="34">
        <v>0</v>
      </c>
      <c r="Z692" s="34">
        <v>29</v>
      </c>
      <c r="AA692" s="34">
        <v>30</v>
      </c>
      <c r="AB692" s="9">
        <v>0</v>
      </c>
      <c r="AC692" s="9"/>
      <c r="AD692" s="9"/>
      <c r="AE692" s="9"/>
      <c r="AF692" s="34">
        <v>20</v>
      </c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34">
        <v>66</v>
      </c>
      <c r="AT692" s="9"/>
      <c r="AU692" s="9"/>
      <c r="AV692" s="9"/>
      <c r="AW692" s="9"/>
      <c r="AX692" s="34">
        <v>355</v>
      </c>
      <c r="AY692" s="18">
        <v>0</v>
      </c>
      <c r="AZ692" s="18">
        <v>0</v>
      </c>
      <c r="BA692" s="18">
        <v>0</v>
      </c>
      <c r="BB692" s="18">
        <v>0</v>
      </c>
      <c r="BC692" s="18">
        <v>0</v>
      </c>
      <c r="BD692" s="18">
        <v>0</v>
      </c>
      <c r="BE692" s="18">
        <v>0</v>
      </c>
      <c r="BF692" s="34">
        <v>0</v>
      </c>
      <c r="BG692" s="34">
        <v>0</v>
      </c>
      <c r="BH692" s="34">
        <v>0</v>
      </c>
      <c r="BI692" s="34">
        <v>0</v>
      </c>
      <c r="BJ692" s="118">
        <v>0</v>
      </c>
      <c r="BK692" s="118">
        <v>0</v>
      </c>
      <c r="BL692" s="107">
        <v>0.129</v>
      </c>
      <c r="BM692" s="107">
        <v>0.129</v>
      </c>
      <c r="BN692" s="118">
        <v>0</v>
      </c>
      <c r="BO692" s="103"/>
      <c r="BP692">
        <f t="shared" si="1807"/>
        <v>0</v>
      </c>
      <c r="BQ692">
        <f t="shared" si="1807"/>
        <v>0</v>
      </c>
      <c r="BR692">
        <f t="shared" si="1807"/>
        <v>0</v>
      </c>
      <c r="BS692">
        <f t="shared" si="1807"/>
        <v>0</v>
      </c>
      <c r="BT692">
        <f t="shared" si="1807"/>
        <v>0</v>
      </c>
      <c r="BU692">
        <f t="shared" si="1807"/>
        <v>0</v>
      </c>
      <c r="BV692">
        <f t="shared" si="1807"/>
        <v>0</v>
      </c>
      <c r="BW692">
        <f t="shared" si="1807"/>
        <v>0</v>
      </c>
      <c r="BX692">
        <f t="shared" si="1807"/>
        <v>0</v>
      </c>
      <c r="BY692">
        <f t="shared" si="1807"/>
        <v>0</v>
      </c>
      <c r="BZ692">
        <f t="shared" si="1808"/>
        <v>0</v>
      </c>
      <c r="CA692">
        <f t="shared" si="1808"/>
        <v>0</v>
      </c>
      <c r="CB692">
        <f t="shared" si="1808"/>
        <v>0</v>
      </c>
      <c r="CC692">
        <f t="shared" si="1808"/>
        <v>0</v>
      </c>
      <c r="CD692">
        <f t="shared" si="1808"/>
        <v>0</v>
      </c>
      <c r="CE692">
        <f t="shared" si="1808"/>
        <v>0</v>
      </c>
      <c r="CF692">
        <f t="shared" si="1808"/>
        <v>0</v>
      </c>
      <c r="CG692">
        <f t="shared" si="1808"/>
        <v>0</v>
      </c>
      <c r="CH692">
        <f t="shared" si="1808"/>
        <v>0</v>
      </c>
      <c r="CI692">
        <f t="shared" si="1808"/>
        <v>0</v>
      </c>
      <c r="CJ692">
        <f t="shared" si="1809"/>
        <v>0</v>
      </c>
      <c r="CK692">
        <f t="shared" si="1809"/>
        <v>0</v>
      </c>
      <c r="CL692">
        <f t="shared" si="1809"/>
        <v>0</v>
      </c>
      <c r="CM692">
        <f t="shared" si="1809"/>
        <v>0</v>
      </c>
      <c r="CN692">
        <f t="shared" si="1809"/>
        <v>0</v>
      </c>
      <c r="CO692">
        <f t="shared" si="1809"/>
        <v>0</v>
      </c>
      <c r="CP692">
        <f t="shared" si="1809"/>
        <v>0</v>
      </c>
      <c r="CQ692">
        <f t="shared" si="1809"/>
        <v>0</v>
      </c>
      <c r="CR692">
        <f t="shared" si="1809"/>
        <v>0</v>
      </c>
      <c r="CS692">
        <f t="shared" si="1809"/>
        <v>0</v>
      </c>
      <c r="CT692">
        <f t="shared" si="1810"/>
        <v>0</v>
      </c>
      <c r="CU692">
        <f t="shared" si="1810"/>
        <v>0</v>
      </c>
      <c r="CV692">
        <f t="shared" si="1810"/>
        <v>0</v>
      </c>
      <c r="CW692">
        <f t="shared" si="1810"/>
        <v>0</v>
      </c>
      <c r="CX692">
        <f t="shared" si="1810"/>
        <v>0</v>
      </c>
      <c r="CY692">
        <f t="shared" si="1810"/>
        <v>0</v>
      </c>
      <c r="CZ692">
        <f t="shared" si="1810"/>
        <v>0</v>
      </c>
      <c r="DA692">
        <f t="shared" si="1810"/>
        <v>0</v>
      </c>
      <c r="DB692">
        <f t="shared" si="1810"/>
        <v>0</v>
      </c>
      <c r="DC692">
        <f t="shared" si="1810"/>
        <v>0</v>
      </c>
      <c r="DD692">
        <f t="shared" si="1811"/>
        <v>0</v>
      </c>
      <c r="DE692">
        <f t="shared" si="1811"/>
        <v>0</v>
      </c>
      <c r="DF692">
        <f t="shared" si="1811"/>
        <v>0</v>
      </c>
      <c r="DG692">
        <f t="shared" si="1811"/>
        <v>0</v>
      </c>
      <c r="DH692">
        <f t="shared" si="1811"/>
        <v>0</v>
      </c>
      <c r="DI692">
        <f t="shared" si="1811"/>
        <v>0</v>
      </c>
      <c r="DJ692">
        <f t="shared" si="1811"/>
        <v>0</v>
      </c>
      <c r="DK692">
        <f t="shared" si="1811"/>
        <v>0</v>
      </c>
      <c r="DL692">
        <f t="shared" si="1811"/>
        <v>0</v>
      </c>
      <c r="DM692">
        <f t="shared" si="1811"/>
        <v>0</v>
      </c>
      <c r="DN692">
        <f t="shared" si="1812"/>
        <v>0</v>
      </c>
      <c r="DO692">
        <f t="shared" si="1812"/>
        <v>0</v>
      </c>
      <c r="DP692">
        <f t="shared" si="1812"/>
        <v>0</v>
      </c>
      <c r="DQ692">
        <f t="shared" si="1812"/>
        <v>0</v>
      </c>
      <c r="DR692">
        <f t="shared" si="1812"/>
        <v>0</v>
      </c>
      <c r="DS692">
        <f t="shared" si="1812"/>
        <v>0</v>
      </c>
      <c r="DT692">
        <f t="shared" si="1812"/>
        <v>0</v>
      </c>
      <c r="DU692">
        <f t="shared" si="1812"/>
        <v>0</v>
      </c>
      <c r="DV692">
        <f t="shared" si="1812"/>
        <v>0</v>
      </c>
      <c r="DW692">
        <f t="shared" si="1812"/>
        <v>0</v>
      </c>
      <c r="DX692">
        <f t="shared" si="1813"/>
        <v>0</v>
      </c>
      <c r="DY692">
        <f t="shared" si="1813"/>
        <v>0</v>
      </c>
      <c r="DZ692">
        <f t="shared" si="1813"/>
        <v>0</v>
      </c>
    </row>
    <row r="693" spans="1:130" ht="15.75">
      <c r="A693" s="106"/>
      <c r="B693" s="19" t="s">
        <v>202</v>
      </c>
      <c r="C693" s="96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9"/>
      <c r="AC693" s="9"/>
      <c r="AD693" s="9"/>
      <c r="AE693" s="9"/>
      <c r="AF693" s="34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34"/>
      <c r="AT693" s="9"/>
      <c r="AU693" s="9"/>
      <c r="AV693" s="9"/>
      <c r="AW693" s="9"/>
      <c r="AX693" s="34"/>
      <c r="AY693" s="18"/>
      <c r="AZ693" s="18"/>
      <c r="BA693" s="18"/>
      <c r="BB693" s="18"/>
      <c r="BC693" s="18"/>
      <c r="BD693" s="18"/>
      <c r="BE693" s="25"/>
      <c r="BF693" s="34"/>
      <c r="BG693" s="34"/>
      <c r="BH693" s="34"/>
      <c r="BI693" s="34"/>
      <c r="BJ693" s="118"/>
      <c r="BK693" s="118"/>
      <c r="BL693" s="118"/>
      <c r="BM693" s="2"/>
      <c r="BN693" s="2"/>
      <c r="BO693" s="103"/>
      <c r="BP693">
        <f t="shared" si="1807"/>
        <v>0</v>
      </c>
      <c r="BQ693">
        <f t="shared" si="1807"/>
        <v>0</v>
      </c>
      <c r="BR693">
        <f t="shared" si="1807"/>
        <v>0</v>
      </c>
      <c r="BS693">
        <f t="shared" si="1807"/>
        <v>0</v>
      </c>
      <c r="BT693">
        <f t="shared" si="1807"/>
        <v>0</v>
      </c>
      <c r="BU693">
        <f t="shared" si="1807"/>
        <v>0</v>
      </c>
      <c r="BV693">
        <f t="shared" si="1807"/>
        <v>0</v>
      </c>
      <c r="BW693">
        <f t="shared" si="1807"/>
        <v>0</v>
      </c>
      <c r="BX693">
        <f t="shared" si="1807"/>
        <v>0</v>
      </c>
      <c r="BY693">
        <f t="shared" si="1807"/>
        <v>0</v>
      </c>
      <c r="BZ693">
        <f t="shared" si="1808"/>
        <v>0</v>
      </c>
      <c r="CA693">
        <f t="shared" si="1808"/>
        <v>0</v>
      </c>
      <c r="CB693">
        <f t="shared" si="1808"/>
        <v>0</v>
      </c>
      <c r="CC693">
        <f t="shared" si="1808"/>
        <v>0</v>
      </c>
      <c r="CD693">
        <f t="shared" si="1808"/>
        <v>0</v>
      </c>
      <c r="CE693">
        <f t="shared" si="1808"/>
        <v>0</v>
      </c>
      <c r="CF693">
        <f t="shared" si="1808"/>
        <v>0</v>
      </c>
      <c r="CG693">
        <f t="shared" si="1808"/>
        <v>0</v>
      </c>
      <c r="CH693">
        <f t="shared" si="1808"/>
        <v>0</v>
      </c>
      <c r="CI693">
        <f t="shared" si="1808"/>
        <v>0</v>
      </c>
      <c r="CJ693">
        <f t="shared" si="1809"/>
        <v>0</v>
      </c>
      <c r="CK693">
        <f t="shared" si="1809"/>
        <v>0</v>
      </c>
      <c r="CL693">
        <f t="shared" si="1809"/>
        <v>0</v>
      </c>
      <c r="CM693">
        <f t="shared" si="1809"/>
        <v>0</v>
      </c>
      <c r="CN693">
        <f t="shared" si="1809"/>
        <v>0</v>
      </c>
      <c r="CO693">
        <f t="shared" si="1809"/>
        <v>0</v>
      </c>
      <c r="CP693">
        <f t="shared" si="1809"/>
        <v>0</v>
      </c>
      <c r="CQ693">
        <f t="shared" si="1809"/>
        <v>0</v>
      </c>
      <c r="CR693">
        <f t="shared" si="1809"/>
        <v>0</v>
      </c>
      <c r="CS693">
        <f t="shared" si="1809"/>
        <v>0</v>
      </c>
      <c r="CT693">
        <f t="shared" si="1810"/>
        <v>0</v>
      </c>
      <c r="CU693">
        <f t="shared" si="1810"/>
        <v>0</v>
      </c>
      <c r="CV693">
        <f t="shared" si="1810"/>
        <v>0</v>
      </c>
      <c r="CW693">
        <f t="shared" si="1810"/>
        <v>0</v>
      </c>
      <c r="CX693">
        <f t="shared" si="1810"/>
        <v>0</v>
      </c>
      <c r="CY693">
        <f t="shared" si="1810"/>
        <v>0</v>
      </c>
      <c r="CZ693">
        <f t="shared" si="1810"/>
        <v>0</v>
      </c>
      <c r="DA693">
        <f t="shared" si="1810"/>
        <v>0</v>
      </c>
      <c r="DB693">
        <f t="shared" si="1810"/>
        <v>0</v>
      </c>
      <c r="DC693">
        <f t="shared" si="1810"/>
        <v>0</v>
      </c>
      <c r="DD693">
        <f t="shared" si="1811"/>
        <v>0</v>
      </c>
      <c r="DE693">
        <f t="shared" si="1811"/>
        <v>0</v>
      </c>
      <c r="DF693">
        <f t="shared" si="1811"/>
        <v>0</v>
      </c>
      <c r="DG693">
        <f t="shared" si="1811"/>
        <v>0</v>
      </c>
      <c r="DH693">
        <f t="shared" si="1811"/>
        <v>0</v>
      </c>
      <c r="DI693">
        <f t="shared" si="1811"/>
        <v>0</v>
      </c>
      <c r="DJ693">
        <f t="shared" si="1811"/>
        <v>0</v>
      </c>
      <c r="DK693">
        <f t="shared" si="1811"/>
        <v>0</v>
      </c>
      <c r="DL693">
        <f t="shared" si="1811"/>
        <v>0</v>
      </c>
      <c r="DM693">
        <f t="shared" si="1811"/>
        <v>0</v>
      </c>
      <c r="DN693">
        <f t="shared" si="1812"/>
        <v>0</v>
      </c>
      <c r="DO693">
        <f t="shared" si="1812"/>
        <v>0</v>
      </c>
      <c r="DP693">
        <f t="shared" si="1812"/>
        <v>0</v>
      </c>
      <c r="DQ693">
        <f t="shared" si="1812"/>
        <v>0</v>
      </c>
      <c r="DR693">
        <f t="shared" si="1812"/>
        <v>0</v>
      </c>
      <c r="DS693">
        <f t="shared" si="1812"/>
        <v>0</v>
      </c>
      <c r="DT693">
        <f t="shared" si="1812"/>
        <v>0</v>
      </c>
      <c r="DU693">
        <f t="shared" si="1812"/>
        <v>0</v>
      </c>
      <c r="DV693">
        <f t="shared" si="1812"/>
        <v>0</v>
      </c>
      <c r="DW693">
        <f t="shared" si="1812"/>
        <v>0</v>
      </c>
      <c r="DX693">
        <f t="shared" si="1813"/>
        <v>0</v>
      </c>
      <c r="DY693">
        <f t="shared" si="1813"/>
        <v>0</v>
      </c>
      <c r="DZ693">
        <f t="shared" si="1813"/>
        <v>0</v>
      </c>
    </row>
    <row r="694" spans="1:130">
      <c r="A694" s="106" t="str">
        <f>IF(LEFT(B776,1)&lt;&gt;"",IF(LEFT(B776,1)&lt;&gt;" ",COUNT($A$66:A690)+1,""),"")</f>
        <v/>
      </c>
      <c r="B694" s="59" t="s">
        <v>3</v>
      </c>
      <c r="C694" s="96"/>
      <c r="D694" s="18"/>
      <c r="E694" s="18"/>
      <c r="F694" s="18"/>
      <c r="G694" s="18"/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18">
        <v>0</v>
      </c>
      <c r="N694" s="18">
        <v>0</v>
      </c>
      <c r="O694" s="18">
        <v>0</v>
      </c>
      <c r="P694" s="18">
        <v>0</v>
      </c>
      <c r="Q694" s="18">
        <v>0</v>
      </c>
      <c r="R694" s="18">
        <v>0</v>
      </c>
      <c r="S694" s="18">
        <v>0</v>
      </c>
      <c r="T694" s="18">
        <v>0</v>
      </c>
      <c r="U694" s="18">
        <v>0</v>
      </c>
      <c r="V694" s="18">
        <v>0</v>
      </c>
      <c r="W694" s="18">
        <v>0</v>
      </c>
      <c r="X694" s="18">
        <v>2.8624176000000001</v>
      </c>
      <c r="Y694" s="18">
        <v>0.37778400000000001</v>
      </c>
      <c r="Z694" s="18">
        <v>4.8370800000000005E-2</v>
      </c>
      <c r="AA694" s="18">
        <v>0</v>
      </c>
      <c r="AB694" s="18">
        <v>0</v>
      </c>
      <c r="AC694" s="18">
        <v>1.5927091</v>
      </c>
      <c r="AD694" s="18">
        <v>0.24181800000000001</v>
      </c>
      <c r="AE694" s="18">
        <v>15.497155599999999</v>
      </c>
      <c r="AF694" s="41" t="s">
        <v>16</v>
      </c>
      <c r="AG694" s="18">
        <v>40.862344100000001</v>
      </c>
      <c r="AH694" s="18">
        <v>67.071114600000001</v>
      </c>
      <c r="AI694" s="18">
        <v>6.5242780999999992</v>
      </c>
      <c r="AJ694" s="18">
        <v>4.5041612999999998</v>
      </c>
      <c r="AK694" s="18">
        <v>6.553731</v>
      </c>
      <c r="AL694" s="18">
        <v>11.0793093</v>
      </c>
      <c r="AM694" s="18">
        <v>3.7164879000000002</v>
      </c>
      <c r="AN694" s="18">
        <v>11.564359199999998</v>
      </c>
      <c r="AO694" s="18">
        <v>10.658204</v>
      </c>
      <c r="AP694" s="18">
        <v>38.422568400000003</v>
      </c>
      <c r="AQ694" s="18">
        <v>57.858528499999998</v>
      </c>
      <c r="AR694" s="18">
        <v>94.766203000000004</v>
      </c>
      <c r="AS694" s="18">
        <v>129.5704618</v>
      </c>
      <c r="AT694" s="18">
        <v>102.98637559999999</v>
      </c>
      <c r="AU694" s="18">
        <v>118.1748013</v>
      </c>
      <c r="AV694" s="18">
        <v>85.096236200000007</v>
      </c>
      <c r="AW694" s="18">
        <v>95.671980000000005</v>
      </c>
      <c r="AX694" s="41" t="s">
        <v>16</v>
      </c>
      <c r="AY694" s="18">
        <v>3.1501961000000001</v>
      </c>
      <c r="AZ694" s="18">
        <v>15.675989599999999</v>
      </c>
      <c r="BA694" s="18">
        <v>0.54600000000000004</v>
      </c>
      <c r="BB694" s="18">
        <v>0.82299999999999995</v>
      </c>
      <c r="BC694" s="18">
        <v>0.97399999999999998</v>
      </c>
      <c r="BD694" s="18">
        <v>1.4930000000000001</v>
      </c>
      <c r="BE694" s="25">
        <v>6.3563817</v>
      </c>
      <c r="BF694" s="18">
        <v>10.853280199999999</v>
      </c>
      <c r="BG694" s="18">
        <v>2.6327148</v>
      </c>
      <c r="BH694" s="18">
        <v>3.3307892999999997</v>
      </c>
      <c r="BI694" s="18">
        <v>11.985234100000001</v>
      </c>
      <c r="BJ694" s="18">
        <v>4.9965232000000004</v>
      </c>
      <c r="BK694" s="18">
        <v>5.3478019000000003</v>
      </c>
      <c r="BL694" s="118">
        <v>5.5126109000000003</v>
      </c>
      <c r="BM694" s="118">
        <v>5.5297828000000004</v>
      </c>
      <c r="BN694" s="118">
        <v>3</v>
      </c>
      <c r="BO694" s="103"/>
      <c r="BP694">
        <f t="shared" si="1807"/>
        <v>0</v>
      </c>
      <c r="BQ694">
        <f t="shared" si="1807"/>
        <v>0</v>
      </c>
      <c r="BR694">
        <f t="shared" si="1807"/>
        <v>0</v>
      </c>
      <c r="BS694">
        <f t="shared" si="1807"/>
        <v>0</v>
      </c>
      <c r="BT694">
        <f t="shared" si="1807"/>
        <v>0</v>
      </c>
      <c r="BU694">
        <f t="shared" si="1807"/>
        <v>0</v>
      </c>
      <c r="BV694">
        <f t="shared" si="1807"/>
        <v>0</v>
      </c>
      <c r="BW694">
        <f t="shared" si="1807"/>
        <v>0</v>
      </c>
      <c r="BX694">
        <f t="shared" si="1807"/>
        <v>0</v>
      </c>
      <c r="BY694">
        <f t="shared" si="1807"/>
        <v>0</v>
      </c>
      <c r="BZ694">
        <f t="shared" si="1808"/>
        <v>0</v>
      </c>
      <c r="CA694">
        <f t="shared" si="1808"/>
        <v>0</v>
      </c>
      <c r="CB694">
        <f t="shared" si="1808"/>
        <v>0</v>
      </c>
      <c r="CC694">
        <f t="shared" si="1808"/>
        <v>0</v>
      </c>
      <c r="CD694">
        <f t="shared" si="1808"/>
        <v>0</v>
      </c>
      <c r="CE694">
        <f t="shared" si="1808"/>
        <v>0</v>
      </c>
      <c r="CF694">
        <f t="shared" si="1808"/>
        <v>0</v>
      </c>
      <c r="CG694">
        <f t="shared" si="1808"/>
        <v>0</v>
      </c>
      <c r="CH694">
        <f t="shared" si="1808"/>
        <v>0</v>
      </c>
      <c r="CI694">
        <f t="shared" si="1808"/>
        <v>0</v>
      </c>
      <c r="CJ694">
        <f t="shared" si="1809"/>
        <v>0</v>
      </c>
      <c r="CK694">
        <f t="shared" si="1809"/>
        <v>0</v>
      </c>
      <c r="CL694">
        <f t="shared" si="1809"/>
        <v>0</v>
      </c>
      <c r="CM694">
        <f t="shared" si="1809"/>
        <v>0</v>
      </c>
      <c r="CN694">
        <f t="shared" si="1809"/>
        <v>0</v>
      </c>
      <c r="CO694">
        <f t="shared" si="1809"/>
        <v>0</v>
      </c>
      <c r="CP694">
        <f t="shared" si="1809"/>
        <v>0</v>
      </c>
      <c r="CQ694">
        <f t="shared" si="1809"/>
        <v>0</v>
      </c>
      <c r="CR694">
        <f t="shared" si="1809"/>
        <v>0</v>
      </c>
      <c r="CS694">
        <f t="shared" si="1809"/>
        <v>0</v>
      </c>
      <c r="CT694">
        <f t="shared" si="1810"/>
        <v>0</v>
      </c>
      <c r="CU694">
        <f t="shared" si="1810"/>
        <v>0</v>
      </c>
      <c r="CV694">
        <f t="shared" si="1810"/>
        <v>0</v>
      </c>
      <c r="CW694">
        <f t="shared" si="1810"/>
        <v>0</v>
      </c>
      <c r="CX694">
        <f t="shared" si="1810"/>
        <v>0</v>
      </c>
      <c r="CY694">
        <f t="shared" si="1810"/>
        <v>0</v>
      </c>
      <c r="CZ694">
        <f t="shared" si="1810"/>
        <v>0</v>
      </c>
      <c r="DA694">
        <f t="shared" si="1810"/>
        <v>0</v>
      </c>
      <c r="DB694">
        <f t="shared" si="1810"/>
        <v>0</v>
      </c>
      <c r="DC694">
        <f t="shared" si="1810"/>
        <v>0</v>
      </c>
      <c r="DD694">
        <f t="shared" si="1811"/>
        <v>0</v>
      </c>
      <c r="DE694">
        <f t="shared" si="1811"/>
        <v>0</v>
      </c>
      <c r="DF694">
        <f t="shared" si="1811"/>
        <v>0</v>
      </c>
      <c r="DG694">
        <f t="shared" si="1811"/>
        <v>0</v>
      </c>
      <c r="DH694">
        <f t="shared" si="1811"/>
        <v>0</v>
      </c>
      <c r="DI694">
        <f t="shared" si="1811"/>
        <v>0</v>
      </c>
      <c r="DJ694">
        <f t="shared" si="1811"/>
        <v>0</v>
      </c>
      <c r="DK694">
        <f t="shared" si="1811"/>
        <v>0</v>
      </c>
      <c r="DL694">
        <f t="shared" si="1811"/>
        <v>0</v>
      </c>
      <c r="DM694">
        <f t="shared" si="1811"/>
        <v>0</v>
      </c>
      <c r="DN694">
        <f t="shared" si="1812"/>
        <v>0</v>
      </c>
      <c r="DO694">
        <f t="shared" si="1812"/>
        <v>0</v>
      </c>
      <c r="DP694">
        <f t="shared" si="1812"/>
        <v>0</v>
      </c>
      <c r="DQ694">
        <f t="shared" si="1812"/>
        <v>0</v>
      </c>
      <c r="DR694">
        <f t="shared" si="1812"/>
        <v>0</v>
      </c>
      <c r="DS694">
        <f t="shared" si="1812"/>
        <v>0</v>
      </c>
      <c r="DT694">
        <f t="shared" si="1812"/>
        <v>0</v>
      </c>
      <c r="DU694">
        <f t="shared" si="1812"/>
        <v>0</v>
      </c>
      <c r="DV694">
        <f t="shared" si="1812"/>
        <v>0</v>
      </c>
      <c r="DW694">
        <f t="shared" si="1812"/>
        <v>0</v>
      </c>
      <c r="DX694">
        <f t="shared" si="1813"/>
        <v>0</v>
      </c>
      <c r="DY694">
        <f t="shared" si="1813"/>
        <v>0</v>
      </c>
      <c r="DZ694">
        <f t="shared" si="1813"/>
        <v>0</v>
      </c>
    </row>
    <row r="695" spans="1:130">
      <c r="A695" s="106" t="str">
        <f>IF(LEFT(B778,1)&lt;&gt;"",IF(LEFT(B778,1)&lt;&gt;" ",COUNT($A$66:A694)+1,""),"")</f>
        <v/>
      </c>
      <c r="B695" s="19" t="s">
        <v>18</v>
      </c>
      <c r="C695" s="96"/>
      <c r="D695" s="18"/>
      <c r="E695" s="18"/>
      <c r="F695" s="18"/>
      <c r="G695" s="18"/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v>0</v>
      </c>
      <c r="T695" s="18">
        <v>0</v>
      </c>
      <c r="U695" s="18">
        <v>0</v>
      </c>
      <c r="V695" s="18">
        <v>0</v>
      </c>
      <c r="W695" s="18">
        <v>0</v>
      </c>
      <c r="X695" s="18">
        <v>0</v>
      </c>
      <c r="Y695" s="18">
        <v>0</v>
      </c>
      <c r="Z695" s="18">
        <v>42</v>
      </c>
      <c r="AA695" s="18">
        <v>57</v>
      </c>
      <c r="AB695" s="18">
        <v>0</v>
      </c>
      <c r="AC695" s="18">
        <v>0</v>
      </c>
      <c r="AD695" s="18">
        <v>0</v>
      </c>
      <c r="AE695" s="41" t="s">
        <v>16</v>
      </c>
      <c r="AF695" s="18">
        <v>35</v>
      </c>
      <c r="AG695" s="18">
        <v>0</v>
      </c>
      <c r="AH695" s="18">
        <v>0</v>
      </c>
      <c r="AI695" s="18">
        <v>0</v>
      </c>
      <c r="AJ695" s="18">
        <v>0</v>
      </c>
      <c r="AK695" s="18">
        <v>0</v>
      </c>
      <c r="AL695" s="18">
        <v>0</v>
      </c>
      <c r="AM695" s="18">
        <v>0</v>
      </c>
      <c r="AN695" s="18">
        <v>0</v>
      </c>
      <c r="AO695" s="18">
        <v>0</v>
      </c>
      <c r="AP695" s="18">
        <v>0</v>
      </c>
      <c r="AQ695" s="18">
        <v>0</v>
      </c>
      <c r="AR695" s="18">
        <v>0</v>
      </c>
      <c r="AS695" s="18">
        <v>0</v>
      </c>
      <c r="AT695" s="18">
        <v>0</v>
      </c>
      <c r="AU695" s="18">
        <v>0</v>
      </c>
      <c r="AV695" s="18">
        <v>0</v>
      </c>
      <c r="AW695" s="18">
        <v>0</v>
      </c>
      <c r="AX695" s="18">
        <v>0</v>
      </c>
      <c r="AY695" s="18">
        <v>0</v>
      </c>
      <c r="AZ695" s="18">
        <v>0</v>
      </c>
      <c r="BA695" s="18">
        <v>0</v>
      </c>
      <c r="BB695" s="18">
        <v>0</v>
      </c>
      <c r="BC695" s="18">
        <v>0</v>
      </c>
      <c r="BD695" s="18">
        <v>0</v>
      </c>
      <c r="BE695" s="25">
        <v>0</v>
      </c>
      <c r="BF695" s="25">
        <v>0</v>
      </c>
      <c r="BG695" s="18">
        <v>0</v>
      </c>
      <c r="BH695" s="34">
        <v>0</v>
      </c>
      <c r="BI695" s="34">
        <v>0</v>
      </c>
      <c r="BJ695" s="118">
        <v>0</v>
      </c>
      <c r="BK695" s="118">
        <v>0</v>
      </c>
      <c r="BL695" s="118">
        <v>0</v>
      </c>
      <c r="BM695" s="118">
        <v>0</v>
      </c>
      <c r="BN695" s="118">
        <v>0</v>
      </c>
      <c r="BO695" s="103"/>
      <c r="BP695">
        <f t="shared" si="1807"/>
        <v>0</v>
      </c>
      <c r="BQ695">
        <f t="shared" si="1807"/>
        <v>0</v>
      </c>
      <c r="BR695">
        <f t="shared" si="1807"/>
        <v>0</v>
      </c>
      <c r="BS695">
        <f t="shared" si="1807"/>
        <v>0</v>
      </c>
      <c r="BT695">
        <f t="shared" si="1807"/>
        <v>0</v>
      </c>
      <c r="BU695">
        <f t="shared" si="1807"/>
        <v>0</v>
      </c>
      <c r="BV695">
        <f t="shared" si="1807"/>
        <v>0</v>
      </c>
      <c r="BW695">
        <f t="shared" si="1807"/>
        <v>0</v>
      </c>
      <c r="BX695">
        <f t="shared" si="1807"/>
        <v>0</v>
      </c>
      <c r="BY695">
        <f t="shared" si="1807"/>
        <v>0</v>
      </c>
      <c r="BZ695">
        <f t="shared" si="1808"/>
        <v>0</v>
      </c>
      <c r="CA695">
        <f t="shared" si="1808"/>
        <v>0</v>
      </c>
      <c r="CB695">
        <f t="shared" si="1808"/>
        <v>0</v>
      </c>
      <c r="CC695">
        <f t="shared" si="1808"/>
        <v>0</v>
      </c>
      <c r="CD695">
        <f t="shared" si="1808"/>
        <v>0</v>
      </c>
      <c r="CE695">
        <f t="shared" si="1808"/>
        <v>0</v>
      </c>
      <c r="CF695">
        <f t="shared" si="1808"/>
        <v>0</v>
      </c>
      <c r="CG695">
        <f t="shared" si="1808"/>
        <v>0</v>
      </c>
      <c r="CH695">
        <f t="shared" si="1808"/>
        <v>0</v>
      </c>
      <c r="CI695">
        <f t="shared" si="1808"/>
        <v>0</v>
      </c>
      <c r="CJ695">
        <f t="shared" si="1809"/>
        <v>0</v>
      </c>
      <c r="CK695">
        <f t="shared" si="1809"/>
        <v>0</v>
      </c>
      <c r="CL695">
        <f t="shared" si="1809"/>
        <v>0</v>
      </c>
      <c r="CM695">
        <f t="shared" si="1809"/>
        <v>0</v>
      </c>
      <c r="CN695">
        <f t="shared" si="1809"/>
        <v>0</v>
      </c>
      <c r="CO695">
        <f t="shared" si="1809"/>
        <v>0</v>
      </c>
      <c r="CP695">
        <f t="shared" si="1809"/>
        <v>0</v>
      </c>
      <c r="CQ695">
        <f t="shared" si="1809"/>
        <v>0</v>
      </c>
      <c r="CR695">
        <f t="shared" si="1809"/>
        <v>0</v>
      </c>
      <c r="CS695">
        <f t="shared" si="1809"/>
        <v>0</v>
      </c>
      <c r="CT695">
        <f t="shared" si="1810"/>
        <v>0</v>
      </c>
      <c r="CU695">
        <f t="shared" si="1810"/>
        <v>0</v>
      </c>
      <c r="CV695">
        <f t="shared" si="1810"/>
        <v>0</v>
      </c>
      <c r="CW695">
        <f t="shared" si="1810"/>
        <v>0</v>
      </c>
      <c r="CX695">
        <f t="shared" si="1810"/>
        <v>0</v>
      </c>
      <c r="CY695">
        <f t="shared" si="1810"/>
        <v>0</v>
      </c>
      <c r="CZ695">
        <f t="shared" si="1810"/>
        <v>0</v>
      </c>
      <c r="DA695">
        <f t="shared" si="1810"/>
        <v>0</v>
      </c>
      <c r="DB695">
        <f t="shared" si="1810"/>
        <v>0</v>
      </c>
      <c r="DC695">
        <f t="shared" si="1810"/>
        <v>0</v>
      </c>
      <c r="DD695">
        <f t="shared" si="1811"/>
        <v>0</v>
      </c>
      <c r="DE695">
        <f t="shared" si="1811"/>
        <v>0</v>
      </c>
      <c r="DF695">
        <f t="shared" si="1811"/>
        <v>0</v>
      </c>
      <c r="DG695">
        <f t="shared" si="1811"/>
        <v>0</v>
      </c>
      <c r="DH695">
        <f t="shared" si="1811"/>
        <v>0</v>
      </c>
      <c r="DI695">
        <f t="shared" si="1811"/>
        <v>0</v>
      </c>
      <c r="DJ695">
        <f t="shared" si="1811"/>
        <v>0</v>
      </c>
      <c r="DK695">
        <f t="shared" si="1811"/>
        <v>0</v>
      </c>
      <c r="DL695">
        <f t="shared" si="1811"/>
        <v>0</v>
      </c>
      <c r="DM695">
        <f t="shared" si="1811"/>
        <v>0</v>
      </c>
      <c r="DN695">
        <f t="shared" si="1812"/>
        <v>0</v>
      </c>
      <c r="DO695">
        <f t="shared" si="1812"/>
        <v>0</v>
      </c>
      <c r="DP695">
        <f t="shared" si="1812"/>
        <v>0</v>
      </c>
      <c r="DQ695">
        <f t="shared" si="1812"/>
        <v>0</v>
      </c>
      <c r="DR695">
        <f t="shared" si="1812"/>
        <v>0</v>
      </c>
      <c r="DS695">
        <f t="shared" si="1812"/>
        <v>0</v>
      </c>
      <c r="DT695">
        <f t="shared" si="1812"/>
        <v>0</v>
      </c>
      <c r="DU695">
        <f t="shared" si="1812"/>
        <v>0</v>
      </c>
      <c r="DV695">
        <f t="shared" si="1812"/>
        <v>0</v>
      </c>
      <c r="DW695">
        <f t="shared" si="1812"/>
        <v>0</v>
      </c>
      <c r="DX695">
        <f t="shared" si="1813"/>
        <v>0</v>
      </c>
      <c r="DY695">
        <f t="shared" si="1813"/>
        <v>0</v>
      </c>
      <c r="DZ695">
        <f t="shared" si="1813"/>
        <v>0</v>
      </c>
    </row>
    <row r="696" spans="1:130">
      <c r="A696" s="106"/>
      <c r="B696" s="19" t="s">
        <v>205</v>
      </c>
      <c r="C696" s="96"/>
      <c r="D696" s="18"/>
      <c r="E696" s="18"/>
      <c r="F696" s="18"/>
      <c r="G696" s="18"/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18">
        <v>0</v>
      </c>
      <c r="N696" s="18">
        <v>0</v>
      </c>
      <c r="O696" s="18">
        <v>0</v>
      </c>
      <c r="P696" s="18">
        <v>0</v>
      </c>
      <c r="Q696" s="18">
        <v>0</v>
      </c>
      <c r="R696" s="18">
        <v>0</v>
      </c>
      <c r="S696" s="18">
        <v>0</v>
      </c>
      <c r="T696" s="18">
        <v>0</v>
      </c>
      <c r="U696" s="18">
        <v>0</v>
      </c>
      <c r="V696" s="18">
        <v>0</v>
      </c>
      <c r="W696" s="18">
        <v>0</v>
      </c>
      <c r="X696" s="18">
        <v>1.093572</v>
      </c>
      <c r="Y696" s="18">
        <v>0</v>
      </c>
      <c r="Z696" s="41" t="s">
        <v>16</v>
      </c>
      <c r="AA696" s="18">
        <v>0</v>
      </c>
      <c r="AB696" s="18">
        <v>0</v>
      </c>
      <c r="AC696" s="18">
        <v>0.1039548</v>
      </c>
      <c r="AD696" s="18">
        <v>0.85841170000000011</v>
      </c>
      <c r="AE696" s="18">
        <v>12.5791852</v>
      </c>
      <c r="AF696" s="41" t="s">
        <v>16</v>
      </c>
      <c r="AG696" s="18">
        <v>6.1432573000000001</v>
      </c>
      <c r="AH696" s="18">
        <v>9.2807139000000003</v>
      </c>
      <c r="AI696" s="18">
        <v>1.1028674999999999</v>
      </c>
      <c r="AJ696" s="18">
        <v>0.71356949999999997</v>
      </c>
      <c r="AK696" s="18">
        <v>1.7284487000000002</v>
      </c>
      <c r="AL696" s="18">
        <v>4.8311602000000002</v>
      </c>
      <c r="AM696" s="18">
        <v>4.9325936000000006</v>
      </c>
      <c r="AN696" s="18">
        <v>8.6312139999999999</v>
      </c>
      <c r="AO696" s="18">
        <v>9.4409470999999989</v>
      </c>
      <c r="AP696" s="18">
        <v>12.791803</v>
      </c>
      <c r="AQ696" s="18">
        <v>13.686536199999999</v>
      </c>
      <c r="AR696" s="18">
        <v>14.4247228</v>
      </c>
      <c r="AS696" s="18">
        <v>6.5735801000000009</v>
      </c>
      <c r="AT696" s="18">
        <v>5.7005737999999999</v>
      </c>
      <c r="AU696" s="18">
        <v>5.7373768000000007</v>
      </c>
      <c r="AV696" s="18">
        <v>0</v>
      </c>
      <c r="AW696" s="18">
        <v>0</v>
      </c>
      <c r="AX696" s="18">
        <v>0</v>
      </c>
      <c r="AY696" s="18">
        <v>0</v>
      </c>
      <c r="AZ696" s="18">
        <v>0</v>
      </c>
      <c r="BA696" s="18">
        <v>0</v>
      </c>
      <c r="BB696" s="18">
        <v>0</v>
      </c>
      <c r="BC696" s="18">
        <v>0</v>
      </c>
      <c r="BD696" s="18">
        <v>0</v>
      </c>
      <c r="BE696" s="25">
        <v>0</v>
      </c>
      <c r="BF696" s="18">
        <v>0.70296389999999997</v>
      </c>
      <c r="BG696" s="18">
        <v>0</v>
      </c>
      <c r="BH696" s="34">
        <v>0</v>
      </c>
      <c r="BI696" s="34">
        <v>0</v>
      </c>
      <c r="BJ696" s="118">
        <v>0</v>
      </c>
      <c r="BK696" s="118">
        <v>0</v>
      </c>
      <c r="BL696" s="118">
        <v>0</v>
      </c>
      <c r="BM696" s="118">
        <v>0</v>
      </c>
      <c r="BN696" s="118">
        <v>0</v>
      </c>
      <c r="BO696" s="103"/>
      <c r="BP696">
        <f t="shared" si="1807"/>
        <v>0</v>
      </c>
      <c r="BQ696">
        <f t="shared" si="1807"/>
        <v>0</v>
      </c>
      <c r="BR696">
        <f t="shared" si="1807"/>
        <v>0</v>
      </c>
      <c r="BS696">
        <f t="shared" si="1807"/>
        <v>0</v>
      </c>
      <c r="BT696">
        <f t="shared" si="1807"/>
        <v>0</v>
      </c>
      <c r="BU696">
        <f t="shared" si="1807"/>
        <v>0</v>
      </c>
      <c r="BV696">
        <f t="shared" si="1807"/>
        <v>0</v>
      </c>
      <c r="BW696">
        <f t="shared" si="1807"/>
        <v>0</v>
      </c>
      <c r="BX696">
        <f t="shared" si="1807"/>
        <v>0</v>
      </c>
      <c r="BY696">
        <f t="shared" si="1807"/>
        <v>0</v>
      </c>
      <c r="BZ696">
        <f t="shared" si="1808"/>
        <v>0</v>
      </c>
      <c r="CA696">
        <f t="shared" si="1808"/>
        <v>0</v>
      </c>
      <c r="CB696">
        <f t="shared" si="1808"/>
        <v>0</v>
      </c>
      <c r="CC696">
        <f t="shared" si="1808"/>
        <v>0</v>
      </c>
      <c r="CD696">
        <f t="shared" si="1808"/>
        <v>0</v>
      </c>
      <c r="CE696">
        <f t="shared" si="1808"/>
        <v>0</v>
      </c>
      <c r="CF696">
        <f t="shared" si="1808"/>
        <v>0</v>
      </c>
      <c r="CG696">
        <f t="shared" si="1808"/>
        <v>0</v>
      </c>
      <c r="CH696">
        <f t="shared" si="1808"/>
        <v>0</v>
      </c>
      <c r="CI696">
        <f t="shared" si="1808"/>
        <v>0</v>
      </c>
      <c r="CJ696">
        <f t="shared" si="1809"/>
        <v>0</v>
      </c>
      <c r="CK696">
        <f t="shared" si="1809"/>
        <v>0</v>
      </c>
      <c r="CL696">
        <f t="shared" si="1809"/>
        <v>0</v>
      </c>
      <c r="CM696">
        <f t="shared" si="1809"/>
        <v>0</v>
      </c>
      <c r="CN696">
        <f t="shared" si="1809"/>
        <v>0</v>
      </c>
      <c r="CO696">
        <f t="shared" si="1809"/>
        <v>0</v>
      </c>
      <c r="CP696">
        <f t="shared" si="1809"/>
        <v>0</v>
      </c>
      <c r="CQ696">
        <f t="shared" si="1809"/>
        <v>0</v>
      </c>
      <c r="CR696">
        <f t="shared" si="1809"/>
        <v>0</v>
      </c>
      <c r="CS696">
        <f t="shared" si="1809"/>
        <v>0</v>
      </c>
      <c r="CT696">
        <f t="shared" si="1810"/>
        <v>0</v>
      </c>
      <c r="CU696">
        <f t="shared" si="1810"/>
        <v>0</v>
      </c>
      <c r="CV696">
        <f t="shared" si="1810"/>
        <v>0</v>
      </c>
      <c r="CW696">
        <f t="shared" si="1810"/>
        <v>0</v>
      </c>
      <c r="CX696">
        <f t="shared" si="1810"/>
        <v>0</v>
      </c>
      <c r="CY696">
        <f t="shared" si="1810"/>
        <v>0</v>
      </c>
      <c r="CZ696">
        <f t="shared" si="1810"/>
        <v>0</v>
      </c>
      <c r="DA696">
        <f t="shared" si="1810"/>
        <v>0</v>
      </c>
      <c r="DB696">
        <f t="shared" si="1810"/>
        <v>0</v>
      </c>
      <c r="DC696">
        <f t="shared" si="1810"/>
        <v>0</v>
      </c>
      <c r="DD696">
        <f t="shared" si="1811"/>
        <v>0</v>
      </c>
      <c r="DE696">
        <f t="shared" si="1811"/>
        <v>0</v>
      </c>
      <c r="DF696">
        <f t="shared" si="1811"/>
        <v>0</v>
      </c>
      <c r="DG696">
        <f t="shared" si="1811"/>
        <v>0</v>
      </c>
      <c r="DH696">
        <f t="shared" si="1811"/>
        <v>0</v>
      </c>
      <c r="DI696">
        <f t="shared" si="1811"/>
        <v>0</v>
      </c>
      <c r="DJ696">
        <f t="shared" si="1811"/>
        <v>0</v>
      </c>
      <c r="DK696">
        <f t="shared" si="1811"/>
        <v>0</v>
      </c>
      <c r="DL696">
        <f t="shared" si="1811"/>
        <v>0</v>
      </c>
      <c r="DM696">
        <f t="shared" si="1811"/>
        <v>0</v>
      </c>
      <c r="DN696">
        <f t="shared" si="1812"/>
        <v>0</v>
      </c>
      <c r="DO696">
        <f t="shared" si="1812"/>
        <v>0</v>
      </c>
      <c r="DP696">
        <f t="shared" si="1812"/>
        <v>0</v>
      </c>
      <c r="DQ696">
        <f t="shared" si="1812"/>
        <v>0</v>
      </c>
      <c r="DR696">
        <f t="shared" si="1812"/>
        <v>0</v>
      </c>
      <c r="DS696">
        <f t="shared" si="1812"/>
        <v>0</v>
      </c>
      <c r="DT696">
        <f t="shared" si="1812"/>
        <v>0</v>
      </c>
      <c r="DU696">
        <f t="shared" si="1812"/>
        <v>0</v>
      </c>
      <c r="DV696">
        <f t="shared" si="1812"/>
        <v>0</v>
      </c>
      <c r="DW696">
        <f t="shared" si="1812"/>
        <v>0</v>
      </c>
      <c r="DX696">
        <f t="shared" si="1813"/>
        <v>0</v>
      </c>
      <c r="DY696">
        <f t="shared" si="1813"/>
        <v>0</v>
      </c>
      <c r="DZ696">
        <f t="shared" si="1813"/>
        <v>0</v>
      </c>
    </row>
    <row r="697" spans="1:130">
      <c r="A697" s="106"/>
      <c r="B697" s="19" t="s">
        <v>210</v>
      </c>
      <c r="C697" s="96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41"/>
      <c r="AA697" s="18"/>
      <c r="AB697" s="18"/>
      <c r="AC697" s="18"/>
      <c r="AD697" s="18"/>
      <c r="AE697" s="18"/>
      <c r="AF697" s="41"/>
      <c r="AG697" s="18"/>
      <c r="AH697" s="18">
        <v>0</v>
      </c>
      <c r="AI697" s="18">
        <v>0</v>
      </c>
      <c r="AJ697" s="18">
        <v>0</v>
      </c>
      <c r="AK697" s="18">
        <v>0</v>
      </c>
      <c r="AL697" s="18">
        <v>33.752860411899313</v>
      </c>
      <c r="AM697" s="18">
        <v>22.316753926701573</v>
      </c>
      <c r="AN697" s="18">
        <v>3.7883736120182885</v>
      </c>
      <c r="AO697" s="18">
        <v>43.248175182481745</v>
      </c>
      <c r="AP697" s="18">
        <v>23.624074670099773</v>
      </c>
      <c r="AQ697" s="18">
        <v>18.981818181818181</v>
      </c>
      <c r="AR697" s="160">
        <v>22.741014444071212</v>
      </c>
      <c r="AS697" s="18">
        <v>20.387811634349031</v>
      </c>
      <c r="AT697" s="18">
        <v>115.77780675446604</v>
      </c>
      <c r="AU697" s="160">
        <v>77.306784358000613</v>
      </c>
      <c r="AV697" s="18">
        <v>92.167125803489441</v>
      </c>
      <c r="AW697" s="18">
        <v>662.52322242864375</v>
      </c>
      <c r="AX697" s="18">
        <v>535.24740827880305</v>
      </c>
      <c r="AY697" s="160">
        <v>512.38210917404967</v>
      </c>
      <c r="AZ697" s="18">
        <v>512.38257899231428</v>
      </c>
      <c r="BA697" s="18">
        <v>510.02337607140333</v>
      </c>
      <c r="BB697" s="18">
        <v>479.84005331556142</v>
      </c>
      <c r="BC697" s="18">
        <v>553.0385877206686</v>
      </c>
      <c r="BD697" s="25">
        <v>392.46467817896388</v>
      </c>
      <c r="BE697" s="160">
        <v>348.11529933481154</v>
      </c>
      <c r="BF697" s="18">
        <v>654.52304970141233</v>
      </c>
      <c r="BG697" s="34">
        <v>503.21229050279328</v>
      </c>
      <c r="BH697" s="34">
        <v>426.14285714285717</v>
      </c>
      <c r="BI697" s="118">
        <v>295.4921753992416</v>
      </c>
      <c r="BJ697" s="118">
        <v>298.06896551724139</v>
      </c>
      <c r="BK697" s="118">
        <v>209.75394747076669</v>
      </c>
      <c r="BL697" s="118">
        <v>195.93094944512947</v>
      </c>
      <c r="BM697" s="118">
        <v>189.06633906633905</v>
      </c>
      <c r="BN697" s="118">
        <v>150.14634146341464</v>
      </c>
      <c r="BO697" s="103"/>
      <c r="BP697">
        <f t="shared" si="1807"/>
        <v>0</v>
      </c>
      <c r="BQ697">
        <f t="shared" si="1807"/>
        <v>0</v>
      </c>
      <c r="BR697">
        <f t="shared" si="1807"/>
        <v>0</v>
      </c>
      <c r="BS697">
        <f t="shared" si="1807"/>
        <v>0</v>
      </c>
      <c r="BT697">
        <f t="shared" si="1807"/>
        <v>0</v>
      </c>
      <c r="BU697">
        <f t="shared" si="1807"/>
        <v>0</v>
      </c>
      <c r="BV697">
        <f t="shared" si="1807"/>
        <v>0</v>
      </c>
      <c r="BW697">
        <f t="shared" si="1807"/>
        <v>0</v>
      </c>
      <c r="BX697">
        <f t="shared" si="1807"/>
        <v>0</v>
      </c>
      <c r="BY697">
        <f t="shared" si="1807"/>
        <v>0</v>
      </c>
      <c r="BZ697">
        <f t="shared" si="1808"/>
        <v>0</v>
      </c>
      <c r="CA697">
        <f t="shared" si="1808"/>
        <v>0</v>
      </c>
      <c r="CB697">
        <f t="shared" si="1808"/>
        <v>0</v>
      </c>
      <c r="CC697">
        <f t="shared" si="1808"/>
        <v>0</v>
      </c>
      <c r="CD697">
        <f t="shared" si="1808"/>
        <v>0</v>
      </c>
      <c r="CE697">
        <f t="shared" si="1808"/>
        <v>0</v>
      </c>
      <c r="CF697">
        <f t="shared" si="1808"/>
        <v>0</v>
      </c>
      <c r="CG697">
        <f t="shared" si="1808"/>
        <v>0</v>
      </c>
      <c r="CH697">
        <f t="shared" si="1808"/>
        <v>0</v>
      </c>
      <c r="CI697">
        <f t="shared" si="1808"/>
        <v>0</v>
      </c>
      <c r="CJ697">
        <f t="shared" si="1809"/>
        <v>0</v>
      </c>
      <c r="CK697">
        <f t="shared" si="1809"/>
        <v>0</v>
      </c>
      <c r="CL697">
        <f t="shared" si="1809"/>
        <v>0</v>
      </c>
      <c r="CM697">
        <f t="shared" si="1809"/>
        <v>0</v>
      </c>
      <c r="CN697">
        <f t="shared" si="1809"/>
        <v>0</v>
      </c>
      <c r="CO697">
        <f t="shared" si="1809"/>
        <v>0</v>
      </c>
      <c r="CP697">
        <f t="shared" si="1809"/>
        <v>0</v>
      </c>
      <c r="CQ697">
        <f t="shared" si="1809"/>
        <v>0</v>
      </c>
      <c r="CR697">
        <f t="shared" si="1809"/>
        <v>0</v>
      </c>
      <c r="CS697">
        <f t="shared" si="1809"/>
        <v>0</v>
      </c>
      <c r="CT697">
        <f t="shared" si="1810"/>
        <v>0</v>
      </c>
      <c r="CU697">
        <f t="shared" si="1810"/>
        <v>0</v>
      </c>
      <c r="CV697">
        <f t="shared" si="1810"/>
        <v>0</v>
      </c>
      <c r="CW697">
        <f t="shared" si="1810"/>
        <v>0</v>
      </c>
      <c r="CX697">
        <f t="shared" si="1810"/>
        <v>0</v>
      </c>
      <c r="CY697">
        <f t="shared" si="1810"/>
        <v>0</v>
      </c>
      <c r="CZ697">
        <f t="shared" si="1810"/>
        <v>0</v>
      </c>
      <c r="DA697">
        <f t="shared" si="1810"/>
        <v>0</v>
      </c>
      <c r="DB697">
        <f t="shared" si="1810"/>
        <v>0</v>
      </c>
      <c r="DC697">
        <f t="shared" si="1810"/>
        <v>0</v>
      </c>
      <c r="DD697">
        <f t="shared" si="1811"/>
        <v>0</v>
      </c>
      <c r="DE697">
        <f t="shared" si="1811"/>
        <v>0</v>
      </c>
      <c r="DF697">
        <f t="shared" si="1811"/>
        <v>0</v>
      </c>
      <c r="DG697">
        <f t="shared" si="1811"/>
        <v>0</v>
      </c>
      <c r="DH697">
        <f t="shared" si="1811"/>
        <v>0</v>
      </c>
      <c r="DI697">
        <f t="shared" si="1811"/>
        <v>0</v>
      </c>
      <c r="DJ697">
        <f t="shared" si="1811"/>
        <v>0</v>
      </c>
      <c r="DK697">
        <f t="shared" si="1811"/>
        <v>0</v>
      </c>
      <c r="DL697">
        <f t="shared" si="1811"/>
        <v>0</v>
      </c>
      <c r="DM697">
        <f t="shared" si="1811"/>
        <v>0</v>
      </c>
      <c r="DN697">
        <f t="shared" si="1812"/>
        <v>0</v>
      </c>
      <c r="DO697">
        <f t="shared" si="1812"/>
        <v>0</v>
      </c>
      <c r="DP697">
        <f t="shared" si="1812"/>
        <v>0</v>
      </c>
      <c r="DQ697">
        <f t="shared" si="1812"/>
        <v>0</v>
      </c>
      <c r="DR697">
        <f t="shared" si="1812"/>
        <v>0</v>
      </c>
      <c r="DS697">
        <f t="shared" si="1812"/>
        <v>0</v>
      </c>
      <c r="DT697">
        <f t="shared" si="1812"/>
        <v>0</v>
      </c>
      <c r="DU697">
        <f t="shared" si="1812"/>
        <v>0</v>
      </c>
      <c r="DV697">
        <f t="shared" si="1812"/>
        <v>0</v>
      </c>
      <c r="DW697">
        <f t="shared" si="1812"/>
        <v>0</v>
      </c>
      <c r="DX697">
        <f t="shared" si="1813"/>
        <v>0</v>
      </c>
      <c r="DY697">
        <f t="shared" si="1813"/>
        <v>0</v>
      </c>
      <c r="DZ697">
        <f t="shared" si="1813"/>
        <v>0</v>
      </c>
    </row>
    <row r="698" spans="1:130" ht="15.75">
      <c r="A698" s="106"/>
      <c r="B698" s="19"/>
      <c r="C698" s="96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41"/>
      <c r="AA698" s="18"/>
      <c r="AB698" s="18"/>
      <c r="AC698" s="18"/>
      <c r="AD698" s="18"/>
      <c r="AE698" s="18"/>
      <c r="AF698" s="41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60"/>
      <c r="AS698" s="18"/>
      <c r="AT698" s="18"/>
      <c r="AU698" s="160"/>
      <c r="AV698" s="18"/>
      <c r="AW698" s="18"/>
      <c r="AX698" s="18"/>
      <c r="AY698" s="160"/>
      <c r="AZ698" s="18"/>
      <c r="BA698" s="18"/>
      <c r="BB698" s="18"/>
      <c r="BC698" s="18"/>
      <c r="BD698" s="25"/>
      <c r="BE698" s="165"/>
      <c r="BF698" s="18"/>
      <c r="BG698" s="34"/>
      <c r="BH698" s="34"/>
      <c r="BI698" s="118"/>
      <c r="BJ698" s="118"/>
      <c r="BK698" s="118"/>
      <c r="BL698" s="118"/>
      <c r="BM698" s="118"/>
      <c r="BN698" s="2"/>
      <c r="BO698" s="103"/>
    </row>
    <row r="699" spans="1:130" ht="15.75">
      <c r="A699" s="105">
        <f>IF(LEFT(B699,1)&lt;&gt;"",IF(LEFT(B699,1)&lt;&gt;" ",COUNT($A$66:A698)+1,""),"")</f>
        <v>87</v>
      </c>
      <c r="B699" s="32" t="s">
        <v>232</v>
      </c>
      <c r="C699" s="96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41"/>
      <c r="AA699" s="18"/>
      <c r="AB699" s="18"/>
      <c r="AC699" s="18"/>
      <c r="AD699" s="18"/>
      <c r="AE699" s="18"/>
      <c r="AF699" s="41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60"/>
      <c r="AS699" s="18"/>
      <c r="AT699" s="18"/>
      <c r="AU699" s="160"/>
      <c r="AV699" s="18"/>
      <c r="AW699" s="18"/>
      <c r="AX699" s="18"/>
      <c r="AY699" s="160"/>
      <c r="AZ699" s="18"/>
      <c r="BA699" s="18"/>
      <c r="BB699" s="18"/>
      <c r="BC699" s="18"/>
      <c r="BD699" s="25"/>
      <c r="BE699" s="165"/>
      <c r="BF699" s="18"/>
      <c r="BG699" s="34"/>
      <c r="BH699" s="34"/>
      <c r="BI699" s="118"/>
      <c r="BJ699" s="118"/>
      <c r="BK699" s="118"/>
      <c r="BL699" s="118"/>
      <c r="BM699" s="118"/>
      <c r="BN699" s="2"/>
      <c r="BO699" s="103"/>
    </row>
    <row r="700" spans="1:130">
      <c r="A700" s="106"/>
      <c r="B700" s="19" t="s">
        <v>210</v>
      </c>
      <c r="C700" s="96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41"/>
      <c r="AA700" s="18"/>
      <c r="AB700" s="18"/>
      <c r="AC700" s="18"/>
      <c r="AD700" s="18"/>
      <c r="AE700" s="18"/>
      <c r="AF700" s="41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60">
        <v>0</v>
      </c>
      <c r="AS700" s="18">
        <v>0</v>
      </c>
      <c r="AT700" s="18">
        <v>0</v>
      </c>
      <c r="AU700" s="160">
        <v>0</v>
      </c>
      <c r="AV700" s="18">
        <v>0</v>
      </c>
      <c r="AW700" s="18">
        <v>0</v>
      </c>
      <c r="AX700" s="18">
        <v>0</v>
      </c>
      <c r="AY700" s="160">
        <v>0</v>
      </c>
      <c r="AZ700" s="18">
        <v>0</v>
      </c>
      <c r="BA700" s="18">
        <v>0</v>
      </c>
      <c r="BB700" s="18">
        <v>0</v>
      </c>
      <c r="BC700" s="18">
        <v>0</v>
      </c>
      <c r="BD700" s="25">
        <v>0</v>
      </c>
      <c r="BE700" s="165">
        <v>0</v>
      </c>
      <c r="BF700" s="18">
        <v>0</v>
      </c>
      <c r="BG700" s="34">
        <v>0</v>
      </c>
      <c r="BH700" s="34">
        <v>0</v>
      </c>
      <c r="BI700" s="118">
        <v>0</v>
      </c>
      <c r="BJ700" s="118">
        <v>0</v>
      </c>
      <c r="BK700" s="118">
        <f>37000/4.12</f>
        <v>8980.5825242718438</v>
      </c>
      <c r="BL700" s="118">
        <v>0</v>
      </c>
      <c r="BM700" s="118">
        <v>0</v>
      </c>
      <c r="BN700" s="118">
        <v>0</v>
      </c>
      <c r="BO700" s="103"/>
      <c r="BP700">
        <f t="shared" ref="BP700:CU700" si="1814">IF($C700&lt;&gt;"",IF(D700&gt;0,1,0),0)</f>
        <v>0</v>
      </c>
      <c r="BQ700">
        <f t="shared" si="1814"/>
        <v>0</v>
      </c>
      <c r="BR700">
        <f t="shared" si="1814"/>
        <v>0</v>
      </c>
      <c r="BS700">
        <f t="shared" si="1814"/>
        <v>0</v>
      </c>
      <c r="BT700">
        <f t="shared" si="1814"/>
        <v>0</v>
      </c>
      <c r="BU700">
        <f t="shared" si="1814"/>
        <v>0</v>
      </c>
      <c r="BV700">
        <f t="shared" si="1814"/>
        <v>0</v>
      </c>
      <c r="BW700">
        <f t="shared" si="1814"/>
        <v>0</v>
      </c>
      <c r="BX700">
        <f t="shared" si="1814"/>
        <v>0</v>
      </c>
      <c r="BY700">
        <f t="shared" si="1814"/>
        <v>0</v>
      </c>
      <c r="BZ700">
        <f t="shared" si="1814"/>
        <v>0</v>
      </c>
      <c r="CA700">
        <f t="shared" si="1814"/>
        <v>0</v>
      </c>
      <c r="CB700">
        <f t="shared" si="1814"/>
        <v>0</v>
      </c>
      <c r="CC700">
        <f t="shared" si="1814"/>
        <v>0</v>
      </c>
      <c r="CD700">
        <f t="shared" si="1814"/>
        <v>0</v>
      </c>
      <c r="CE700">
        <f t="shared" si="1814"/>
        <v>0</v>
      </c>
      <c r="CF700">
        <f t="shared" si="1814"/>
        <v>0</v>
      </c>
      <c r="CG700">
        <f t="shared" si="1814"/>
        <v>0</v>
      </c>
      <c r="CH700">
        <f t="shared" si="1814"/>
        <v>0</v>
      </c>
      <c r="CI700">
        <f t="shared" si="1814"/>
        <v>0</v>
      </c>
      <c r="CJ700">
        <f t="shared" si="1814"/>
        <v>0</v>
      </c>
      <c r="CK700">
        <f t="shared" si="1814"/>
        <v>0</v>
      </c>
      <c r="CL700">
        <f t="shared" si="1814"/>
        <v>0</v>
      </c>
      <c r="CM700">
        <f t="shared" si="1814"/>
        <v>0</v>
      </c>
      <c r="CN700">
        <f t="shared" si="1814"/>
        <v>0</v>
      </c>
      <c r="CO700">
        <f t="shared" si="1814"/>
        <v>0</v>
      </c>
      <c r="CP700">
        <f t="shared" si="1814"/>
        <v>0</v>
      </c>
      <c r="CQ700">
        <f t="shared" si="1814"/>
        <v>0</v>
      </c>
      <c r="CR700">
        <f t="shared" si="1814"/>
        <v>0</v>
      </c>
      <c r="CS700">
        <f t="shared" si="1814"/>
        <v>0</v>
      </c>
      <c r="CT700">
        <f t="shared" si="1814"/>
        <v>0</v>
      </c>
      <c r="CU700">
        <f t="shared" si="1814"/>
        <v>0</v>
      </c>
      <c r="CV700">
        <f t="shared" ref="CV700:DZ700" si="1815">IF($C700&lt;&gt;"",IF(AJ700&gt;0,1,0),0)</f>
        <v>0</v>
      </c>
      <c r="CW700">
        <f t="shared" si="1815"/>
        <v>0</v>
      </c>
      <c r="CX700">
        <f t="shared" si="1815"/>
        <v>0</v>
      </c>
      <c r="CY700">
        <f t="shared" si="1815"/>
        <v>0</v>
      </c>
      <c r="CZ700">
        <f t="shared" si="1815"/>
        <v>0</v>
      </c>
      <c r="DA700">
        <f t="shared" si="1815"/>
        <v>0</v>
      </c>
      <c r="DB700">
        <f t="shared" si="1815"/>
        <v>0</v>
      </c>
      <c r="DC700">
        <f t="shared" si="1815"/>
        <v>0</v>
      </c>
      <c r="DD700">
        <f t="shared" si="1815"/>
        <v>0</v>
      </c>
      <c r="DE700">
        <f t="shared" si="1815"/>
        <v>0</v>
      </c>
      <c r="DF700">
        <f t="shared" si="1815"/>
        <v>0</v>
      </c>
      <c r="DG700">
        <f t="shared" si="1815"/>
        <v>0</v>
      </c>
      <c r="DH700">
        <f t="shared" si="1815"/>
        <v>0</v>
      </c>
      <c r="DI700">
        <f t="shared" si="1815"/>
        <v>0</v>
      </c>
      <c r="DJ700">
        <f t="shared" si="1815"/>
        <v>0</v>
      </c>
      <c r="DK700">
        <f t="shared" si="1815"/>
        <v>0</v>
      </c>
      <c r="DL700">
        <f t="shared" si="1815"/>
        <v>0</v>
      </c>
      <c r="DM700">
        <f t="shared" si="1815"/>
        <v>0</v>
      </c>
      <c r="DN700">
        <f t="shared" si="1815"/>
        <v>0</v>
      </c>
      <c r="DO700">
        <f t="shared" si="1815"/>
        <v>0</v>
      </c>
      <c r="DP700">
        <f t="shared" si="1815"/>
        <v>0</v>
      </c>
      <c r="DQ700">
        <f t="shared" si="1815"/>
        <v>0</v>
      </c>
      <c r="DR700">
        <f t="shared" si="1815"/>
        <v>0</v>
      </c>
      <c r="DS700">
        <f t="shared" si="1815"/>
        <v>0</v>
      </c>
      <c r="DT700">
        <f t="shared" si="1815"/>
        <v>0</v>
      </c>
      <c r="DU700">
        <f t="shared" si="1815"/>
        <v>0</v>
      </c>
      <c r="DV700">
        <f t="shared" si="1815"/>
        <v>0</v>
      </c>
      <c r="DW700">
        <f t="shared" si="1815"/>
        <v>0</v>
      </c>
      <c r="DX700">
        <f t="shared" si="1815"/>
        <v>0</v>
      </c>
      <c r="DY700">
        <f t="shared" si="1815"/>
        <v>0</v>
      </c>
      <c r="DZ700">
        <f t="shared" si="1815"/>
        <v>0</v>
      </c>
    </row>
    <row r="701" spans="1:130" ht="15.75">
      <c r="A701" s="106"/>
      <c r="B701" s="19"/>
      <c r="C701" s="96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41"/>
      <c r="AA701" s="18"/>
      <c r="AB701" s="18"/>
      <c r="AC701" s="18"/>
      <c r="AD701" s="18"/>
      <c r="AE701" s="18"/>
      <c r="AF701" s="41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25"/>
      <c r="BF701" s="18"/>
      <c r="BG701" s="18"/>
      <c r="BH701" s="34"/>
      <c r="BI701" s="34"/>
      <c r="BJ701" s="118"/>
      <c r="BK701" s="118"/>
      <c r="BL701" s="118"/>
      <c r="BM701" s="118"/>
      <c r="BN701" s="2"/>
      <c r="BO701" s="103"/>
      <c r="DO701">
        <f t="shared" ref="DO701:DO707" si="1816">IF($C701&lt;&gt;"",IF(BC701&gt;0,1,0),0)</f>
        <v>0</v>
      </c>
    </row>
    <row r="702" spans="1:130">
      <c r="A702" s="105">
        <f>IF(LEFT(B702,1)&lt;&gt;"",IF(LEFT(B702,1)&lt;&gt;" ",COUNT($A$66:A701)+1,""),"")</f>
        <v>88</v>
      </c>
      <c r="B702" s="32" t="s">
        <v>98</v>
      </c>
      <c r="C702" s="97">
        <v>4</v>
      </c>
      <c r="D702" s="22"/>
      <c r="E702" s="22"/>
      <c r="F702" s="22"/>
      <c r="G702" s="22"/>
      <c r="H702" s="22"/>
      <c r="I702" s="22">
        <f>I705+I706</f>
        <v>0</v>
      </c>
      <c r="J702" s="22">
        <f t="shared" ref="J702:BH702" si="1817">J705+J706</f>
        <v>0</v>
      </c>
      <c r="K702" s="22">
        <f t="shared" si="1817"/>
        <v>0</v>
      </c>
      <c r="L702" s="22">
        <f t="shared" si="1817"/>
        <v>0</v>
      </c>
      <c r="M702" s="22">
        <f t="shared" si="1817"/>
        <v>0</v>
      </c>
      <c r="N702" s="22">
        <f t="shared" si="1817"/>
        <v>0</v>
      </c>
      <c r="O702" s="22">
        <f t="shared" si="1817"/>
        <v>0</v>
      </c>
      <c r="P702" s="22">
        <f t="shared" si="1817"/>
        <v>0</v>
      </c>
      <c r="Q702" s="22">
        <f t="shared" si="1817"/>
        <v>0</v>
      </c>
      <c r="R702" s="22">
        <f t="shared" si="1817"/>
        <v>0</v>
      </c>
      <c r="S702" s="22">
        <f t="shared" si="1817"/>
        <v>0</v>
      </c>
      <c r="T702" s="22">
        <f t="shared" si="1817"/>
        <v>0</v>
      </c>
      <c r="U702" s="22">
        <f t="shared" si="1817"/>
        <v>0</v>
      </c>
      <c r="V702" s="22">
        <f t="shared" si="1817"/>
        <v>1.10376E-2</v>
      </c>
      <c r="W702" s="22">
        <f t="shared" si="1817"/>
        <v>1.5554399999999999E-2</v>
      </c>
      <c r="X702" s="22">
        <f t="shared" si="1817"/>
        <v>0</v>
      </c>
      <c r="Y702" s="22">
        <f t="shared" si="1817"/>
        <v>0</v>
      </c>
      <c r="Z702" s="22">
        <f t="shared" si="1817"/>
        <v>0</v>
      </c>
      <c r="AA702" s="22">
        <f t="shared" si="1817"/>
        <v>0</v>
      </c>
      <c r="AB702" s="22">
        <f t="shared" si="1817"/>
        <v>0</v>
      </c>
      <c r="AC702" s="22">
        <f t="shared" si="1817"/>
        <v>0</v>
      </c>
      <c r="AD702" s="22">
        <f t="shared" si="1817"/>
        <v>0</v>
      </c>
      <c r="AE702" s="22">
        <f t="shared" si="1817"/>
        <v>0</v>
      </c>
      <c r="AF702" s="22">
        <f t="shared" si="1817"/>
        <v>0</v>
      </c>
      <c r="AG702" s="22">
        <f t="shared" si="1817"/>
        <v>0</v>
      </c>
      <c r="AH702" s="22">
        <f t="shared" si="1817"/>
        <v>0</v>
      </c>
      <c r="AI702" s="22">
        <f t="shared" si="1817"/>
        <v>0</v>
      </c>
      <c r="AJ702" s="22">
        <f t="shared" si="1817"/>
        <v>0</v>
      </c>
      <c r="AK702" s="22">
        <f t="shared" si="1817"/>
        <v>0</v>
      </c>
      <c r="AL702" s="22">
        <f t="shared" si="1817"/>
        <v>0</v>
      </c>
      <c r="AM702" s="22">
        <f t="shared" si="1817"/>
        <v>0</v>
      </c>
      <c r="AN702" s="22">
        <f t="shared" si="1817"/>
        <v>0</v>
      </c>
      <c r="AO702" s="22">
        <f t="shared" si="1817"/>
        <v>0</v>
      </c>
      <c r="AP702" s="22">
        <f t="shared" si="1817"/>
        <v>0</v>
      </c>
      <c r="AQ702" s="22">
        <f t="shared" si="1817"/>
        <v>0</v>
      </c>
      <c r="AR702" s="22">
        <f t="shared" si="1817"/>
        <v>0</v>
      </c>
      <c r="AS702" s="22">
        <f t="shared" si="1817"/>
        <v>0</v>
      </c>
      <c r="AT702" s="22">
        <f t="shared" si="1817"/>
        <v>0</v>
      </c>
      <c r="AU702" s="22">
        <f t="shared" si="1817"/>
        <v>9.0612499999999999E-2</v>
      </c>
      <c r="AV702" s="22">
        <f t="shared" si="1817"/>
        <v>0.54629749999999999</v>
      </c>
      <c r="AW702" s="22">
        <f t="shared" si="1817"/>
        <v>0.30777949999999998</v>
      </c>
      <c r="AX702" s="22">
        <f t="shared" si="1817"/>
        <v>0.20197129999999999</v>
      </c>
      <c r="AY702" s="22">
        <f t="shared" si="1817"/>
        <v>2.3801E-3</v>
      </c>
      <c r="AZ702" s="22">
        <f t="shared" si="1817"/>
        <v>10.2069212</v>
      </c>
      <c r="BA702" s="22">
        <f t="shared" si="1817"/>
        <v>9.7726959000000004</v>
      </c>
      <c r="BB702" s="22">
        <f t="shared" si="1817"/>
        <v>5.1200051000000002</v>
      </c>
      <c r="BC702" s="22">
        <f t="shared" si="1817"/>
        <v>6.4518175000000006</v>
      </c>
      <c r="BD702" s="22">
        <f t="shared" si="1817"/>
        <v>6.6203911000000009</v>
      </c>
      <c r="BE702" s="22">
        <f t="shared" si="1817"/>
        <v>15.721814200000001</v>
      </c>
      <c r="BF702" s="22">
        <f t="shared" si="1817"/>
        <v>9.5627939000000008</v>
      </c>
      <c r="BG702" s="22">
        <f t="shared" si="1817"/>
        <v>3.2929708</v>
      </c>
      <c r="BH702" s="22">
        <f t="shared" si="1817"/>
        <v>1.7622674</v>
      </c>
      <c r="BI702" s="22">
        <f>SUM(BI705:BI706)</f>
        <v>0.51283849999999997</v>
      </c>
      <c r="BJ702" s="22">
        <f>SUM(BJ705:BJ706)</f>
        <v>1.8141746000000003</v>
      </c>
      <c r="BK702" s="22">
        <f>SUM(BK705:BK706)</f>
        <v>14.263253600000001</v>
      </c>
      <c r="BL702" s="22">
        <f>SUM(BL703:BL706)</f>
        <v>64.857339800000005</v>
      </c>
      <c r="BM702" s="22">
        <f>SUM(BM703:BM706)</f>
        <v>133.36189059999998</v>
      </c>
      <c r="BN702" s="22">
        <f>SUM(BN703:BN706)</f>
        <v>5</v>
      </c>
      <c r="BO702" s="103"/>
      <c r="BP702">
        <f t="shared" ref="BP702:BY707" si="1818">IF($C702&lt;&gt;"",IF(D702&gt;0,1,0),0)</f>
        <v>0</v>
      </c>
      <c r="BQ702">
        <f t="shared" si="1818"/>
        <v>0</v>
      </c>
      <c r="BR702">
        <f t="shared" si="1818"/>
        <v>0</v>
      </c>
      <c r="BS702">
        <f t="shared" si="1818"/>
        <v>0</v>
      </c>
      <c r="BT702">
        <f t="shared" si="1818"/>
        <v>0</v>
      </c>
      <c r="BU702">
        <f t="shared" si="1818"/>
        <v>0</v>
      </c>
      <c r="BV702">
        <f t="shared" si="1818"/>
        <v>0</v>
      </c>
      <c r="BW702">
        <f t="shared" si="1818"/>
        <v>0</v>
      </c>
      <c r="BX702">
        <f t="shared" si="1818"/>
        <v>0</v>
      </c>
      <c r="BY702">
        <f t="shared" si="1818"/>
        <v>0</v>
      </c>
      <c r="BZ702">
        <f t="shared" ref="BZ702:CI707" si="1819">IF($C702&lt;&gt;"",IF(N702&gt;0,1,0),0)</f>
        <v>0</v>
      </c>
      <c r="CA702">
        <f t="shared" si="1819"/>
        <v>0</v>
      </c>
      <c r="CB702">
        <f t="shared" si="1819"/>
        <v>0</v>
      </c>
      <c r="CC702">
        <f t="shared" si="1819"/>
        <v>0</v>
      </c>
      <c r="CD702">
        <f t="shared" si="1819"/>
        <v>0</v>
      </c>
      <c r="CE702">
        <f t="shared" si="1819"/>
        <v>0</v>
      </c>
      <c r="CF702">
        <f t="shared" si="1819"/>
        <v>0</v>
      </c>
      <c r="CG702">
        <f t="shared" si="1819"/>
        <v>0</v>
      </c>
      <c r="CH702">
        <f t="shared" si="1819"/>
        <v>1</v>
      </c>
      <c r="CI702">
        <f t="shared" si="1819"/>
        <v>1</v>
      </c>
      <c r="CJ702">
        <f t="shared" ref="CJ702:CS707" si="1820">IF($C702&lt;&gt;"",IF(X702&gt;0,1,0),0)</f>
        <v>0</v>
      </c>
      <c r="CK702">
        <f t="shared" si="1820"/>
        <v>0</v>
      </c>
      <c r="CL702">
        <f t="shared" si="1820"/>
        <v>0</v>
      </c>
      <c r="CM702">
        <f t="shared" si="1820"/>
        <v>0</v>
      </c>
      <c r="CN702">
        <f t="shared" si="1820"/>
        <v>0</v>
      </c>
      <c r="CO702">
        <f t="shared" si="1820"/>
        <v>0</v>
      </c>
      <c r="CP702">
        <f t="shared" si="1820"/>
        <v>0</v>
      </c>
      <c r="CQ702">
        <f t="shared" si="1820"/>
        <v>0</v>
      </c>
      <c r="CR702">
        <f t="shared" si="1820"/>
        <v>0</v>
      </c>
      <c r="CS702">
        <f t="shared" si="1820"/>
        <v>0</v>
      </c>
      <c r="CT702">
        <f t="shared" ref="CT702:DC707" si="1821">IF($C702&lt;&gt;"",IF(AH702&gt;0,1,0),0)</f>
        <v>0</v>
      </c>
      <c r="CU702">
        <f t="shared" si="1821"/>
        <v>0</v>
      </c>
      <c r="CV702">
        <f t="shared" si="1821"/>
        <v>0</v>
      </c>
      <c r="CW702">
        <f t="shared" si="1821"/>
        <v>0</v>
      </c>
      <c r="CX702">
        <f t="shared" si="1821"/>
        <v>0</v>
      </c>
      <c r="CY702">
        <f t="shared" si="1821"/>
        <v>0</v>
      </c>
      <c r="CZ702">
        <f t="shared" si="1821"/>
        <v>0</v>
      </c>
      <c r="DA702">
        <f t="shared" si="1821"/>
        <v>0</v>
      </c>
      <c r="DB702">
        <f t="shared" si="1821"/>
        <v>0</v>
      </c>
      <c r="DC702">
        <f t="shared" si="1821"/>
        <v>0</v>
      </c>
      <c r="DD702">
        <f t="shared" ref="DD702:DM707" si="1822">IF($C702&lt;&gt;"",IF(AR702&gt;0,1,0),0)</f>
        <v>0</v>
      </c>
      <c r="DE702">
        <f t="shared" si="1822"/>
        <v>0</v>
      </c>
      <c r="DF702">
        <f t="shared" si="1822"/>
        <v>0</v>
      </c>
      <c r="DG702">
        <f t="shared" si="1822"/>
        <v>1</v>
      </c>
      <c r="DH702">
        <f t="shared" si="1822"/>
        <v>1</v>
      </c>
      <c r="DI702">
        <f t="shared" si="1822"/>
        <v>1</v>
      </c>
      <c r="DJ702">
        <f t="shared" si="1822"/>
        <v>1</v>
      </c>
      <c r="DK702">
        <f t="shared" si="1822"/>
        <v>1</v>
      </c>
      <c r="DL702">
        <f t="shared" si="1822"/>
        <v>1</v>
      </c>
      <c r="DM702">
        <f t="shared" si="1822"/>
        <v>1</v>
      </c>
      <c r="DN702">
        <f t="shared" ref="DN702:DN707" si="1823">IF($C702&lt;&gt;"",IF(BB702&gt;0,1,0),0)</f>
        <v>1</v>
      </c>
      <c r="DO702">
        <f t="shared" si="1816"/>
        <v>1</v>
      </c>
      <c r="DP702">
        <f t="shared" ref="DP702:DZ707" si="1824">IF($C702&lt;&gt;"",IF(BD702&gt;0,1,0),0)</f>
        <v>1</v>
      </c>
      <c r="DQ702">
        <f t="shared" si="1824"/>
        <v>1</v>
      </c>
      <c r="DR702">
        <f t="shared" si="1824"/>
        <v>1</v>
      </c>
      <c r="DS702">
        <f t="shared" si="1824"/>
        <v>1</v>
      </c>
      <c r="DT702">
        <f t="shared" si="1824"/>
        <v>1</v>
      </c>
      <c r="DU702">
        <f t="shared" si="1824"/>
        <v>1</v>
      </c>
      <c r="DV702">
        <f t="shared" si="1824"/>
        <v>1</v>
      </c>
      <c r="DW702">
        <f t="shared" si="1824"/>
        <v>1</v>
      </c>
      <c r="DX702">
        <f t="shared" si="1824"/>
        <v>1</v>
      </c>
      <c r="DY702">
        <f t="shared" si="1824"/>
        <v>1</v>
      </c>
      <c r="DZ702">
        <f t="shared" si="1824"/>
        <v>1</v>
      </c>
    </row>
    <row r="703" spans="1:130">
      <c r="A703" s="105"/>
      <c r="B703" s="19" t="s">
        <v>2</v>
      </c>
      <c r="C703" s="97"/>
      <c r="D703" s="22"/>
      <c r="E703" s="22"/>
      <c r="F703" s="22"/>
      <c r="G703" s="22"/>
      <c r="H703" s="22"/>
      <c r="I703" s="18">
        <v>0</v>
      </c>
      <c r="J703" s="18">
        <v>0</v>
      </c>
      <c r="K703" s="18">
        <v>0</v>
      </c>
      <c r="L703" s="18">
        <v>0</v>
      </c>
      <c r="M703" s="18">
        <v>0</v>
      </c>
      <c r="N703" s="18">
        <v>0</v>
      </c>
      <c r="O703" s="18">
        <v>0</v>
      </c>
      <c r="P703" s="18">
        <v>0</v>
      </c>
      <c r="Q703" s="18">
        <v>0</v>
      </c>
      <c r="R703" s="18">
        <v>0</v>
      </c>
      <c r="S703" s="18">
        <v>0</v>
      </c>
      <c r="T703" s="18">
        <v>0</v>
      </c>
      <c r="U703" s="18">
        <v>0</v>
      </c>
      <c r="V703" s="18">
        <v>0</v>
      </c>
      <c r="W703" s="18">
        <v>0</v>
      </c>
      <c r="X703" s="18">
        <v>0</v>
      </c>
      <c r="Y703" s="18">
        <v>0</v>
      </c>
      <c r="Z703" s="18">
        <v>0</v>
      </c>
      <c r="AA703" s="18">
        <v>0</v>
      </c>
      <c r="AB703" s="18">
        <v>0</v>
      </c>
      <c r="AC703" s="18">
        <v>0</v>
      </c>
      <c r="AD703" s="18">
        <v>0</v>
      </c>
      <c r="AE703" s="18">
        <v>0</v>
      </c>
      <c r="AF703" s="18">
        <v>0</v>
      </c>
      <c r="AG703" s="18">
        <v>0</v>
      </c>
      <c r="AH703" s="18">
        <v>0</v>
      </c>
      <c r="AI703" s="18">
        <v>0</v>
      </c>
      <c r="AJ703" s="18">
        <v>0</v>
      </c>
      <c r="AK703" s="18">
        <v>0</v>
      </c>
      <c r="AL703" s="18">
        <v>0</v>
      </c>
      <c r="AM703" s="18">
        <v>0</v>
      </c>
      <c r="AN703" s="18">
        <v>0</v>
      </c>
      <c r="AO703" s="18">
        <v>0</v>
      </c>
      <c r="AP703" s="18">
        <v>0</v>
      </c>
      <c r="AQ703" s="18">
        <v>0</v>
      </c>
      <c r="AR703" s="18">
        <v>0</v>
      </c>
      <c r="AS703" s="18">
        <v>0</v>
      </c>
      <c r="AT703" s="18">
        <v>0</v>
      </c>
      <c r="AU703" s="18">
        <v>0</v>
      </c>
      <c r="AV703" s="18">
        <v>0</v>
      </c>
      <c r="AW703" s="18">
        <v>0</v>
      </c>
      <c r="AX703" s="18">
        <v>0</v>
      </c>
      <c r="AY703" s="18">
        <v>0</v>
      </c>
      <c r="AZ703" s="18">
        <v>0</v>
      </c>
      <c r="BA703" s="18">
        <v>0</v>
      </c>
      <c r="BB703" s="18">
        <v>0</v>
      </c>
      <c r="BC703" s="18">
        <v>0</v>
      </c>
      <c r="BD703" s="18">
        <v>0</v>
      </c>
      <c r="BE703" s="18">
        <v>0</v>
      </c>
      <c r="BF703" s="18">
        <v>0</v>
      </c>
      <c r="BG703" s="18">
        <v>0</v>
      </c>
      <c r="BH703" s="18">
        <v>0</v>
      </c>
      <c r="BI703" s="18">
        <v>0</v>
      </c>
      <c r="BJ703" s="18">
        <v>0</v>
      </c>
      <c r="BK703" s="18">
        <v>0</v>
      </c>
      <c r="BL703" s="118">
        <v>2</v>
      </c>
      <c r="BM703" s="118">
        <v>3.5</v>
      </c>
      <c r="BN703" s="18">
        <v>0</v>
      </c>
      <c r="BO703" s="103"/>
      <c r="BP703">
        <f t="shared" si="1818"/>
        <v>0</v>
      </c>
      <c r="BQ703">
        <f t="shared" si="1818"/>
        <v>0</v>
      </c>
      <c r="BR703">
        <f t="shared" si="1818"/>
        <v>0</v>
      </c>
      <c r="BS703">
        <f t="shared" si="1818"/>
        <v>0</v>
      </c>
      <c r="BT703">
        <f t="shared" si="1818"/>
        <v>0</v>
      </c>
      <c r="BU703">
        <f t="shared" si="1818"/>
        <v>0</v>
      </c>
      <c r="BV703">
        <f t="shared" si="1818"/>
        <v>0</v>
      </c>
      <c r="BW703">
        <f t="shared" si="1818"/>
        <v>0</v>
      </c>
      <c r="BX703">
        <f t="shared" si="1818"/>
        <v>0</v>
      </c>
      <c r="BY703">
        <f t="shared" si="1818"/>
        <v>0</v>
      </c>
      <c r="BZ703">
        <f t="shared" si="1819"/>
        <v>0</v>
      </c>
      <c r="CA703">
        <f t="shared" si="1819"/>
        <v>0</v>
      </c>
      <c r="CB703">
        <f t="shared" si="1819"/>
        <v>0</v>
      </c>
      <c r="CC703">
        <f t="shared" si="1819"/>
        <v>0</v>
      </c>
      <c r="CD703">
        <f t="shared" si="1819"/>
        <v>0</v>
      </c>
      <c r="CE703">
        <f t="shared" si="1819"/>
        <v>0</v>
      </c>
      <c r="CF703">
        <f t="shared" si="1819"/>
        <v>0</v>
      </c>
      <c r="CG703">
        <f t="shared" si="1819"/>
        <v>0</v>
      </c>
      <c r="CH703">
        <f t="shared" si="1819"/>
        <v>0</v>
      </c>
      <c r="CI703">
        <f t="shared" si="1819"/>
        <v>0</v>
      </c>
      <c r="CJ703">
        <f t="shared" si="1820"/>
        <v>0</v>
      </c>
      <c r="CK703">
        <f t="shared" si="1820"/>
        <v>0</v>
      </c>
      <c r="CL703">
        <f t="shared" si="1820"/>
        <v>0</v>
      </c>
      <c r="CM703">
        <f t="shared" si="1820"/>
        <v>0</v>
      </c>
      <c r="CN703">
        <f t="shared" si="1820"/>
        <v>0</v>
      </c>
      <c r="CO703">
        <f t="shared" si="1820"/>
        <v>0</v>
      </c>
      <c r="CP703">
        <f t="shared" si="1820"/>
        <v>0</v>
      </c>
      <c r="CQ703">
        <f t="shared" si="1820"/>
        <v>0</v>
      </c>
      <c r="CR703">
        <f t="shared" si="1820"/>
        <v>0</v>
      </c>
      <c r="CS703">
        <f t="shared" si="1820"/>
        <v>0</v>
      </c>
      <c r="CT703">
        <f t="shared" si="1821"/>
        <v>0</v>
      </c>
      <c r="CU703">
        <f t="shared" si="1821"/>
        <v>0</v>
      </c>
      <c r="CV703">
        <f t="shared" si="1821"/>
        <v>0</v>
      </c>
      <c r="CW703">
        <f t="shared" si="1821"/>
        <v>0</v>
      </c>
      <c r="CX703">
        <f t="shared" si="1821"/>
        <v>0</v>
      </c>
      <c r="CY703">
        <f t="shared" si="1821"/>
        <v>0</v>
      </c>
      <c r="CZ703">
        <f t="shared" si="1821"/>
        <v>0</v>
      </c>
      <c r="DA703">
        <f t="shared" si="1821"/>
        <v>0</v>
      </c>
      <c r="DB703">
        <f t="shared" si="1821"/>
        <v>0</v>
      </c>
      <c r="DC703">
        <f t="shared" si="1821"/>
        <v>0</v>
      </c>
      <c r="DD703">
        <f t="shared" si="1822"/>
        <v>0</v>
      </c>
      <c r="DE703">
        <f t="shared" si="1822"/>
        <v>0</v>
      </c>
      <c r="DF703">
        <f t="shared" si="1822"/>
        <v>0</v>
      </c>
      <c r="DG703">
        <f t="shared" si="1822"/>
        <v>0</v>
      </c>
      <c r="DH703">
        <f t="shared" si="1822"/>
        <v>0</v>
      </c>
      <c r="DI703">
        <f t="shared" si="1822"/>
        <v>0</v>
      </c>
      <c r="DJ703">
        <f t="shared" si="1822"/>
        <v>0</v>
      </c>
      <c r="DK703">
        <f t="shared" si="1822"/>
        <v>0</v>
      </c>
      <c r="DL703">
        <f t="shared" si="1822"/>
        <v>0</v>
      </c>
      <c r="DM703">
        <f t="shared" si="1822"/>
        <v>0</v>
      </c>
      <c r="DN703">
        <f t="shared" si="1823"/>
        <v>0</v>
      </c>
      <c r="DO703">
        <f t="shared" si="1816"/>
        <v>0</v>
      </c>
      <c r="DP703">
        <f t="shared" si="1824"/>
        <v>0</v>
      </c>
      <c r="DQ703">
        <f t="shared" si="1824"/>
        <v>0</v>
      </c>
      <c r="DR703">
        <f t="shared" si="1824"/>
        <v>0</v>
      </c>
      <c r="DS703">
        <f t="shared" si="1824"/>
        <v>0</v>
      </c>
      <c r="DT703">
        <f t="shared" si="1824"/>
        <v>0</v>
      </c>
      <c r="DU703">
        <f t="shared" si="1824"/>
        <v>0</v>
      </c>
      <c r="DV703">
        <f t="shared" si="1824"/>
        <v>0</v>
      </c>
      <c r="DW703">
        <f t="shared" si="1824"/>
        <v>0</v>
      </c>
      <c r="DX703">
        <f t="shared" si="1824"/>
        <v>0</v>
      </c>
      <c r="DY703">
        <f t="shared" si="1824"/>
        <v>0</v>
      </c>
      <c r="DZ703">
        <f t="shared" si="1824"/>
        <v>0</v>
      </c>
    </row>
    <row r="704" spans="1:130">
      <c r="A704" s="105"/>
      <c r="B704" s="19" t="s">
        <v>202</v>
      </c>
      <c r="C704" s="97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3"/>
      <c r="BF704" s="22"/>
      <c r="BG704" s="22"/>
      <c r="BH704" s="22"/>
      <c r="BI704" s="22"/>
      <c r="BJ704" s="22"/>
      <c r="BK704" s="22"/>
      <c r="BL704" s="118">
        <v>33.6</v>
      </c>
      <c r="BM704" s="118">
        <v>93.3</v>
      </c>
      <c r="BN704" s="18">
        <v>0</v>
      </c>
      <c r="BO704" s="103"/>
      <c r="BP704">
        <f t="shared" si="1818"/>
        <v>0</v>
      </c>
      <c r="BQ704">
        <f t="shared" si="1818"/>
        <v>0</v>
      </c>
      <c r="BR704">
        <f t="shared" si="1818"/>
        <v>0</v>
      </c>
      <c r="BS704">
        <f t="shared" si="1818"/>
        <v>0</v>
      </c>
      <c r="BT704">
        <f t="shared" si="1818"/>
        <v>0</v>
      </c>
      <c r="BU704">
        <f t="shared" si="1818"/>
        <v>0</v>
      </c>
      <c r="BV704">
        <f t="shared" si="1818"/>
        <v>0</v>
      </c>
      <c r="BW704">
        <f t="shared" si="1818"/>
        <v>0</v>
      </c>
      <c r="BX704">
        <f t="shared" si="1818"/>
        <v>0</v>
      </c>
      <c r="BY704">
        <f t="shared" si="1818"/>
        <v>0</v>
      </c>
      <c r="BZ704">
        <f t="shared" si="1819"/>
        <v>0</v>
      </c>
      <c r="CA704">
        <f t="shared" si="1819"/>
        <v>0</v>
      </c>
      <c r="CB704">
        <f t="shared" si="1819"/>
        <v>0</v>
      </c>
      <c r="CC704">
        <f t="shared" si="1819"/>
        <v>0</v>
      </c>
      <c r="CD704">
        <f t="shared" si="1819"/>
        <v>0</v>
      </c>
      <c r="CE704">
        <f t="shared" si="1819"/>
        <v>0</v>
      </c>
      <c r="CF704">
        <f t="shared" si="1819"/>
        <v>0</v>
      </c>
      <c r="CG704">
        <f t="shared" si="1819"/>
        <v>0</v>
      </c>
      <c r="CH704">
        <f t="shared" si="1819"/>
        <v>0</v>
      </c>
      <c r="CI704">
        <f t="shared" si="1819"/>
        <v>0</v>
      </c>
      <c r="CJ704">
        <f t="shared" si="1820"/>
        <v>0</v>
      </c>
      <c r="CK704">
        <f t="shared" si="1820"/>
        <v>0</v>
      </c>
      <c r="CL704">
        <f t="shared" si="1820"/>
        <v>0</v>
      </c>
      <c r="CM704">
        <f t="shared" si="1820"/>
        <v>0</v>
      </c>
      <c r="CN704">
        <f t="shared" si="1820"/>
        <v>0</v>
      </c>
      <c r="CO704">
        <f t="shared" si="1820"/>
        <v>0</v>
      </c>
      <c r="CP704">
        <f t="shared" si="1820"/>
        <v>0</v>
      </c>
      <c r="CQ704">
        <f t="shared" si="1820"/>
        <v>0</v>
      </c>
      <c r="CR704">
        <f t="shared" si="1820"/>
        <v>0</v>
      </c>
      <c r="CS704">
        <f t="shared" si="1820"/>
        <v>0</v>
      </c>
      <c r="CT704">
        <f t="shared" si="1821"/>
        <v>0</v>
      </c>
      <c r="CU704">
        <f t="shared" si="1821"/>
        <v>0</v>
      </c>
      <c r="CV704">
        <f t="shared" si="1821"/>
        <v>0</v>
      </c>
      <c r="CW704">
        <f t="shared" si="1821"/>
        <v>0</v>
      </c>
      <c r="CX704">
        <f t="shared" si="1821"/>
        <v>0</v>
      </c>
      <c r="CY704">
        <f t="shared" si="1821"/>
        <v>0</v>
      </c>
      <c r="CZ704">
        <f t="shared" si="1821"/>
        <v>0</v>
      </c>
      <c r="DA704">
        <f t="shared" si="1821"/>
        <v>0</v>
      </c>
      <c r="DB704">
        <f t="shared" si="1821"/>
        <v>0</v>
      </c>
      <c r="DC704">
        <f t="shared" si="1821"/>
        <v>0</v>
      </c>
      <c r="DD704">
        <f t="shared" si="1822"/>
        <v>0</v>
      </c>
      <c r="DE704">
        <f t="shared" si="1822"/>
        <v>0</v>
      </c>
      <c r="DF704">
        <f t="shared" si="1822"/>
        <v>0</v>
      </c>
      <c r="DG704">
        <f t="shared" si="1822"/>
        <v>0</v>
      </c>
      <c r="DH704">
        <f t="shared" si="1822"/>
        <v>0</v>
      </c>
      <c r="DI704">
        <f t="shared" si="1822"/>
        <v>0</v>
      </c>
      <c r="DJ704">
        <f t="shared" si="1822"/>
        <v>0</v>
      </c>
      <c r="DK704">
        <f t="shared" si="1822"/>
        <v>0</v>
      </c>
      <c r="DL704">
        <f t="shared" si="1822"/>
        <v>0</v>
      </c>
      <c r="DM704">
        <f t="shared" si="1822"/>
        <v>0</v>
      </c>
      <c r="DN704">
        <f t="shared" si="1823"/>
        <v>0</v>
      </c>
      <c r="DO704">
        <f t="shared" si="1816"/>
        <v>0</v>
      </c>
      <c r="DP704">
        <f t="shared" si="1824"/>
        <v>0</v>
      </c>
      <c r="DQ704">
        <f t="shared" si="1824"/>
        <v>0</v>
      </c>
      <c r="DR704">
        <f t="shared" si="1824"/>
        <v>0</v>
      </c>
      <c r="DS704">
        <f t="shared" si="1824"/>
        <v>0</v>
      </c>
      <c r="DT704">
        <f t="shared" si="1824"/>
        <v>0</v>
      </c>
      <c r="DU704">
        <f t="shared" si="1824"/>
        <v>0</v>
      </c>
      <c r="DV704">
        <f t="shared" si="1824"/>
        <v>0</v>
      </c>
      <c r="DW704">
        <f t="shared" si="1824"/>
        <v>0</v>
      </c>
      <c r="DX704">
        <f t="shared" si="1824"/>
        <v>0</v>
      </c>
      <c r="DY704">
        <f t="shared" si="1824"/>
        <v>0</v>
      </c>
      <c r="DZ704">
        <f t="shared" si="1824"/>
        <v>0</v>
      </c>
    </row>
    <row r="705" spans="1:130">
      <c r="A705" s="106"/>
      <c r="B705" s="59" t="s">
        <v>3</v>
      </c>
      <c r="C705" s="96"/>
      <c r="D705" s="18"/>
      <c r="E705" s="18"/>
      <c r="F705" s="18"/>
      <c r="G705" s="18"/>
      <c r="H705" s="18"/>
      <c r="I705" s="18">
        <v>0</v>
      </c>
      <c r="J705" s="18">
        <v>0</v>
      </c>
      <c r="K705" s="18">
        <v>0</v>
      </c>
      <c r="L705" s="18">
        <v>0</v>
      </c>
      <c r="M705" s="18">
        <v>0</v>
      </c>
      <c r="N705" s="18">
        <v>0</v>
      </c>
      <c r="O705" s="18">
        <v>0</v>
      </c>
      <c r="P705" s="18">
        <v>0</v>
      </c>
      <c r="Q705" s="18">
        <v>0</v>
      </c>
      <c r="R705" s="18">
        <v>0</v>
      </c>
      <c r="S705" s="18">
        <v>0</v>
      </c>
      <c r="T705" s="18">
        <v>0</v>
      </c>
      <c r="U705" s="18">
        <v>0</v>
      </c>
      <c r="V705" s="18">
        <v>1.10376E-2</v>
      </c>
      <c r="W705" s="18">
        <v>1.5554399999999999E-2</v>
      </c>
      <c r="X705" s="18">
        <v>0</v>
      </c>
      <c r="Y705" s="18">
        <v>0</v>
      </c>
      <c r="Z705" s="18">
        <v>0</v>
      </c>
      <c r="AA705" s="18">
        <v>0</v>
      </c>
      <c r="AB705" s="18">
        <v>0</v>
      </c>
      <c r="AC705" s="18">
        <v>0</v>
      </c>
      <c r="AD705" s="18">
        <v>0</v>
      </c>
      <c r="AE705" s="18">
        <v>0</v>
      </c>
      <c r="AF705" s="18">
        <v>0</v>
      </c>
      <c r="AG705" s="18">
        <v>0</v>
      </c>
      <c r="AH705" s="18">
        <v>0</v>
      </c>
      <c r="AI705" s="18">
        <v>0</v>
      </c>
      <c r="AJ705" s="18">
        <v>0</v>
      </c>
      <c r="AK705" s="18">
        <v>0</v>
      </c>
      <c r="AL705" s="18">
        <v>0</v>
      </c>
      <c r="AM705" s="18">
        <v>0</v>
      </c>
      <c r="AN705" s="18">
        <v>0</v>
      </c>
      <c r="AO705" s="18">
        <v>0</v>
      </c>
      <c r="AP705" s="18">
        <v>0</v>
      </c>
      <c r="AQ705" s="18">
        <v>0</v>
      </c>
      <c r="AR705" s="18">
        <v>0</v>
      </c>
      <c r="AS705" s="18">
        <v>0</v>
      </c>
      <c r="AT705" s="18">
        <v>0</v>
      </c>
      <c r="AU705" s="18">
        <v>9.0612499999999999E-2</v>
      </c>
      <c r="AV705" s="18">
        <v>0.54629749999999999</v>
      </c>
      <c r="AW705" s="18">
        <v>0.1620248</v>
      </c>
      <c r="AX705" s="18">
        <v>0.1759713</v>
      </c>
      <c r="AY705" s="18">
        <v>2.3793E-3</v>
      </c>
      <c r="AZ705" s="18">
        <v>7.7689180000000002</v>
      </c>
      <c r="BA705" s="18">
        <v>9.4858339000000012</v>
      </c>
      <c r="BB705" s="18">
        <v>3.9672702000000002</v>
      </c>
      <c r="BC705" s="18">
        <v>6.3636428000000009</v>
      </c>
      <c r="BD705" s="31">
        <v>5.2047712000000006</v>
      </c>
      <c r="BE705" s="57">
        <v>12.260463300000001</v>
      </c>
      <c r="BF705" s="18">
        <v>7.7707823000000005</v>
      </c>
      <c r="BG705" s="18">
        <v>2.1629002000000002</v>
      </c>
      <c r="BH705" s="18">
        <v>1.283706</v>
      </c>
      <c r="BI705" s="18">
        <v>0.46606579999999997</v>
      </c>
      <c r="BJ705" s="18">
        <v>1.1661046000000002</v>
      </c>
      <c r="BK705" s="34">
        <v>7.1105674000000008</v>
      </c>
      <c r="BL705" s="118">
        <f>51.1489422-BL704-BL703</f>
        <v>15.548942199999999</v>
      </c>
      <c r="BM705" s="118">
        <f>123.3618906-BM704-BM703</f>
        <v>26.561890599999998</v>
      </c>
      <c r="BN705" s="18">
        <v>5</v>
      </c>
      <c r="BO705" s="103"/>
      <c r="BP705">
        <f t="shared" si="1818"/>
        <v>0</v>
      </c>
      <c r="BQ705">
        <f t="shared" si="1818"/>
        <v>0</v>
      </c>
      <c r="BR705">
        <f t="shared" si="1818"/>
        <v>0</v>
      </c>
      <c r="BS705">
        <f t="shared" si="1818"/>
        <v>0</v>
      </c>
      <c r="BT705">
        <f t="shared" si="1818"/>
        <v>0</v>
      </c>
      <c r="BU705">
        <f t="shared" si="1818"/>
        <v>0</v>
      </c>
      <c r="BV705">
        <f t="shared" si="1818"/>
        <v>0</v>
      </c>
      <c r="BW705">
        <f t="shared" si="1818"/>
        <v>0</v>
      </c>
      <c r="BX705">
        <f t="shared" si="1818"/>
        <v>0</v>
      </c>
      <c r="BY705">
        <f t="shared" si="1818"/>
        <v>0</v>
      </c>
      <c r="BZ705">
        <f t="shared" si="1819"/>
        <v>0</v>
      </c>
      <c r="CA705">
        <f t="shared" si="1819"/>
        <v>0</v>
      </c>
      <c r="CB705">
        <f t="shared" si="1819"/>
        <v>0</v>
      </c>
      <c r="CC705">
        <f t="shared" si="1819"/>
        <v>0</v>
      </c>
      <c r="CD705">
        <f t="shared" si="1819"/>
        <v>0</v>
      </c>
      <c r="CE705">
        <f t="shared" si="1819"/>
        <v>0</v>
      </c>
      <c r="CF705">
        <f t="shared" si="1819"/>
        <v>0</v>
      </c>
      <c r="CG705">
        <f t="shared" si="1819"/>
        <v>0</v>
      </c>
      <c r="CH705">
        <f t="shared" si="1819"/>
        <v>0</v>
      </c>
      <c r="CI705">
        <f t="shared" si="1819"/>
        <v>0</v>
      </c>
      <c r="CJ705">
        <f t="shared" si="1820"/>
        <v>0</v>
      </c>
      <c r="CK705">
        <f t="shared" si="1820"/>
        <v>0</v>
      </c>
      <c r="CL705">
        <f t="shared" si="1820"/>
        <v>0</v>
      </c>
      <c r="CM705">
        <f t="shared" si="1820"/>
        <v>0</v>
      </c>
      <c r="CN705">
        <f t="shared" si="1820"/>
        <v>0</v>
      </c>
      <c r="CO705">
        <f t="shared" si="1820"/>
        <v>0</v>
      </c>
      <c r="CP705">
        <f t="shared" si="1820"/>
        <v>0</v>
      </c>
      <c r="CQ705">
        <f t="shared" si="1820"/>
        <v>0</v>
      </c>
      <c r="CR705">
        <f t="shared" si="1820"/>
        <v>0</v>
      </c>
      <c r="CS705">
        <f t="shared" si="1820"/>
        <v>0</v>
      </c>
      <c r="CT705">
        <f t="shared" si="1821"/>
        <v>0</v>
      </c>
      <c r="CU705">
        <f t="shared" si="1821"/>
        <v>0</v>
      </c>
      <c r="CV705">
        <f t="shared" si="1821"/>
        <v>0</v>
      </c>
      <c r="CW705">
        <f t="shared" si="1821"/>
        <v>0</v>
      </c>
      <c r="CX705">
        <f t="shared" si="1821"/>
        <v>0</v>
      </c>
      <c r="CY705">
        <f t="shared" si="1821"/>
        <v>0</v>
      </c>
      <c r="CZ705">
        <f t="shared" si="1821"/>
        <v>0</v>
      </c>
      <c r="DA705">
        <f t="shared" si="1821"/>
        <v>0</v>
      </c>
      <c r="DB705">
        <f t="shared" si="1821"/>
        <v>0</v>
      </c>
      <c r="DC705">
        <f t="shared" si="1821"/>
        <v>0</v>
      </c>
      <c r="DD705">
        <f t="shared" si="1822"/>
        <v>0</v>
      </c>
      <c r="DE705">
        <f t="shared" si="1822"/>
        <v>0</v>
      </c>
      <c r="DF705">
        <f t="shared" si="1822"/>
        <v>0</v>
      </c>
      <c r="DG705">
        <f t="shared" si="1822"/>
        <v>0</v>
      </c>
      <c r="DH705">
        <f t="shared" si="1822"/>
        <v>0</v>
      </c>
      <c r="DI705">
        <f t="shared" si="1822"/>
        <v>0</v>
      </c>
      <c r="DJ705">
        <f t="shared" si="1822"/>
        <v>0</v>
      </c>
      <c r="DK705">
        <f t="shared" si="1822"/>
        <v>0</v>
      </c>
      <c r="DL705">
        <f t="shared" si="1822"/>
        <v>0</v>
      </c>
      <c r="DM705">
        <f t="shared" si="1822"/>
        <v>0</v>
      </c>
      <c r="DN705">
        <f t="shared" si="1823"/>
        <v>0</v>
      </c>
      <c r="DO705">
        <f t="shared" si="1816"/>
        <v>0</v>
      </c>
      <c r="DP705">
        <f t="shared" si="1824"/>
        <v>0</v>
      </c>
      <c r="DQ705">
        <f t="shared" si="1824"/>
        <v>0</v>
      </c>
      <c r="DR705">
        <f t="shared" si="1824"/>
        <v>0</v>
      </c>
      <c r="DS705">
        <f t="shared" si="1824"/>
        <v>0</v>
      </c>
      <c r="DT705">
        <f t="shared" si="1824"/>
        <v>0</v>
      </c>
      <c r="DU705">
        <f t="shared" si="1824"/>
        <v>0</v>
      </c>
      <c r="DV705">
        <f t="shared" si="1824"/>
        <v>0</v>
      </c>
      <c r="DW705">
        <f t="shared" si="1824"/>
        <v>0</v>
      </c>
      <c r="DX705">
        <f t="shared" si="1824"/>
        <v>0</v>
      </c>
      <c r="DY705">
        <f t="shared" si="1824"/>
        <v>0</v>
      </c>
      <c r="DZ705">
        <f t="shared" si="1824"/>
        <v>0</v>
      </c>
    </row>
    <row r="706" spans="1:130">
      <c r="A706" s="106"/>
      <c r="B706" s="19" t="s">
        <v>205</v>
      </c>
      <c r="C706" s="96"/>
      <c r="D706" s="18"/>
      <c r="E706" s="18"/>
      <c r="F706" s="18"/>
      <c r="G706" s="18"/>
      <c r="H706" s="18"/>
      <c r="I706" s="18">
        <v>0</v>
      </c>
      <c r="J706" s="18">
        <v>0</v>
      </c>
      <c r="K706" s="18">
        <v>0</v>
      </c>
      <c r="L706" s="18">
        <v>0</v>
      </c>
      <c r="M706" s="18">
        <v>0</v>
      </c>
      <c r="N706" s="18">
        <v>0</v>
      </c>
      <c r="O706" s="18">
        <v>0</v>
      </c>
      <c r="P706" s="18">
        <v>0</v>
      </c>
      <c r="Q706" s="18">
        <v>0</v>
      </c>
      <c r="R706" s="18">
        <v>0</v>
      </c>
      <c r="S706" s="18">
        <v>0</v>
      </c>
      <c r="T706" s="18">
        <v>0</v>
      </c>
      <c r="U706" s="18">
        <v>0</v>
      </c>
      <c r="V706" s="18">
        <v>0</v>
      </c>
      <c r="W706" s="18">
        <v>0</v>
      </c>
      <c r="X706" s="18">
        <v>0</v>
      </c>
      <c r="Y706" s="18">
        <v>0</v>
      </c>
      <c r="Z706" s="18">
        <v>0</v>
      </c>
      <c r="AA706" s="18">
        <v>0</v>
      </c>
      <c r="AB706" s="18">
        <v>0</v>
      </c>
      <c r="AC706" s="18">
        <v>0</v>
      </c>
      <c r="AD706" s="18">
        <v>0</v>
      </c>
      <c r="AE706" s="18">
        <v>0</v>
      </c>
      <c r="AF706" s="18">
        <v>0</v>
      </c>
      <c r="AG706" s="18">
        <v>0</v>
      </c>
      <c r="AH706" s="18">
        <v>0</v>
      </c>
      <c r="AI706" s="18">
        <v>0</v>
      </c>
      <c r="AJ706" s="18">
        <v>0</v>
      </c>
      <c r="AK706" s="18">
        <v>0</v>
      </c>
      <c r="AL706" s="18">
        <v>0</v>
      </c>
      <c r="AM706" s="18">
        <v>0</v>
      </c>
      <c r="AN706" s="18">
        <v>0</v>
      </c>
      <c r="AO706" s="18">
        <v>0</v>
      </c>
      <c r="AP706" s="18">
        <v>0</v>
      </c>
      <c r="AQ706" s="18">
        <v>0</v>
      </c>
      <c r="AR706" s="18">
        <v>0</v>
      </c>
      <c r="AS706" s="18">
        <v>0</v>
      </c>
      <c r="AT706" s="18">
        <v>0</v>
      </c>
      <c r="AU706" s="18">
        <v>0</v>
      </c>
      <c r="AV706" s="18">
        <v>0</v>
      </c>
      <c r="AW706" s="18">
        <v>0.14575470000000001</v>
      </c>
      <c r="AX706" s="18">
        <v>2.5999999999999999E-2</v>
      </c>
      <c r="AY706" s="18">
        <v>8.0000000000000007E-7</v>
      </c>
      <c r="AZ706" s="18">
        <v>2.4380032000000003</v>
      </c>
      <c r="BA706" s="18">
        <v>0.28686200000000001</v>
      </c>
      <c r="BB706" s="18">
        <v>1.1527349</v>
      </c>
      <c r="BC706" s="18">
        <v>8.8174699999999995E-2</v>
      </c>
      <c r="BD706" s="31">
        <v>1.4156198999999998</v>
      </c>
      <c r="BE706" s="57">
        <v>3.4613508999999998</v>
      </c>
      <c r="BF706" s="18">
        <v>1.7920116000000001</v>
      </c>
      <c r="BG706" s="18">
        <v>1.1300706</v>
      </c>
      <c r="BH706" s="18">
        <v>0.47856140000000003</v>
      </c>
      <c r="BI706" s="107">
        <v>4.67727E-2</v>
      </c>
      <c r="BJ706" s="118">
        <v>0.64807000000000003</v>
      </c>
      <c r="BK706" s="34">
        <v>7.1526861999999998</v>
      </c>
      <c r="BL706" s="118">
        <v>13.7083976</v>
      </c>
      <c r="BM706" s="118">
        <v>10</v>
      </c>
      <c r="BN706" s="18">
        <v>0</v>
      </c>
      <c r="BO706" s="103"/>
      <c r="BP706">
        <f t="shared" si="1818"/>
        <v>0</v>
      </c>
      <c r="BQ706">
        <f t="shared" si="1818"/>
        <v>0</v>
      </c>
      <c r="BR706">
        <f t="shared" si="1818"/>
        <v>0</v>
      </c>
      <c r="BS706">
        <f t="shared" si="1818"/>
        <v>0</v>
      </c>
      <c r="BT706">
        <f t="shared" si="1818"/>
        <v>0</v>
      </c>
      <c r="BU706">
        <f t="shared" si="1818"/>
        <v>0</v>
      </c>
      <c r="BV706">
        <f t="shared" si="1818"/>
        <v>0</v>
      </c>
      <c r="BW706">
        <f t="shared" si="1818"/>
        <v>0</v>
      </c>
      <c r="BX706">
        <f t="shared" si="1818"/>
        <v>0</v>
      </c>
      <c r="BY706">
        <f t="shared" si="1818"/>
        <v>0</v>
      </c>
      <c r="BZ706">
        <f t="shared" si="1819"/>
        <v>0</v>
      </c>
      <c r="CA706">
        <f t="shared" si="1819"/>
        <v>0</v>
      </c>
      <c r="CB706">
        <f t="shared" si="1819"/>
        <v>0</v>
      </c>
      <c r="CC706">
        <f t="shared" si="1819"/>
        <v>0</v>
      </c>
      <c r="CD706">
        <f t="shared" si="1819"/>
        <v>0</v>
      </c>
      <c r="CE706">
        <f t="shared" si="1819"/>
        <v>0</v>
      </c>
      <c r="CF706">
        <f t="shared" si="1819"/>
        <v>0</v>
      </c>
      <c r="CG706">
        <f t="shared" si="1819"/>
        <v>0</v>
      </c>
      <c r="CH706">
        <f t="shared" si="1819"/>
        <v>0</v>
      </c>
      <c r="CI706">
        <f t="shared" si="1819"/>
        <v>0</v>
      </c>
      <c r="CJ706">
        <f t="shared" si="1820"/>
        <v>0</v>
      </c>
      <c r="CK706">
        <f t="shared" si="1820"/>
        <v>0</v>
      </c>
      <c r="CL706">
        <f t="shared" si="1820"/>
        <v>0</v>
      </c>
      <c r="CM706">
        <f t="shared" si="1820"/>
        <v>0</v>
      </c>
      <c r="CN706">
        <f t="shared" si="1820"/>
        <v>0</v>
      </c>
      <c r="CO706">
        <f t="shared" si="1820"/>
        <v>0</v>
      </c>
      <c r="CP706">
        <f t="shared" si="1820"/>
        <v>0</v>
      </c>
      <c r="CQ706">
        <f t="shared" si="1820"/>
        <v>0</v>
      </c>
      <c r="CR706">
        <f t="shared" si="1820"/>
        <v>0</v>
      </c>
      <c r="CS706">
        <f t="shared" si="1820"/>
        <v>0</v>
      </c>
      <c r="CT706">
        <f t="shared" si="1821"/>
        <v>0</v>
      </c>
      <c r="CU706">
        <f t="shared" si="1821"/>
        <v>0</v>
      </c>
      <c r="CV706">
        <f t="shared" si="1821"/>
        <v>0</v>
      </c>
      <c r="CW706">
        <f t="shared" si="1821"/>
        <v>0</v>
      </c>
      <c r="CX706">
        <f t="shared" si="1821"/>
        <v>0</v>
      </c>
      <c r="CY706">
        <f t="shared" si="1821"/>
        <v>0</v>
      </c>
      <c r="CZ706">
        <f t="shared" si="1821"/>
        <v>0</v>
      </c>
      <c r="DA706">
        <f t="shared" si="1821"/>
        <v>0</v>
      </c>
      <c r="DB706">
        <f t="shared" si="1821"/>
        <v>0</v>
      </c>
      <c r="DC706">
        <f t="shared" si="1821"/>
        <v>0</v>
      </c>
      <c r="DD706">
        <f t="shared" si="1822"/>
        <v>0</v>
      </c>
      <c r="DE706">
        <f t="shared" si="1822"/>
        <v>0</v>
      </c>
      <c r="DF706">
        <f t="shared" si="1822"/>
        <v>0</v>
      </c>
      <c r="DG706">
        <f t="shared" si="1822"/>
        <v>0</v>
      </c>
      <c r="DH706">
        <f t="shared" si="1822"/>
        <v>0</v>
      </c>
      <c r="DI706">
        <f t="shared" si="1822"/>
        <v>0</v>
      </c>
      <c r="DJ706">
        <f t="shared" si="1822"/>
        <v>0</v>
      </c>
      <c r="DK706">
        <f t="shared" si="1822"/>
        <v>0</v>
      </c>
      <c r="DL706">
        <f t="shared" si="1822"/>
        <v>0</v>
      </c>
      <c r="DM706">
        <f t="shared" si="1822"/>
        <v>0</v>
      </c>
      <c r="DN706">
        <f t="shared" si="1823"/>
        <v>0</v>
      </c>
      <c r="DO706">
        <f t="shared" si="1816"/>
        <v>0</v>
      </c>
      <c r="DP706">
        <f t="shared" si="1824"/>
        <v>0</v>
      </c>
      <c r="DQ706">
        <f t="shared" si="1824"/>
        <v>0</v>
      </c>
      <c r="DR706">
        <f t="shared" si="1824"/>
        <v>0</v>
      </c>
      <c r="DS706">
        <f t="shared" si="1824"/>
        <v>0</v>
      </c>
      <c r="DT706">
        <f t="shared" si="1824"/>
        <v>0</v>
      </c>
      <c r="DU706">
        <f t="shared" si="1824"/>
        <v>0</v>
      </c>
      <c r="DV706">
        <f t="shared" si="1824"/>
        <v>0</v>
      </c>
      <c r="DW706">
        <f t="shared" si="1824"/>
        <v>0</v>
      </c>
      <c r="DX706">
        <f t="shared" si="1824"/>
        <v>0</v>
      </c>
      <c r="DY706">
        <f t="shared" si="1824"/>
        <v>0</v>
      </c>
      <c r="DZ706">
        <f t="shared" si="1824"/>
        <v>0</v>
      </c>
    </row>
    <row r="707" spans="1:130">
      <c r="A707" s="106"/>
      <c r="B707" s="55" t="s">
        <v>210</v>
      </c>
      <c r="C707" s="96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>
        <v>0</v>
      </c>
      <c r="AS707" s="18">
        <v>0</v>
      </c>
      <c r="AT707" s="18">
        <v>0</v>
      </c>
      <c r="AU707" s="18">
        <v>0</v>
      </c>
      <c r="AV707" s="18">
        <v>0</v>
      </c>
      <c r="AW707" s="18">
        <v>0</v>
      </c>
      <c r="AX707" s="18">
        <v>0</v>
      </c>
      <c r="AY707" s="18">
        <v>0</v>
      </c>
      <c r="AZ707" s="18">
        <v>0</v>
      </c>
      <c r="BA707" s="18">
        <v>0</v>
      </c>
      <c r="BB707" s="18">
        <v>0</v>
      </c>
      <c r="BC707" s="18">
        <v>0</v>
      </c>
      <c r="BD707" s="18">
        <v>75</v>
      </c>
      <c r="BE707" s="171">
        <f>(0.052*41569)/15.26</f>
        <v>141.65058977719528</v>
      </c>
      <c r="BF707" s="160">
        <f>(0.06*43971)/15.01</f>
        <v>175.76682211858758</v>
      </c>
      <c r="BG707" s="160">
        <f>2100/14.95</f>
        <v>140.46822742474916</v>
      </c>
      <c r="BH707" s="160">
        <f>(0.025*65310)/15.08</f>
        <v>108.27254641909815</v>
      </c>
      <c r="BI707" s="34">
        <f>1100/15.2</f>
        <v>72.368421052631589</v>
      </c>
      <c r="BJ707" s="34">
        <f>633/15.15</f>
        <v>41.78217821782178</v>
      </c>
      <c r="BK707" s="118">
        <f>(0.07* 27342)/15.2</f>
        <v>125.91710526315792</v>
      </c>
      <c r="BL707" s="18">
        <f>1500/15.2</f>
        <v>98.684210526315795</v>
      </c>
      <c r="BM707" s="18">
        <f>3000/15.4</f>
        <v>194.80519480519479</v>
      </c>
      <c r="BN707" s="118">
        <v>193.54838709677421</v>
      </c>
      <c r="BO707" s="103"/>
      <c r="BP707">
        <f t="shared" si="1818"/>
        <v>0</v>
      </c>
      <c r="BQ707">
        <f t="shared" si="1818"/>
        <v>0</v>
      </c>
      <c r="BR707">
        <f t="shared" si="1818"/>
        <v>0</v>
      </c>
      <c r="BS707">
        <f t="shared" si="1818"/>
        <v>0</v>
      </c>
      <c r="BT707">
        <f t="shared" si="1818"/>
        <v>0</v>
      </c>
      <c r="BU707">
        <f t="shared" si="1818"/>
        <v>0</v>
      </c>
      <c r="BV707">
        <f t="shared" si="1818"/>
        <v>0</v>
      </c>
      <c r="BW707">
        <f t="shared" si="1818"/>
        <v>0</v>
      </c>
      <c r="BX707">
        <f t="shared" si="1818"/>
        <v>0</v>
      </c>
      <c r="BY707">
        <f t="shared" si="1818"/>
        <v>0</v>
      </c>
      <c r="BZ707">
        <f t="shared" si="1819"/>
        <v>0</v>
      </c>
      <c r="CA707">
        <f t="shared" si="1819"/>
        <v>0</v>
      </c>
      <c r="CB707">
        <f t="shared" si="1819"/>
        <v>0</v>
      </c>
      <c r="CC707">
        <f t="shared" si="1819"/>
        <v>0</v>
      </c>
      <c r="CD707">
        <f t="shared" si="1819"/>
        <v>0</v>
      </c>
      <c r="CE707">
        <f t="shared" si="1819"/>
        <v>0</v>
      </c>
      <c r="CF707">
        <f t="shared" si="1819"/>
        <v>0</v>
      </c>
      <c r="CG707">
        <f t="shared" si="1819"/>
        <v>0</v>
      </c>
      <c r="CH707">
        <f t="shared" si="1819"/>
        <v>0</v>
      </c>
      <c r="CI707">
        <f t="shared" si="1819"/>
        <v>0</v>
      </c>
      <c r="CJ707">
        <f t="shared" si="1820"/>
        <v>0</v>
      </c>
      <c r="CK707">
        <f t="shared" si="1820"/>
        <v>0</v>
      </c>
      <c r="CL707">
        <f t="shared" si="1820"/>
        <v>0</v>
      </c>
      <c r="CM707">
        <f t="shared" si="1820"/>
        <v>0</v>
      </c>
      <c r="CN707">
        <f t="shared" si="1820"/>
        <v>0</v>
      </c>
      <c r="CO707">
        <f t="shared" si="1820"/>
        <v>0</v>
      </c>
      <c r="CP707">
        <f t="shared" si="1820"/>
        <v>0</v>
      </c>
      <c r="CQ707">
        <f t="shared" si="1820"/>
        <v>0</v>
      </c>
      <c r="CR707">
        <f t="shared" si="1820"/>
        <v>0</v>
      </c>
      <c r="CS707">
        <f t="shared" si="1820"/>
        <v>0</v>
      </c>
      <c r="CT707">
        <f t="shared" si="1821"/>
        <v>0</v>
      </c>
      <c r="CU707">
        <f t="shared" si="1821"/>
        <v>0</v>
      </c>
      <c r="CV707">
        <f t="shared" si="1821"/>
        <v>0</v>
      </c>
      <c r="CW707">
        <f t="shared" si="1821"/>
        <v>0</v>
      </c>
      <c r="CX707">
        <f t="shared" si="1821"/>
        <v>0</v>
      </c>
      <c r="CY707">
        <f t="shared" si="1821"/>
        <v>0</v>
      </c>
      <c r="CZ707">
        <f t="shared" si="1821"/>
        <v>0</v>
      </c>
      <c r="DA707">
        <f t="shared" si="1821"/>
        <v>0</v>
      </c>
      <c r="DB707">
        <f t="shared" si="1821"/>
        <v>0</v>
      </c>
      <c r="DC707">
        <f t="shared" si="1821"/>
        <v>0</v>
      </c>
      <c r="DD707">
        <f t="shared" si="1822"/>
        <v>0</v>
      </c>
      <c r="DE707">
        <f t="shared" si="1822"/>
        <v>0</v>
      </c>
      <c r="DF707">
        <f t="shared" si="1822"/>
        <v>0</v>
      </c>
      <c r="DG707">
        <f t="shared" si="1822"/>
        <v>0</v>
      </c>
      <c r="DH707">
        <f t="shared" si="1822"/>
        <v>0</v>
      </c>
      <c r="DI707">
        <f t="shared" si="1822"/>
        <v>0</v>
      </c>
      <c r="DJ707">
        <f t="shared" si="1822"/>
        <v>0</v>
      </c>
      <c r="DK707">
        <f t="shared" si="1822"/>
        <v>0</v>
      </c>
      <c r="DL707">
        <f t="shared" si="1822"/>
        <v>0</v>
      </c>
      <c r="DM707">
        <f t="shared" si="1822"/>
        <v>0</v>
      </c>
      <c r="DN707">
        <f t="shared" si="1823"/>
        <v>0</v>
      </c>
      <c r="DO707">
        <f t="shared" si="1816"/>
        <v>0</v>
      </c>
      <c r="DP707">
        <f t="shared" si="1824"/>
        <v>0</v>
      </c>
      <c r="DQ707">
        <f t="shared" si="1824"/>
        <v>0</v>
      </c>
      <c r="DR707">
        <f t="shared" si="1824"/>
        <v>0</v>
      </c>
      <c r="DS707">
        <f t="shared" si="1824"/>
        <v>0</v>
      </c>
      <c r="DT707">
        <f t="shared" si="1824"/>
        <v>0</v>
      </c>
      <c r="DU707">
        <f t="shared" si="1824"/>
        <v>0</v>
      </c>
      <c r="DV707">
        <f t="shared" si="1824"/>
        <v>0</v>
      </c>
      <c r="DW707">
        <f t="shared" si="1824"/>
        <v>0</v>
      </c>
      <c r="DX707">
        <f t="shared" si="1824"/>
        <v>0</v>
      </c>
      <c r="DY707">
        <f t="shared" si="1824"/>
        <v>0</v>
      </c>
      <c r="DZ707">
        <f t="shared" si="1824"/>
        <v>0</v>
      </c>
    </row>
    <row r="708" spans="1:130" ht="15.75">
      <c r="A708" s="106"/>
      <c r="B708" s="55"/>
      <c r="C708" s="97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  <c r="BB708" s="31"/>
      <c r="BC708" s="31"/>
      <c r="BD708" s="31"/>
      <c r="BE708" s="57"/>
      <c r="BF708" s="18"/>
      <c r="BG708" s="31"/>
      <c r="BH708" s="2"/>
      <c r="BI708" s="2"/>
      <c r="BJ708" s="2"/>
      <c r="BK708" s="2"/>
      <c r="BL708" s="2"/>
      <c r="BM708" s="2"/>
      <c r="BN708" s="2"/>
      <c r="BO708" s="103"/>
    </row>
    <row r="709" spans="1:130">
      <c r="A709" s="105">
        <f>IF(LEFT(B709,1)&lt;&gt;"",IF(LEFT(B709,1)&lt;&gt;" ",COUNT($A$66:A708)+1,""),"")</f>
        <v>89</v>
      </c>
      <c r="B709" s="32" t="s">
        <v>99</v>
      </c>
      <c r="C709" s="97">
        <v>3</v>
      </c>
      <c r="D709" s="9">
        <f t="shared" ref="D709:M709" si="1825">SUM(D710:D714)</f>
        <v>0</v>
      </c>
      <c r="E709" s="9">
        <f t="shared" si="1825"/>
        <v>0</v>
      </c>
      <c r="F709" s="9">
        <f t="shared" si="1825"/>
        <v>0</v>
      </c>
      <c r="G709" s="9">
        <f t="shared" si="1825"/>
        <v>0</v>
      </c>
      <c r="H709" s="9">
        <f t="shared" si="1825"/>
        <v>26</v>
      </c>
      <c r="I709" s="9">
        <f t="shared" si="1825"/>
        <v>0</v>
      </c>
      <c r="J709" s="9">
        <f t="shared" si="1825"/>
        <v>0</v>
      </c>
      <c r="K709" s="9">
        <f t="shared" si="1825"/>
        <v>0</v>
      </c>
      <c r="L709" s="9">
        <f t="shared" si="1825"/>
        <v>0</v>
      </c>
      <c r="M709" s="9">
        <f t="shared" si="1825"/>
        <v>0</v>
      </c>
      <c r="N709" s="9">
        <f>SUM(N710:N714)</f>
        <v>10.941684599999999</v>
      </c>
      <c r="O709" s="9">
        <f t="shared" ref="O709:BH709" si="1826">SUM(O710:O714)</f>
        <v>16.108863999999997</v>
      </c>
      <c r="P709" s="9">
        <f t="shared" si="1826"/>
        <v>21.451767</v>
      </c>
      <c r="Q709" s="9">
        <f t="shared" si="1826"/>
        <v>28.143134800000002</v>
      </c>
      <c r="R709" s="9">
        <f t="shared" si="1826"/>
        <v>34.273019599999998</v>
      </c>
      <c r="S709" s="9">
        <f t="shared" si="1826"/>
        <v>38.996912600000002</v>
      </c>
      <c r="T709" s="9">
        <f t="shared" si="1826"/>
        <v>60.122501199999995</v>
      </c>
      <c r="U709" s="9">
        <f t="shared" si="1826"/>
        <v>85.924019199999989</v>
      </c>
      <c r="V709" s="9">
        <f t="shared" si="1826"/>
        <v>116.98352620000001</v>
      </c>
      <c r="W709" s="9">
        <f t="shared" si="1826"/>
        <v>141.36630219999998</v>
      </c>
      <c r="X709" s="9">
        <f t="shared" si="1826"/>
        <v>76.151789900000011</v>
      </c>
      <c r="Y709" s="9">
        <f t="shared" si="1826"/>
        <v>7.3098460999999997</v>
      </c>
      <c r="Z709" s="9">
        <f t="shared" si="1826"/>
        <v>10.7099286</v>
      </c>
      <c r="AA709" s="9">
        <f t="shared" si="1826"/>
        <v>16.531582100000001</v>
      </c>
      <c r="AB709" s="9">
        <f t="shared" si="1826"/>
        <v>90.902378400000003</v>
      </c>
      <c r="AC709" s="9">
        <f t="shared" si="1826"/>
        <v>98.724591900000007</v>
      </c>
      <c r="AD709" s="9">
        <f t="shared" si="1826"/>
        <v>58.095459099999999</v>
      </c>
      <c r="AE709" s="9">
        <f t="shared" si="1826"/>
        <v>81.524855699999989</v>
      </c>
      <c r="AF709" s="9">
        <f t="shared" si="1826"/>
        <v>57.825879100000002</v>
      </c>
      <c r="AG709" s="9">
        <f t="shared" si="1826"/>
        <v>35.430755500000004</v>
      </c>
      <c r="AH709" s="9">
        <f t="shared" si="1826"/>
        <v>85.03201510000001</v>
      </c>
      <c r="AI709" s="9">
        <f t="shared" si="1826"/>
        <v>204.11029719999996</v>
      </c>
      <c r="AJ709" s="9">
        <f t="shared" si="1826"/>
        <v>335.23017620000002</v>
      </c>
      <c r="AK709" s="9">
        <f t="shared" si="1826"/>
        <v>259.18446060000002</v>
      </c>
      <c r="AL709" s="9">
        <f t="shared" si="1826"/>
        <v>707.11478889999989</v>
      </c>
      <c r="AM709" s="9">
        <f t="shared" si="1826"/>
        <v>369.96670929999999</v>
      </c>
      <c r="AN709" s="9">
        <f t="shared" si="1826"/>
        <v>477.210058</v>
      </c>
      <c r="AO709" s="9">
        <f t="shared" si="1826"/>
        <v>674.83323770000004</v>
      </c>
      <c r="AP709" s="9">
        <f t="shared" si="1826"/>
        <v>598.81970899999999</v>
      </c>
      <c r="AQ709" s="9">
        <f t="shared" si="1826"/>
        <v>589.64533589999996</v>
      </c>
      <c r="AR709" s="9">
        <f t="shared" si="1826"/>
        <v>586.024587</v>
      </c>
      <c r="AS709" s="9">
        <f t="shared" si="1826"/>
        <v>627.19611339999994</v>
      </c>
      <c r="AT709" s="9">
        <f t="shared" si="1826"/>
        <v>663.22414649999996</v>
      </c>
      <c r="AU709" s="9">
        <f t="shared" si="1826"/>
        <v>155</v>
      </c>
      <c r="AV709" s="9">
        <f t="shared" si="1826"/>
        <v>130.1212213</v>
      </c>
      <c r="AW709" s="9">
        <f t="shared" si="1826"/>
        <v>117.49112909999999</v>
      </c>
      <c r="AX709" s="9">
        <f t="shared" si="1826"/>
        <v>143.96464829999999</v>
      </c>
      <c r="AY709" s="9">
        <f t="shared" si="1826"/>
        <v>89.565562099999994</v>
      </c>
      <c r="AZ709" s="9">
        <f t="shared" si="1826"/>
        <v>50.341340300000006</v>
      </c>
      <c r="BA709" s="9">
        <f t="shared" si="1826"/>
        <v>29.454290499999999</v>
      </c>
      <c r="BB709" s="9">
        <f t="shared" si="1826"/>
        <v>0.80800000000000005</v>
      </c>
      <c r="BC709" s="9">
        <f t="shared" si="1826"/>
        <v>73.148253000000011</v>
      </c>
      <c r="BD709" s="9">
        <f t="shared" si="1826"/>
        <v>91.81641470000001</v>
      </c>
      <c r="BE709" s="9">
        <f t="shared" si="1826"/>
        <v>95.743462600000001</v>
      </c>
      <c r="BF709" s="9">
        <f t="shared" ref="BF709" si="1827">SUM(BF710:BF714)</f>
        <v>100.23635539999999</v>
      </c>
      <c r="BG709" s="9">
        <f t="shared" si="1826"/>
        <v>112.1372788</v>
      </c>
      <c r="BH709" s="9">
        <f t="shared" si="1826"/>
        <v>105.5328032</v>
      </c>
      <c r="BI709" s="22">
        <f t="shared" ref="BI709:BN709" si="1828">SUM(BI710:BI714)</f>
        <v>99.489301099999992</v>
      </c>
      <c r="BJ709" s="22">
        <f t="shared" si="1828"/>
        <v>87.138190000000009</v>
      </c>
      <c r="BK709" s="22">
        <f t="shared" si="1828"/>
        <v>31.062691000000001</v>
      </c>
      <c r="BL709" s="22">
        <f t="shared" si="1828"/>
        <v>36.797068899999999</v>
      </c>
      <c r="BM709" s="22">
        <f t="shared" si="1828"/>
        <v>34.086812999999999</v>
      </c>
      <c r="BN709" s="22">
        <f t="shared" si="1828"/>
        <v>430.31781890000002</v>
      </c>
      <c r="BO709" s="103"/>
      <c r="BP709">
        <f t="shared" ref="BP709:BY713" si="1829">IF($C709&lt;&gt;"",IF(D709&gt;0,1,0),0)</f>
        <v>0</v>
      </c>
      <c r="BQ709">
        <f t="shared" si="1829"/>
        <v>0</v>
      </c>
      <c r="BR709">
        <f t="shared" si="1829"/>
        <v>0</v>
      </c>
      <c r="BS709">
        <f t="shared" si="1829"/>
        <v>0</v>
      </c>
      <c r="BT709">
        <f t="shared" si="1829"/>
        <v>1</v>
      </c>
      <c r="BU709">
        <f t="shared" si="1829"/>
        <v>0</v>
      </c>
      <c r="BV709">
        <f t="shared" si="1829"/>
        <v>0</v>
      </c>
      <c r="BW709">
        <f t="shared" si="1829"/>
        <v>0</v>
      </c>
      <c r="BX709">
        <f t="shared" si="1829"/>
        <v>0</v>
      </c>
      <c r="BY709">
        <f t="shared" si="1829"/>
        <v>0</v>
      </c>
      <c r="BZ709">
        <f t="shared" ref="BZ709:CI713" si="1830">IF($C709&lt;&gt;"",IF(N709&gt;0,1,0),0)</f>
        <v>1</v>
      </c>
      <c r="CA709">
        <f t="shared" si="1830"/>
        <v>1</v>
      </c>
      <c r="CB709">
        <f t="shared" si="1830"/>
        <v>1</v>
      </c>
      <c r="CC709">
        <f t="shared" si="1830"/>
        <v>1</v>
      </c>
      <c r="CD709">
        <f t="shared" si="1830"/>
        <v>1</v>
      </c>
      <c r="CE709">
        <f t="shared" si="1830"/>
        <v>1</v>
      </c>
      <c r="CF709">
        <f t="shared" si="1830"/>
        <v>1</v>
      </c>
      <c r="CG709">
        <f t="shared" si="1830"/>
        <v>1</v>
      </c>
      <c r="CH709">
        <f t="shared" si="1830"/>
        <v>1</v>
      </c>
      <c r="CI709">
        <f t="shared" si="1830"/>
        <v>1</v>
      </c>
      <c r="CJ709">
        <f t="shared" ref="CJ709:CS713" si="1831">IF($C709&lt;&gt;"",IF(X709&gt;0,1,0),0)</f>
        <v>1</v>
      </c>
      <c r="CK709">
        <f t="shared" si="1831"/>
        <v>1</v>
      </c>
      <c r="CL709">
        <f t="shared" si="1831"/>
        <v>1</v>
      </c>
      <c r="CM709">
        <f t="shared" si="1831"/>
        <v>1</v>
      </c>
      <c r="CN709">
        <f t="shared" si="1831"/>
        <v>1</v>
      </c>
      <c r="CO709">
        <f t="shared" si="1831"/>
        <v>1</v>
      </c>
      <c r="CP709">
        <f t="shared" si="1831"/>
        <v>1</v>
      </c>
      <c r="CQ709">
        <f t="shared" si="1831"/>
        <v>1</v>
      </c>
      <c r="CR709">
        <f t="shared" si="1831"/>
        <v>1</v>
      </c>
      <c r="CS709">
        <f t="shared" si="1831"/>
        <v>1</v>
      </c>
      <c r="CT709">
        <f t="shared" ref="CT709:DC713" si="1832">IF($C709&lt;&gt;"",IF(AH709&gt;0,1,0),0)</f>
        <v>1</v>
      </c>
      <c r="CU709">
        <f t="shared" si="1832"/>
        <v>1</v>
      </c>
      <c r="CV709">
        <f t="shared" si="1832"/>
        <v>1</v>
      </c>
      <c r="CW709">
        <f t="shared" si="1832"/>
        <v>1</v>
      </c>
      <c r="CX709">
        <f t="shared" si="1832"/>
        <v>1</v>
      </c>
      <c r="CY709">
        <f t="shared" si="1832"/>
        <v>1</v>
      </c>
      <c r="CZ709">
        <f t="shared" si="1832"/>
        <v>1</v>
      </c>
      <c r="DA709">
        <f t="shared" si="1832"/>
        <v>1</v>
      </c>
      <c r="DB709">
        <f t="shared" si="1832"/>
        <v>1</v>
      </c>
      <c r="DC709">
        <f t="shared" si="1832"/>
        <v>1</v>
      </c>
      <c r="DD709">
        <f t="shared" ref="DD709:DM713" si="1833">IF($C709&lt;&gt;"",IF(AR709&gt;0,1,0),0)</f>
        <v>1</v>
      </c>
      <c r="DE709">
        <f t="shared" si="1833"/>
        <v>1</v>
      </c>
      <c r="DF709">
        <f t="shared" si="1833"/>
        <v>1</v>
      </c>
      <c r="DG709">
        <f t="shared" si="1833"/>
        <v>1</v>
      </c>
      <c r="DH709">
        <f t="shared" si="1833"/>
        <v>1</v>
      </c>
      <c r="DI709">
        <f t="shared" si="1833"/>
        <v>1</v>
      </c>
      <c r="DJ709">
        <f t="shared" si="1833"/>
        <v>1</v>
      </c>
      <c r="DK709">
        <f t="shared" si="1833"/>
        <v>1</v>
      </c>
      <c r="DL709">
        <f t="shared" si="1833"/>
        <v>1</v>
      </c>
      <c r="DM709">
        <f t="shared" si="1833"/>
        <v>1</v>
      </c>
      <c r="DN709">
        <f t="shared" ref="DN709:DW713" si="1834">IF($C709&lt;&gt;"",IF(BB709&gt;0,1,0),0)</f>
        <v>1</v>
      </c>
      <c r="DO709">
        <f t="shared" si="1834"/>
        <v>1</v>
      </c>
      <c r="DP709">
        <f t="shared" si="1834"/>
        <v>1</v>
      </c>
      <c r="DQ709">
        <f t="shared" si="1834"/>
        <v>1</v>
      </c>
      <c r="DR709">
        <f t="shared" si="1834"/>
        <v>1</v>
      </c>
      <c r="DS709">
        <f t="shared" si="1834"/>
        <v>1</v>
      </c>
      <c r="DT709">
        <f t="shared" si="1834"/>
        <v>1</v>
      </c>
      <c r="DU709">
        <f t="shared" si="1834"/>
        <v>1</v>
      </c>
      <c r="DV709">
        <f t="shared" si="1834"/>
        <v>1</v>
      </c>
      <c r="DW709">
        <f t="shared" si="1834"/>
        <v>1</v>
      </c>
      <c r="DX709">
        <f t="shared" ref="DX709:DZ713" si="1835">IF($C709&lt;&gt;"",IF(BL709&gt;0,1,0),0)</f>
        <v>1</v>
      </c>
      <c r="DY709">
        <f t="shared" si="1835"/>
        <v>1</v>
      </c>
      <c r="DZ709">
        <f t="shared" si="1835"/>
        <v>1</v>
      </c>
    </row>
    <row r="710" spans="1:130">
      <c r="A710" s="106"/>
      <c r="B710" s="19" t="s">
        <v>2</v>
      </c>
      <c r="C710" s="97"/>
      <c r="D710" s="18">
        <v>0</v>
      </c>
      <c r="E710" s="18">
        <v>0</v>
      </c>
      <c r="F710" s="18">
        <v>0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18">
        <v>0</v>
      </c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41" t="s">
        <v>16</v>
      </c>
      <c r="AF710" s="34">
        <v>56</v>
      </c>
      <c r="AG710" s="34">
        <v>29</v>
      </c>
      <c r="AH710" s="9"/>
      <c r="AI710" s="41" t="s">
        <v>16</v>
      </c>
      <c r="AJ710" s="34">
        <v>19</v>
      </c>
      <c r="AK710" s="9"/>
      <c r="AL710" s="9"/>
      <c r="AM710" s="9"/>
      <c r="AN710" s="34">
        <v>32</v>
      </c>
      <c r="AO710" s="9"/>
      <c r="AP710" s="9"/>
      <c r="AQ710" s="41" t="s">
        <v>16</v>
      </c>
      <c r="AR710" s="34">
        <v>3</v>
      </c>
      <c r="AS710" s="34">
        <v>1</v>
      </c>
      <c r="AT710" s="34">
        <v>1</v>
      </c>
      <c r="AU710" s="34">
        <v>155</v>
      </c>
      <c r="AV710" s="41" t="s">
        <v>16</v>
      </c>
      <c r="AW710" s="9"/>
      <c r="AX710" s="9"/>
      <c r="AY710" s="9"/>
      <c r="AZ710" s="9"/>
      <c r="BA710" s="9"/>
      <c r="BB710" s="9"/>
      <c r="BC710" s="9"/>
      <c r="BD710" s="41" t="s">
        <v>16</v>
      </c>
      <c r="BE710" s="118">
        <v>0</v>
      </c>
      <c r="BF710" s="118">
        <v>0</v>
      </c>
      <c r="BG710" s="118">
        <v>0</v>
      </c>
      <c r="BH710" s="118">
        <v>0</v>
      </c>
      <c r="BI710" s="118">
        <v>0</v>
      </c>
      <c r="BJ710" s="118">
        <v>0</v>
      </c>
      <c r="BK710" s="118">
        <v>0</v>
      </c>
      <c r="BL710" s="118">
        <v>0</v>
      </c>
      <c r="BM710" s="118">
        <v>0</v>
      </c>
      <c r="BN710" s="118">
        <v>0</v>
      </c>
      <c r="BO710" s="103"/>
      <c r="BP710">
        <f t="shared" si="1829"/>
        <v>0</v>
      </c>
      <c r="BQ710">
        <f t="shared" si="1829"/>
        <v>0</v>
      </c>
      <c r="BR710">
        <f t="shared" si="1829"/>
        <v>0</v>
      </c>
      <c r="BS710">
        <f t="shared" si="1829"/>
        <v>0</v>
      </c>
      <c r="BT710">
        <f t="shared" si="1829"/>
        <v>0</v>
      </c>
      <c r="BU710">
        <f t="shared" si="1829"/>
        <v>0</v>
      </c>
      <c r="BV710">
        <f t="shared" si="1829"/>
        <v>0</v>
      </c>
      <c r="BW710">
        <f t="shared" si="1829"/>
        <v>0</v>
      </c>
      <c r="BX710">
        <f t="shared" si="1829"/>
        <v>0</v>
      </c>
      <c r="BY710">
        <f t="shared" si="1829"/>
        <v>0</v>
      </c>
      <c r="BZ710">
        <f t="shared" si="1830"/>
        <v>0</v>
      </c>
      <c r="CA710">
        <f t="shared" si="1830"/>
        <v>0</v>
      </c>
      <c r="CB710">
        <f t="shared" si="1830"/>
        <v>0</v>
      </c>
      <c r="CC710">
        <f t="shared" si="1830"/>
        <v>0</v>
      </c>
      <c r="CD710">
        <f t="shared" si="1830"/>
        <v>0</v>
      </c>
      <c r="CE710">
        <f t="shared" si="1830"/>
        <v>0</v>
      </c>
      <c r="CF710">
        <f t="shared" si="1830"/>
        <v>0</v>
      </c>
      <c r="CG710">
        <f t="shared" si="1830"/>
        <v>0</v>
      </c>
      <c r="CH710">
        <f t="shared" si="1830"/>
        <v>0</v>
      </c>
      <c r="CI710">
        <f t="shared" si="1830"/>
        <v>0</v>
      </c>
      <c r="CJ710">
        <f t="shared" si="1831"/>
        <v>0</v>
      </c>
      <c r="CK710">
        <f t="shared" si="1831"/>
        <v>0</v>
      </c>
      <c r="CL710">
        <f t="shared" si="1831"/>
        <v>0</v>
      </c>
      <c r="CM710">
        <f t="shared" si="1831"/>
        <v>0</v>
      </c>
      <c r="CN710">
        <f t="shared" si="1831"/>
        <v>0</v>
      </c>
      <c r="CO710">
        <f t="shared" si="1831"/>
        <v>0</v>
      </c>
      <c r="CP710">
        <f t="shared" si="1831"/>
        <v>0</v>
      </c>
      <c r="CQ710">
        <f t="shared" si="1831"/>
        <v>0</v>
      </c>
      <c r="CR710">
        <f t="shared" si="1831"/>
        <v>0</v>
      </c>
      <c r="CS710">
        <f t="shared" si="1831"/>
        <v>0</v>
      </c>
      <c r="CT710">
        <f t="shared" si="1832"/>
        <v>0</v>
      </c>
      <c r="CU710">
        <f t="shared" si="1832"/>
        <v>0</v>
      </c>
      <c r="CV710">
        <f t="shared" si="1832"/>
        <v>0</v>
      </c>
      <c r="CW710">
        <f t="shared" si="1832"/>
        <v>0</v>
      </c>
      <c r="CX710">
        <f t="shared" si="1832"/>
        <v>0</v>
      </c>
      <c r="CY710">
        <f t="shared" si="1832"/>
        <v>0</v>
      </c>
      <c r="CZ710">
        <f t="shared" si="1832"/>
        <v>0</v>
      </c>
      <c r="DA710">
        <f t="shared" si="1832"/>
        <v>0</v>
      </c>
      <c r="DB710">
        <f t="shared" si="1832"/>
        <v>0</v>
      </c>
      <c r="DC710">
        <f t="shared" si="1832"/>
        <v>0</v>
      </c>
      <c r="DD710">
        <f t="shared" si="1833"/>
        <v>0</v>
      </c>
      <c r="DE710">
        <f t="shared" si="1833"/>
        <v>0</v>
      </c>
      <c r="DF710">
        <f t="shared" si="1833"/>
        <v>0</v>
      </c>
      <c r="DG710">
        <f t="shared" si="1833"/>
        <v>0</v>
      </c>
      <c r="DH710">
        <f t="shared" si="1833"/>
        <v>0</v>
      </c>
      <c r="DI710">
        <f t="shared" si="1833"/>
        <v>0</v>
      </c>
      <c r="DJ710">
        <f t="shared" si="1833"/>
        <v>0</v>
      </c>
      <c r="DK710">
        <f t="shared" si="1833"/>
        <v>0</v>
      </c>
      <c r="DL710">
        <f t="shared" si="1833"/>
        <v>0</v>
      </c>
      <c r="DM710">
        <f t="shared" si="1833"/>
        <v>0</v>
      </c>
      <c r="DN710">
        <f t="shared" si="1834"/>
        <v>0</v>
      </c>
      <c r="DO710">
        <f t="shared" si="1834"/>
        <v>0</v>
      </c>
      <c r="DP710">
        <f t="shared" si="1834"/>
        <v>0</v>
      </c>
      <c r="DQ710">
        <f t="shared" si="1834"/>
        <v>0</v>
      </c>
      <c r="DR710">
        <f t="shared" si="1834"/>
        <v>0</v>
      </c>
      <c r="DS710">
        <f t="shared" si="1834"/>
        <v>0</v>
      </c>
      <c r="DT710">
        <f t="shared" si="1834"/>
        <v>0</v>
      </c>
      <c r="DU710">
        <f t="shared" si="1834"/>
        <v>0</v>
      </c>
      <c r="DV710">
        <f t="shared" si="1834"/>
        <v>0</v>
      </c>
      <c r="DW710">
        <f t="shared" si="1834"/>
        <v>0</v>
      </c>
      <c r="DX710">
        <f t="shared" si="1835"/>
        <v>0</v>
      </c>
      <c r="DY710">
        <f t="shared" si="1835"/>
        <v>0</v>
      </c>
      <c r="DZ710">
        <f t="shared" si="1835"/>
        <v>0</v>
      </c>
    </row>
    <row r="711" spans="1:130" ht="15.75">
      <c r="A711" s="106"/>
      <c r="B711" s="19" t="s">
        <v>202</v>
      </c>
      <c r="C711" s="97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41"/>
      <c r="AF711" s="34"/>
      <c r="AG711" s="34"/>
      <c r="AH711" s="9"/>
      <c r="AI711" s="41"/>
      <c r="AJ711" s="34"/>
      <c r="AK711" s="9"/>
      <c r="AL711" s="9"/>
      <c r="AM711" s="9"/>
      <c r="AN711" s="34"/>
      <c r="AO711" s="9"/>
      <c r="AP711" s="9"/>
      <c r="AQ711" s="41"/>
      <c r="AR711" s="34"/>
      <c r="AS711" s="34">
        <v>40</v>
      </c>
      <c r="AT711" s="34"/>
      <c r="AU711" s="34"/>
      <c r="AV711" s="41"/>
      <c r="AW711" s="9"/>
      <c r="AX711" s="34">
        <v>40</v>
      </c>
      <c r="AY711" s="34">
        <v>50</v>
      </c>
      <c r="AZ711" s="9"/>
      <c r="BA711" s="9"/>
      <c r="BB711" s="9"/>
      <c r="BC711" s="9"/>
      <c r="BD711" s="215" t="s">
        <v>16</v>
      </c>
      <c r="BE711" s="8"/>
      <c r="BF711" s="9"/>
      <c r="BG711" s="9"/>
      <c r="BH711" s="2"/>
      <c r="BI711" s="2"/>
      <c r="BJ711" s="2"/>
      <c r="BK711" s="2"/>
      <c r="BL711" s="118"/>
      <c r="BM711" s="2"/>
      <c r="BN711" s="2"/>
      <c r="BO711" s="103"/>
      <c r="BP711">
        <f t="shared" si="1829"/>
        <v>0</v>
      </c>
      <c r="BQ711">
        <f t="shared" si="1829"/>
        <v>0</v>
      </c>
      <c r="BR711">
        <f t="shared" si="1829"/>
        <v>0</v>
      </c>
      <c r="BS711">
        <f t="shared" si="1829"/>
        <v>0</v>
      </c>
      <c r="BT711">
        <f t="shared" si="1829"/>
        <v>0</v>
      </c>
      <c r="BU711">
        <f t="shared" si="1829"/>
        <v>0</v>
      </c>
      <c r="BV711">
        <f t="shared" si="1829"/>
        <v>0</v>
      </c>
      <c r="BW711">
        <f t="shared" si="1829"/>
        <v>0</v>
      </c>
      <c r="BX711">
        <f t="shared" si="1829"/>
        <v>0</v>
      </c>
      <c r="BY711">
        <f t="shared" si="1829"/>
        <v>0</v>
      </c>
      <c r="BZ711">
        <f t="shared" si="1830"/>
        <v>0</v>
      </c>
      <c r="CA711">
        <f t="shared" si="1830"/>
        <v>0</v>
      </c>
      <c r="CB711">
        <f t="shared" si="1830"/>
        <v>0</v>
      </c>
      <c r="CC711">
        <f t="shared" si="1830"/>
        <v>0</v>
      </c>
      <c r="CD711">
        <f t="shared" si="1830"/>
        <v>0</v>
      </c>
      <c r="CE711">
        <f t="shared" si="1830"/>
        <v>0</v>
      </c>
      <c r="CF711">
        <f t="shared" si="1830"/>
        <v>0</v>
      </c>
      <c r="CG711">
        <f t="shared" si="1830"/>
        <v>0</v>
      </c>
      <c r="CH711">
        <f t="shared" si="1830"/>
        <v>0</v>
      </c>
      <c r="CI711">
        <f t="shared" si="1830"/>
        <v>0</v>
      </c>
      <c r="CJ711">
        <f t="shared" si="1831"/>
        <v>0</v>
      </c>
      <c r="CK711">
        <f t="shared" si="1831"/>
        <v>0</v>
      </c>
      <c r="CL711">
        <f t="shared" si="1831"/>
        <v>0</v>
      </c>
      <c r="CM711">
        <f t="shared" si="1831"/>
        <v>0</v>
      </c>
      <c r="CN711">
        <f t="shared" si="1831"/>
        <v>0</v>
      </c>
      <c r="CO711">
        <f t="shared" si="1831"/>
        <v>0</v>
      </c>
      <c r="CP711">
        <f t="shared" si="1831"/>
        <v>0</v>
      </c>
      <c r="CQ711">
        <f t="shared" si="1831"/>
        <v>0</v>
      </c>
      <c r="CR711">
        <f t="shared" si="1831"/>
        <v>0</v>
      </c>
      <c r="CS711">
        <f t="shared" si="1831"/>
        <v>0</v>
      </c>
      <c r="CT711">
        <f t="shared" si="1832"/>
        <v>0</v>
      </c>
      <c r="CU711">
        <f t="shared" si="1832"/>
        <v>0</v>
      </c>
      <c r="CV711">
        <f t="shared" si="1832"/>
        <v>0</v>
      </c>
      <c r="CW711">
        <f t="shared" si="1832"/>
        <v>0</v>
      </c>
      <c r="CX711">
        <f t="shared" si="1832"/>
        <v>0</v>
      </c>
      <c r="CY711">
        <f t="shared" si="1832"/>
        <v>0</v>
      </c>
      <c r="CZ711">
        <f t="shared" si="1832"/>
        <v>0</v>
      </c>
      <c r="DA711">
        <f t="shared" si="1832"/>
        <v>0</v>
      </c>
      <c r="DB711">
        <f t="shared" si="1832"/>
        <v>0</v>
      </c>
      <c r="DC711">
        <f t="shared" si="1832"/>
        <v>0</v>
      </c>
      <c r="DD711">
        <f t="shared" si="1833"/>
        <v>0</v>
      </c>
      <c r="DE711">
        <f t="shared" si="1833"/>
        <v>0</v>
      </c>
      <c r="DF711">
        <f t="shared" si="1833"/>
        <v>0</v>
      </c>
      <c r="DG711">
        <f t="shared" si="1833"/>
        <v>0</v>
      </c>
      <c r="DH711">
        <f t="shared" si="1833"/>
        <v>0</v>
      </c>
      <c r="DI711">
        <f t="shared" si="1833"/>
        <v>0</v>
      </c>
      <c r="DJ711">
        <f t="shared" si="1833"/>
        <v>0</v>
      </c>
      <c r="DK711">
        <f t="shared" si="1833"/>
        <v>0</v>
      </c>
      <c r="DL711">
        <f t="shared" si="1833"/>
        <v>0</v>
      </c>
      <c r="DM711">
        <f t="shared" si="1833"/>
        <v>0</v>
      </c>
      <c r="DN711">
        <f t="shared" si="1834"/>
        <v>0</v>
      </c>
      <c r="DO711">
        <f t="shared" si="1834"/>
        <v>0</v>
      </c>
      <c r="DP711">
        <f t="shared" si="1834"/>
        <v>0</v>
      </c>
      <c r="DQ711">
        <f t="shared" si="1834"/>
        <v>0</v>
      </c>
      <c r="DR711">
        <f t="shared" si="1834"/>
        <v>0</v>
      </c>
      <c r="DS711">
        <f t="shared" si="1834"/>
        <v>0</v>
      </c>
      <c r="DT711">
        <f t="shared" si="1834"/>
        <v>0</v>
      </c>
      <c r="DU711">
        <f t="shared" si="1834"/>
        <v>0</v>
      </c>
      <c r="DV711">
        <f t="shared" si="1834"/>
        <v>0</v>
      </c>
      <c r="DW711">
        <f t="shared" si="1834"/>
        <v>0</v>
      </c>
      <c r="DX711">
        <f t="shared" si="1835"/>
        <v>0</v>
      </c>
      <c r="DY711">
        <f t="shared" si="1835"/>
        <v>0</v>
      </c>
      <c r="DZ711">
        <f t="shared" si="1835"/>
        <v>0</v>
      </c>
    </row>
    <row r="712" spans="1:130">
      <c r="A712" s="106"/>
      <c r="B712" s="59" t="s">
        <v>3</v>
      </c>
      <c r="C712" s="97"/>
      <c r="D712" s="18">
        <v>0</v>
      </c>
      <c r="E712" s="18">
        <v>0</v>
      </c>
      <c r="F712" s="18">
        <v>0</v>
      </c>
      <c r="G712" s="18">
        <v>0</v>
      </c>
      <c r="H712" s="18">
        <v>26</v>
      </c>
      <c r="I712" s="41" t="s">
        <v>16</v>
      </c>
      <c r="J712" s="18">
        <v>0</v>
      </c>
      <c r="K712" s="18">
        <v>0</v>
      </c>
      <c r="L712" s="41" t="s">
        <v>16</v>
      </c>
      <c r="M712" s="41" t="s">
        <v>16</v>
      </c>
      <c r="N712" s="18">
        <v>5.1807570999999992</v>
      </c>
      <c r="O712" s="18">
        <v>9.4185185999999987</v>
      </c>
      <c r="P712" s="18">
        <v>15.436471600000001</v>
      </c>
      <c r="Q712" s="18">
        <v>21.293608800000001</v>
      </c>
      <c r="R712" s="18">
        <v>26.740466699999999</v>
      </c>
      <c r="S712" s="18">
        <v>37.272890600000004</v>
      </c>
      <c r="T712" s="18">
        <v>58.665246799999998</v>
      </c>
      <c r="U712" s="18">
        <v>84.292483199999992</v>
      </c>
      <c r="V712" s="18">
        <v>115.24199420000001</v>
      </c>
      <c r="W712" s="18">
        <v>139.46255819999999</v>
      </c>
      <c r="X712" s="18">
        <v>74.110229900000007</v>
      </c>
      <c r="Y712" s="18">
        <v>5.6765980999999996</v>
      </c>
      <c r="Z712" s="18">
        <v>9.1555745000000002</v>
      </c>
      <c r="AA712" s="18">
        <v>14.424410400000001</v>
      </c>
      <c r="AB712" s="18">
        <v>86.1962379</v>
      </c>
      <c r="AC712" s="18">
        <v>80.156912599999998</v>
      </c>
      <c r="AD712" s="18">
        <v>31.8013227</v>
      </c>
      <c r="AE712" s="18">
        <v>51.588449099999991</v>
      </c>
      <c r="AF712" s="41" t="s">
        <v>16</v>
      </c>
      <c r="AG712" s="18">
        <v>1</v>
      </c>
      <c r="AH712" s="18">
        <v>80.704957900000011</v>
      </c>
      <c r="AI712" s="18">
        <v>197.70473969999998</v>
      </c>
      <c r="AJ712" s="18">
        <f>328.3472092-AJ710</f>
        <v>309.34720920000001</v>
      </c>
      <c r="AK712" s="18">
        <v>233.6516809</v>
      </c>
      <c r="AL712" s="18">
        <v>704.87629989999994</v>
      </c>
      <c r="AM712" s="18">
        <v>367.54586639999997</v>
      </c>
      <c r="AN712" s="18">
        <f>476.4422456-AN710</f>
        <v>444.44224559999998</v>
      </c>
      <c r="AO712" s="18">
        <v>674.83323770000004</v>
      </c>
      <c r="AP712" s="18">
        <v>598.81970899999999</v>
      </c>
      <c r="AQ712" s="18">
        <v>589.64533589999996</v>
      </c>
      <c r="AR712" s="18">
        <f>586.024587-AR710</f>
        <v>583.024587</v>
      </c>
      <c r="AS712" s="18">
        <f>587.1961134-AS710</f>
        <v>586.19611339999994</v>
      </c>
      <c r="AT712" s="18">
        <f>663.2241465-AT710</f>
        <v>662.22414649999996</v>
      </c>
      <c r="AU712" s="41" t="s">
        <v>16</v>
      </c>
      <c r="AV712" s="18">
        <v>130.1212213</v>
      </c>
      <c r="AW712" s="18">
        <v>117.49112909999999</v>
      </c>
      <c r="AX712" s="18">
        <v>103.96464829999999</v>
      </c>
      <c r="AY712" s="18">
        <v>39.565562100000001</v>
      </c>
      <c r="AZ712" s="18">
        <v>50.341340300000006</v>
      </c>
      <c r="BA712" s="18">
        <v>29.454290499999999</v>
      </c>
      <c r="BB712" s="18">
        <v>0.80800000000000005</v>
      </c>
      <c r="BC712" s="18">
        <v>73.135590900000011</v>
      </c>
      <c r="BD712" s="18">
        <v>91.25837580000001</v>
      </c>
      <c r="BE712" s="25">
        <v>95.6841613</v>
      </c>
      <c r="BF712" s="18">
        <v>100.04574169999999</v>
      </c>
      <c r="BG712" s="18">
        <v>111.8487733</v>
      </c>
      <c r="BH712" s="18">
        <v>105.2597913</v>
      </c>
      <c r="BI712" s="18">
        <v>99.360975999999994</v>
      </c>
      <c r="BJ712" s="18">
        <v>87.015675000000002</v>
      </c>
      <c r="BK712" s="34">
        <v>31.062691000000001</v>
      </c>
      <c r="BL712" s="118">
        <v>36.797068899999999</v>
      </c>
      <c r="BM712" s="118">
        <v>34.086812999999999</v>
      </c>
      <c r="BN712" s="118">
        <v>125</v>
      </c>
      <c r="BO712" s="103"/>
      <c r="BP712">
        <f t="shared" si="1829"/>
        <v>0</v>
      </c>
      <c r="BQ712">
        <f t="shared" si="1829"/>
        <v>0</v>
      </c>
      <c r="BR712">
        <f t="shared" si="1829"/>
        <v>0</v>
      </c>
      <c r="BS712">
        <f t="shared" si="1829"/>
        <v>0</v>
      </c>
      <c r="BT712">
        <f t="shared" si="1829"/>
        <v>0</v>
      </c>
      <c r="BU712">
        <f t="shared" si="1829"/>
        <v>0</v>
      </c>
      <c r="BV712">
        <f t="shared" si="1829"/>
        <v>0</v>
      </c>
      <c r="BW712">
        <f t="shared" si="1829"/>
        <v>0</v>
      </c>
      <c r="BX712">
        <f t="shared" si="1829"/>
        <v>0</v>
      </c>
      <c r="BY712">
        <f t="shared" si="1829"/>
        <v>0</v>
      </c>
      <c r="BZ712">
        <f t="shared" si="1830"/>
        <v>0</v>
      </c>
      <c r="CA712">
        <f t="shared" si="1830"/>
        <v>0</v>
      </c>
      <c r="CB712">
        <f t="shared" si="1830"/>
        <v>0</v>
      </c>
      <c r="CC712">
        <f t="shared" si="1830"/>
        <v>0</v>
      </c>
      <c r="CD712">
        <f t="shared" si="1830"/>
        <v>0</v>
      </c>
      <c r="CE712">
        <f t="shared" si="1830"/>
        <v>0</v>
      </c>
      <c r="CF712">
        <f t="shared" si="1830"/>
        <v>0</v>
      </c>
      <c r="CG712">
        <f t="shared" si="1830"/>
        <v>0</v>
      </c>
      <c r="CH712">
        <f t="shared" si="1830"/>
        <v>0</v>
      </c>
      <c r="CI712">
        <f t="shared" si="1830"/>
        <v>0</v>
      </c>
      <c r="CJ712">
        <f t="shared" si="1831"/>
        <v>0</v>
      </c>
      <c r="CK712">
        <f t="shared" si="1831"/>
        <v>0</v>
      </c>
      <c r="CL712">
        <f t="shared" si="1831"/>
        <v>0</v>
      </c>
      <c r="CM712">
        <f t="shared" si="1831"/>
        <v>0</v>
      </c>
      <c r="CN712">
        <f t="shared" si="1831"/>
        <v>0</v>
      </c>
      <c r="CO712">
        <f t="shared" si="1831"/>
        <v>0</v>
      </c>
      <c r="CP712">
        <f t="shared" si="1831"/>
        <v>0</v>
      </c>
      <c r="CQ712">
        <f t="shared" si="1831"/>
        <v>0</v>
      </c>
      <c r="CR712">
        <f t="shared" si="1831"/>
        <v>0</v>
      </c>
      <c r="CS712">
        <f t="shared" si="1831"/>
        <v>0</v>
      </c>
      <c r="CT712">
        <f t="shared" si="1832"/>
        <v>0</v>
      </c>
      <c r="CU712">
        <f t="shared" si="1832"/>
        <v>0</v>
      </c>
      <c r="CV712">
        <f t="shared" si="1832"/>
        <v>0</v>
      </c>
      <c r="CW712">
        <f t="shared" si="1832"/>
        <v>0</v>
      </c>
      <c r="CX712">
        <f t="shared" si="1832"/>
        <v>0</v>
      </c>
      <c r="CY712">
        <f t="shared" si="1832"/>
        <v>0</v>
      </c>
      <c r="CZ712">
        <f t="shared" si="1832"/>
        <v>0</v>
      </c>
      <c r="DA712">
        <f t="shared" si="1832"/>
        <v>0</v>
      </c>
      <c r="DB712">
        <f t="shared" si="1832"/>
        <v>0</v>
      </c>
      <c r="DC712">
        <f t="shared" si="1832"/>
        <v>0</v>
      </c>
      <c r="DD712">
        <f t="shared" si="1833"/>
        <v>0</v>
      </c>
      <c r="DE712">
        <f t="shared" si="1833"/>
        <v>0</v>
      </c>
      <c r="DF712">
        <f t="shared" si="1833"/>
        <v>0</v>
      </c>
      <c r="DG712">
        <f t="shared" si="1833"/>
        <v>0</v>
      </c>
      <c r="DH712">
        <f t="shared" si="1833"/>
        <v>0</v>
      </c>
      <c r="DI712">
        <f t="shared" si="1833"/>
        <v>0</v>
      </c>
      <c r="DJ712">
        <f t="shared" si="1833"/>
        <v>0</v>
      </c>
      <c r="DK712">
        <f t="shared" si="1833"/>
        <v>0</v>
      </c>
      <c r="DL712">
        <f t="shared" si="1833"/>
        <v>0</v>
      </c>
      <c r="DM712">
        <f t="shared" si="1833"/>
        <v>0</v>
      </c>
      <c r="DN712">
        <f t="shared" si="1834"/>
        <v>0</v>
      </c>
      <c r="DO712">
        <f t="shared" si="1834"/>
        <v>0</v>
      </c>
      <c r="DP712">
        <f t="shared" si="1834"/>
        <v>0</v>
      </c>
      <c r="DQ712">
        <f t="shared" si="1834"/>
        <v>0</v>
      </c>
      <c r="DR712">
        <f t="shared" si="1834"/>
        <v>0</v>
      </c>
      <c r="DS712">
        <f t="shared" si="1834"/>
        <v>0</v>
      </c>
      <c r="DT712">
        <f t="shared" si="1834"/>
        <v>0</v>
      </c>
      <c r="DU712">
        <f t="shared" si="1834"/>
        <v>0</v>
      </c>
      <c r="DV712">
        <f t="shared" si="1834"/>
        <v>0</v>
      </c>
      <c r="DW712">
        <f t="shared" si="1834"/>
        <v>0</v>
      </c>
      <c r="DX712">
        <f t="shared" si="1835"/>
        <v>0</v>
      </c>
      <c r="DY712">
        <f t="shared" si="1835"/>
        <v>0</v>
      </c>
      <c r="DZ712">
        <f t="shared" si="1835"/>
        <v>0</v>
      </c>
    </row>
    <row r="713" spans="1:130">
      <c r="A713" s="106"/>
      <c r="B713" s="55" t="s">
        <v>25</v>
      </c>
      <c r="C713" s="97"/>
      <c r="D713" s="18"/>
      <c r="E713" s="18"/>
      <c r="F713" s="18"/>
      <c r="G713" s="18"/>
      <c r="H713" s="18"/>
      <c r="I713" s="41"/>
      <c r="J713" s="18"/>
      <c r="K713" s="18"/>
      <c r="L713" s="41"/>
      <c r="M713" s="41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41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41"/>
      <c r="AV713" s="18"/>
      <c r="AW713" s="18"/>
      <c r="AX713" s="18"/>
      <c r="AY713" s="18"/>
      <c r="AZ713" s="18"/>
      <c r="BA713" s="18"/>
      <c r="BB713" s="18"/>
      <c r="BC713" s="18"/>
      <c r="BD713" s="18"/>
      <c r="BE713" s="25"/>
      <c r="BF713" s="18"/>
      <c r="BG713" s="18"/>
      <c r="BH713" s="25"/>
      <c r="BI713" s="18"/>
      <c r="BJ713" s="18"/>
      <c r="BK713" s="34"/>
      <c r="BL713" s="118"/>
      <c r="BM713" s="118"/>
      <c r="BN713" s="118">
        <v>305</v>
      </c>
      <c r="BO713" s="103"/>
      <c r="BP713">
        <f t="shared" si="1829"/>
        <v>0</v>
      </c>
      <c r="BQ713">
        <f t="shared" ref="BQ713" si="1836">IF($C713&lt;&gt;"",IF(E713&gt;0,1,0),0)</f>
        <v>0</v>
      </c>
      <c r="BR713">
        <f t="shared" ref="BR713" si="1837">IF($C713&lt;&gt;"",IF(F713&gt;0,1,0),0)</f>
        <v>0</v>
      </c>
      <c r="BS713">
        <f t="shared" ref="BS713" si="1838">IF($C713&lt;&gt;"",IF(G713&gt;0,1,0),0)</f>
        <v>0</v>
      </c>
      <c r="BT713">
        <f t="shared" ref="BT713" si="1839">IF($C713&lt;&gt;"",IF(H713&gt;0,1,0),0)</f>
        <v>0</v>
      </c>
      <c r="BU713">
        <f t="shared" ref="BU713" si="1840">IF($C713&lt;&gt;"",IF(I713&gt;0,1,0),0)</f>
        <v>0</v>
      </c>
      <c r="BV713">
        <f t="shared" ref="BV713" si="1841">IF($C713&lt;&gt;"",IF(J713&gt;0,1,0),0)</f>
        <v>0</v>
      </c>
      <c r="BW713">
        <f t="shared" ref="BW713" si="1842">IF($C713&lt;&gt;"",IF(K713&gt;0,1,0),0)</f>
        <v>0</v>
      </c>
      <c r="BX713">
        <f t="shared" ref="BX713" si="1843">IF($C713&lt;&gt;"",IF(L713&gt;0,1,0),0)</f>
        <v>0</v>
      </c>
      <c r="BY713">
        <f t="shared" ref="BY713" si="1844">IF($C713&lt;&gt;"",IF(M713&gt;0,1,0),0)</f>
        <v>0</v>
      </c>
      <c r="BZ713">
        <f t="shared" si="1830"/>
        <v>0</v>
      </c>
      <c r="CA713">
        <f t="shared" si="1830"/>
        <v>0</v>
      </c>
      <c r="CB713">
        <f t="shared" si="1830"/>
        <v>0</v>
      </c>
      <c r="CC713">
        <f t="shared" si="1830"/>
        <v>0</v>
      </c>
      <c r="CD713">
        <f t="shared" si="1830"/>
        <v>0</v>
      </c>
      <c r="CE713">
        <f t="shared" si="1830"/>
        <v>0</v>
      </c>
      <c r="CF713">
        <f t="shared" si="1830"/>
        <v>0</v>
      </c>
      <c r="CG713">
        <f t="shared" si="1830"/>
        <v>0</v>
      </c>
      <c r="CH713">
        <f t="shared" si="1830"/>
        <v>0</v>
      </c>
      <c r="CI713">
        <f t="shared" si="1830"/>
        <v>0</v>
      </c>
      <c r="CJ713">
        <f t="shared" si="1831"/>
        <v>0</v>
      </c>
      <c r="CK713">
        <f t="shared" si="1831"/>
        <v>0</v>
      </c>
      <c r="CL713">
        <f t="shared" si="1831"/>
        <v>0</v>
      </c>
      <c r="CM713">
        <f t="shared" si="1831"/>
        <v>0</v>
      </c>
      <c r="CN713">
        <f t="shared" si="1831"/>
        <v>0</v>
      </c>
      <c r="CO713">
        <f t="shared" si="1831"/>
        <v>0</v>
      </c>
      <c r="CP713">
        <f t="shared" si="1831"/>
        <v>0</v>
      </c>
      <c r="CQ713">
        <f t="shared" si="1831"/>
        <v>0</v>
      </c>
      <c r="CR713">
        <f t="shared" si="1831"/>
        <v>0</v>
      </c>
      <c r="CS713">
        <f t="shared" si="1831"/>
        <v>0</v>
      </c>
      <c r="CT713">
        <f t="shared" si="1832"/>
        <v>0</v>
      </c>
      <c r="CU713">
        <f t="shared" si="1832"/>
        <v>0</v>
      </c>
      <c r="CV713">
        <f t="shared" si="1832"/>
        <v>0</v>
      </c>
      <c r="CW713">
        <f t="shared" si="1832"/>
        <v>0</v>
      </c>
      <c r="CX713">
        <f t="shared" si="1832"/>
        <v>0</v>
      </c>
      <c r="CY713">
        <f t="shared" si="1832"/>
        <v>0</v>
      </c>
      <c r="CZ713">
        <f t="shared" si="1832"/>
        <v>0</v>
      </c>
      <c r="DA713">
        <f t="shared" si="1832"/>
        <v>0</v>
      </c>
      <c r="DB713">
        <f t="shared" si="1832"/>
        <v>0</v>
      </c>
      <c r="DC713">
        <f t="shared" si="1832"/>
        <v>0</v>
      </c>
      <c r="DD713">
        <f t="shared" si="1833"/>
        <v>0</v>
      </c>
      <c r="DE713">
        <f t="shared" si="1833"/>
        <v>0</v>
      </c>
      <c r="DF713">
        <f t="shared" si="1833"/>
        <v>0</v>
      </c>
      <c r="DG713">
        <f t="shared" si="1833"/>
        <v>0</v>
      </c>
      <c r="DH713">
        <f t="shared" si="1833"/>
        <v>0</v>
      </c>
      <c r="DI713">
        <f t="shared" si="1833"/>
        <v>0</v>
      </c>
      <c r="DJ713">
        <f t="shared" si="1833"/>
        <v>0</v>
      </c>
      <c r="DK713">
        <f t="shared" si="1833"/>
        <v>0</v>
      </c>
      <c r="DL713">
        <f t="shared" si="1833"/>
        <v>0</v>
      </c>
      <c r="DM713">
        <f t="shared" si="1833"/>
        <v>0</v>
      </c>
      <c r="DN713">
        <f t="shared" si="1834"/>
        <v>0</v>
      </c>
      <c r="DO713">
        <f t="shared" si="1834"/>
        <v>0</v>
      </c>
      <c r="DP713">
        <f t="shared" si="1834"/>
        <v>0</v>
      </c>
      <c r="DQ713">
        <f t="shared" si="1834"/>
        <v>0</v>
      </c>
      <c r="DR713">
        <f t="shared" si="1834"/>
        <v>0</v>
      </c>
      <c r="DS713">
        <f t="shared" si="1834"/>
        <v>0</v>
      </c>
      <c r="DT713">
        <f t="shared" si="1834"/>
        <v>0</v>
      </c>
      <c r="DU713">
        <f t="shared" si="1834"/>
        <v>0</v>
      </c>
      <c r="DV713">
        <f t="shared" si="1834"/>
        <v>0</v>
      </c>
      <c r="DW713">
        <f t="shared" si="1834"/>
        <v>0</v>
      </c>
      <c r="DX713">
        <f t="shared" si="1835"/>
        <v>0</v>
      </c>
      <c r="DY713">
        <f t="shared" si="1835"/>
        <v>0</v>
      </c>
      <c r="DZ713">
        <f t="shared" si="1835"/>
        <v>0</v>
      </c>
    </row>
    <row r="714" spans="1:130">
      <c r="A714" s="106" t="str">
        <f>IF(LEFT(B797,1)&lt;&gt;"",IF(LEFT(B797,1)&lt;&gt;" ",COUNT($A$66:A712)+1,""),"")</f>
        <v/>
      </c>
      <c r="B714" s="19" t="s">
        <v>205</v>
      </c>
      <c r="C714" s="97"/>
      <c r="D714" s="18">
        <v>0</v>
      </c>
      <c r="E714" s="18">
        <v>0</v>
      </c>
      <c r="F714" s="18">
        <v>0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18">
        <v>0</v>
      </c>
      <c r="N714" s="18">
        <v>5.7609275000000002</v>
      </c>
      <c r="O714" s="18">
        <v>6.6903454</v>
      </c>
      <c r="P714" s="18">
        <v>6.0152953999999994</v>
      </c>
      <c r="Q714" s="18">
        <v>6.849526</v>
      </c>
      <c r="R714" s="18">
        <v>7.5325528999999998</v>
      </c>
      <c r="S714" s="18">
        <v>1.7240219999999999</v>
      </c>
      <c r="T714" s="18">
        <v>1.4572543999999998</v>
      </c>
      <c r="U714" s="18">
        <v>1.6315360000000001</v>
      </c>
      <c r="V714" s="18">
        <v>1.7415320000000001</v>
      </c>
      <c r="W714" s="18">
        <v>1.9037440000000001</v>
      </c>
      <c r="X714" s="18">
        <v>2.04156</v>
      </c>
      <c r="Y714" s="18">
        <v>1.633248</v>
      </c>
      <c r="Z714" s="18">
        <v>1.5543541000000001</v>
      </c>
      <c r="AA714" s="18">
        <v>2.1071717000000003</v>
      </c>
      <c r="AB714" s="18">
        <v>4.7061405000000001</v>
      </c>
      <c r="AC714" s="18">
        <v>18.567679300000002</v>
      </c>
      <c r="AD714" s="18">
        <v>26.294136399999999</v>
      </c>
      <c r="AE714" s="18">
        <v>29.936406600000002</v>
      </c>
      <c r="AF714" s="18">
        <v>1.8258791000000001</v>
      </c>
      <c r="AG714" s="18">
        <v>5.4307555000000001</v>
      </c>
      <c r="AH714" s="18">
        <v>4.3270572000000005</v>
      </c>
      <c r="AI714" s="18">
        <v>6.4055574999999996</v>
      </c>
      <c r="AJ714" s="18">
        <v>6.8829669999999998</v>
      </c>
      <c r="AK714" s="18">
        <v>25.532779699999999</v>
      </c>
      <c r="AL714" s="18">
        <v>2.238489</v>
      </c>
      <c r="AM714" s="18">
        <v>2.4208428999999998</v>
      </c>
      <c r="AN714" s="18">
        <v>0.76781240000000006</v>
      </c>
      <c r="AO714" s="18">
        <v>0</v>
      </c>
      <c r="AP714" s="18">
        <v>0</v>
      </c>
      <c r="AQ714" s="18">
        <v>0</v>
      </c>
      <c r="AR714" s="18">
        <v>0</v>
      </c>
      <c r="AS714" s="18">
        <v>0</v>
      </c>
      <c r="AT714" s="18">
        <v>0</v>
      </c>
      <c r="AU714" s="18">
        <v>0</v>
      </c>
      <c r="AV714" s="18">
        <v>0</v>
      </c>
      <c r="AW714" s="18">
        <v>0</v>
      </c>
      <c r="AX714" s="18">
        <v>0</v>
      </c>
      <c r="AY714" s="18">
        <v>0</v>
      </c>
      <c r="AZ714" s="18">
        <v>0</v>
      </c>
      <c r="BA714" s="18">
        <v>0</v>
      </c>
      <c r="BB714" s="18">
        <v>0</v>
      </c>
      <c r="BC714" s="18">
        <v>1.2662100000000001E-2</v>
      </c>
      <c r="BD714" s="18">
        <v>0.5580389</v>
      </c>
      <c r="BE714" s="25">
        <v>5.9301300000000001E-2</v>
      </c>
      <c r="BF714" s="18">
        <v>0.19061370000000002</v>
      </c>
      <c r="BG714" s="18">
        <v>0.28850550000000003</v>
      </c>
      <c r="BH714" s="25">
        <v>0.27301189999999997</v>
      </c>
      <c r="BI714" s="107">
        <v>0.1283251</v>
      </c>
      <c r="BJ714" s="41">
        <v>0.122515</v>
      </c>
      <c r="BK714" s="34">
        <v>0</v>
      </c>
      <c r="BL714" s="34">
        <v>0</v>
      </c>
      <c r="BM714" s="34">
        <v>0</v>
      </c>
      <c r="BN714" s="34">
        <v>0.31781889999999996</v>
      </c>
      <c r="BO714" s="103"/>
      <c r="BP714">
        <f t="shared" ref="BP714:BY715" si="1845">IF($C714&lt;&gt;"",IF(D714&gt;0,1,0),0)</f>
        <v>0</v>
      </c>
      <c r="BQ714">
        <f t="shared" si="1845"/>
        <v>0</v>
      </c>
      <c r="BR714">
        <f t="shared" si="1845"/>
        <v>0</v>
      </c>
      <c r="BS714">
        <f t="shared" si="1845"/>
        <v>0</v>
      </c>
      <c r="BT714">
        <f t="shared" si="1845"/>
        <v>0</v>
      </c>
      <c r="BU714">
        <f t="shared" si="1845"/>
        <v>0</v>
      </c>
      <c r="BV714">
        <f t="shared" si="1845"/>
        <v>0</v>
      </c>
      <c r="BW714">
        <f t="shared" si="1845"/>
        <v>0</v>
      </c>
      <c r="BX714">
        <f t="shared" si="1845"/>
        <v>0</v>
      </c>
      <c r="BY714">
        <f t="shared" si="1845"/>
        <v>0</v>
      </c>
      <c r="BZ714">
        <f t="shared" ref="BZ714:CI715" si="1846">IF($C714&lt;&gt;"",IF(N714&gt;0,1,0),0)</f>
        <v>0</v>
      </c>
      <c r="CA714">
        <f t="shared" si="1846"/>
        <v>0</v>
      </c>
      <c r="CB714">
        <f t="shared" si="1846"/>
        <v>0</v>
      </c>
      <c r="CC714">
        <f t="shared" si="1846"/>
        <v>0</v>
      </c>
      <c r="CD714">
        <f t="shared" si="1846"/>
        <v>0</v>
      </c>
      <c r="CE714">
        <f t="shared" si="1846"/>
        <v>0</v>
      </c>
      <c r="CF714">
        <f t="shared" si="1846"/>
        <v>0</v>
      </c>
      <c r="CG714">
        <f t="shared" si="1846"/>
        <v>0</v>
      </c>
      <c r="CH714">
        <f t="shared" si="1846"/>
        <v>0</v>
      </c>
      <c r="CI714">
        <f t="shared" si="1846"/>
        <v>0</v>
      </c>
      <c r="CJ714">
        <f t="shared" ref="CJ714:CS715" si="1847">IF($C714&lt;&gt;"",IF(X714&gt;0,1,0),0)</f>
        <v>0</v>
      </c>
      <c r="CK714">
        <f t="shared" si="1847"/>
        <v>0</v>
      </c>
      <c r="CL714">
        <f t="shared" si="1847"/>
        <v>0</v>
      </c>
      <c r="CM714">
        <f t="shared" si="1847"/>
        <v>0</v>
      </c>
      <c r="CN714">
        <f t="shared" si="1847"/>
        <v>0</v>
      </c>
      <c r="CO714">
        <f t="shared" si="1847"/>
        <v>0</v>
      </c>
      <c r="CP714">
        <f t="shared" si="1847"/>
        <v>0</v>
      </c>
      <c r="CQ714">
        <f t="shared" si="1847"/>
        <v>0</v>
      </c>
      <c r="CR714">
        <f t="shared" si="1847"/>
        <v>0</v>
      </c>
      <c r="CS714">
        <f t="shared" si="1847"/>
        <v>0</v>
      </c>
      <c r="CT714">
        <f t="shared" ref="CT714:DC715" si="1848">IF($C714&lt;&gt;"",IF(AH714&gt;0,1,0),0)</f>
        <v>0</v>
      </c>
      <c r="CU714">
        <f t="shared" si="1848"/>
        <v>0</v>
      </c>
      <c r="CV714">
        <f t="shared" si="1848"/>
        <v>0</v>
      </c>
      <c r="CW714">
        <f t="shared" si="1848"/>
        <v>0</v>
      </c>
      <c r="CX714">
        <f t="shared" si="1848"/>
        <v>0</v>
      </c>
      <c r="CY714">
        <f t="shared" si="1848"/>
        <v>0</v>
      </c>
      <c r="CZ714">
        <f t="shared" si="1848"/>
        <v>0</v>
      </c>
      <c r="DA714">
        <f t="shared" si="1848"/>
        <v>0</v>
      </c>
      <c r="DB714">
        <f t="shared" si="1848"/>
        <v>0</v>
      </c>
      <c r="DC714">
        <f t="shared" si="1848"/>
        <v>0</v>
      </c>
      <c r="DD714">
        <f t="shared" ref="DD714:DM715" si="1849">IF($C714&lt;&gt;"",IF(AR714&gt;0,1,0),0)</f>
        <v>0</v>
      </c>
      <c r="DE714">
        <f t="shared" si="1849"/>
        <v>0</v>
      </c>
      <c r="DF714">
        <f t="shared" si="1849"/>
        <v>0</v>
      </c>
      <c r="DG714">
        <f t="shared" si="1849"/>
        <v>0</v>
      </c>
      <c r="DH714">
        <f t="shared" si="1849"/>
        <v>0</v>
      </c>
      <c r="DI714">
        <f t="shared" si="1849"/>
        <v>0</v>
      </c>
      <c r="DJ714">
        <f t="shared" si="1849"/>
        <v>0</v>
      </c>
      <c r="DK714">
        <f t="shared" si="1849"/>
        <v>0</v>
      </c>
      <c r="DL714">
        <f t="shared" si="1849"/>
        <v>0</v>
      </c>
      <c r="DM714">
        <f t="shared" si="1849"/>
        <v>0</v>
      </c>
      <c r="DN714">
        <f t="shared" ref="DN714:DO715" si="1850">IF($C714&lt;&gt;"",IF(BB714&gt;0,1,0),0)</f>
        <v>0</v>
      </c>
      <c r="DO714">
        <f t="shared" si="1850"/>
        <v>0</v>
      </c>
      <c r="DP714">
        <f>IF($C714&lt;&gt;"",IF(BF695&gt;0,1,0),0)</f>
        <v>0</v>
      </c>
      <c r="DQ714">
        <f t="shared" ref="DQ714:DZ715" si="1851">IF($C714&lt;&gt;"",IF(BE714&gt;0,1,0),0)</f>
        <v>0</v>
      </c>
      <c r="DR714">
        <f t="shared" si="1851"/>
        <v>0</v>
      </c>
      <c r="DS714">
        <f t="shared" si="1851"/>
        <v>0</v>
      </c>
      <c r="DT714">
        <f t="shared" si="1851"/>
        <v>0</v>
      </c>
      <c r="DU714">
        <f t="shared" si="1851"/>
        <v>0</v>
      </c>
      <c r="DV714">
        <f t="shared" si="1851"/>
        <v>0</v>
      </c>
      <c r="DW714">
        <f t="shared" si="1851"/>
        <v>0</v>
      </c>
      <c r="DX714">
        <f t="shared" si="1851"/>
        <v>0</v>
      </c>
      <c r="DY714">
        <f t="shared" si="1851"/>
        <v>0</v>
      </c>
      <c r="DZ714">
        <f t="shared" si="1851"/>
        <v>0</v>
      </c>
    </row>
    <row r="715" spans="1:130">
      <c r="A715" s="106"/>
      <c r="B715" s="207" t="s">
        <v>210</v>
      </c>
      <c r="C715" s="97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>
        <v>208.23798627002287</v>
      </c>
      <c r="AB715" s="18">
        <v>187.70833333333334</v>
      </c>
      <c r="AC715" s="18">
        <v>237.83068783068782</v>
      </c>
      <c r="AD715" s="18">
        <v>275.23219814241486</v>
      </c>
      <c r="AE715" s="18">
        <v>340.44943820224717</v>
      </c>
      <c r="AF715" s="18">
        <v>269.63696369636966</v>
      </c>
      <c r="AG715" s="18">
        <v>228.403593642018</v>
      </c>
      <c r="AH715" s="18">
        <v>243.2748538011696</v>
      </c>
      <c r="AI715" s="18">
        <v>219.8581560283688</v>
      </c>
      <c r="AJ715" s="18">
        <v>229.0566037735849</v>
      </c>
      <c r="AK715" s="18">
        <v>227.08009605876535</v>
      </c>
      <c r="AL715" s="18">
        <v>97.926267281105993</v>
      </c>
      <c r="AM715" s="18">
        <v>88.750876490033065</v>
      </c>
      <c r="AN715" s="18">
        <v>51.412374156973904</v>
      </c>
      <c r="AO715" s="18">
        <v>32.231128924515701</v>
      </c>
      <c r="AP715" s="18">
        <v>16.542155816435432</v>
      </c>
      <c r="AQ715" s="18">
        <v>0</v>
      </c>
      <c r="AR715" s="18">
        <v>0</v>
      </c>
      <c r="AS715" s="18">
        <v>0</v>
      </c>
      <c r="AT715" s="18">
        <v>0</v>
      </c>
      <c r="AU715" s="18">
        <v>0</v>
      </c>
      <c r="AV715" s="18">
        <v>0</v>
      </c>
      <c r="AW715" s="18">
        <v>0</v>
      </c>
      <c r="AX715" s="18">
        <v>0</v>
      </c>
      <c r="AY715" s="18">
        <v>0</v>
      </c>
      <c r="AZ715" s="18">
        <v>0</v>
      </c>
      <c r="BA715" s="18">
        <v>370.48192771084337</v>
      </c>
      <c r="BB715" s="18">
        <v>330.14861995753716</v>
      </c>
      <c r="BC715" s="18">
        <v>298.78296146044624</v>
      </c>
      <c r="BD715" s="18">
        <v>333.70858797040847</v>
      </c>
      <c r="BE715" s="25">
        <v>253.48807977542214</v>
      </c>
      <c r="BF715" s="18">
        <v>131.30242332942771</v>
      </c>
      <c r="BG715" s="18">
        <v>55.39339259652381</v>
      </c>
      <c r="BH715" s="25">
        <v>40.429969517086477</v>
      </c>
      <c r="BI715" s="34">
        <v>36.168327395699585</v>
      </c>
      <c r="BJ715" s="18">
        <v>17.331022530329289</v>
      </c>
      <c r="BK715" s="118">
        <v>0</v>
      </c>
      <c r="BL715" s="118">
        <v>217.39130434782609</v>
      </c>
      <c r="BM715" s="118">
        <v>321.85886402753874</v>
      </c>
      <c r="BN715" s="118">
        <v>298.50746268656718</v>
      </c>
      <c r="BO715" s="103"/>
      <c r="BP715">
        <f t="shared" si="1845"/>
        <v>0</v>
      </c>
      <c r="BQ715">
        <f t="shared" si="1845"/>
        <v>0</v>
      </c>
      <c r="BR715">
        <f t="shared" si="1845"/>
        <v>0</v>
      </c>
      <c r="BS715">
        <f t="shared" si="1845"/>
        <v>0</v>
      </c>
      <c r="BT715">
        <f t="shared" si="1845"/>
        <v>0</v>
      </c>
      <c r="BU715">
        <f t="shared" si="1845"/>
        <v>0</v>
      </c>
      <c r="BV715">
        <f t="shared" si="1845"/>
        <v>0</v>
      </c>
      <c r="BW715">
        <f t="shared" si="1845"/>
        <v>0</v>
      </c>
      <c r="BX715">
        <f t="shared" si="1845"/>
        <v>0</v>
      </c>
      <c r="BY715">
        <f t="shared" si="1845"/>
        <v>0</v>
      </c>
      <c r="BZ715">
        <f t="shared" si="1846"/>
        <v>0</v>
      </c>
      <c r="CA715">
        <f t="shared" si="1846"/>
        <v>0</v>
      </c>
      <c r="CB715">
        <f t="shared" si="1846"/>
        <v>0</v>
      </c>
      <c r="CC715">
        <f t="shared" si="1846"/>
        <v>0</v>
      </c>
      <c r="CD715">
        <f t="shared" si="1846"/>
        <v>0</v>
      </c>
      <c r="CE715">
        <f t="shared" si="1846"/>
        <v>0</v>
      </c>
      <c r="CF715">
        <f t="shared" si="1846"/>
        <v>0</v>
      </c>
      <c r="CG715">
        <f t="shared" si="1846"/>
        <v>0</v>
      </c>
      <c r="CH715">
        <f t="shared" si="1846"/>
        <v>0</v>
      </c>
      <c r="CI715">
        <f t="shared" si="1846"/>
        <v>0</v>
      </c>
      <c r="CJ715">
        <f t="shared" si="1847"/>
        <v>0</v>
      </c>
      <c r="CK715">
        <f t="shared" si="1847"/>
        <v>0</v>
      </c>
      <c r="CL715">
        <f t="shared" si="1847"/>
        <v>0</v>
      </c>
      <c r="CM715">
        <f t="shared" si="1847"/>
        <v>0</v>
      </c>
      <c r="CN715">
        <f t="shared" si="1847"/>
        <v>0</v>
      </c>
      <c r="CO715">
        <f t="shared" si="1847"/>
        <v>0</v>
      </c>
      <c r="CP715">
        <f t="shared" si="1847"/>
        <v>0</v>
      </c>
      <c r="CQ715">
        <f t="shared" si="1847"/>
        <v>0</v>
      </c>
      <c r="CR715">
        <f t="shared" si="1847"/>
        <v>0</v>
      </c>
      <c r="CS715">
        <f t="shared" si="1847"/>
        <v>0</v>
      </c>
      <c r="CT715">
        <f t="shared" si="1848"/>
        <v>0</v>
      </c>
      <c r="CU715">
        <f t="shared" si="1848"/>
        <v>0</v>
      </c>
      <c r="CV715">
        <f t="shared" si="1848"/>
        <v>0</v>
      </c>
      <c r="CW715">
        <f t="shared" si="1848"/>
        <v>0</v>
      </c>
      <c r="CX715">
        <f t="shared" si="1848"/>
        <v>0</v>
      </c>
      <c r="CY715">
        <f t="shared" si="1848"/>
        <v>0</v>
      </c>
      <c r="CZ715">
        <f t="shared" si="1848"/>
        <v>0</v>
      </c>
      <c r="DA715">
        <f t="shared" si="1848"/>
        <v>0</v>
      </c>
      <c r="DB715">
        <f t="shared" si="1848"/>
        <v>0</v>
      </c>
      <c r="DC715">
        <f t="shared" si="1848"/>
        <v>0</v>
      </c>
      <c r="DD715">
        <f t="shared" si="1849"/>
        <v>0</v>
      </c>
      <c r="DE715">
        <f t="shared" si="1849"/>
        <v>0</v>
      </c>
      <c r="DF715">
        <f t="shared" si="1849"/>
        <v>0</v>
      </c>
      <c r="DG715">
        <f t="shared" si="1849"/>
        <v>0</v>
      </c>
      <c r="DH715">
        <f t="shared" si="1849"/>
        <v>0</v>
      </c>
      <c r="DI715">
        <f t="shared" si="1849"/>
        <v>0</v>
      </c>
      <c r="DJ715">
        <f t="shared" si="1849"/>
        <v>0</v>
      </c>
      <c r="DK715">
        <f t="shared" si="1849"/>
        <v>0</v>
      </c>
      <c r="DL715">
        <f t="shared" si="1849"/>
        <v>0</v>
      </c>
      <c r="DM715">
        <f t="shared" si="1849"/>
        <v>0</v>
      </c>
      <c r="DN715">
        <f t="shared" si="1850"/>
        <v>0</v>
      </c>
      <c r="DO715">
        <f t="shared" si="1850"/>
        <v>0</v>
      </c>
      <c r="DP715">
        <f>IF($C715&lt;&gt;"",IF(BD715&gt;0,1,0),0)</f>
        <v>0</v>
      </c>
      <c r="DQ715">
        <f t="shared" si="1851"/>
        <v>0</v>
      </c>
      <c r="DR715">
        <f t="shared" si="1851"/>
        <v>0</v>
      </c>
      <c r="DS715">
        <f t="shared" si="1851"/>
        <v>0</v>
      </c>
      <c r="DT715">
        <f t="shared" si="1851"/>
        <v>0</v>
      </c>
      <c r="DU715">
        <f t="shared" si="1851"/>
        <v>0</v>
      </c>
      <c r="DV715">
        <f t="shared" si="1851"/>
        <v>0</v>
      </c>
      <c r="DW715">
        <f t="shared" si="1851"/>
        <v>0</v>
      </c>
      <c r="DX715">
        <f t="shared" si="1851"/>
        <v>0</v>
      </c>
      <c r="DY715">
        <f t="shared" si="1851"/>
        <v>0</v>
      </c>
      <c r="DZ715">
        <f t="shared" si="1851"/>
        <v>0</v>
      </c>
    </row>
    <row r="716" spans="1:130" ht="15.75">
      <c r="A716" s="106"/>
      <c r="B716" s="19"/>
      <c r="C716" s="97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  <c r="AZ716" s="31"/>
      <c r="BA716" s="31"/>
      <c r="BB716" s="31"/>
      <c r="BC716" s="31"/>
      <c r="BD716" s="31"/>
      <c r="BE716" s="57"/>
      <c r="BF716" s="18"/>
      <c r="BG716" s="31"/>
      <c r="BH716" s="2"/>
      <c r="BI716" s="2"/>
      <c r="BJ716" s="2"/>
      <c r="BK716" s="2"/>
      <c r="BL716" s="2"/>
      <c r="BM716" s="2"/>
      <c r="BN716" s="2"/>
      <c r="BO716" s="103"/>
    </row>
    <row r="717" spans="1:130">
      <c r="A717" s="105">
        <f>IF(LEFT(B717,1)&lt;&gt;"",IF(LEFT(B717,1)&lt;&gt;" ",COUNT($A$66:A716)+1,""),"")</f>
        <v>90</v>
      </c>
      <c r="B717" s="32" t="s">
        <v>100</v>
      </c>
      <c r="C717" s="97">
        <v>3</v>
      </c>
      <c r="D717" s="22">
        <f t="shared" ref="D717:AI717" si="1852">SUM(D718:D722)</f>
        <v>0</v>
      </c>
      <c r="E717" s="22">
        <f t="shared" si="1852"/>
        <v>0</v>
      </c>
      <c r="F717" s="22">
        <f t="shared" si="1852"/>
        <v>0</v>
      </c>
      <c r="G717" s="22">
        <f t="shared" si="1852"/>
        <v>0</v>
      </c>
      <c r="H717" s="22">
        <f t="shared" si="1852"/>
        <v>0</v>
      </c>
      <c r="I717" s="22">
        <f t="shared" si="1852"/>
        <v>0</v>
      </c>
      <c r="J717" s="22">
        <f t="shared" si="1852"/>
        <v>0</v>
      </c>
      <c r="K717" s="22">
        <f t="shared" si="1852"/>
        <v>0</v>
      </c>
      <c r="L717" s="22">
        <f t="shared" si="1852"/>
        <v>0</v>
      </c>
      <c r="M717" s="22">
        <f t="shared" si="1852"/>
        <v>1</v>
      </c>
      <c r="N717" s="22">
        <f t="shared" si="1852"/>
        <v>0</v>
      </c>
      <c r="O717" s="22">
        <f t="shared" si="1852"/>
        <v>1.2633999999999999E-2</v>
      </c>
      <c r="P717" s="22">
        <f t="shared" si="1852"/>
        <v>0.29347499999999999</v>
      </c>
      <c r="Q717" s="22">
        <f t="shared" si="1852"/>
        <v>0.68714660000000005</v>
      </c>
      <c r="R717" s="22">
        <f t="shared" si="1852"/>
        <v>0.24142189999999999</v>
      </c>
      <c r="S717" s="22">
        <f t="shared" si="1852"/>
        <v>0.73528339999999992</v>
      </c>
      <c r="T717" s="22">
        <f t="shared" si="1852"/>
        <v>0.53725420000000002</v>
      </c>
      <c r="U717" s="22">
        <f t="shared" si="1852"/>
        <v>3.8631720999999999</v>
      </c>
      <c r="V717" s="22">
        <f t="shared" si="1852"/>
        <v>32.380299200000003</v>
      </c>
      <c r="W717" s="22">
        <f t="shared" si="1852"/>
        <v>23.577135800000001</v>
      </c>
      <c r="X717" s="22">
        <f t="shared" si="1852"/>
        <v>54.268806299999994</v>
      </c>
      <c r="Y717" s="22">
        <f t="shared" si="1852"/>
        <v>32.1359432</v>
      </c>
      <c r="Z717" s="22">
        <f t="shared" si="1852"/>
        <v>39.670503799999999</v>
      </c>
      <c r="AA717" s="22">
        <f t="shared" si="1852"/>
        <v>59.027772500000005</v>
      </c>
      <c r="AB717" s="22">
        <f t="shared" si="1852"/>
        <v>103.95226089999998</v>
      </c>
      <c r="AC717" s="22">
        <f t="shared" si="1852"/>
        <v>86.477435600000007</v>
      </c>
      <c r="AD717" s="22">
        <f t="shared" si="1852"/>
        <v>96.275431499999996</v>
      </c>
      <c r="AE717" s="22">
        <f t="shared" si="1852"/>
        <v>110.3117566</v>
      </c>
      <c r="AF717" s="22">
        <f t="shared" si="1852"/>
        <v>144.4004357</v>
      </c>
      <c r="AG717" s="22">
        <f t="shared" si="1852"/>
        <v>290.97619270000001</v>
      </c>
      <c r="AH717" s="22">
        <f t="shared" si="1852"/>
        <v>273.47096290000002</v>
      </c>
      <c r="AI717" s="22">
        <f t="shared" si="1852"/>
        <v>307.2352047</v>
      </c>
      <c r="AJ717" s="22">
        <f t="shared" ref="AJ717:BK717" si="1853">SUM(AJ718:AJ722)</f>
        <v>401.74080980000002</v>
      </c>
      <c r="AK717" s="22">
        <f t="shared" si="1853"/>
        <v>696.29186859999993</v>
      </c>
      <c r="AL717" s="22">
        <f t="shared" si="1853"/>
        <v>328.63291680000003</v>
      </c>
      <c r="AM717" s="22">
        <f t="shared" si="1853"/>
        <v>312.26204749999999</v>
      </c>
      <c r="AN717" s="22">
        <f t="shared" si="1853"/>
        <v>382.9488015</v>
      </c>
      <c r="AO717" s="22">
        <f t="shared" si="1853"/>
        <v>291.40385629999997</v>
      </c>
      <c r="AP717" s="22">
        <f t="shared" si="1853"/>
        <v>401.93620720000001</v>
      </c>
      <c r="AQ717" s="22">
        <f t="shared" si="1853"/>
        <v>489.10454539999995</v>
      </c>
      <c r="AR717" s="22">
        <f t="shared" si="1853"/>
        <v>542.1421112999999</v>
      </c>
      <c r="AS717" s="22">
        <f t="shared" si="1853"/>
        <v>361.20376379999999</v>
      </c>
      <c r="AT717" s="22">
        <f t="shared" si="1853"/>
        <v>404.50197150000002</v>
      </c>
      <c r="AU717" s="22">
        <f t="shared" si="1853"/>
        <v>399.12561759999994</v>
      </c>
      <c r="AV717" s="22">
        <f t="shared" si="1853"/>
        <v>291.60621450000002</v>
      </c>
      <c r="AW717" s="22">
        <f t="shared" si="1853"/>
        <v>301.52719559999997</v>
      </c>
      <c r="AX717" s="22">
        <f t="shared" si="1853"/>
        <v>298.59118459999996</v>
      </c>
      <c r="AY717" s="22">
        <f t="shared" si="1853"/>
        <v>1313.591766</v>
      </c>
      <c r="AZ717" s="22">
        <f t="shared" si="1853"/>
        <v>1239.5152867000002</v>
      </c>
      <c r="BA717" s="22">
        <f t="shared" si="1853"/>
        <v>1191.8946343000002</v>
      </c>
      <c r="BB717" s="22">
        <f t="shared" si="1853"/>
        <v>1169.9936459999999</v>
      </c>
      <c r="BC717" s="22">
        <f t="shared" si="1853"/>
        <v>1057.2871903999999</v>
      </c>
      <c r="BD717" s="22">
        <f t="shared" si="1853"/>
        <v>1054.8201358000001</v>
      </c>
      <c r="BE717" s="22">
        <f t="shared" si="1853"/>
        <v>1054.5363365999999</v>
      </c>
      <c r="BF717" s="22">
        <f t="shared" ref="BF717" si="1854">SUM(BF718:BF722)</f>
        <v>1048.40093</v>
      </c>
      <c r="BG717" s="22">
        <f t="shared" si="1853"/>
        <v>1045.0176899999999</v>
      </c>
      <c r="BH717" s="22">
        <f t="shared" si="1853"/>
        <v>1044.2160727999999</v>
      </c>
      <c r="BI717" s="22">
        <f t="shared" si="1853"/>
        <v>1045.5081779</v>
      </c>
      <c r="BJ717" s="22">
        <f t="shared" si="1853"/>
        <v>1045.0022403</v>
      </c>
      <c r="BK717" s="22">
        <f t="shared" si="1853"/>
        <v>1045.1549729999999</v>
      </c>
      <c r="BL717" s="22">
        <f>SUM(BL718:BL722)</f>
        <v>1166.2431228999999</v>
      </c>
      <c r="BM717" s="22">
        <f>SUM(BM718:BM722)</f>
        <v>335.30284110000002</v>
      </c>
      <c r="BN717" s="22">
        <f>SUM(BN718:BN722)</f>
        <v>325.3</v>
      </c>
      <c r="BO717" s="103"/>
      <c r="BP717">
        <f t="shared" ref="BP717:BY723" si="1855">IF($C717&lt;&gt;"",IF(D717&gt;0,1,0),0)</f>
        <v>0</v>
      </c>
      <c r="BQ717">
        <f t="shared" si="1855"/>
        <v>0</v>
      </c>
      <c r="BR717">
        <f t="shared" si="1855"/>
        <v>0</v>
      </c>
      <c r="BS717">
        <f t="shared" si="1855"/>
        <v>0</v>
      </c>
      <c r="BT717">
        <f t="shared" si="1855"/>
        <v>0</v>
      </c>
      <c r="BU717">
        <f t="shared" si="1855"/>
        <v>0</v>
      </c>
      <c r="BV717">
        <f t="shared" si="1855"/>
        <v>0</v>
      </c>
      <c r="BW717">
        <f t="shared" si="1855"/>
        <v>0</v>
      </c>
      <c r="BX717">
        <f t="shared" si="1855"/>
        <v>0</v>
      </c>
      <c r="BY717">
        <f t="shared" si="1855"/>
        <v>1</v>
      </c>
      <c r="BZ717">
        <f t="shared" ref="BZ717:CI723" si="1856">IF($C717&lt;&gt;"",IF(N717&gt;0,1,0),0)</f>
        <v>0</v>
      </c>
      <c r="CA717">
        <f t="shared" si="1856"/>
        <v>1</v>
      </c>
      <c r="CB717">
        <f t="shared" si="1856"/>
        <v>1</v>
      </c>
      <c r="CC717">
        <f t="shared" si="1856"/>
        <v>1</v>
      </c>
      <c r="CD717">
        <f t="shared" si="1856"/>
        <v>1</v>
      </c>
      <c r="CE717">
        <f t="shared" si="1856"/>
        <v>1</v>
      </c>
      <c r="CF717">
        <f t="shared" si="1856"/>
        <v>1</v>
      </c>
      <c r="CG717">
        <f t="shared" si="1856"/>
        <v>1</v>
      </c>
      <c r="CH717">
        <f t="shared" si="1856"/>
        <v>1</v>
      </c>
      <c r="CI717">
        <f t="shared" si="1856"/>
        <v>1</v>
      </c>
      <c r="CJ717">
        <f t="shared" ref="CJ717:CS723" si="1857">IF($C717&lt;&gt;"",IF(X717&gt;0,1,0),0)</f>
        <v>1</v>
      </c>
      <c r="CK717">
        <f t="shared" si="1857"/>
        <v>1</v>
      </c>
      <c r="CL717">
        <f t="shared" si="1857"/>
        <v>1</v>
      </c>
      <c r="CM717">
        <f t="shared" si="1857"/>
        <v>1</v>
      </c>
      <c r="CN717">
        <f t="shared" si="1857"/>
        <v>1</v>
      </c>
      <c r="CO717">
        <f t="shared" si="1857"/>
        <v>1</v>
      </c>
      <c r="CP717">
        <f t="shared" si="1857"/>
        <v>1</v>
      </c>
      <c r="CQ717">
        <f t="shared" si="1857"/>
        <v>1</v>
      </c>
      <c r="CR717">
        <f t="shared" si="1857"/>
        <v>1</v>
      </c>
      <c r="CS717">
        <f t="shared" si="1857"/>
        <v>1</v>
      </c>
      <c r="CT717">
        <f t="shared" ref="CT717:DC723" si="1858">IF($C717&lt;&gt;"",IF(AH717&gt;0,1,0),0)</f>
        <v>1</v>
      </c>
      <c r="CU717">
        <f t="shared" si="1858"/>
        <v>1</v>
      </c>
      <c r="CV717">
        <f t="shared" si="1858"/>
        <v>1</v>
      </c>
      <c r="CW717">
        <f t="shared" si="1858"/>
        <v>1</v>
      </c>
      <c r="CX717">
        <f t="shared" si="1858"/>
        <v>1</v>
      </c>
      <c r="CY717">
        <f t="shared" si="1858"/>
        <v>1</v>
      </c>
      <c r="CZ717">
        <f t="shared" si="1858"/>
        <v>1</v>
      </c>
      <c r="DA717">
        <f t="shared" si="1858"/>
        <v>1</v>
      </c>
      <c r="DB717">
        <f t="shared" si="1858"/>
        <v>1</v>
      </c>
      <c r="DC717">
        <f t="shared" si="1858"/>
        <v>1</v>
      </c>
      <c r="DD717">
        <f t="shared" ref="DD717:DM723" si="1859">IF($C717&lt;&gt;"",IF(AR717&gt;0,1,0),0)</f>
        <v>1</v>
      </c>
      <c r="DE717">
        <f t="shared" si="1859"/>
        <v>1</v>
      </c>
      <c r="DF717">
        <f t="shared" si="1859"/>
        <v>1</v>
      </c>
      <c r="DG717">
        <f t="shared" si="1859"/>
        <v>1</v>
      </c>
      <c r="DH717">
        <f t="shared" si="1859"/>
        <v>1</v>
      </c>
      <c r="DI717">
        <f t="shared" si="1859"/>
        <v>1</v>
      </c>
      <c r="DJ717">
        <f t="shared" si="1859"/>
        <v>1</v>
      </c>
      <c r="DK717">
        <f t="shared" si="1859"/>
        <v>1</v>
      </c>
      <c r="DL717">
        <f t="shared" si="1859"/>
        <v>1</v>
      </c>
      <c r="DM717">
        <f t="shared" si="1859"/>
        <v>1</v>
      </c>
      <c r="DN717">
        <f t="shared" ref="DN717:DW723" si="1860">IF($C717&lt;&gt;"",IF(BB717&gt;0,1,0),0)</f>
        <v>1</v>
      </c>
      <c r="DO717">
        <f t="shared" si="1860"/>
        <v>1</v>
      </c>
      <c r="DP717">
        <f t="shared" si="1860"/>
        <v>1</v>
      </c>
      <c r="DQ717">
        <f t="shared" si="1860"/>
        <v>1</v>
      </c>
      <c r="DR717">
        <f t="shared" si="1860"/>
        <v>1</v>
      </c>
      <c r="DS717">
        <f t="shared" si="1860"/>
        <v>1</v>
      </c>
      <c r="DT717">
        <f t="shared" si="1860"/>
        <v>1</v>
      </c>
      <c r="DU717">
        <f t="shared" si="1860"/>
        <v>1</v>
      </c>
      <c r="DV717">
        <f t="shared" si="1860"/>
        <v>1</v>
      </c>
      <c r="DW717">
        <f t="shared" si="1860"/>
        <v>1</v>
      </c>
      <c r="DX717">
        <f t="shared" ref="DX717:DZ723" si="1861">IF($C717&lt;&gt;"",IF(BL717&gt;0,1,0),0)</f>
        <v>1</v>
      </c>
      <c r="DY717">
        <f t="shared" si="1861"/>
        <v>1</v>
      </c>
      <c r="DZ717">
        <f t="shared" si="1861"/>
        <v>1</v>
      </c>
    </row>
    <row r="718" spans="1:130">
      <c r="A718" s="106"/>
      <c r="B718" s="19" t="s">
        <v>2</v>
      </c>
      <c r="C718" s="97"/>
      <c r="D718" s="18">
        <v>0</v>
      </c>
      <c r="E718" s="18">
        <v>0</v>
      </c>
      <c r="F718" s="18">
        <v>0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18">
        <v>0</v>
      </c>
      <c r="N718" s="18">
        <v>0</v>
      </c>
      <c r="O718" s="18">
        <v>0</v>
      </c>
      <c r="P718" s="18">
        <v>0</v>
      </c>
      <c r="Q718" s="18">
        <v>0</v>
      </c>
      <c r="R718" s="18">
        <v>0</v>
      </c>
      <c r="S718" s="18">
        <v>0</v>
      </c>
      <c r="T718" s="18">
        <v>0</v>
      </c>
      <c r="U718" s="18">
        <v>0</v>
      </c>
      <c r="V718" s="22"/>
      <c r="W718" s="22"/>
      <c r="X718" s="22"/>
      <c r="Y718" s="22"/>
      <c r="Z718" s="22"/>
      <c r="AA718" s="22"/>
      <c r="AB718" s="22"/>
      <c r="AC718" s="18">
        <v>80</v>
      </c>
      <c r="AD718" s="18">
        <v>50</v>
      </c>
      <c r="AE718" s="18">
        <v>55</v>
      </c>
      <c r="AF718" s="22"/>
      <c r="AG718" s="18">
        <v>51</v>
      </c>
      <c r="AH718" s="22"/>
      <c r="AI718" s="22"/>
      <c r="AJ718" s="22"/>
      <c r="AK718" s="18">
        <v>217</v>
      </c>
      <c r="AL718" s="22"/>
      <c r="AM718" s="18">
        <v>65</v>
      </c>
      <c r="AN718" s="22"/>
      <c r="AO718" s="22"/>
      <c r="AP718" s="22"/>
      <c r="AQ718" s="22"/>
      <c r="AR718" s="18">
        <v>99</v>
      </c>
      <c r="AS718" s="22"/>
      <c r="AT718" s="18">
        <v>384</v>
      </c>
      <c r="AU718" s="118">
        <v>0</v>
      </c>
      <c r="AV718" s="118">
        <v>0</v>
      </c>
      <c r="AW718" s="118">
        <v>0</v>
      </c>
      <c r="AX718" s="118">
        <v>0</v>
      </c>
      <c r="AY718" s="118">
        <v>0</v>
      </c>
      <c r="AZ718" s="118">
        <v>0</v>
      </c>
      <c r="BA718" s="118">
        <v>0</v>
      </c>
      <c r="BB718" s="118">
        <v>0</v>
      </c>
      <c r="BC718" s="118">
        <v>0</v>
      </c>
      <c r="BD718" s="118">
        <v>0</v>
      </c>
      <c r="BE718" s="118">
        <v>0</v>
      </c>
      <c r="BF718" s="118">
        <v>0</v>
      </c>
      <c r="BG718" s="118">
        <v>0</v>
      </c>
      <c r="BH718" s="118">
        <v>0</v>
      </c>
      <c r="BI718" s="118">
        <v>0</v>
      </c>
      <c r="BJ718" s="118">
        <v>0</v>
      </c>
      <c r="BK718" s="118">
        <v>0</v>
      </c>
      <c r="BL718" s="118">
        <v>13</v>
      </c>
      <c r="BM718" s="118">
        <v>12</v>
      </c>
      <c r="BN718" s="118">
        <v>0</v>
      </c>
      <c r="BO718" s="103"/>
      <c r="BP718">
        <f t="shared" si="1855"/>
        <v>0</v>
      </c>
      <c r="BQ718">
        <f t="shared" si="1855"/>
        <v>0</v>
      </c>
      <c r="BR718">
        <f t="shared" si="1855"/>
        <v>0</v>
      </c>
      <c r="BS718">
        <f t="shared" si="1855"/>
        <v>0</v>
      </c>
      <c r="BT718">
        <f t="shared" si="1855"/>
        <v>0</v>
      </c>
      <c r="BU718">
        <f t="shared" si="1855"/>
        <v>0</v>
      </c>
      <c r="BV718">
        <f t="shared" si="1855"/>
        <v>0</v>
      </c>
      <c r="BW718">
        <f t="shared" si="1855"/>
        <v>0</v>
      </c>
      <c r="BX718">
        <f t="shared" si="1855"/>
        <v>0</v>
      </c>
      <c r="BY718">
        <f t="shared" si="1855"/>
        <v>0</v>
      </c>
      <c r="BZ718">
        <f t="shared" si="1856"/>
        <v>0</v>
      </c>
      <c r="CA718">
        <f t="shared" si="1856"/>
        <v>0</v>
      </c>
      <c r="CB718">
        <f t="shared" si="1856"/>
        <v>0</v>
      </c>
      <c r="CC718">
        <f t="shared" si="1856"/>
        <v>0</v>
      </c>
      <c r="CD718">
        <f t="shared" si="1856"/>
        <v>0</v>
      </c>
      <c r="CE718">
        <f t="shared" si="1856"/>
        <v>0</v>
      </c>
      <c r="CF718">
        <f t="shared" si="1856"/>
        <v>0</v>
      </c>
      <c r="CG718">
        <f t="shared" si="1856"/>
        <v>0</v>
      </c>
      <c r="CH718">
        <f t="shared" si="1856"/>
        <v>0</v>
      </c>
      <c r="CI718">
        <f t="shared" si="1856"/>
        <v>0</v>
      </c>
      <c r="CJ718">
        <f t="shared" si="1857"/>
        <v>0</v>
      </c>
      <c r="CK718">
        <f t="shared" si="1857"/>
        <v>0</v>
      </c>
      <c r="CL718">
        <f t="shared" si="1857"/>
        <v>0</v>
      </c>
      <c r="CM718">
        <f t="shared" si="1857"/>
        <v>0</v>
      </c>
      <c r="CN718">
        <f t="shared" si="1857"/>
        <v>0</v>
      </c>
      <c r="CO718">
        <f t="shared" si="1857"/>
        <v>0</v>
      </c>
      <c r="CP718">
        <f t="shared" si="1857"/>
        <v>0</v>
      </c>
      <c r="CQ718">
        <f t="shared" si="1857"/>
        <v>0</v>
      </c>
      <c r="CR718">
        <f t="shared" si="1857"/>
        <v>0</v>
      </c>
      <c r="CS718">
        <f t="shared" si="1857"/>
        <v>0</v>
      </c>
      <c r="CT718">
        <f t="shared" si="1858"/>
        <v>0</v>
      </c>
      <c r="CU718">
        <f t="shared" si="1858"/>
        <v>0</v>
      </c>
      <c r="CV718">
        <f t="shared" si="1858"/>
        <v>0</v>
      </c>
      <c r="CW718">
        <f t="shared" si="1858"/>
        <v>0</v>
      </c>
      <c r="CX718">
        <f t="shared" si="1858"/>
        <v>0</v>
      </c>
      <c r="CY718">
        <f t="shared" si="1858"/>
        <v>0</v>
      </c>
      <c r="CZ718">
        <f t="shared" si="1858"/>
        <v>0</v>
      </c>
      <c r="DA718">
        <f t="shared" si="1858"/>
        <v>0</v>
      </c>
      <c r="DB718">
        <f t="shared" si="1858"/>
        <v>0</v>
      </c>
      <c r="DC718">
        <f t="shared" si="1858"/>
        <v>0</v>
      </c>
      <c r="DD718">
        <f t="shared" si="1859"/>
        <v>0</v>
      </c>
      <c r="DE718">
        <f t="shared" si="1859"/>
        <v>0</v>
      </c>
      <c r="DF718">
        <f t="shared" si="1859"/>
        <v>0</v>
      </c>
      <c r="DG718">
        <f t="shared" si="1859"/>
        <v>0</v>
      </c>
      <c r="DH718">
        <f t="shared" si="1859"/>
        <v>0</v>
      </c>
      <c r="DI718">
        <f t="shared" si="1859"/>
        <v>0</v>
      </c>
      <c r="DJ718">
        <f t="shared" si="1859"/>
        <v>0</v>
      </c>
      <c r="DK718">
        <f t="shared" si="1859"/>
        <v>0</v>
      </c>
      <c r="DL718">
        <f t="shared" si="1859"/>
        <v>0</v>
      </c>
      <c r="DM718">
        <f t="shared" si="1859"/>
        <v>0</v>
      </c>
      <c r="DN718">
        <f t="shared" si="1860"/>
        <v>0</v>
      </c>
      <c r="DO718">
        <f t="shared" si="1860"/>
        <v>0</v>
      </c>
      <c r="DP718">
        <f t="shared" si="1860"/>
        <v>0</v>
      </c>
      <c r="DQ718">
        <f t="shared" si="1860"/>
        <v>0</v>
      </c>
      <c r="DR718">
        <f t="shared" si="1860"/>
        <v>0</v>
      </c>
      <c r="DS718">
        <f t="shared" si="1860"/>
        <v>0</v>
      </c>
      <c r="DT718">
        <f t="shared" si="1860"/>
        <v>0</v>
      </c>
      <c r="DU718">
        <f t="shared" si="1860"/>
        <v>0</v>
      </c>
      <c r="DV718">
        <f t="shared" si="1860"/>
        <v>0</v>
      </c>
      <c r="DW718">
        <f t="shared" si="1860"/>
        <v>0</v>
      </c>
      <c r="DX718">
        <f t="shared" si="1861"/>
        <v>0</v>
      </c>
      <c r="DY718">
        <f t="shared" si="1861"/>
        <v>0</v>
      </c>
      <c r="DZ718">
        <f t="shared" si="1861"/>
        <v>0</v>
      </c>
    </row>
    <row r="719" spans="1:130" ht="15.75">
      <c r="A719" s="106"/>
      <c r="B719" s="19" t="s">
        <v>202</v>
      </c>
      <c r="C719" s="97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22"/>
      <c r="W719" s="22"/>
      <c r="X719" s="22"/>
      <c r="Y719" s="22"/>
      <c r="Z719" s="22"/>
      <c r="AA719" s="22"/>
      <c r="AB719" s="22"/>
      <c r="AC719" s="18"/>
      <c r="AD719" s="18"/>
      <c r="AE719" s="18"/>
      <c r="AF719" s="22"/>
      <c r="AG719" s="18"/>
      <c r="AH719" s="22"/>
      <c r="AI719" s="22"/>
      <c r="AJ719" s="22"/>
      <c r="AK719" s="18"/>
      <c r="AL719" s="22"/>
      <c r="AM719" s="18"/>
      <c r="AN719" s="22"/>
      <c r="AO719" s="22"/>
      <c r="AP719" s="22"/>
      <c r="AQ719" s="22"/>
      <c r="AR719" s="18"/>
      <c r="AS719" s="22"/>
      <c r="AT719" s="18"/>
      <c r="AU719" s="22"/>
      <c r="AV719" s="22"/>
      <c r="AW719" s="22"/>
      <c r="AX719" s="22"/>
      <c r="AY719" s="18">
        <v>61</v>
      </c>
      <c r="AZ719" s="22"/>
      <c r="BA719" s="22"/>
      <c r="BB719" s="22"/>
      <c r="BC719" s="22"/>
      <c r="BD719" s="22"/>
      <c r="BE719" s="23"/>
      <c r="BF719" s="22"/>
      <c r="BG719" s="22"/>
      <c r="BH719" s="2"/>
      <c r="BI719" s="2"/>
      <c r="BJ719" s="2"/>
      <c r="BK719" s="2"/>
      <c r="BL719" s="118">
        <v>18.57</v>
      </c>
      <c r="BM719" s="118">
        <v>31.5</v>
      </c>
      <c r="BN719" s="118">
        <v>25.3</v>
      </c>
      <c r="BO719" s="103"/>
      <c r="BP719">
        <f t="shared" si="1855"/>
        <v>0</v>
      </c>
      <c r="BQ719">
        <f t="shared" si="1855"/>
        <v>0</v>
      </c>
      <c r="BR719">
        <f t="shared" si="1855"/>
        <v>0</v>
      </c>
      <c r="BS719">
        <f t="shared" si="1855"/>
        <v>0</v>
      </c>
      <c r="BT719">
        <f t="shared" si="1855"/>
        <v>0</v>
      </c>
      <c r="BU719">
        <f t="shared" si="1855"/>
        <v>0</v>
      </c>
      <c r="BV719">
        <f t="shared" si="1855"/>
        <v>0</v>
      </c>
      <c r="BW719">
        <f t="shared" si="1855"/>
        <v>0</v>
      </c>
      <c r="BX719">
        <f t="shared" si="1855"/>
        <v>0</v>
      </c>
      <c r="BY719">
        <f t="shared" si="1855"/>
        <v>0</v>
      </c>
      <c r="BZ719">
        <f t="shared" si="1856"/>
        <v>0</v>
      </c>
      <c r="CA719">
        <f t="shared" si="1856"/>
        <v>0</v>
      </c>
      <c r="CB719">
        <f t="shared" si="1856"/>
        <v>0</v>
      </c>
      <c r="CC719">
        <f t="shared" si="1856"/>
        <v>0</v>
      </c>
      <c r="CD719">
        <f t="shared" si="1856"/>
        <v>0</v>
      </c>
      <c r="CE719">
        <f t="shared" si="1856"/>
        <v>0</v>
      </c>
      <c r="CF719">
        <f t="shared" si="1856"/>
        <v>0</v>
      </c>
      <c r="CG719">
        <f t="shared" si="1856"/>
        <v>0</v>
      </c>
      <c r="CH719">
        <f t="shared" si="1856"/>
        <v>0</v>
      </c>
      <c r="CI719">
        <f t="shared" si="1856"/>
        <v>0</v>
      </c>
      <c r="CJ719">
        <f t="shared" si="1857"/>
        <v>0</v>
      </c>
      <c r="CK719">
        <f t="shared" si="1857"/>
        <v>0</v>
      </c>
      <c r="CL719">
        <f t="shared" si="1857"/>
        <v>0</v>
      </c>
      <c r="CM719">
        <f t="shared" si="1857"/>
        <v>0</v>
      </c>
      <c r="CN719">
        <f t="shared" si="1857"/>
        <v>0</v>
      </c>
      <c r="CO719">
        <f t="shared" si="1857"/>
        <v>0</v>
      </c>
      <c r="CP719">
        <f t="shared" si="1857"/>
        <v>0</v>
      </c>
      <c r="CQ719">
        <f t="shared" si="1857"/>
        <v>0</v>
      </c>
      <c r="CR719">
        <f t="shared" si="1857"/>
        <v>0</v>
      </c>
      <c r="CS719">
        <f t="shared" si="1857"/>
        <v>0</v>
      </c>
      <c r="CT719">
        <f t="shared" si="1858"/>
        <v>0</v>
      </c>
      <c r="CU719">
        <f t="shared" si="1858"/>
        <v>0</v>
      </c>
      <c r="CV719">
        <f t="shared" si="1858"/>
        <v>0</v>
      </c>
      <c r="CW719">
        <f t="shared" si="1858"/>
        <v>0</v>
      </c>
      <c r="CX719">
        <f t="shared" si="1858"/>
        <v>0</v>
      </c>
      <c r="CY719">
        <f t="shared" si="1858"/>
        <v>0</v>
      </c>
      <c r="CZ719">
        <f t="shared" si="1858"/>
        <v>0</v>
      </c>
      <c r="DA719">
        <f t="shared" si="1858"/>
        <v>0</v>
      </c>
      <c r="DB719">
        <f t="shared" si="1858"/>
        <v>0</v>
      </c>
      <c r="DC719">
        <f t="shared" si="1858"/>
        <v>0</v>
      </c>
      <c r="DD719">
        <f t="shared" si="1859"/>
        <v>0</v>
      </c>
      <c r="DE719">
        <f t="shared" si="1859"/>
        <v>0</v>
      </c>
      <c r="DF719">
        <f t="shared" si="1859"/>
        <v>0</v>
      </c>
      <c r="DG719">
        <f t="shared" si="1859"/>
        <v>0</v>
      </c>
      <c r="DH719">
        <f t="shared" si="1859"/>
        <v>0</v>
      </c>
      <c r="DI719">
        <f t="shared" si="1859"/>
        <v>0</v>
      </c>
      <c r="DJ719">
        <f t="shared" si="1859"/>
        <v>0</v>
      </c>
      <c r="DK719">
        <f t="shared" si="1859"/>
        <v>0</v>
      </c>
      <c r="DL719">
        <f t="shared" si="1859"/>
        <v>0</v>
      </c>
      <c r="DM719">
        <f t="shared" si="1859"/>
        <v>0</v>
      </c>
      <c r="DN719">
        <f t="shared" si="1860"/>
        <v>0</v>
      </c>
      <c r="DO719">
        <f t="shared" si="1860"/>
        <v>0</v>
      </c>
      <c r="DP719">
        <f t="shared" si="1860"/>
        <v>0</v>
      </c>
      <c r="DQ719">
        <f t="shared" si="1860"/>
        <v>0</v>
      </c>
      <c r="DR719">
        <f t="shared" si="1860"/>
        <v>0</v>
      </c>
      <c r="DS719">
        <f t="shared" si="1860"/>
        <v>0</v>
      </c>
      <c r="DT719">
        <f t="shared" si="1860"/>
        <v>0</v>
      </c>
      <c r="DU719">
        <f t="shared" si="1860"/>
        <v>0</v>
      </c>
      <c r="DV719">
        <f t="shared" si="1860"/>
        <v>0</v>
      </c>
      <c r="DW719">
        <f t="shared" si="1860"/>
        <v>0</v>
      </c>
      <c r="DX719">
        <f t="shared" si="1861"/>
        <v>0</v>
      </c>
      <c r="DY719">
        <f t="shared" si="1861"/>
        <v>0</v>
      </c>
      <c r="DZ719">
        <f t="shared" si="1861"/>
        <v>0</v>
      </c>
    </row>
    <row r="720" spans="1:130">
      <c r="A720" s="106"/>
      <c r="B720" s="59" t="s">
        <v>3</v>
      </c>
      <c r="C720" s="97"/>
      <c r="D720" s="18">
        <v>0</v>
      </c>
      <c r="E720" s="18">
        <v>0</v>
      </c>
      <c r="F720" s="18">
        <v>0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18">
        <v>0</v>
      </c>
      <c r="N720" s="18">
        <v>0</v>
      </c>
      <c r="O720" s="41">
        <v>1.2633999999999999E-2</v>
      </c>
      <c r="P720" s="41">
        <v>0.29347499999999999</v>
      </c>
      <c r="Q720" s="18">
        <v>0.65528600000000004</v>
      </c>
      <c r="R720" s="41">
        <v>0.24142189999999999</v>
      </c>
      <c r="S720" s="18">
        <v>0.72328339999999991</v>
      </c>
      <c r="T720" s="41">
        <v>0.45695000000000002</v>
      </c>
      <c r="U720" s="18">
        <v>2.0808021000000001</v>
      </c>
      <c r="V720" s="18">
        <v>10.713613499999999</v>
      </c>
      <c r="W720" s="18">
        <v>21.0323618</v>
      </c>
      <c r="X720" s="18">
        <v>32.5162342</v>
      </c>
      <c r="Y720" s="18">
        <v>25.318117799999996</v>
      </c>
      <c r="Z720" s="18">
        <v>32.545261199999999</v>
      </c>
      <c r="AA720" s="18">
        <v>52.732288500000003</v>
      </c>
      <c r="AB720" s="18">
        <v>90.563205199999985</v>
      </c>
      <c r="AC720" s="41" t="s">
        <v>16</v>
      </c>
      <c r="AD720" s="18">
        <v>42</v>
      </c>
      <c r="AE720" s="18">
        <v>42</v>
      </c>
      <c r="AF720" s="18">
        <v>122.70334190000001</v>
      </c>
      <c r="AG720" s="18">
        <v>199</v>
      </c>
      <c r="AH720" s="18">
        <v>242.14111460000004</v>
      </c>
      <c r="AI720" s="18">
        <v>259.07557600000001</v>
      </c>
      <c r="AJ720" s="18">
        <v>336.16454470000002</v>
      </c>
      <c r="AK720" s="18">
        <v>404.72944989999996</v>
      </c>
      <c r="AL720" s="18">
        <v>312.68493240000004</v>
      </c>
      <c r="AM720" s="18">
        <f>303.6460475-AM718</f>
        <v>238.64604750000001</v>
      </c>
      <c r="AN720" s="18">
        <v>294.9488015</v>
      </c>
      <c r="AO720" s="18">
        <v>291.40385629999997</v>
      </c>
      <c r="AP720" s="18">
        <v>401.93620720000001</v>
      </c>
      <c r="AQ720" s="18">
        <v>489.03454539999996</v>
      </c>
      <c r="AR720" s="18">
        <f>542.1301113-AR718</f>
        <v>443.13011129999995</v>
      </c>
      <c r="AS720" s="18">
        <v>361.20376379999999</v>
      </c>
      <c r="AT720" s="18">
        <f>404.3593483-AT718</f>
        <v>20.359348300000022</v>
      </c>
      <c r="AU720" s="18">
        <v>399.12561759999994</v>
      </c>
      <c r="AV720" s="18">
        <v>291.60621450000002</v>
      </c>
      <c r="AW720" s="18">
        <v>301.52719559999997</v>
      </c>
      <c r="AX720" s="18">
        <v>297.57618459999998</v>
      </c>
      <c r="AY720" s="18">
        <v>1252.591766</v>
      </c>
      <c r="AZ720" s="18">
        <v>1229.5152867000002</v>
      </c>
      <c r="BA720" s="18">
        <v>1191.8946343000002</v>
      </c>
      <c r="BB720" s="18">
        <v>1169.9936459999999</v>
      </c>
      <c r="BC720" s="18">
        <v>1057.2871903999999</v>
      </c>
      <c r="BD720" s="18">
        <v>1054.8201358000001</v>
      </c>
      <c r="BE720" s="25">
        <v>1054.5363365999999</v>
      </c>
      <c r="BF720" s="18">
        <v>1048.40093</v>
      </c>
      <c r="BG720" s="18">
        <v>1045.0176899999999</v>
      </c>
      <c r="BH720" s="18">
        <v>1044.2160727999999</v>
      </c>
      <c r="BI720" s="18">
        <v>1045.5081779</v>
      </c>
      <c r="BJ720" s="18">
        <v>1045.0022403</v>
      </c>
      <c r="BK720" s="18">
        <v>1045.1549729999999</v>
      </c>
      <c r="BL720" s="118">
        <f>1166.2431229-BL719-BL718</f>
        <v>1134.6731229</v>
      </c>
      <c r="BM720" s="118">
        <f>335.3028411-BM719-BM718</f>
        <v>291.80284110000002</v>
      </c>
      <c r="BN720" s="118">
        <v>300</v>
      </c>
      <c r="BO720" s="103"/>
      <c r="BP720">
        <f t="shared" si="1855"/>
        <v>0</v>
      </c>
      <c r="BQ720">
        <f t="shared" si="1855"/>
        <v>0</v>
      </c>
      <c r="BR720">
        <f t="shared" si="1855"/>
        <v>0</v>
      </c>
      <c r="BS720">
        <f t="shared" si="1855"/>
        <v>0</v>
      </c>
      <c r="BT720">
        <f t="shared" si="1855"/>
        <v>0</v>
      </c>
      <c r="BU720">
        <f t="shared" si="1855"/>
        <v>0</v>
      </c>
      <c r="BV720">
        <f t="shared" si="1855"/>
        <v>0</v>
      </c>
      <c r="BW720">
        <f t="shared" si="1855"/>
        <v>0</v>
      </c>
      <c r="BX720">
        <f t="shared" si="1855"/>
        <v>0</v>
      </c>
      <c r="BY720">
        <f t="shared" si="1855"/>
        <v>0</v>
      </c>
      <c r="BZ720">
        <f t="shared" si="1856"/>
        <v>0</v>
      </c>
      <c r="CA720">
        <f t="shared" si="1856"/>
        <v>0</v>
      </c>
      <c r="CB720">
        <f t="shared" si="1856"/>
        <v>0</v>
      </c>
      <c r="CC720">
        <f t="shared" si="1856"/>
        <v>0</v>
      </c>
      <c r="CD720">
        <f t="shared" si="1856"/>
        <v>0</v>
      </c>
      <c r="CE720">
        <f t="shared" si="1856"/>
        <v>0</v>
      </c>
      <c r="CF720">
        <f t="shared" si="1856"/>
        <v>0</v>
      </c>
      <c r="CG720">
        <f t="shared" si="1856"/>
        <v>0</v>
      </c>
      <c r="CH720">
        <f t="shared" si="1856"/>
        <v>0</v>
      </c>
      <c r="CI720">
        <f t="shared" si="1856"/>
        <v>0</v>
      </c>
      <c r="CJ720">
        <f t="shared" si="1857"/>
        <v>0</v>
      </c>
      <c r="CK720">
        <f t="shared" si="1857"/>
        <v>0</v>
      </c>
      <c r="CL720">
        <f t="shared" si="1857"/>
        <v>0</v>
      </c>
      <c r="CM720">
        <f t="shared" si="1857"/>
        <v>0</v>
      </c>
      <c r="CN720">
        <f t="shared" si="1857"/>
        <v>0</v>
      </c>
      <c r="CO720">
        <f t="shared" si="1857"/>
        <v>0</v>
      </c>
      <c r="CP720">
        <f t="shared" si="1857"/>
        <v>0</v>
      </c>
      <c r="CQ720">
        <f t="shared" si="1857"/>
        <v>0</v>
      </c>
      <c r="CR720">
        <f t="shared" si="1857"/>
        <v>0</v>
      </c>
      <c r="CS720">
        <f t="shared" si="1857"/>
        <v>0</v>
      </c>
      <c r="CT720">
        <f t="shared" si="1858"/>
        <v>0</v>
      </c>
      <c r="CU720">
        <f t="shared" si="1858"/>
        <v>0</v>
      </c>
      <c r="CV720">
        <f t="shared" si="1858"/>
        <v>0</v>
      </c>
      <c r="CW720">
        <f t="shared" si="1858"/>
        <v>0</v>
      </c>
      <c r="CX720">
        <f t="shared" si="1858"/>
        <v>0</v>
      </c>
      <c r="CY720">
        <f t="shared" si="1858"/>
        <v>0</v>
      </c>
      <c r="CZ720">
        <f t="shared" si="1858"/>
        <v>0</v>
      </c>
      <c r="DA720">
        <f t="shared" si="1858"/>
        <v>0</v>
      </c>
      <c r="DB720">
        <f t="shared" si="1858"/>
        <v>0</v>
      </c>
      <c r="DC720">
        <f t="shared" si="1858"/>
        <v>0</v>
      </c>
      <c r="DD720">
        <f t="shared" si="1859"/>
        <v>0</v>
      </c>
      <c r="DE720">
        <f t="shared" si="1859"/>
        <v>0</v>
      </c>
      <c r="DF720">
        <f t="shared" si="1859"/>
        <v>0</v>
      </c>
      <c r="DG720">
        <f t="shared" si="1859"/>
        <v>0</v>
      </c>
      <c r="DH720">
        <f t="shared" si="1859"/>
        <v>0</v>
      </c>
      <c r="DI720">
        <f t="shared" si="1859"/>
        <v>0</v>
      </c>
      <c r="DJ720">
        <f t="shared" si="1859"/>
        <v>0</v>
      </c>
      <c r="DK720">
        <f t="shared" si="1859"/>
        <v>0</v>
      </c>
      <c r="DL720">
        <f t="shared" si="1859"/>
        <v>0</v>
      </c>
      <c r="DM720">
        <f t="shared" si="1859"/>
        <v>0</v>
      </c>
      <c r="DN720">
        <f t="shared" si="1860"/>
        <v>0</v>
      </c>
      <c r="DO720">
        <f t="shared" si="1860"/>
        <v>0</v>
      </c>
      <c r="DP720">
        <f t="shared" si="1860"/>
        <v>0</v>
      </c>
      <c r="DQ720">
        <f t="shared" si="1860"/>
        <v>0</v>
      </c>
      <c r="DR720">
        <f t="shared" si="1860"/>
        <v>0</v>
      </c>
      <c r="DS720">
        <f t="shared" si="1860"/>
        <v>0</v>
      </c>
      <c r="DT720">
        <f t="shared" si="1860"/>
        <v>0</v>
      </c>
      <c r="DU720">
        <f t="shared" si="1860"/>
        <v>0</v>
      </c>
      <c r="DV720">
        <f t="shared" si="1860"/>
        <v>0</v>
      </c>
      <c r="DW720">
        <f t="shared" si="1860"/>
        <v>0</v>
      </c>
      <c r="DX720">
        <f t="shared" si="1861"/>
        <v>0</v>
      </c>
      <c r="DY720">
        <f t="shared" si="1861"/>
        <v>0</v>
      </c>
      <c r="DZ720">
        <f t="shared" si="1861"/>
        <v>0</v>
      </c>
    </row>
    <row r="721" spans="1:130">
      <c r="A721" s="106"/>
      <c r="B721" s="19" t="s">
        <v>18</v>
      </c>
      <c r="C721" s="97"/>
      <c r="D721" s="18">
        <v>0</v>
      </c>
      <c r="E721" s="18">
        <v>0</v>
      </c>
      <c r="F721" s="18">
        <v>0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18">
        <v>0</v>
      </c>
      <c r="N721" s="18">
        <v>0</v>
      </c>
      <c r="O721" s="18">
        <v>0</v>
      </c>
      <c r="P721" s="18">
        <v>0</v>
      </c>
      <c r="Q721" s="18">
        <v>0</v>
      </c>
      <c r="R721" s="18">
        <v>0</v>
      </c>
      <c r="S721" s="18">
        <v>0</v>
      </c>
      <c r="T721" s="18">
        <v>0</v>
      </c>
      <c r="U721" s="18">
        <v>0</v>
      </c>
      <c r="V721" s="18">
        <v>0</v>
      </c>
      <c r="W721" s="18">
        <v>0</v>
      </c>
      <c r="X721" s="18">
        <v>0</v>
      </c>
      <c r="Y721" s="18">
        <v>0</v>
      </c>
      <c r="Z721" s="18">
        <v>0</v>
      </c>
      <c r="AA721" s="18">
        <v>0</v>
      </c>
      <c r="AB721" s="18">
        <v>0</v>
      </c>
      <c r="AC721" s="18">
        <v>0</v>
      </c>
      <c r="AD721" s="18">
        <v>0</v>
      </c>
      <c r="AE721" s="18">
        <v>0</v>
      </c>
      <c r="AF721" s="18">
        <v>0</v>
      </c>
      <c r="AG721" s="18">
        <v>0</v>
      </c>
      <c r="AH721" s="18">
        <v>0</v>
      </c>
      <c r="AI721" s="18">
        <v>0</v>
      </c>
      <c r="AJ721" s="41" t="s">
        <v>16</v>
      </c>
      <c r="AK721" s="41" t="s">
        <v>16</v>
      </c>
      <c r="AL721" s="41" t="s">
        <v>16</v>
      </c>
      <c r="AM721" s="41" t="s">
        <v>16</v>
      </c>
      <c r="AN721" s="18">
        <v>88</v>
      </c>
      <c r="AO721" s="18">
        <v>0</v>
      </c>
      <c r="AP721" s="18">
        <v>0</v>
      </c>
      <c r="AQ721" s="18">
        <v>0</v>
      </c>
      <c r="AR721" s="18">
        <v>0</v>
      </c>
      <c r="AS721" s="18">
        <v>0</v>
      </c>
      <c r="AT721" s="18">
        <v>0</v>
      </c>
      <c r="AU721" s="18">
        <v>0</v>
      </c>
      <c r="AV721" s="18">
        <v>0</v>
      </c>
      <c r="AW721" s="18">
        <v>0</v>
      </c>
      <c r="AX721" s="18">
        <v>0</v>
      </c>
      <c r="AY721" s="18">
        <v>0</v>
      </c>
      <c r="AZ721" s="18">
        <v>0</v>
      </c>
      <c r="BA721" s="18">
        <v>0</v>
      </c>
      <c r="BB721" s="18">
        <v>0</v>
      </c>
      <c r="BC721" s="18">
        <v>0</v>
      </c>
      <c r="BD721" s="18">
        <v>0</v>
      </c>
      <c r="BE721" s="18">
        <v>0</v>
      </c>
      <c r="BF721" s="18">
        <v>0</v>
      </c>
      <c r="BG721" s="18">
        <v>0</v>
      </c>
      <c r="BH721" s="18">
        <v>0</v>
      </c>
      <c r="BI721" s="18">
        <v>0</v>
      </c>
      <c r="BJ721" s="118">
        <v>0</v>
      </c>
      <c r="BK721" s="118">
        <v>0</v>
      </c>
      <c r="BL721" s="118">
        <v>0</v>
      </c>
      <c r="BM721" s="118">
        <v>0</v>
      </c>
      <c r="BN721" s="118">
        <v>0</v>
      </c>
      <c r="BO721" s="103"/>
      <c r="BP721">
        <f t="shared" si="1855"/>
        <v>0</v>
      </c>
      <c r="BQ721">
        <f t="shared" si="1855"/>
        <v>0</v>
      </c>
      <c r="BR721">
        <f t="shared" si="1855"/>
        <v>0</v>
      </c>
      <c r="BS721">
        <f t="shared" si="1855"/>
        <v>0</v>
      </c>
      <c r="BT721">
        <f t="shared" si="1855"/>
        <v>0</v>
      </c>
      <c r="BU721">
        <f t="shared" si="1855"/>
        <v>0</v>
      </c>
      <c r="BV721">
        <f t="shared" si="1855"/>
        <v>0</v>
      </c>
      <c r="BW721">
        <f t="shared" si="1855"/>
        <v>0</v>
      </c>
      <c r="BX721">
        <f t="shared" si="1855"/>
        <v>0</v>
      </c>
      <c r="BY721">
        <f t="shared" si="1855"/>
        <v>0</v>
      </c>
      <c r="BZ721">
        <f t="shared" si="1856"/>
        <v>0</v>
      </c>
      <c r="CA721">
        <f t="shared" si="1856"/>
        <v>0</v>
      </c>
      <c r="CB721">
        <f t="shared" si="1856"/>
        <v>0</v>
      </c>
      <c r="CC721">
        <f t="shared" si="1856"/>
        <v>0</v>
      </c>
      <c r="CD721">
        <f t="shared" si="1856"/>
        <v>0</v>
      </c>
      <c r="CE721">
        <f t="shared" si="1856"/>
        <v>0</v>
      </c>
      <c r="CF721">
        <f t="shared" si="1856"/>
        <v>0</v>
      </c>
      <c r="CG721">
        <f t="shared" si="1856"/>
        <v>0</v>
      </c>
      <c r="CH721">
        <f t="shared" si="1856"/>
        <v>0</v>
      </c>
      <c r="CI721">
        <f t="shared" si="1856"/>
        <v>0</v>
      </c>
      <c r="CJ721">
        <f t="shared" si="1857"/>
        <v>0</v>
      </c>
      <c r="CK721">
        <f t="shared" si="1857"/>
        <v>0</v>
      </c>
      <c r="CL721">
        <f t="shared" si="1857"/>
        <v>0</v>
      </c>
      <c r="CM721">
        <f t="shared" si="1857"/>
        <v>0</v>
      </c>
      <c r="CN721">
        <f t="shared" si="1857"/>
        <v>0</v>
      </c>
      <c r="CO721">
        <f t="shared" si="1857"/>
        <v>0</v>
      </c>
      <c r="CP721">
        <f t="shared" si="1857"/>
        <v>0</v>
      </c>
      <c r="CQ721">
        <f t="shared" si="1857"/>
        <v>0</v>
      </c>
      <c r="CR721">
        <f t="shared" si="1857"/>
        <v>0</v>
      </c>
      <c r="CS721">
        <f t="shared" si="1857"/>
        <v>0</v>
      </c>
      <c r="CT721">
        <f t="shared" si="1858"/>
        <v>0</v>
      </c>
      <c r="CU721">
        <f t="shared" si="1858"/>
        <v>0</v>
      </c>
      <c r="CV721">
        <f t="shared" si="1858"/>
        <v>0</v>
      </c>
      <c r="CW721">
        <f t="shared" si="1858"/>
        <v>0</v>
      </c>
      <c r="CX721">
        <f t="shared" si="1858"/>
        <v>0</v>
      </c>
      <c r="CY721">
        <f t="shared" si="1858"/>
        <v>0</v>
      </c>
      <c r="CZ721">
        <f t="shared" si="1858"/>
        <v>0</v>
      </c>
      <c r="DA721">
        <f t="shared" si="1858"/>
        <v>0</v>
      </c>
      <c r="DB721">
        <f t="shared" si="1858"/>
        <v>0</v>
      </c>
      <c r="DC721">
        <f t="shared" si="1858"/>
        <v>0</v>
      </c>
      <c r="DD721">
        <f t="shared" si="1859"/>
        <v>0</v>
      </c>
      <c r="DE721">
        <f t="shared" si="1859"/>
        <v>0</v>
      </c>
      <c r="DF721">
        <f t="shared" si="1859"/>
        <v>0</v>
      </c>
      <c r="DG721">
        <f t="shared" si="1859"/>
        <v>0</v>
      </c>
      <c r="DH721">
        <f t="shared" si="1859"/>
        <v>0</v>
      </c>
      <c r="DI721">
        <f t="shared" si="1859"/>
        <v>0</v>
      </c>
      <c r="DJ721">
        <f t="shared" si="1859"/>
        <v>0</v>
      </c>
      <c r="DK721">
        <f t="shared" si="1859"/>
        <v>0</v>
      </c>
      <c r="DL721">
        <f t="shared" si="1859"/>
        <v>0</v>
      </c>
      <c r="DM721">
        <f t="shared" si="1859"/>
        <v>0</v>
      </c>
      <c r="DN721">
        <f t="shared" si="1860"/>
        <v>0</v>
      </c>
      <c r="DO721">
        <f t="shared" si="1860"/>
        <v>0</v>
      </c>
      <c r="DP721">
        <f t="shared" si="1860"/>
        <v>0</v>
      </c>
      <c r="DQ721">
        <f t="shared" si="1860"/>
        <v>0</v>
      </c>
      <c r="DR721">
        <f t="shared" si="1860"/>
        <v>0</v>
      </c>
      <c r="DS721">
        <f t="shared" si="1860"/>
        <v>0</v>
      </c>
      <c r="DT721">
        <f t="shared" si="1860"/>
        <v>0</v>
      </c>
      <c r="DU721">
        <f t="shared" si="1860"/>
        <v>0</v>
      </c>
      <c r="DV721">
        <f t="shared" si="1860"/>
        <v>0</v>
      </c>
      <c r="DW721">
        <f t="shared" si="1860"/>
        <v>0</v>
      </c>
      <c r="DX721">
        <f t="shared" si="1861"/>
        <v>0</v>
      </c>
      <c r="DY721">
        <f t="shared" si="1861"/>
        <v>0</v>
      </c>
      <c r="DZ721">
        <f t="shared" si="1861"/>
        <v>0</v>
      </c>
    </row>
    <row r="722" spans="1:130">
      <c r="A722" s="106"/>
      <c r="B722" s="19" t="s">
        <v>205</v>
      </c>
      <c r="C722" s="97"/>
      <c r="D722" s="18">
        <v>0</v>
      </c>
      <c r="E722" s="18">
        <v>0</v>
      </c>
      <c r="F722" s="18">
        <v>0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18">
        <v>1</v>
      </c>
      <c r="N722" s="18">
        <v>0</v>
      </c>
      <c r="O722" s="18">
        <v>0</v>
      </c>
      <c r="P722" s="18">
        <v>0</v>
      </c>
      <c r="Q722" s="18">
        <v>3.1860599999999996E-2</v>
      </c>
      <c r="R722" s="18">
        <v>0</v>
      </c>
      <c r="S722" s="18">
        <v>1.2E-2</v>
      </c>
      <c r="T722" s="18">
        <v>8.0304199999999992E-2</v>
      </c>
      <c r="U722" s="18">
        <v>1.78237</v>
      </c>
      <c r="V722" s="18">
        <v>21.666685700000002</v>
      </c>
      <c r="W722" s="18">
        <v>2.5447739999999999</v>
      </c>
      <c r="X722" s="18">
        <v>21.752572099999998</v>
      </c>
      <c r="Y722" s="18">
        <v>6.8178254000000003</v>
      </c>
      <c r="Z722" s="18">
        <v>7.1252426</v>
      </c>
      <c r="AA722" s="18">
        <v>6.2954840000000001</v>
      </c>
      <c r="AB722" s="18">
        <v>13.3890557</v>
      </c>
      <c r="AC722" s="18">
        <v>6.4774355999999997</v>
      </c>
      <c r="AD722" s="18">
        <v>4.2754314999999998</v>
      </c>
      <c r="AE722" s="18">
        <v>13.311756600000001</v>
      </c>
      <c r="AF722" s="18">
        <v>21.697093800000001</v>
      </c>
      <c r="AG722" s="18">
        <v>40.976192700000006</v>
      </c>
      <c r="AH722" s="18">
        <v>31.329848299999998</v>
      </c>
      <c r="AI722" s="18">
        <v>48.159628700000006</v>
      </c>
      <c r="AJ722" s="18">
        <v>65.576265100000001</v>
      </c>
      <c r="AK722" s="18">
        <v>74.562418700000009</v>
      </c>
      <c r="AL722" s="18">
        <v>15.947984400000001</v>
      </c>
      <c r="AM722" s="18">
        <v>8.6159999999999997</v>
      </c>
      <c r="AN722" s="18">
        <v>0</v>
      </c>
      <c r="AO722" s="18">
        <v>0</v>
      </c>
      <c r="AP722" s="18">
        <v>0</v>
      </c>
      <c r="AQ722" s="18">
        <v>7.0000000000000007E-2</v>
      </c>
      <c r="AR722" s="18">
        <v>1.2E-2</v>
      </c>
      <c r="AS722" s="18">
        <v>0</v>
      </c>
      <c r="AT722" s="18">
        <v>0.14262320000000001</v>
      </c>
      <c r="AU722" s="18">
        <v>0</v>
      </c>
      <c r="AV722" s="18">
        <v>0</v>
      </c>
      <c r="AW722" s="18">
        <v>0</v>
      </c>
      <c r="AX722" s="18">
        <v>1.0149999999999999</v>
      </c>
      <c r="AY722" s="18">
        <v>0</v>
      </c>
      <c r="AZ722" s="18">
        <v>10</v>
      </c>
      <c r="BA722" s="18">
        <v>0</v>
      </c>
      <c r="BB722" s="18">
        <v>0</v>
      </c>
      <c r="BC722" s="18">
        <v>0</v>
      </c>
      <c r="BD722" s="18">
        <v>0</v>
      </c>
      <c r="BE722" s="25">
        <v>0</v>
      </c>
      <c r="BF722" s="18">
        <v>0</v>
      </c>
      <c r="BG722" s="18">
        <v>0</v>
      </c>
      <c r="BH722" s="18">
        <v>0</v>
      </c>
      <c r="BI722" s="18">
        <v>0</v>
      </c>
      <c r="BJ722" s="118">
        <v>0</v>
      </c>
      <c r="BK722" s="118">
        <v>0</v>
      </c>
      <c r="BL722" s="118">
        <v>0</v>
      </c>
      <c r="BM722" s="118">
        <v>0</v>
      </c>
      <c r="BN722" s="118">
        <v>0</v>
      </c>
      <c r="BO722" s="103"/>
      <c r="BP722">
        <f t="shared" si="1855"/>
        <v>0</v>
      </c>
      <c r="BQ722">
        <f t="shared" si="1855"/>
        <v>0</v>
      </c>
      <c r="BR722">
        <f t="shared" si="1855"/>
        <v>0</v>
      </c>
      <c r="BS722">
        <f t="shared" si="1855"/>
        <v>0</v>
      </c>
      <c r="BT722">
        <f t="shared" si="1855"/>
        <v>0</v>
      </c>
      <c r="BU722">
        <f t="shared" si="1855"/>
        <v>0</v>
      </c>
      <c r="BV722">
        <f t="shared" si="1855"/>
        <v>0</v>
      </c>
      <c r="BW722">
        <f t="shared" si="1855"/>
        <v>0</v>
      </c>
      <c r="BX722">
        <f t="shared" si="1855"/>
        <v>0</v>
      </c>
      <c r="BY722">
        <f t="shared" si="1855"/>
        <v>0</v>
      </c>
      <c r="BZ722">
        <f t="shared" si="1856"/>
        <v>0</v>
      </c>
      <c r="CA722">
        <f t="shared" si="1856"/>
        <v>0</v>
      </c>
      <c r="CB722">
        <f t="shared" si="1856"/>
        <v>0</v>
      </c>
      <c r="CC722">
        <f t="shared" si="1856"/>
        <v>0</v>
      </c>
      <c r="CD722">
        <f t="shared" si="1856"/>
        <v>0</v>
      </c>
      <c r="CE722">
        <f t="shared" si="1856"/>
        <v>0</v>
      </c>
      <c r="CF722">
        <f t="shared" si="1856"/>
        <v>0</v>
      </c>
      <c r="CG722">
        <f t="shared" si="1856"/>
        <v>0</v>
      </c>
      <c r="CH722">
        <f t="shared" si="1856"/>
        <v>0</v>
      </c>
      <c r="CI722">
        <f t="shared" si="1856"/>
        <v>0</v>
      </c>
      <c r="CJ722">
        <f t="shared" si="1857"/>
        <v>0</v>
      </c>
      <c r="CK722">
        <f t="shared" si="1857"/>
        <v>0</v>
      </c>
      <c r="CL722">
        <f t="shared" si="1857"/>
        <v>0</v>
      </c>
      <c r="CM722">
        <f t="shared" si="1857"/>
        <v>0</v>
      </c>
      <c r="CN722">
        <f t="shared" si="1857"/>
        <v>0</v>
      </c>
      <c r="CO722">
        <f t="shared" si="1857"/>
        <v>0</v>
      </c>
      <c r="CP722">
        <f t="shared" si="1857"/>
        <v>0</v>
      </c>
      <c r="CQ722">
        <f t="shared" si="1857"/>
        <v>0</v>
      </c>
      <c r="CR722">
        <f t="shared" si="1857"/>
        <v>0</v>
      </c>
      <c r="CS722">
        <f t="shared" si="1857"/>
        <v>0</v>
      </c>
      <c r="CT722">
        <f t="shared" si="1858"/>
        <v>0</v>
      </c>
      <c r="CU722">
        <f t="shared" si="1858"/>
        <v>0</v>
      </c>
      <c r="CV722">
        <f t="shared" si="1858"/>
        <v>0</v>
      </c>
      <c r="CW722">
        <f t="shared" si="1858"/>
        <v>0</v>
      </c>
      <c r="CX722">
        <f t="shared" si="1858"/>
        <v>0</v>
      </c>
      <c r="CY722">
        <f t="shared" si="1858"/>
        <v>0</v>
      </c>
      <c r="CZ722">
        <f t="shared" si="1858"/>
        <v>0</v>
      </c>
      <c r="DA722">
        <f t="shared" si="1858"/>
        <v>0</v>
      </c>
      <c r="DB722">
        <f t="shared" si="1858"/>
        <v>0</v>
      </c>
      <c r="DC722">
        <f t="shared" si="1858"/>
        <v>0</v>
      </c>
      <c r="DD722">
        <f t="shared" si="1859"/>
        <v>0</v>
      </c>
      <c r="DE722">
        <f t="shared" si="1859"/>
        <v>0</v>
      </c>
      <c r="DF722">
        <f t="shared" si="1859"/>
        <v>0</v>
      </c>
      <c r="DG722">
        <f t="shared" si="1859"/>
        <v>0</v>
      </c>
      <c r="DH722">
        <f t="shared" si="1859"/>
        <v>0</v>
      </c>
      <c r="DI722">
        <f t="shared" si="1859"/>
        <v>0</v>
      </c>
      <c r="DJ722">
        <f t="shared" si="1859"/>
        <v>0</v>
      </c>
      <c r="DK722">
        <f t="shared" si="1859"/>
        <v>0</v>
      </c>
      <c r="DL722">
        <f t="shared" si="1859"/>
        <v>0</v>
      </c>
      <c r="DM722">
        <f t="shared" si="1859"/>
        <v>0</v>
      </c>
      <c r="DN722">
        <f t="shared" si="1860"/>
        <v>0</v>
      </c>
      <c r="DO722">
        <f t="shared" si="1860"/>
        <v>0</v>
      </c>
      <c r="DP722">
        <f t="shared" si="1860"/>
        <v>0</v>
      </c>
      <c r="DQ722">
        <f t="shared" si="1860"/>
        <v>0</v>
      </c>
      <c r="DR722">
        <f t="shared" si="1860"/>
        <v>0</v>
      </c>
      <c r="DS722">
        <f t="shared" si="1860"/>
        <v>0</v>
      </c>
      <c r="DT722">
        <f t="shared" si="1860"/>
        <v>0</v>
      </c>
      <c r="DU722">
        <f t="shared" si="1860"/>
        <v>0</v>
      </c>
      <c r="DV722">
        <f t="shared" si="1860"/>
        <v>0</v>
      </c>
      <c r="DW722">
        <f t="shared" si="1860"/>
        <v>0</v>
      </c>
      <c r="DX722">
        <f t="shared" si="1861"/>
        <v>0</v>
      </c>
      <c r="DY722">
        <f t="shared" si="1861"/>
        <v>0</v>
      </c>
      <c r="DZ722">
        <f t="shared" si="1861"/>
        <v>0</v>
      </c>
    </row>
    <row r="723" spans="1:130">
      <c r="A723" s="106"/>
      <c r="B723" s="19" t="s">
        <v>210</v>
      </c>
      <c r="C723" s="97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>
        <v>1024.3436293436293</v>
      </c>
      <c r="AA723" s="18">
        <v>971.47810218978111</v>
      </c>
      <c r="AB723" s="18">
        <v>836.55172413793105</v>
      </c>
      <c r="AC723" s="18">
        <v>683.16472114137491</v>
      </c>
      <c r="AD723" s="18">
        <v>610.41237113402065</v>
      </c>
      <c r="AE723" s="18">
        <v>534.80283114256827</v>
      </c>
      <c r="AF723" s="18">
        <v>530.11869436201778</v>
      </c>
      <c r="AG723" s="18">
        <v>507.01408450704224</v>
      </c>
      <c r="AH723" s="18">
        <v>493.78427787934186</v>
      </c>
      <c r="AI723" s="18">
        <v>548.14246575342474</v>
      </c>
      <c r="AJ723" s="18">
        <v>487.84679452054803</v>
      </c>
      <c r="AK723" s="18">
        <v>447.86786309854676</v>
      </c>
      <c r="AL723" s="18">
        <v>455.94179466451089</v>
      </c>
      <c r="AM723" s="18">
        <v>429.34362934362935</v>
      </c>
      <c r="AN723" s="18">
        <v>394.00584795321635</v>
      </c>
      <c r="AO723" s="18">
        <v>349.83498349834986</v>
      </c>
      <c r="AP723" s="18">
        <v>272.14854111405833</v>
      </c>
      <c r="AQ723" s="18">
        <v>239.14081145584726</v>
      </c>
      <c r="AR723" s="18">
        <v>194.6421096693177</v>
      </c>
      <c r="AS723" s="18">
        <v>197.18309859154931</v>
      </c>
      <c r="AT723" s="18">
        <v>167.10085597320432</v>
      </c>
      <c r="AU723" s="18">
        <v>185.61746987951807</v>
      </c>
      <c r="AV723" s="18">
        <v>186.57298985167839</v>
      </c>
      <c r="AW723" s="18">
        <v>120.62546537602381</v>
      </c>
      <c r="AX723" s="18">
        <v>54.355919583023081</v>
      </c>
      <c r="AY723" s="18">
        <v>79.928952042628779</v>
      </c>
      <c r="AZ723" s="18">
        <v>90</v>
      </c>
      <c r="BA723" s="18">
        <v>80.152671755725194</v>
      </c>
      <c r="BB723" s="18">
        <v>103.67647058823529</v>
      </c>
      <c r="BC723" s="18">
        <v>119.08396946564885</v>
      </c>
      <c r="BD723" s="18">
        <v>86</v>
      </c>
      <c r="BE723" s="25">
        <v>68.534773801485485</v>
      </c>
      <c r="BF723" s="18">
        <v>38.117335101093801</v>
      </c>
      <c r="BG723" s="18">
        <v>31.49120098795925</v>
      </c>
      <c r="BH723" s="18">
        <v>28.969042885543878</v>
      </c>
      <c r="BI723" s="18">
        <v>34.383954154727796</v>
      </c>
      <c r="BJ723" s="118">
        <v>33.333333333333336</v>
      </c>
      <c r="BK723" s="118">
        <v>36.021505376344088</v>
      </c>
      <c r="BL723" s="118">
        <v>32.602739726027394</v>
      </c>
      <c r="BM723" s="118">
        <v>36.81318681318681</v>
      </c>
      <c r="BN723" s="118">
        <v>36.216216216216218</v>
      </c>
      <c r="BO723" s="103"/>
      <c r="BP723">
        <f t="shared" si="1855"/>
        <v>0</v>
      </c>
      <c r="BQ723">
        <f t="shared" si="1855"/>
        <v>0</v>
      </c>
      <c r="BR723">
        <f t="shared" si="1855"/>
        <v>0</v>
      </c>
      <c r="BS723">
        <f t="shared" si="1855"/>
        <v>0</v>
      </c>
      <c r="BT723">
        <f t="shared" si="1855"/>
        <v>0</v>
      </c>
      <c r="BU723">
        <f t="shared" si="1855"/>
        <v>0</v>
      </c>
      <c r="BV723">
        <f t="shared" si="1855"/>
        <v>0</v>
      </c>
      <c r="BW723">
        <f t="shared" si="1855"/>
        <v>0</v>
      </c>
      <c r="BX723">
        <f t="shared" si="1855"/>
        <v>0</v>
      </c>
      <c r="BY723">
        <f t="shared" si="1855"/>
        <v>0</v>
      </c>
      <c r="BZ723">
        <f t="shared" si="1856"/>
        <v>0</v>
      </c>
      <c r="CA723">
        <f t="shared" si="1856"/>
        <v>0</v>
      </c>
      <c r="CB723">
        <f t="shared" si="1856"/>
        <v>0</v>
      </c>
      <c r="CC723">
        <f t="shared" si="1856"/>
        <v>0</v>
      </c>
      <c r="CD723">
        <f t="shared" si="1856"/>
        <v>0</v>
      </c>
      <c r="CE723">
        <f t="shared" si="1856"/>
        <v>0</v>
      </c>
      <c r="CF723">
        <f t="shared" si="1856"/>
        <v>0</v>
      </c>
      <c r="CG723">
        <f t="shared" si="1856"/>
        <v>0</v>
      </c>
      <c r="CH723">
        <f t="shared" si="1856"/>
        <v>0</v>
      </c>
      <c r="CI723">
        <f t="shared" si="1856"/>
        <v>0</v>
      </c>
      <c r="CJ723">
        <f t="shared" si="1857"/>
        <v>0</v>
      </c>
      <c r="CK723">
        <f t="shared" si="1857"/>
        <v>0</v>
      </c>
      <c r="CL723">
        <f t="shared" si="1857"/>
        <v>0</v>
      </c>
      <c r="CM723">
        <f t="shared" si="1857"/>
        <v>0</v>
      </c>
      <c r="CN723">
        <f t="shared" si="1857"/>
        <v>0</v>
      </c>
      <c r="CO723">
        <f t="shared" si="1857"/>
        <v>0</v>
      </c>
      <c r="CP723">
        <f t="shared" si="1857"/>
        <v>0</v>
      </c>
      <c r="CQ723">
        <f t="shared" si="1857"/>
        <v>0</v>
      </c>
      <c r="CR723">
        <f t="shared" si="1857"/>
        <v>0</v>
      </c>
      <c r="CS723">
        <f t="shared" si="1857"/>
        <v>0</v>
      </c>
      <c r="CT723">
        <f t="shared" si="1858"/>
        <v>0</v>
      </c>
      <c r="CU723">
        <f t="shared" si="1858"/>
        <v>0</v>
      </c>
      <c r="CV723">
        <f t="shared" si="1858"/>
        <v>0</v>
      </c>
      <c r="CW723">
        <f t="shared" si="1858"/>
        <v>0</v>
      </c>
      <c r="CX723">
        <f t="shared" si="1858"/>
        <v>0</v>
      </c>
      <c r="CY723">
        <f t="shared" si="1858"/>
        <v>0</v>
      </c>
      <c r="CZ723">
        <f t="shared" si="1858"/>
        <v>0</v>
      </c>
      <c r="DA723">
        <f t="shared" si="1858"/>
        <v>0</v>
      </c>
      <c r="DB723">
        <f t="shared" si="1858"/>
        <v>0</v>
      </c>
      <c r="DC723">
        <f t="shared" si="1858"/>
        <v>0</v>
      </c>
      <c r="DD723">
        <f t="shared" si="1859"/>
        <v>0</v>
      </c>
      <c r="DE723">
        <f t="shared" si="1859"/>
        <v>0</v>
      </c>
      <c r="DF723">
        <f t="shared" si="1859"/>
        <v>0</v>
      </c>
      <c r="DG723">
        <f t="shared" si="1859"/>
        <v>0</v>
      </c>
      <c r="DH723">
        <f t="shared" si="1859"/>
        <v>0</v>
      </c>
      <c r="DI723">
        <f t="shared" si="1859"/>
        <v>0</v>
      </c>
      <c r="DJ723">
        <f t="shared" si="1859"/>
        <v>0</v>
      </c>
      <c r="DK723">
        <f t="shared" si="1859"/>
        <v>0</v>
      </c>
      <c r="DL723">
        <f t="shared" si="1859"/>
        <v>0</v>
      </c>
      <c r="DM723">
        <f t="shared" si="1859"/>
        <v>0</v>
      </c>
      <c r="DN723">
        <f t="shared" si="1860"/>
        <v>0</v>
      </c>
      <c r="DO723">
        <f t="shared" si="1860"/>
        <v>0</v>
      </c>
      <c r="DP723">
        <f t="shared" si="1860"/>
        <v>0</v>
      </c>
      <c r="DQ723">
        <f t="shared" si="1860"/>
        <v>0</v>
      </c>
      <c r="DR723">
        <f t="shared" si="1860"/>
        <v>0</v>
      </c>
      <c r="DS723">
        <f t="shared" si="1860"/>
        <v>0</v>
      </c>
      <c r="DT723">
        <f t="shared" si="1860"/>
        <v>0</v>
      </c>
      <c r="DU723">
        <f t="shared" si="1860"/>
        <v>0</v>
      </c>
      <c r="DV723">
        <f t="shared" si="1860"/>
        <v>0</v>
      </c>
      <c r="DW723">
        <f t="shared" si="1860"/>
        <v>0</v>
      </c>
      <c r="DX723">
        <f t="shared" si="1861"/>
        <v>0</v>
      </c>
      <c r="DY723">
        <f t="shared" si="1861"/>
        <v>0</v>
      </c>
      <c r="DZ723">
        <f t="shared" si="1861"/>
        <v>0</v>
      </c>
    </row>
    <row r="724" spans="1:130" ht="15.75">
      <c r="A724" s="106"/>
      <c r="B724" s="19"/>
      <c r="C724" s="97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25"/>
      <c r="BF724" s="18"/>
      <c r="BG724" s="18"/>
      <c r="BH724" s="18"/>
      <c r="BI724" s="18"/>
      <c r="BJ724" s="118"/>
      <c r="BK724" s="118"/>
      <c r="BL724" s="118"/>
      <c r="BM724" s="118"/>
      <c r="BN724" s="2"/>
      <c r="BO724" s="103"/>
    </row>
    <row r="725" spans="1:130">
      <c r="A725" s="105">
        <f>IF(LEFT(B725,1)&lt;&gt;"",IF(LEFT(B725,1)&lt;&gt;" ",COUNT($A$66:A723)+1,""),"")</f>
        <v>91</v>
      </c>
      <c r="B725" s="32" t="s">
        <v>101</v>
      </c>
      <c r="C725" s="97">
        <v>4</v>
      </c>
      <c r="D725" s="22"/>
      <c r="E725" s="22"/>
      <c r="F725" s="22"/>
      <c r="G725" s="22"/>
      <c r="H725" s="22"/>
      <c r="I725" s="22"/>
      <c r="J725" s="22"/>
      <c r="K725" s="22"/>
      <c r="L725" s="22">
        <f>L726</f>
        <v>0</v>
      </c>
      <c r="M725" s="22">
        <f>M726</f>
        <v>0</v>
      </c>
      <c r="N725" s="22">
        <f>N726+N727</f>
        <v>0</v>
      </c>
      <c r="O725" s="22">
        <f t="shared" ref="O725:BH725" si="1862">O726+O727</f>
        <v>3.0627599999999998E-2</v>
      </c>
      <c r="P725" s="22">
        <f t="shared" si="1862"/>
        <v>7.2791100000000011E-2</v>
      </c>
      <c r="Q725" s="22">
        <f t="shared" si="1862"/>
        <v>0</v>
      </c>
      <c r="R725" s="22">
        <f t="shared" si="1862"/>
        <v>0</v>
      </c>
      <c r="S725" s="22">
        <f t="shared" si="1862"/>
        <v>0</v>
      </c>
      <c r="T725" s="22">
        <f t="shared" si="1862"/>
        <v>0</v>
      </c>
      <c r="U725" s="22">
        <f t="shared" si="1862"/>
        <v>0.39313890000000001</v>
      </c>
      <c r="V725" s="22">
        <f t="shared" si="1862"/>
        <v>0.31331300000000001</v>
      </c>
      <c r="W725" s="22">
        <f t="shared" si="1862"/>
        <v>0.67436469999999993</v>
      </c>
      <c r="X725" s="22">
        <f t="shared" si="1862"/>
        <v>2.2969115000000002</v>
      </c>
      <c r="Y725" s="22">
        <f t="shared" si="1862"/>
        <v>3.0371964</v>
      </c>
      <c r="Z725" s="22">
        <f t="shared" si="1862"/>
        <v>0</v>
      </c>
      <c r="AA725" s="22">
        <f t="shared" si="1862"/>
        <v>0</v>
      </c>
      <c r="AB725" s="22">
        <f t="shared" si="1862"/>
        <v>0.1561275</v>
      </c>
      <c r="AC725" s="22">
        <f t="shared" si="1862"/>
        <v>0</v>
      </c>
      <c r="AD725" s="22">
        <f t="shared" si="1862"/>
        <v>0</v>
      </c>
      <c r="AE725" s="22">
        <f t="shared" si="1862"/>
        <v>0</v>
      </c>
      <c r="AF725" s="22">
        <f t="shared" si="1862"/>
        <v>0.1109353</v>
      </c>
      <c r="AG725" s="22">
        <f t="shared" si="1862"/>
        <v>3.0392575000000002</v>
      </c>
      <c r="AH725" s="22">
        <f t="shared" si="1862"/>
        <v>7.5959824999999999</v>
      </c>
      <c r="AI725" s="22">
        <f t="shared" si="1862"/>
        <v>11.068439499999998</v>
      </c>
      <c r="AJ725" s="22">
        <f t="shared" si="1862"/>
        <v>10.273851200000001</v>
      </c>
      <c r="AK725" s="22">
        <f t="shared" si="1862"/>
        <v>12.749273700000002</v>
      </c>
      <c r="AL725" s="22">
        <f t="shared" si="1862"/>
        <v>2.7614447000000002</v>
      </c>
      <c r="AM725" s="22">
        <f t="shared" si="1862"/>
        <v>0.84797230000000001</v>
      </c>
      <c r="AN725" s="22">
        <f t="shared" si="1862"/>
        <v>5.7946800000000007E-2</v>
      </c>
      <c r="AO725" s="22">
        <f t="shared" si="1862"/>
        <v>0.63051259999999998</v>
      </c>
      <c r="AP725" s="22">
        <f t="shared" si="1862"/>
        <v>0</v>
      </c>
      <c r="AQ725" s="22">
        <f t="shared" si="1862"/>
        <v>0</v>
      </c>
      <c r="AR725" s="22">
        <f t="shared" si="1862"/>
        <v>0</v>
      </c>
      <c r="AS725" s="22">
        <f t="shared" si="1862"/>
        <v>0</v>
      </c>
      <c r="AT725" s="22">
        <f t="shared" si="1862"/>
        <v>0</v>
      </c>
      <c r="AU725" s="22">
        <f t="shared" si="1862"/>
        <v>0</v>
      </c>
      <c r="AV725" s="22">
        <f t="shared" si="1862"/>
        <v>0</v>
      </c>
      <c r="AW725" s="22">
        <f t="shared" si="1862"/>
        <v>0</v>
      </c>
      <c r="AX725" s="22">
        <f t="shared" si="1862"/>
        <v>0</v>
      </c>
      <c r="AY725" s="22">
        <f t="shared" si="1862"/>
        <v>0</v>
      </c>
      <c r="AZ725" s="22">
        <f t="shared" si="1862"/>
        <v>0</v>
      </c>
      <c r="BA725" s="22">
        <f t="shared" si="1862"/>
        <v>0</v>
      </c>
      <c r="BB725" s="22">
        <f t="shared" si="1862"/>
        <v>0</v>
      </c>
      <c r="BC725" s="22">
        <f t="shared" si="1862"/>
        <v>1.55882E-2</v>
      </c>
      <c r="BD725" s="22">
        <f t="shared" si="1862"/>
        <v>3.6999385000000005</v>
      </c>
      <c r="BE725" s="22">
        <f t="shared" si="1862"/>
        <v>4.2598449</v>
      </c>
      <c r="BF725" s="22">
        <f t="shared" ref="BF725" si="1863">BF726+BF727</f>
        <v>6.740381600000001</v>
      </c>
      <c r="BG725" s="22">
        <f t="shared" si="1862"/>
        <v>7.5742308999999999</v>
      </c>
      <c r="BH725" s="22">
        <f t="shared" si="1862"/>
        <v>6.4386258999999999</v>
      </c>
      <c r="BI725" s="22">
        <f t="shared" ref="BI725:BN725" si="1864">BI726+BI727</f>
        <v>8.3805268999999996</v>
      </c>
      <c r="BJ725" s="22">
        <f t="shared" si="1864"/>
        <v>0.10305</v>
      </c>
      <c r="BK725" s="22">
        <f t="shared" si="1864"/>
        <v>11.721961199999999</v>
      </c>
      <c r="BL725" s="22">
        <f t="shared" si="1864"/>
        <v>5.8007521999999998</v>
      </c>
      <c r="BM725" s="22">
        <f t="shared" si="1864"/>
        <v>1.0518177</v>
      </c>
      <c r="BN725" s="22">
        <f t="shared" si="1864"/>
        <v>5</v>
      </c>
      <c r="BO725" s="103"/>
      <c r="BP725">
        <f t="shared" ref="BP725:BY727" si="1865">IF($C725&lt;&gt;"",IF(D725&gt;0,1,0),0)</f>
        <v>0</v>
      </c>
      <c r="BQ725">
        <f t="shared" si="1865"/>
        <v>0</v>
      </c>
      <c r="BR725">
        <f t="shared" si="1865"/>
        <v>0</v>
      </c>
      <c r="BS725">
        <f t="shared" si="1865"/>
        <v>0</v>
      </c>
      <c r="BT725">
        <f t="shared" si="1865"/>
        <v>0</v>
      </c>
      <c r="BU725">
        <f t="shared" si="1865"/>
        <v>0</v>
      </c>
      <c r="BV725">
        <f t="shared" si="1865"/>
        <v>0</v>
      </c>
      <c r="BW725">
        <f t="shared" si="1865"/>
        <v>0</v>
      </c>
      <c r="BX725">
        <f t="shared" si="1865"/>
        <v>0</v>
      </c>
      <c r="BY725">
        <f t="shared" si="1865"/>
        <v>0</v>
      </c>
      <c r="BZ725">
        <f t="shared" ref="BZ725:CI727" si="1866">IF($C725&lt;&gt;"",IF(N725&gt;0,1,0),0)</f>
        <v>0</v>
      </c>
      <c r="CA725">
        <f t="shared" si="1866"/>
        <v>1</v>
      </c>
      <c r="CB725">
        <f t="shared" si="1866"/>
        <v>1</v>
      </c>
      <c r="CC725">
        <f t="shared" si="1866"/>
        <v>0</v>
      </c>
      <c r="CD725">
        <f t="shared" si="1866"/>
        <v>0</v>
      </c>
      <c r="CE725">
        <f t="shared" si="1866"/>
        <v>0</v>
      </c>
      <c r="CF725">
        <f t="shared" si="1866"/>
        <v>0</v>
      </c>
      <c r="CG725">
        <f t="shared" si="1866"/>
        <v>1</v>
      </c>
      <c r="CH725">
        <f t="shared" si="1866"/>
        <v>1</v>
      </c>
      <c r="CI725">
        <f t="shared" si="1866"/>
        <v>1</v>
      </c>
      <c r="CJ725">
        <f t="shared" ref="CJ725:CS727" si="1867">IF($C725&lt;&gt;"",IF(X725&gt;0,1,0),0)</f>
        <v>1</v>
      </c>
      <c r="CK725">
        <f t="shared" si="1867"/>
        <v>1</v>
      </c>
      <c r="CL725">
        <f t="shared" si="1867"/>
        <v>0</v>
      </c>
      <c r="CM725">
        <f t="shared" si="1867"/>
        <v>0</v>
      </c>
      <c r="CN725">
        <f t="shared" si="1867"/>
        <v>1</v>
      </c>
      <c r="CO725">
        <f t="shared" si="1867"/>
        <v>0</v>
      </c>
      <c r="CP725">
        <f t="shared" si="1867"/>
        <v>0</v>
      </c>
      <c r="CQ725">
        <f t="shared" si="1867"/>
        <v>0</v>
      </c>
      <c r="CR725">
        <f t="shared" si="1867"/>
        <v>1</v>
      </c>
      <c r="CS725">
        <f t="shared" si="1867"/>
        <v>1</v>
      </c>
      <c r="CT725">
        <f t="shared" ref="CT725:DC727" si="1868">IF($C725&lt;&gt;"",IF(AH725&gt;0,1,0),0)</f>
        <v>1</v>
      </c>
      <c r="CU725">
        <f t="shared" si="1868"/>
        <v>1</v>
      </c>
      <c r="CV725">
        <f t="shared" si="1868"/>
        <v>1</v>
      </c>
      <c r="CW725">
        <f t="shared" si="1868"/>
        <v>1</v>
      </c>
      <c r="CX725">
        <f t="shared" si="1868"/>
        <v>1</v>
      </c>
      <c r="CY725">
        <f t="shared" si="1868"/>
        <v>1</v>
      </c>
      <c r="CZ725">
        <f t="shared" si="1868"/>
        <v>1</v>
      </c>
      <c r="DA725">
        <f t="shared" si="1868"/>
        <v>1</v>
      </c>
      <c r="DB725">
        <f t="shared" si="1868"/>
        <v>0</v>
      </c>
      <c r="DC725">
        <f t="shared" si="1868"/>
        <v>0</v>
      </c>
      <c r="DD725">
        <f t="shared" ref="DD725:DM727" si="1869">IF($C725&lt;&gt;"",IF(AR725&gt;0,1,0),0)</f>
        <v>0</v>
      </c>
      <c r="DE725">
        <f t="shared" si="1869"/>
        <v>0</v>
      </c>
      <c r="DF725">
        <f t="shared" si="1869"/>
        <v>0</v>
      </c>
      <c r="DG725">
        <f t="shared" si="1869"/>
        <v>0</v>
      </c>
      <c r="DH725">
        <f t="shared" si="1869"/>
        <v>0</v>
      </c>
      <c r="DI725">
        <f t="shared" si="1869"/>
        <v>0</v>
      </c>
      <c r="DJ725">
        <f t="shared" si="1869"/>
        <v>0</v>
      </c>
      <c r="DK725">
        <f t="shared" si="1869"/>
        <v>0</v>
      </c>
      <c r="DL725">
        <f t="shared" si="1869"/>
        <v>0</v>
      </c>
      <c r="DM725">
        <f t="shared" si="1869"/>
        <v>0</v>
      </c>
      <c r="DN725">
        <f t="shared" ref="DN725:DW727" si="1870">IF($C725&lt;&gt;"",IF(BB725&gt;0,1,0),0)</f>
        <v>0</v>
      </c>
      <c r="DO725">
        <f t="shared" si="1870"/>
        <v>1</v>
      </c>
      <c r="DP725">
        <f t="shared" si="1870"/>
        <v>1</v>
      </c>
      <c r="DQ725">
        <f t="shared" si="1870"/>
        <v>1</v>
      </c>
      <c r="DR725">
        <f t="shared" si="1870"/>
        <v>1</v>
      </c>
      <c r="DS725">
        <f t="shared" si="1870"/>
        <v>1</v>
      </c>
      <c r="DT725">
        <f t="shared" si="1870"/>
        <v>1</v>
      </c>
      <c r="DU725">
        <f t="shared" si="1870"/>
        <v>1</v>
      </c>
      <c r="DV725">
        <f t="shared" si="1870"/>
        <v>1</v>
      </c>
      <c r="DW725">
        <f t="shared" si="1870"/>
        <v>1</v>
      </c>
      <c r="DX725">
        <f t="shared" ref="DX725:DZ727" si="1871">IF($C725&lt;&gt;"",IF(BL725&gt;0,1,0),0)</f>
        <v>1</v>
      </c>
      <c r="DY725">
        <f t="shared" si="1871"/>
        <v>1</v>
      </c>
      <c r="DZ725">
        <f t="shared" si="1871"/>
        <v>1</v>
      </c>
    </row>
    <row r="726" spans="1:130">
      <c r="A726" s="106" t="str">
        <f>IF(LEFT(B814,1)&lt;&gt;"",IF(LEFT(B814,1)&lt;&gt;" ",COUNT($A$66:A725)+1,""),"")</f>
        <v/>
      </c>
      <c r="B726" s="59" t="s">
        <v>3</v>
      </c>
      <c r="C726" s="97"/>
      <c r="D726" s="34"/>
      <c r="E726" s="34"/>
      <c r="F726" s="34"/>
      <c r="G726" s="34"/>
      <c r="H726" s="34"/>
      <c r="I726" s="34"/>
      <c r="J726" s="34"/>
      <c r="K726" s="34"/>
      <c r="L726" s="34">
        <v>0</v>
      </c>
      <c r="M726" s="34">
        <v>0</v>
      </c>
      <c r="N726" s="34">
        <v>0</v>
      </c>
      <c r="O726" s="107">
        <v>3.0627599999999998E-2</v>
      </c>
      <c r="P726" s="34">
        <v>7.2791100000000011E-2</v>
      </c>
      <c r="Q726" s="34">
        <v>0</v>
      </c>
      <c r="R726" s="34">
        <v>0</v>
      </c>
      <c r="S726" s="34">
        <v>0</v>
      </c>
      <c r="T726" s="34">
        <v>0</v>
      </c>
      <c r="U726" s="34">
        <v>0.39313890000000001</v>
      </c>
      <c r="V726" s="34">
        <v>0.31331300000000001</v>
      </c>
      <c r="W726" s="34">
        <v>0.67436469999999993</v>
      </c>
      <c r="X726" s="34">
        <v>2.2969115000000002</v>
      </c>
      <c r="Y726" s="34">
        <v>3.0371964</v>
      </c>
      <c r="Z726" s="34">
        <v>0</v>
      </c>
      <c r="AA726" s="34">
        <v>0</v>
      </c>
      <c r="AB726" s="34">
        <v>0.1561275</v>
      </c>
      <c r="AC726" s="34">
        <v>0</v>
      </c>
      <c r="AD726" s="34">
        <v>0</v>
      </c>
      <c r="AE726" s="34">
        <v>0</v>
      </c>
      <c r="AF726" s="34">
        <v>0.1109353</v>
      </c>
      <c r="AG726" s="34">
        <v>3.0392575000000002</v>
      </c>
      <c r="AH726" s="34">
        <v>5.2829457</v>
      </c>
      <c r="AI726" s="34">
        <v>8.9190051999999991</v>
      </c>
      <c r="AJ726" s="34">
        <v>10.1688536</v>
      </c>
      <c r="AK726" s="34">
        <v>12.641273700000001</v>
      </c>
      <c r="AL726" s="34">
        <v>1.8168259</v>
      </c>
      <c r="AM726" s="34">
        <v>0.74115600000000004</v>
      </c>
      <c r="AN726" s="34">
        <v>5.6946800000000006E-2</v>
      </c>
      <c r="AO726" s="34">
        <v>0.63051259999999998</v>
      </c>
      <c r="AP726" s="34">
        <v>0</v>
      </c>
      <c r="AQ726" s="34">
        <v>0</v>
      </c>
      <c r="AR726" s="34">
        <v>0</v>
      </c>
      <c r="AS726" s="34">
        <v>0</v>
      </c>
      <c r="AT726" s="34">
        <v>0</v>
      </c>
      <c r="AU726" s="34">
        <v>0</v>
      </c>
      <c r="AV726" s="34">
        <v>0</v>
      </c>
      <c r="AW726" s="34">
        <v>0</v>
      </c>
      <c r="AX726" s="34">
        <v>0</v>
      </c>
      <c r="AY726" s="34">
        <v>0</v>
      </c>
      <c r="AZ726" s="34">
        <v>0</v>
      </c>
      <c r="BA726" s="34">
        <v>0</v>
      </c>
      <c r="BB726" s="34">
        <v>0</v>
      </c>
      <c r="BC726" s="34">
        <v>1.55882E-2</v>
      </c>
      <c r="BD726" s="34">
        <v>3.5485447000000003</v>
      </c>
      <c r="BE726" s="43">
        <v>3.0876098999999999</v>
      </c>
      <c r="BF726" s="18">
        <v>2.1243734000000001</v>
      </c>
      <c r="BG726" s="18">
        <v>3.2695110999999999</v>
      </c>
      <c r="BH726" s="18">
        <v>2.2369833000000003</v>
      </c>
      <c r="BI726" s="18">
        <v>3.7884072</v>
      </c>
      <c r="BJ726" s="18">
        <v>0</v>
      </c>
      <c r="BK726" s="118">
        <v>11.721961199999999</v>
      </c>
      <c r="BL726" s="107">
        <v>0.49477179999999998</v>
      </c>
      <c r="BM726" s="34">
        <v>1.0518177</v>
      </c>
      <c r="BN726" s="118">
        <v>0</v>
      </c>
      <c r="BO726" s="103"/>
      <c r="BP726">
        <f t="shared" si="1865"/>
        <v>0</v>
      </c>
      <c r="BQ726">
        <f t="shared" si="1865"/>
        <v>0</v>
      </c>
      <c r="BR726">
        <f t="shared" si="1865"/>
        <v>0</v>
      </c>
      <c r="BS726">
        <f t="shared" si="1865"/>
        <v>0</v>
      </c>
      <c r="BT726">
        <f t="shared" si="1865"/>
        <v>0</v>
      </c>
      <c r="BU726">
        <f t="shared" si="1865"/>
        <v>0</v>
      </c>
      <c r="BV726">
        <f t="shared" si="1865"/>
        <v>0</v>
      </c>
      <c r="BW726">
        <f t="shared" si="1865"/>
        <v>0</v>
      </c>
      <c r="BX726">
        <f t="shared" si="1865"/>
        <v>0</v>
      </c>
      <c r="BY726">
        <f t="shared" si="1865"/>
        <v>0</v>
      </c>
      <c r="BZ726">
        <f t="shared" si="1866"/>
        <v>0</v>
      </c>
      <c r="CA726">
        <f t="shared" si="1866"/>
        <v>0</v>
      </c>
      <c r="CB726">
        <f t="shared" si="1866"/>
        <v>0</v>
      </c>
      <c r="CC726">
        <f t="shared" si="1866"/>
        <v>0</v>
      </c>
      <c r="CD726">
        <f t="shared" si="1866"/>
        <v>0</v>
      </c>
      <c r="CE726">
        <f t="shared" si="1866"/>
        <v>0</v>
      </c>
      <c r="CF726">
        <f t="shared" si="1866"/>
        <v>0</v>
      </c>
      <c r="CG726">
        <f t="shared" si="1866"/>
        <v>0</v>
      </c>
      <c r="CH726">
        <f t="shared" si="1866"/>
        <v>0</v>
      </c>
      <c r="CI726">
        <f t="shared" si="1866"/>
        <v>0</v>
      </c>
      <c r="CJ726">
        <f t="shared" si="1867"/>
        <v>0</v>
      </c>
      <c r="CK726">
        <f t="shared" si="1867"/>
        <v>0</v>
      </c>
      <c r="CL726">
        <f t="shared" si="1867"/>
        <v>0</v>
      </c>
      <c r="CM726">
        <f t="shared" si="1867"/>
        <v>0</v>
      </c>
      <c r="CN726">
        <f t="shared" si="1867"/>
        <v>0</v>
      </c>
      <c r="CO726">
        <f t="shared" si="1867"/>
        <v>0</v>
      </c>
      <c r="CP726">
        <f t="shared" si="1867"/>
        <v>0</v>
      </c>
      <c r="CQ726">
        <f t="shared" si="1867"/>
        <v>0</v>
      </c>
      <c r="CR726">
        <f t="shared" si="1867"/>
        <v>0</v>
      </c>
      <c r="CS726">
        <f t="shared" si="1867"/>
        <v>0</v>
      </c>
      <c r="CT726">
        <f t="shared" si="1868"/>
        <v>0</v>
      </c>
      <c r="CU726">
        <f t="shared" si="1868"/>
        <v>0</v>
      </c>
      <c r="CV726">
        <f t="shared" si="1868"/>
        <v>0</v>
      </c>
      <c r="CW726">
        <f t="shared" si="1868"/>
        <v>0</v>
      </c>
      <c r="CX726">
        <f t="shared" si="1868"/>
        <v>0</v>
      </c>
      <c r="CY726">
        <f t="shared" si="1868"/>
        <v>0</v>
      </c>
      <c r="CZ726">
        <f t="shared" si="1868"/>
        <v>0</v>
      </c>
      <c r="DA726">
        <f t="shared" si="1868"/>
        <v>0</v>
      </c>
      <c r="DB726">
        <f t="shared" si="1868"/>
        <v>0</v>
      </c>
      <c r="DC726">
        <f t="shared" si="1868"/>
        <v>0</v>
      </c>
      <c r="DD726">
        <f t="shared" si="1869"/>
        <v>0</v>
      </c>
      <c r="DE726">
        <f t="shared" si="1869"/>
        <v>0</v>
      </c>
      <c r="DF726">
        <f t="shared" si="1869"/>
        <v>0</v>
      </c>
      <c r="DG726">
        <f t="shared" si="1869"/>
        <v>0</v>
      </c>
      <c r="DH726">
        <f t="shared" si="1869"/>
        <v>0</v>
      </c>
      <c r="DI726">
        <f t="shared" si="1869"/>
        <v>0</v>
      </c>
      <c r="DJ726">
        <f t="shared" si="1869"/>
        <v>0</v>
      </c>
      <c r="DK726">
        <f t="shared" si="1869"/>
        <v>0</v>
      </c>
      <c r="DL726">
        <f t="shared" si="1869"/>
        <v>0</v>
      </c>
      <c r="DM726">
        <f t="shared" si="1869"/>
        <v>0</v>
      </c>
      <c r="DN726">
        <f t="shared" si="1870"/>
        <v>0</v>
      </c>
      <c r="DO726">
        <f t="shared" si="1870"/>
        <v>0</v>
      </c>
      <c r="DP726">
        <f t="shared" si="1870"/>
        <v>0</v>
      </c>
      <c r="DQ726">
        <f t="shared" si="1870"/>
        <v>0</v>
      </c>
      <c r="DR726">
        <f t="shared" si="1870"/>
        <v>0</v>
      </c>
      <c r="DS726">
        <f t="shared" si="1870"/>
        <v>0</v>
      </c>
      <c r="DT726">
        <f t="shared" si="1870"/>
        <v>0</v>
      </c>
      <c r="DU726">
        <f t="shared" si="1870"/>
        <v>0</v>
      </c>
      <c r="DV726">
        <f t="shared" si="1870"/>
        <v>0</v>
      </c>
      <c r="DW726">
        <f t="shared" si="1870"/>
        <v>0</v>
      </c>
      <c r="DX726">
        <f t="shared" si="1871"/>
        <v>0</v>
      </c>
      <c r="DY726">
        <f t="shared" si="1871"/>
        <v>0</v>
      </c>
      <c r="DZ726">
        <f t="shared" si="1871"/>
        <v>0</v>
      </c>
    </row>
    <row r="727" spans="1:130">
      <c r="A727" s="106"/>
      <c r="B727" s="19" t="s">
        <v>205</v>
      </c>
      <c r="C727" s="97"/>
      <c r="D727" s="34"/>
      <c r="E727" s="34"/>
      <c r="F727" s="34"/>
      <c r="G727" s="34"/>
      <c r="H727" s="34"/>
      <c r="I727" s="34"/>
      <c r="J727" s="34"/>
      <c r="K727" s="34"/>
      <c r="L727" s="34">
        <v>0</v>
      </c>
      <c r="M727" s="34">
        <v>0</v>
      </c>
      <c r="N727" s="34">
        <v>0</v>
      </c>
      <c r="O727" s="107">
        <v>0</v>
      </c>
      <c r="P727" s="34">
        <v>0</v>
      </c>
      <c r="Q727" s="34">
        <v>0</v>
      </c>
      <c r="R727" s="34">
        <v>0</v>
      </c>
      <c r="S727" s="34">
        <v>0</v>
      </c>
      <c r="T727" s="34">
        <v>0</v>
      </c>
      <c r="U727" s="34">
        <v>0</v>
      </c>
      <c r="V727" s="34">
        <v>0</v>
      </c>
      <c r="W727" s="34">
        <v>0</v>
      </c>
      <c r="X727" s="34">
        <v>0</v>
      </c>
      <c r="Y727" s="34">
        <v>0</v>
      </c>
      <c r="Z727" s="34">
        <v>0</v>
      </c>
      <c r="AA727" s="34">
        <v>0</v>
      </c>
      <c r="AB727" s="34">
        <v>0</v>
      </c>
      <c r="AC727" s="34">
        <v>0</v>
      </c>
      <c r="AD727" s="34">
        <v>0</v>
      </c>
      <c r="AE727" s="34">
        <v>0</v>
      </c>
      <c r="AF727" s="34">
        <v>0</v>
      </c>
      <c r="AG727" s="34">
        <v>0</v>
      </c>
      <c r="AH727" s="34">
        <v>2.3130367999999999</v>
      </c>
      <c r="AI727" s="34">
        <v>2.1494342999999998</v>
      </c>
      <c r="AJ727" s="34">
        <v>0.10499760000000001</v>
      </c>
      <c r="AK727" s="34">
        <v>0.108</v>
      </c>
      <c r="AL727" s="34">
        <v>0.94461880000000009</v>
      </c>
      <c r="AM727" s="34">
        <v>0.1068163</v>
      </c>
      <c r="AN727" s="34">
        <v>1E-3</v>
      </c>
      <c r="AO727" s="34">
        <v>0</v>
      </c>
      <c r="AP727" s="34">
        <v>0</v>
      </c>
      <c r="AQ727" s="34">
        <v>0</v>
      </c>
      <c r="AR727" s="34">
        <v>0</v>
      </c>
      <c r="AS727" s="34">
        <v>0</v>
      </c>
      <c r="AT727" s="34">
        <v>0</v>
      </c>
      <c r="AU727" s="34">
        <v>0</v>
      </c>
      <c r="AV727" s="34">
        <v>0</v>
      </c>
      <c r="AW727" s="34">
        <v>0</v>
      </c>
      <c r="AX727" s="34">
        <v>0</v>
      </c>
      <c r="AY727" s="34">
        <v>0</v>
      </c>
      <c r="AZ727" s="34">
        <v>0</v>
      </c>
      <c r="BA727" s="34">
        <v>0</v>
      </c>
      <c r="BB727" s="34">
        <v>0</v>
      </c>
      <c r="BC727" s="34">
        <v>0</v>
      </c>
      <c r="BD727" s="34">
        <v>0.1513938</v>
      </c>
      <c r="BE727" s="43">
        <v>1.1722349999999999</v>
      </c>
      <c r="BF727" s="18">
        <v>4.6160082000000004</v>
      </c>
      <c r="BG727" s="18">
        <v>4.3047198</v>
      </c>
      <c r="BH727" s="18">
        <v>4.2016425999999996</v>
      </c>
      <c r="BI727" s="18">
        <v>4.5921197000000005</v>
      </c>
      <c r="BJ727" s="41">
        <v>0.10305</v>
      </c>
      <c r="BK727" s="118">
        <v>0</v>
      </c>
      <c r="BL727" s="118">
        <v>5.3059804000000002</v>
      </c>
      <c r="BM727" s="118">
        <v>0</v>
      </c>
      <c r="BN727" s="118">
        <v>5</v>
      </c>
      <c r="BO727" s="103"/>
      <c r="BP727">
        <f t="shared" si="1865"/>
        <v>0</v>
      </c>
      <c r="BQ727">
        <f t="shared" si="1865"/>
        <v>0</v>
      </c>
      <c r="BR727">
        <f t="shared" si="1865"/>
        <v>0</v>
      </c>
      <c r="BS727">
        <f t="shared" si="1865"/>
        <v>0</v>
      </c>
      <c r="BT727">
        <f t="shared" si="1865"/>
        <v>0</v>
      </c>
      <c r="BU727">
        <f t="shared" si="1865"/>
        <v>0</v>
      </c>
      <c r="BV727">
        <f t="shared" si="1865"/>
        <v>0</v>
      </c>
      <c r="BW727">
        <f t="shared" si="1865"/>
        <v>0</v>
      </c>
      <c r="BX727">
        <f t="shared" si="1865"/>
        <v>0</v>
      </c>
      <c r="BY727">
        <f t="shared" si="1865"/>
        <v>0</v>
      </c>
      <c r="BZ727">
        <f t="shared" si="1866"/>
        <v>0</v>
      </c>
      <c r="CA727">
        <f t="shared" si="1866"/>
        <v>0</v>
      </c>
      <c r="CB727">
        <f t="shared" si="1866"/>
        <v>0</v>
      </c>
      <c r="CC727">
        <f t="shared" si="1866"/>
        <v>0</v>
      </c>
      <c r="CD727">
        <f t="shared" si="1866"/>
        <v>0</v>
      </c>
      <c r="CE727">
        <f t="shared" si="1866"/>
        <v>0</v>
      </c>
      <c r="CF727">
        <f t="shared" si="1866"/>
        <v>0</v>
      </c>
      <c r="CG727">
        <f t="shared" si="1866"/>
        <v>0</v>
      </c>
      <c r="CH727">
        <f t="shared" si="1866"/>
        <v>0</v>
      </c>
      <c r="CI727">
        <f t="shared" si="1866"/>
        <v>0</v>
      </c>
      <c r="CJ727">
        <f t="shared" si="1867"/>
        <v>0</v>
      </c>
      <c r="CK727">
        <f t="shared" si="1867"/>
        <v>0</v>
      </c>
      <c r="CL727">
        <f t="shared" si="1867"/>
        <v>0</v>
      </c>
      <c r="CM727">
        <f t="shared" si="1867"/>
        <v>0</v>
      </c>
      <c r="CN727">
        <f t="shared" si="1867"/>
        <v>0</v>
      </c>
      <c r="CO727">
        <f t="shared" si="1867"/>
        <v>0</v>
      </c>
      <c r="CP727">
        <f t="shared" si="1867"/>
        <v>0</v>
      </c>
      <c r="CQ727">
        <f t="shared" si="1867"/>
        <v>0</v>
      </c>
      <c r="CR727">
        <f t="shared" si="1867"/>
        <v>0</v>
      </c>
      <c r="CS727">
        <f t="shared" si="1867"/>
        <v>0</v>
      </c>
      <c r="CT727">
        <f t="shared" si="1868"/>
        <v>0</v>
      </c>
      <c r="CU727">
        <f t="shared" si="1868"/>
        <v>0</v>
      </c>
      <c r="CV727">
        <f t="shared" si="1868"/>
        <v>0</v>
      </c>
      <c r="CW727">
        <f t="shared" si="1868"/>
        <v>0</v>
      </c>
      <c r="CX727">
        <f t="shared" si="1868"/>
        <v>0</v>
      </c>
      <c r="CY727">
        <f t="shared" si="1868"/>
        <v>0</v>
      </c>
      <c r="CZ727">
        <f t="shared" si="1868"/>
        <v>0</v>
      </c>
      <c r="DA727">
        <f t="shared" si="1868"/>
        <v>0</v>
      </c>
      <c r="DB727">
        <f t="shared" si="1868"/>
        <v>0</v>
      </c>
      <c r="DC727">
        <f t="shared" si="1868"/>
        <v>0</v>
      </c>
      <c r="DD727">
        <f t="shared" si="1869"/>
        <v>0</v>
      </c>
      <c r="DE727">
        <f t="shared" si="1869"/>
        <v>0</v>
      </c>
      <c r="DF727">
        <f t="shared" si="1869"/>
        <v>0</v>
      </c>
      <c r="DG727">
        <f t="shared" si="1869"/>
        <v>0</v>
      </c>
      <c r="DH727">
        <f t="shared" si="1869"/>
        <v>0</v>
      </c>
      <c r="DI727">
        <f t="shared" si="1869"/>
        <v>0</v>
      </c>
      <c r="DJ727">
        <f t="shared" si="1869"/>
        <v>0</v>
      </c>
      <c r="DK727">
        <f t="shared" si="1869"/>
        <v>0</v>
      </c>
      <c r="DL727">
        <f t="shared" si="1869"/>
        <v>0</v>
      </c>
      <c r="DM727">
        <f t="shared" si="1869"/>
        <v>0</v>
      </c>
      <c r="DN727">
        <f t="shared" si="1870"/>
        <v>0</v>
      </c>
      <c r="DO727">
        <f t="shared" si="1870"/>
        <v>0</v>
      </c>
      <c r="DP727">
        <f t="shared" si="1870"/>
        <v>0</v>
      </c>
      <c r="DQ727">
        <f t="shared" si="1870"/>
        <v>0</v>
      </c>
      <c r="DR727">
        <f t="shared" si="1870"/>
        <v>0</v>
      </c>
      <c r="DS727">
        <f t="shared" si="1870"/>
        <v>0</v>
      </c>
      <c r="DT727">
        <f t="shared" si="1870"/>
        <v>0</v>
      </c>
      <c r="DU727">
        <f t="shared" si="1870"/>
        <v>0</v>
      </c>
      <c r="DV727">
        <f t="shared" si="1870"/>
        <v>0</v>
      </c>
      <c r="DW727">
        <f t="shared" si="1870"/>
        <v>0</v>
      </c>
      <c r="DX727">
        <f t="shared" si="1871"/>
        <v>0</v>
      </c>
      <c r="DY727">
        <f t="shared" si="1871"/>
        <v>0</v>
      </c>
      <c r="DZ727">
        <f t="shared" si="1871"/>
        <v>0</v>
      </c>
    </row>
    <row r="728" spans="1:130" ht="15.75">
      <c r="A728" s="106"/>
      <c r="B728" s="19"/>
      <c r="C728" s="97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34"/>
      <c r="AP728" s="34"/>
      <c r="AQ728" s="34"/>
      <c r="AR728" s="34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2"/>
      <c r="BI728" s="2"/>
      <c r="BJ728" s="2"/>
      <c r="BK728" s="2"/>
      <c r="BL728" s="2"/>
      <c r="BM728" s="2"/>
      <c r="BN728" s="2"/>
      <c r="BO728" s="103"/>
    </row>
    <row r="729" spans="1:130">
      <c r="A729" s="105">
        <f>IF(LEFT(B729,1)&lt;&gt;"",IF(LEFT(B729,1)&lt;&gt;" ",COUNT($A$66:A728)+1,""),"")</f>
        <v>92</v>
      </c>
      <c r="B729" s="54" t="s">
        <v>102</v>
      </c>
      <c r="C729" s="97">
        <v>3</v>
      </c>
      <c r="D729" s="22">
        <f t="shared" ref="D729:AI729" si="1872">SUM(D730:D733)</f>
        <v>0</v>
      </c>
      <c r="E729" s="22">
        <f t="shared" si="1872"/>
        <v>0</v>
      </c>
      <c r="F729" s="22">
        <f t="shared" si="1872"/>
        <v>0</v>
      </c>
      <c r="G729" s="22">
        <f t="shared" si="1872"/>
        <v>0</v>
      </c>
      <c r="H729" s="22">
        <f t="shared" si="1872"/>
        <v>0</v>
      </c>
      <c r="I729" s="22">
        <f t="shared" si="1872"/>
        <v>0</v>
      </c>
      <c r="J729" s="22">
        <f t="shared" si="1872"/>
        <v>0</v>
      </c>
      <c r="K729" s="22">
        <f t="shared" si="1872"/>
        <v>0</v>
      </c>
      <c r="L729" s="22">
        <f t="shared" si="1872"/>
        <v>0</v>
      </c>
      <c r="M729" s="22">
        <f t="shared" si="1872"/>
        <v>0</v>
      </c>
      <c r="N729" s="22">
        <f t="shared" si="1872"/>
        <v>0</v>
      </c>
      <c r="O729" s="22">
        <f t="shared" si="1872"/>
        <v>0</v>
      </c>
      <c r="P729" s="22">
        <f t="shared" si="1872"/>
        <v>0</v>
      </c>
      <c r="Q729" s="22">
        <f t="shared" si="1872"/>
        <v>0</v>
      </c>
      <c r="R729" s="22">
        <f t="shared" si="1872"/>
        <v>0</v>
      </c>
      <c r="S729" s="22">
        <f t="shared" si="1872"/>
        <v>0</v>
      </c>
      <c r="T729" s="22">
        <f t="shared" si="1872"/>
        <v>0</v>
      </c>
      <c r="U729" s="22">
        <f t="shared" si="1872"/>
        <v>0</v>
      </c>
      <c r="V729" s="22">
        <f t="shared" si="1872"/>
        <v>0.6</v>
      </c>
      <c r="W729" s="22">
        <f t="shared" si="1872"/>
        <v>1.9000000000000001</v>
      </c>
      <c r="X729" s="22">
        <f t="shared" si="1872"/>
        <v>0</v>
      </c>
      <c r="Y729" s="22">
        <f t="shared" si="1872"/>
        <v>11.3</v>
      </c>
      <c r="Z729" s="22">
        <f t="shared" si="1872"/>
        <v>19357.7</v>
      </c>
      <c r="AA729" s="22">
        <f t="shared" si="1872"/>
        <v>24667.8</v>
      </c>
      <c r="AB729" s="22">
        <f t="shared" si="1872"/>
        <v>19223.900000000001</v>
      </c>
      <c r="AC729" s="22">
        <f t="shared" si="1872"/>
        <v>28600</v>
      </c>
      <c r="AD729" s="22">
        <f t="shared" si="1872"/>
        <v>45500</v>
      </c>
      <c r="AE729" s="22">
        <f t="shared" si="1872"/>
        <v>52300</v>
      </c>
      <c r="AF729" s="22">
        <f t="shared" si="1872"/>
        <v>51902.9</v>
      </c>
      <c r="AG729" s="22">
        <f t="shared" si="1872"/>
        <v>50635.5</v>
      </c>
      <c r="AH729" s="22">
        <f t="shared" si="1872"/>
        <v>54300</v>
      </c>
      <c r="AI729" s="22">
        <f t="shared" si="1872"/>
        <v>0</v>
      </c>
      <c r="AJ729" s="22">
        <f t="shared" ref="AJ729:BK729" si="1873">SUM(AJ730:AJ733)</f>
        <v>0</v>
      </c>
      <c r="AK729" s="22">
        <f t="shared" si="1873"/>
        <v>0</v>
      </c>
      <c r="AL729" s="22">
        <f t="shared" si="1873"/>
        <v>0</v>
      </c>
      <c r="AM729" s="22">
        <f t="shared" si="1873"/>
        <v>0</v>
      </c>
      <c r="AN729" s="22">
        <f t="shared" si="1873"/>
        <v>0</v>
      </c>
      <c r="AO729" s="22">
        <f t="shared" si="1873"/>
        <v>0</v>
      </c>
      <c r="AP729" s="22">
        <f t="shared" si="1873"/>
        <v>0</v>
      </c>
      <c r="AQ729" s="22">
        <f t="shared" si="1873"/>
        <v>0</v>
      </c>
      <c r="AR729" s="22">
        <f t="shared" si="1873"/>
        <v>0</v>
      </c>
      <c r="AS729" s="22">
        <f t="shared" si="1873"/>
        <v>0</v>
      </c>
      <c r="AT729" s="22">
        <f t="shared" si="1873"/>
        <v>3.0000000000000001E-3</v>
      </c>
      <c r="AU729" s="22">
        <f t="shared" si="1873"/>
        <v>0</v>
      </c>
      <c r="AV729" s="22">
        <f t="shared" si="1873"/>
        <v>0</v>
      </c>
      <c r="AW729" s="22">
        <f t="shared" si="1873"/>
        <v>0</v>
      </c>
      <c r="AX729" s="22">
        <f t="shared" si="1873"/>
        <v>0</v>
      </c>
      <c r="AY729" s="22">
        <f t="shared" si="1873"/>
        <v>0</v>
      </c>
      <c r="AZ729" s="22">
        <f t="shared" si="1873"/>
        <v>0</v>
      </c>
      <c r="BA729" s="22">
        <f t="shared" si="1873"/>
        <v>0</v>
      </c>
      <c r="BB729" s="22">
        <f t="shared" si="1873"/>
        <v>0</v>
      </c>
      <c r="BC729" s="22">
        <f t="shared" si="1873"/>
        <v>0</v>
      </c>
      <c r="BD729" s="22">
        <f t="shared" si="1873"/>
        <v>0</v>
      </c>
      <c r="BE729" s="22">
        <f t="shared" si="1873"/>
        <v>32</v>
      </c>
      <c r="BF729" s="22">
        <f t="shared" ref="BF729" si="1874">SUM(BF730:BF733)</f>
        <v>91</v>
      </c>
      <c r="BG729" s="22">
        <f t="shared" si="1873"/>
        <v>0</v>
      </c>
      <c r="BH729" s="22">
        <f t="shared" si="1873"/>
        <v>123</v>
      </c>
      <c r="BI729" s="22">
        <f t="shared" si="1873"/>
        <v>0</v>
      </c>
      <c r="BJ729" s="4">
        <f t="shared" si="1873"/>
        <v>15</v>
      </c>
      <c r="BK729" s="4">
        <f t="shared" si="1873"/>
        <v>6</v>
      </c>
      <c r="BL729" s="4">
        <f>SUM(BL730:BL733)</f>
        <v>8</v>
      </c>
      <c r="BM729" s="22">
        <f t="shared" ref="BM729:BN729" si="1875">SUM(BM730:BM733)</f>
        <v>3</v>
      </c>
      <c r="BN729" s="22">
        <f t="shared" si="1875"/>
        <v>0</v>
      </c>
      <c r="BO729" s="103"/>
      <c r="BP729">
        <f t="shared" ref="BP729:BY733" si="1876">IF($C729&lt;&gt;"",IF(D729&gt;0,1,0),0)</f>
        <v>0</v>
      </c>
      <c r="BQ729">
        <f t="shared" si="1876"/>
        <v>0</v>
      </c>
      <c r="BR729">
        <f t="shared" si="1876"/>
        <v>0</v>
      </c>
      <c r="BS729">
        <f t="shared" si="1876"/>
        <v>0</v>
      </c>
      <c r="BT729">
        <f t="shared" si="1876"/>
        <v>0</v>
      </c>
      <c r="BU729">
        <f t="shared" si="1876"/>
        <v>0</v>
      </c>
      <c r="BV729">
        <f t="shared" si="1876"/>
        <v>0</v>
      </c>
      <c r="BW729">
        <f t="shared" si="1876"/>
        <v>0</v>
      </c>
      <c r="BX729">
        <f t="shared" si="1876"/>
        <v>0</v>
      </c>
      <c r="BY729">
        <f t="shared" si="1876"/>
        <v>0</v>
      </c>
      <c r="BZ729">
        <f t="shared" ref="BZ729:CI733" si="1877">IF($C729&lt;&gt;"",IF(N729&gt;0,1,0),0)</f>
        <v>0</v>
      </c>
      <c r="CA729">
        <f t="shared" si="1877"/>
        <v>0</v>
      </c>
      <c r="CB729">
        <f t="shared" si="1877"/>
        <v>0</v>
      </c>
      <c r="CC729">
        <f t="shared" si="1877"/>
        <v>0</v>
      </c>
      <c r="CD729">
        <f t="shared" si="1877"/>
        <v>0</v>
      </c>
      <c r="CE729">
        <f t="shared" si="1877"/>
        <v>0</v>
      </c>
      <c r="CF729">
        <f t="shared" si="1877"/>
        <v>0</v>
      </c>
      <c r="CG729">
        <f t="shared" si="1877"/>
        <v>0</v>
      </c>
      <c r="CH729">
        <f t="shared" si="1877"/>
        <v>1</v>
      </c>
      <c r="CI729">
        <f t="shared" si="1877"/>
        <v>1</v>
      </c>
      <c r="CJ729">
        <f t="shared" ref="CJ729:CS733" si="1878">IF($C729&lt;&gt;"",IF(X729&gt;0,1,0),0)</f>
        <v>0</v>
      </c>
      <c r="CK729">
        <f t="shared" si="1878"/>
        <v>1</v>
      </c>
      <c r="CL729">
        <f t="shared" si="1878"/>
        <v>1</v>
      </c>
      <c r="CM729">
        <f t="shared" si="1878"/>
        <v>1</v>
      </c>
      <c r="CN729">
        <f t="shared" si="1878"/>
        <v>1</v>
      </c>
      <c r="CO729">
        <f t="shared" si="1878"/>
        <v>1</v>
      </c>
      <c r="CP729">
        <f t="shared" si="1878"/>
        <v>1</v>
      </c>
      <c r="CQ729">
        <f t="shared" si="1878"/>
        <v>1</v>
      </c>
      <c r="CR729">
        <f t="shared" si="1878"/>
        <v>1</v>
      </c>
      <c r="CS729">
        <f t="shared" si="1878"/>
        <v>1</v>
      </c>
      <c r="CT729">
        <f t="shared" ref="CT729:DC733" si="1879">IF($C729&lt;&gt;"",IF(AH729&gt;0,1,0),0)</f>
        <v>1</v>
      </c>
      <c r="CU729">
        <f t="shared" si="1879"/>
        <v>0</v>
      </c>
      <c r="CV729">
        <f t="shared" si="1879"/>
        <v>0</v>
      </c>
      <c r="CW729">
        <f t="shared" si="1879"/>
        <v>0</v>
      </c>
      <c r="CX729">
        <f t="shared" si="1879"/>
        <v>0</v>
      </c>
      <c r="CY729">
        <f t="shared" si="1879"/>
        <v>0</v>
      </c>
      <c r="CZ729">
        <f t="shared" si="1879"/>
        <v>0</v>
      </c>
      <c r="DA729">
        <f t="shared" si="1879"/>
        <v>0</v>
      </c>
      <c r="DB729">
        <f t="shared" si="1879"/>
        <v>0</v>
      </c>
      <c r="DC729">
        <f t="shared" si="1879"/>
        <v>0</v>
      </c>
      <c r="DD729">
        <f t="shared" ref="DD729:DM733" si="1880">IF($C729&lt;&gt;"",IF(AR729&gt;0,1,0),0)</f>
        <v>0</v>
      </c>
      <c r="DE729">
        <f t="shared" si="1880"/>
        <v>0</v>
      </c>
      <c r="DF729">
        <f t="shared" si="1880"/>
        <v>1</v>
      </c>
      <c r="DG729">
        <f t="shared" si="1880"/>
        <v>0</v>
      </c>
      <c r="DH729">
        <f t="shared" si="1880"/>
        <v>0</v>
      </c>
      <c r="DI729">
        <f t="shared" si="1880"/>
        <v>0</v>
      </c>
      <c r="DJ729">
        <f t="shared" si="1880"/>
        <v>0</v>
      </c>
      <c r="DK729">
        <f t="shared" si="1880"/>
        <v>0</v>
      </c>
      <c r="DL729">
        <f t="shared" si="1880"/>
        <v>0</v>
      </c>
      <c r="DM729">
        <f t="shared" si="1880"/>
        <v>0</v>
      </c>
      <c r="DN729">
        <f t="shared" ref="DN729:DW733" si="1881">IF($C729&lt;&gt;"",IF(BB729&gt;0,1,0),0)</f>
        <v>0</v>
      </c>
      <c r="DO729">
        <f t="shared" si="1881"/>
        <v>0</v>
      </c>
      <c r="DP729">
        <f t="shared" si="1881"/>
        <v>0</v>
      </c>
      <c r="DQ729">
        <f t="shared" si="1881"/>
        <v>1</v>
      </c>
      <c r="DR729">
        <f t="shared" si="1881"/>
        <v>1</v>
      </c>
      <c r="DS729">
        <f t="shared" si="1881"/>
        <v>0</v>
      </c>
      <c r="DT729">
        <f t="shared" si="1881"/>
        <v>1</v>
      </c>
      <c r="DU729">
        <f t="shared" si="1881"/>
        <v>0</v>
      </c>
      <c r="DV729">
        <f t="shared" si="1881"/>
        <v>1</v>
      </c>
      <c r="DW729">
        <f t="shared" si="1881"/>
        <v>1</v>
      </c>
      <c r="DX729">
        <f t="shared" ref="DX729:DZ733" si="1882">IF($C729&lt;&gt;"",IF(BL729&gt;0,1,0),0)</f>
        <v>1</v>
      </c>
      <c r="DY729">
        <f t="shared" si="1882"/>
        <v>1</v>
      </c>
      <c r="DZ729">
        <f t="shared" si="1882"/>
        <v>0</v>
      </c>
    </row>
    <row r="730" spans="1:130">
      <c r="A730" s="106"/>
      <c r="B730" s="19" t="s">
        <v>2</v>
      </c>
      <c r="C730" s="97"/>
      <c r="D730" s="18">
        <v>0</v>
      </c>
      <c r="E730" s="18">
        <v>0</v>
      </c>
      <c r="F730" s="18">
        <v>0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18">
        <v>0</v>
      </c>
      <c r="N730" s="18">
        <v>0</v>
      </c>
      <c r="O730" s="18">
        <v>0</v>
      </c>
      <c r="P730" s="18">
        <v>0</v>
      </c>
      <c r="Q730" s="18">
        <v>0</v>
      </c>
      <c r="R730" s="18">
        <v>0</v>
      </c>
      <c r="S730" s="18">
        <v>0</v>
      </c>
      <c r="T730" s="62">
        <v>0</v>
      </c>
      <c r="U730" s="62">
        <v>0</v>
      </c>
      <c r="V730" s="62">
        <v>0</v>
      </c>
      <c r="W730" s="62">
        <v>0</v>
      </c>
      <c r="X730" s="62">
        <v>0</v>
      </c>
      <c r="Y730" s="62">
        <v>0</v>
      </c>
      <c r="Z730" s="41" t="s">
        <v>16</v>
      </c>
      <c r="AA730" s="18">
        <v>1300</v>
      </c>
      <c r="AB730" s="62">
        <v>0</v>
      </c>
      <c r="AC730" s="62">
        <v>0</v>
      </c>
      <c r="AD730" s="18">
        <v>1800</v>
      </c>
      <c r="AE730" s="62">
        <v>0</v>
      </c>
      <c r="AF730" s="62">
        <v>0</v>
      </c>
      <c r="AG730" s="18">
        <v>2400</v>
      </c>
      <c r="AH730" s="62">
        <v>0</v>
      </c>
      <c r="AI730" s="62">
        <v>0</v>
      </c>
      <c r="AJ730" s="62">
        <v>0</v>
      </c>
      <c r="AK730" s="62">
        <v>0</v>
      </c>
      <c r="AL730" s="62">
        <v>0</v>
      </c>
      <c r="AM730" s="62">
        <v>0</v>
      </c>
      <c r="AN730" s="62">
        <v>0</v>
      </c>
      <c r="AO730" s="62">
        <v>0</v>
      </c>
      <c r="AP730" s="62">
        <v>0</v>
      </c>
      <c r="AQ730" s="62">
        <v>0</v>
      </c>
      <c r="AR730" s="62">
        <v>0</v>
      </c>
      <c r="AS730" s="62">
        <v>0</v>
      </c>
      <c r="AT730" s="62">
        <v>0</v>
      </c>
      <c r="AU730" s="62">
        <v>0</v>
      </c>
      <c r="AV730" s="62">
        <v>0</v>
      </c>
      <c r="AW730" s="62">
        <v>0</v>
      </c>
      <c r="AX730" s="62">
        <v>0</v>
      </c>
      <c r="AY730" s="62">
        <v>0</v>
      </c>
      <c r="AZ730" s="62">
        <v>0</v>
      </c>
      <c r="BA730" s="62">
        <v>0</v>
      </c>
      <c r="BB730" s="62">
        <v>0</v>
      </c>
      <c r="BC730" s="62">
        <v>0</v>
      </c>
      <c r="BD730" s="62">
        <v>0</v>
      </c>
      <c r="BE730" s="62">
        <v>0</v>
      </c>
      <c r="BF730" s="62">
        <v>0</v>
      </c>
      <c r="BG730" s="62">
        <v>0</v>
      </c>
      <c r="BH730" s="62">
        <v>0</v>
      </c>
      <c r="BI730" s="62">
        <v>0</v>
      </c>
      <c r="BJ730" s="118">
        <v>0</v>
      </c>
      <c r="BK730" s="118">
        <v>0</v>
      </c>
      <c r="BL730" s="118">
        <v>0</v>
      </c>
      <c r="BM730" s="62">
        <v>0</v>
      </c>
      <c r="BN730" s="62">
        <v>0</v>
      </c>
      <c r="BO730" s="103"/>
      <c r="BP730">
        <f t="shared" si="1876"/>
        <v>0</v>
      </c>
      <c r="BQ730">
        <f t="shared" si="1876"/>
        <v>0</v>
      </c>
      <c r="BR730">
        <f t="shared" si="1876"/>
        <v>0</v>
      </c>
      <c r="BS730">
        <f t="shared" si="1876"/>
        <v>0</v>
      </c>
      <c r="BT730">
        <f t="shared" si="1876"/>
        <v>0</v>
      </c>
      <c r="BU730">
        <f t="shared" si="1876"/>
        <v>0</v>
      </c>
      <c r="BV730">
        <f t="shared" si="1876"/>
        <v>0</v>
      </c>
      <c r="BW730">
        <f t="shared" si="1876"/>
        <v>0</v>
      </c>
      <c r="BX730">
        <f t="shared" si="1876"/>
        <v>0</v>
      </c>
      <c r="BY730">
        <f t="shared" si="1876"/>
        <v>0</v>
      </c>
      <c r="BZ730">
        <f t="shared" si="1877"/>
        <v>0</v>
      </c>
      <c r="CA730">
        <f t="shared" si="1877"/>
        <v>0</v>
      </c>
      <c r="CB730">
        <f t="shared" si="1877"/>
        <v>0</v>
      </c>
      <c r="CC730">
        <f t="shared" si="1877"/>
        <v>0</v>
      </c>
      <c r="CD730">
        <f t="shared" si="1877"/>
        <v>0</v>
      </c>
      <c r="CE730">
        <f t="shared" si="1877"/>
        <v>0</v>
      </c>
      <c r="CF730">
        <f t="shared" si="1877"/>
        <v>0</v>
      </c>
      <c r="CG730">
        <f t="shared" si="1877"/>
        <v>0</v>
      </c>
      <c r="CH730">
        <f t="shared" si="1877"/>
        <v>0</v>
      </c>
      <c r="CI730">
        <f t="shared" si="1877"/>
        <v>0</v>
      </c>
      <c r="CJ730">
        <f t="shared" si="1878"/>
        <v>0</v>
      </c>
      <c r="CK730">
        <f t="shared" si="1878"/>
        <v>0</v>
      </c>
      <c r="CL730">
        <f t="shared" si="1878"/>
        <v>0</v>
      </c>
      <c r="CM730">
        <f t="shared" si="1878"/>
        <v>0</v>
      </c>
      <c r="CN730">
        <f t="shared" si="1878"/>
        <v>0</v>
      </c>
      <c r="CO730">
        <f t="shared" si="1878"/>
        <v>0</v>
      </c>
      <c r="CP730">
        <f t="shared" si="1878"/>
        <v>0</v>
      </c>
      <c r="CQ730">
        <f t="shared" si="1878"/>
        <v>0</v>
      </c>
      <c r="CR730">
        <f t="shared" si="1878"/>
        <v>0</v>
      </c>
      <c r="CS730">
        <f t="shared" si="1878"/>
        <v>0</v>
      </c>
      <c r="CT730">
        <f t="shared" si="1879"/>
        <v>0</v>
      </c>
      <c r="CU730">
        <f t="shared" si="1879"/>
        <v>0</v>
      </c>
      <c r="CV730">
        <f t="shared" si="1879"/>
        <v>0</v>
      </c>
      <c r="CW730">
        <f t="shared" si="1879"/>
        <v>0</v>
      </c>
      <c r="CX730">
        <f t="shared" si="1879"/>
        <v>0</v>
      </c>
      <c r="CY730">
        <f t="shared" si="1879"/>
        <v>0</v>
      </c>
      <c r="CZ730">
        <f t="shared" si="1879"/>
        <v>0</v>
      </c>
      <c r="DA730">
        <f t="shared" si="1879"/>
        <v>0</v>
      </c>
      <c r="DB730">
        <f t="shared" si="1879"/>
        <v>0</v>
      </c>
      <c r="DC730">
        <f t="shared" si="1879"/>
        <v>0</v>
      </c>
      <c r="DD730">
        <f t="shared" si="1880"/>
        <v>0</v>
      </c>
      <c r="DE730">
        <f t="shared" si="1880"/>
        <v>0</v>
      </c>
      <c r="DF730">
        <f t="shared" si="1880"/>
        <v>0</v>
      </c>
      <c r="DG730">
        <f t="shared" si="1880"/>
        <v>0</v>
      </c>
      <c r="DH730">
        <f t="shared" si="1880"/>
        <v>0</v>
      </c>
      <c r="DI730">
        <f t="shared" si="1880"/>
        <v>0</v>
      </c>
      <c r="DJ730">
        <f t="shared" si="1880"/>
        <v>0</v>
      </c>
      <c r="DK730">
        <f t="shared" si="1880"/>
        <v>0</v>
      </c>
      <c r="DL730">
        <f t="shared" si="1880"/>
        <v>0</v>
      </c>
      <c r="DM730">
        <f t="shared" si="1880"/>
        <v>0</v>
      </c>
      <c r="DN730">
        <f t="shared" si="1881"/>
        <v>0</v>
      </c>
      <c r="DO730">
        <f t="shared" si="1881"/>
        <v>0</v>
      </c>
      <c r="DP730">
        <f t="shared" si="1881"/>
        <v>0</v>
      </c>
      <c r="DQ730">
        <f t="shared" si="1881"/>
        <v>0</v>
      </c>
      <c r="DR730">
        <f t="shared" si="1881"/>
        <v>0</v>
      </c>
      <c r="DS730">
        <f t="shared" si="1881"/>
        <v>0</v>
      </c>
      <c r="DT730">
        <f t="shared" si="1881"/>
        <v>0</v>
      </c>
      <c r="DU730">
        <f t="shared" si="1881"/>
        <v>0</v>
      </c>
      <c r="DV730">
        <f t="shared" si="1881"/>
        <v>0</v>
      </c>
      <c r="DW730">
        <f t="shared" si="1881"/>
        <v>0</v>
      </c>
      <c r="DX730">
        <f t="shared" si="1882"/>
        <v>0</v>
      </c>
      <c r="DY730">
        <f t="shared" si="1882"/>
        <v>0</v>
      </c>
      <c r="DZ730">
        <f t="shared" si="1882"/>
        <v>0</v>
      </c>
    </row>
    <row r="731" spans="1:130">
      <c r="A731" s="106"/>
      <c r="B731" s="59" t="s">
        <v>3</v>
      </c>
      <c r="C731" s="96"/>
      <c r="D731" s="18">
        <v>0</v>
      </c>
      <c r="E731" s="18">
        <v>0</v>
      </c>
      <c r="F731" s="18">
        <v>0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8">
        <v>0</v>
      </c>
      <c r="V731" s="18">
        <v>0.6</v>
      </c>
      <c r="W731" s="18">
        <v>0</v>
      </c>
      <c r="X731" s="18">
        <v>0</v>
      </c>
      <c r="Y731" s="18">
        <v>4.7</v>
      </c>
      <c r="Z731" s="18">
        <v>2.8000000000000003</v>
      </c>
      <c r="AA731" s="18">
        <v>0</v>
      </c>
      <c r="AB731" s="18">
        <v>0</v>
      </c>
      <c r="AC731" s="18">
        <v>0</v>
      </c>
      <c r="AD731" s="18">
        <v>0</v>
      </c>
      <c r="AE731" s="18">
        <v>0</v>
      </c>
      <c r="AF731" s="18">
        <v>0.9</v>
      </c>
      <c r="AG731" s="18">
        <v>1.2</v>
      </c>
      <c r="AH731" s="18">
        <v>0</v>
      </c>
      <c r="AI731" s="18">
        <v>0</v>
      </c>
      <c r="AJ731" s="18">
        <v>0</v>
      </c>
      <c r="AK731" s="18">
        <v>0</v>
      </c>
      <c r="AL731" s="18">
        <v>0</v>
      </c>
      <c r="AM731" s="18">
        <v>0</v>
      </c>
      <c r="AN731" s="18">
        <v>0</v>
      </c>
      <c r="AO731" s="18">
        <v>0</v>
      </c>
      <c r="AP731" s="18">
        <v>0</v>
      </c>
      <c r="AQ731" s="18">
        <v>0</v>
      </c>
      <c r="AR731" s="18">
        <v>0</v>
      </c>
      <c r="AS731" s="18">
        <v>0</v>
      </c>
      <c r="AT731" s="18">
        <v>0</v>
      </c>
      <c r="AU731" s="18">
        <v>0</v>
      </c>
      <c r="AV731" s="18">
        <v>0</v>
      </c>
      <c r="AW731" s="18">
        <v>0</v>
      </c>
      <c r="AX731" s="18">
        <v>0</v>
      </c>
      <c r="AY731" s="18">
        <v>0</v>
      </c>
      <c r="AZ731" s="18">
        <v>0</v>
      </c>
      <c r="BA731" s="18">
        <v>0</v>
      </c>
      <c r="BB731" s="18">
        <v>0</v>
      </c>
      <c r="BC731" s="18">
        <v>0</v>
      </c>
      <c r="BD731" s="18">
        <v>0</v>
      </c>
      <c r="BE731" s="25">
        <v>0</v>
      </c>
      <c r="BF731" s="18">
        <v>0</v>
      </c>
      <c r="BG731" s="18">
        <v>0</v>
      </c>
      <c r="BH731" s="18">
        <v>0</v>
      </c>
      <c r="BI731" s="18">
        <v>0</v>
      </c>
      <c r="BJ731" s="118">
        <v>0</v>
      </c>
      <c r="BK731" s="118">
        <v>0</v>
      </c>
      <c r="BL731" s="118">
        <v>0</v>
      </c>
      <c r="BM731" s="18">
        <v>0</v>
      </c>
      <c r="BN731" s="18">
        <v>0</v>
      </c>
      <c r="BO731" s="103"/>
      <c r="BP731">
        <f t="shared" si="1876"/>
        <v>0</v>
      </c>
      <c r="BQ731">
        <f t="shared" si="1876"/>
        <v>0</v>
      </c>
      <c r="BR731">
        <f t="shared" si="1876"/>
        <v>0</v>
      </c>
      <c r="BS731">
        <f t="shared" si="1876"/>
        <v>0</v>
      </c>
      <c r="BT731">
        <f t="shared" si="1876"/>
        <v>0</v>
      </c>
      <c r="BU731">
        <f t="shared" si="1876"/>
        <v>0</v>
      </c>
      <c r="BV731">
        <f t="shared" si="1876"/>
        <v>0</v>
      </c>
      <c r="BW731">
        <f t="shared" si="1876"/>
        <v>0</v>
      </c>
      <c r="BX731">
        <f t="shared" si="1876"/>
        <v>0</v>
      </c>
      <c r="BY731">
        <f t="shared" si="1876"/>
        <v>0</v>
      </c>
      <c r="BZ731">
        <f t="shared" si="1877"/>
        <v>0</v>
      </c>
      <c r="CA731">
        <f t="shared" si="1877"/>
        <v>0</v>
      </c>
      <c r="CB731">
        <f t="shared" si="1877"/>
        <v>0</v>
      </c>
      <c r="CC731">
        <f t="shared" si="1877"/>
        <v>0</v>
      </c>
      <c r="CD731">
        <f t="shared" si="1877"/>
        <v>0</v>
      </c>
      <c r="CE731">
        <f t="shared" si="1877"/>
        <v>0</v>
      </c>
      <c r="CF731">
        <f t="shared" si="1877"/>
        <v>0</v>
      </c>
      <c r="CG731">
        <f t="shared" si="1877"/>
        <v>0</v>
      </c>
      <c r="CH731">
        <f t="shared" si="1877"/>
        <v>0</v>
      </c>
      <c r="CI731">
        <f t="shared" si="1877"/>
        <v>0</v>
      </c>
      <c r="CJ731">
        <f t="shared" si="1878"/>
        <v>0</v>
      </c>
      <c r="CK731">
        <f t="shared" si="1878"/>
        <v>0</v>
      </c>
      <c r="CL731">
        <f t="shared" si="1878"/>
        <v>0</v>
      </c>
      <c r="CM731">
        <f t="shared" si="1878"/>
        <v>0</v>
      </c>
      <c r="CN731">
        <f t="shared" si="1878"/>
        <v>0</v>
      </c>
      <c r="CO731">
        <f t="shared" si="1878"/>
        <v>0</v>
      </c>
      <c r="CP731">
        <f t="shared" si="1878"/>
        <v>0</v>
      </c>
      <c r="CQ731">
        <f t="shared" si="1878"/>
        <v>0</v>
      </c>
      <c r="CR731">
        <f t="shared" si="1878"/>
        <v>0</v>
      </c>
      <c r="CS731">
        <f t="shared" si="1878"/>
        <v>0</v>
      </c>
      <c r="CT731">
        <f t="shared" si="1879"/>
        <v>0</v>
      </c>
      <c r="CU731">
        <f t="shared" si="1879"/>
        <v>0</v>
      </c>
      <c r="CV731">
        <f t="shared" si="1879"/>
        <v>0</v>
      </c>
      <c r="CW731">
        <f t="shared" si="1879"/>
        <v>0</v>
      </c>
      <c r="CX731">
        <f t="shared" si="1879"/>
        <v>0</v>
      </c>
      <c r="CY731">
        <f t="shared" si="1879"/>
        <v>0</v>
      </c>
      <c r="CZ731">
        <f t="shared" si="1879"/>
        <v>0</v>
      </c>
      <c r="DA731">
        <f t="shared" si="1879"/>
        <v>0</v>
      </c>
      <c r="DB731">
        <f t="shared" si="1879"/>
        <v>0</v>
      </c>
      <c r="DC731">
        <f t="shared" si="1879"/>
        <v>0</v>
      </c>
      <c r="DD731">
        <f t="shared" si="1880"/>
        <v>0</v>
      </c>
      <c r="DE731">
        <f t="shared" si="1880"/>
        <v>0</v>
      </c>
      <c r="DF731">
        <f t="shared" si="1880"/>
        <v>0</v>
      </c>
      <c r="DG731">
        <f t="shared" si="1880"/>
        <v>0</v>
      </c>
      <c r="DH731">
        <f t="shared" si="1880"/>
        <v>0</v>
      </c>
      <c r="DI731">
        <f t="shared" si="1880"/>
        <v>0</v>
      </c>
      <c r="DJ731">
        <f t="shared" si="1880"/>
        <v>0</v>
      </c>
      <c r="DK731">
        <f t="shared" si="1880"/>
        <v>0</v>
      </c>
      <c r="DL731">
        <f t="shared" si="1880"/>
        <v>0</v>
      </c>
      <c r="DM731">
        <f t="shared" si="1880"/>
        <v>0</v>
      </c>
      <c r="DN731">
        <f t="shared" si="1881"/>
        <v>0</v>
      </c>
      <c r="DO731">
        <f t="shared" si="1881"/>
        <v>0</v>
      </c>
      <c r="DP731">
        <f t="shared" si="1881"/>
        <v>0</v>
      </c>
      <c r="DQ731">
        <f t="shared" si="1881"/>
        <v>0</v>
      </c>
      <c r="DR731">
        <f t="shared" si="1881"/>
        <v>0</v>
      </c>
      <c r="DS731">
        <f t="shared" si="1881"/>
        <v>0</v>
      </c>
      <c r="DT731">
        <f t="shared" si="1881"/>
        <v>0</v>
      </c>
      <c r="DU731">
        <f t="shared" si="1881"/>
        <v>0</v>
      </c>
      <c r="DV731">
        <f t="shared" si="1881"/>
        <v>0</v>
      </c>
      <c r="DW731">
        <f t="shared" si="1881"/>
        <v>0</v>
      </c>
      <c r="DX731">
        <f t="shared" si="1882"/>
        <v>0</v>
      </c>
      <c r="DY731">
        <f t="shared" si="1882"/>
        <v>0</v>
      </c>
      <c r="DZ731">
        <f t="shared" si="1882"/>
        <v>0</v>
      </c>
    </row>
    <row r="732" spans="1:130">
      <c r="A732" s="106"/>
      <c r="B732" s="19" t="s">
        <v>18</v>
      </c>
      <c r="C732" s="96"/>
      <c r="D732" s="34">
        <v>0</v>
      </c>
      <c r="E732" s="34">
        <v>0</v>
      </c>
      <c r="F732" s="34">
        <v>0</v>
      </c>
      <c r="G732" s="34">
        <v>0</v>
      </c>
      <c r="H732" s="34">
        <v>0</v>
      </c>
      <c r="I732" s="34">
        <v>0</v>
      </c>
      <c r="J732" s="34">
        <v>0</v>
      </c>
      <c r="K732" s="34">
        <v>0</v>
      </c>
      <c r="L732" s="34">
        <v>0</v>
      </c>
      <c r="M732" s="34">
        <v>0</v>
      </c>
      <c r="N732" s="34">
        <v>0</v>
      </c>
      <c r="O732" s="34">
        <v>0</v>
      </c>
      <c r="P732" s="34">
        <v>0</v>
      </c>
      <c r="Q732" s="34">
        <v>0</v>
      </c>
      <c r="R732" s="34">
        <v>0</v>
      </c>
      <c r="S732" s="34">
        <v>0</v>
      </c>
      <c r="T732" s="34">
        <v>0</v>
      </c>
      <c r="U732" s="34">
        <v>0</v>
      </c>
      <c r="V732" s="34">
        <v>0</v>
      </c>
      <c r="W732" s="34">
        <v>0</v>
      </c>
      <c r="X732" s="34">
        <v>0</v>
      </c>
      <c r="Y732" s="34">
        <v>0</v>
      </c>
      <c r="Z732" s="34">
        <v>18800</v>
      </c>
      <c r="AA732" s="34">
        <v>23280</v>
      </c>
      <c r="AB732" s="34">
        <v>19213</v>
      </c>
      <c r="AC732" s="34">
        <v>28600</v>
      </c>
      <c r="AD732" s="34">
        <v>43700</v>
      </c>
      <c r="AE732" s="34">
        <v>52300</v>
      </c>
      <c r="AF732" s="34">
        <v>51902</v>
      </c>
      <c r="AG732" s="34">
        <v>48231</v>
      </c>
      <c r="AH732" s="34">
        <v>54300</v>
      </c>
      <c r="AI732" s="34">
        <v>0</v>
      </c>
      <c r="AJ732" s="34">
        <v>0</v>
      </c>
      <c r="AK732" s="34">
        <v>0</v>
      </c>
      <c r="AL732" s="34">
        <v>0</v>
      </c>
      <c r="AM732" s="34">
        <v>0</v>
      </c>
      <c r="AN732" s="34">
        <v>0</v>
      </c>
      <c r="AO732" s="34">
        <v>0</v>
      </c>
      <c r="AP732" s="34">
        <v>0</v>
      </c>
      <c r="AQ732" s="34">
        <v>0</v>
      </c>
      <c r="AR732" s="34">
        <v>0</v>
      </c>
      <c r="AS732" s="34">
        <v>0</v>
      </c>
      <c r="AT732" s="34">
        <v>0</v>
      </c>
      <c r="AU732" s="34">
        <v>0</v>
      </c>
      <c r="AV732" s="34">
        <v>0</v>
      </c>
      <c r="AW732" s="34">
        <v>0</v>
      </c>
      <c r="AX732" s="34">
        <v>0</v>
      </c>
      <c r="AY732" s="34">
        <v>0</v>
      </c>
      <c r="AZ732" s="34">
        <v>0</v>
      </c>
      <c r="BA732" s="34">
        <v>0</v>
      </c>
      <c r="BB732" s="34">
        <v>0</v>
      </c>
      <c r="BC732" s="34">
        <v>0</v>
      </c>
      <c r="BD732" s="34">
        <v>0</v>
      </c>
      <c r="BE732" s="43">
        <v>0</v>
      </c>
      <c r="BF732" s="34">
        <v>0</v>
      </c>
      <c r="BG732" s="34">
        <v>0</v>
      </c>
      <c r="BH732" s="34">
        <v>0</v>
      </c>
      <c r="BI732" s="34">
        <v>0</v>
      </c>
      <c r="BJ732" s="118">
        <v>0</v>
      </c>
      <c r="BK732" s="118">
        <v>0</v>
      </c>
      <c r="BL732" s="118">
        <v>0</v>
      </c>
      <c r="BM732" s="34">
        <v>0</v>
      </c>
      <c r="BN732" s="34">
        <v>0</v>
      </c>
      <c r="BO732" s="103"/>
      <c r="BP732">
        <f t="shared" si="1876"/>
        <v>0</v>
      </c>
      <c r="BQ732">
        <f t="shared" si="1876"/>
        <v>0</v>
      </c>
      <c r="BR732">
        <f t="shared" si="1876"/>
        <v>0</v>
      </c>
      <c r="BS732">
        <f t="shared" si="1876"/>
        <v>0</v>
      </c>
      <c r="BT732">
        <f t="shared" si="1876"/>
        <v>0</v>
      </c>
      <c r="BU732">
        <f t="shared" si="1876"/>
        <v>0</v>
      </c>
      <c r="BV732">
        <f t="shared" si="1876"/>
        <v>0</v>
      </c>
      <c r="BW732">
        <f t="shared" si="1876"/>
        <v>0</v>
      </c>
      <c r="BX732">
        <f t="shared" si="1876"/>
        <v>0</v>
      </c>
      <c r="BY732">
        <f t="shared" si="1876"/>
        <v>0</v>
      </c>
      <c r="BZ732">
        <f t="shared" si="1877"/>
        <v>0</v>
      </c>
      <c r="CA732">
        <f t="shared" si="1877"/>
        <v>0</v>
      </c>
      <c r="CB732">
        <f t="shared" si="1877"/>
        <v>0</v>
      </c>
      <c r="CC732">
        <f t="shared" si="1877"/>
        <v>0</v>
      </c>
      <c r="CD732">
        <f t="shared" si="1877"/>
        <v>0</v>
      </c>
      <c r="CE732">
        <f t="shared" si="1877"/>
        <v>0</v>
      </c>
      <c r="CF732">
        <f t="shared" si="1877"/>
        <v>0</v>
      </c>
      <c r="CG732">
        <f t="shared" si="1877"/>
        <v>0</v>
      </c>
      <c r="CH732">
        <f t="shared" si="1877"/>
        <v>0</v>
      </c>
      <c r="CI732">
        <f t="shared" si="1877"/>
        <v>0</v>
      </c>
      <c r="CJ732">
        <f t="shared" si="1878"/>
        <v>0</v>
      </c>
      <c r="CK732">
        <f t="shared" si="1878"/>
        <v>0</v>
      </c>
      <c r="CL732">
        <f t="shared" si="1878"/>
        <v>0</v>
      </c>
      <c r="CM732">
        <f t="shared" si="1878"/>
        <v>0</v>
      </c>
      <c r="CN732">
        <f t="shared" si="1878"/>
        <v>0</v>
      </c>
      <c r="CO732">
        <f t="shared" si="1878"/>
        <v>0</v>
      </c>
      <c r="CP732">
        <f t="shared" si="1878"/>
        <v>0</v>
      </c>
      <c r="CQ732">
        <f t="shared" si="1878"/>
        <v>0</v>
      </c>
      <c r="CR732">
        <f t="shared" si="1878"/>
        <v>0</v>
      </c>
      <c r="CS732">
        <f t="shared" si="1878"/>
        <v>0</v>
      </c>
      <c r="CT732">
        <f t="shared" si="1879"/>
        <v>0</v>
      </c>
      <c r="CU732">
        <f t="shared" si="1879"/>
        <v>0</v>
      </c>
      <c r="CV732">
        <f t="shared" si="1879"/>
        <v>0</v>
      </c>
      <c r="CW732">
        <f t="shared" si="1879"/>
        <v>0</v>
      </c>
      <c r="CX732">
        <f t="shared" si="1879"/>
        <v>0</v>
      </c>
      <c r="CY732">
        <f t="shared" si="1879"/>
        <v>0</v>
      </c>
      <c r="CZ732">
        <f t="shared" si="1879"/>
        <v>0</v>
      </c>
      <c r="DA732">
        <f t="shared" si="1879"/>
        <v>0</v>
      </c>
      <c r="DB732">
        <f t="shared" si="1879"/>
        <v>0</v>
      </c>
      <c r="DC732">
        <f t="shared" si="1879"/>
        <v>0</v>
      </c>
      <c r="DD732">
        <f t="shared" si="1880"/>
        <v>0</v>
      </c>
      <c r="DE732">
        <f t="shared" si="1880"/>
        <v>0</v>
      </c>
      <c r="DF732">
        <f t="shared" si="1880"/>
        <v>0</v>
      </c>
      <c r="DG732">
        <f t="shared" si="1880"/>
        <v>0</v>
      </c>
      <c r="DH732">
        <f t="shared" si="1880"/>
        <v>0</v>
      </c>
      <c r="DI732">
        <f t="shared" si="1880"/>
        <v>0</v>
      </c>
      <c r="DJ732">
        <f t="shared" si="1880"/>
        <v>0</v>
      </c>
      <c r="DK732">
        <f t="shared" si="1880"/>
        <v>0</v>
      </c>
      <c r="DL732">
        <f t="shared" si="1880"/>
        <v>0</v>
      </c>
      <c r="DM732">
        <f t="shared" si="1880"/>
        <v>0</v>
      </c>
      <c r="DN732">
        <f t="shared" si="1881"/>
        <v>0</v>
      </c>
      <c r="DO732">
        <f t="shared" si="1881"/>
        <v>0</v>
      </c>
      <c r="DP732">
        <f t="shared" si="1881"/>
        <v>0</v>
      </c>
      <c r="DQ732">
        <f t="shared" si="1881"/>
        <v>0</v>
      </c>
      <c r="DR732">
        <f t="shared" si="1881"/>
        <v>0</v>
      </c>
      <c r="DS732">
        <f t="shared" si="1881"/>
        <v>0</v>
      </c>
      <c r="DT732">
        <f t="shared" si="1881"/>
        <v>0</v>
      </c>
      <c r="DU732">
        <f t="shared" si="1881"/>
        <v>0</v>
      </c>
      <c r="DV732">
        <f t="shared" si="1881"/>
        <v>0</v>
      </c>
      <c r="DW732">
        <f t="shared" si="1881"/>
        <v>0</v>
      </c>
      <c r="DX732">
        <f t="shared" si="1882"/>
        <v>0</v>
      </c>
      <c r="DY732">
        <f t="shared" si="1882"/>
        <v>0</v>
      </c>
      <c r="DZ732">
        <f t="shared" si="1882"/>
        <v>0</v>
      </c>
    </row>
    <row r="733" spans="1:130">
      <c r="A733" s="106"/>
      <c r="B733" s="19" t="s">
        <v>205</v>
      </c>
      <c r="C733" s="96"/>
      <c r="D733" s="18">
        <v>0</v>
      </c>
      <c r="E733" s="18">
        <v>0</v>
      </c>
      <c r="F733" s="18">
        <v>0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18">
        <v>0</v>
      </c>
      <c r="N733" s="18">
        <v>0</v>
      </c>
      <c r="O733" s="18">
        <v>0</v>
      </c>
      <c r="P733" s="18">
        <v>0</v>
      </c>
      <c r="Q733" s="18">
        <v>0</v>
      </c>
      <c r="R733" s="18">
        <v>0</v>
      </c>
      <c r="S733" s="18">
        <v>0</v>
      </c>
      <c r="T733" s="18">
        <v>0</v>
      </c>
      <c r="U733" s="18">
        <v>0</v>
      </c>
      <c r="V733" s="18">
        <v>0</v>
      </c>
      <c r="W733" s="18">
        <v>1.9000000000000001</v>
      </c>
      <c r="X733" s="18">
        <v>0</v>
      </c>
      <c r="Y733" s="18">
        <v>6.6</v>
      </c>
      <c r="Z733" s="18">
        <v>554.9</v>
      </c>
      <c r="AA733" s="18">
        <v>87.800000000000011</v>
      </c>
      <c r="AB733" s="18">
        <v>10.9</v>
      </c>
      <c r="AC733" s="18">
        <v>0</v>
      </c>
      <c r="AD733" s="18">
        <v>0</v>
      </c>
      <c r="AE733" s="18">
        <v>0</v>
      </c>
      <c r="AF733" s="18">
        <v>0</v>
      </c>
      <c r="AG733" s="18">
        <v>3.3</v>
      </c>
      <c r="AH733" s="18">
        <v>0</v>
      </c>
      <c r="AI733" s="18">
        <v>0</v>
      </c>
      <c r="AJ733" s="18">
        <v>0</v>
      </c>
      <c r="AK733" s="18">
        <v>0</v>
      </c>
      <c r="AL733" s="18">
        <v>0</v>
      </c>
      <c r="AM733" s="18">
        <v>0</v>
      </c>
      <c r="AN733" s="18">
        <v>0</v>
      </c>
      <c r="AO733" s="18">
        <v>0</v>
      </c>
      <c r="AP733" s="18">
        <v>0</v>
      </c>
      <c r="AQ733" s="18">
        <v>0</v>
      </c>
      <c r="AR733" s="18">
        <v>0</v>
      </c>
      <c r="AS733" s="18">
        <v>0</v>
      </c>
      <c r="AT733" s="18">
        <v>3.0000000000000001E-3</v>
      </c>
      <c r="AU733" s="18">
        <v>0</v>
      </c>
      <c r="AV733" s="18">
        <v>0</v>
      </c>
      <c r="AW733" s="18">
        <v>0</v>
      </c>
      <c r="AX733" s="18">
        <v>0</v>
      </c>
      <c r="AY733" s="18">
        <v>0</v>
      </c>
      <c r="AZ733" s="18">
        <v>0</v>
      </c>
      <c r="BA733" s="18">
        <v>0</v>
      </c>
      <c r="BB733" s="18">
        <v>0</v>
      </c>
      <c r="BC733" s="18">
        <v>0</v>
      </c>
      <c r="BD733" s="18">
        <v>0</v>
      </c>
      <c r="BE733" s="25">
        <v>32</v>
      </c>
      <c r="BF733" s="18">
        <v>91</v>
      </c>
      <c r="BG733" s="18">
        <v>0</v>
      </c>
      <c r="BH733" s="18">
        <v>123</v>
      </c>
      <c r="BI733" s="18">
        <v>0</v>
      </c>
      <c r="BJ733" s="118">
        <v>15</v>
      </c>
      <c r="BK733" s="118">
        <v>6</v>
      </c>
      <c r="BL733" s="118">
        <v>8</v>
      </c>
      <c r="BM733" s="18">
        <v>3</v>
      </c>
      <c r="BN733" s="18">
        <v>0</v>
      </c>
      <c r="BO733" s="103"/>
      <c r="BP733">
        <f t="shared" si="1876"/>
        <v>0</v>
      </c>
      <c r="BQ733">
        <f t="shared" si="1876"/>
        <v>0</v>
      </c>
      <c r="BR733">
        <f t="shared" si="1876"/>
        <v>0</v>
      </c>
      <c r="BS733">
        <f t="shared" si="1876"/>
        <v>0</v>
      </c>
      <c r="BT733">
        <f t="shared" si="1876"/>
        <v>0</v>
      </c>
      <c r="BU733">
        <f t="shared" si="1876"/>
        <v>0</v>
      </c>
      <c r="BV733">
        <f t="shared" si="1876"/>
        <v>0</v>
      </c>
      <c r="BW733">
        <f t="shared" si="1876"/>
        <v>0</v>
      </c>
      <c r="BX733">
        <f t="shared" si="1876"/>
        <v>0</v>
      </c>
      <c r="BY733">
        <f t="shared" si="1876"/>
        <v>0</v>
      </c>
      <c r="BZ733">
        <f t="shared" si="1877"/>
        <v>0</v>
      </c>
      <c r="CA733">
        <f t="shared" si="1877"/>
        <v>0</v>
      </c>
      <c r="CB733">
        <f t="shared" si="1877"/>
        <v>0</v>
      </c>
      <c r="CC733">
        <f t="shared" si="1877"/>
        <v>0</v>
      </c>
      <c r="CD733">
        <f t="shared" si="1877"/>
        <v>0</v>
      </c>
      <c r="CE733">
        <f t="shared" si="1877"/>
        <v>0</v>
      </c>
      <c r="CF733">
        <f t="shared" si="1877"/>
        <v>0</v>
      </c>
      <c r="CG733">
        <f t="shared" si="1877"/>
        <v>0</v>
      </c>
      <c r="CH733">
        <f t="shared" si="1877"/>
        <v>0</v>
      </c>
      <c r="CI733">
        <f t="shared" si="1877"/>
        <v>0</v>
      </c>
      <c r="CJ733">
        <f t="shared" si="1878"/>
        <v>0</v>
      </c>
      <c r="CK733">
        <f t="shared" si="1878"/>
        <v>0</v>
      </c>
      <c r="CL733">
        <f t="shared" si="1878"/>
        <v>0</v>
      </c>
      <c r="CM733">
        <f t="shared" si="1878"/>
        <v>0</v>
      </c>
      <c r="CN733">
        <f t="shared" si="1878"/>
        <v>0</v>
      </c>
      <c r="CO733">
        <f t="shared" si="1878"/>
        <v>0</v>
      </c>
      <c r="CP733">
        <f t="shared" si="1878"/>
        <v>0</v>
      </c>
      <c r="CQ733">
        <f t="shared" si="1878"/>
        <v>0</v>
      </c>
      <c r="CR733">
        <f t="shared" si="1878"/>
        <v>0</v>
      </c>
      <c r="CS733">
        <f t="shared" si="1878"/>
        <v>0</v>
      </c>
      <c r="CT733">
        <f t="shared" si="1879"/>
        <v>0</v>
      </c>
      <c r="CU733">
        <f t="shared" si="1879"/>
        <v>0</v>
      </c>
      <c r="CV733">
        <f t="shared" si="1879"/>
        <v>0</v>
      </c>
      <c r="CW733">
        <f t="shared" si="1879"/>
        <v>0</v>
      </c>
      <c r="CX733">
        <f t="shared" si="1879"/>
        <v>0</v>
      </c>
      <c r="CY733">
        <f t="shared" si="1879"/>
        <v>0</v>
      </c>
      <c r="CZ733">
        <f t="shared" si="1879"/>
        <v>0</v>
      </c>
      <c r="DA733">
        <f t="shared" si="1879"/>
        <v>0</v>
      </c>
      <c r="DB733">
        <f t="shared" si="1879"/>
        <v>0</v>
      </c>
      <c r="DC733">
        <f t="shared" si="1879"/>
        <v>0</v>
      </c>
      <c r="DD733">
        <f t="shared" si="1880"/>
        <v>0</v>
      </c>
      <c r="DE733">
        <f t="shared" si="1880"/>
        <v>0</v>
      </c>
      <c r="DF733">
        <f t="shared" si="1880"/>
        <v>0</v>
      </c>
      <c r="DG733">
        <f t="shared" si="1880"/>
        <v>0</v>
      </c>
      <c r="DH733">
        <f t="shared" si="1880"/>
        <v>0</v>
      </c>
      <c r="DI733">
        <f t="shared" si="1880"/>
        <v>0</v>
      </c>
      <c r="DJ733">
        <f t="shared" si="1880"/>
        <v>0</v>
      </c>
      <c r="DK733">
        <f t="shared" si="1880"/>
        <v>0</v>
      </c>
      <c r="DL733">
        <f t="shared" si="1880"/>
        <v>0</v>
      </c>
      <c r="DM733">
        <f t="shared" si="1880"/>
        <v>0</v>
      </c>
      <c r="DN733">
        <f t="shared" si="1881"/>
        <v>0</v>
      </c>
      <c r="DO733">
        <f t="shared" si="1881"/>
        <v>0</v>
      </c>
      <c r="DP733">
        <f t="shared" si="1881"/>
        <v>0</v>
      </c>
      <c r="DQ733">
        <f t="shared" si="1881"/>
        <v>0</v>
      </c>
      <c r="DR733">
        <f t="shared" si="1881"/>
        <v>0</v>
      </c>
      <c r="DS733">
        <f t="shared" si="1881"/>
        <v>0</v>
      </c>
      <c r="DT733">
        <f t="shared" si="1881"/>
        <v>0</v>
      </c>
      <c r="DU733">
        <f t="shared" si="1881"/>
        <v>0</v>
      </c>
      <c r="DV733">
        <f t="shared" si="1881"/>
        <v>0</v>
      </c>
      <c r="DW733">
        <f t="shared" si="1881"/>
        <v>0</v>
      </c>
      <c r="DX733">
        <f t="shared" si="1882"/>
        <v>0</v>
      </c>
      <c r="DY733">
        <f t="shared" si="1882"/>
        <v>0</v>
      </c>
      <c r="DZ733">
        <f t="shared" si="1882"/>
        <v>0</v>
      </c>
    </row>
    <row r="734" spans="1:130" ht="15.75">
      <c r="A734" s="106"/>
      <c r="B734" s="19"/>
      <c r="C734" s="96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43"/>
      <c r="BF734" s="18"/>
      <c r="BG734" s="34"/>
      <c r="BH734" s="2"/>
      <c r="BI734" s="2"/>
      <c r="BJ734" s="2"/>
      <c r="BK734" s="2"/>
      <c r="BL734" s="2"/>
      <c r="BM734" s="2"/>
      <c r="BN734" s="2"/>
      <c r="BO734" s="103"/>
    </row>
    <row r="735" spans="1:130">
      <c r="A735" s="105">
        <f>IF(LEFT(B735,1)&lt;&gt;"",IF(LEFT(B735,1)&lt;&gt;" ",COUNT($A$66:A734)+1,""),"")</f>
        <v>93</v>
      </c>
      <c r="B735" s="54" t="s">
        <v>103</v>
      </c>
      <c r="C735" s="96">
        <v>3</v>
      </c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>
        <f t="shared" ref="AI735:BK735" si="1883">SUM(AI736:AI739)</f>
        <v>0</v>
      </c>
      <c r="AJ735" s="22">
        <f t="shared" si="1883"/>
        <v>0</v>
      </c>
      <c r="AK735" s="22">
        <f t="shared" si="1883"/>
        <v>5.8684194000000005</v>
      </c>
      <c r="AL735" s="22">
        <f t="shared" si="1883"/>
        <v>24.9093491</v>
      </c>
      <c r="AM735" s="22">
        <f t="shared" si="1883"/>
        <v>46.602287400000002</v>
      </c>
      <c r="AN735" s="22">
        <f t="shared" si="1883"/>
        <v>119.3734793</v>
      </c>
      <c r="AO735" s="22">
        <f t="shared" si="1883"/>
        <v>15.6314177</v>
      </c>
      <c r="AP735" s="22">
        <f t="shared" si="1883"/>
        <v>104.6279299</v>
      </c>
      <c r="AQ735" s="22">
        <f t="shared" si="1883"/>
        <v>238.9561716</v>
      </c>
      <c r="AR735" s="22">
        <f t="shared" si="1883"/>
        <v>132.74153369999999</v>
      </c>
      <c r="AS735" s="22">
        <f t="shared" si="1883"/>
        <v>40.4957268</v>
      </c>
      <c r="AT735" s="22">
        <f t="shared" si="1883"/>
        <v>134.3135418</v>
      </c>
      <c r="AU735" s="22">
        <f t="shared" si="1883"/>
        <v>124.68651309999998</v>
      </c>
      <c r="AV735" s="22">
        <f t="shared" si="1883"/>
        <v>155.785213</v>
      </c>
      <c r="AW735" s="22">
        <f t="shared" si="1883"/>
        <v>134.00958130000001</v>
      </c>
      <c r="AX735" s="22">
        <f t="shared" si="1883"/>
        <v>243.23309659999998</v>
      </c>
      <c r="AY735" s="22">
        <f t="shared" si="1883"/>
        <v>144.60198539999999</v>
      </c>
      <c r="AZ735" s="22">
        <f t="shared" si="1883"/>
        <v>150.26414789999998</v>
      </c>
      <c r="BA735" s="22">
        <f t="shared" si="1883"/>
        <v>210.15299999999999</v>
      </c>
      <c r="BB735" s="22">
        <f t="shared" si="1883"/>
        <v>208.566</v>
      </c>
      <c r="BC735" s="22">
        <f t="shared" si="1883"/>
        <v>230.453</v>
      </c>
      <c r="BD735" s="22">
        <f t="shared" si="1883"/>
        <v>293.82299999999998</v>
      </c>
      <c r="BE735" s="22">
        <f t="shared" si="1883"/>
        <v>311.16800000000001</v>
      </c>
      <c r="BF735" s="22">
        <f t="shared" si="1883"/>
        <v>332.16699999999997</v>
      </c>
      <c r="BG735" s="22">
        <f t="shared" si="1883"/>
        <v>443.41399999999999</v>
      </c>
      <c r="BH735" s="22">
        <f t="shared" si="1883"/>
        <v>392.48500000000001</v>
      </c>
      <c r="BI735" s="22">
        <f t="shared" si="1883"/>
        <v>314.358</v>
      </c>
      <c r="BJ735" s="22">
        <f t="shared" si="1883"/>
        <v>334.27600000000001</v>
      </c>
      <c r="BK735" s="22">
        <f t="shared" si="1883"/>
        <v>290.92</v>
      </c>
      <c r="BL735" s="22">
        <f>SUM(BL736:BL739)</f>
        <v>399.267</v>
      </c>
      <c r="BM735" s="22">
        <f>SUM(BM736:BM739)</f>
        <v>497.00099999999998</v>
      </c>
      <c r="BN735" s="22">
        <f>SUM(BN736:BN739)</f>
        <v>450</v>
      </c>
      <c r="BO735" s="103"/>
      <c r="BP735">
        <f t="shared" ref="BP735:BY740" si="1884">IF($C735&lt;&gt;"",IF(D735&gt;0,1,0),0)</f>
        <v>0</v>
      </c>
      <c r="BQ735">
        <f t="shared" si="1884"/>
        <v>0</v>
      </c>
      <c r="BR735">
        <f t="shared" si="1884"/>
        <v>0</v>
      </c>
      <c r="BS735">
        <f t="shared" si="1884"/>
        <v>0</v>
      </c>
      <c r="BT735">
        <f t="shared" si="1884"/>
        <v>0</v>
      </c>
      <c r="BU735">
        <f t="shared" si="1884"/>
        <v>0</v>
      </c>
      <c r="BV735">
        <f t="shared" si="1884"/>
        <v>0</v>
      </c>
      <c r="BW735">
        <f t="shared" si="1884"/>
        <v>0</v>
      </c>
      <c r="BX735">
        <f t="shared" si="1884"/>
        <v>0</v>
      </c>
      <c r="BY735">
        <f t="shared" si="1884"/>
        <v>0</v>
      </c>
      <c r="BZ735">
        <f t="shared" ref="BZ735:CI740" si="1885">IF($C735&lt;&gt;"",IF(N735&gt;0,1,0),0)</f>
        <v>0</v>
      </c>
      <c r="CA735">
        <f t="shared" si="1885"/>
        <v>0</v>
      </c>
      <c r="CB735">
        <f t="shared" si="1885"/>
        <v>0</v>
      </c>
      <c r="CC735">
        <f t="shared" si="1885"/>
        <v>0</v>
      </c>
      <c r="CD735">
        <f t="shared" si="1885"/>
        <v>0</v>
      </c>
      <c r="CE735">
        <f t="shared" si="1885"/>
        <v>0</v>
      </c>
      <c r="CF735">
        <f t="shared" si="1885"/>
        <v>0</v>
      </c>
      <c r="CG735">
        <f t="shared" si="1885"/>
        <v>0</v>
      </c>
      <c r="CH735">
        <f t="shared" si="1885"/>
        <v>0</v>
      </c>
      <c r="CI735">
        <f t="shared" si="1885"/>
        <v>0</v>
      </c>
      <c r="CJ735">
        <f t="shared" ref="CJ735:CS740" si="1886">IF($C735&lt;&gt;"",IF(X735&gt;0,1,0),0)</f>
        <v>0</v>
      </c>
      <c r="CK735">
        <f t="shared" si="1886"/>
        <v>0</v>
      </c>
      <c r="CL735">
        <f t="shared" si="1886"/>
        <v>0</v>
      </c>
      <c r="CM735">
        <f t="shared" si="1886"/>
        <v>0</v>
      </c>
      <c r="CN735">
        <f t="shared" si="1886"/>
        <v>0</v>
      </c>
      <c r="CO735">
        <f t="shared" si="1886"/>
        <v>0</v>
      </c>
      <c r="CP735">
        <f t="shared" si="1886"/>
        <v>0</v>
      </c>
      <c r="CQ735">
        <f t="shared" si="1886"/>
        <v>0</v>
      </c>
      <c r="CR735">
        <f t="shared" si="1886"/>
        <v>0</v>
      </c>
      <c r="CS735">
        <f t="shared" si="1886"/>
        <v>0</v>
      </c>
      <c r="CT735">
        <f t="shared" ref="CT735:DC740" si="1887">IF($C735&lt;&gt;"",IF(AH735&gt;0,1,0),0)</f>
        <v>0</v>
      </c>
      <c r="CU735">
        <f t="shared" si="1887"/>
        <v>0</v>
      </c>
      <c r="CV735">
        <f t="shared" si="1887"/>
        <v>0</v>
      </c>
      <c r="CW735">
        <f t="shared" si="1887"/>
        <v>1</v>
      </c>
      <c r="CX735">
        <f t="shared" si="1887"/>
        <v>1</v>
      </c>
      <c r="CY735">
        <f t="shared" si="1887"/>
        <v>1</v>
      </c>
      <c r="CZ735">
        <f t="shared" si="1887"/>
        <v>1</v>
      </c>
      <c r="DA735">
        <f t="shared" si="1887"/>
        <v>1</v>
      </c>
      <c r="DB735">
        <f t="shared" si="1887"/>
        <v>1</v>
      </c>
      <c r="DC735">
        <f t="shared" si="1887"/>
        <v>1</v>
      </c>
      <c r="DD735">
        <f t="shared" ref="DD735:DM740" si="1888">IF($C735&lt;&gt;"",IF(AR735&gt;0,1,0),0)</f>
        <v>1</v>
      </c>
      <c r="DE735">
        <f t="shared" si="1888"/>
        <v>1</v>
      </c>
      <c r="DF735">
        <f t="shared" si="1888"/>
        <v>1</v>
      </c>
      <c r="DG735">
        <f t="shared" si="1888"/>
        <v>1</v>
      </c>
      <c r="DH735">
        <f t="shared" si="1888"/>
        <v>1</v>
      </c>
      <c r="DI735">
        <f t="shared" si="1888"/>
        <v>1</v>
      </c>
      <c r="DJ735">
        <f t="shared" si="1888"/>
        <v>1</v>
      </c>
      <c r="DK735">
        <f t="shared" si="1888"/>
        <v>1</v>
      </c>
      <c r="DL735">
        <f t="shared" si="1888"/>
        <v>1</v>
      </c>
      <c r="DM735">
        <f t="shared" si="1888"/>
        <v>1</v>
      </c>
      <c r="DN735">
        <f t="shared" ref="DN735:DW740" si="1889">IF($C735&lt;&gt;"",IF(BB735&gt;0,1,0),0)</f>
        <v>1</v>
      </c>
      <c r="DO735">
        <f t="shared" si="1889"/>
        <v>1</v>
      </c>
      <c r="DP735">
        <f t="shared" si="1889"/>
        <v>1</v>
      </c>
      <c r="DQ735">
        <f t="shared" si="1889"/>
        <v>1</v>
      </c>
      <c r="DR735">
        <f t="shared" si="1889"/>
        <v>1</v>
      </c>
      <c r="DS735">
        <f t="shared" si="1889"/>
        <v>1</v>
      </c>
      <c r="DT735">
        <f t="shared" si="1889"/>
        <v>1</v>
      </c>
      <c r="DU735">
        <f t="shared" si="1889"/>
        <v>1</v>
      </c>
      <c r="DV735">
        <f t="shared" si="1889"/>
        <v>1</v>
      </c>
      <c r="DW735">
        <f t="shared" si="1889"/>
        <v>1</v>
      </c>
      <c r="DX735">
        <f t="shared" ref="DX735:DZ740" si="1890">IF($C735&lt;&gt;"",IF(BL735&gt;0,1,0),0)</f>
        <v>1</v>
      </c>
      <c r="DY735">
        <f t="shared" si="1890"/>
        <v>1</v>
      </c>
      <c r="DZ735">
        <f t="shared" si="1890"/>
        <v>1</v>
      </c>
    </row>
    <row r="736" spans="1:130">
      <c r="A736" s="106"/>
      <c r="B736" s="19" t="s">
        <v>2</v>
      </c>
      <c r="C736" s="96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18">
        <v>0</v>
      </c>
      <c r="AJ736" s="18">
        <v>0</v>
      </c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41" t="s">
        <v>16</v>
      </c>
      <c r="AX736" s="18">
        <v>151.1</v>
      </c>
      <c r="AY736" s="18">
        <v>0</v>
      </c>
      <c r="AZ736" s="18">
        <v>0</v>
      </c>
      <c r="BA736" s="18">
        <v>0</v>
      </c>
      <c r="BB736" s="18">
        <v>0</v>
      </c>
      <c r="BC736" s="18">
        <v>0</v>
      </c>
      <c r="BD736" s="18">
        <v>0</v>
      </c>
      <c r="BE736" s="18">
        <v>0</v>
      </c>
      <c r="BF736" s="18">
        <v>0</v>
      </c>
      <c r="BG736" s="18">
        <v>0</v>
      </c>
      <c r="BH736" s="118">
        <v>0</v>
      </c>
      <c r="BI736" s="118">
        <v>0</v>
      </c>
      <c r="BJ736" s="118">
        <v>0</v>
      </c>
      <c r="BK736" s="118">
        <v>0</v>
      </c>
      <c r="BL736" s="118">
        <v>0</v>
      </c>
      <c r="BM736" s="118">
        <v>0</v>
      </c>
      <c r="BN736" s="118">
        <v>0</v>
      </c>
      <c r="BO736" s="103"/>
      <c r="BP736">
        <f t="shared" si="1884"/>
        <v>0</v>
      </c>
      <c r="BQ736">
        <f t="shared" si="1884"/>
        <v>0</v>
      </c>
      <c r="BR736">
        <f t="shared" si="1884"/>
        <v>0</v>
      </c>
      <c r="BS736">
        <f t="shared" si="1884"/>
        <v>0</v>
      </c>
      <c r="BT736">
        <f t="shared" si="1884"/>
        <v>0</v>
      </c>
      <c r="BU736">
        <f t="shared" si="1884"/>
        <v>0</v>
      </c>
      <c r="BV736">
        <f t="shared" si="1884"/>
        <v>0</v>
      </c>
      <c r="BW736">
        <f t="shared" si="1884"/>
        <v>0</v>
      </c>
      <c r="BX736">
        <f t="shared" si="1884"/>
        <v>0</v>
      </c>
      <c r="BY736">
        <f t="shared" si="1884"/>
        <v>0</v>
      </c>
      <c r="BZ736">
        <f t="shared" si="1885"/>
        <v>0</v>
      </c>
      <c r="CA736">
        <f t="shared" si="1885"/>
        <v>0</v>
      </c>
      <c r="CB736">
        <f t="shared" si="1885"/>
        <v>0</v>
      </c>
      <c r="CC736">
        <f t="shared" si="1885"/>
        <v>0</v>
      </c>
      <c r="CD736">
        <f t="shared" si="1885"/>
        <v>0</v>
      </c>
      <c r="CE736">
        <f t="shared" si="1885"/>
        <v>0</v>
      </c>
      <c r="CF736">
        <f t="shared" si="1885"/>
        <v>0</v>
      </c>
      <c r="CG736">
        <f t="shared" si="1885"/>
        <v>0</v>
      </c>
      <c r="CH736">
        <f t="shared" si="1885"/>
        <v>0</v>
      </c>
      <c r="CI736">
        <f t="shared" si="1885"/>
        <v>0</v>
      </c>
      <c r="CJ736">
        <f t="shared" si="1886"/>
        <v>0</v>
      </c>
      <c r="CK736">
        <f t="shared" si="1886"/>
        <v>0</v>
      </c>
      <c r="CL736">
        <f t="shared" si="1886"/>
        <v>0</v>
      </c>
      <c r="CM736">
        <f t="shared" si="1886"/>
        <v>0</v>
      </c>
      <c r="CN736">
        <f t="shared" si="1886"/>
        <v>0</v>
      </c>
      <c r="CO736">
        <f t="shared" si="1886"/>
        <v>0</v>
      </c>
      <c r="CP736">
        <f t="shared" si="1886"/>
        <v>0</v>
      </c>
      <c r="CQ736">
        <f t="shared" si="1886"/>
        <v>0</v>
      </c>
      <c r="CR736">
        <f t="shared" si="1886"/>
        <v>0</v>
      </c>
      <c r="CS736">
        <f t="shared" si="1886"/>
        <v>0</v>
      </c>
      <c r="CT736">
        <f t="shared" si="1887"/>
        <v>0</v>
      </c>
      <c r="CU736">
        <f t="shared" si="1887"/>
        <v>0</v>
      </c>
      <c r="CV736">
        <f t="shared" si="1887"/>
        <v>0</v>
      </c>
      <c r="CW736">
        <f t="shared" si="1887"/>
        <v>0</v>
      </c>
      <c r="CX736">
        <f t="shared" si="1887"/>
        <v>0</v>
      </c>
      <c r="CY736">
        <f t="shared" si="1887"/>
        <v>0</v>
      </c>
      <c r="CZ736">
        <f t="shared" si="1887"/>
        <v>0</v>
      </c>
      <c r="DA736">
        <f t="shared" si="1887"/>
        <v>0</v>
      </c>
      <c r="DB736">
        <f t="shared" si="1887"/>
        <v>0</v>
      </c>
      <c r="DC736">
        <f t="shared" si="1887"/>
        <v>0</v>
      </c>
      <c r="DD736">
        <f t="shared" si="1888"/>
        <v>0</v>
      </c>
      <c r="DE736">
        <f t="shared" si="1888"/>
        <v>0</v>
      </c>
      <c r="DF736">
        <f t="shared" si="1888"/>
        <v>0</v>
      </c>
      <c r="DG736">
        <f t="shared" si="1888"/>
        <v>0</v>
      </c>
      <c r="DH736">
        <f t="shared" si="1888"/>
        <v>0</v>
      </c>
      <c r="DI736">
        <f t="shared" si="1888"/>
        <v>0</v>
      </c>
      <c r="DJ736">
        <f t="shared" si="1888"/>
        <v>0</v>
      </c>
      <c r="DK736">
        <f t="shared" si="1888"/>
        <v>0</v>
      </c>
      <c r="DL736">
        <f t="shared" si="1888"/>
        <v>0</v>
      </c>
      <c r="DM736">
        <f t="shared" si="1888"/>
        <v>0</v>
      </c>
      <c r="DN736">
        <f t="shared" si="1889"/>
        <v>0</v>
      </c>
      <c r="DO736">
        <f t="shared" si="1889"/>
        <v>0</v>
      </c>
      <c r="DP736">
        <f t="shared" si="1889"/>
        <v>0</v>
      </c>
      <c r="DQ736">
        <f t="shared" si="1889"/>
        <v>0</v>
      </c>
      <c r="DR736">
        <f t="shared" si="1889"/>
        <v>0</v>
      </c>
      <c r="DS736">
        <f t="shared" si="1889"/>
        <v>0</v>
      </c>
      <c r="DT736">
        <f t="shared" si="1889"/>
        <v>0</v>
      </c>
      <c r="DU736">
        <f t="shared" si="1889"/>
        <v>0</v>
      </c>
      <c r="DV736">
        <f t="shared" si="1889"/>
        <v>0</v>
      </c>
      <c r="DW736">
        <f t="shared" si="1889"/>
        <v>0</v>
      </c>
      <c r="DX736">
        <f t="shared" si="1890"/>
        <v>0</v>
      </c>
      <c r="DY736">
        <f t="shared" si="1890"/>
        <v>0</v>
      </c>
      <c r="DZ736">
        <f t="shared" si="1890"/>
        <v>0</v>
      </c>
    </row>
    <row r="737" spans="1:130">
      <c r="A737" s="106"/>
      <c r="B737" s="19" t="s">
        <v>3</v>
      </c>
      <c r="C737" s="96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>
        <v>0</v>
      </c>
      <c r="AJ737" s="18">
        <v>0</v>
      </c>
      <c r="AK737" s="18">
        <v>5.8684194000000005</v>
      </c>
      <c r="AL737" s="18">
        <v>24.9093491</v>
      </c>
      <c r="AM737" s="18">
        <v>46.602287400000002</v>
      </c>
      <c r="AN737" s="18">
        <v>119.3734793</v>
      </c>
      <c r="AO737" s="18">
        <v>15.6314177</v>
      </c>
      <c r="AP737" s="18">
        <v>58.601929900000002</v>
      </c>
      <c r="AQ737" s="18">
        <v>221.9019523</v>
      </c>
      <c r="AR737" s="18">
        <v>90.995815900000011</v>
      </c>
      <c r="AS737" s="18">
        <v>8.4697393000000005</v>
      </c>
      <c r="AT737" s="18">
        <v>26.310835900000001</v>
      </c>
      <c r="AU737" s="18">
        <v>37.153865099999997</v>
      </c>
      <c r="AV737" s="18">
        <v>40.785212999999999</v>
      </c>
      <c r="AW737" s="18">
        <v>52.219018200000001</v>
      </c>
      <c r="AX737" s="41" t="s">
        <v>16</v>
      </c>
      <c r="AY737" s="18">
        <v>28.333570799999997</v>
      </c>
      <c r="AZ737" s="18">
        <v>27.911994699999997</v>
      </c>
      <c r="BA737" s="18">
        <v>0</v>
      </c>
      <c r="BB737" s="18">
        <v>0</v>
      </c>
      <c r="BC737" s="18">
        <v>0</v>
      </c>
      <c r="BD737" s="18">
        <v>0</v>
      </c>
      <c r="BE737" s="25">
        <v>0</v>
      </c>
      <c r="BF737" s="18">
        <v>0</v>
      </c>
      <c r="BG737" s="18">
        <v>0</v>
      </c>
      <c r="BH737" s="118">
        <v>0</v>
      </c>
      <c r="BI737" s="118">
        <v>0</v>
      </c>
      <c r="BJ737" s="118">
        <v>0</v>
      </c>
      <c r="BK737" s="118">
        <v>0</v>
      </c>
      <c r="BL737" s="118">
        <v>0</v>
      </c>
      <c r="BM737" s="118">
        <v>0</v>
      </c>
      <c r="BN737" s="118">
        <v>0</v>
      </c>
      <c r="BO737" s="103"/>
      <c r="BP737">
        <f t="shared" si="1884"/>
        <v>0</v>
      </c>
      <c r="BQ737">
        <f t="shared" si="1884"/>
        <v>0</v>
      </c>
      <c r="BR737">
        <f t="shared" si="1884"/>
        <v>0</v>
      </c>
      <c r="BS737">
        <f t="shared" si="1884"/>
        <v>0</v>
      </c>
      <c r="BT737">
        <f t="shared" si="1884"/>
        <v>0</v>
      </c>
      <c r="BU737">
        <f t="shared" si="1884"/>
        <v>0</v>
      </c>
      <c r="BV737">
        <f t="shared" si="1884"/>
        <v>0</v>
      </c>
      <c r="BW737">
        <f t="shared" si="1884"/>
        <v>0</v>
      </c>
      <c r="BX737">
        <f t="shared" si="1884"/>
        <v>0</v>
      </c>
      <c r="BY737">
        <f t="shared" si="1884"/>
        <v>0</v>
      </c>
      <c r="BZ737">
        <f t="shared" si="1885"/>
        <v>0</v>
      </c>
      <c r="CA737">
        <f t="shared" si="1885"/>
        <v>0</v>
      </c>
      <c r="CB737">
        <f t="shared" si="1885"/>
        <v>0</v>
      </c>
      <c r="CC737">
        <f t="shared" si="1885"/>
        <v>0</v>
      </c>
      <c r="CD737">
        <f t="shared" si="1885"/>
        <v>0</v>
      </c>
      <c r="CE737">
        <f t="shared" si="1885"/>
        <v>0</v>
      </c>
      <c r="CF737">
        <f t="shared" si="1885"/>
        <v>0</v>
      </c>
      <c r="CG737">
        <f t="shared" si="1885"/>
        <v>0</v>
      </c>
      <c r="CH737">
        <f t="shared" si="1885"/>
        <v>0</v>
      </c>
      <c r="CI737">
        <f t="shared" si="1885"/>
        <v>0</v>
      </c>
      <c r="CJ737">
        <f t="shared" si="1886"/>
        <v>0</v>
      </c>
      <c r="CK737">
        <f t="shared" si="1886"/>
        <v>0</v>
      </c>
      <c r="CL737">
        <f t="shared" si="1886"/>
        <v>0</v>
      </c>
      <c r="CM737">
        <f t="shared" si="1886"/>
        <v>0</v>
      </c>
      <c r="CN737">
        <f t="shared" si="1886"/>
        <v>0</v>
      </c>
      <c r="CO737">
        <f t="shared" si="1886"/>
        <v>0</v>
      </c>
      <c r="CP737">
        <f t="shared" si="1886"/>
        <v>0</v>
      </c>
      <c r="CQ737">
        <f t="shared" si="1886"/>
        <v>0</v>
      </c>
      <c r="CR737">
        <f t="shared" si="1886"/>
        <v>0</v>
      </c>
      <c r="CS737">
        <f t="shared" si="1886"/>
        <v>0</v>
      </c>
      <c r="CT737">
        <f t="shared" si="1887"/>
        <v>0</v>
      </c>
      <c r="CU737">
        <f t="shared" si="1887"/>
        <v>0</v>
      </c>
      <c r="CV737">
        <f t="shared" si="1887"/>
        <v>0</v>
      </c>
      <c r="CW737">
        <f t="shared" si="1887"/>
        <v>0</v>
      </c>
      <c r="CX737">
        <f t="shared" si="1887"/>
        <v>0</v>
      </c>
      <c r="CY737">
        <f t="shared" si="1887"/>
        <v>0</v>
      </c>
      <c r="CZ737">
        <f t="shared" si="1887"/>
        <v>0</v>
      </c>
      <c r="DA737">
        <f t="shared" si="1887"/>
        <v>0</v>
      </c>
      <c r="DB737">
        <f t="shared" si="1887"/>
        <v>0</v>
      </c>
      <c r="DC737">
        <f t="shared" si="1887"/>
        <v>0</v>
      </c>
      <c r="DD737">
        <f t="shared" si="1888"/>
        <v>0</v>
      </c>
      <c r="DE737">
        <f t="shared" si="1888"/>
        <v>0</v>
      </c>
      <c r="DF737">
        <f t="shared" si="1888"/>
        <v>0</v>
      </c>
      <c r="DG737">
        <f t="shared" si="1888"/>
        <v>0</v>
      </c>
      <c r="DH737">
        <f t="shared" si="1888"/>
        <v>0</v>
      </c>
      <c r="DI737">
        <f t="shared" si="1888"/>
        <v>0</v>
      </c>
      <c r="DJ737">
        <f t="shared" si="1888"/>
        <v>0</v>
      </c>
      <c r="DK737">
        <f t="shared" si="1888"/>
        <v>0</v>
      </c>
      <c r="DL737">
        <f t="shared" si="1888"/>
        <v>0</v>
      </c>
      <c r="DM737">
        <f t="shared" si="1888"/>
        <v>0</v>
      </c>
      <c r="DN737">
        <f t="shared" si="1889"/>
        <v>0</v>
      </c>
      <c r="DO737">
        <f t="shared" si="1889"/>
        <v>0</v>
      </c>
      <c r="DP737">
        <f t="shared" si="1889"/>
        <v>0</v>
      </c>
      <c r="DQ737">
        <f t="shared" si="1889"/>
        <v>0</v>
      </c>
      <c r="DR737">
        <f t="shared" si="1889"/>
        <v>0</v>
      </c>
      <c r="DS737">
        <f t="shared" si="1889"/>
        <v>0</v>
      </c>
      <c r="DT737">
        <f t="shared" si="1889"/>
        <v>0</v>
      </c>
      <c r="DU737">
        <f t="shared" si="1889"/>
        <v>0</v>
      </c>
      <c r="DV737">
        <f t="shared" si="1889"/>
        <v>0</v>
      </c>
      <c r="DW737">
        <f t="shared" si="1889"/>
        <v>0</v>
      </c>
      <c r="DX737">
        <f t="shared" si="1890"/>
        <v>0</v>
      </c>
      <c r="DY737">
        <f t="shared" si="1890"/>
        <v>0</v>
      </c>
      <c r="DZ737">
        <f t="shared" si="1890"/>
        <v>0</v>
      </c>
    </row>
    <row r="738" spans="1:130">
      <c r="A738" s="106"/>
      <c r="B738" s="55" t="s">
        <v>25</v>
      </c>
      <c r="C738" s="96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>
        <v>0</v>
      </c>
      <c r="AJ738" s="18">
        <v>0</v>
      </c>
      <c r="AK738" s="18">
        <v>0</v>
      </c>
      <c r="AL738" s="18">
        <v>0</v>
      </c>
      <c r="AM738" s="18">
        <v>0</v>
      </c>
      <c r="AN738" s="18">
        <v>0</v>
      </c>
      <c r="AO738" s="18">
        <v>0</v>
      </c>
      <c r="AP738" s="18">
        <v>30</v>
      </c>
      <c r="AQ738" s="18">
        <v>0</v>
      </c>
      <c r="AR738" s="18">
        <v>0</v>
      </c>
      <c r="AS738" s="18">
        <v>0</v>
      </c>
      <c r="AT738" s="18">
        <v>40</v>
      </c>
      <c r="AU738" s="18">
        <v>0</v>
      </c>
      <c r="AV738" s="18">
        <v>115</v>
      </c>
      <c r="AW738" s="18">
        <v>0</v>
      </c>
      <c r="AX738" s="18">
        <v>0</v>
      </c>
      <c r="AY738" s="18">
        <v>0</v>
      </c>
      <c r="AZ738" s="18">
        <v>0</v>
      </c>
      <c r="BA738" s="18">
        <v>0</v>
      </c>
      <c r="BB738" s="18">
        <v>0</v>
      </c>
      <c r="BC738" s="18">
        <v>0</v>
      </c>
      <c r="BD738" s="18">
        <v>0</v>
      </c>
      <c r="BE738" s="18">
        <v>0</v>
      </c>
      <c r="BF738" s="18">
        <v>0</v>
      </c>
      <c r="BG738" s="18">
        <v>0</v>
      </c>
      <c r="BH738" s="18">
        <v>0</v>
      </c>
      <c r="BI738" s="118">
        <v>0</v>
      </c>
      <c r="BJ738" s="118">
        <v>0</v>
      </c>
      <c r="BK738" s="118">
        <v>0</v>
      </c>
      <c r="BL738" s="118">
        <v>0</v>
      </c>
      <c r="BM738" s="118">
        <v>0</v>
      </c>
      <c r="BN738" s="118">
        <v>0</v>
      </c>
      <c r="BO738" s="103"/>
      <c r="BP738">
        <f t="shared" si="1884"/>
        <v>0</v>
      </c>
      <c r="BQ738">
        <f t="shared" si="1884"/>
        <v>0</v>
      </c>
      <c r="BR738">
        <f t="shared" si="1884"/>
        <v>0</v>
      </c>
      <c r="BS738">
        <f t="shared" si="1884"/>
        <v>0</v>
      </c>
      <c r="BT738">
        <f t="shared" si="1884"/>
        <v>0</v>
      </c>
      <c r="BU738">
        <f t="shared" si="1884"/>
        <v>0</v>
      </c>
      <c r="BV738">
        <f t="shared" si="1884"/>
        <v>0</v>
      </c>
      <c r="BW738">
        <f t="shared" si="1884"/>
        <v>0</v>
      </c>
      <c r="BX738">
        <f t="shared" si="1884"/>
        <v>0</v>
      </c>
      <c r="BY738">
        <f t="shared" si="1884"/>
        <v>0</v>
      </c>
      <c r="BZ738">
        <f t="shared" si="1885"/>
        <v>0</v>
      </c>
      <c r="CA738">
        <f t="shared" si="1885"/>
        <v>0</v>
      </c>
      <c r="CB738">
        <f t="shared" si="1885"/>
        <v>0</v>
      </c>
      <c r="CC738">
        <f t="shared" si="1885"/>
        <v>0</v>
      </c>
      <c r="CD738">
        <f t="shared" si="1885"/>
        <v>0</v>
      </c>
      <c r="CE738">
        <f t="shared" si="1885"/>
        <v>0</v>
      </c>
      <c r="CF738">
        <f t="shared" si="1885"/>
        <v>0</v>
      </c>
      <c r="CG738">
        <f t="shared" si="1885"/>
        <v>0</v>
      </c>
      <c r="CH738">
        <f t="shared" si="1885"/>
        <v>0</v>
      </c>
      <c r="CI738">
        <f t="shared" si="1885"/>
        <v>0</v>
      </c>
      <c r="CJ738">
        <f t="shared" si="1886"/>
        <v>0</v>
      </c>
      <c r="CK738">
        <f t="shared" si="1886"/>
        <v>0</v>
      </c>
      <c r="CL738">
        <f t="shared" si="1886"/>
        <v>0</v>
      </c>
      <c r="CM738">
        <f t="shared" si="1886"/>
        <v>0</v>
      </c>
      <c r="CN738">
        <f t="shared" si="1886"/>
        <v>0</v>
      </c>
      <c r="CO738">
        <f t="shared" si="1886"/>
        <v>0</v>
      </c>
      <c r="CP738">
        <f t="shared" si="1886"/>
        <v>0</v>
      </c>
      <c r="CQ738">
        <f t="shared" si="1886"/>
        <v>0</v>
      </c>
      <c r="CR738">
        <f t="shared" si="1886"/>
        <v>0</v>
      </c>
      <c r="CS738">
        <f t="shared" si="1886"/>
        <v>0</v>
      </c>
      <c r="CT738">
        <f t="shared" si="1887"/>
        <v>0</v>
      </c>
      <c r="CU738">
        <f t="shared" si="1887"/>
        <v>0</v>
      </c>
      <c r="CV738">
        <f t="shared" si="1887"/>
        <v>0</v>
      </c>
      <c r="CW738">
        <f t="shared" si="1887"/>
        <v>0</v>
      </c>
      <c r="CX738">
        <f t="shared" si="1887"/>
        <v>0</v>
      </c>
      <c r="CY738">
        <f t="shared" si="1887"/>
        <v>0</v>
      </c>
      <c r="CZ738">
        <f t="shared" si="1887"/>
        <v>0</v>
      </c>
      <c r="DA738">
        <f t="shared" si="1887"/>
        <v>0</v>
      </c>
      <c r="DB738">
        <f t="shared" si="1887"/>
        <v>0</v>
      </c>
      <c r="DC738">
        <f t="shared" si="1887"/>
        <v>0</v>
      </c>
      <c r="DD738">
        <f t="shared" si="1888"/>
        <v>0</v>
      </c>
      <c r="DE738">
        <f t="shared" si="1888"/>
        <v>0</v>
      </c>
      <c r="DF738">
        <f t="shared" si="1888"/>
        <v>0</v>
      </c>
      <c r="DG738">
        <f t="shared" si="1888"/>
        <v>0</v>
      </c>
      <c r="DH738">
        <f t="shared" si="1888"/>
        <v>0</v>
      </c>
      <c r="DI738">
        <f t="shared" si="1888"/>
        <v>0</v>
      </c>
      <c r="DJ738">
        <f t="shared" si="1888"/>
        <v>0</v>
      </c>
      <c r="DK738">
        <f t="shared" si="1888"/>
        <v>0</v>
      </c>
      <c r="DL738">
        <f t="shared" si="1888"/>
        <v>0</v>
      </c>
      <c r="DM738">
        <f t="shared" si="1888"/>
        <v>0</v>
      </c>
      <c r="DN738">
        <f t="shared" si="1889"/>
        <v>0</v>
      </c>
      <c r="DO738">
        <f t="shared" si="1889"/>
        <v>0</v>
      </c>
      <c r="DP738">
        <f t="shared" si="1889"/>
        <v>0</v>
      </c>
      <c r="DQ738">
        <f t="shared" si="1889"/>
        <v>0</v>
      </c>
      <c r="DR738">
        <f t="shared" si="1889"/>
        <v>0</v>
      </c>
      <c r="DS738">
        <f t="shared" si="1889"/>
        <v>0</v>
      </c>
      <c r="DT738">
        <f t="shared" si="1889"/>
        <v>0</v>
      </c>
      <c r="DU738">
        <f t="shared" si="1889"/>
        <v>0</v>
      </c>
      <c r="DV738">
        <f t="shared" si="1889"/>
        <v>0</v>
      </c>
      <c r="DW738">
        <f t="shared" si="1889"/>
        <v>0</v>
      </c>
      <c r="DX738">
        <f t="shared" si="1890"/>
        <v>0</v>
      </c>
      <c r="DY738">
        <f t="shared" si="1890"/>
        <v>0</v>
      </c>
      <c r="DZ738">
        <f t="shared" si="1890"/>
        <v>0</v>
      </c>
    </row>
    <row r="739" spans="1:130">
      <c r="A739" s="106"/>
      <c r="B739" s="19" t="s">
        <v>205</v>
      </c>
      <c r="C739" s="96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>
        <v>0</v>
      </c>
      <c r="AJ739" s="34">
        <v>0</v>
      </c>
      <c r="AK739" s="34">
        <v>0</v>
      </c>
      <c r="AL739" s="34">
        <v>0</v>
      </c>
      <c r="AM739" s="34">
        <v>0</v>
      </c>
      <c r="AN739" s="34">
        <v>0</v>
      </c>
      <c r="AO739" s="34">
        <v>0</v>
      </c>
      <c r="AP739" s="18">
        <v>16.026</v>
      </c>
      <c r="AQ739" s="34">
        <v>17.0542193</v>
      </c>
      <c r="AR739" s="34">
        <v>41.745717799999994</v>
      </c>
      <c r="AS739" s="34">
        <v>32.025987499999999</v>
      </c>
      <c r="AT739" s="18">
        <v>68.002705900000009</v>
      </c>
      <c r="AU739" s="34">
        <v>87.532647999999995</v>
      </c>
      <c r="AV739" s="41" t="s">
        <v>16</v>
      </c>
      <c r="AW739" s="34">
        <v>81.7905631</v>
      </c>
      <c r="AX739" s="34">
        <v>92.133096599999988</v>
      </c>
      <c r="AY739" s="34">
        <v>116.2684146</v>
      </c>
      <c r="AZ739" s="34">
        <v>122.35215319999999</v>
      </c>
      <c r="BA739" s="34">
        <v>210.15299999999999</v>
      </c>
      <c r="BB739" s="34">
        <v>208.566</v>
      </c>
      <c r="BC739" s="34">
        <v>230.453</v>
      </c>
      <c r="BD739" s="34">
        <v>293.82299999999998</v>
      </c>
      <c r="BE739" s="43">
        <v>311.16800000000001</v>
      </c>
      <c r="BF739" s="18">
        <v>332.16699999999997</v>
      </c>
      <c r="BG739" s="18">
        <v>443.41399999999999</v>
      </c>
      <c r="BH739" s="18">
        <v>392.48500000000001</v>
      </c>
      <c r="BI739" s="18">
        <v>314.358</v>
      </c>
      <c r="BJ739" s="18">
        <v>334.27600000000001</v>
      </c>
      <c r="BK739" s="34">
        <v>290.92</v>
      </c>
      <c r="BL739" s="18">
        <v>399.267</v>
      </c>
      <c r="BM739" s="118">
        <v>497.00099999999998</v>
      </c>
      <c r="BN739" s="118">
        <v>450</v>
      </c>
      <c r="BO739" s="103"/>
      <c r="BP739">
        <f t="shared" si="1884"/>
        <v>0</v>
      </c>
      <c r="BQ739">
        <f t="shared" si="1884"/>
        <v>0</v>
      </c>
      <c r="BR739">
        <f t="shared" si="1884"/>
        <v>0</v>
      </c>
      <c r="BS739">
        <f t="shared" si="1884"/>
        <v>0</v>
      </c>
      <c r="BT739">
        <f t="shared" si="1884"/>
        <v>0</v>
      </c>
      <c r="BU739">
        <f t="shared" si="1884"/>
        <v>0</v>
      </c>
      <c r="BV739">
        <f t="shared" si="1884"/>
        <v>0</v>
      </c>
      <c r="BW739">
        <f t="shared" si="1884"/>
        <v>0</v>
      </c>
      <c r="BX739">
        <f t="shared" si="1884"/>
        <v>0</v>
      </c>
      <c r="BY739">
        <f t="shared" si="1884"/>
        <v>0</v>
      </c>
      <c r="BZ739">
        <f t="shared" si="1885"/>
        <v>0</v>
      </c>
      <c r="CA739">
        <f t="shared" si="1885"/>
        <v>0</v>
      </c>
      <c r="CB739">
        <f t="shared" si="1885"/>
        <v>0</v>
      </c>
      <c r="CC739">
        <f t="shared" si="1885"/>
        <v>0</v>
      </c>
      <c r="CD739">
        <f t="shared" si="1885"/>
        <v>0</v>
      </c>
      <c r="CE739">
        <f t="shared" si="1885"/>
        <v>0</v>
      </c>
      <c r="CF739">
        <f t="shared" si="1885"/>
        <v>0</v>
      </c>
      <c r="CG739">
        <f t="shared" si="1885"/>
        <v>0</v>
      </c>
      <c r="CH739">
        <f t="shared" si="1885"/>
        <v>0</v>
      </c>
      <c r="CI739">
        <f t="shared" si="1885"/>
        <v>0</v>
      </c>
      <c r="CJ739">
        <f t="shared" si="1886"/>
        <v>0</v>
      </c>
      <c r="CK739">
        <f t="shared" si="1886"/>
        <v>0</v>
      </c>
      <c r="CL739">
        <f t="shared" si="1886"/>
        <v>0</v>
      </c>
      <c r="CM739">
        <f t="shared" si="1886"/>
        <v>0</v>
      </c>
      <c r="CN739">
        <f t="shared" si="1886"/>
        <v>0</v>
      </c>
      <c r="CO739">
        <f t="shared" si="1886"/>
        <v>0</v>
      </c>
      <c r="CP739">
        <f t="shared" si="1886"/>
        <v>0</v>
      </c>
      <c r="CQ739">
        <f t="shared" si="1886"/>
        <v>0</v>
      </c>
      <c r="CR739">
        <f t="shared" si="1886"/>
        <v>0</v>
      </c>
      <c r="CS739">
        <f t="shared" si="1886"/>
        <v>0</v>
      </c>
      <c r="CT739">
        <f t="shared" si="1887"/>
        <v>0</v>
      </c>
      <c r="CU739">
        <f t="shared" si="1887"/>
        <v>0</v>
      </c>
      <c r="CV739">
        <f t="shared" si="1887"/>
        <v>0</v>
      </c>
      <c r="CW739">
        <f t="shared" si="1887"/>
        <v>0</v>
      </c>
      <c r="CX739">
        <f t="shared" si="1887"/>
        <v>0</v>
      </c>
      <c r="CY739">
        <f t="shared" si="1887"/>
        <v>0</v>
      </c>
      <c r="CZ739">
        <f t="shared" si="1887"/>
        <v>0</v>
      </c>
      <c r="DA739">
        <f t="shared" si="1887"/>
        <v>0</v>
      </c>
      <c r="DB739">
        <f t="shared" si="1887"/>
        <v>0</v>
      </c>
      <c r="DC739">
        <f t="shared" si="1887"/>
        <v>0</v>
      </c>
      <c r="DD739">
        <f t="shared" si="1888"/>
        <v>0</v>
      </c>
      <c r="DE739">
        <f t="shared" si="1888"/>
        <v>0</v>
      </c>
      <c r="DF739">
        <f t="shared" si="1888"/>
        <v>0</v>
      </c>
      <c r="DG739">
        <f t="shared" si="1888"/>
        <v>0</v>
      </c>
      <c r="DH739">
        <f t="shared" si="1888"/>
        <v>0</v>
      </c>
      <c r="DI739">
        <f t="shared" si="1888"/>
        <v>0</v>
      </c>
      <c r="DJ739">
        <f t="shared" si="1888"/>
        <v>0</v>
      </c>
      <c r="DK739">
        <f t="shared" si="1888"/>
        <v>0</v>
      </c>
      <c r="DL739">
        <f t="shared" si="1888"/>
        <v>0</v>
      </c>
      <c r="DM739">
        <f t="shared" si="1888"/>
        <v>0</v>
      </c>
      <c r="DN739">
        <f t="shared" si="1889"/>
        <v>0</v>
      </c>
      <c r="DO739">
        <f t="shared" si="1889"/>
        <v>0</v>
      </c>
      <c r="DP739">
        <f t="shared" si="1889"/>
        <v>0</v>
      </c>
      <c r="DQ739">
        <f t="shared" si="1889"/>
        <v>0</v>
      </c>
      <c r="DR739">
        <f t="shared" si="1889"/>
        <v>0</v>
      </c>
      <c r="DS739">
        <f t="shared" si="1889"/>
        <v>0</v>
      </c>
      <c r="DT739">
        <f t="shared" si="1889"/>
        <v>0</v>
      </c>
      <c r="DU739">
        <f t="shared" si="1889"/>
        <v>0</v>
      </c>
      <c r="DV739">
        <f t="shared" si="1889"/>
        <v>0</v>
      </c>
      <c r="DW739">
        <f t="shared" si="1889"/>
        <v>0</v>
      </c>
      <c r="DX739">
        <f t="shared" si="1890"/>
        <v>0</v>
      </c>
      <c r="DY739">
        <f t="shared" si="1890"/>
        <v>0</v>
      </c>
      <c r="DZ739">
        <f t="shared" si="1890"/>
        <v>0</v>
      </c>
    </row>
    <row r="740" spans="1:130">
      <c r="A740" s="106"/>
      <c r="B740" s="19" t="s">
        <v>210</v>
      </c>
      <c r="C740" s="96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>
        <v>121.55844155844156</v>
      </c>
      <c r="AK740" s="34">
        <v>135.71428571428572</v>
      </c>
      <c r="AL740" s="34">
        <v>141.45199063231851</v>
      </c>
      <c r="AM740" s="34">
        <v>133.11111111111111</v>
      </c>
      <c r="AN740" s="34">
        <v>207.09677419354838</v>
      </c>
      <c r="AO740" s="34">
        <v>144.42060085836908</v>
      </c>
      <c r="AP740" s="18">
        <v>68.870192307692307</v>
      </c>
      <c r="AQ740" s="18">
        <v>50.907519446845285</v>
      </c>
      <c r="AR740" s="160">
        <v>73.629032258064512</v>
      </c>
      <c r="AS740" s="160">
        <v>51.068702290076338</v>
      </c>
      <c r="AT740" s="160">
        <v>27.173913043478258</v>
      </c>
      <c r="AU740" s="160">
        <v>22.180451127819548</v>
      </c>
      <c r="AV740" s="160">
        <v>22.03125</v>
      </c>
      <c r="AW740" s="162">
        <v>22.34375</v>
      </c>
      <c r="AX740" s="162">
        <v>21.770334928229666</v>
      </c>
      <c r="AY740" s="162">
        <v>38.211382113821138</v>
      </c>
      <c r="AZ740" s="162">
        <v>41.470588235294123</v>
      </c>
      <c r="BA740" s="160">
        <v>37.933884297520663</v>
      </c>
      <c r="BB740" s="160">
        <v>19.29530201342282</v>
      </c>
      <c r="BC740" s="160">
        <v>14.236111111111112</v>
      </c>
      <c r="BD740" s="170">
        <v>5.2320675105485233</v>
      </c>
      <c r="BE740" s="171">
        <v>6.8725868725868731</v>
      </c>
      <c r="BF740" s="160">
        <v>6.3636363636363633</v>
      </c>
      <c r="BG740" s="172">
        <v>38.75</v>
      </c>
      <c r="BH740" s="160">
        <v>5.0830397584297931</v>
      </c>
      <c r="BI740" s="160">
        <v>2.3640661938534278</v>
      </c>
      <c r="BJ740" s="167">
        <v>3.2214369846878683</v>
      </c>
      <c r="BK740" s="167">
        <v>2.6004728132387704</v>
      </c>
      <c r="BL740" s="118">
        <v>1.7647058823529411</v>
      </c>
      <c r="BM740" s="118">
        <v>1.6843996518907385</v>
      </c>
      <c r="BN740" s="118">
        <v>1.5657620041753653</v>
      </c>
      <c r="BO740" s="103"/>
      <c r="BP740">
        <f t="shared" si="1884"/>
        <v>0</v>
      </c>
      <c r="BQ740">
        <f t="shared" si="1884"/>
        <v>0</v>
      </c>
      <c r="BR740">
        <f t="shared" si="1884"/>
        <v>0</v>
      </c>
      <c r="BS740">
        <f t="shared" si="1884"/>
        <v>0</v>
      </c>
      <c r="BT740">
        <f t="shared" si="1884"/>
        <v>0</v>
      </c>
      <c r="BU740">
        <f t="shared" si="1884"/>
        <v>0</v>
      </c>
      <c r="BV740">
        <f t="shared" si="1884"/>
        <v>0</v>
      </c>
      <c r="BW740">
        <f t="shared" si="1884"/>
        <v>0</v>
      </c>
      <c r="BX740">
        <f t="shared" si="1884"/>
        <v>0</v>
      </c>
      <c r="BY740">
        <f t="shared" si="1884"/>
        <v>0</v>
      </c>
      <c r="BZ740">
        <f t="shared" si="1885"/>
        <v>0</v>
      </c>
      <c r="CA740">
        <f t="shared" si="1885"/>
        <v>0</v>
      </c>
      <c r="CB740">
        <f t="shared" si="1885"/>
        <v>0</v>
      </c>
      <c r="CC740">
        <f t="shared" si="1885"/>
        <v>0</v>
      </c>
      <c r="CD740">
        <f t="shared" si="1885"/>
        <v>0</v>
      </c>
      <c r="CE740">
        <f t="shared" si="1885"/>
        <v>0</v>
      </c>
      <c r="CF740">
        <f t="shared" si="1885"/>
        <v>0</v>
      </c>
      <c r="CG740">
        <f t="shared" si="1885"/>
        <v>0</v>
      </c>
      <c r="CH740">
        <f t="shared" si="1885"/>
        <v>0</v>
      </c>
      <c r="CI740">
        <f t="shared" si="1885"/>
        <v>0</v>
      </c>
      <c r="CJ740">
        <f t="shared" si="1886"/>
        <v>0</v>
      </c>
      <c r="CK740">
        <f t="shared" si="1886"/>
        <v>0</v>
      </c>
      <c r="CL740">
        <f t="shared" si="1886"/>
        <v>0</v>
      </c>
      <c r="CM740">
        <f t="shared" si="1886"/>
        <v>0</v>
      </c>
      <c r="CN740">
        <f t="shared" si="1886"/>
        <v>0</v>
      </c>
      <c r="CO740">
        <f t="shared" si="1886"/>
        <v>0</v>
      </c>
      <c r="CP740">
        <f t="shared" si="1886"/>
        <v>0</v>
      </c>
      <c r="CQ740">
        <f t="shared" si="1886"/>
        <v>0</v>
      </c>
      <c r="CR740">
        <f t="shared" si="1886"/>
        <v>0</v>
      </c>
      <c r="CS740">
        <f t="shared" si="1886"/>
        <v>0</v>
      </c>
      <c r="CT740">
        <f t="shared" si="1887"/>
        <v>0</v>
      </c>
      <c r="CU740">
        <f t="shared" si="1887"/>
        <v>0</v>
      </c>
      <c r="CV740">
        <f t="shared" si="1887"/>
        <v>0</v>
      </c>
      <c r="CW740">
        <f t="shared" si="1887"/>
        <v>0</v>
      </c>
      <c r="CX740">
        <f t="shared" si="1887"/>
        <v>0</v>
      </c>
      <c r="CY740">
        <f t="shared" si="1887"/>
        <v>0</v>
      </c>
      <c r="CZ740">
        <f t="shared" si="1887"/>
        <v>0</v>
      </c>
      <c r="DA740">
        <f t="shared" si="1887"/>
        <v>0</v>
      </c>
      <c r="DB740">
        <f t="shared" si="1887"/>
        <v>0</v>
      </c>
      <c r="DC740">
        <f t="shared" si="1887"/>
        <v>0</v>
      </c>
      <c r="DD740">
        <f t="shared" si="1888"/>
        <v>0</v>
      </c>
      <c r="DE740">
        <f t="shared" si="1888"/>
        <v>0</v>
      </c>
      <c r="DF740">
        <f t="shared" si="1888"/>
        <v>0</v>
      </c>
      <c r="DG740">
        <f t="shared" si="1888"/>
        <v>0</v>
      </c>
      <c r="DH740">
        <f t="shared" si="1888"/>
        <v>0</v>
      </c>
      <c r="DI740">
        <f t="shared" si="1888"/>
        <v>0</v>
      </c>
      <c r="DJ740">
        <f t="shared" si="1888"/>
        <v>0</v>
      </c>
      <c r="DK740">
        <f t="shared" si="1888"/>
        <v>0</v>
      </c>
      <c r="DL740">
        <f t="shared" si="1888"/>
        <v>0</v>
      </c>
      <c r="DM740">
        <f t="shared" si="1888"/>
        <v>0</v>
      </c>
      <c r="DN740">
        <f t="shared" si="1889"/>
        <v>0</v>
      </c>
      <c r="DO740">
        <f t="shared" si="1889"/>
        <v>0</v>
      </c>
      <c r="DP740">
        <f t="shared" si="1889"/>
        <v>0</v>
      </c>
      <c r="DQ740">
        <f t="shared" si="1889"/>
        <v>0</v>
      </c>
      <c r="DR740">
        <f t="shared" si="1889"/>
        <v>0</v>
      </c>
      <c r="DS740">
        <f t="shared" si="1889"/>
        <v>0</v>
      </c>
      <c r="DT740">
        <f t="shared" si="1889"/>
        <v>0</v>
      </c>
      <c r="DU740">
        <f t="shared" si="1889"/>
        <v>0</v>
      </c>
      <c r="DV740">
        <f t="shared" si="1889"/>
        <v>0</v>
      </c>
      <c r="DW740">
        <f t="shared" si="1889"/>
        <v>0</v>
      </c>
      <c r="DX740">
        <f t="shared" si="1890"/>
        <v>0</v>
      </c>
      <c r="DY740">
        <f t="shared" si="1890"/>
        <v>0</v>
      </c>
      <c r="DZ740">
        <f t="shared" si="1890"/>
        <v>0</v>
      </c>
    </row>
    <row r="741" spans="1:130" ht="15.75">
      <c r="A741" s="106"/>
      <c r="B741" s="37"/>
      <c r="C741" s="96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60"/>
      <c r="AQ741" s="160"/>
      <c r="AR741" s="160"/>
      <c r="AS741" s="160"/>
      <c r="AT741" s="160"/>
      <c r="AU741" s="160"/>
      <c r="AV741" s="18"/>
      <c r="AW741" s="18"/>
      <c r="AX741" s="18"/>
      <c r="AY741" s="18"/>
      <c r="AZ741" s="18"/>
      <c r="BA741" s="160"/>
      <c r="BB741" s="18"/>
      <c r="BC741" s="18"/>
      <c r="BD741" s="31"/>
      <c r="BE741" s="57"/>
      <c r="BF741" s="18"/>
      <c r="BG741" s="31"/>
      <c r="BH741" s="2"/>
      <c r="BI741" s="2"/>
      <c r="BJ741" s="2"/>
      <c r="BK741" s="2"/>
      <c r="BL741" s="2"/>
      <c r="BM741" s="2"/>
      <c r="BN741" s="2"/>
      <c r="BO741" s="103"/>
      <c r="DL741">
        <f>IF($C741&lt;&gt;"",IF(AZ741&gt;0,1,0),0)</f>
        <v>0</v>
      </c>
      <c r="DN741">
        <f>IF($C741&lt;&gt;"",IF(BB741&gt;0,1,0),0)</f>
        <v>0</v>
      </c>
      <c r="DQ741">
        <f>IF($C741&lt;&gt;"",IF(BE741&gt;0,1,0),0)</f>
        <v>0</v>
      </c>
    </row>
    <row r="742" spans="1:130">
      <c r="A742" s="105">
        <f>IF(LEFT(B742,1)&lt;&gt;"",IF(LEFT(B742,1)&lt;&gt;" ",COUNT($A$66:A741)+1,""),"")</f>
        <v>94</v>
      </c>
      <c r="B742" s="54" t="s">
        <v>104</v>
      </c>
      <c r="C742" s="97">
        <v>4</v>
      </c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>
        <f>SUM(AJ743:AJ747)</f>
        <v>7.6769838000000004</v>
      </c>
      <c r="AK742" s="22">
        <f t="shared" ref="AK742:BJ742" si="1891">SUM(AK743:AK747)</f>
        <v>18.032529799999999</v>
      </c>
      <c r="AL742" s="22">
        <f t="shared" si="1891"/>
        <v>16.559321399999998</v>
      </c>
      <c r="AM742" s="22">
        <f t="shared" si="1891"/>
        <v>4.1072403</v>
      </c>
      <c r="AN742" s="22">
        <f t="shared" si="1891"/>
        <v>4.5239273999999998</v>
      </c>
      <c r="AO742" s="22">
        <f t="shared" si="1891"/>
        <v>63.680823500000002</v>
      </c>
      <c r="AP742" s="22">
        <f t="shared" si="1891"/>
        <v>68.633601200000001</v>
      </c>
      <c r="AQ742" s="22">
        <f t="shared" si="1891"/>
        <v>87.5549836</v>
      </c>
      <c r="AR742" s="22">
        <f t="shared" si="1891"/>
        <v>77.334510499999993</v>
      </c>
      <c r="AS742" s="22">
        <f t="shared" si="1891"/>
        <v>77.189068199999994</v>
      </c>
      <c r="AT742" s="22">
        <f t="shared" si="1891"/>
        <v>19.3287975</v>
      </c>
      <c r="AU742" s="22">
        <f t="shared" si="1891"/>
        <v>11018.495068599999</v>
      </c>
      <c r="AV742" s="22">
        <f t="shared" si="1891"/>
        <v>27.294858999999999</v>
      </c>
      <c r="AW742" s="22">
        <f t="shared" si="1891"/>
        <v>20.8672869</v>
      </c>
      <c r="AX742" s="22">
        <f t="shared" si="1891"/>
        <v>37.928969899999998</v>
      </c>
      <c r="AY742" s="22">
        <f t="shared" si="1891"/>
        <v>25.614720600000002</v>
      </c>
      <c r="AZ742" s="22">
        <f t="shared" si="1891"/>
        <v>26.130566100000003</v>
      </c>
      <c r="BA742" s="22">
        <f t="shared" si="1891"/>
        <v>9.7012344000000006</v>
      </c>
      <c r="BB742" s="22">
        <f t="shared" si="1891"/>
        <v>10.635376800000001</v>
      </c>
      <c r="BC742" s="22">
        <f t="shared" si="1891"/>
        <v>10.6206823</v>
      </c>
      <c r="BD742" s="22">
        <f t="shared" si="1891"/>
        <v>15.788361199999999</v>
      </c>
      <c r="BE742" s="22">
        <f t="shared" si="1891"/>
        <v>18.013971400000003</v>
      </c>
      <c r="BF742" s="22">
        <f>SUM(BF743:BF747)</f>
        <v>8.828730199999999</v>
      </c>
      <c r="BG742" s="22">
        <f t="shared" si="1891"/>
        <v>8.9410768000000012</v>
      </c>
      <c r="BH742" s="22">
        <f t="shared" si="1891"/>
        <v>8.9296094999999998</v>
      </c>
      <c r="BI742" s="22">
        <f t="shared" si="1891"/>
        <v>2780.1475827999998</v>
      </c>
      <c r="BJ742" s="22">
        <f t="shared" si="1891"/>
        <v>10.2283671</v>
      </c>
      <c r="BK742" s="22">
        <f>SUM(BK743:BK747)</f>
        <v>4.4651607000000002</v>
      </c>
      <c r="BL742" s="22">
        <f>SUM(BL743:BL747)</f>
        <v>1806.1329148</v>
      </c>
      <c r="BM742" s="22">
        <f>SUM(BM743:BM747)</f>
        <v>2300.0317128000002</v>
      </c>
      <c r="BN742" s="22">
        <f>SUM(BN743:BN747)</f>
        <v>15</v>
      </c>
      <c r="BO742" s="103"/>
      <c r="BP742">
        <f t="shared" ref="BP742:BY745" si="1892">IF($C742&lt;&gt;"",IF(D742&gt;0,1,0),0)</f>
        <v>0</v>
      </c>
      <c r="BQ742">
        <f t="shared" si="1892"/>
        <v>0</v>
      </c>
      <c r="BR742">
        <f t="shared" si="1892"/>
        <v>0</v>
      </c>
      <c r="BS742">
        <f t="shared" si="1892"/>
        <v>0</v>
      </c>
      <c r="BT742">
        <f t="shared" si="1892"/>
        <v>0</v>
      </c>
      <c r="BU742">
        <f t="shared" si="1892"/>
        <v>0</v>
      </c>
      <c r="BV742">
        <f t="shared" si="1892"/>
        <v>0</v>
      </c>
      <c r="BW742">
        <f t="shared" si="1892"/>
        <v>0</v>
      </c>
      <c r="BX742">
        <f t="shared" si="1892"/>
        <v>0</v>
      </c>
      <c r="BY742">
        <f t="shared" si="1892"/>
        <v>0</v>
      </c>
      <c r="BZ742">
        <f t="shared" ref="BZ742:CI745" si="1893">IF($C742&lt;&gt;"",IF(N742&gt;0,1,0),0)</f>
        <v>0</v>
      </c>
      <c r="CA742">
        <f t="shared" si="1893"/>
        <v>0</v>
      </c>
      <c r="CB742">
        <f t="shared" si="1893"/>
        <v>0</v>
      </c>
      <c r="CC742">
        <f t="shared" si="1893"/>
        <v>0</v>
      </c>
      <c r="CD742">
        <f t="shared" si="1893"/>
        <v>0</v>
      </c>
      <c r="CE742">
        <f t="shared" si="1893"/>
        <v>0</v>
      </c>
      <c r="CF742">
        <f t="shared" si="1893"/>
        <v>0</v>
      </c>
      <c r="CG742">
        <f t="shared" si="1893"/>
        <v>0</v>
      </c>
      <c r="CH742">
        <f t="shared" si="1893"/>
        <v>0</v>
      </c>
      <c r="CI742">
        <f t="shared" si="1893"/>
        <v>0</v>
      </c>
      <c r="CJ742">
        <f t="shared" ref="CJ742:CS745" si="1894">IF($C742&lt;&gt;"",IF(X742&gt;0,1,0),0)</f>
        <v>0</v>
      </c>
      <c r="CK742">
        <f t="shared" si="1894"/>
        <v>0</v>
      </c>
      <c r="CL742">
        <f t="shared" si="1894"/>
        <v>0</v>
      </c>
      <c r="CM742">
        <f t="shared" si="1894"/>
        <v>0</v>
      </c>
      <c r="CN742">
        <f t="shared" si="1894"/>
        <v>0</v>
      </c>
      <c r="CO742">
        <f t="shared" si="1894"/>
        <v>0</v>
      </c>
      <c r="CP742">
        <f t="shared" si="1894"/>
        <v>0</v>
      </c>
      <c r="CQ742">
        <f t="shared" si="1894"/>
        <v>0</v>
      </c>
      <c r="CR742">
        <f t="shared" si="1894"/>
        <v>0</v>
      </c>
      <c r="CS742">
        <f t="shared" si="1894"/>
        <v>0</v>
      </c>
      <c r="CT742">
        <f t="shared" ref="CT742:DC745" si="1895">IF($C742&lt;&gt;"",IF(AH742&gt;0,1,0),0)</f>
        <v>0</v>
      </c>
      <c r="CU742">
        <f t="shared" si="1895"/>
        <v>0</v>
      </c>
      <c r="CV742">
        <f t="shared" si="1895"/>
        <v>1</v>
      </c>
      <c r="CW742">
        <f t="shared" si="1895"/>
        <v>1</v>
      </c>
      <c r="CX742">
        <f t="shared" si="1895"/>
        <v>1</v>
      </c>
      <c r="CY742">
        <f t="shared" si="1895"/>
        <v>1</v>
      </c>
      <c r="CZ742">
        <f t="shared" si="1895"/>
        <v>1</v>
      </c>
      <c r="DA742">
        <f t="shared" si="1895"/>
        <v>1</v>
      </c>
      <c r="DB742">
        <f t="shared" si="1895"/>
        <v>1</v>
      </c>
      <c r="DC742">
        <f t="shared" si="1895"/>
        <v>1</v>
      </c>
      <c r="DD742">
        <f t="shared" ref="DD742:DK745" si="1896">IF($C742&lt;&gt;"",IF(AR742&gt;0,1,0),0)</f>
        <v>1</v>
      </c>
      <c r="DE742">
        <f t="shared" si="1896"/>
        <v>1</v>
      </c>
      <c r="DF742">
        <f t="shared" si="1896"/>
        <v>1</v>
      </c>
      <c r="DG742">
        <f t="shared" si="1896"/>
        <v>1</v>
      </c>
      <c r="DH742">
        <f t="shared" si="1896"/>
        <v>1</v>
      </c>
      <c r="DI742">
        <f t="shared" si="1896"/>
        <v>1</v>
      </c>
      <c r="DJ742">
        <f t="shared" si="1896"/>
        <v>1</v>
      </c>
      <c r="DK742">
        <f t="shared" si="1896"/>
        <v>1</v>
      </c>
      <c r="DL742">
        <f>IF($C742&lt;&gt;"",IF(AZ742&gt;0,1,0),0)</f>
        <v>1</v>
      </c>
      <c r="DM742">
        <f>IF($C742&lt;&gt;"",IF(BA742&gt;0,1,0),0)</f>
        <v>1</v>
      </c>
      <c r="DN742">
        <f>IF($C742&lt;&gt;"",IF(BB742&gt;0,1,0),0)</f>
        <v>1</v>
      </c>
      <c r="DO742">
        <f t="shared" ref="DO742:DP745" si="1897">IF($C742&lt;&gt;"",IF(BC742&gt;0,1,0),0)</f>
        <v>1</v>
      </c>
      <c r="DP742">
        <f t="shared" si="1897"/>
        <v>1</v>
      </c>
      <c r="DQ742">
        <f>IF($C742&lt;&gt;"",IF(BE742&gt;0,1,0),0)</f>
        <v>1</v>
      </c>
      <c r="DR742">
        <f t="shared" ref="DR742:DZ743" si="1898">IF($C742&lt;&gt;"",IF(BF742&gt;0,1,0),0)</f>
        <v>1</v>
      </c>
      <c r="DS742">
        <f t="shared" si="1898"/>
        <v>1</v>
      </c>
      <c r="DT742">
        <f t="shared" si="1898"/>
        <v>1</v>
      </c>
      <c r="DU742">
        <f t="shared" si="1898"/>
        <v>1</v>
      </c>
      <c r="DV742">
        <f t="shared" si="1898"/>
        <v>1</v>
      </c>
      <c r="DW742">
        <f t="shared" si="1898"/>
        <v>1</v>
      </c>
      <c r="DX742">
        <f t="shared" si="1898"/>
        <v>1</v>
      </c>
      <c r="DY742">
        <f t="shared" si="1898"/>
        <v>1</v>
      </c>
      <c r="DZ742">
        <f t="shared" si="1898"/>
        <v>1</v>
      </c>
    </row>
    <row r="743" spans="1:130" ht="15.75">
      <c r="A743" s="105"/>
      <c r="B743" s="55" t="s">
        <v>202</v>
      </c>
      <c r="C743" s="97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18">
        <v>1</v>
      </c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3"/>
      <c r="BF743" s="22"/>
      <c r="BG743" s="22"/>
      <c r="BH743" s="22"/>
      <c r="BI743" s="18">
        <v>2190</v>
      </c>
      <c r="BJ743" s="22"/>
      <c r="BK743" s="22"/>
      <c r="BL743" s="18">
        <v>1800</v>
      </c>
      <c r="BM743" s="118"/>
      <c r="BN743" s="2"/>
      <c r="BO743" s="103"/>
      <c r="BP743">
        <f t="shared" si="1892"/>
        <v>0</v>
      </c>
      <c r="BQ743">
        <f t="shared" si="1892"/>
        <v>0</v>
      </c>
      <c r="BR743">
        <f t="shared" si="1892"/>
        <v>0</v>
      </c>
      <c r="BS743">
        <f t="shared" si="1892"/>
        <v>0</v>
      </c>
      <c r="BT743">
        <f t="shared" si="1892"/>
        <v>0</v>
      </c>
      <c r="BU743">
        <f t="shared" si="1892"/>
        <v>0</v>
      </c>
      <c r="BV743">
        <f t="shared" si="1892"/>
        <v>0</v>
      </c>
      <c r="BW743">
        <f t="shared" si="1892"/>
        <v>0</v>
      </c>
      <c r="BX743">
        <f t="shared" si="1892"/>
        <v>0</v>
      </c>
      <c r="BY743">
        <f t="shared" si="1892"/>
        <v>0</v>
      </c>
      <c r="BZ743">
        <f t="shared" si="1893"/>
        <v>0</v>
      </c>
      <c r="CA743">
        <f t="shared" si="1893"/>
        <v>0</v>
      </c>
      <c r="CB743">
        <f t="shared" si="1893"/>
        <v>0</v>
      </c>
      <c r="CC743">
        <f t="shared" si="1893"/>
        <v>0</v>
      </c>
      <c r="CD743">
        <f t="shared" si="1893"/>
        <v>0</v>
      </c>
      <c r="CE743">
        <f t="shared" si="1893"/>
        <v>0</v>
      </c>
      <c r="CF743">
        <f t="shared" si="1893"/>
        <v>0</v>
      </c>
      <c r="CG743">
        <f t="shared" si="1893"/>
        <v>0</v>
      </c>
      <c r="CH743">
        <f t="shared" si="1893"/>
        <v>0</v>
      </c>
      <c r="CI743">
        <f t="shared" si="1893"/>
        <v>0</v>
      </c>
      <c r="CJ743">
        <f t="shared" si="1894"/>
        <v>0</v>
      </c>
      <c r="CK743">
        <f t="shared" si="1894"/>
        <v>0</v>
      </c>
      <c r="CL743">
        <f t="shared" si="1894"/>
        <v>0</v>
      </c>
      <c r="CM743">
        <f t="shared" si="1894"/>
        <v>0</v>
      </c>
      <c r="CN743">
        <f t="shared" si="1894"/>
        <v>0</v>
      </c>
      <c r="CO743">
        <f t="shared" si="1894"/>
        <v>0</v>
      </c>
      <c r="CP743">
        <f t="shared" si="1894"/>
        <v>0</v>
      </c>
      <c r="CQ743">
        <f t="shared" si="1894"/>
        <v>0</v>
      </c>
      <c r="CR743">
        <f t="shared" si="1894"/>
        <v>0</v>
      </c>
      <c r="CS743">
        <f t="shared" si="1894"/>
        <v>0</v>
      </c>
      <c r="CT743">
        <f t="shared" si="1895"/>
        <v>0</v>
      </c>
      <c r="CU743">
        <f t="shared" si="1895"/>
        <v>0</v>
      </c>
      <c r="CV743">
        <f t="shared" si="1895"/>
        <v>0</v>
      </c>
      <c r="CW743">
        <f t="shared" si="1895"/>
        <v>0</v>
      </c>
      <c r="CX743">
        <f t="shared" si="1895"/>
        <v>0</v>
      </c>
      <c r="CY743">
        <f t="shared" si="1895"/>
        <v>0</v>
      </c>
      <c r="CZ743">
        <f t="shared" si="1895"/>
        <v>0</v>
      </c>
      <c r="DA743">
        <f t="shared" si="1895"/>
        <v>0</v>
      </c>
      <c r="DB743">
        <f t="shared" si="1895"/>
        <v>0</v>
      </c>
      <c r="DC743">
        <f t="shared" si="1895"/>
        <v>0</v>
      </c>
      <c r="DD743">
        <f t="shared" si="1896"/>
        <v>0</v>
      </c>
      <c r="DE743">
        <f t="shared" si="1896"/>
        <v>0</v>
      </c>
      <c r="DF743">
        <f t="shared" si="1896"/>
        <v>0</v>
      </c>
      <c r="DG743">
        <f t="shared" si="1896"/>
        <v>0</v>
      </c>
      <c r="DH743">
        <f t="shared" si="1896"/>
        <v>0</v>
      </c>
      <c r="DI743">
        <f t="shared" si="1896"/>
        <v>0</v>
      </c>
      <c r="DJ743">
        <f t="shared" si="1896"/>
        <v>0</v>
      </c>
      <c r="DK743">
        <f t="shared" si="1896"/>
        <v>0</v>
      </c>
      <c r="DL743">
        <f>IF($C743&lt;&gt;"",IF(AZ743&gt;0,1,0),0)</f>
        <v>0</v>
      </c>
      <c r="DM743">
        <f>IF($C743&lt;&gt;"",IF(BA743&gt;0,1,0),0)</f>
        <v>0</v>
      </c>
      <c r="DN743">
        <f>IF($C743&lt;&gt;"",IF(BB743&gt;0,1,0),0)</f>
        <v>0</v>
      </c>
      <c r="DO743">
        <f t="shared" si="1897"/>
        <v>0</v>
      </c>
      <c r="DP743">
        <f t="shared" si="1897"/>
        <v>0</v>
      </c>
      <c r="DQ743">
        <f>IF($C743&lt;&gt;"",IF(BE743&gt;0,1,0),0)</f>
        <v>0</v>
      </c>
      <c r="DR743">
        <f t="shared" ref="DR743:DX746" si="1899">IF($C743&lt;&gt;"",IF(BF743&gt;0,1,0),0)</f>
        <v>0</v>
      </c>
      <c r="DS743">
        <f t="shared" si="1899"/>
        <v>0</v>
      </c>
      <c r="DT743">
        <f t="shared" si="1899"/>
        <v>0</v>
      </c>
      <c r="DU743">
        <f t="shared" si="1899"/>
        <v>0</v>
      </c>
      <c r="DV743">
        <f t="shared" si="1899"/>
        <v>0</v>
      </c>
      <c r="DW743">
        <f t="shared" si="1899"/>
        <v>0</v>
      </c>
      <c r="DX743">
        <f t="shared" si="1899"/>
        <v>0</v>
      </c>
      <c r="DY743">
        <f t="shared" si="1898"/>
        <v>0</v>
      </c>
      <c r="DZ743">
        <f t="shared" si="1898"/>
        <v>0</v>
      </c>
    </row>
    <row r="744" spans="1:130">
      <c r="A744" s="106"/>
      <c r="B744" s="19" t="s">
        <v>3</v>
      </c>
      <c r="C744" s="96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>
        <v>0.7914026999999999</v>
      </c>
      <c r="AK744" s="18">
        <v>2.06</v>
      </c>
      <c r="AL744" s="18">
        <v>13.61</v>
      </c>
      <c r="AM744" s="18">
        <v>0.79096040000000001</v>
      </c>
      <c r="AN744" s="18">
        <v>0.92097439999999997</v>
      </c>
      <c r="AO744" s="18">
        <v>4.4525459000000005</v>
      </c>
      <c r="AP744" s="18">
        <v>9.5114213000000003</v>
      </c>
      <c r="AQ744" s="18">
        <v>28.963406600000003</v>
      </c>
      <c r="AR744" s="18">
        <v>18.5177373</v>
      </c>
      <c r="AS744" s="18">
        <v>18.169068199999998</v>
      </c>
      <c r="AT744" s="18">
        <v>18.3287975</v>
      </c>
      <c r="AU744" s="18">
        <f>18.4950686+11000</f>
        <v>11018.495068599999</v>
      </c>
      <c r="AV744" s="18">
        <v>27.294858999999999</v>
      </c>
      <c r="AW744" s="18">
        <v>20.8672869</v>
      </c>
      <c r="AX744" s="18">
        <v>37.928969899999998</v>
      </c>
      <c r="AY744" s="18">
        <v>25.614720600000002</v>
      </c>
      <c r="AZ744" s="18">
        <v>26.130566100000003</v>
      </c>
      <c r="BA744" s="18">
        <v>9.7012344000000006</v>
      </c>
      <c r="BB744" s="18">
        <v>10.635376800000001</v>
      </c>
      <c r="BC744" s="18">
        <v>10.6206823</v>
      </c>
      <c r="BD744" s="18">
        <v>15.788361199999999</v>
      </c>
      <c r="BE744" s="57">
        <v>18.013971400000003</v>
      </c>
      <c r="BF744" s="18">
        <v>8.828730199999999</v>
      </c>
      <c r="BG744" s="18">
        <v>8.9410768000000012</v>
      </c>
      <c r="BH744" s="18">
        <v>8.9296094999999998</v>
      </c>
      <c r="BI744" s="18">
        <v>10.1475828</v>
      </c>
      <c r="BJ744" s="18">
        <v>10.2283671</v>
      </c>
      <c r="BK744" s="18">
        <v>4.4651607000000002</v>
      </c>
      <c r="BL744" s="18">
        <v>6.1181896</v>
      </c>
      <c r="BM744" s="118">
        <v>3.1712799999999999E-2</v>
      </c>
      <c r="BN744" s="118">
        <v>15</v>
      </c>
      <c r="BO744" s="103"/>
      <c r="BP744">
        <f t="shared" si="1892"/>
        <v>0</v>
      </c>
      <c r="BQ744">
        <f t="shared" si="1892"/>
        <v>0</v>
      </c>
      <c r="BR744">
        <f t="shared" si="1892"/>
        <v>0</v>
      </c>
      <c r="BS744">
        <f t="shared" si="1892"/>
        <v>0</v>
      </c>
      <c r="BT744">
        <f t="shared" si="1892"/>
        <v>0</v>
      </c>
      <c r="BU744">
        <f t="shared" si="1892"/>
        <v>0</v>
      </c>
      <c r="BV744">
        <f t="shared" si="1892"/>
        <v>0</v>
      </c>
      <c r="BW744">
        <f t="shared" si="1892"/>
        <v>0</v>
      </c>
      <c r="BX744">
        <f t="shared" si="1892"/>
        <v>0</v>
      </c>
      <c r="BY744">
        <f t="shared" si="1892"/>
        <v>0</v>
      </c>
      <c r="BZ744">
        <f t="shared" si="1893"/>
        <v>0</v>
      </c>
      <c r="CA744">
        <f t="shared" si="1893"/>
        <v>0</v>
      </c>
      <c r="CB744">
        <f t="shared" si="1893"/>
        <v>0</v>
      </c>
      <c r="CC744">
        <f t="shared" si="1893"/>
        <v>0</v>
      </c>
      <c r="CD744">
        <f t="shared" si="1893"/>
        <v>0</v>
      </c>
      <c r="CE744">
        <f t="shared" si="1893"/>
        <v>0</v>
      </c>
      <c r="CF744">
        <f t="shared" si="1893"/>
        <v>0</v>
      </c>
      <c r="CG744">
        <f t="shared" si="1893"/>
        <v>0</v>
      </c>
      <c r="CH744">
        <f t="shared" si="1893"/>
        <v>0</v>
      </c>
      <c r="CI744">
        <f t="shared" si="1893"/>
        <v>0</v>
      </c>
      <c r="CJ744">
        <f t="shared" si="1894"/>
        <v>0</v>
      </c>
      <c r="CK744">
        <f t="shared" si="1894"/>
        <v>0</v>
      </c>
      <c r="CL744">
        <f t="shared" si="1894"/>
        <v>0</v>
      </c>
      <c r="CM744">
        <f t="shared" si="1894"/>
        <v>0</v>
      </c>
      <c r="CN744">
        <f t="shared" si="1894"/>
        <v>0</v>
      </c>
      <c r="CO744">
        <f t="shared" si="1894"/>
        <v>0</v>
      </c>
      <c r="CP744">
        <f t="shared" si="1894"/>
        <v>0</v>
      </c>
      <c r="CQ744">
        <f t="shared" si="1894"/>
        <v>0</v>
      </c>
      <c r="CR744">
        <f t="shared" si="1894"/>
        <v>0</v>
      </c>
      <c r="CS744">
        <f t="shared" si="1894"/>
        <v>0</v>
      </c>
      <c r="CT744">
        <f t="shared" si="1895"/>
        <v>0</v>
      </c>
      <c r="CU744">
        <f t="shared" si="1895"/>
        <v>0</v>
      </c>
      <c r="CV744">
        <f t="shared" si="1895"/>
        <v>0</v>
      </c>
      <c r="CW744">
        <f t="shared" si="1895"/>
        <v>0</v>
      </c>
      <c r="CX744">
        <f t="shared" si="1895"/>
        <v>0</v>
      </c>
      <c r="CY744">
        <f t="shared" si="1895"/>
        <v>0</v>
      </c>
      <c r="CZ744">
        <f t="shared" si="1895"/>
        <v>0</v>
      </c>
      <c r="DA744">
        <f t="shared" si="1895"/>
        <v>0</v>
      </c>
      <c r="DB744">
        <f t="shared" si="1895"/>
        <v>0</v>
      </c>
      <c r="DC744">
        <f t="shared" si="1895"/>
        <v>0</v>
      </c>
      <c r="DD744">
        <f t="shared" si="1896"/>
        <v>0</v>
      </c>
      <c r="DE744">
        <f t="shared" si="1896"/>
        <v>0</v>
      </c>
      <c r="DF744">
        <f t="shared" si="1896"/>
        <v>0</v>
      </c>
      <c r="DG744">
        <f t="shared" si="1896"/>
        <v>0</v>
      </c>
      <c r="DH744">
        <f t="shared" si="1896"/>
        <v>0</v>
      </c>
      <c r="DI744">
        <f t="shared" si="1896"/>
        <v>0</v>
      </c>
      <c r="DJ744">
        <f t="shared" si="1896"/>
        <v>0</v>
      </c>
      <c r="DK744">
        <f t="shared" si="1896"/>
        <v>0</v>
      </c>
      <c r="DL744">
        <f>IF($C744&lt;&gt;"",IF(AZ744&gt;0,1,0),0)</f>
        <v>0</v>
      </c>
      <c r="DM744">
        <f>IF($C744&lt;&gt;"",IF(BA744&gt;0,1,0),0)</f>
        <v>0</v>
      </c>
      <c r="DN744">
        <f>IF($C744&lt;&gt;"",IF(BB744&gt;0,1,0),0)</f>
        <v>0</v>
      </c>
      <c r="DO744">
        <f t="shared" si="1897"/>
        <v>0</v>
      </c>
      <c r="DP744">
        <f t="shared" si="1897"/>
        <v>0</v>
      </c>
      <c r="DQ744">
        <f>IF($C744&lt;&gt;"",IF(BE744&gt;0,1,0),0)</f>
        <v>0</v>
      </c>
      <c r="DR744">
        <f t="shared" si="1899"/>
        <v>0</v>
      </c>
      <c r="DS744">
        <f t="shared" si="1899"/>
        <v>0</v>
      </c>
      <c r="DT744">
        <f t="shared" si="1899"/>
        <v>0</v>
      </c>
      <c r="DU744">
        <f t="shared" si="1899"/>
        <v>0</v>
      </c>
      <c r="DV744">
        <f t="shared" si="1899"/>
        <v>0</v>
      </c>
      <c r="DW744">
        <f t="shared" si="1899"/>
        <v>0</v>
      </c>
      <c r="DX744">
        <f t="shared" si="1899"/>
        <v>0</v>
      </c>
      <c r="DY744">
        <f>IF($C744&lt;&gt;"",IF(BM744&gt;0,1,0),0)</f>
        <v>0</v>
      </c>
      <c r="DZ744">
        <f>IF($C744&lt;&gt;"",IF(BN744&gt;0,1,0),0)</f>
        <v>0</v>
      </c>
    </row>
    <row r="745" spans="1:130">
      <c r="A745" s="106"/>
      <c r="B745" s="55" t="s">
        <v>25</v>
      </c>
      <c r="C745" s="96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57"/>
      <c r="BF745" s="18"/>
      <c r="BG745" s="18"/>
      <c r="BH745" s="18"/>
      <c r="BI745" s="18">
        <v>580</v>
      </c>
      <c r="BJ745" s="18"/>
      <c r="BK745" s="18"/>
      <c r="BL745" s="18"/>
      <c r="BM745" s="118"/>
      <c r="BN745" s="118"/>
      <c r="BO745" s="103"/>
      <c r="BP745">
        <f t="shared" si="1892"/>
        <v>0</v>
      </c>
      <c r="BQ745">
        <f t="shared" ref="BQ745" si="1900">IF($C745&lt;&gt;"",IF(E745&gt;0,1,0),0)</f>
        <v>0</v>
      </c>
      <c r="BR745">
        <f t="shared" ref="BR745" si="1901">IF($C745&lt;&gt;"",IF(F745&gt;0,1,0),0)</f>
        <v>0</v>
      </c>
      <c r="BS745">
        <f t="shared" ref="BS745" si="1902">IF($C745&lt;&gt;"",IF(G745&gt;0,1,0),0)</f>
        <v>0</v>
      </c>
      <c r="BT745">
        <f t="shared" ref="BT745" si="1903">IF($C745&lt;&gt;"",IF(H745&gt;0,1,0),0)</f>
        <v>0</v>
      </c>
      <c r="BU745">
        <f t="shared" ref="BU745" si="1904">IF($C745&lt;&gt;"",IF(I745&gt;0,1,0),0)</f>
        <v>0</v>
      </c>
      <c r="BV745">
        <f t="shared" ref="BV745" si="1905">IF($C745&lt;&gt;"",IF(J745&gt;0,1,0),0)</f>
        <v>0</v>
      </c>
      <c r="BW745">
        <f t="shared" ref="BW745" si="1906">IF($C745&lt;&gt;"",IF(K745&gt;0,1,0),0)</f>
        <v>0</v>
      </c>
      <c r="BX745">
        <f t="shared" ref="BX745" si="1907">IF($C745&lt;&gt;"",IF(L745&gt;0,1,0),0)</f>
        <v>0</v>
      </c>
      <c r="BY745">
        <f t="shared" ref="BY745" si="1908">IF($C745&lt;&gt;"",IF(M745&gt;0,1,0),0)</f>
        <v>0</v>
      </c>
      <c r="BZ745">
        <f t="shared" si="1893"/>
        <v>0</v>
      </c>
      <c r="CA745">
        <f t="shared" si="1893"/>
        <v>0</v>
      </c>
      <c r="CB745">
        <f t="shared" si="1893"/>
        <v>0</v>
      </c>
      <c r="CC745">
        <f t="shared" si="1893"/>
        <v>0</v>
      </c>
      <c r="CD745">
        <f t="shared" si="1893"/>
        <v>0</v>
      </c>
      <c r="CE745">
        <f t="shared" si="1893"/>
        <v>0</v>
      </c>
      <c r="CF745">
        <f t="shared" si="1893"/>
        <v>0</v>
      </c>
      <c r="CG745">
        <f t="shared" si="1893"/>
        <v>0</v>
      </c>
      <c r="CH745">
        <f t="shared" si="1893"/>
        <v>0</v>
      </c>
      <c r="CI745">
        <f t="shared" si="1893"/>
        <v>0</v>
      </c>
      <c r="CJ745">
        <f t="shared" si="1894"/>
        <v>0</v>
      </c>
      <c r="CK745">
        <f t="shared" si="1894"/>
        <v>0</v>
      </c>
      <c r="CL745">
        <f t="shared" si="1894"/>
        <v>0</v>
      </c>
      <c r="CM745">
        <f t="shared" si="1894"/>
        <v>0</v>
      </c>
      <c r="CN745">
        <f t="shared" si="1894"/>
        <v>0</v>
      </c>
      <c r="CO745">
        <f t="shared" si="1894"/>
        <v>0</v>
      </c>
      <c r="CP745">
        <f t="shared" si="1894"/>
        <v>0</v>
      </c>
      <c r="CQ745">
        <f t="shared" si="1894"/>
        <v>0</v>
      </c>
      <c r="CR745">
        <f t="shared" si="1894"/>
        <v>0</v>
      </c>
      <c r="CS745">
        <f t="shared" si="1894"/>
        <v>0</v>
      </c>
      <c r="CT745">
        <f t="shared" si="1895"/>
        <v>0</v>
      </c>
      <c r="CU745">
        <f t="shared" si="1895"/>
        <v>0</v>
      </c>
      <c r="CV745">
        <f t="shared" si="1895"/>
        <v>0</v>
      </c>
      <c r="CW745">
        <f t="shared" si="1895"/>
        <v>0</v>
      </c>
      <c r="CX745">
        <f t="shared" si="1895"/>
        <v>0</v>
      </c>
      <c r="CY745">
        <f t="shared" si="1895"/>
        <v>0</v>
      </c>
      <c r="CZ745">
        <f t="shared" si="1895"/>
        <v>0</v>
      </c>
      <c r="DA745">
        <f t="shared" si="1895"/>
        <v>0</v>
      </c>
      <c r="DB745">
        <f t="shared" si="1895"/>
        <v>0</v>
      </c>
      <c r="DC745">
        <f t="shared" si="1895"/>
        <v>0</v>
      </c>
      <c r="DD745">
        <f t="shared" si="1896"/>
        <v>0</v>
      </c>
      <c r="DE745">
        <f t="shared" si="1896"/>
        <v>0</v>
      </c>
      <c r="DF745">
        <f t="shared" si="1896"/>
        <v>0</v>
      </c>
      <c r="DG745">
        <f t="shared" si="1896"/>
        <v>0</v>
      </c>
      <c r="DH745">
        <f t="shared" si="1896"/>
        <v>0</v>
      </c>
      <c r="DI745">
        <f t="shared" si="1896"/>
        <v>0</v>
      </c>
      <c r="DJ745">
        <f t="shared" si="1896"/>
        <v>0</v>
      </c>
      <c r="DK745">
        <f t="shared" si="1896"/>
        <v>0</v>
      </c>
      <c r="DL745">
        <f t="shared" ref="DL745" si="1909">IF($C745&lt;&gt;"",IF(AZ745&gt;0,1,0),0)</f>
        <v>0</v>
      </c>
      <c r="DM745">
        <f t="shared" ref="DM745" si="1910">IF($C745&lt;&gt;"",IF(BA745&gt;0,1,0),0)</f>
        <v>0</v>
      </c>
      <c r="DN745">
        <f t="shared" ref="DN745" si="1911">IF($C745&lt;&gt;"",IF(BB745&gt;0,1,0),0)</f>
        <v>0</v>
      </c>
      <c r="DO745">
        <f t="shared" si="1897"/>
        <v>0</v>
      </c>
      <c r="DP745">
        <f t="shared" si="1897"/>
        <v>0</v>
      </c>
      <c r="DQ745">
        <f t="shared" ref="DQ745" si="1912">IF($C745&lt;&gt;"",IF(BE745&gt;0,1,0),0)</f>
        <v>0</v>
      </c>
      <c r="DR745">
        <f t="shared" si="1899"/>
        <v>0</v>
      </c>
      <c r="DS745">
        <f t="shared" si="1899"/>
        <v>0</v>
      </c>
      <c r="DT745">
        <f t="shared" si="1899"/>
        <v>0</v>
      </c>
      <c r="DU745">
        <f t="shared" si="1899"/>
        <v>0</v>
      </c>
      <c r="DV745">
        <f t="shared" si="1899"/>
        <v>0</v>
      </c>
      <c r="DW745">
        <f t="shared" si="1899"/>
        <v>0</v>
      </c>
      <c r="DX745">
        <f t="shared" si="1899"/>
        <v>0</v>
      </c>
      <c r="DY745">
        <f t="shared" ref="DY745:DY746" si="1913">IF($C745&lt;&gt;"",IF(BM745&gt;0,1,0),0)</f>
        <v>0</v>
      </c>
      <c r="DZ745">
        <f t="shared" ref="DZ745:DZ746" si="1914">IF($C745&lt;&gt;"",IF(BN745&gt;0,1,0),0)</f>
        <v>0</v>
      </c>
    </row>
    <row r="746" spans="1:130">
      <c r="A746" s="106"/>
      <c r="B746" s="19" t="s">
        <v>205</v>
      </c>
      <c r="C746" s="9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34"/>
      <c r="AF746" s="34"/>
      <c r="AG746" s="34"/>
      <c r="AH746" s="34"/>
      <c r="AI746" s="34"/>
      <c r="AJ746" s="34">
        <v>6.8855811000000005</v>
      </c>
      <c r="AK746" s="34">
        <v>15.9725298</v>
      </c>
      <c r="AL746" s="34">
        <v>2.9493214000000001</v>
      </c>
      <c r="AM746" s="34">
        <v>3.3162799000000001</v>
      </c>
      <c r="AN746" s="34">
        <v>3.6029529999999999</v>
      </c>
      <c r="AO746" s="34">
        <v>2.8982776000000001</v>
      </c>
      <c r="AP746" s="34">
        <v>2.1196799</v>
      </c>
      <c r="AQ746" s="34">
        <v>0.91657699999999998</v>
      </c>
      <c r="AR746" s="34">
        <v>0.4692732</v>
      </c>
      <c r="AS746" s="34">
        <v>0</v>
      </c>
      <c r="AT746" s="34">
        <v>0</v>
      </c>
      <c r="AU746" s="34">
        <v>0</v>
      </c>
      <c r="AV746" s="34">
        <v>0</v>
      </c>
      <c r="AW746" s="34">
        <v>0</v>
      </c>
      <c r="AX746" s="34">
        <v>0</v>
      </c>
      <c r="AY746" s="34">
        <v>0</v>
      </c>
      <c r="AZ746" s="34">
        <v>0</v>
      </c>
      <c r="BA746" s="34">
        <v>0</v>
      </c>
      <c r="BB746" s="34">
        <v>0</v>
      </c>
      <c r="BC746" s="34">
        <v>0</v>
      </c>
      <c r="BD746" s="18">
        <v>0</v>
      </c>
      <c r="BE746" s="25">
        <v>0</v>
      </c>
      <c r="BF746" s="18">
        <v>0</v>
      </c>
      <c r="BG746" s="18">
        <v>0</v>
      </c>
      <c r="BH746" s="118">
        <v>0</v>
      </c>
      <c r="BI746" s="118">
        <v>0</v>
      </c>
      <c r="BJ746" s="118">
        <v>0</v>
      </c>
      <c r="BK746" s="118">
        <v>0</v>
      </c>
      <c r="BL746" s="107">
        <v>1.4725200000000001E-2</v>
      </c>
      <c r="BM746" s="118">
        <v>2300</v>
      </c>
      <c r="BN746" s="118">
        <v>0</v>
      </c>
      <c r="BO746" s="103"/>
      <c r="BP746">
        <f t="shared" ref="BP746:BY748" si="1915">IF($C746&lt;&gt;"",IF(D746&gt;0,1,0),0)</f>
        <v>0</v>
      </c>
      <c r="BQ746">
        <f t="shared" si="1915"/>
        <v>0</v>
      </c>
      <c r="BR746">
        <f t="shared" si="1915"/>
        <v>0</v>
      </c>
      <c r="BS746">
        <f t="shared" si="1915"/>
        <v>0</v>
      </c>
      <c r="BT746">
        <f t="shared" si="1915"/>
        <v>0</v>
      </c>
      <c r="BU746">
        <f t="shared" si="1915"/>
        <v>0</v>
      </c>
      <c r="BV746">
        <f t="shared" si="1915"/>
        <v>0</v>
      </c>
      <c r="BW746">
        <f t="shared" si="1915"/>
        <v>0</v>
      </c>
      <c r="BX746">
        <f t="shared" si="1915"/>
        <v>0</v>
      </c>
      <c r="BY746">
        <f t="shared" si="1915"/>
        <v>0</v>
      </c>
      <c r="BZ746">
        <f t="shared" ref="BZ746:CI748" si="1916">IF($C746&lt;&gt;"",IF(N746&gt;0,1,0),0)</f>
        <v>0</v>
      </c>
      <c r="CA746">
        <f t="shared" si="1916"/>
        <v>0</v>
      </c>
      <c r="CB746">
        <f t="shared" si="1916"/>
        <v>0</v>
      </c>
      <c r="CC746">
        <f t="shared" si="1916"/>
        <v>0</v>
      </c>
      <c r="CD746">
        <f t="shared" si="1916"/>
        <v>0</v>
      </c>
      <c r="CE746">
        <f t="shared" si="1916"/>
        <v>0</v>
      </c>
      <c r="CF746">
        <f t="shared" si="1916"/>
        <v>0</v>
      </c>
      <c r="CG746">
        <f t="shared" si="1916"/>
        <v>0</v>
      </c>
      <c r="CH746">
        <f t="shared" si="1916"/>
        <v>0</v>
      </c>
      <c r="CI746">
        <f t="shared" si="1916"/>
        <v>0</v>
      </c>
      <c r="CJ746">
        <f t="shared" ref="CJ746:CS748" si="1917">IF($C746&lt;&gt;"",IF(X746&gt;0,1,0),0)</f>
        <v>0</v>
      </c>
      <c r="CK746">
        <f t="shared" si="1917"/>
        <v>0</v>
      </c>
      <c r="CL746">
        <f t="shared" si="1917"/>
        <v>0</v>
      </c>
      <c r="CM746">
        <f t="shared" si="1917"/>
        <v>0</v>
      </c>
      <c r="CN746">
        <f t="shared" si="1917"/>
        <v>0</v>
      </c>
      <c r="CO746">
        <f t="shared" si="1917"/>
        <v>0</v>
      </c>
      <c r="CP746">
        <f t="shared" si="1917"/>
        <v>0</v>
      </c>
      <c r="CQ746">
        <f t="shared" si="1917"/>
        <v>0</v>
      </c>
      <c r="CR746">
        <f t="shared" si="1917"/>
        <v>0</v>
      </c>
      <c r="CS746">
        <f t="shared" si="1917"/>
        <v>0</v>
      </c>
      <c r="CT746">
        <f t="shared" ref="CT746:DC748" si="1918">IF($C746&lt;&gt;"",IF(AH746&gt;0,1,0),0)</f>
        <v>0</v>
      </c>
      <c r="CU746">
        <f t="shared" si="1918"/>
        <v>0</v>
      </c>
      <c r="CV746">
        <f t="shared" si="1918"/>
        <v>0</v>
      </c>
      <c r="CW746">
        <f t="shared" si="1918"/>
        <v>0</v>
      </c>
      <c r="CX746">
        <f t="shared" si="1918"/>
        <v>0</v>
      </c>
      <c r="CY746">
        <f t="shared" si="1918"/>
        <v>0</v>
      </c>
      <c r="CZ746">
        <f t="shared" si="1918"/>
        <v>0</v>
      </c>
      <c r="DA746">
        <f t="shared" si="1918"/>
        <v>0</v>
      </c>
      <c r="DB746">
        <f t="shared" si="1918"/>
        <v>0</v>
      </c>
      <c r="DC746">
        <f t="shared" si="1918"/>
        <v>0</v>
      </c>
      <c r="DD746">
        <f t="shared" ref="DD746:DM748" si="1919">IF($C746&lt;&gt;"",IF(AR746&gt;0,1,0),0)</f>
        <v>0</v>
      </c>
      <c r="DE746">
        <f t="shared" si="1919"/>
        <v>0</v>
      </c>
      <c r="DF746">
        <f t="shared" si="1919"/>
        <v>0</v>
      </c>
      <c r="DG746">
        <f t="shared" si="1919"/>
        <v>0</v>
      </c>
      <c r="DH746">
        <f t="shared" si="1919"/>
        <v>0</v>
      </c>
      <c r="DI746">
        <f t="shared" si="1919"/>
        <v>0</v>
      </c>
      <c r="DJ746">
        <f t="shared" si="1919"/>
        <v>0</v>
      </c>
      <c r="DK746">
        <f t="shared" si="1919"/>
        <v>0</v>
      </c>
      <c r="DL746">
        <f t="shared" si="1919"/>
        <v>0</v>
      </c>
      <c r="DM746">
        <f t="shared" si="1919"/>
        <v>0</v>
      </c>
      <c r="DN746">
        <f t="shared" ref="DN746:DW748" si="1920">IF($C746&lt;&gt;"",IF(BB746&gt;0,1,0),0)</f>
        <v>0</v>
      </c>
      <c r="DO746">
        <f t="shared" si="1920"/>
        <v>0</v>
      </c>
      <c r="DP746">
        <f t="shared" si="1920"/>
        <v>0</v>
      </c>
      <c r="DQ746">
        <f t="shared" si="1920"/>
        <v>0</v>
      </c>
      <c r="DR746">
        <f t="shared" si="1920"/>
        <v>0</v>
      </c>
      <c r="DS746">
        <f t="shared" si="1920"/>
        <v>0</v>
      </c>
      <c r="DT746">
        <f t="shared" si="1920"/>
        <v>0</v>
      </c>
      <c r="DU746">
        <f t="shared" si="1920"/>
        <v>0</v>
      </c>
      <c r="DV746">
        <f t="shared" si="1920"/>
        <v>0</v>
      </c>
      <c r="DW746">
        <f t="shared" si="1920"/>
        <v>0</v>
      </c>
      <c r="DX746">
        <f t="shared" si="1899"/>
        <v>0</v>
      </c>
      <c r="DY746">
        <f t="shared" si="1913"/>
        <v>0</v>
      </c>
      <c r="DZ746">
        <f t="shared" si="1914"/>
        <v>0</v>
      </c>
    </row>
    <row r="747" spans="1:130">
      <c r="A747" s="106"/>
      <c r="B747" s="55" t="s">
        <v>21</v>
      </c>
      <c r="C747" s="96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>
        <v>0</v>
      </c>
      <c r="AK747" s="18">
        <v>0</v>
      </c>
      <c r="AL747" s="18">
        <v>0</v>
      </c>
      <c r="AM747" s="18">
        <v>0</v>
      </c>
      <c r="AN747" s="18">
        <v>0</v>
      </c>
      <c r="AO747" s="18">
        <v>56.33</v>
      </c>
      <c r="AP747" s="18">
        <f>AO747+0.6725</f>
        <v>57.002499999999998</v>
      </c>
      <c r="AQ747" s="18">
        <f>AP747+0.6725</f>
        <v>57.674999999999997</v>
      </c>
      <c r="AR747" s="18">
        <f>AQ747+0.6725</f>
        <v>58.347499999999997</v>
      </c>
      <c r="AS747" s="18">
        <f>56.33+2.69</f>
        <v>59.019999999999996</v>
      </c>
      <c r="AT747" s="18">
        <v>0</v>
      </c>
      <c r="AU747" s="18">
        <v>0</v>
      </c>
      <c r="AV747" s="18">
        <v>0</v>
      </c>
      <c r="AW747" s="18">
        <v>0</v>
      </c>
      <c r="AX747" s="18">
        <v>0</v>
      </c>
      <c r="AY747" s="18">
        <v>0</v>
      </c>
      <c r="AZ747" s="18">
        <v>0</v>
      </c>
      <c r="BA747" s="18">
        <v>0</v>
      </c>
      <c r="BB747" s="18">
        <v>0</v>
      </c>
      <c r="BC747" s="18">
        <v>0</v>
      </c>
      <c r="BD747" s="18">
        <v>0</v>
      </c>
      <c r="BE747" s="18">
        <v>0</v>
      </c>
      <c r="BF747" s="18">
        <v>0</v>
      </c>
      <c r="BG747" s="18">
        <v>0</v>
      </c>
      <c r="BH747" s="18">
        <v>0</v>
      </c>
      <c r="BI747" s="18">
        <v>0</v>
      </c>
      <c r="BJ747" s="118">
        <v>0</v>
      </c>
      <c r="BK747" s="118">
        <v>0</v>
      </c>
      <c r="BL747" s="118">
        <v>0</v>
      </c>
      <c r="BM747" s="118">
        <v>0</v>
      </c>
      <c r="BN747" s="118">
        <v>0</v>
      </c>
      <c r="BO747" s="103"/>
      <c r="BP747">
        <f t="shared" si="1915"/>
        <v>0</v>
      </c>
      <c r="BQ747">
        <f t="shared" si="1915"/>
        <v>0</v>
      </c>
      <c r="BR747">
        <f t="shared" si="1915"/>
        <v>0</v>
      </c>
      <c r="BS747">
        <f t="shared" si="1915"/>
        <v>0</v>
      </c>
      <c r="BT747">
        <f t="shared" si="1915"/>
        <v>0</v>
      </c>
      <c r="BU747">
        <f t="shared" si="1915"/>
        <v>0</v>
      </c>
      <c r="BV747">
        <f t="shared" si="1915"/>
        <v>0</v>
      </c>
      <c r="BW747">
        <f t="shared" si="1915"/>
        <v>0</v>
      </c>
      <c r="BX747">
        <f t="shared" si="1915"/>
        <v>0</v>
      </c>
      <c r="BY747">
        <f t="shared" si="1915"/>
        <v>0</v>
      </c>
      <c r="BZ747">
        <f t="shared" si="1916"/>
        <v>0</v>
      </c>
      <c r="CA747">
        <f t="shared" si="1916"/>
        <v>0</v>
      </c>
      <c r="CB747">
        <f t="shared" si="1916"/>
        <v>0</v>
      </c>
      <c r="CC747">
        <f t="shared" si="1916"/>
        <v>0</v>
      </c>
      <c r="CD747">
        <f t="shared" si="1916"/>
        <v>0</v>
      </c>
      <c r="CE747">
        <f t="shared" si="1916"/>
        <v>0</v>
      </c>
      <c r="CF747">
        <f t="shared" si="1916"/>
        <v>0</v>
      </c>
      <c r="CG747">
        <f t="shared" si="1916"/>
        <v>0</v>
      </c>
      <c r="CH747">
        <f t="shared" si="1916"/>
        <v>0</v>
      </c>
      <c r="CI747">
        <f t="shared" si="1916"/>
        <v>0</v>
      </c>
      <c r="CJ747">
        <f t="shared" si="1917"/>
        <v>0</v>
      </c>
      <c r="CK747">
        <f t="shared" si="1917"/>
        <v>0</v>
      </c>
      <c r="CL747">
        <f t="shared" si="1917"/>
        <v>0</v>
      </c>
      <c r="CM747">
        <f t="shared" si="1917"/>
        <v>0</v>
      </c>
      <c r="CN747">
        <f t="shared" si="1917"/>
        <v>0</v>
      </c>
      <c r="CO747">
        <f t="shared" si="1917"/>
        <v>0</v>
      </c>
      <c r="CP747">
        <f t="shared" si="1917"/>
        <v>0</v>
      </c>
      <c r="CQ747">
        <f t="shared" si="1917"/>
        <v>0</v>
      </c>
      <c r="CR747">
        <f t="shared" si="1917"/>
        <v>0</v>
      </c>
      <c r="CS747">
        <f t="shared" si="1917"/>
        <v>0</v>
      </c>
      <c r="CT747">
        <f t="shared" si="1918"/>
        <v>0</v>
      </c>
      <c r="CU747">
        <f t="shared" si="1918"/>
        <v>0</v>
      </c>
      <c r="CV747">
        <f t="shared" si="1918"/>
        <v>0</v>
      </c>
      <c r="CW747">
        <f t="shared" si="1918"/>
        <v>0</v>
      </c>
      <c r="CX747">
        <f t="shared" si="1918"/>
        <v>0</v>
      </c>
      <c r="CY747">
        <f t="shared" si="1918"/>
        <v>0</v>
      </c>
      <c r="CZ747">
        <f t="shared" si="1918"/>
        <v>0</v>
      </c>
      <c r="DA747">
        <f t="shared" si="1918"/>
        <v>0</v>
      </c>
      <c r="DB747">
        <f t="shared" si="1918"/>
        <v>0</v>
      </c>
      <c r="DC747">
        <f t="shared" si="1918"/>
        <v>0</v>
      </c>
      <c r="DD747">
        <f t="shared" si="1919"/>
        <v>0</v>
      </c>
      <c r="DE747">
        <f t="shared" si="1919"/>
        <v>0</v>
      </c>
      <c r="DF747">
        <f t="shared" si="1919"/>
        <v>0</v>
      </c>
      <c r="DG747">
        <f t="shared" si="1919"/>
        <v>0</v>
      </c>
      <c r="DH747">
        <f t="shared" si="1919"/>
        <v>0</v>
      </c>
      <c r="DI747">
        <f t="shared" si="1919"/>
        <v>0</v>
      </c>
      <c r="DJ747">
        <f t="shared" si="1919"/>
        <v>0</v>
      </c>
      <c r="DK747">
        <f t="shared" si="1919"/>
        <v>0</v>
      </c>
      <c r="DL747">
        <f t="shared" si="1919"/>
        <v>0</v>
      </c>
      <c r="DM747">
        <f t="shared" si="1919"/>
        <v>0</v>
      </c>
      <c r="DN747">
        <f t="shared" si="1920"/>
        <v>0</v>
      </c>
      <c r="DO747">
        <f t="shared" si="1920"/>
        <v>0</v>
      </c>
      <c r="DP747">
        <f t="shared" si="1920"/>
        <v>0</v>
      </c>
      <c r="DQ747">
        <f t="shared" si="1920"/>
        <v>0</v>
      </c>
      <c r="DR747">
        <f t="shared" si="1920"/>
        <v>0</v>
      </c>
      <c r="DS747">
        <f t="shared" si="1920"/>
        <v>0</v>
      </c>
      <c r="DT747">
        <f t="shared" si="1920"/>
        <v>0</v>
      </c>
      <c r="DU747">
        <f t="shared" si="1920"/>
        <v>0</v>
      </c>
      <c r="DV747">
        <f t="shared" si="1920"/>
        <v>0</v>
      </c>
      <c r="DW747">
        <f t="shared" si="1920"/>
        <v>0</v>
      </c>
      <c r="DX747">
        <f t="shared" ref="DX747:DX748" si="1921">IF($C747&lt;&gt;"",IF(BL747&gt;0,1,0),0)</f>
        <v>0</v>
      </c>
      <c r="DY747">
        <f>IF($C747&lt;&gt;"",IF(BM747&gt;0,1,0),0)</f>
        <v>0</v>
      </c>
      <c r="DZ747">
        <f>IF($C747&lt;&gt;"",IF(BN747&gt;0,1,0),0)</f>
        <v>0</v>
      </c>
    </row>
    <row r="748" spans="1:130">
      <c r="A748" s="106"/>
      <c r="B748" s="19" t="s">
        <v>210</v>
      </c>
      <c r="C748" s="96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>
        <f>0.018*906</f>
        <v>16.308</v>
      </c>
      <c r="AR748" s="18">
        <f>0.023*970</f>
        <v>22.31</v>
      </c>
      <c r="AS748" s="18">
        <f>0.007*1030</f>
        <v>7.21</v>
      </c>
      <c r="AT748" s="18">
        <v>0</v>
      </c>
      <c r="AU748" s="18">
        <v>0</v>
      </c>
      <c r="AV748" s="18">
        <f>0.007*1516</f>
        <v>10.612</v>
      </c>
      <c r="AW748" s="18">
        <v>0</v>
      </c>
      <c r="AX748" s="18">
        <v>0</v>
      </c>
      <c r="AY748" s="18">
        <v>0</v>
      </c>
      <c r="AZ748" s="18">
        <f>3500/1166</f>
        <v>3.0017152658662094</v>
      </c>
      <c r="BA748" s="18">
        <f>(0.034*6591000/1443)</f>
        <v>155.29729729729732</v>
      </c>
      <c r="BB748" s="18">
        <f>(0.026*8415000)/1257</f>
        <v>174.05727923627686</v>
      </c>
      <c r="BC748" s="18">
        <f>(0.02*11088000)/1396</f>
        <v>158.85386819484242</v>
      </c>
      <c r="BD748" s="18">
        <f>0.016*10258</f>
        <v>164.12800000000001</v>
      </c>
      <c r="BE748" s="25">
        <v>0</v>
      </c>
      <c r="BF748" s="25">
        <v>0</v>
      </c>
      <c r="BG748" s="18">
        <v>0</v>
      </c>
      <c r="BH748" s="18">
        <v>0</v>
      </c>
      <c r="BI748" s="18">
        <v>0</v>
      </c>
      <c r="BJ748" s="118">
        <v>0</v>
      </c>
      <c r="BK748" s="118">
        <v>0</v>
      </c>
      <c r="BL748" s="118">
        <v>0</v>
      </c>
      <c r="BM748" s="118">
        <v>0</v>
      </c>
      <c r="BN748" s="118">
        <v>0</v>
      </c>
      <c r="BO748" s="103"/>
      <c r="BP748">
        <f t="shared" si="1915"/>
        <v>0</v>
      </c>
      <c r="BQ748">
        <f t="shared" ref="BQ748" si="1922">IF($C748&lt;&gt;"",IF(E748&gt;0,1,0),0)</f>
        <v>0</v>
      </c>
      <c r="BR748">
        <f t="shared" ref="BR748" si="1923">IF($C748&lt;&gt;"",IF(F748&gt;0,1,0),0)</f>
        <v>0</v>
      </c>
      <c r="BS748">
        <f t="shared" ref="BS748" si="1924">IF($C748&lt;&gt;"",IF(G748&gt;0,1,0),0)</f>
        <v>0</v>
      </c>
      <c r="BT748">
        <f t="shared" ref="BT748" si="1925">IF($C748&lt;&gt;"",IF(H748&gt;0,1,0),0)</f>
        <v>0</v>
      </c>
      <c r="BU748">
        <f t="shared" ref="BU748" si="1926">IF($C748&lt;&gt;"",IF(I748&gt;0,1,0),0)</f>
        <v>0</v>
      </c>
      <c r="BV748">
        <f t="shared" ref="BV748" si="1927">IF($C748&lt;&gt;"",IF(J748&gt;0,1,0),0)</f>
        <v>0</v>
      </c>
      <c r="BW748">
        <f t="shared" ref="BW748" si="1928">IF($C748&lt;&gt;"",IF(K748&gt;0,1,0),0)</f>
        <v>0</v>
      </c>
      <c r="BX748">
        <f t="shared" ref="BX748" si="1929">IF($C748&lt;&gt;"",IF(L748&gt;0,1,0),0)</f>
        <v>0</v>
      </c>
      <c r="BY748">
        <f t="shared" ref="BY748" si="1930">IF($C748&lt;&gt;"",IF(M748&gt;0,1,0),0)</f>
        <v>0</v>
      </c>
      <c r="BZ748">
        <f t="shared" si="1916"/>
        <v>0</v>
      </c>
      <c r="CA748">
        <f t="shared" si="1916"/>
        <v>0</v>
      </c>
      <c r="CB748">
        <f t="shared" si="1916"/>
        <v>0</v>
      </c>
      <c r="CC748">
        <f t="shared" si="1916"/>
        <v>0</v>
      </c>
      <c r="CD748">
        <f t="shared" si="1916"/>
        <v>0</v>
      </c>
      <c r="CE748">
        <f t="shared" si="1916"/>
        <v>0</v>
      </c>
      <c r="CF748">
        <f t="shared" si="1916"/>
        <v>0</v>
      </c>
      <c r="CG748">
        <f t="shared" si="1916"/>
        <v>0</v>
      </c>
      <c r="CH748">
        <f t="shared" si="1916"/>
        <v>0</v>
      </c>
      <c r="CI748">
        <f t="shared" si="1916"/>
        <v>0</v>
      </c>
      <c r="CJ748">
        <f t="shared" si="1917"/>
        <v>0</v>
      </c>
      <c r="CK748">
        <f t="shared" si="1917"/>
        <v>0</v>
      </c>
      <c r="CL748">
        <f t="shared" si="1917"/>
        <v>0</v>
      </c>
      <c r="CM748">
        <f t="shared" si="1917"/>
        <v>0</v>
      </c>
      <c r="CN748">
        <f t="shared" si="1917"/>
        <v>0</v>
      </c>
      <c r="CO748">
        <f t="shared" si="1917"/>
        <v>0</v>
      </c>
      <c r="CP748">
        <f t="shared" si="1917"/>
        <v>0</v>
      </c>
      <c r="CQ748">
        <f t="shared" si="1917"/>
        <v>0</v>
      </c>
      <c r="CR748">
        <f t="shared" si="1917"/>
        <v>0</v>
      </c>
      <c r="CS748">
        <f t="shared" si="1917"/>
        <v>0</v>
      </c>
      <c r="CT748">
        <f t="shared" si="1918"/>
        <v>0</v>
      </c>
      <c r="CU748">
        <f t="shared" si="1918"/>
        <v>0</v>
      </c>
      <c r="CV748">
        <f t="shared" si="1918"/>
        <v>0</v>
      </c>
      <c r="CW748">
        <f t="shared" si="1918"/>
        <v>0</v>
      </c>
      <c r="CX748">
        <f t="shared" si="1918"/>
        <v>0</v>
      </c>
      <c r="CY748">
        <f t="shared" si="1918"/>
        <v>0</v>
      </c>
      <c r="CZ748">
        <f t="shared" si="1918"/>
        <v>0</v>
      </c>
      <c r="DA748">
        <f t="shared" si="1918"/>
        <v>0</v>
      </c>
      <c r="DB748">
        <f t="shared" si="1918"/>
        <v>0</v>
      </c>
      <c r="DC748">
        <f t="shared" si="1918"/>
        <v>0</v>
      </c>
      <c r="DD748">
        <f t="shared" si="1919"/>
        <v>0</v>
      </c>
      <c r="DE748">
        <f t="shared" si="1919"/>
        <v>0</v>
      </c>
      <c r="DF748">
        <f t="shared" si="1919"/>
        <v>0</v>
      </c>
      <c r="DG748">
        <f t="shared" si="1919"/>
        <v>0</v>
      </c>
      <c r="DH748">
        <f t="shared" si="1919"/>
        <v>0</v>
      </c>
      <c r="DI748">
        <f t="shared" si="1919"/>
        <v>0</v>
      </c>
      <c r="DJ748">
        <f t="shared" si="1919"/>
        <v>0</v>
      </c>
      <c r="DK748">
        <f t="shared" si="1919"/>
        <v>0</v>
      </c>
      <c r="DL748">
        <f t="shared" si="1919"/>
        <v>0</v>
      </c>
      <c r="DM748">
        <f t="shared" si="1919"/>
        <v>0</v>
      </c>
      <c r="DN748">
        <f t="shared" si="1920"/>
        <v>0</v>
      </c>
      <c r="DO748">
        <f t="shared" si="1920"/>
        <v>0</v>
      </c>
      <c r="DP748">
        <f t="shared" si="1920"/>
        <v>0</v>
      </c>
      <c r="DQ748">
        <f t="shared" si="1920"/>
        <v>0</v>
      </c>
      <c r="DR748">
        <f t="shared" si="1920"/>
        <v>0</v>
      </c>
      <c r="DS748">
        <f t="shared" si="1920"/>
        <v>0</v>
      </c>
      <c r="DT748">
        <f t="shared" si="1920"/>
        <v>0</v>
      </c>
      <c r="DU748">
        <f t="shared" si="1920"/>
        <v>0</v>
      </c>
      <c r="DV748">
        <f t="shared" si="1920"/>
        <v>0</v>
      </c>
      <c r="DW748">
        <f t="shared" si="1920"/>
        <v>0</v>
      </c>
      <c r="DX748">
        <f t="shared" si="1921"/>
        <v>0</v>
      </c>
      <c r="DY748">
        <f t="shared" ref="DY748" si="1931">IF($C748&lt;&gt;"",IF(BM748&gt;0,1,0),0)</f>
        <v>0</v>
      </c>
      <c r="DZ748">
        <f t="shared" ref="DZ748" si="1932">IF($C748&lt;&gt;"",IF(BN748&gt;0,1,0),0)</f>
        <v>0</v>
      </c>
    </row>
    <row r="749" spans="1:130" ht="15.75">
      <c r="A749" s="106"/>
      <c r="B749" s="55"/>
      <c r="C749" s="96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25"/>
      <c r="BF749" s="25"/>
      <c r="BG749" s="18"/>
      <c r="BH749" s="2"/>
      <c r="BI749" s="2"/>
      <c r="BJ749" s="2"/>
      <c r="BK749" s="2"/>
      <c r="BL749" s="4"/>
      <c r="BM749" s="2"/>
      <c r="BN749" s="2"/>
      <c r="BO749" s="103"/>
    </row>
    <row r="750" spans="1:130">
      <c r="A750" s="105">
        <f>IF(LEFT(B750,1)&lt;&gt;"",IF(LEFT(B750,1)&lt;&gt;" ",COUNT($A$66:A749)+1,""),"")</f>
        <v>95</v>
      </c>
      <c r="B750" s="54" t="s">
        <v>170</v>
      </c>
      <c r="C750" s="96">
        <v>3</v>
      </c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22">
        <f>AU751</f>
        <v>0</v>
      </c>
      <c r="AV750" s="22">
        <f t="shared" ref="AV750:BF750" si="1933">AV751</f>
        <v>0</v>
      </c>
      <c r="AW750" s="22">
        <f t="shared" si="1933"/>
        <v>0</v>
      </c>
      <c r="AX750" s="22">
        <f t="shared" si="1933"/>
        <v>0.17201539999999998</v>
      </c>
      <c r="AY750" s="22">
        <f t="shared" si="1933"/>
        <v>205.3519641</v>
      </c>
      <c r="AZ750" s="22">
        <f t="shared" si="1933"/>
        <v>0</v>
      </c>
      <c r="BA750" s="22">
        <f t="shared" si="1933"/>
        <v>9.1647000000000013E-3</v>
      </c>
      <c r="BB750" s="22">
        <f t="shared" si="1933"/>
        <v>0</v>
      </c>
      <c r="BC750" s="22">
        <f t="shared" si="1933"/>
        <v>15.4970146</v>
      </c>
      <c r="BD750" s="22">
        <f t="shared" si="1933"/>
        <v>1.1832966999999999</v>
      </c>
      <c r="BE750" s="22">
        <f t="shared" si="1933"/>
        <v>0</v>
      </c>
      <c r="BF750" s="22">
        <f t="shared" si="1933"/>
        <v>0</v>
      </c>
      <c r="BG750" s="22">
        <f t="shared" ref="BG750:BN750" si="1934">BG751</f>
        <v>0</v>
      </c>
      <c r="BH750" s="22">
        <f t="shared" si="1934"/>
        <v>0</v>
      </c>
      <c r="BI750" s="22">
        <f t="shared" si="1934"/>
        <v>0</v>
      </c>
      <c r="BJ750" s="4">
        <f t="shared" si="1934"/>
        <v>0</v>
      </c>
      <c r="BK750" s="4">
        <f t="shared" si="1934"/>
        <v>0</v>
      </c>
      <c r="BL750" s="4">
        <f t="shared" si="1934"/>
        <v>0</v>
      </c>
      <c r="BM750" s="4">
        <f t="shared" si="1934"/>
        <v>0</v>
      </c>
      <c r="BN750" s="4">
        <f t="shared" si="1934"/>
        <v>0</v>
      </c>
      <c r="BO750" s="103"/>
      <c r="BP750">
        <f t="shared" ref="BP750:BY752" si="1935">IF($C750&lt;&gt;"",IF(D750&gt;0,1,0),0)</f>
        <v>0</v>
      </c>
      <c r="BQ750">
        <f t="shared" si="1935"/>
        <v>0</v>
      </c>
      <c r="BR750">
        <f t="shared" si="1935"/>
        <v>0</v>
      </c>
      <c r="BS750">
        <f t="shared" si="1935"/>
        <v>0</v>
      </c>
      <c r="BT750">
        <f t="shared" si="1935"/>
        <v>0</v>
      </c>
      <c r="BU750">
        <f t="shared" si="1935"/>
        <v>0</v>
      </c>
      <c r="BV750">
        <f t="shared" si="1935"/>
        <v>0</v>
      </c>
      <c r="BW750">
        <f t="shared" si="1935"/>
        <v>0</v>
      </c>
      <c r="BX750">
        <f t="shared" si="1935"/>
        <v>0</v>
      </c>
      <c r="BY750">
        <f t="shared" si="1935"/>
        <v>0</v>
      </c>
      <c r="BZ750">
        <f t="shared" ref="BZ750:CI752" si="1936">IF($C750&lt;&gt;"",IF(N750&gt;0,1,0),0)</f>
        <v>0</v>
      </c>
      <c r="CA750">
        <f t="shared" si="1936"/>
        <v>0</v>
      </c>
      <c r="CB750">
        <f t="shared" si="1936"/>
        <v>0</v>
      </c>
      <c r="CC750">
        <f t="shared" si="1936"/>
        <v>0</v>
      </c>
      <c r="CD750">
        <f t="shared" si="1936"/>
        <v>0</v>
      </c>
      <c r="CE750">
        <f t="shared" si="1936"/>
        <v>0</v>
      </c>
      <c r="CF750">
        <f t="shared" si="1936"/>
        <v>0</v>
      </c>
      <c r="CG750">
        <f t="shared" si="1936"/>
        <v>0</v>
      </c>
      <c r="CH750">
        <f t="shared" si="1936"/>
        <v>0</v>
      </c>
      <c r="CI750">
        <f t="shared" si="1936"/>
        <v>0</v>
      </c>
      <c r="CJ750">
        <f t="shared" ref="CJ750:CS752" si="1937">IF($C750&lt;&gt;"",IF(X750&gt;0,1,0),0)</f>
        <v>0</v>
      </c>
      <c r="CK750">
        <f t="shared" si="1937"/>
        <v>0</v>
      </c>
      <c r="CL750">
        <f t="shared" si="1937"/>
        <v>0</v>
      </c>
      <c r="CM750">
        <f t="shared" si="1937"/>
        <v>0</v>
      </c>
      <c r="CN750">
        <f t="shared" si="1937"/>
        <v>0</v>
      </c>
      <c r="CO750">
        <f t="shared" si="1937"/>
        <v>0</v>
      </c>
      <c r="CP750">
        <f t="shared" si="1937"/>
        <v>0</v>
      </c>
      <c r="CQ750">
        <f t="shared" si="1937"/>
        <v>0</v>
      </c>
      <c r="CR750">
        <f t="shared" si="1937"/>
        <v>0</v>
      </c>
      <c r="CS750">
        <f t="shared" si="1937"/>
        <v>0</v>
      </c>
      <c r="CT750">
        <f t="shared" ref="CT750:DC752" si="1938">IF($C750&lt;&gt;"",IF(AH750&gt;0,1,0),0)</f>
        <v>0</v>
      </c>
      <c r="CU750">
        <f t="shared" si="1938"/>
        <v>0</v>
      </c>
      <c r="CV750">
        <f t="shared" si="1938"/>
        <v>0</v>
      </c>
      <c r="CW750">
        <f t="shared" si="1938"/>
        <v>0</v>
      </c>
      <c r="CX750">
        <f t="shared" si="1938"/>
        <v>0</v>
      </c>
      <c r="CY750">
        <f t="shared" si="1938"/>
        <v>0</v>
      </c>
      <c r="CZ750">
        <f t="shared" si="1938"/>
        <v>0</v>
      </c>
      <c r="DA750">
        <f t="shared" si="1938"/>
        <v>0</v>
      </c>
      <c r="DB750">
        <f t="shared" si="1938"/>
        <v>0</v>
      </c>
      <c r="DC750">
        <f t="shared" si="1938"/>
        <v>0</v>
      </c>
      <c r="DD750">
        <f t="shared" ref="DD750:DM752" si="1939">IF($C750&lt;&gt;"",IF(AR750&gt;0,1,0),0)</f>
        <v>0</v>
      </c>
      <c r="DE750">
        <f t="shared" si="1939"/>
        <v>0</v>
      </c>
      <c r="DF750">
        <f t="shared" si="1939"/>
        <v>0</v>
      </c>
      <c r="DG750">
        <f t="shared" si="1939"/>
        <v>0</v>
      </c>
      <c r="DH750">
        <f t="shared" si="1939"/>
        <v>0</v>
      </c>
      <c r="DI750">
        <f t="shared" si="1939"/>
        <v>0</v>
      </c>
      <c r="DJ750">
        <f t="shared" si="1939"/>
        <v>1</v>
      </c>
      <c r="DK750">
        <f t="shared" si="1939"/>
        <v>1</v>
      </c>
      <c r="DL750">
        <f t="shared" si="1939"/>
        <v>0</v>
      </c>
      <c r="DM750">
        <f t="shared" si="1939"/>
        <v>1</v>
      </c>
      <c r="DN750">
        <f t="shared" ref="DN750:DQ752" si="1940">IF($C750&lt;&gt;"",IF(BB750&gt;0,1,0),0)</f>
        <v>0</v>
      </c>
      <c r="DO750">
        <f t="shared" si="1940"/>
        <v>1</v>
      </c>
      <c r="DP750">
        <f t="shared" si="1940"/>
        <v>1</v>
      </c>
      <c r="DQ750">
        <f t="shared" si="1940"/>
        <v>0</v>
      </c>
      <c r="DR750">
        <f t="shared" ref="DR750:DR751" si="1941">IF($C750&lt;&gt;"",IF(BF750&gt;0,1,0),0)</f>
        <v>0</v>
      </c>
      <c r="DS750">
        <f t="shared" ref="DS750:DS751" si="1942">IF($C750&lt;&gt;"",IF(BG750&gt;0,1,0),0)</f>
        <v>0</v>
      </c>
      <c r="DT750">
        <f t="shared" ref="DT750:DT751" si="1943">IF($C750&lt;&gt;"",IF(BH750&gt;0,1,0),0)</f>
        <v>0</v>
      </c>
      <c r="DU750">
        <f t="shared" ref="DU750:DU751" si="1944">IF($C750&lt;&gt;"",IF(BI750&gt;0,1,0),0)</f>
        <v>0</v>
      </c>
      <c r="DV750">
        <f t="shared" ref="DV750:DV751" si="1945">IF($C750&lt;&gt;"",IF(BJ750&gt;0,1,0),0)</f>
        <v>0</v>
      </c>
      <c r="DW750">
        <f t="shared" ref="DW750:DW751" si="1946">IF($C750&lt;&gt;"",IF(BK750&gt;0,1,0),0)</f>
        <v>0</v>
      </c>
      <c r="DX750">
        <f t="shared" ref="DX750:DX751" si="1947">IF($C750&lt;&gt;"",IF(BL750&gt;0,1,0),0)</f>
        <v>0</v>
      </c>
      <c r="DY750">
        <f t="shared" ref="DY750:DY751" si="1948">IF($C750&lt;&gt;"",IF(BM750&gt;0,1,0),0)</f>
        <v>0</v>
      </c>
      <c r="DZ750">
        <f t="shared" ref="DZ750:DZ751" si="1949">IF($C750&lt;&gt;"",IF(BN750&gt;0,1,0),0)</f>
        <v>0</v>
      </c>
    </row>
    <row r="751" spans="1:130">
      <c r="A751" s="106"/>
      <c r="B751" s="19" t="s">
        <v>3</v>
      </c>
      <c r="C751" s="96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>
        <v>0</v>
      </c>
      <c r="AV751" s="18">
        <v>0</v>
      </c>
      <c r="AW751" s="18">
        <v>0</v>
      </c>
      <c r="AX751" s="18">
        <v>0.17201539999999998</v>
      </c>
      <c r="AY751" s="18">
        <v>205.3519641</v>
      </c>
      <c r="AZ751" s="18">
        <v>0</v>
      </c>
      <c r="BA751" s="18">
        <v>9.1647000000000013E-3</v>
      </c>
      <c r="BB751" s="18">
        <v>0</v>
      </c>
      <c r="BC751" s="18">
        <v>15.4970146</v>
      </c>
      <c r="BD751" s="18">
        <v>1.1832966999999999</v>
      </c>
      <c r="BE751" s="25">
        <v>0</v>
      </c>
      <c r="BF751" s="18">
        <v>0</v>
      </c>
      <c r="BG751" s="18">
        <v>0</v>
      </c>
      <c r="BH751" s="18">
        <v>0</v>
      </c>
      <c r="BI751" s="18">
        <v>0</v>
      </c>
      <c r="BJ751" s="118">
        <v>0</v>
      </c>
      <c r="BK751" s="118">
        <v>0</v>
      </c>
      <c r="BL751" s="118">
        <v>0</v>
      </c>
      <c r="BM751" s="118">
        <v>0</v>
      </c>
      <c r="BN751" s="118">
        <v>0</v>
      </c>
      <c r="BO751" s="103"/>
      <c r="BP751">
        <f t="shared" si="1935"/>
        <v>0</v>
      </c>
      <c r="BQ751">
        <f t="shared" si="1935"/>
        <v>0</v>
      </c>
      <c r="BR751">
        <f t="shared" si="1935"/>
        <v>0</v>
      </c>
      <c r="BS751">
        <f t="shared" si="1935"/>
        <v>0</v>
      </c>
      <c r="BT751">
        <f t="shared" si="1935"/>
        <v>0</v>
      </c>
      <c r="BU751">
        <f t="shared" si="1935"/>
        <v>0</v>
      </c>
      <c r="BV751">
        <f t="shared" si="1935"/>
        <v>0</v>
      </c>
      <c r="BW751">
        <f t="shared" si="1935"/>
        <v>0</v>
      </c>
      <c r="BX751">
        <f t="shared" si="1935"/>
        <v>0</v>
      </c>
      <c r="BY751">
        <f t="shared" si="1935"/>
        <v>0</v>
      </c>
      <c r="BZ751">
        <f t="shared" si="1936"/>
        <v>0</v>
      </c>
      <c r="CA751">
        <f t="shared" si="1936"/>
        <v>0</v>
      </c>
      <c r="CB751">
        <f t="shared" si="1936"/>
        <v>0</v>
      </c>
      <c r="CC751">
        <f t="shared" si="1936"/>
        <v>0</v>
      </c>
      <c r="CD751">
        <f t="shared" si="1936"/>
        <v>0</v>
      </c>
      <c r="CE751">
        <f t="shared" si="1936"/>
        <v>0</v>
      </c>
      <c r="CF751">
        <f t="shared" si="1936"/>
        <v>0</v>
      </c>
      <c r="CG751">
        <f t="shared" si="1936"/>
        <v>0</v>
      </c>
      <c r="CH751">
        <f t="shared" si="1936"/>
        <v>0</v>
      </c>
      <c r="CI751">
        <f t="shared" si="1936"/>
        <v>0</v>
      </c>
      <c r="CJ751">
        <f t="shared" si="1937"/>
        <v>0</v>
      </c>
      <c r="CK751">
        <f t="shared" si="1937"/>
        <v>0</v>
      </c>
      <c r="CL751">
        <f t="shared" si="1937"/>
        <v>0</v>
      </c>
      <c r="CM751">
        <f t="shared" si="1937"/>
        <v>0</v>
      </c>
      <c r="CN751">
        <f t="shared" si="1937"/>
        <v>0</v>
      </c>
      <c r="CO751">
        <f t="shared" si="1937"/>
        <v>0</v>
      </c>
      <c r="CP751">
        <f t="shared" si="1937"/>
        <v>0</v>
      </c>
      <c r="CQ751">
        <f t="shared" si="1937"/>
        <v>0</v>
      </c>
      <c r="CR751">
        <f t="shared" si="1937"/>
        <v>0</v>
      </c>
      <c r="CS751">
        <f t="shared" si="1937"/>
        <v>0</v>
      </c>
      <c r="CT751">
        <f t="shared" si="1938"/>
        <v>0</v>
      </c>
      <c r="CU751">
        <f t="shared" si="1938"/>
        <v>0</v>
      </c>
      <c r="CV751">
        <f t="shared" si="1938"/>
        <v>0</v>
      </c>
      <c r="CW751">
        <f t="shared" si="1938"/>
        <v>0</v>
      </c>
      <c r="CX751">
        <f t="shared" si="1938"/>
        <v>0</v>
      </c>
      <c r="CY751">
        <f t="shared" si="1938"/>
        <v>0</v>
      </c>
      <c r="CZ751">
        <f t="shared" si="1938"/>
        <v>0</v>
      </c>
      <c r="DA751">
        <f t="shared" si="1938"/>
        <v>0</v>
      </c>
      <c r="DB751">
        <f t="shared" si="1938"/>
        <v>0</v>
      </c>
      <c r="DC751">
        <f t="shared" si="1938"/>
        <v>0</v>
      </c>
      <c r="DD751">
        <f t="shared" si="1939"/>
        <v>0</v>
      </c>
      <c r="DE751">
        <f t="shared" si="1939"/>
        <v>0</v>
      </c>
      <c r="DF751">
        <f t="shared" si="1939"/>
        <v>0</v>
      </c>
      <c r="DG751">
        <f t="shared" si="1939"/>
        <v>0</v>
      </c>
      <c r="DH751">
        <f t="shared" si="1939"/>
        <v>0</v>
      </c>
      <c r="DI751">
        <f t="shared" si="1939"/>
        <v>0</v>
      </c>
      <c r="DJ751">
        <f t="shared" si="1939"/>
        <v>0</v>
      </c>
      <c r="DK751">
        <f t="shared" si="1939"/>
        <v>0</v>
      </c>
      <c r="DL751">
        <f t="shared" si="1939"/>
        <v>0</v>
      </c>
      <c r="DM751">
        <f t="shared" si="1939"/>
        <v>0</v>
      </c>
      <c r="DN751">
        <f t="shared" si="1940"/>
        <v>0</v>
      </c>
      <c r="DO751">
        <f t="shared" si="1940"/>
        <v>0</v>
      </c>
      <c r="DP751">
        <f t="shared" si="1940"/>
        <v>0</v>
      </c>
      <c r="DQ751">
        <f t="shared" si="1940"/>
        <v>0</v>
      </c>
      <c r="DR751">
        <f t="shared" si="1941"/>
        <v>0</v>
      </c>
      <c r="DS751">
        <f t="shared" si="1942"/>
        <v>0</v>
      </c>
      <c r="DT751">
        <f t="shared" si="1943"/>
        <v>0</v>
      </c>
      <c r="DU751">
        <f t="shared" si="1944"/>
        <v>0</v>
      </c>
      <c r="DV751">
        <f t="shared" si="1945"/>
        <v>0</v>
      </c>
      <c r="DW751">
        <f t="shared" si="1946"/>
        <v>0</v>
      </c>
      <c r="DX751">
        <f t="shared" si="1947"/>
        <v>0</v>
      </c>
      <c r="DY751">
        <f t="shared" si="1948"/>
        <v>0</v>
      </c>
      <c r="DZ751">
        <f t="shared" si="1949"/>
        <v>0</v>
      </c>
    </row>
    <row r="752" spans="1:130">
      <c r="A752" s="106"/>
      <c r="B752" s="19" t="s">
        <v>210</v>
      </c>
      <c r="C752" s="96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>
        <v>0</v>
      </c>
      <c r="AS752" s="18">
        <v>0</v>
      </c>
      <c r="AT752" s="18">
        <v>0</v>
      </c>
      <c r="AU752" s="18">
        <v>0</v>
      </c>
      <c r="AV752" s="18">
        <v>0</v>
      </c>
      <c r="AW752" s="18">
        <v>0</v>
      </c>
      <c r="AX752" s="18">
        <v>339</v>
      </c>
      <c r="AY752" s="18">
        <v>269</v>
      </c>
      <c r="AZ752" s="18">
        <v>315</v>
      </c>
      <c r="BA752" s="18">
        <v>225</v>
      </c>
      <c r="BB752" s="18">
        <v>104</v>
      </c>
      <c r="BC752" s="18">
        <v>55</v>
      </c>
      <c r="BD752" s="20">
        <v>0</v>
      </c>
      <c r="BE752" s="18">
        <f>(0.015*3362)*0.73</f>
        <v>36.813899999999997</v>
      </c>
      <c r="BF752" s="18">
        <f>(0.012*3458)*0.82</f>
        <v>34.026719999999997</v>
      </c>
      <c r="BG752" s="18">
        <f>(0.015*3641)*0.91</f>
        <v>49.699649999999998</v>
      </c>
      <c r="BH752" s="18">
        <v>0</v>
      </c>
      <c r="BI752" s="18">
        <v>0</v>
      </c>
      <c r="BJ752" s="118">
        <v>0</v>
      </c>
      <c r="BK752" s="118">
        <v>0</v>
      </c>
      <c r="BL752" s="118">
        <v>0</v>
      </c>
      <c r="BM752" s="118">
        <v>0</v>
      </c>
      <c r="BN752" s="118">
        <v>0</v>
      </c>
      <c r="BO752" s="103"/>
      <c r="BP752">
        <f t="shared" si="1935"/>
        <v>0</v>
      </c>
      <c r="BQ752">
        <f t="shared" si="1935"/>
        <v>0</v>
      </c>
      <c r="BR752">
        <f t="shared" si="1935"/>
        <v>0</v>
      </c>
      <c r="BS752">
        <f t="shared" si="1935"/>
        <v>0</v>
      </c>
      <c r="BT752">
        <f t="shared" si="1935"/>
        <v>0</v>
      </c>
      <c r="BU752">
        <f t="shared" si="1935"/>
        <v>0</v>
      </c>
      <c r="BV752">
        <f t="shared" si="1935"/>
        <v>0</v>
      </c>
      <c r="BW752">
        <f t="shared" si="1935"/>
        <v>0</v>
      </c>
      <c r="BX752">
        <f t="shared" si="1935"/>
        <v>0</v>
      </c>
      <c r="BY752">
        <f t="shared" si="1935"/>
        <v>0</v>
      </c>
      <c r="BZ752">
        <f t="shared" si="1936"/>
        <v>0</v>
      </c>
      <c r="CA752">
        <f t="shared" si="1936"/>
        <v>0</v>
      </c>
      <c r="CB752">
        <f t="shared" si="1936"/>
        <v>0</v>
      </c>
      <c r="CC752">
        <f t="shared" si="1936"/>
        <v>0</v>
      </c>
      <c r="CD752">
        <f t="shared" si="1936"/>
        <v>0</v>
      </c>
      <c r="CE752">
        <f t="shared" si="1936"/>
        <v>0</v>
      </c>
      <c r="CF752">
        <f t="shared" si="1936"/>
        <v>0</v>
      </c>
      <c r="CG752">
        <f t="shared" si="1936"/>
        <v>0</v>
      </c>
      <c r="CH752">
        <f t="shared" si="1936"/>
        <v>0</v>
      </c>
      <c r="CI752">
        <f t="shared" si="1936"/>
        <v>0</v>
      </c>
      <c r="CJ752">
        <f t="shared" si="1937"/>
        <v>0</v>
      </c>
      <c r="CK752">
        <f t="shared" si="1937"/>
        <v>0</v>
      </c>
      <c r="CL752">
        <f t="shared" si="1937"/>
        <v>0</v>
      </c>
      <c r="CM752">
        <f t="shared" si="1937"/>
        <v>0</v>
      </c>
      <c r="CN752">
        <f t="shared" si="1937"/>
        <v>0</v>
      </c>
      <c r="CO752">
        <f t="shared" si="1937"/>
        <v>0</v>
      </c>
      <c r="CP752">
        <f t="shared" si="1937"/>
        <v>0</v>
      </c>
      <c r="CQ752">
        <f t="shared" si="1937"/>
        <v>0</v>
      </c>
      <c r="CR752">
        <f t="shared" si="1937"/>
        <v>0</v>
      </c>
      <c r="CS752">
        <f t="shared" si="1937"/>
        <v>0</v>
      </c>
      <c r="CT752">
        <f t="shared" si="1938"/>
        <v>0</v>
      </c>
      <c r="CU752">
        <f t="shared" si="1938"/>
        <v>0</v>
      </c>
      <c r="CV752">
        <f t="shared" si="1938"/>
        <v>0</v>
      </c>
      <c r="CW752">
        <f t="shared" si="1938"/>
        <v>0</v>
      </c>
      <c r="CX752">
        <f t="shared" si="1938"/>
        <v>0</v>
      </c>
      <c r="CY752">
        <f t="shared" si="1938"/>
        <v>0</v>
      </c>
      <c r="CZ752">
        <f t="shared" si="1938"/>
        <v>0</v>
      </c>
      <c r="DA752">
        <f t="shared" si="1938"/>
        <v>0</v>
      </c>
      <c r="DB752">
        <f t="shared" si="1938"/>
        <v>0</v>
      </c>
      <c r="DC752">
        <f t="shared" si="1938"/>
        <v>0</v>
      </c>
      <c r="DD752">
        <f t="shared" si="1939"/>
        <v>0</v>
      </c>
      <c r="DE752">
        <f t="shared" si="1939"/>
        <v>0</v>
      </c>
      <c r="DF752">
        <f t="shared" si="1939"/>
        <v>0</v>
      </c>
      <c r="DG752">
        <f t="shared" si="1939"/>
        <v>0</v>
      </c>
      <c r="DH752">
        <f t="shared" si="1939"/>
        <v>0</v>
      </c>
      <c r="DI752">
        <f t="shared" si="1939"/>
        <v>0</v>
      </c>
      <c r="DJ752">
        <f t="shared" si="1939"/>
        <v>0</v>
      </c>
      <c r="DK752">
        <f t="shared" si="1939"/>
        <v>0</v>
      </c>
      <c r="DL752">
        <f t="shared" si="1939"/>
        <v>0</v>
      </c>
      <c r="DM752">
        <f t="shared" si="1939"/>
        <v>0</v>
      </c>
      <c r="DN752">
        <f t="shared" si="1940"/>
        <v>0</v>
      </c>
      <c r="DO752">
        <f t="shared" si="1940"/>
        <v>0</v>
      </c>
      <c r="DP752">
        <f t="shared" si="1940"/>
        <v>0</v>
      </c>
      <c r="DQ752">
        <f t="shared" si="1940"/>
        <v>0</v>
      </c>
      <c r="DR752">
        <f>IF($C752&lt;&gt;"",IF(BF752&gt;0,1,0),0)</f>
        <v>0</v>
      </c>
      <c r="DS752">
        <f t="shared" ref="DS752:DW752" si="1950">IF($C752&lt;&gt;"",IF(BG752&gt;0,1,0),0)</f>
        <v>0</v>
      </c>
      <c r="DT752">
        <f t="shared" si="1950"/>
        <v>0</v>
      </c>
      <c r="DU752">
        <f t="shared" si="1950"/>
        <v>0</v>
      </c>
      <c r="DV752">
        <f t="shared" si="1950"/>
        <v>0</v>
      </c>
      <c r="DW752">
        <f t="shared" si="1950"/>
        <v>0</v>
      </c>
      <c r="DX752">
        <f>IF($C752&lt;&gt;"",IF(BL752&gt;0,1,0),0)</f>
        <v>0</v>
      </c>
      <c r="DY752">
        <f>IF($C752&lt;&gt;"",IF(BM752&gt;0,1,0),0)</f>
        <v>0</v>
      </c>
      <c r="DZ752">
        <f>IF($C752&lt;&gt;"",IF(BN752&gt;0,1,0),0)</f>
        <v>0</v>
      </c>
    </row>
    <row r="753" spans="1:130" ht="15.75">
      <c r="A753" s="106"/>
      <c r="B753" s="19"/>
      <c r="C753" s="96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20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78"/>
      <c r="AT753" s="18"/>
      <c r="AU753" s="18"/>
      <c r="AV753" s="18"/>
      <c r="AW753" s="18"/>
      <c r="AX753" s="18"/>
      <c r="AY753" s="18"/>
      <c r="AZ753" s="18"/>
      <c r="BA753" s="18"/>
      <c r="BB753" s="20"/>
      <c r="BC753" s="20"/>
      <c r="BD753" s="20"/>
      <c r="BE753" s="58"/>
      <c r="BF753" s="18"/>
      <c r="BG753" s="20"/>
      <c r="BH753" s="2"/>
      <c r="BI753" s="2"/>
      <c r="BJ753" s="2"/>
      <c r="BK753" s="2"/>
      <c r="BL753" s="22"/>
      <c r="BM753" s="2"/>
      <c r="BN753" s="2"/>
      <c r="BO753" s="103"/>
    </row>
    <row r="754" spans="1:130">
      <c r="A754" s="105">
        <f>IF(LEFT(B754,1)&lt;&gt;"",IF(LEFT(B754,1)&lt;&gt;" ",COUNT($A$66:A753)+1,""),"")</f>
        <v>96</v>
      </c>
      <c r="B754" s="54" t="s">
        <v>105</v>
      </c>
      <c r="C754" s="96">
        <v>3</v>
      </c>
      <c r="D754" s="22">
        <f t="shared" ref="D754:AI754" si="1951">SUM(D755:D758)</f>
        <v>0</v>
      </c>
      <c r="E754" s="22">
        <f t="shared" si="1951"/>
        <v>0</v>
      </c>
      <c r="F754" s="22">
        <f t="shared" si="1951"/>
        <v>0</v>
      </c>
      <c r="G754" s="22">
        <f t="shared" si="1951"/>
        <v>0</v>
      </c>
      <c r="H754" s="22">
        <f t="shared" si="1951"/>
        <v>0</v>
      </c>
      <c r="I754" s="22">
        <f t="shared" si="1951"/>
        <v>0</v>
      </c>
      <c r="J754" s="22">
        <f t="shared" si="1951"/>
        <v>0</v>
      </c>
      <c r="K754" s="22">
        <f t="shared" si="1951"/>
        <v>0</v>
      </c>
      <c r="L754" s="22">
        <f t="shared" si="1951"/>
        <v>0</v>
      </c>
      <c r="M754" s="22">
        <f t="shared" si="1951"/>
        <v>0</v>
      </c>
      <c r="N754" s="22">
        <f t="shared" si="1951"/>
        <v>2.1999999999999999E-2</v>
      </c>
      <c r="O754" s="22">
        <f t="shared" si="1951"/>
        <v>0</v>
      </c>
      <c r="P754" s="22">
        <f t="shared" si="1951"/>
        <v>0.13400000000000001</v>
      </c>
      <c r="Q754" s="22">
        <f t="shared" si="1951"/>
        <v>0.14799999999999999</v>
      </c>
      <c r="R754" s="22">
        <f t="shared" si="1951"/>
        <v>0.34799999999999998</v>
      </c>
      <c r="S754" s="22">
        <f t="shared" si="1951"/>
        <v>0.23599999999999999</v>
      </c>
      <c r="T754" s="22">
        <f t="shared" si="1951"/>
        <v>0.98899999999999999</v>
      </c>
      <c r="U754" s="22">
        <f t="shared" si="1951"/>
        <v>0.23200000000000001</v>
      </c>
      <c r="V754" s="22">
        <f t="shared" si="1951"/>
        <v>0.52900000000000003</v>
      </c>
      <c r="W754" s="22">
        <f t="shared" si="1951"/>
        <v>0.26300000000000001</v>
      </c>
      <c r="X754" s="22">
        <f t="shared" si="1951"/>
        <v>5.3840000000000003</v>
      </c>
      <c r="Y754" s="22">
        <f t="shared" si="1951"/>
        <v>51.465999999999994</v>
      </c>
      <c r="Z754" s="22">
        <f t="shared" si="1951"/>
        <v>27.38</v>
      </c>
      <c r="AA754" s="22">
        <f t="shared" si="1951"/>
        <v>1277.7070000000001</v>
      </c>
      <c r="AB754" s="22">
        <f t="shared" si="1951"/>
        <v>1638.3679999999999</v>
      </c>
      <c r="AC754" s="22">
        <f t="shared" si="1951"/>
        <v>1265.6759999999999</v>
      </c>
      <c r="AD754" s="22">
        <f t="shared" si="1951"/>
        <v>1489.0070000000001</v>
      </c>
      <c r="AE754" s="22">
        <f t="shared" si="1951"/>
        <v>3879.1480000000001</v>
      </c>
      <c r="AF754" s="22">
        <f t="shared" si="1951"/>
        <v>940.00400000000002</v>
      </c>
      <c r="AG754" s="22">
        <f t="shared" si="1951"/>
        <v>1668.481</v>
      </c>
      <c r="AH754" s="22">
        <f t="shared" si="1951"/>
        <v>6349.6390000000001</v>
      </c>
      <c r="AI754" s="22">
        <f t="shared" si="1951"/>
        <v>3954.7599999999998</v>
      </c>
      <c r="AJ754" s="22">
        <f t="shared" ref="AJ754:BK754" si="1952">SUM(AJ755:AJ758)</f>
        <v>1546.1489999999999</v>
      </c>
      <c r="AK754" s="22">
        <f t="shared" si="1952"/>
        <v>247.239</v>
      </c>
      <c r="AL754" s="22">
        <f t="shared" si="1952"/>
        <v>231.41399999999999</v>
      </c>
      <c r="AM754" s="22">
        <f t="shared" si="1952"/>
        <v>230.31899999999999</v>
      </c>
      <c r="AN754" s="22">
        <f t="shared" si="1952"/>
        <v>277.512</v>
      </c>
      <c r="AO754" s="22">
        <f t="shared" si="1952"/>
        <v>315.90100000000001</v>
      </c>
      <c r="AP754" s="22">
        <f t="shared" si="1952"/>
        <v>333.35699999999997</v>
      </c>
      <c r="AQ754" s="22">
        <f t="shared" si="1952"/>
        <v>552.36900000000003</v>
      </c>
      <c r="AR754" s="22">
        <f t="shared" si="1952"/>
        <v>774.36184830000002</v>
      </c>
      <c r="AS754" s="22">
        <f t="shared" si="1952"/>
        <v>657.22396219999996</v>
      </c>
      <c r="AT754" s="22">
        <f t="shared" si="1952"/>
        <v>654.65529729999992</v>
      </c>
      <c r="AU754" s="22">
        <f t="shared" si="1952"/>
        <v>19.372263</v>
      </c>
      <c r="AV754" s="22">
        <f t="shared" si="1952"/>
        <v>22.584728600000002</v>
      </c>
      <c r="AW754" s="22">
        <f t="shared" si="1952"/>
        <v>3.3633247000000002</v>
      </c>
      <c r="AX754" s="22">
        <f t="shared" si="1952"/>
        <v>3.6204329999999998</v>
      </c>
      <c r="AY754" s="22">
        <f t="shared" si="1952"/>
        <v>1.8154751</v>
      </c>
      <c r="AZ754" s="22">
        <f t="shared" si="1952"/>
        <v>0.80702810000000003</v>
      </c>
      <c r="BA754" s="22">
        <f t="shared" si="1952"/>
        <v>0</v>
      </c>
      <c r="BB754" s="22">
        <f t="shared" si="1952"/>
        <v>0</v>
      </c>
      <c r="BC754" s="22">
        <f t="shared" si="1952"/>
        <v>4.6058000000000002E-3</v>
      </c>
      <c r="BD754" s="22">
        <f t="shared" si="1952"/>
        <v>0</v>
      </c>
      <c r="BE754" s="22">
        <f t="shared" si="1952"/>
        <v>0</v>
      </c>
      <c r="BF754" s="22">
        <f t="shared" si="1952"/>
        <v>0</v>
      </c>
      <c r="BG754" s="22">
        <f t="shared" si="1952"/>
        <v>0</v>
      </c>
      <c r="BH754" s="22">
        <f t="shared" si="1952"/>
        <v>0</v>
      </c>
      <c r="BI754" s="22">
        <f t="shared" si="1952"/>
        <v>8.5448E-3</v>
      </c>
      <c r="BJ754" s="4">
        <f t="shared" si="1952"/>
        <v>8.3447E-3</v>
      </c>
      <c r="BK754" s="22">
        <f t="shared" si="1952"/>
        <v>6.4992799999999989E-2</v>
      </c>
      <c r="BL754" s="22">
        <f>SUM(BL755:BL758)</f>
        <v>20.796772399999998</v>
      </c>
      <c r="BM754" s="22">
        <f>SUM(BM755:BM758)</f>
        <v>11.715816800000001</v>
      </c>
      <c r="BN754" s="22">
        <f>SUM(BN755:BN758)</f>
        <v>0</v>
      </c>
      <c r="BO754" s="103"/>
      <c r="BP754">
        <f t="shared" ref="BP754:BY759" si="1953">IF($C754&lt;&gt;"",IF(D754&gt;0,1,0),0)</f>
        <v>0</v>
      </c>
      <c r="BQ754">
        <f t="shared" si="1953"/>
        <v>0</v>
      </c>
      <c r="BR754">
        <f t="shared" si="1953"/>
        <v>0</v>
      </c>
      <c r="BS754">
        <f t="shared" si="1953"/>
        <v>0</v>
      </c>
      <c r="BT754">
        <f t="shared" si="1953"/>
        <v>0</v>
      </c>
      <c r="BU754">
        <f t="shared" si="1953"/>
        <v>0</v>
      </c>
      <c r="BV754">
        <f t="shared" si="1953"/>
        <v>0</v>
      </c>
      <c r="BW754">
        <f t="shared" si="1953"/>
        <v>0</v>
      </c>
      <c r="BX754">
        <f t="shared" si="1953"/>
        <v>0</v>
      </c>
      <c r="BY754">
        <f t="shared" si="1953"/>
        <v>0</v>
      </c>
      <c r="BZ754">
        <f t="shared" ref="BZ754:CI759" si="1954">IF($C754&lt;&gt;"",IF(N754&gt;0,1,0),0)</f>
        <v>1</v>
      </c>
      <c r="CA754">
        <f t="shared" si="1954"/>
        <v>0</v>
      </c>
      <c r="CB754">
        <f t="shared" si="1954"/>
        <v>1</v>
      </c>
      <c r="CC754">
        <f t="shared" si="1954"/>
        <v>1</v>
      </c>
      <c r="CD754">
        <f t="shared" si="1954"/>
        <v>1</v>
      </c>
      <c r="CE754">
        <f t="shared" si="1954"/>
        <v>1</v>
      </c>
      <c r="CF754">
        <f t="shared" si="1954"/>
        <v>1</v>
      </c>
      <c r="CG754">
        <f t="shared" si="1954"/>
        <v>1</v>
      </c>
      <c r="CH754">
        <f t="shared" si="1954"/>
        <v>1</v>
      </c>
      <c r="CI754">
        <f t="shared" si="1954"/>
        <v>1</v>
      </c>
      <c r="CJ754">
        <f t="shared" ref="CJ754:CS759" si="1955">IF($C754&lt;&gt;"",IF(X754&gt;0,1,0),0)</f>
        <v>1</v>
      </c>
      <c r="CK754">
        <f t="shared" si="1955"/>
        <v>1</v>
      </c>
      <c r="CL754">
        <f t="shared" si="1955"/>
        <v>1</v>
      </c>
      <c r="CM754">
        <f t="shared" si="1955"/>
        <v>1</v>
      </c>
      <c r="CN754">
        <f t="shared" si="1955"/>
        <v>1</v>
      </c>
      <c r="CO754">
        <f t="shared" si="1955"/>
        <v>1</v>
      </c>
      <c r="CP754">
        <f t="shared" si="1955"/>
        <v>1</v>
      </c>
      <c r="CQ754">
        <f t="shared" si="1955"/>
        <v>1</v>
      </c>
      <c r="CR754">
        <f t="shared" si="1955"/>
        <v>1</v>
      </c>
      <c r="CS754">
        <f t="shared" si="1955"/>
        <v>1</v>
      </c>
      <c r="CT754">
        <f t="shared" ref="CT754:DC759" si="1956">IF($C754&lt;&gt;"",IF(AH754&gt;0,1,0),0)</f>
        <v>1</v>
      </c>
      <c r="CU754">
        <f t="shared" si="1956"/>
        <v>1</v>
      </c>
      <c r="CV754">
        <f t="shared" si="1956"/>
        <v>1</v>
      </c>
      <c r="CW754">
        <f t="shared" si="1956"/>
        <v>1</v>
      </c>
      <c r="CX754">
        <f t="shared" si="1956"/>
        <v>1</v>
      </c>
      <c r="CY754">
        <f t="shared" si="1956"/>
        <v>1</v>
      </c>
      <c r="CZ754">
        <f t="shared" si="1956"/>
        <v>1</v>
      </c>
      <c r="DA754">
        <f t="shared" si="1956"/>
        <v>1</v>
      </c>
      <c r="DB754">
        <f t="shared" si="1956"/>
        <v>1</v>
      </c>
      <c r="DC754">
        <f t="shared" si="1956"/>
        <v>1</v>
      </c>
      <c r="DD754">
        <f t="shared" ref="DD754:DH759" si="1957">IF($C754&lt;&gt;"",IF(AR754&gt;0,1,0),0)</f>
        <v>1</v>
      </c>
      <c r="DE754">
        <f t="shared" si="1957"/>
        <v>1</v>
      </c>
      <c r="DF754">
        <f t="shared" si="1957"/>
        <v>1</v>
      </c>
      <c r="DG754">
        <f t="shared" si="1957"/>
        <v>1</v>
      </c>
      <c r="DH754">
        <f t="shared" si="1957"/>
        <v>1</v>
      </c>
      <c r="DI754">
        <f t="shared" ref="DI754:DI759" si="1958">IF($C754&lt;&gt;"",IF(AW754&gt;0,1,0),0)</f>
        <v>1</v>
      </c>
      <c r="DJ754">
        <f t="shared" ref="DJ754:DK759" si="1959">IF($C754&lt;&gt;"",IF(AX754&gt;0,1,0),0)</f>
        <v>1</v>
      </c>
      <c r="DK754">
        <f t="shared" si="1959"/>
        <v>1</v>
      </c>
      <c r="DL754">
        <f t="shared" ref="DL754:DL759" si="1960">IF($C754&lt;&gt;"",IF(AZ754&gt;0,1,0),0)</f>
        <v>1</v>
      </c>
      <c r="DM754">
        <f t="shared" ref="DM754:DR759" si="1961">IF($C754&lt;&gt;"",IF(BA754&gt;0,1,0),0)</f>
        <v>0</v>
      </c>
      <c r="DN754">
        <f t="shared" si="1961"/>
        <v>0</v>
      </c>
      <c r="DO754">
        <f t="shared" si="1961"/>
        <v>1</v>
      </c>
      <c r="DP754">
        <f t="shared" si="1961"/>
        <v>0</v>
      </c>
      <c r="DQ754">
        <f t="shared" si="1961"/>
        <v>0</v>
      </c>
      <c r="DR754">
        <f t="shared" si="1961"/>
        <v>0</v>
      </c>
      <c r="DS754">
        <f t="shared" ref="DS754:DZ754" si="1962">IF($C754&lt;&gt;"",IF(BG754&gt;0,1,0),0)</f>
        <v>0</v>
      </c>
      <c r="DT754">
        <f t="shared" si="1962"/>
        <v>0</v>
      </c>
      <c r="DU754">
        <f t="shared" si="1962"/>
        <v>1</v>
      </c>
      <c r="DV754">
        <f t="shared" si="1962"/>
        <v>1</v>
      </c>
      <c r="DW754">
        <f t="shared" si="1962"/>
        <v>1</v>
      </c>
      <c r="DX754">
        <f t="shared" si="1962"/>
        <v>1</v>
      </c>
      <c r="DY754">
        <f t="shared" si="1962"/>
        <v>1</v>
      </c>
      <c r="DZ754">
        <f t="shared" si="1962"/>
        <v>0</v>
      </c>
    </row>
    <row r="755" spans="1:130">
      <c r="A755" s="106"/>
      <c r="B755" s="19" t="s">
        <v>2</v>
      </c>
      <c r="C755" s="96"/>
      <c r="D755" s="34">
        <v>0</v>
      </c>
      <c r="E755" s="34">
        <v>0</v>
      </c>
      <c r="F755" s="34">
        <v>0</v>
      </c>
      <c r="G755" s="34">
        <v>0</v>
      </c>
      <c r="H755" s="34">
        <v>0</v>
      </c>
      <c r="I755" s="34">
        <v>0</v>
      </c>
      <c r="J755" s="34">
        <v>0</v>
      </c>
      <c r="K755" s="34">
        <v>0</v>
      </c>
      <c r="L755" s="34">
        <v>0</v>
      </c>
      <c r="M755" s="34">
        <v>0</v>
      </c>
      <c r="N755" s="34">
        <v>0</v>
      </c>
      <c r="O755" s="34">
        <v>0</v>
      </c>
      <c r="P755" s="34">
        <v>0</v>
      </c>
      <c r="Q755" s="34">
        <v>0</v>
      </c>
      <c r="R755" s="34">
        <v>0</v>
      </c>
      <c r="S755" s="34">
        <v>0</v>
      </c>
      <c r="T755" s="34">
        <v>0</v>
      </c>
      <c r="U755" s="34">
        <v>0</v>
      </c>
      <c r="V755" s="34">
        <v>0</v>
      </c>
      <c r="W755" s="34">
        <v>0</v>
      </c>
      <c r="X755" s="22"/>
      <c r="Y755" s="22"/>
      <c r="Z755" s="41" t="s">
        <v>16</v>
      </c>
      <c r="AA755" s="18">
        <v>1210</v>
      </c>
      <c r="AB755" s="22"/>
      <c r="AC755" s="18">
        <v>678</v>
      </c>
      <c r="AD755" s="41" t="s">
        <v>16</v>
      </c>
      <c r="AE755" s="18">
        <v>1000</v>
      </c>
      <c r="AF755" s="18">
        <v>940</v>
      </c>
      <c r="AG755" s="41" t="s">
        <v>16</v>
      </c>
      <c r="AH755" s="18">
        <v>1390</v>
      </c>
      <c r="AI755" s="41" t="s">
        <v>16</v>
      </c>
      <c r="AJ755" s="18">
        <v>1250</v>
      </c>
      <c r="AK755" s="18">
        <v>0</v>
      </c>
      <c r="AL755" s="18">
        <v>0</v>
      </c>
      <c r="AM755" s="18">
        <v>0</v>
      </c>
      <c r="AN755" s="18">
        <v>0</v>
      </c>
      <c r="AO755" s="18">
        <v>0</v>
      </c>
      <c r="AP755" s="18">
        <v>0</v>
      </c>
      <c r="AQ755" s="18">
        <v>0</v>
      </c>
      <c r="AR755" s="18">
        <v>0</v>
      </c>
      <c r="AS755" s="18">
        <v>0</v>
      </c>
      <c r="AT755" s="18">
        <v>0</v>
      </c>
      <c r="AU755" s="18">
        <v>0</v>
      </c>
      <c r="AV755" s="18">
        <v>0</v>
      </c>
      <c r="AW755" s="18">
        <v>0</v>
      </c>
      <c r="AX755" s="18">
        <v>0</v>
      </c>
      <c r="AY755" s="18">
        <v>0</v>
      </c>
      <c r="AZ755" s="18">
        <v>0</v>
      </c>
      <c r="BA755" s="18">
        <v>0</v>
      </c>
      <c r="BB755" s="18">
        <v>0</v>
      </c>
      <c r="BC755" s="18">
        <v>0</v>
      </c>
      <c r="BD755" s="18">
        <v>0</v>
      </c>
      <c r="BE755" s="18">
        <v>0</v>
      </c>
      <c r="BF755" s="22">
        <f>SUM(BF756:BF758)</f>
        <v>0</v>
      </c>
      <c r="BG755" s="18">
        <v>0</v>
      </c>
      <c r="BH755" s="18">
        <v>0</v>
      </c>
      <c r="BI755" s="18">
        <v>0</v>
      </c>
      <c r="BJ755" s="118">
        <v>0</v>
      </c>
      <c r="BK755" s="18">
        <v>0</v>
      </c>
      <c r="BL755" s="18">
        <v>0</v>
      </c>
      <c r="BM755" s="18">
        <v>0</v>
      </c>
      <c r="BN755" s="18">
        <v>0</v>
      </c>
      <c r="BO755" s="103"/>
      <c r="BP755">
        <f t="shared" si="1953"/>
        <v>0</v>
      </c>
      <c r="BQ755">
        <f t="shared" si="1953"/>
        <v>0</v>
      </c>
      <c r="BR755">
        <f t="shared" si="1953"/>
        <v>0</v>
      </c>
      <c r="BS755">
        <f t="shared" si="1953"/>
        <v>0</v>
      </c>
      <c r="BT755">
        <f t="shared" si="1953"/>
        <v>0</v>
      </c>
      <c r="BU755">
        <f t="shared" si="1953"/>
        <v>0</v>
      </c>
      <c r="BV755">
        <f t="shared" si="1953"/>
        <v>0</v>
      </c>
      <c r="BW755">
        <f t="shared" si="1953"/>
        <v>0</v>
      </c>
      <c r="BX755">
        <f t="shared" si="1953"/>
        <v>0</v>
      </c>
      <c r="BY755">
        <f t="shared" si="1953"/>
        <v>0</v>
      </c>
      <c r="BZ755">
        <f t="shared" si="1954"/>
        <v>0</v>
      </c>
      <c r="CA755">
        <f t="shared" si="1954"/>
        <v>0</v>
      </c>
      <c r="CB755">
        <f t="shared" si="1954"/>
        <v>0</v>
      </c>
      <c r="CC755">
        <f t="shared" si="1954"/>
        <v>0</v>
      </c>
      <c r="CD755">
        <f t="shared" si="1954"/>
        <v>0</v>
      </c>
      <c r="CE755">
        <f t="shared" si="1954"/>
        <v>0</v>
      </c>
      <c r="CF755">
        <f t="shared" si="1954"/>
        <v>0</v>
      </c>
      <c r="CG755">
        <f t="shared" si="1954"/>
        <v>0</v>
      </c>
      <c r="CH755">
        <f t="shared" si="1954"/>
        <v>0</v>
      </c>
      <c r="CI755">
        <f t="shared" si="1954"/>
        <v>0</v>
      </c>
      <c r="CJ755">
        <f t="shared" si="1955"/>
        <v>0</v>
      </c>
      <c r="CK755">
        <f t="shared" si="1955"/>
        <v>0</v>
      </c>
      <c r="CL755">
        <f t="shared" si="1955"/>
        <v>0</v>
      </c>
      <c r="CM755">
        <f t="shared" si="1955"/>
        <v>0</v>
      </c>
      <c r="CN755">
        <f t="shared" si="1955"/>
        <v>0</v>
      </c>
      <c r="CO755">
        <f t="shared" si="1955"/>
        <v>0</v>
      </c>
      <c r="CP755">
        <f t="shared" si="1955"/>
        <v>0</v>
      </c>
      <c r="CQ755">
        <f t="shared" si="1955"/>
        <v>0</v>
      </c>
      <c r="CR755">
        <f t="shared" si="1955"/>
        <v>0</v>
      </c>
      <c r="CS755">
        <f t="shared" si="1955"/>
        <v>0</v>
      </c>
      <c r="CT755">
        <f t="shared" si="1956"/>
        <v>0</v>
      </c>
      <c r="CU755">
        <f t="shared" si="1956"/>
        <v>0</v>
      </c>
      <c r="CV755">
        <f t="shared" si="1956"/>
        <v>0</v>
      </c>
      <c r="CW755">
        <f t="shared" si="1956"/>
        <v>0</v>
      </c>
      <c r="CX755">
        <f t="shared" si="1956"/>
        <v>0</v>
      </c>
      <c r="CY755">
        <f t="shared" si="1956"/>
        <v>0</v>
      </c>
      <c r="CZ755">
        <f t="shared" si="1956"/>
        <v>0</v>
      </c>
      <c r="DA755">
        <f t="shared" si="1956"/>
        <v>0</v>
      </c>
      <c r="DB755">
        <f t="shared" si="1956"/>
        <v>0</v>
      </c>
      <c r="DC755">
        <f t="shared" si="1956"/>
        <v>0</v>
      </c>
      <c r="DD755">
        <f t="shared" si="1957"/>
        <v>0</v>
      </c>
      <c r="DE755">
        <f t="shared" si="1957"/>
        <v>0</v>
      </c>
      <c r="DF755">
        <f t="shared" si="1957"/>
        <v>0</v>
      </c>
      <c r="DG755">
        <f t="shared" si="1957"/>
        <v>0</v>
      </c>
      <c r="DH755">
        <f t="shared" si="1957"/>
        <v>0</v>
      </c>
      <c r="DI755">
        <f t="shared" si="1958"/>
        <v>0</v>
      </c>
      <c r="DJ755">
        <f t="shared" si="1959"/>
        <v>0</v>
      </c>
      <c r="DK755">
        <f t="shared" si="1959"/>
        <v>0</v>
      </c>
      <c r="DL755">
        <f t="shared" si="1960"/>
        <v>0</v>
      </c>
      <c r="DM755">
        <f t="shared" si="1961"/>
        <v>0</v>
      </c>
      <c r="DN755">
        <f t="shared" si="1961"/>
        <v>0</v>
      </c>
      <c r="DO755">
        <f t="shared" si="1961"/>
        <v>0</v>
      </c>
      <c r="DP755">
        <f t="shared" si="1961"/>
        <v>0</v>
      </c>
      <c r="DQ755">
        <f t="shared" si="1961"/>
        <v>0</v>
      </c>
      <c r="DR755">
        <f t="shared" si="1961"/>
        <v>0</v>
      </c>
      <c r="DS755">
        <f t="shared" ref="DS755:DW759" si="1963">IF($C755&lt;&gt;"",IF(BG755&gt;0,1,0),0)</f>
        <v>0</v>
      </c>
      <c r="DT755">
        <f t="shared" si="1963"/>
        <v>0</v>
      </c>
      <c r="DU755">
        <f t="shared" si="1963"/>
        <v>0</v>
      </c>
      <c r="DV755">
        <f t="shared" si="1963"/>
        <v>0</v>
      </c>
      <c r="DW755">
        <f t="shared" si="1963"/>
        <v>0</v>
      </c>
      <c r="DX755">
        <f t="shared" ref="DX755:DZ758" si="1964">IF($C755&lt;&gt;"",IF(BL754&gt;0,1,0),0)</f>
        <v>0</v>
      </c>
      <c r="DY755">
        <f t="shared" si="1964"/>
        <v>0</v>
      </c>
      <c r="DZ755">
        <f t="shared" si="1964"/>
        <v>0</v>
      </c>
    </row>
    <row r="756" spans="1:130">
      <c r="A756" s="106"/>
      <c r="B756" s="19" t="s">
        <v>3</v>
      </c>
      <c r="C756" s="96"/>
      <c r="D756" s="34">
        <v>0</v>
      </c>
      <c r="E756" s="34">
        <v>0</v>
      </c>
      <c r="F756" s="34">
        <v>0</v>
      </c>
      <c r="G756" s="34">
        <v>0</v>
      </c>
      <c r="H756" s="34">
        <v>0</v>
      </c>
      <c r="I756" s="34">
        <v>0</v>
      </c>
      <c r="J756" s="34">
        <v>0</v>
      </c>
      <c r="K756" s="34">
        <v>0</v>
      </c>
      <c r="L756" s="34">
        <v>0</v>
      </c>
      <c r="M756" s="34">
        <v>0</v>
      </c>
      <c r="N756" s="34">
        <v>2.1999999999999999E-2</v>
      </c>
      <c r="O756" s="34">
        <v>0</v>
      </c>
      <c r="P756" s="34">
        <v>0.13400000000000001</v>
      </c>
      <c r="Q756" s="34">
        <v>0.14799999999999999</v>
      </c>
      <c r="R756" s="34">
        <v>0.34799999999999998</v>
      </c>
      <c r="S756" s="34">
        <v>0.23599999999999999</v>
      </c>
      <c r="T756" s="34">
        <v>0.21199999999999999</v>
      </c>
      <c r="U756" s="34">
        <v>0.23200000000000001</v>
      </c>
      <c r="V756" s="34">
        <v>0.254</v>
      </c>
      <c r="W756" s="34">
        <v>0.26300000000000001</v>
      </c>
      <c r="X756" s="34">
        <v>5.3840000000000003</v>
      </c>
      <c r="Y756" s="34">
        <v>2.4279999999999999</v>
      </c>
      <c r="Z756" s="34">
        <v>5.282</v>
      </c>
      <c r="AA756" s="34">
        <v>19.634</v>
      </c>
      <c r="AB756" s="34">
        <v>67.831999999999994</v>
      </c>
      <c r="AC756" s="34">
        <v>78.25</v>
      </c>
      <c r="AD756" s="34">
        <v>951.00699999999995</v>
      </c>
      <c r="AE756" s="34">
        <v>435</v>
      </c>
      <c r="AF756" s="41" t="s">
        <v>16</v>
      </c>
      <c r="AG756" s="34">
        <v>918.274</v>
      </c>
      <c r="AH756" s="34">
        <v>1475.55</v>
      </c>
      <c r="AI756" s="34">
        <v>3703.5119999999997</v>
      </c>
      <c r="AJ756" s="41" t="s">
        <v>16</v>
      </c>
      <c r="AK756" s="34">
        <v>246.37200000000001</v>
      </c>
      <c r="AL756" s="34">
        <v>216.785</v>
      </c>
      <c r="AM756" s="34">
        <v>227.779</v>
      </c>
      <c r="AN756" s="34">
        <v>274.779</v>
      </c>
      <c r="AO756" s="34">
        <v>315.80700000000002</v>
      </c>
      <c r="AP756" s="34">
        <v>327.24199999999996</v>
      </c>
      <c r="AQ756" s="34">
        <v>545.18799999999999</v>
      </c>
      <c r="AR756" s="34">
        <v>770.07165780000003</v>
      </c>
      <c r="AS756" s="34">
        <v>652.23614339999995</v>
      </c>
      <c r="AT756" s="34">
        <v>652.24429729999997</v>
      </c>
      <c r="AU756" s="34">
        <v>19.067263000000001</v>
      </c>
      <c r="AV756" s="34">
        <v>22.584728600000002</v>
      </c>
      <c r="AW756" s="34">
        <v>3.3633247000000002</v>
      </c>
      <c r="AX756" s="34">
        <v>3.6204329999999998</v>
      </c>
      <c r="AY756" s="34">
        <v>1.5387203</v>
      </c>
      <c r="AZ756" s="34">
        <v>0.62054030000000004</v>
      </c>
      <c r="BA756" s="34">
        <v>0</v>
      </c>
      <c r="BB756" s="34">
        <v>0</v>
      </c>
      <c r="BC756" s="34">
        <v>4.6058000000000002E-3</v>
      </c>
      <c r="BD756" s="18">
        <v>0</v>
      </c>
      <c r="BE756" s="25">
        <v>0</v>
      </c>
      <c r="BF756" s="18">
        <v>0</v>
      </c>
      <c r="BG756" s="18">
        <v>0</v>
      </c>
      <c r="BH756" s="18">
        <v>0</v>
      </c>
      <c r="BI756" s="107">
        <v>8.5448E-3</v>
      </c>
      <c r="BJ756" s="107">
        <v>8.3447E-3</v>
      </c>
      <c r="BK756" s="18">
        <v>6.4992799999999989E-2</v>
      </c>
      <c r="BL756" s="18">
        <v>20.796772399999998</v>
      </c>
      <c r="BM756" s="18">
        <v>11.715816800000001</v>
      </c>
      <c r="BN756" s="18">
        <v>0</v>
      </c>
      <c r="BO756" s="103"/>
      <c r="BP756">
        <f t="shared" si="1953"/>
        <v>0</v>
      </c>
      <c r="BQ756">
        <f t="shared" si="1953"/>
        <v>0</v>
      </c>
      <c r="BR756">
        <f t="shared" si="1953"/>
        <v>0</v>
      </c>
      <c r="BS756">
        <f t="shared" si="1953"/>
        <v>0</v>
      </c>
      <c r="BT756">
        <f t="shared" si="1953"/>
        <v>0</v>
      </c>
      <c r="BU756">
        <f t="shared" si="1953"/>
        <v>0</v>
      </c>
      <c r="BV756">
        <f t="shared" si="1953"/>
        <v>0</v>
      </c>
      <c r="BW756">
        <f t="shared" si="1953"/>
        <v>0</v>
      </c>
      <c r="BX756">
        <f t="shared" si="1953"/>
        <v>0</v>
      </c>
      <c r="BY756">
        <f t="shared" si="1953"/>
        <v>0</v>
      </c>
      <c r="BZ756">
        <f t="shared" si="1954"/>
        <v>0</v>
      </c>
      <c r="CA756">
        <f t="shared" si="1954"/>
        <v>0</v>
      </c>
      <c r="CB756">
        <f t="shared" si="1954"/>
        <v>0</v>
      </c>
      <c r="CC756">
        <f t="shared" si="1954"/>
        <v>0</v>
      </c>
      <c r="CD756">
        <f t="shared" si="1954"/>
        <v>0</v>
      </c>
      <c r="CE756">
        <f t="shared" si="1954"/>
        <v>0</v>
      </c>
      <c r="CF756">
        <f t="shared" si="1954"/>
        <v>0</v>
      </c>
      <c r="CG756">
        <f t="shared" si="1954"/>
        <v>0</v>
      </c>
      <c r="CH756">
        <f t="shared" si="1954"/>
        <v>0</v>
      </c>
      <c r="CI756">
        <f t="shared" si="1954"/>
        <v>0</v>
      </c>
      <c r="CJ756">
        <f t="shared" si="1955"/>
        <v>0</v>
      </c>
      <c r="CK756">
        <f t="shared" si="1955"/>
        <v>0</v>
      </c>
      <c r="CL756">
        <f t="shared" si="1955"/>
        <v>0</v>
      </c>
      <c r="CM756">
        <f t="shared" si="1955"/>
        <v>0</v>
      </c>
      <c r="CN756">
        <f t="shared" si="1955"/>
        <v>0</v>
      </c>
      <c r="CO756">
        <f t="shared" si="1955"/>
        <v>0</v>
      </c>
      <c r="CP756">
        <f t="shared" si="1955"/>
        <v>0</v>
      </c>
      <c r="CQ756">
        <f t="shared" si="1955"/>
        <v>0</v>
      </c>
      <c r="CR756">
        <f t="shared" si="1955"/>
        <v>0</v>
      </c>
      <c r="CS756">
        <f t="shared" si="1955"/>
        <v>0</v>
      </c>
      <c r="CT756">
        <f t="shared" si="1956"/>
        <v>0</v>
      </c>
      <c r="CU756">
        <f t="shared" si="1956"/>
        <v>0</v>
      </c>
      <c r="CV756">
        <f t="shared" si="1956"/>
        <v>0</v>
      </c>
      <c r="CW756">
        <f t="shared" si="1956"/>
        <v>0</v>
      </c>
      <c r="CX756">
        <f t="shared" si="1956"/>
        <v>0</v>
      </c>
      <c r="CY756">
        <f t="shared" si="1956"/>
        <v>0</v>
      </c>
      <c r="CZ756">
        <f t="shared" si="1956"/>
        <v>0</v>
      </c>
      <c r="DA756">
        <f t="shared" si="1956"/>
        <v>0</v>
      </c>
      <c r="DB756">
        <f t="shared" si="1956"/>
        <v>0</v>
      </c>
      <c r="DC756">
        <f t="shared" si="1956"/>
        <v>0</v>
      </c>
      <c r="DD756">
        <f t="shared" si="1957"/>
        <v>0</v>
      </c>
      <c r="DE756">
        <f t="shared" si="1957"/>
        <v>0</v>
      </c>
      <c r="DF756">
        <f t="shared" si="1957"/>
        <v>0</v>
      </c>
      <c r="DG756">
        <f t="shared" si="1957"/>
        <v>0</v>
      </c>
      <c r="DH756">
        <f t="shared" si="1957"/>
        <v>0</v>
      </c>
      <c r="DI756">
        <f t="shared" si="1958"/>
        <v>0</v>
      </c>
      <c r="DJ756">
        <f t="shared" si="1959"/>
        <v>0</v>
      </c>
      <c r="DK756">
        <f t="shared" si="1959"/>
        <v>0</v>
      </c>
      <c r="DL756">
        <f t="shared" si="1960"/>
        <v>0</v>
      </c>
      <c r="DM756">
        <f t="shared" si="1961"/>
        <v>0</v>
      </c>
      <c r="DN756">
        <f t="shared" si="1961"/>
        <v>0</v>
      </c>
      <c r="DO756">
        <f t="shared" si="1961"/>
        <v>0</v>
      </c>
      <c r="DP756">
        <f t="shared" si="1961"/>
        <v>0</v>
      </c>
      <c r="DQ756">
        <f t="shared" si="1961"/>
        <v>0</v>
      </c>
      <c r="DR756">
        <f t="shared" si="1961"/>
        <v>0</v>
      </c>
      <c r="DS756">
        <f t="shared" si="1963"/>
        <v>0</v>
      </c>
      <c r="DT756">
        <f t="shared" si="1963"/>
        <v>0</v>
      </c>
      <c r="DU756">
        <f t="shared" si="1963"/>
        <v>0</v>
      </c>
      <c r="DV756">
        <f t="shared" si="1963"/>
        <v>0</v>
      </c>
      <c r="DW756">
        <f t="shared" si="1963"/>
        <v>0</v>
      </c>
      <c r="DX756">
        <f t="shared" si="1964"/>
        <v>0</v>
      </c>
      <c r="DY756">
        <f t="shared" si="1964"/>
        <v>0</v>
      </c>
      <c r="DZ756">
        <f t="shared" si="1964"/>
        <v>0</v>
      </c>
    </row>
    <row r="757" spans="1:130">
      <c r="A757" s="106"/>
      <c r="B757" s="55" t="s">
        <v>18</v>
      </c>
      <c r="C757" s="96"/>
      <c r="D757" s="34">
        <v>0</v>
      </c>
      <c r="E757" s="34">
        <v>0</v>
      </c>
      <c r="F757" s="34">
        <v>0</v>
      </c>
      <c r="G757" s="34">
        <v>0</v>
      </c>
      <c r="H757" s="34">
        <v>0</v>
      </c>
      <c r="I757" s="34">
        <v>0</v>
      </c>
      <c r="J757" s="34">
        <v>0</v>
      </c>
      <c r="K757" s="34">
        <v>0</v>
      </c>
      <c r="L757" s="34">
        <v>0</v>
      </c>
      <c r="M757" s="34">
        <v>0</v>
      </c>
      <c r="N757" s="34">
        <v>0</v>
      </c>
      <c r="O757" s="34">
        <v>0</v>
      </c>
      <c r="P757" s="34">
        <v>0</v>
      </c>
      <c r="Q757" s="34">
        <v>0</v>
      </c>
      <c r="R757" s="34">
        <v>0</v>
      </c>
      <c r="S757" s="34">
        <v>0</v>
      </c>
      <c r="T757" s="34">
        <v>0</v>
      </c>
      <c r="U757" s="34">
        <v>0</v>
      </c>
      <c r="V757" s="34">
        <v>0</v>
      </c>
      <c r="W757" s="34">
        <v>0</v>
      </c>
      <c r="X757" s="34">
        <v>0</v>
      </c>
      <c r="Y757" s="34">
        <v>0</v>
      </c>
      <c r="Z757" s="34">
        <v>0</v>
      </c>
      <c r="AA757" s="34">
        <v>0</v>
      </c>
      <c r="AB757" s="34">
        <v>1530</v>
      </c>
      <c r="AC757" s="34">
        <v>0</v>
      </c>
      <c r="AD757" s="34">
        <v>538</v>
      </c>
      <c r="AE757" s="34">
        <v>2444</v>
      </c>
      <c r="AF757" s="34">
        <v>0</v>
      </c>
      <c r="AG757" s="41" t="s">
        <v>16</v>
      </c>
      <c r="AH757" s="34">
        <v>3200</v>
      </c>
      <c r="AI757" s="34">
        <v>0</v>
      </c>
      <c r="AJ757" s="34">
        <v>0</v>
      </c>
      <c r="AK757" s="34">
        <v>0</v>
      </c>
      <c r="AL757" s="34">
        <v>0</v>
      </c>
      <c r="AM757" s="34">
        <v>0</v>
      </c>
      <c r="AN757" s="34">
        <v>0</v>
      </c>
      <c r="AO757" s="34">
        <v>0</v>
      </c>
      <c r="AP757" s="34">
        <v>0</v>
      </c>
      <c r="AQ757" s="34">
        <v>0</v>
      </c>
      <c r="AR757" s="34">
        <v>0</v>
      </c>
      <c r="AS757" s="34">
        <v>0</v>
      </c>
      <c r="AT757" s="34">
        <v>0</v>
      </c>
      <c r="AU757" s="34">
        <v>0</v>
      </c>
      <c r="AV757" s="34">
        <v>0</v>
      </c>
      <c r="AW757" s="34">
        <v>0</v>
      </c>
      <c r="AX757" s="34">
        <v>0</v>
      </c>
      <c r="AY757" s="34">
        <v>0</v>
      </c>
      <c r="AZ757" s="34">
        <v>0</v>
      </c>
      <c r="BA757" s="34">
        <v>0</v>
      </c>
      <c r="BB757" s="18">
        <v>0</v>
      </c>
      <c r="BC757" s="18">
        <v>0</v>
      </c>
      <c r="BD757" s="18">
        <v>0</v>
      </c>
      <c r="BE757" s="25">
        <v>0</v>
      </c>
      <c r="BF757" s="18">
        <v>0</v>
      </c>
      <c r="BG757" s="18">
        <v>0</v>
      </c>
      <c r="BH757" s="18">
        <v>0</v>
      </c>
      <c r="BI757" s="18">
        <v>0</v>
      </c>
      <c r="BJ757" s="118">
        <v>0</v>
      </c>
      <c r="BK757" s="18">
        <v>0</v>
      </c>
      <c r="BL757" s="18">
        <v>0</v>
      </c>
      <c r="BM757" s="18">
        <v>0</v>
      </c>
      <c r="BN757" s="18">
        <v>0</v>
      </c>
      <c r="BO757" s="103"/>
      <c r="BP757">
        <f t="shared" si="1953"/>
        <v>0</v>
      </c>
      <c r="BQ757">
        <f t="shared" si="1953"/>
        <v>0</v>
      </c>
      <c r="BR757">
        <f t="shared" si="1953"/>
        <v>0</v>
      </c>
      <c r="BS757">
        <f t="shared" si="1953"/>
        <v>0</v>
      </c>
      <c r="BT757">
        <f t="shared" si="1953"/>
        <v>0</v>
      </c>
      <c r="BU757">
        <f t="shared" si="1953"/>
        <v>0</v>
      </c>
      <c r="BV757">
        <f t="shared" si="1953"/>
        <v>0</v>
      </c>
      <c r="BW757">
        <f t="shared" si="1953"/>
        <v>0</v>
      </c>
      <c r="BX757">
        <f t="shared" si="1953"/>
        <v>0</v>
      </c>
      <c r="BY757">
        <f t="shared" si="1953"/>
        <v>0</v>
      </c>
      <c r="BZ757">
        <f t="shared" si="1954"/>
        <v>0</v>
      </c>
      <c r="CA757">
        <f t="shared" si="1954"/>
        <v>0</v>
      </c>
      <c r="CB757">
        <f t="shared" si="1954"/>
        <v>0</v>
      </c>
      <c r="CC757">
        <f t="shared" si="1954"/>
        <v>0</v>
      </c>
      <c r="CD757">
        <f t="shared" si="1954"/>
        <v>0</v>
      </c>
      <c r="CE757">
        <f t="shared" si="1954"/>
        <v>0</v>
      </c>
      <c r="CF757">
        <f t="shared" si="1954"/>
        <v>0</v>
      </c>
      <c r="CG757">
        <f t="shared" si="1954"/>
        <v>0</v>
      </c>
      <c r="CH757">
        <f t="shared" si="1954"/>
        <v>0</v>
      </c>
      <c r="CI757">
        <f t="shared" si="1954"/>
        <v>0</v>
      </c>
      <c r="CJ757">
        <f t="shared" si="1955"/>
        <v>0</v>
      </c>
      <c r="CK757">
        <f t="shared" si="1955"/>
        <v>0</v>
      </c>
      <c r="CL757">
        <f t="shared" si="1955"/>
        <v>0</v>
      </c>
      <c r="CM757">
        <f t="shared" si="1955"/>
        <v>0</v>
      </c>
      <c r="CN757">
        <f t="shared" si="1955"/>
        <v>0</v>
      </c>
      <c r="CO757">
        <f t="shared" si="1955"/>
        <v>0</v>
      </c>
      <c r="CP757">
        <f t="shared" si="1955"/>
        <v>0</v>
      </c>
      <c r="CQ757">
        <f t="shared" si="1955"/>
        <v>0</v>
      </c>
      <c r="CR757">
        <f t="shared" si="1955"/>
        <v>0</v>
      </c>
      <c r="CS757">
        <f t="shared" si="1955"/>
        <v>0</v>
      </c>
      <c r="CT757">
        <f t="shared" si="1956"/>
        <v>0</v>
      </c>
      <c r="CU757">
        <f t="shared" si="1956"/>
        <v>0</v>
      </c>
      <c r="CV757">
        <f t="shared" si="1956"/>
        <v>0</v>
      </c>
      <c r="CW757">
        <f t="shared" si="1956"/>
        <v>0</v>
      </c>
      <c r="CX757">
        <f t="shared" si="1956"/>
        <v>0</v>
      </c>
      <c r="CY757">
        <f t="shared" si="1956"/>
        <v>0</v>
      </c>
      <c r="CZ757">
        <f t="shared" si="1956"/>
        <v>0</v>
      </c>
      <c r="DA757">
        <f t="shared" si="1956"/>
        <v>0</v>
      </c>
      <c r="DB757">
        <f t="shared" si="1956"/>
        <v>0</v>
      </c>
      <c r="DC757">
        <f t="shared" si="1956"/>
        <v>0</v>
      </c>
      <c r="DD757">
        <f t="shared" si="1957"/>
        <v>0</v>
      </c>
      <c r="DE757">
        <f t="shared" si="1957"/>
        <v>0</v>
      </c>
      <c r="DF757">
        <f t="shared" si="1957"/>
        <v>0</v>
      </c>
      <c r="DG757">
        <f t="shared" si="1957"/>
        <v>0</v>
      </c>
      <c r="DH757">
        <f t="shared" si="1957"/>
        <v>0</v>
      </c>
      <c r="DI757">
        <f t="shared" si="1958"/>
        <v>0</v>
      </c>
      <c r="DJ757">
        <f t="shared" si="1959"/>
        <v>0</v>
      </c>
      <c r="DK757">
        <f t="shared" si="1959"/>
        <v>0</v>
      </c>
      <c r="DL757">
        <f t="shared" si="1960"/>
        <v>0</v>
      </c>
      <c r="DM757">
        <f t="shared" si="1961"/>
        <v>0</v>
      </c>
      <c r="DN757">
        <f t="shared" si="1961"/>
        <v>0</v>
      </c>
      <c r="DO757">
        <f t="shared" si="1961"/>
        <v>0</v>
      </c>
      <c r="DP757">
        <f t="shared" si="1961"/>
        <v>0</v>
      </c>
      <c r="DQ757">
        <f t="shared" si="1961"/>
        <v>0</v>
      </c>
      <c r="DR757">
        <f t="shared" si="1961"/>
        <v>0</v>
      </c>
      <c r="DS757">
        <f t="shared" si="1963"/>
        <v>0</v>
      </c>
      <c r="DT757">
        <f t="shared" si="1963"/>
        <v>0</v>
      </c>
      <c r="DU757">
        <f t="shared" si="1963"/>
        <v>0</v>
      </c>
      <c r="DV757">
        <f t="shared" si="1963"/>
        <v>0</v>
      </c>
      <c r="DW757">
        <f t="shared" si="1963"/>
        <v>0</v>
      </c>
      <c r="DX757">
        <f t="shared" si="1964"/>
        <v>0</v>
      </c>
      <c r="DY757">
        <f t="shared" si="1964"/>
        <v>0</v>
      </c>
      <c r="DZ757">
        <f t="shared" si="1964"/>
        <v>0</v>
      </c>
    </row>
    <row r="758" spans="1:130">
      <c r="A758" s="106"/>
      <c r="B758" s="19" t="s">
        <v>205</v>
      </c>
      <c r="C758" s="96"/>
      <c r="D758" s="34">
        <v>0</v>
      </c>
      <c r="E758" s="34">
        <v>0</v>
      </c>
      <c r="F758" s="34">
        <v>0</v>
      </c>
      <c r="G758" s="34">
        <v>0</v>
      </c>
      <c r="H758" s="34">
        <v>0</v>
      </c>
      <c r="I758" s="34">
        <v>0</v>
      </c>
      <c r="J758" s="34">
        <v>0</v>
      </c>
      <c r="K758" s="34">
        <v>0</v>
      </c>
      <c r="L758" s="34">
        <v>0</v>
      </c>
      <c r="M758" s="34">
        <v>0</v>
      </c>
      <c r="N758" s="34">
        <v>0</v>
      </c>
      <c r="O758" s="34">
        <v>0</v>
      </c>
      <c r="P758" s="34">
        <v>0</v>
      </c>
      <c r="Q758" s="34">
        <v>0</v>
      </c>
      <c r="R758" s="34">
        <v>0</v>
      </c>
      <c r="S758" s="34">
        <v>0</v>
      </c>
      <c r="T758" s="34">
        <v>0.77700000000000002</v>
      </c>
      <c r="U758" s="34">
        <v>0</v>
      </c>
      <c r="V758" s="34">
        <v>0.27500000000000002</v>
      </c>
      <c r="W758" s="34">
        <v>0</v>
      </c>
      <c r="X758" s="34">
        <v>0</v>
      </c>
      <c r="Y758" s="34">
        <v>49.037999999999997</v>
      </c>
      <c r="Z758" s="34">
        <v>22.097999999999999</v>
      </c>
      <c r="AA758" s="34">
        <v>48.073</v>
      </c>
      <c r="AB758" s="34">
        <v>40.536000000000001</v>
      </c>
      <c r="AC758" s="34">
        <v>509.42600000000004</v>
      </c>
      <c r="AD758" s="34">
        <v>0</v>
      </c>
      <c r="AE758" s="34">
        <v>0.14799999999999999</v>
      </c>
      <c r="AF758" s="34">
        <v>4.0000000000000001E-3</v>
      </c>
      <c r="AG758" s="34">
        <v>750.20699999999999</v>
      </c>
      <c r="AH758" s="34">
        <v>284.089</v>
      </c>
      <c r="AI758" s="34">
        <v>251.24800000000002</v>
      </c>
      <c r="AJ758" s="34">
        <v>296.149</v>
      </c>
      <c r="AK758" s="34">
        <v>0.86699999999999999</v>
      </c>
      <c r="AL758" s="34">
        <v>14.629000000000001</v>
      </c>
      <c r="AM758" s="34">
        <v>2.54</v>
      </c>
      <c r="AN758" s="34">
        <v>2.7330000000000001</v>
      </c>
      <c r="AO758" s="34">
        <v>9.4E-2</v>
      </c>
      <c r="AP758" s="34">
        <v>6.1150000000000002</v>
      </c>
      <c r="AQ758" s="34">
        <v>7.181</v>
      </c>
      <c r="AR758" s="34">
        <v>4.2901904999999996</v>
      </c>
      <c r="AS758" s="34">
        <v>4.9878187999999994</v>
      </c>
      <c r="AT758" s="34">
        <v>2.411</v>
      </c>
      <c r="AU758" s="34">
        <v>0.30499999999999999</v>
      </c>
      <c r="AV758" s="34">
        <v>0</v>
      </c>
      <c r="AW758" s="34">
        <v>0</v>
      </c>
      <c r="AX758" s="34">
        <v>0</v>
      </c>
      <c r="AY758" s="34">
        <v>0.27675479999999997</v>
      </c>
      <c r="AZ758" s="34">
        <v>0.18648779999999998</v>
      </c>
      <c r="BA758" s="34">
        <v>0</v>
      </c>
      <c r="BB758" s="34">
        <v>0</v>
      </c>
      <c r="BC758" s="34">
        <v>0</v>
      </c>
      <c r="BD758" s="18">
        <v>0</v>
      </c>
      <c r="BE758" s="25">
        <v>0</v>
      </c>
      <c r="BF758" s="18">
        <v>0</v>
      </c>
      <c r="BG758" s="18">
        <v>0</v>
      </c>
      <c r="BH758" s="18">
        <v>0</v>
      </c>
      <c r="BI758" s="18">
        <v>0</v>
      </c>
      <c r="BJ758" s="118">
        <v>0</v>
      </c>
      <c r="BK758" s="18">
        <v>0</v>
      </c>
      <c r="BL758" s="18">
        <v>0</v>
      </c>
      <c r="BM758" s="18">
        <v>0</v>
      </c>
      <c r="BN758" s="18">
        <v>0</v>
      </c>
      <c r="BO758" s="103"/>
      <c r="BP758">
        <f t="shared" si="1953"/>
        <v>0</v>
      </c>
      <c r="BQ758">
        <f t="shared" si="1953"/>
        <v>0</v>
      </c>
      <c r="BR758">
        <f t="shared" si="1953"/>
        <v>0</v>
      </c>
      <c r="BS758">
        <f t="shared" si="1953"/>
        <v>0</v>
      </c>
      <c r="BT758">
        <f t="shared" si="1953"/>
        <v>0</v>
      </c>
      <c r="BU758">
        <f t="shared" si="1953"/>
        <v>0</v>
      </c>
      <c r="BV758">
        <f t="shared" si="1953"/>
        <v>0</v>
      </c>
      <c r="BW758">
        <f t="shared" si="1953"/>
        <v>0</v>
      </c>
      <c r="BX758">
        <f t="shared" si="1953"/>
        <v>0</v>
      </c>
      <c r="BY758">
        <f t="shared" si="1953"/>
        <v>0</v>
      </c>
      <c r="BZ758">
        <f t="shared" si="1954"/>
        <v>0</v>
      </c>
      <c r="CA758">
        <f t="shared" si="1954"/>
        <v>0</v>
      </c>
      <c r="CB758">
        <f t="shared" si="1954"/>
        <v>0</v>
      </c>
      <c r="CC758">
        <f t="shared" si="1954"/>
        <v>0</v>
      </c>
      <c r="CD758">
        <f t="shared" si="1954"/>
        <v>0</v>
      </c>
      <c r="CE758">
        <f t="shared" si="1954"/>
        <v>0</v>
      </c>
      <c r="CF758">
        <f t="shared" si="1954"/>
        <v>0</v>
      </c>
      <c r="CG758">
        <f t="shared" si="1954"/>
        <v>0</v>
      </c>
      <c r="CH758">
        <f t="shared" si="1954"/>
        <v>0</v>
      </c>
      <c r="CI758">
        <f t="shared" si="1954"/>
        <v>0</v>
      </c>
      <c r="CJ758">
        <f t="shared" si="1955"/>
        <v>0</v>
      </c>
      <c r="CK758">
        <f t="shared" si="1955"/>
        <v>0</v>
      </c>
      <c r="CL758">
        <f t="shared" si="1955"/>
        <v>0</v>
      </c>
      <c r="CM758">
        <f t="shared" si="1955"/>
        <v>0</v>
      </c>
      <c r="CN758">
        <f t="shared" si="1955"/>
        <v>0</v>
      </c>
      <c r="CO758">
        <f t="shared" si="1955"/>
        <v>0</v>
      </c>
      <c r="CP758">
        <f t="shared" si="1955"/>
        <v>0</v>
      </c>
      <c r="CQ758">
        <f t="shared" si="1955"/>
        <v>0</v>
      </c>
      <c r="CR758">
        <f t="shared" si="1955"/>
        <v>0</v>
      </c>
      <c r="CS758">
        <f t="shared" si="1955"/>
        <v>0</v>
      </c>
      <c r="CT758">
        <f t="shared" si="1956"/>
        <v>0</v>
      </c>
      <c r="CU758">
        <f t="shared" si="1956"/>
        <v>0</v>
      </c>
      <c r="CV758">
        <f t="shared" si="1956"/>
        <v>0</v>
      </c>
      <c r="CW758">
        <f t="shared" si="1956"/>
        <v>0</v>
      </c>
      <c r="CX758">
        <f t="shared" si="1956"/>
        <v>0</v>
      </c>
      <c r="CY758">
        <f t="shared" si="1956"/>
        <v>0</v>
      </c>
      <c r="CZ758">
        <f t="shared" si="1956"/>
        <v>0</v>
      </c>
      <c r="DA758">
        <f t="shared" si="1956"/>
        <v>0</v>
      </c>
      <c r="DB758">
        <f t="shared" si="1956"/>
        <v>0</v>
      </c>
      <c r="DC758">
        <f t="shared" si="1956"/>
        <v>0</v>
      </c>
      <c r="DD758">
        <f t="shared" si="1957"/>
        <v>0</v>
      </c>
      <c r="DE758">
        <f t="shared" si="1957"/>
        <v>0</v>
      </c>
      <c r="DF758">
        <f t="shared" si="1957"/>
        <v>0</v>
      </c>
      <c r="DG758">
        <f t="shared" si="1957"/>
        <v>0</v>
      </c>
      <c r="DH758">
        <f t="shared" si="1957"/>
        <v>0</v>
      </c>
      <c r="DI758">
        <f t="shared" si="1958"/>
        <v>0</v>
      </c>
      <c r="DJ758">
        <f t="shared" si="1959"/>
        <v>0</v>
      </c>
      <c r="DK758">
        <f t="shared" si="1959"/>
        <v>0</v>
      </c>
      <c r="DL758">
        <f t="shared" si="1960"/>
        <v>0</v>
      </c>
      <c r="DM758">
        <f t="shared" si="1961"/>
        <v>0</v>
      </c>
      <c r="DN758">
        <f t="shared" si="1961"/>
        <v>0</v>
      </c>
      <c r="DO758">
        <f t="shared" si="1961"/>
        <v>0</v>
      </c>
      <c r="DP758">
        <f t="shared" si="1961"/>
        <v>0</v>
      </c>
      <c r="DQ758">
        <f t="shared" si="1961"/>
        <v>0</v>
      </c>
      <c r="DR758">
        <f t="shared" si="1961"/>
        <v>0</v>
      </c>
      <c r="DS758">
        <f t="shared" si="1963"/>
        <v>0</v>
      </c>
      <c r="DT758">
        <f t="shared" si="1963"/>
        <v>0</v>
      </c>
      <c r="DU758">
        <f t="shared" si="1963"/>
        <v>0</v>
      </c>
      <c r="DV758">
        <f t="shared" si="1963"/>
        <v>0</v>
      </c>
      <c r="DW758">
        <f t="shared" si="1963"/>
        <v>0</v>
      </c>
      <c r="DX758">
        <f t="shared" si="1964"/>
        <v>0</v>
      </c>
      <c r="DY758">
        <f t="shared" si="1964"/>
        <v>0</v>
      </c>
      <c r="DZ758">
        <f t="shared" si="1964"/>
        <v>0</v>
      </c>
    </row>
    <row r="759" spans="1:130">
      <c r="A759" s="106"/>
      <c r="B759" s="19" t="s">
        <v>210</v>
      </c>
      <c r="C759" s="96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>
        <v>1036.6028708133972</v>
      </c>
      <c r="AF759" s="34">
        <v>785.14007308160774</v>
      </c>
      <c r="AG759" s="34">
        <v>992.69729093050648</v>
      </c>
      <c r="AH759" s="34">
        <v>851.57766990291259</v>
      </c>
      <c r="AI759" s="34">
        <v>1955.9127439724452</v>
      </c>
      <c r="AJ759" s="34">
        <v>2034.7775175644031</v>
      </c>
      <c r="AK759" s="34">
        <v>1716.7741935483871</v>
      </c>
      <c r="AL759" s="34">
        <v>1704.021739130435</v>
      </c>
      <c r="AM759" s="34">
        <v>2390.8045977011498</v>
      </c>
      <c r="AN759" s="34">
        <v>2413.7931034482763</v>
      </c>
      <c r="AO759" s="34">
        <v>2063.1578947368421</v>
      </c>
      <c r="AP759" s="34">
        <v>1520.8333333333335</v>
      </c>
      <c r="AQ759" s="34">
        <v>1642.8571428571427</v>
      </c>
      <c r="AR759" s="34">
        <v>2820.7547169811323</v>
      </c>
      <c r="AS759" s="34">
        <v>1718.1818181818182</v>
      </c>
      <c r="AT759" s="34">
        <v>1747.6635514018692</v>
      </c>
      <c r="AU759" s="34">
        <v>1740</v>
      </c>
      <c r="AV759" s="34">
        <v>2369.3803159173754</v>
      </c>
      <c r="AW759" s="34">
        <v>1221.1221122112211</v>
      </c>
      <c r="AX759" s="34">
        <v>1241.0501193317421</v>
      </c>
      <c r="AY759" s="34">
        <v>1459.9483204134367</v>
      </c>
      <c r="AZ759" s="34">
        <v>1023.7203495630462</v>
      </c>
      <c r="BA759" s="34">
        <v>733.94495412844037</v>
      </c>
      <c r="BB759" s="162">
        <v>1484.560570071259</v>
      </c>
      <c r="BC759" s="162">
        <v>2698.7951807228915</v>
      </c>
      <c r="BD759" s="18">
        <v>1948.8428745432398</v>
      </c>
      <c r="BE759" s="25">
        <v>615.5778894472362</v>
      </c>
      <c r="BF759" s="18">
        <v>296.7032967032967</v>
      </c>
      <c r="BG759" s="18">
        <v>0</v>
      </c>
      <c r="BH759" s="18">
        <v>868.68686868686871</v>
      </c>
      <c r="BI759" s="167">
        <v>923.07692307692309</v>
      </c>
      <c r="BJ759" s="118">
        <v>598.73949579831935</v>
      </c>
      <c r="BK759" s="118">
        <v>1762.252346193952</v>
      </c>
      <c r="BL759" s="118">
        <v>508.67052023121386</v>
      </c>
      <c r="BM759" s="118">
        <v>1163.793103448276</v>
      </c>
      <c r="BN759" s="118">
        <v>1557.0599613152806</v>
      </c>
      <c r="BO759" s="103"/>
      <c r="BP759">
        <f t="shared" si="1953"/>
        <v>0</v>
      </c>
      <c r="BQ759">
        <f t="shared" si="1953"/>
        <v>0</v>
      </c>
      <c r="BR759">
        <f t="shared" si="1953"/>
        <v>0</v>
      </c>
      <c r="BS759">
        <f t="shared" si="1953"/>
        <v>0</v>
      </c>
      <c r="BT759">
        <f t="shared" si="1953"/>
        <v>0</v>
      </c>
      <c r="BU759">
        <f t="shared" si="1953"/>
        <v>0</v>
      </c>
      <c r="BV759">
        <f t="shared" si="1953"/>
        <v>0</v>
      </c>
      <c r="BW759">
        <f t="shared" si="1953"/>
        <v>0</v>
      </c>
      <c r="BX759">
        <f t="shared" si="1953"/>
        <v>0</v>
      </c>
      <c r="BY759">
        <f t="shared" si="1953"/>
        <v>0</v>
      </c>
      <c r="BZ759">
        <f t="shared" si="1954"/>
        <v>0</v>
      </c>
      <c r="CA759">
        <f t="shared" si="1954"/>
        <v>0</v>
      </c>
      <c r="CB759">
        <f t="shared" si="1954"/>
        <v>0</v>
      </c>
      <c r="CC759">
        <f t="shared" si="1954"/>
        <v>0</v>
      </c>
      <c r="CD759">
        <f t="shared" si="1954"/>
        <v>0</v>
      </c>
      <c r="CE759">
        <f t="shared" si="1954"/>
        <v>0</v>
      </c>
      <c r="CF759">
        <f t="shared" si="1954"/>
        <v>0</v>
      </c>
      <c r="CG759">
        <f t="shared" si="1954"/>
        <v>0</v>
      </c>
      <c r="CH759">
        <f t="shared" si="1954"/>
        <v>0</v>
      </c>
      <c r="CI759">
        <f t="shared" si="1954"/>
        <v>0</v>
      </c>
      <c r="CJ759">
        <f t="shared" si="1955"/>
        <v>0</v>
      </c>
      <c r="CK759">
        <f t="shared" si="1955"/>
        <v>0</v>
      </c>
      <c r="CL759">
        <f t="shared" si="1955"/>
        <v>0</v>
      </c>
      <c r="CM759">
        <f t="shared" si="1955"/>
        <v>0</v>
      </c>
      <c r="CN759">
        <f t="shared" si="1955"/>
        <v>0</v>
      </c>
      <c r="CO759">
        <f t="shared" si="1955"/>
        <v>0</v>
      </c>
      <c r="CP759">
        <f t="shared" si="1955"/>
        <v>0</v>
      </c>
      <c r="CQ759">
        <f t="shared" si="1955"/>
        <v>0</v>
      </c>
      <c r="CR759">
        <f t="shared" si="1955"/>
        <v>0</v>
      </c>
      <c r="CS759">
        <f t="shared" si="1955"/>
        <v>0</v>
      </c>
      <c r="CT759">
        <f t="shared" si="1956"/>
        <v>0</v>
      </c>
      <c r="CU759">
        <f t="shared" si="1956"/>
        <v>0</v>
      </c>
      <c r="CV759">
        <f t="shared" si="1956"/>
        <v>0</v>
      </c>
      <c r="CW759">
        <f t="shared" si="1956"/>
        <v>0</v>
      </c>
      <c r="CX759">
        <f t="shared" si="1956"/>
        <v>0</v>
      </c>
      <c r="CY759">
        <f t="shared" si="1956"/>
        <v>0</v>
      </c>
      <c r="CZ759">
        <f t="shared" si="1956"/>
        <v>0</v>
      </c>
      <c r="DA759">
        <f t="shared" si="1956"/>
        <v>0</v>
      </c>
      <c r="DB759">
        <f t="shared" si="1956"/>
        <v>0</v>
      </c>
      <c r="DC759">
        <f t="shared" si="1956"/>
        <v>0</v>
      </c>
      <c r="DD759">
        <f t="shared" si="1957"/>
        <v>0</v>
      </c>
      <c r="DE759">
        <f t="shared" si="1957"/>
        <v>0</v>
      </c>
      <c r="DF759">
        <f t="shared" si="1957"/>
        <v>0</v>
      </c>
      <c r="DG759">
        <f t="shared" si="1957"/>
        <v>0</v>
      </c>
      <c r="DH759">
        <f t="shared" si="1957"/>
        <v>0</v>
      </c>
      <c r="DI759">
        <f t="shared" si="1958"/>
        <v>0</v>
      </c>
      <c r="DJ759">
        <f t="shared" si="1959"/>
        <v>0</v>
      </c>
      <c r="DK759">
        <f t="shared" si="1959"/>
        <v>0</v>
      </c>
      <c r="DL759">
        <f t="shared" si="1960"/>
        <v>0</v>
      </c>
      <c r="DM759">
        <f t="shared" si="1961"/>
        <v>0</v>
      </c>
      <c r="DN759">
        <f t="shared" si="1961"/>
        <v>0</v>
      </c>
      <c r="DO759">
        <f t="shared" si="1961"/>
        <v>0</v>
      </c>
      <c r="DP759">
        <f t="shared" si="1961"/>
        <v>0</v>
      </c>
      <c r="DQ759">
        <f t="shared" si="1961"/>
        <v>0</v>
      </c>
      <c r="DR759">
        <f>IF($C759&lt;&gt;"",IF(BF759&gt;0,1,0),0)</f>
        <v>0</v>
      </c>
      <c r="DS759">
        <f t="shared" si="1963"/>
        <v>0</v>
      </c>
      <c r="DT759">
        <f t="shared" si="1963"/>
        <v>0</v>
      </c>
      <c r="DU759">
        <f t="shared" si="1963"/>
        <v>0</v>
      </c>
      <c r="DV759">
        <f t="shared" si="1963"/>
        <v>0</v>
      </c>
      <c r="DW759">
        <f t="shared" si="1963"/>
        <v>0</v>
      </c>
      <c r="DX759">
        <f>IF($C759&lt;&gt;"",IF(BL759&gt;0,1,0),0)</f>
        <v>0</v>
      </c>
      <c r="DY759">
        <f>IF($C759&lt;&gt;"",IF(BM759&gt;0,1,0),0)</f>
        <v>0</v>
      </c>
      <c r="DZ759">
        <f>IF($C759&lt;&gt;"",IF(BN759&gt;0,1,0),0)</f>
        <v>0</v>
      </c>
    </row>
    <row r="760" spans="1:130" ht="15.75">
      <c r="A760" s="106"/>
      <c r="B760" s="55"/>
      <c r="C760" s="96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  <c r="AO760" s="34"/>
      <c r="AP760" s="34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1"/>
      <c r="BE760" s="57"/>
      <c r="BF760" s="18"/>
      <c r="BG760" s="31"/>
      <c r="BH760" s="167"/>
      <c r="BI760" s="167"/>
      <c r="BJ760" s="118"/>
      <c r="BK760" s="118"/>
      <c r="BL760" s="118"/>
      <c r="BM760" s="118"/>
      <c r="BN760" s="2"/>
      <c r="BO760" s="103"/>
    </row>
    <row r="761" spans="1:130">
      <c r="A761" s="105">
        <f>IF(LEFT(B761,1)&lt;&gt;"",IF(LEFT(B761,1)&lt;&gt;" ",COUNT($A$66:A760)+1,""),"")</f>
        <v>97</v>
      </c>
      <c r="B761" s="54" t="s">
        <v>106</v>
      </c>
      <c r="C761" s="96">
        <v>3</v>
      </c>
      <c r="D761" s="18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>
        <f t="shared" ref="S761:BI761" si="1965">SUM(S762:S768)</f>
        <v>0</v>
      </c>
      <c r="T761" s="9">
        <f t="shared" si="1965"/>
        <v>0</v>
      </c>
      <c r="U761" s="9">
        <f t="shared" si="1965"/>
        <v>0</v>
      </c>
      <c r="V761" s="9">
        <f t="shared" si="1965"/>
        <v>0</v>
      </c>
      <c r="W761" s="9">
        <f t="shared" si="1965"/>
        <v>0</v>
      </c>
      <c r="X761" s="9">
        <f t="shared" si="1965"/>
        <v>750</v>
      </c>
      <c r="Y761" s="9">
        <f t="shared" si="1965"/>
        <v>0</v>
      </c>
      <c r="Z761" s="9">
        <f t="shared" si="1965"/>
        <v>0</v>
      </c>
      <c r="AA761" s="9">
        <f t="shared" si="1965"/>
        <v>0</v>
      </c>
      <c r="AB761" s="9">
        <f t="shared" si="1965"/>
        <v>143.27197340000001</v>
      </c>
      <c r="AC761" s="9">
        <f t="shared" si="1965"/>
        <v>285.08125889999997</v>
      </c>
      <c r="AD761" s="9">
        <f t="shared" si="1965"/>
        <v>588.33910689999993</v>
      </c>
      <c r="AE761" s="9">
        <f t="shared" si="1965"/>
        <v>1098.1430700999999</v>
      </c>
      <c r="AF761" s="9">
        <f t="shared" si="1965"/>
        <v>794.45304420000002</v>
      </c>
      <c r="AG761" s="9">
        <f t="shared" si="1965"/>
        <v>1009.3527487</v>
      </c>
      <c r="AH761" s="9">
        <f t="shared" si="1965"/>
        <v>1450.2816319999999</v>
      </c>
      <c r="AI761" s="9">
        <f t="shared" si="1965"/>
        <v>1337.8992932000001</v>
      </c>
      <c r="AJ761" s="9">
        <f t="shared" si="1965"/>
        <v>1173.4643759999999</v>
      </c>
      <c r="AK761" s="9">
        <f t="shared" si="1965"/>
        <v>1044.6442486999999</v>
      </c>
      <c r="AL761" s="9">
        <f t="shared" si="1965"/>
        <v>1204.4697041000002</v>
      </c>
      <c r="AM761" s="9">
        <f t="shared" si="1965"/>
        <v>1828.4046211</v>
      </c>
      <c r="AN761" s="9">
        <f t="shared" si="1965"/>
        <v>1549.8722017</v>
      </c>
      <c r="AO761" s="9">
        <f t="shared" si="1965"/>
        <v>1666.3988741999999</v>
      </c>
      <c r="AP761" s="9">
        <f t="shared" si="1965"/>
        <v>1629.4811854</v>
      </c>
      <c r="AQ761" s="9">
        <f t="shared" si="1965"/>
        <v>1864.6954894999999</v>
      </c>
      <c r="AR761" s="9">
        <f t="shared" si="1965"/>
        <v>1163.6255953999998</v>
      </c>
      <c r="AS761" s="9">
        <f t="shared" si="1965"/>
        <v>2835.8416864999999</v>
      </c>
      <c r="AT761" s="9">
        <f t="shared" si="1965"/>
        <v>822.89435449999996</v>
      </c>
      <c r="AU761" s="9">
        <f t="shared" si="1965"/>
        <v>902.84353979999992</v>
      </c>
      <c r="AV761" s="9">
        <f t="shared" si="1965"/>
        <v>1001.2288762000001</v>
      </c>
      <c r="AW761" s="9">
        <f t="shared" si="1965"/>
        <v>1071.5320307000002</v>
      </c>
      <c r="AX761" s="9">
        <f t="shared" si="1965"/>
        <v>971.53603039999996</v>
      </c>
      <c r="AY761" s="9">
        <f t="shared" si="1965"/>
        <v>1043.8119793000001</v>
      </c>
      <c r="AZ761" s="9">
        <f t="shared" si="1965"/>
        <v>882.3770859</v>
      </c>
      <c r="BA761" s="9">
        <f t="shared" si="1965"/>
        <v>905.63396100000011</v>
      </c>
      <c r="BB761" s="9">
        <f t="shared" si="1965"/>
        <v>1044.8180419</v>
      </c>
      <c r="BC761" s="9">
        <f t="shared" si="1965"/>
        <v>814.50066149999986</v>
      </c>
      <c r="BD761" s="9">
        <f t="shared" si="1965"/>
        <v>314.98290590000005</v>
      </c>
      <c r="BE761" s="9">
        <f t="shared" si="1965"/>
        <v>603.01441539999996</v>
      </c>
      <c r="BF761" s="9">
        <f>SUM(BF762:BF768)</f>
        <v>319.0378389</v>
      </c>
      <c r="BG761" s="9">
        <f t="shared" si="1965"/>
        <v>804.93032440000013</v>
      </c>
      <c r="BH761" s="9">
        <f t="shared" si="1965"/>
        <v>1774.3102183999999</v>
      </c>
      <c r="BI761" s="22">
        <f t="shared" si="1965"/>
        <v>4753.8143464000004</v>
      </c>
      <c r="BJ761" s="22">
        <f>SUM(BJ762:BJ768)</f>
        <v>3097.1206153999997</v>
      </c>
      <c r="BK761" s="22">
        <f>SUM(BK762:BK768)</f>
        <v>3295.5159333000001</v>
      </c>
      <c r="BL761" s="22">
        <f>SUM(BL762:BL768)</f>
        <v>3481.0586670999996</v>
      </c>
      <c r="BM761" s="22">
        <f>SUM(BM762:BM768)</f>
        <v>3796.8190916000003</v>
      </c>
      <c r="BN761" s="22">
        <f>SUM(BN762:BN768)</f>
        <v>3411.0479614999999</v>
      </c>
      <c r="BO761" s="103"/>
      <c r="BP761">
        <f t="shared" ref="BP761:CU761" si="1966">IF($C761&lt;&gt;"",IF(D761&gt;0,1,0),0)</f>
        <v>0</v>
      </c>
      <c r="BQ761">
        <f t="shared" si="1966"/>
        <v>0</v>
      </c>
      <c r="BR761">
        <f t="shared" si="1966"/>
        <v>0</v>
      </c>
      <c r="BS761">
        <f t="shared" si="1966"/>
        <v>0</v>
      </c>
      <c r="BT761">
        <f t="shared" si="1966"/>
        <v>0</v>
      </c>
      <c r="BU761">
        <f t="shared" si="1966"/>
        <v>0</v>
      </c>
      <c r="BV761">
        <f t="shared" si="1966"/>
        <v>0</v>
      </c>
      <c r="BW761">
        <f t="shared" si="1966"/>
        <v>0</v>
      </c>
      <c r="BX761">
        <f t="shared" si="1966"/>
        <v>0</v>
      </c>
      <c r="BY761">
        <f t="shared" si="1966"/>
        <v>0</v>
      </c>
      <c r="BZ761">
        <f t="shared" si="1966"/>
        <v>0</v>
      </c>
      <c r="CA761">
        <f t="shared" si="1966"/>
        <v>0</v>
      </c>
      <c r="CB761">
        <f t="shared" si="1966"/>
        <v>0</v>
      </c>
      <c r="CC761">
        <f t="shared" si="1966"/>
        <v>0</v>
      </c>
      <c r="CD761">
        <f t="shared" si="1966"/>
        <v>0</v>
      </c>
      <c r="CE761">
        <f t="shared" si="1966"/>
        <v>0</v>
      </c>
      <c r="CF761">
        <f t="shared" si="1966"/>
        <v>0</v>
      </c>
      <c r="CG761">
        <f t="shared" si="1966"/>
        <v>0</v>
      </c>
      <c r="CH761">
        <f t="shared" si="1966"/>
        <v>0</v>
      </c>
      <c r="CI761">
        <f t="shared" si="1966"/>
        <v>0</v>
      </c>
      <c r="CJ761">
        <f t="shared" si="1966"/>
        <v>1</v>
      </c>
      <c r="CK761">
        <f t="shared" si="1966"/>
        <v>0</v>
      </c>
      <c r="CL761">
        <f t="shared" si="1966"/>
        <v>0</v>
      </c>
      <c r="CM761">
        <f t="shared" si="1966"/>
        <v>0</v>
      </c>
      <c r="CN761">
        <f t="shared" si="1966"/>
        <v>1</v>
      </c>
      <c r="CO761">
        <f t="shared" si="1966"/>
        <v>1</v>
      </c>
      <c r="CP761">
        <f t="shared" si="1966"/>
        <v>1</v>
      </c>
      <c r="CQ761">
        <f t="shared" si="1966"/>
        <v>1</v>
      </c>
      <c r="CR761">
        <f t="shared" si="1966"/>
        <v>1</v>
      </c>
      <c r="CS761">
        <f t="shared" si="1966"/>
        <v>1</v>
      </c>
      <c r="CT761">
        <f t="shared" si="1966"/>
        <v>1</v>
      </c>
      <c r="CU761">
        <f t="shared" si="1966"/>
        <v>1</v>
      </c>
      <c r="CV761">
        <f t="shared" ref="CV761:DZ761" si="1967">IF($C761&lt;&gt;"",IF(AJ761&gt;0,1,0),0)</f>
        <v>1</v>
      </c>
      <c r="CW761">
        <f t="shared" si="1967"/>
        <v>1</v>
      </c>
      <c r="CX761">
        <f t="shared" si="1967"/>
        <v>1</v>
      </c>
      <c r="CY761">
        <f t="shared" si="1967"/>
        <v>1</v>
      </c>
      <c r="CZ761">
        <f t="shared" si="1967"/>
        <v>1</v>
      </c>
      <c r="DA761">
        <f t="shared" si="1967"/>
        <v>1</v>
      </c>
      <c r="DB761">
        <f t="shared" si="1967"/>
        <v>1</v>
      </c>
      <c r="DC761">
        <f t="shared" si="1967"/>
        <v>1</v>
      </c>
      <c r="DD761">
        <f t="shared" si="1967"/>
        <v>1</v>
      </c>
      <c r="DE761">
        <f t="shared" si="1967"/>
        <v>1</v>
      </c>
      <c r="DF761">
        <f t="shared" si="1967"/>
        <v>1</v>
      </c>
      <c r="DG761">
        <f t="shared" si="1967"/>
        <v>1</v>
      </c>
      <c r="DH761">
        <f t="shared" si="1967"/>
        <v>1</v>
      </c>
      <c r="DI761">
        <f t="shared" si="1967"/>
        <v>1</v>
      </c>
      <c r="DJ761">
        <f t="shared" si="1967"/>
        <v>1</v>
      </c>
      <c r="DK761">
        <f t="shared" si="1967"/>
        <v>1</v>
      </c>
      <c r="DL761">
        <f t="shared" si="1967"/>
        <v>1</v>
      </c>
      <c r="DM761">
        <f t="shared" si="1967"/>
        <v>1</v>
      </c>
      <c r="DN761">
        <f t="shared" si="1967"/>
        <v>1</v>
      </c>
      <c r="DO761">
        <f t="shared" si="1967"/>
        <v>1</v>
      </c>
      <c r="DP761">
        <f t="shared" si="1967"/>
        <v>1</v>
      </c>
      <c r="DQ761">
        <f t="shared" si="1967"/>
        <v>1</v>
      </c>
      <c r="DR761">
        <f t="shared" si="1967"/>
        <v>1</v>
      </c>
      <c r="DS761">
        <f t="shared" si="1967"/>
        <v>1</v>
      </c>
      <c r="DT761">
        <f t="shared" si="1967"/>
        <v>1</v>
      </c>
      <c r="DU761">
        <f t="shared" si="1967"/>
        <v>1</v>
      </c>
      <c r="DV761">
        <f t="shared" si="1967"/>
        <v>1</v>
      </c>
      <c r="DW761">
        <f t="shared" si="1967"/>
        <v>1</v>
      </c>
      <c r="DX761">
        <f t="shared" si="1967"/>
        <v>1</v>
      </c>
      <c r="DY761">
        <f t="shared" si="1967"/>
        <v>1</v>
      </c>
      <c r="DZ761">
        <f t="shared" si="1967"/>
        <v>1</v>
      </c>
    </row>
    <row r="762" spans="1:130">
      <c r="A762" s="106"/>
      <c r="B762" s="19" t="s">
        <v>2</v>
      </c>
      <c r="C762" s="96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>
        <v>0</v>
      </c>
      <c r="T762" s="62">
        <v>0</v>
      </c>
      <c r="U762" s="62">
        <v>0</v>
      </c>
      <c r="V762" s="62">
        <v>0</v>
      </c>
      <c r="W762" s="62">
        <v>0</v>
      </c>
      <c r="X762" s="62">
        <v>0</v>
      </c>
      <c r="Y762" s="62">
        <v>0</v>
      </c>
      <c r="Z762" s="62">
        <v>0</v>
      </c>
      <c r="AA762" s="41" t="s">
        <v>16</v>
      </c>
      <c r="AB762" s="34">
        <v>142</v>
      </c>
      <c r="AC762" s="9"/>
      <c r="AD762" s="9"/>
      <c r="AE762" s="34">
        <v>612</v>
      </c>
      <c r="AF762" s="9"/>
      <c r="AG762" s="9"/>
      <c r="AH762" s="34">
        <v>707</v>
      </c>
      <c r="AI762" s="9"/>
      <c r="AJ762" s="9"/>
      <c r="AK762" s="34">
        <v>440</v>
      </c>
      <c r="AL762" s="9"/>
      <c r="AM762" s="9"/>
      <c r="AN762" s="34">
        <v>663</v>
      </c>
      <c r="AO762" s="9"/>
      <c r="AP762" s="34">
        <v>663</v>
      </c>
      <c r="AQ762" s="34">
        <v>1860</v>
      </c>
      <c r="AR762" s="9"/>
      <c r="AS762" s="34">
        <v>2800</v>
      </c>
      <c r="AT762" s="41" t="s">
        <v>16</v>
      </c>
      <c r="AU762" s="9"/>
      <c r="AV762" s="9"/>
      <c r="AW762" s="9"/>
      <c r="AX762" s="9"/>
      <c r="AY762" s="9"/>
      <c r="AZ762" s="9"/>
      <c r="BA762" s="9"/>
      <c r="BB762" s="9"/>
      <c r="BC762" s="9"/>
      <c r="BD762" s="22"/>
      <c r="BE762" s="25">
        <v>0</v>
      </c>
      <c r="BF762" s="25">
        <v>0</v>
      </c>
      <c r="BG762" s="25">
        <v>0</v>
      </c>
      <c r="BH762" s="25">
        <v>0</v>
      </c>
      <c r="BI762" s="118">
        <v>23</v>
      </c>
      <c r="BJ762" s="118">
        <v>38</v>
      </c>
      <c r="BK762" s="18">
        <v>52</v>
      </c>
      <c r="BL762" s="118">
        <v>144</v>
      </c>
      <c r="BM762" s="118">
        <v>247</v>
      </c>
      <c r="BN762" s="18">
        <v>0</v>
      </c>
      <c r="BO762" s="103"/>
      <c r="BP762">
        <f t="shared" ref="BP762:BY769" si="1968">IF($C762&lt;&gt;"",IF(D762&gt;0,1,0),0)</f>
        <v>0</v>
      </c>
      <c r="BQ762">
        <f t="shared" si="1968"/>
        <v>0</v>
      </c>
      <c r="BR762">
        <f t="shared" si="1968"/>
        <v>0</v>
      </c>
      <c r="BS762">
        <f t="shared" si="1968"/>
        <v>0</v>
      </c>
      <c r="BT762">
        <f t="shared" si="1968"/>
        <v>0</v>
      </c>
      <c r="BU762">
        <f t="shared" si="1968"/>
        <v>0</v>
      </c>
      <c r="BV762">
        <f t="shared" si="1968"/>
        <v>0</v>
      </c>
      <c r="BW762">
        <f t="shared" si="1968"/>
        <v>0</v>
      </c>
      <c r="BX762">
        <f t="shared" si="1968"/>
        <v>0</v>
      </c>
      <c r="BY762">
        <f t="shared" si="1968"/>
        <v>0</v>
      </c>
      <c r="BZ762">
        <f t="shared" ref="BZ762:CI769" si="1969">IF($C762&lt;&gt;"",IF(N762&gt;0,1,0),0)</f>
        <v>0</v>
      </c>
      <c r="CA762">
        <f t="shared" si="1969"/>
        <v>0</v>
      </c>
      <c r="CB762">
        <f t="shared" si="1969"/>
        <v>0</v>
      </c>
      <c r="CC762">
        <f t="shared" si="1969"/>
        <v>0</v>
      </c>
      <c r="CD762">
        <f t="shared" si="1969"/>
        <v>0</v>
      </c>
      <c r="CE762">
        <f t="shared" si="1969"/>
        <v>0</v>
      </c>
      <c r="CF762">
        <f t="shared" si="1969"/>
        <v>0</v>
      </c>
      <c r="CG762">
        <f t="shared" si="1969"/>
        <v>0</v>
      </c>
      <c r="CH762">
        <f t="shared" si="1969"/>
        <v>0</v>
      </c>
      <c r="CI762">
        <f t="shared" si="1969"/>
        <v>0</v>
      </c>
      <c r="CJ762">
        <f t="shared" ref="CJ762:CS769" si="1970">IF($C762&lt;&gt;"",IF(X762&gt;0,1,0),0)</f>
        <v>0</v>
      </c>
      <c r="CK762">
        <f t="shared" si="1970"/>
        <v>0</v>
      </c>
      <c r="CL762">
        <f t="shared" si="1970"/>
        <v>0</v>
      </c>
      <c r="CM762">
        <f t="shared" si="1970"/>
        <v>0</v>
      </c>
      <c r="CN762">
        <f t="shared" si="1970"/>
        <v>0</v>
      </c>
      <c r="CO762">
        <f t="shared" si="1970"/>
        <v>0</v>
      </c>
      <c r="CP762">
        <f t="shared" si="1970"/>
        <v>0</v>
      </c>
      <c r="CQ762">
        <f t="shared" si="1970"/>
        <v>0</v>
      </c>
      <c r="CR762">
        <f t="shared" si="1970"/>
        <v>0</v>
      </c>
      <c r="CS762">
        <f t="shared" si="1970"/>
        <v>0</v>
      </c>
      <c r="CT762">
        <f t="shared" ref="CT762:DC769" si="1971">IF($C762&lt;&gt;"",IF(AH762&gt;0,1,0),0)</f>
        <v>0</v>
      </c>
      <c r="CU762">
        <f t="shared" si="1971"/>
        <v>0</v>
      </c>
      <c r="CV762">
        <f t="shared" si="1971"/>
        <v>0</v>
      </c>
      <c r="CW762">
        <f t="shared" si="1971"/>
        <v>0</v>
      </c>
      <c r="CX762">
        <f t="shared" si="1971"/>
        <v>0</v>
      </c>
      <c r="CY762">
        <f t="shared" si="1971"/>
        <v>0</v>
      </c>
      <c r="CZ762">
        <f t="shared" si="1971"/>
        <v>0</v>
      </c>
      <c r="DA762">
        <f t="shared" si="1971"/>
        <v>0</v>
      </c>
      <c r="DB762">
        <f t="shared" si="1971"/>
        <v>0</v>
      </c>
      <c r="DC762">
        <f t="shared" si="1971"/>
        <v>0</v>
      </c>
      <c r="DD762">
        <f t="shared" ref="DD762:DM769" si="1972">IF($C762&lt;&gt;"",IF(AR762&gt;0,1,0),0)</f>
        <v>0</v>
      </c>
      <c r="DE762">
        <f t="shared" si="1972"/>
        <v>0</v>
      </c>
      <c r="DF762">
        <f t="shared" si="1972"/>
        <v>0</v>
      </c>
      <c r="DG762">
        <f t="shared" si="1972"/>
        <v>0</v>
      </c>
      <c r="DH762">
        <f t="shared" si="1972"/>
        <v>0</v>
      </c>
      <c r="DI762">
        <f t="shared" si="1972"/>
        <v>0</v>
      </c>
      <c r="DJ762">
        <f t="shared" si="1972"/>
        <v>0</v>
      </c>
      <c r="DK762">
        <f t="shared" si="1972"/>
        <v>0</v>
      </c>
      <c r="DL762">
        <f t="shared" si="1972"/>
        <v>0</v>
      </c>
      <c r="DM762">
        <f t="shared" si="1972"/>
        <v>0</v>
      </c>
      <c r="DN762">
        <f t="shared" ref="DN762:DW769" si="1973">IF($C762&lt;&gt;"",IF(BB762&gt;0,1,0),0)</f>
        <v>0</v>
      </c>
      <c r="DO762">
        <f t="shared" si="1973"/>
        <v>0</v>
      </c>
      <c r="DP762">
        <f t="shared" si="1973"/>
        <v>0</v>
      </c>
      <c r="DQ762">
        <f t="shared" si="1973"/>
        <v>0</v>
      </c>
      <c r="DR762">
        <f t="shared" si="1973"/>
        <v>0</v>
      </c>
      <c r="DS762">
        <f t="shared" si="1973"/>
        <v>0</v>
      </c>
      <c r="DT762">
        <f t="shared" si="1973"/>
        <v>0</v>
      </c>
      <c r="DU762">
        <f t="shared" si="1973"/>
        <v>0</v>
      </c>
      <c r="DV762">
        <f t="shared" si="1973"/>
        <v>0</v>
      </c>
      <c r="DW762">
        <f t="shared" si="1973"/>
        <v>0</v>
      </c>
      <c r="DX762">
        <f t="shared" ref="DX762:DZ768" si="1974">IF($C762&lt;&gt;"",IF(BL761&gt;0,1,0),0)</f>
        <v>0</v>
      </c>
      <c r="DY762">
        <f t="shared" si="1974"/>
        <v>0</v>
      </c>
      <c r="DZ762">
        <f t="shared" si="1974"/>
        <v>0</v>
      </c>
    </row>
    <row r="763" spans="1:130" ht="15.75">
      <c r="A763" s="106"/>
      <c r="B763" s="19" t="s">
        <v>202</v>
      </c>
      <c r="C763" s="96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62"/>
      <c r="U763" s="62"/>
      <c r="V763" s="62"/>
      <c r="W763" s="62"/>
      <c r="X763" s="62"/>
      <c r="Y763" s="62"/>
      <c r="Z763" s="62"/>
      <c r="AA763" s="41"/>
      <c r="AB763" s="34"/>
      <c r="AC763" s="9"/>
      <c r="AD763" s="9"/>
      <c r="AE763" s="34"/>
      <c r="AF763" s="9"/>
      <c r="AG763" s="9"/>
      <c r="AH763" s="34"/>
      <c r="AI763" s="9"/>
      <c r="AJ763" s="9"/>
      <c r="AK763" s="34"/>
      <c r="AL763" s="9"/>
      <c r="AM763" s="9"/>
      <c r="AN763" s="34"/>
      <c r="AO763" s="9"/>
      <c r="AP763" s="34"/>
      <c r="AQ763" s="34"/>
      <c r="AR763" s="9"/>
      <c r="AS763" s="34">
        <v>35</v>
      </c>
      <c r="AT763" s="34">
        <v>22</v>
      </c>
      <c r="AU763" s="9"/>
      <c r="AV763" s="9"/>
      <c r="AW763" s="34">
        <f>48+7.5</f>
        <v>55.5</v>
      </c>
      <c r="AX763" s="9"/>
      <c r="AY763" s="34">
        <v>30</v>
      </c>
      <c r="AZ763" s="9"/>
      <c r="BA763" s="9"/>
      <c r="BB763" s="41" t="s">
        <v>16</v>
      </c>
      <c r="BC763" s="9"/>
      <c r="BD763" s="22"/>
      <c r="BE763" s="25"/>
      <c r="BF763" s="25"/>
      <c r="BG763" s="25"/>
      <c r="BH763" s="25"/>
      <c r="BI763" s="118">
        <f xml:space="preserve"> 2020+34</f>
        <v>2054</v>
      </c>
      <c r="BJ763" s="2"/>
      <c r="BK763" s="2"/>
      <c r="BL763" s="118">
        <v>102.633</v>
      </c>
      <c r="BM763" s="118">
        <f>243.5+37.5</f>
        <v>281</v>
      </c>
      <c r="BN763" s="18">
        <v>0</v>
      </c>
      <c r="BO763" s="103"/>
      <c r="BP763">
        <f t="shared" si="1968"/>
        <v>0</v>
      </c>
      <c r="BQ763">
        <f t="shared" si="1968"/>
        <v>0</v>
      </c>
      <c r="BR763">
        <f t="shared" si="1968"/>
        <v>0</v>
      </c>
      <c r="BS763">
        <f t="shared" si="1968"/>
        <v>0</v>
      </c>
      <c r="BT763">
        <f t="shared" si="1968"/>
        <v>0</v>
      </c>
      <c r="BU763">
        <f t="shared" si="1968"/>
        <v>0</v>
      </c>
      <c r="BV763">
        <f t="shared" si="1968"/>
        <v>0</v>
      </c>
      <c r="BW763">
        <f t="shared" si="1968"/>
        <v>0</v>
      </c>
      <c r="BX763">
        <f t="shared" si="1968"/>
        <v>0</v>
      </c>
      <c r="BY763">
        <f t="shared" si="1968"/>
        <v>0</v>
      </c>
      <c r="BZ763">
        <f t="shared" si="1969"/>
        <v>0</v>
      </c>
      <c r="CA763">
        <f t="shared" si="1969"/>
        <v>0</v>
      </c>
      <c r="CB763">
        <f t="shared" si="1969"/>
        <v>0</v>
      </c>
      <c r="CC763">
        <f t="shared" si="1969"/>
        <v>0</v>
      </c>
      <c r="CD763">
        <f t="shared" si="1969"/>
        <v>0</v>
      </c>
      <c r="CE763">
        <f t="shared" si="1969"/>
        <v>0</v>
      </c>
      <c r="CF763">
        <f t="shared" si="1969"/>
        <v>0</v>
      </c>
      <c r="CG763">
        <f t="shared" si="1969"/>
        <v>0</v>
      </c>
      <c r="CH763">
        <f t="shared" si="1969"/>
        <v>0</v>
      </c>
      <c r="CI763">
        <f t="shared" si="1969"/>
        <v>0</v>
      </c>
      <c r="CJ763">
        <f t="shared" si="1970"/>
        <v>0</v>
      </c>
      <c r="CK763">
        <f t="shared" si="1970"/>
        <v>0</v>
      </c>
      <c r="CL763">
        <f t="shared" si="1970"/>
        <v>0</v>
      </c>
      <c r="CM763">
        <f t="shared" si="1970"/>
        <v>0</v>
      </c>
      <c r="CN763">
        <f t="shared" si="1970"/>
        <v>0</v>
      </c>
      <c r="CO763">
        <f t="shared" si="1970"/>
        <v>0</v>
      </c>
      <c r="CP763">
        <f t="shared" si="1970"/>
        <v>0</v>
      </c>
      <c r="CQ763">
        <f t="shared" si="1970"/>
        <v>0</v>
      </c>
      <c r="CR763">
        <f t="shared" si="1970"/>
        <v>0</v>
      </c>
      <c r="CS763">
        <f t="shared" si="1970"/>
        <v>0</v>
      </c>
      <c r="CT763">
        <f t="shared" si="1971"/>
        <v>0</v>
      </c>
      <c r="CU763">
        <f t="shared" si="1971"/>
        <v>0</v>
      </c>
      <c r="CV763">
        <f t="shared" si="1971"/>
        <v>0</v>
      </c>
      <c r="CW763">
        <f t="shared" si="1971"/>
        <v>0</v>
      </c>
      <c r="CX763">
        <f t="shared" si="1971"/>
        <v>0</v>
      </c>
      <c r="CY763">
        <f t="shared" si="1971"/>
        <v>0</v>
      </c>
      <c r="CZ763">
        <f t="shared" si="1971"/>
        <v>0</v>
      </c>
      <c r="DA763">
        <f t="shared" si="1971"/>
        <v>0</v>
      </c>
      <c r="DB763">
        <f t="shared" si="1971"/>
        <v>0</v>
      </c>
      <c r="DC763">
        <f t="shared" si="1971"/>
        <v>0</v>
      </c>
      <c r="DD763">
        <f t="shared" si="1972"/>
        <v>0</v>
      </c>
      <c r="DE763">
        <f t="shared" si="1972"/>
        <v>0</v>
      </c>
      <c r="DF763">
        <f t="shared" si="1972"/>
        <v>0</v>
      </c>
      <c r="DG763">
        <f t="shared" si="1972"/>
        <v>0</v>
      </c>
      <c r="DH763">
        <f t="shared" si="1972"/>
        <v>0</v>
      </c>
      <c r="DI763">
        <f t="shared" si="1972"/>
        <v>0</v>
      </c>
      <c r="DJ763">
        <f t="shared" si="1972"/>
        <v>0</v>
      </c>
      <c r="DK763">
        <f t="shared" si="1972"/>
        <v>0</v>
      </c>
      <c r="DL763">
        <f t="shared" si="1972"/>
        <v>0</v>
      </c>
      <c r="DM763">
        <f t="shared" si="1972"/>
        <v>0</v>
      </c>
      <c r="DN763">
        <f t="shared" si="1973"/>
        <v>0</v>
      </c>
      <c r="DO763">
        <f t="shared" si="1973"/>
        <v>0</v>
      </c>
      <c r="DP763">
        <f t="shared" si="1973"/>
        <v>0</v>
      </c>
      <c r="DQ763">
        <f t="shared" si="1973"/>
        <v>0</v>
      </c>
      <c r="DR763">
        <f t="shared" si="1973"/>
        <v>0</v>
      </c>
      <c r="DS763">
        <f t="shared" si="1973"/>
        <v>0</v>
      </c>
      <c r="DT763">
        <f t="shared" si="1973"/>
        <v>0</v>
      </c>
      <c r="DU763">
        <f t="shared" si="1973"/>
        <v>0</v>
      </c>
      <c r="DV763">
        <f t="shared" si="1973"/>
        <v>0</v>
      </c>
      <c r="DW763">
        <f t="shared" si="1973"/>
        <v>0</v>
      </c>
      <c r="DX763">
        <f t="shared" si="1974"/>
        <v>0</v>
      </c>
      <c r="DY763">
        <f t="shared" si="1974"/>
        <v>0</v>
      </c>
      <c r="DZ763">
        <f t="shared" si="1974"/>
        <v>0</v>
      </c>
    </row>
    <row r="764" spans="1:130">
      <c r="A764" s="106"/>
      <c r="B764" s="19" t="s">
        <v>3</v>
      </c>
      <c r="C764" s="96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41" t="s">
        <v>16</v>
      </c>
      <c r="AC764" s="18">
        <v>126.3685898</v>
      </c>
      <c r="AD764" s="18">
        <v>253.4528899</v>
      </c>
      <c r="AE764" s="41" t="s">
        <v>16</v>
      </c>
      <c r="AF764" s="18">
        <v>400.7357634</v>
      </c>
      <c r="AG764" s="18">
        <v>500.44652400000001</v>
      </c>
      <c r="AH764" s="18">
        <v>134</v>
      </c>
      <c r="AI764" s="18">
        <v>768.74450810000008</v>
      </c>
      <c r="AJ764" s="18">
        <v>807.71472289999997</v>
      </c>
      <c r="AK764" s="18">
        <v>501</v>
      </c>
      <c r="AL764" s="18">
        <v>1177.5150546000002</v>
      </c>
      <c r="AM764" s="18">
        <v>1809.1119169999999</v>
      </c>
      <c r="AN764" s="18">
        <v>871</v>
      </c>
      <c r="AO764" s="18">
        <v>1658.9180199999998</v>
      </c>
      <c r="AP764" s="18">
        <v>961</v>
      </c>
      <c r="AQ764" s="41" t="s">
        <v>16</v>
      </c>
      <c r="AR764" s="18">
        <v>1144.7757933999999</v>
      </c>
      <c r="AS764" s="41" t="s">
        <v>16</v>
      </c>
      <c r="AT764" s="18">
        <v>800.89435449999996</v>
      </c>
      <c r="AU764" s="18">
        <v>902.84353979999992</v>
      </c>
      <c r="AV764" s="18">
        <v>1001.2288762000001</v>
      </c>
      <c r="AW764" s="18">
        <v>1016.0320307000001</v>
      </c>
      <c r="AX764" s="18">
        <v>971.53603039999996</v>
      </c>
      <c r="AY764" s="18">
        <v>860.66476929999999</v>
      </c>
      <c r="AZ764" s="18">
        <v>882.3770859</v>
      </c>
      <c r="BA764" s="18">
        <v>903.61224020000009</v>
      </c>
      <c r="BB764" s="18">
        <v>1044.8180419</v>
      </c>
      <c r="BC764" s="18">
        <v>813.92967639999983</v>
      </c>
      <c r="BD764" s="18">
        <v>309.42407710000003</v>
      </c>
      <c r="BE764" s="25">
        <v>603.01441539999996</v>
      </c>
      <c r="BF764" s="18">
        <v>319.01841330000002</v>
      </c>
      <c r="BG764" s="18">
        <v>431.90092950000002</v>
      </c>
      <c r="BH764" s="18">
        <v>469.946213</v>
      </c>
      <c r="BI764" s="18">
        <f>511.5352185-BI762</f>
        <v>488.53521849999998</v>
      </c>
      <c r="BJ764" s="18">
        <v>575.19868039999994</v>
      </c>
      <c r="BK764" s="18">
        <v>598.63942310000004</v>
      </c>
      <c r="BL764" s="118">
        <f>664.0107056-BL763-BL762</f>
        <v>417.37770560000001</v>
      </c>
      <c r="BM764" s="118">
        <f>807.9662726-BM763-BM762</f>
        <v>279.96627260000002</v>
      </c>
      <c r="BN764" s="118">
        <v>250</v>
      </c>
      <c r="BO764" s="103"/>
      <c r="BP764">
        <f t="shared" si="1968"/>
        <v>0</v>
      </c>
      <c r="BQ764">
        <f t="shared" si="1968"/>
        <v>0</v>
      </c>
      <c r="BR764">
        <f t="shared" si="1968"/>
        <v>0</v>
      </c>
      <c r="BS764">
        <f t="shared" si="1968"/>
        <v>0</v>
      </c>
      <c r="BT764">
        <f t="shared" si="1968"/>
        <v>0</v>
      </c>
      <c r="BU764">
        <f t="shared" si="1968"/>
        <v>0</v>
      </c>
      <c r="BV764">
        <f t="shared" si="1968"/>
        <v>0</v>
      </c>
      <c r="BW764">
        <f t="shared" si="1968"/>
        <v>0</v>
      </c>
      <c r="BX764">
        <f t="shared" si="1968"/>
        <v>0</v>
      </c>
      <c r="BY764">
        <f t="shared" si="1968"/>
        <v>0</v>
      </c>
      <c r="BZ764">
        <f t="shared" si="1969"/>
        <v>0</v>
      </c>
      <c r="CA764">
        <f t="shared" si="1969"/>
        <v>0</v>
      </c>
      <c r="CB764">
        <f t="shared" si="1969"/>
        <v>0</v>
      </c>
      <c r="CC764">
        <f t="shared" si="1969"/>
        <v>0</v>
      </c>
      <c r="CD764">
        <f t="shared" si="1969"/>
        <v>0</v>
      </c>
      <c r="CE764">
        <f t="shared" si="1969"/>
        <v>0</v>
      </c>
      <c r="CF764">
        <f t="shared" si="1969"/>
        <v>0</v>
      </c>
      <c r="CG764">
        <f t="shared" si="1969"/>
        <v>0</v>
      </c>
      <c r="CH764">
        <f t="shared" si="1969"/>
        <v>0</v>
      </c>
      <c r="CI764">
        <f t="shared" si="1969"/>
        <v>0</v>
      </c>
      <c r="CJ764">
        <f t="shared" si="1970"/>
        <v>0</v>
      </c>
      <c r="CK764">
        <f t="shared" si="1970"/>
        <v>0</v>
      </c>
      <c r="CL764">
        <f t="shared" si="1970"/>
        <v>0</v>
      </c>
      <c r="CM764">
        <f t="shared" si="1970"/>
        <v>0</v>
      </c>
      <c r="CN764">
        <f t="shared" si="1970"/>
        <v>0</v>
      </c>
      <c r="CO764">
        <f t="shared" si="1970"/>
        <v>0</v>
      </c>
      <c r="CP764">
        <f t="shared" si="1970"/>
        <v>0</v>
      </c>
      <c r="CQ764">
        <f t="shared" si="1970"/>
        <v>0</v>
      </c>
      <c r="CR764">
        <f t="shared" si="1970"/>
        <v>0</v>
      </c>
      <c r="CS764">
        <f t="shared" si="1970"/>
        <v>0</v>
      </c>
      <c r="CT764">
        <f t="shared" si="1971"/>
        <v>0</v>
      </c>
      <c r="CU764">
        <f t="shared" si="1971"/>
        <v>0</v>
      </c>
      <c r="CV764">
        <f t="shared" si="1971"/>
        <v>0</v>
      </c>
      <c r="CW764">
        <f t="shared" si="1971"/>
        <v>0</v>
      </c>
      <c r="CX764">
        <f t="shared" si="1971"/>
        <v>0</v>
      </c>
      <c r="CY764">
        <f t="shared" si="1971"/>
        <v>0</v>
      </c>
      <c r="CZ764">
        <f t="shared" si="1971"/>
        <v>0</v>
      </c>
      <c r="DA764">
        <f t="shared" si="1971"/>
        <v>0</v>
      </c>
      <c r="DB764">
        <f t="shared" si="1971"/>
        <v>0</v>
      </c>
      <c r="DC764">
        <f t="shared" si="1971"/>
        <v>0</v>
      </c>
      <c r="DD764">
        <f t="shared" si="1972"/>
        <v>0</v>
      </c>
      <c r="DE764">
        <f t="shared" si="1972"/>
        <v>0</v>
      </c>
      <c r="DF764">
        <f t="shared" si="1972"/>
        <v>0</v>
      </c>
      <c r="DG764">
        <f t="shared" si="1972"/>
        <v>0</v>
      </c>
      <c r="DH764">
        <f t="shared" si="1972"/>
        <v>0</v>
      </c>
      <c r="DI764">
        <f t="shared" si="1972"/>
        <v>0</v>
      </c>
      <c r="DJ764">
        <f t="shared" si="1972"/>
        <v>0</v>
      </c>
      <c r="DK764">
        <f t="shared" si="1972"/>
        <v>0</v>
      </c>
      <c r="DL764">
        <f t="shared" si="1972"/>
        <v>0</v>
      </c>
      <c r="DM764">
        <f t="shared" si="1972"/>
        <v>0</v>
      </c>
      <c r="DN764">
        <f t="shared" si="1973"/>
        <v>0</v>
      </c>
      <c r="DO764">
        <f t="shared" si="1973"/>
        <v>0</v>
      </c>
      <c r="DP764">
        <f t="shared" si="1973"/>
        <v>0</v>
      </c>
      <c r="DQ764">
        <f t="shared" si="1973"/>
        <v>0</v>
      </c>
      <c r="DR764">
        <f t="shared" si="1973"/>
        <v>0</v>
      </c>
      <c r="DS764">
        <f t="shared" si="1973"/>
        <v>0</v>
      </c>
      <c r="DT764">
        <f t="shared" si="1973"/>
        <v>0</v>
      </c>
      <c r="DU764">
        <f t="shared" si="1973"/>
        <v>0</v>
      </c>
      <c r="DV764">
        <f t="shared" si="1973"/>
        <v>0</v>
      </c>
      <c r="DW764">
        <f t="shared" si="1973"/>
        <v>0</v>
      </c>
      <c r="DX764">
        <f t="shared" si="1974"/>
        <v>0</v>
      </c>
      <c r="DY764">
        <f t="shared" si="1974"/>
        <v>0</v>
      </c>
      <c r="DZ764">
        <f t="shared" si="1974"/>
        <v>0</v>
      </c>
    </row>
    <row r="765" spans="1:130">
      <c r="A765" s="106"/>
      <c r="B765" s="55" t="s">
        <v>18</v>
      </c>
      <c r="C765" s="96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473</v>
      </c>
      <c r="Y765" s="18">
        <v>0</v>
      </c>
      <c r="Z765" s="18">
        <v>0</v>
      </c>
      <c r="AA765" s="18">
        <v>0</v>
      </c>
      <c r="AB765" s="18">
        <v>0</v>
      </c>
      <c r="AC765" s="41" t="s">
        <v>16</v>
      </c>
      <c r="AD765" s="41" t="s">
        <v>16</v>
      </c>
      <c r="AE765" s="18">
        <v>140</v>
      </c>
      <c r="AF765" s="41" t="s">
        <v>16</v>
      </c>
      <c r="AG765" s="41" t="s">
        <v>16</v>
      </c>
      <c r="AH765" s="41" t="s">
        <v>16</v>
      </c>
      <c r="AI765" s="18">
        <v>204</v>
      </c>
      <c r="AJ765" s="41" t="s">
        <v>16</v>
      </c>
      <c r="AK765" s="41" t="s">
        <v>16</v>
      </c>
      <c r="AL765" s="41" t="s">
        <v>16</v>
      </c>
      <c r="AM765" s="41" t="s">
        <v>16</v>
      </c>
      <c r="AN765" s="41" t="s">
        <v>16</v>
      </c>
      <c r="AO765" s="41" t="s">
        <v>16</v>
      </c>
      <c r="AP765" s="41" t="s">
        <v>16</v>
      </c>
      <c r="AQ765" s="41" t="s">
        <v>16</v>
      </c>
      <c r="AR765" s="41" t="s">
        <v>16</v>
      </c>
      <c r="AS765" s="41" t="s">
        <v>16</v>
      </c>
      <c r="AT765" s="41" t="s">
        <v>16</v>
      </c>
      <c r="AU765" s="41" t="s">
        <v>16</v>
      </c>
      <c r="AV765" s="41" t="s">
        <v>16</v>
      </c>
      <c r="AW765" s="41" t="s">
        <v>16</v>
      </c>
      <c r="AX765" s="41" t="s">
        <v>16</v>
      </c>
      <c r="AY765" s="18">
        <v>153</v>
      </c>
      <c r="AZ765" s="18">
        <v>0</v>
      </c>
      <c r="BA765" s="18">
        <v>0</v>
      </c>
      <c r="BB765" s="18">
        <v>0</v>
      </c>
      <c r="BC765" s="18">
        <v>0</v>
      </c>
      <c r="BD765" s="18">
        <v>0</v>
      </c>
      <c r="BE765" s="18">
        <v>0</v>
      </c>
      <c r="BF765" s="18">
        <v>0</v>
      </c>
      <c r="BG765" s="18">
        <v>0</v>
      </c>
      <c r="BH765" s="118">
        <v>576</v>
      </c>
      <c r="BI765" s="118">
        <v>1247</v>
      </c>
      <c r="BJ765" s="118">
        <v>1331</v>
      </c>
      <c r="BK765" s="118">
        <v>1415</v>
      </c>
      <c r="BL765" s="118">
        <v>1504</v>
      </c>
      <c r="BM765" s="118">
        <v>1593</v>
      </c>
      <c r="BN765" s="118">
        <f>BM765+89</f>
        <v>1682</v>
      </c>
      <c r="BO765" s="103"/>
      <c r="BP765">
        <f t="shared" si="1968"/>
        <v>0</v>
      </c>
      <c r="BQ765">
        <f t="shared" si="1968"/>
        <v>0</v>
      </c>
      <c r="BR765">
        <f t="shared" si="1968"/>
        <v>0</v>
      </c>
      <c r="BS765">
        <f t="shared" si="1968"/>
        <v>0</v>
      </c>
      <c r="BT765">
        <f t="shared" si="1968"/>
        <v>0</v>
      </c>
      <c r="BU765">
        <f t="shared" si="1968"/>
        <v>0</v>
      </c>
      <c r="BV765">
        <f t="shared" si="1968"/>
        <v>0</v>
      </c>
      <c r="BW765">
        <f t="shared" si="1968"/>
        <v>0</v>
      </c>
      <c r="BX765">
        <f t="shared" si="1968"/>
        <v>0</v>
      </c>
      <c r="BY765">
        <f t="shared" si="1968"/>
        <v>0</v>
      </c>
      <c r="BZ765">
        <f t="shared" si="1969"/>
        <v>0</v>
      </c>
      <c r="CA765">
        <f t="shared" si="1969"/>
        <v>0</v>
      </c>
      <c r="CB765">
        <f t="shared" si="1969"/>
        <v>0</v>
      </c>
      <c r="CC765">
        <f t="shared" si="1969"/>
        <v>0</v>
      </c>
      <c r="CD765">
        <f t="shared" si="1969"/>
        <v>0</v>
      </c>
      <c r="CE765">
        <f t="shared" si="1969"/>
        <v>0</v>
      </c>
      <c r="CF765">
        <f t="shared" si="1969"/>
        <v>0</v>
      </c>
      <c r="CG765">
        <f t="shared" si="1969"/>
        <v>0</v>
      </c>
      <c r="CH765">
        <f t="shared" si="1969"/>
        <v>0</v>
      </c>
      <c r="CI765">
        <f t="shared" si="1969"/>
        <v>0</v>
      </c>
      <c r="CJ765">
        <f t="shared" si="1970"/>
        <v>0</v>
      </c>
      <c r="CK765">
        <f t="shared" si="1970"/>
        <v>0</v>
      </c>
      <c r="CL765">
        <f t="shared" si="1970"/>
        <v>0</v>
      </c>
      <c r="CM765">
        <f t="shared" si="1970"/>
        <v>0</v>
      </c>
      <c r="CN765">
        <f t="shared" si="1970"/>
        <v>0</v>
      </c>
      <c r="CO765">
        <f t="shared" si="1970"/>
        <v>0</v>
      </c>
      <c r="CP765">
        <f t="shared" si="1970"/>
        <v>0</v>
      </c>
      <c r="CQ765">
        <f t="shared" si="1970"/>
        <v>0</v>
      </c>
      <c r="CR765">
        <f t="shared" si="1970"/>
        <v>0</v>
      </c>
      <c r="CS765">
        <f t="shared" si="1970"/>
        <v>0</v>
      </c>
      <c r="CT765">
        <f t="shared" si="1971"/>
        <v>0</v>
      </c>
      <c r="CU765">
        <f t="shared" si="1971"/>
        <v>0</v>
      </c>
      <c r="CV765">
        <f t="shared" si="1971"/>
        <v>0</v>
      </c>
      <c r="CW765">
        <f t="shared" si="1971"/>
        <v>0</v>
      </c>
      <c r="CX765">
        <f t="shared" si="1971"/>
        <v>0</v>
      </c>
      <c r="CY765">
        <f t="shared" si="1971"/>
        <v>0</v>
      </c>
      <c r="CZ765">
        <f t="shared" si="1971"/>
        <v>0</v>
      </c>
      <c r="DA765">
        <f t="shared" si="1971"/>
        <v>0</v>
      </c>
      <c r="DB765">
        <f t="shared" si="1971"/>
        <v>0</v>
      </c>
      <c r="DC765">
        <f t="shared" si="1971"/>
        <v>0</v>
      </c>
      <c r="DD765">
        <f t="shared" si="1972"/>
        <v>0</v>
      </c>
      <c r="DE765">
        <f t="shared" si="1972"/>
        <v>0</v>
      </c>
      <c r="DF765">
        <f t="shared" si="1972"/>
        <v>0</v>
      </c>
      <c r="DG765">
        <f t="shared" si="1972"/>
        <v>0</v>
      </c>
      <c r="DH765">
        <f t="shared" si="1972"/>
        <v>0</v>
      </c>
      <c r="DI765">
        <f t="shared" si="1972"/>
        <v>0</v>
      </c>
      <c r="DJ765">
        <f t="shared" si="1972"/>
        <v>0</v>
      </c>
      <c r="DK765">
        <f t="shared" si="1972"/>
        <v>0</v>
      </c>
      <c r="DL765">
        <f t="shared" si="1972"/>
        <v>0</v>
      </c>
      <c r="DM765">
        <f t="shared" si="1972"/>
        <v>0</v>
      </c>
      <c r="DN765">
        <f t="shared" si="1973"/>
        <v>0</v>
      </c>
      <c r="DO765">
        <f t="shared" si="1973"/>
        <v>0</v>
      </c>
      <c r="DP765">
        <f t="shared" si="1973"/>
        <v>0</v>
      </c>
      <c r="DQ765">
        <f t="shared" si="1973"/>
        <v>0</v>
      </c>
      <c r="DR765">
        <f t="shared" si="1973"/>
        <v>0</v>
      </c>
      <c r="DS765">
        <f t="shared" si="1973"/>
        <v>0</v>
      </c>
      <c r="DT765">
        <f t="shared" si="1973"/>
        <v>0</v>
      </c>
      <c r="DU765">
        <f t="shared" si="1973"/>
        <v>0</v>
      </c>
      <c r="DV765">
        <f t="shared" si="1973"/>
        <v>0</v>
      </c>
      <c r="DW765">
        <f t="shared" si="1973"/>
        <v>0</v>
      </c>
      <c r="DX765">
        <f t="shared" si="1974"/>
        <v>0</v>
      </c>
      <c r="DY765">
        <f t="shared" si="1974"/>
        <v>0</v>
      </c>
      <c r="DZ765">
        <f t="shared" si="1974"/>
        <v>0</v>
      </c>
    </row>
    <row r="766" spans="1:130">
      <c r="A766" s="106"/>
      <c r="B766" s="55" t="s">
        <v>25</v>
      </c>
      <c r="C766" s="96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0</v>
      </c>
      <c r="AG766" s="18">
        <v>0</v>
      </c>
      <c r="AH766" s="18">
        <v>0</v>
      </c>
      <c r="AI766" s="18">
        <v>0</v>
      </c>
      <c r="AJ766" s="18">
        <v>0</v>
      </c>
      <c r="AK766" s="18">
        <v>0</v>
      </c>
      <c r="AL766" s="18">
        <v>0</v>
      </c>
      <c r="AM766" s="18">
        <v>0</v>
      </c>
      <c r="AN766" s="18">
        <v>0</v>
      </c>
      <c r="AO766" s="18">
        <v>0</v>
      </c>
      <c r="AP766" s="18">
        <v>0</v>
      </c>
      <c r="AQ766" s="18">
        <v>0</v>
      </c>
      <c r="AR766" s="18">
        <v>0</v>
      </c>
      <c r="AS766" s="18">
        <v>0</v>
      </c>
      <c r="AT766" s="18">
        <v>0</v>
      </c>
      <c r="AU766" s="18">
        <v>0</v>
      </c>
      <c r="AV766" s="18">
        <v>0</v>
      </c>
      <c r="AW766" s="18">
        <v>0</v>
      </c>
      <c r="AX766" s="18">
        <v>0</v>
      </c>
      <c r="AY766" s="18">
        <v>0</v>
      </c>
      <c r="AZ766" s="18">
        <v>0</v>
      </c>
      <c r="BA766" s="18">
        <v>0</v>
      </c>
      <c r="BB766" s="18">
        <v>0</v>
      </c>
      <c r="BC766" s="18">
        <v>0</v>
      </c>
      <c r="BD766" s="18">
        <v>0</v>
      </c>
      <c r="BE766" s="18">
        <v>0</v>
      </c>
      <c r="BF766" s="18">
        <v>0</v>
      </c>
      <c r="BG766" s="18">
        <v>373</v>
      </c>
      <c r="BH766" s="118">
        <v>727</v>
      </c>
      <c r="BI766" s="118">
        <v>879</v>
      </c>
      <c r="BJ766" s="118">
        <v>1031</v>
      </c>
      <c r="BK766" s="118">
        <v>1108</v>
      </c>
      <c r="BL766" s="118">
        <v>1191</v>
      </c>
      <c r="BM766" s="118">
        <v>1274</v>
      </c>
      <c r="BN766" s="118">
        <f>BM766+83</f>
        <v>1357</v>
      </c>
      <c r="BO766" s="103"/>
      <c r="BP766">
        <f t="shared" si="1968"/>
        <v>0</v>
      </c>
      <c r="BQ766">
        <f t="shared" si="1968"/>
        <v>0</v>
      </c>
      <c r="BR766">
        <f t="shared" si="1968"/>
        <v>0</v>
      </c>
      <c r="BS766">
        <f t="shared" si="1968"/>
        <v>0</v>
      </c>
      <c r="BT766">
        <f t="shared" si="1968"/>
        <v>0</v>
      </c>
      <c r="BU766">
        <f t="shared" si="1968"/>
        <v>0</v>
      </c>
      <c r="BV766">
        <f t="shared" si="1968"/>
        <v>0</v>
      </c>
      <c r="BW766">
        <f t="shared" si="1968"/>
        <v>0</v>
      </c>
      <c r="BX766">
        <f t="shared" si="1968"/>
        <v>0</v>
      </c>
      <c r="BY766">
        <f t="shared" si="1968"/>
        <v>0</v>
      </c>
      <c r="BZ766">
        <f t="shared" si="1969"/>
        <v>0</v>
      </c>
      <c r="CA766">
        <f t="shared" si="1969"/>
        <v>0</v>
      </c>
      <c r="CB766">
        <f t="shared" si="1969"/>
        <v>0</v>
      </c>
      <c r="CC766">
        <f t="shared" si="1969"/>
        <v>0</v>
      </c>
      <c r="CD766">
        <f t="shared" si="1969"/>
        <v>0</v>
      </c>
      <c r="CE766">
        <f t="shared" si="1969"/>
        <v>0</v>
      </c>
      <c r="CF766">
        <f t="shared" si="1969"/>
        <v>0</v>
      </c>
      <c r="CG766">
        <f t="shared" si="1969"/>
        <v>0</v>
      </c>
      <c r="CH766">
        <f t="shared" si="1969"/>
        <v>0</v>
      </c>
      <c r="CI766">
        <f t="shared" si="1969"/>
        <v>0</v>
      </c>
      <c r="CJ766">
        <f t="shared" si="1970"/>
        <v>0</v>
      </c>
      <c r="CK766">
        <f t="shared" si="1970"/>
        <v>0</v>
      </c>
      <c r="CL766">
        <f t="shared" si="1970"/>
        <v>0</v>
      </c>
      <c r="CM766">
        <f t="shared" si="1970"/>
        <v>0</v>
      </c>
      <c r="CN766">
        <f t="shared" si="1970"/>
        <v>0</v>
      </c>
      <c r="CO766">
        <f t="shared" si="1970"/>
        <v>0</v>
      </c>
      <c r="CP766">
        <f t="shared" si="1970"/>
        <v>0</v>
      </c>
      <c r="CQ766">
        <f t="shared" si="1970"/>
        <v>0</v>
      </c>
      <c r="CR766">
        <f t="shared" si="1970"/>
        <v>0</v>
      </c>
      <c r="CS766">
        <f t="shared" si="1970"/>
        <v>0</v>
      </c>
      <c r="CT766">
        <f t="shared" si="1971"/>
        <v>0</v>
      </c>
      <c r="CU766">
        <f t="shared" si="1971"/>
        <v>0</v>
      </c>
      <c r="CV766">
        <f t="shared" si="1971"/>
        <v>0</v>
      </c>
      <c r="CW766">
        <f t="shared" si="1971"/>
        <v>0</v>
      </c>
      <c r="CX766">
        <f t="shared" si="1971"/>
        <v>0</v>
      </c>
      <c r="CY766">
        <f t="shared" si="1971"/>
        <v>0</v>
      </c>
      <c r="CZ766">
        <f t="shared" si="1971"/>
        <v>0</v>
      </c>
      <c r="DA766">
        <f t="shared" si="1971"/>
        <v>0</v>
      </c>
      <c r="DB766">
        <f t="shared" si="1971"/>
        <v>0</v>
      </c>
      <c r="DC766">
        <f t="shared" si="1971"/>
        <v>0</v>
      </c>
      <c r="DD766">
        <f t="shared" si="1972"/>
        <v>0</v>
      </c>
      <c r="DE766">
        <f t="shared" si="1972"/>
        <v>0</v>
      </c>
      <c r="DF766">
        <f t="shared" si="1972"/>
        <v>0</v>
      </c>
      <c r="DG766">
        <f t="shared" si="1972"/>
        <v>0</v>
      </c>
      <c r="DH766">
        <f t="shared" si="1972"/>
        <v>0</v>
      </c>
      <c r="DI766">
        <f t="shared" si="1972"/>
        <v>0</v>
      </c>
      <c r="DJ766">
        <f t="shared" si="1972"/>
        <v>0</v>
      </c>
      <c r="DK766">
        <f t="shared" si="1972"/>
        <v>0</v>
      </c>
      <c r="DL766">
        <f t="shared" si="1972"/>
        <v>0</v>
      </c>
      <c r="DM766">
        <f t="shared" si="1972"/>
        <v>0</v>
      </c>
      <c r="DN766">
        <f t="shared" si="1973"/>
        <v>0</v>
      </c>
      <c r="DO766">
        <f t="shared" si="1973"/>
        <v>0</v>
      </c>
      <c r="DP766">
        <f t="shared" si="1973"/>
        <v>0</v>
      </c>
      <c r="DQ766">
        <f t="shared" si="1973"/>
        <v>0</v>
      </c>
      <c r="DR766">
        <f t="shared" si="1973"/>
        <v>0</v>
      </c>
      <c r="DS766">
        <f t="shared" si="1973"/>
        <v>0</v>
      </c>
      <c r="DT766">
        <f t="shared" si="1973"/>
        <v>0</v>
      </c>
      <c r="DU766">
        <f t="shared" si="1973"/>
        <v>0</v>
      </c>
      <c r="DV766">
        <f t="shared" si="1973"/>
        <v>0</v>
      </c>
      <c r="DW766">
        <f t="shared" si="1973"/>
        <v>0</v>
      </c>
      <c r="DX766">
        <f t="shared" si="1974"/>
        <v>0</v>
      </c>
      <c r="DY766">
        <f t="shared" si="1974"/>
        <v>0</v>
      </c>
      <c r="DZ766">
        <f t="shared" si="1974"/>
        <v>0</v>
      </c>
    </row>
    <row r="767" spans="1:130">
      <c r="A767" s="106"/>
      <c r="B767" s="19" t="s">
        <v>205</v>
      </c>
      <c r="C767" s="96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>
        <v>1.2719733999999998</v>
      </c>
      <c r="AC767" s="18">
        <v>158.7126691</v>
      </c>
      <c r="AD767" s="18">
        <v>334.88621699999999</v>
      </c>
      <c r="AE767" s="18">
        <v>346.14307010000005</v>
      </c>
      <c r="AF767" s="18">
        <v>393.71728079999997</v>
      </c>
      <c r="AG767" s="18">
        <v>508.9062247</v>
      </c>
      <c r="AH767" s="18">
        <v>609.28163199999995</v>
      </c>
      <c r="AI767" s="18">
        <v>365.15478509999997</v>
      </c>
      <c r="AJ767" s="18">
        <v>365.74965310000005</v>
      </c>
      <c r="AK767" s="18">
        <v>103.64424870000001</v>
      </c>
      <c r="AL767" s="18">
        <v>26.954649499999999</v>
      </c>
      <c r="AM767" s="18">
        <v>19.292704100000002</v>
      </c>
      <c r="AN767" s="18">
        <v>15.872201700000002</v>
      </c>
      <c r="AO767" s="18">
        <v>7.4808541999999996</v>
      </c>
      <c r="AP767" s="18">
        <v>5.4811854000000002</v>
      </c>
      <c r="AQ767" s="18">
        <v>4.6954894999999999</v>
      </c>
      <c r="AR767" s="18">
        <v>18.849802</v>
      </c>
      <c r="AS767" s="18">
        <v>0.8416865</v>
      </c>
      <c r="AT767" s="18">
        <v>0</v>
      </c>
      <c r="AU767" s="18">
        <v>0</v>
      </c>
      <c r="AV767" s="18">
        <v>0</v>
      </c>
      <c r="AW767" s="18">
        <v>0</v>
      </c>
      <c r="AX767" s="18">
        <v>0</v>
      </c>
      <c r="AY767" s="18">
        <v>0.14721000000000001</v>
      </c>
      <c r="AZ767" s="18">
        <v>0</v>
      </c>
      <c r="BA767" s="18">
        <v>2.0217208000000002</v>
      </c>
      <c r="BB767" s="18">
        <v>0</v>
      </c>
      <c r="BC767" s="18">
        <v>0.57098510000000002</v>
      </c>
      <c r="BD767" s="18">
        <v>5.5588287999999997</v>
      </c>
      <c r="BE767" s="25">
        <v>0</v>
      </c>
      <c r="BF767" s="18">
        <v>1.9425599999999998E-2</v>
      </c>
      <c r="BG767" s="18">
        <v>2.9394900000000002E-2</v>
      </c>
      <c r="BH767" s="18">
        <v>1.3640053999999999</v>
      </c>
      <c r="BI767" s="18">
        <v>62.279127899999999</v>
      </c>
      <c r="BJ767" s="18">
        <v>121.921935</v>
      </c>
      <c r="BK767" s="18">
        <v>121.8765102</v>
      </c>
      <c r="BL767" s="18">
        <v>122.0479615</v>
      </c>
      <c r="BM767" s="18">
        <v>121.852819</v>
      </c>
      <c r="BN767" s="18">
        <v>122.0479615</v>
      </c>
      <c r="BO767" s="103"/>
      <c r="BP767">
        <f t="shared" si="1968"/>
        <v>0</v>
      </c>
      <c r="BQ767">
        <f t="shared" si="1968"/>
        <v>0</v>
      </c>
      <c r="BR767">
        <f t="shared" si="1968"/>
        <v>0</v>
      </c>
      <c r="BS767">
        <f t="shared" si="1968"/>
        <v>0</v>
      </c>
      <c r="BT767">
        <f t="shared" si="1968"/>
        <v>0</v>
      </c>
      <c r="BU767">
        <f t="shared" si="1968"/>
        <v>0</v>
      </c>
      <c r="BV767">
        <f t="shared" si="1968"/>
        <v>0</v>
      </c>
      <c r="BW767">
        <f t="shared" si="1968"/>
        <v>0</v>
      </c>
      <c r="BX767">
        <f t="shared" si="1968"/>
        <v>0</v>
      </c>
      <c r="BY767">
        <f t="shared" si="1968"/>
        <v>0</v>
      </c>
      <c r="BZ767">
        <f t="shared" si="1969"/>
        <v>0</v>
      </c>
      <c r="CA767">
        <f t="shared" si="1969"/>
        <v>0</v>
      </c>
      <c r="CB767">
        <f t="shared" si="1969"/>
        <v>0</v>
      </c>
      <c r="CC767">
        <f t="shared" si="1969"/>
        <v>0</v>
      </c>
      <c r="CD767">
        <f t="shared" si="1969"/>
        <v>0</v>
      </c>
      <c r="CE767">
        <f t="shared" si="1969"/>
        <v>0</v>
      </c>
      <c r="CF767">
        <f t="shared" si="1969"/>
        <v>0</v>
      </c>
      <c r="CG767">
        <f t="shared" si="1969"/>
        <v>0</v>
      </c>
      <c r="CH767">
        <f t="shared" si="1969"/>
        <v>0</v>
      </c>
      <c r="CI767">
        <f t="shared" si="1969"/>
        <v>0</v>
      </c>
      <c r="CJ767">
        <f t="shared" si="1970"/>
        <v>0</v>
      </c>
      <c r="CK767">
        <f t="shared" si="1970"/>
        <v>0</v>
      </c>
      <c r="CL767">
        <f t="shared" si="1970"/>
        <v>0</v>
      </c>
      <c r="CM767">
        <f t="shared" si="1970"/>
        <v>0</v>
      </c>
      <c r="CN767">
        <f t="shared" si="1970"/>
        <v>0</v>
      </c>
      <c r="CO767">
        <f t="shared" si="1970"/>
        <v>0</v>
      </c>
      <c r="CP767">
        <f t="shared" si="1970"/>
        <v>0</v>
      </c>
      <c r="CQ767">
        <f t="shared" si="1970"/>
        <v>0</v>
      </c>
      <c r="CR767">
        <f t="shared" si="1970"/>
        <v>0</v>
      </c>
      <c r="CS767">
        <f t="shared" si="1970"/>
        <v>0</v>
      </c>
      <c r="CT767">
        <f t="shared" si="1971"/>
        <v>0</v>
      </c>
      <c r="CU767">
        <f t="shared" si="1971"/>
        <v>0</v>
      </c>
      <c r="CV767">
        <f t="shared" si="1971"/>
        <v>0</v>
      </c>
      <c r="CW767">
        <f t="shared" si="1971"/>
        <v>0</v>
      </c>
      <c r="CX767">
        <f t="shared" si="1971"/>
        <v>0</v>
      </c>
      <c r="CY767">
        <f t="shared" si="1971"/>
        <v>0</v>
      </c>
      <c r="CZ767">
        <f t="shared" si="1971"/>
        <v>0</v>
      </c>
      <c r="DA767">
        <f t="shared" si="1971"/>
        <v>0</v>
      </c>
      <c r="DB767">
        <f t="shared" si="1971"/>
        <v>0</v>
      </c>
      <c r="DC767">
        <f t="shared" si="1971"/>
        <v>0</v>
      </c>
      <c r="DD767">
        <f t="shared" si="1972"/>
        <v>0</v>
      </c>
      <c r="DE767">
        <f t="shared" si="1972"/>
        <v>0</v>
      </c>
      <c r="DF767">
        <f t="shared" si="1972"/>
        <v>0</v>
      </c>
      <c r="DG767">
        <f t="shared" si="1972"/>
        <v>0</v>
      </c>
      <c r="DH767">
        <f t="shared" si="1972"/>
        <v>0</v>
      </c>
      <c r="DI767">
        <f t="shared" si="1972"/>
        <v>0</v>
      </c>
      <c r="DJ767">
        <f t="shared" si="1972"/>
        <v>0</v>
      </c>
      <c r="DK767">
        <f t="shared" si="1972"/>
        <v>0</v>
      </c>
      <c r="DL767">
        <f t="shared" si="1972"/>
        <v>0</v>
      </c>
      <c r="DM767">
        <f t="shared" si="1972"/>
        <v>0</v>
      </c>
      <c r="DN767">
        <f t="shared" si="1973"/>
        <v>0</v>
      </c>
      <c r="DO767">
        <f t="shared" si="1973"/>
        <v>0</v>
      </c>
      <c r="DP767">
        <f t="shared" si="1973"/>
        <v>0</v>
      </c>
      <c r="DQ767">
        <f t="shared" si="1973"/>
        <v>0</v>
      </c>
      <c r="DR767">
        <f t="shared" si="1973"/>
        <v>0</v>
      </c>
      <c r="DS767">
        <f t="shared" si="1973"/>
        <v>0</v>
      </c>
      <c r="DT767">
        <f t="shared" si="1973"/>
        <v>0</v>
      </c>
      <c r="DU767">
        <f t="shared" si="1973"/>
        <v>0</v>
      </c>
      <c r="DV767">
        <f t="shared" si="1973"/>
        <v>0</v>
      </c>
      <c r="DW767">
        <f t="shared" si="1973"/>
        <v>0</v>
      </c>
      <c r="DX767">
        <f t="shared" si="1974"/>
        <v>0</v>
      </c>
      <c r="DY767">
        <f t="shared" si="1974"/>
        <v>0</v>
      </c>
      <c r="DZ767">
        <f t="shared" si="1974"/>
        <v>0</v>
      </c>
    </row>
    <row r="768" spans="1:130">
      <c r="A768" s="106"/>
      <c r="B768" s="55" t="s">
        <v>21</v>
      </c>
      <c r="C768" s="96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277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18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  <c r="AS768" s="18">
        <v>0</v>
      </c>
      <c r="AT768" s="18">
        <v>0</v>
      </c>
      <c r="AU768" s="18">
        <v>0</v>
      </c>
      <c r="AV768" s="18">
        <v>0</v>
      </c>
      <c r="AW768" s="18">
        <v>0</v>
      </c>
      <c r="AX768" s="18">
        <v>0</v>
      </c>
      <c r="AY768" s="18">
        <v>0</v>
      </c>
      <c r="AZ768" s="18">
        <v>0</v>
      </c>
      <c r="BA768" s="18">
        <v>0</v>
      </c>
      <c r="BB768" s="18">
        <v>0</v>
      </c>
      <c r="BC768" s="18">
        <v>0</v>
      </c>
      <c r="BD768" s="18">
        <v>0</v>
      </c>
      <c r="BE768" s="18">
        <v>0</v>
      </c>
      <c r="BF768" s="18">
        <v>0</v>
      </c>
      <c r="BG768" s="18">
        <v>0</v>
      </c>
      <c r="BH768" s="18">
        <v>0</v>
      </c>
      <c r="BI768" s="118">
        <v>0</v>
      </c>
      <c r="BJ768" s="118">
        <v>0</v>
      </c>
      <c r="BK768" s="118">
        <v>0</v>
      </c>
      <c r="BL768" s="118">
        <v>0</v>
      </c>
      <c r="BM768" s="118">
        <v>0</v>
      </c>
      <c r="BN768" s="118">
        <v>0</v>
      </c>
      <c r="BO768" s="103"/>
      <c r="BP768">
        <f t="shared" si="1968"/>
        <v>0</v>
      </c>
      <c r="BQ768">
        <f t="shared" si="1968"/>
        <v>0</v>
      </c>
      <c r="BR768">
        <f t="shared" si="1968"/>
        <v>0</v>
      </c>
      <c r="BS768">
        <f t="shared" si="1968"/>
        <v>0</v>
      </c>
      <c r="BT768">
        <f t="shared" si="1968"/>
        <v>0</v>
      </c>
      <c r="BU768">
        <f t="shared" si="1968"/>
        <v>0</v>
      </c>
      <c r="BV768">
        <f t="shared" si="1968"/>
        <v>0</v>
      </c>
      <c r="BW768">
        <f t="shared" si="1968"/>
        <v>0</v>
      </c>
      <c r="BX768">
        <f t="shared" si="1968"/>
        <v>0</v>
      </c>
      <c r="BY768">
        <f t="shared" si="1968"/>
        <v>0</v>
      </c>
      <c r="BZ768">
        <f t="shared" si="1969"/>
        <v>0</v>
      </c>
      <c r="CA768">
        <f t="shared" si="1969"/>
        <v>0</v>
      </c>
      <c r="CB768">
        <f t="shared" si="1969"/>
        <v>0</v>
      </c>
      <c r="CC768">
        <f t="shared" si="1969"/>
        <v>0</v>
      </c>
      <c r="CD768">
        <f t="shared" si="1969"/>
        <v>0</v>
      </c>
      <c r="CE768">
        <f t="shared" si="1969"/>
        <v>0</v>
      </c>
      <c r="CF768">
        <f t="shared" si="1969"/>
        <v>0</v>
      </c>
      <c r="CG768">
        <f t="shared" si="1969"/>
        <v>0</v>
      </c>
      <c r="CH768">
        <f t="shared" si="1969"/>
        <v>0</v>
      </c>
      <c r="CI768">
        <f t="shared" si="1969"/>
        <v>0</v>
      </c>
      <c r="CJ768">
        <f t="shared" si="1970"/>
        <v>0</v>
      </c>
      <c r="CK768">
        <f t="shared" si="1970"/>
        <v>0</v>
      </c>
      <c r="CL768">
        <f t="shared" si="1970"/>
        <v>0</v>
      </c>
      <c r="CM768">
        <f t="shared" si="1970"/>
        <v>0</v>
      </c>
      <c r="CN768">
        <f t="shared" si="1970"/>
        <v>0</v>
      </c>
      <c r="CO768">
        <f t="shared" si="1970"/>
        <v>0</v>
      </c>
      <c r="CP768">
        <f t="shared" si="1970"/>
        <v>0</v>
      </c>
      <c r="CQ768">
        <f t="shared" si="1970"/>
        <v>0</v>
      </c>
      <c r="CR768">
        <f t="shared" si="1970"/>
        <v>0</v>
      </c>
      <c r="CS768">
        <f t="shared" si="1970"/>
        <v>0</v>
      </c>
      <c r="CT768">
        <f t="shared" si="1971"/>
        <v>0</v>
      </c>
      <c r="CU768">
        <f t="shared" si="1971"/>
        <v>0</v>
      </c>
      <c r="CV768">
        <f t="shared" si="1971"/>
        <v>0</v>
      </c>
      <c r="CW768">
        <f t="shared" si="1971"/>
        <v>0</v>
      </c>
      <c r="CX768">
        <f t="shared" si="1971"/>
        <v>0</v>
      </c>
      <c r="CY768">
        <f t="shared" si="1971"/>
        <v>0</v>
      </c>
      <c r="CZ768">
        <f t="shared" si="1971"/>
        <v>0</v>
      </c>
      <c r="DA768">
        <f t="shared" si="1971"/>
        <v>0</v>
      </c>
      <c r="DB768">
        <f t="shared" si="1971"/>
        <v>0</v>
      </c>
      <c r="DC768">
        <f t="shared" si="1971"/>
        <v>0</v>
      </c>
      <c r="DD768">
        <f t="shared" si="1972"/>
        <v>0</v>
      </c>
      <c r="DE768">
        <f t="shared" si="1972"/>
        <v>0</v>
      </c>
      <c r="DF768">
        <f t="shared" si="1972"/>
        <v>0</v>
      </c>
      <c r="DG768">
        <f t="shared" si="1972"/>
        <v>0</v>
      </c>
      <c r="DH768">
        <f t="shared" si="1972"/>
        <v>0</v>
      </c>
      <c r="DI768">
        <f t="shared" si="1972"/>
        <v>0</v>
      </c>
      <c r="DJ768">
        <f t="shared" si="1972"/>
        <v>0</v>
      </c>
      <c r="DK768">
        <f t="shared" si="1972"/>
        <v>0</v>
      </c>
      <c r="DL768">
        <f t="shared" si="1972"/>
        <v>0</v>
      </c>
      <c r="DM768">
        <f t="shared" si="1972"/>
        <v>0</v>
      </c>
      <c r="DN768">
        <f t="shared" si="1973"/>
        <v>0</v>
      </c>
      <c r="DO768">
        <f t="shared" si="1973"/>
        <v>0</v>
      </c>
      <c r="DP768">
        <f t="shared" si="1973"/>
        <v>0</v>
      </c>
      <c r="DQ768">
        <f t="shared" si="1973"/>
        <v>0</v>
      </c>
      <c r="DR768">
        <f t="shared" si="1973"/>
        <v>0</v>
      </c>
      <c r="DS768">
        <f t="shared" si="1973"/>
        <v>0</v>
      </c>
      <c r="DT768">
        <f t="shared" si="1973"/>
        <v>0</v>
      </c>
      <c r="DU768">
        <f t="shared" si="1973"/>
        <v>0</v>
      </c>
      <c r="DV768">
        <f t="shared" si="1973"/>
        <v>0</v>
      </c>
      <c r="DW768">
        <f t="shared" si="1973"/>
        <v>0</v>
      </c>
      <c r="DX768">
        <f t="shared" si="1974"/>
        <v>0</v>
      </c>
      <c r="DY768">
        <f t="shared" si="1974"/>
        <v>0</v>
      </c>
      <c r="DZ768">
        <f t="shared" si="1974"/>
        <v>0</v>
      </c>
    </row>
    <row r="769" spans="1:130">
      <c r="A769" s="106"/>
      <c r="B769" s="55" t="s">
        <v>210</v>
      </c>
      <c r="C769" s="96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18">
        <v>0</v>
      </c>
      <c r="AM769" s="18">
        <v>0</v>
      </c>
      <c r="AN769" s="18">
        <v>35.236830455953964</v>
      </c>
      <c r="AO769" s="18">
        <v>37.917959324370905</v>
      </c>
      <c r="AP769" s="18">
        <v>13.909105612162382</v>
      </c>
      <c r="AQ769" s="18">
        <v>33.212286276289909</v>
      </c>
      <c r="AR769" s="18">
        <v>5.1810420959670296</v>
      </c>
      <c r="AS769" s="18">
        <v>0</v>
      </c>
      <c r="AT769" s="18">
        <v>0</v>
      </c>
      <c r="AU769" s="18">
        <v>0</v>
      </c>
      <c r="AV769" s="18">
        <v>14.393268379096547</v>
      </c>
      <c r="AW769" s="18">
        <v>28.18733738074588</v>
      </c>
      <c r="AX769" s="18">
        <v>38.385826771653548</v>
      </c>
      <c r="AY769" s="18">
        <v>1334.8297213622291</v>
      </c>
      <c r="AZ769" s="18">
        <v>1570.3111111111111</v>
      </c>
      <c r="BA769" s="18">
        <v>1275.3454545454545</v>
      </c>
      <c r="BB769" s="18">
        <v>1143.0487804878051</v>
      </c>
      <c r="BC769" s="18">
        <v>1507.954971857411</v>
      </c>
      <c r="BD769" s="18">
        <v>1523.2645403377112</v>
      </c>
      <c r="BE769" s="25">
        <v>1363.621095062143</v>
      </c>
      <c r="BF769" s="18">
        <v>1353.9457070707072</v>
      </c>
      <c r="BG769" s="18">
        <v>788.47727272727275</v>
      </c>
      <c r="BH769" s="18">
        <v>351.62758620689652</v>
      </c>
      <c r="BI769" s="118">
        <v>314.55399061032864</v>
      </c>
      <c r="BJ769" s="118">
        <v>530.42629352424342</v>
      </c>
      <c r="BK769" s="118">
        <v>648.39133289560073</v>
      </c>
      <c r="BL769" s="118">
        <v>601.80812306031578</v>
      </c>
      <c r="BM769" s="118">
        <v>683.06438978536744</v>
      </c>
      <c r="BN769" s="118">
        <v>551.46482845057187</v>
      </c>
      <c r="BO769" s="103"/>
      <c r="BP769">
        <f t="shared" si="1968"/>
        <v>0</v>
      </c>
      <c r="BQ769">
        <f t="shared" si="1968"/>
        <v>0</v>
      </c>
      <c r="BR769">
        <f t="shared" si="1968"/>
        <v>0</v>
      </c>
      <c r="BS769">
        <f t="shared" si="1968"/>
        <v>0</v>
      </c>
      <c r="BT769">
        <f t="shared" si="1968"/>
        <v>0</v>
      </c>
      <c r="BU769">
        <f t="shared" si="1968"/>
        <v>0</v>
      </c>
      <c r="BV769">
        <f t="shared" si="1968"/>
        <v>0</v>
      </c>
      <c r="BW769">
        <f t="shared" si="1968"/>
        <v>0</v>
      </c>
      <c r="BX769">
        <f t="shared" si="1968"/>
        <v>0</v>
      </c>
      <c r="BY769">
        <f t="shared" si="1968"/>
        <v>0</v>
      </c>
      <c r="BZ769">
        <f t="shared" si="1969"/>
        <v>0</v>
      </c>
      <c r="CA769">
        <f t="shared" si="1969"/>
        <v>0</v>
      </c>
      <c r="CB769">
        <f t="shared" si="1969"/>
        <v>0</v>
      </c>
      <c r="CC769">
        <f t="shared" si="1969"/>
        <v>0</v>
      </c>
      <c r="CD769">
        <f t="shared" si="1969"/>
        <v>0</v>
      </c>
      <c r="CE769">
        <f t="shared" si="1969"/>
        <v>0</v>
      </c>
      <c r="CF769">
        <f t="shared" si="1969"/>
        <v>0</v>
      </c>
      <c r="CG769">
        <f t="shared" si="1969"/>
        <v>0</v>
      </c>
      <c r="CH769">
        <f t="shared" si="1969"/>
        <v>0</v>
      </c>
      <c r="CI769">
        <f t="shared" si="1969"/>
        <v>0</v>
      </c>
      <c r="CJ769">
        <f t="shared" si="1970"/>
        <v>0</v>
      </c>
      <c r="CK769">
        <f t="shared" si="1970"/>
        <v>0</v>
      </c>
      <c r="CL769">
        <f t="shared" si="1970"/>
        <v>0</v>
      </c>
      <c r="CM769">
        <f t="shared" si="1970"/>
        <v>0</v>
      </c>
      <c r="CN769">
        <f t="shared" si="1970"/>
        <v>0</v>
      </c>
      <c r="CO769">
        <f t="shared" si="1970"/>
        <v>0</v>
      </c>
      <c r="CP769">
        <f t="shared" si="1970"/>
        <v>0</v>
      </c>
      <c r="CQ769">
        <f t="shared" si="1970"/>
        <v>0</v>
      </c>
      <c r="CR769">
        <f t="shared" si="1970"/>
        <v>0</v>
      </c>
      <c r="CS769">
        <f t="shared" si="1970"/>
        <v>0</v>
      </c>
      <c r="CT769">
        <f t="shared" si="1971"/>
        <v>0</v>
      </c>
      <c r="CU769">
        <f t="shared" si="1971"/>
        <v>0</v>
      </c>
      <c r="CV769">
        <f t="shared" si="1971"/>
        <v>0</v>
      </c>
      <c r="CW769">
        <f t="shared" si="1971"/>
        <v>0</v>
      </c>
      <c r="CX769">
        <f t="shared" si="1971"/>
        <v>0</v>
      </c>
      <c r="CY769">
        <f t="shared" si="1971"/>
        <v>0</v>
      </c>
      <c r="CZ769">
        <f t="shared" si="1971"/>
        <v>0</v>
      </c>
      <c r="DA769">
        <f t="shared" si="1971"/>
        <v>0</v>
      </c>
      <c r="DB769">
        <f t="shared" si="1971"/>
        <v>0</v>
      </c>
      <c r="DC769">
        <f t="shared" si="1971"/>
        <v>0</v>
      </c>
      <c r="DD769">
        <f t="shared" si="1972"/>
        <v>0</v>
      </c>
      <c r="DE769">
        <f t="shared" si="1972"/>
        <v>0</v>
      </c>
      <c r="DF769">
        <f t="shared" si="1972"/>
        <v>0</v>
      </c>
      <c r="DG769">
        <f t="shared" si="1972"/>
        <v>0</v>
      </c>
      <c r="DH769">
        <f t="shared" si="1972"/>
        <v>0</v>
      </c>
      <c r="DI769">
        <f t="shared" si="1972"/>
        <v>0</v>
      </c>
      <c r="DJ769">
        <f t="shared" si="1972"/>
        <v>0</v>
      </c>
      <c r="DK769">
        <f t="shared" si="1972"/>
        <v>0</v>
      </c>
      <c r="DL769">
        <f t="shared" si="1972"/>
        <v>0</v>
      </c>
      <c r="DM769">
        <f t="shared" si="1972"/>
        <v>0</v>
      </c>
      <c r="DN769">
        <f t="shared" si="1973"/>
        <v>0</v>
      </c>
      <c r="DO769">
        <f t="shared" si="1973"/>
        <v>0</v>
      </c>
      <c r="DP769">
        <f t="shared" si="1973"/>
        <v>0</v>
      </c>
      <c r="DQ769">
        <f t="shared" si="1973"/>
        <v>0</v>
      </c>
      <c r="DR769">
        <f t="shared" si="1973"/>
        <v>0</v>
      </c>
      <c r="DS769">
        <f t="shared" si="1973"/>
        <v>0</v>
      </c>
      <c r="DT769">
        <f t="shared" si="1973"/>
        <v>0</v>
      </c>
      <c r="DU769">
        <f t="shared" si="1973"/>
        <v>0</v>
      </c>
      <c r="DV769">
        <f t="shared" si="1973"/>
        <v>0</v>
      </c>
      <c r="DW769">
        <f t="shared" si="1973"/>
        <v>0</v>
      </c>
      <c r="DX769">
        <f>IF($C769&lt;&gt;"",IF(BL769&gt;0,1,0),0)</f>
        <v>0</v>
      </c>
      <c r="DY769">
        <f>IF($C769&lt;&gt;"",IF(BM769&gt;0,1,0),0)</f>
        <v>0</v>
      </c>
      <c r="DZ769">
        <f>IF($C769&lt;&gt;"",IF(BN769&gt;0,1,0),0)</f>
        <v>0</v>
      </c>
    </row>
    <row r="770" spans="1:130" ht="15.75">
      <c r="A770" s="106"/>
      <c r="B770" s="55"/>
      <c r="C770" s="96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25"/>
      <c r="BF770" s="25"/>
      <c r="BG770" s="18"/>
      <c r="BH770" s="2"/>
      <c r="BI770" s="2"/>
      <c r="BJ770" s="2"/>
      <c r="BK770" s="2"/>
      <c r="BL770" s="22"/>
      <c r="BM770" s="2"/>
      <c r="BN770" s="2"/>
      <c r="BO770" s="103"/>
    </row>
    <row r="771" spans="1:130">
      <c r="A771" s="105">
        <f>IF(LEFT(B771,1)&lt;&gt;"",IF(LEFT(B771,1)&lt;&gt;" ",COUNT($A$66:A770)+1,""),"")</f>
        <v>98</v>
      </c>
      <c r="B771" s="54" t="s">
        <v>107</v>
      </c>
      <c r="C771" s="96">
        <v>4</v>
      </c>
      <c r="D771" s="22">
        <f t="shared" ref="D771:AI771" si="1975">SUM(D772:D777)</f>
        <v>0</v>
      </c>
      <c r="E771" s="22">
        <f t="shared" si="1975"/>
        <v>0</v>
      </c>
      <c r="F771" s="22">
        <f t="shared" si="1975"/>
        <v>0</v>
      </c>
      <c r="G771" s="22">
        <f t="shared" si="1975"/>
        <v>0</v>
      </c>
      <c r="H771" s="22">
        <f t="shared" si="1975"/>
        <v>384</v>
      </c>
      <c r="I771" s="22">
        <f t="shared" si="1975"/>
        <v>0</v>
      </c>
      <c r="J771" s="22">
        <f t="shared" si="1975"/>
        <v>0</v>
      </c>
      <c r="K771" s="22">
        <f t="shared" si="1975"/>
        <v>0</v>
      </c>
      <c r="L771" s="22">
        <f t="shared" si="1975"/>
        <v>0</v>
      </c>
      <c r="M771" s="22">
        <f t="shared" si="1975"/>
        <v>0</v>
      </c>
      <c r="N771" s="22">
        <f t="shared" si="1975"/>
        <v>0</v>
      </c>
      <c r="O771" s="22">
        <f t="shared" si="1975"/>
        <v>0</v>
      </c>
      <c r="P771" s="22">
        <f t="shared" si="1975"/>
        <v>0</v>
      </c>
      <c r="Q771" s="22">
        <f t="shared" si="1975"/>
        <v>0</v>
      </c>
      <c r="R771" s="22">
        <f t="shared" si="1975"/>
        <v>0</v>
      </c>
      <c r="S771" s="22">
        <f t="shared" si="1975"/>
        <v>0</v>
      </c>
      <c r="T771" s="22">
        <f t="shared" si="1975"/>
        <v>0.03</v>
      </c>
      <c r="U771" s="22">
        <f t="shared" si="1975"/>
        <v>6.2E-2</v>
      </c>
      <c r="V771" s="22">
        <f t="shared" si="1975"/>
        <v>9.6000000000000002E-2</v>
      </c>
      <c r="W771" s="22">
        <f t="shared" si="1975"/>
        <v>0.13</v>
      </c>
      <c r="X771" s="22">
        <f t="shared" si="1975"/>
        <v>0.16400000000000001</v>
      </c>
      <c r="Y771" s="22">
        <f t="shared" si="1975"/>
        <v>0.19800000000000001</v>
      </c>
      <c r="Z771" s="22">
        <f t="shared" si="1975"/>
        <v>0.23200000000000001</v>
      </c>
      <c r="AA771" s="22">
        <f t="shared" si="1975"/>
        <v>0.22900000000000001</v>
      </c>
      <c r="AB771" s="22">
        <f t="shared" si="1975"/>
        <v>0.22700000000000001</v>
      </c>
      <c r="AC771" s="22">
        <f t="shared" si="1975"/>
        <v>384.93665349999998</v>
      </c>
      <c r="AD771" s="22">
        <f t="shared" si="1975"/>
        <v>57.910147299999998</v>
      </c>
      <c r="AE771" s="22">
        <f t="shared" si="1975"/>
        <v>1448.7929810999999</v>
      </c>
      <c r="AF771" s="22">
        <f t="shared" si="1975"/>
        <v>257.86879909999999</v>
      </c>
      <c r="AG771" s="22">
        <f t="shared" si="1975"/>
        <v>332.65245010000001</v>
      </c>
      <c r="AH771" s="22">
        <f t="shared" si="1975"/>
        <v>579.91036240000005</v>
      </c>
      <c r="AI771" s="22">
        <f t="shared" si="1975"/>
        <v>884.73840019999989</v>
      </c>
      <c r="AJ771" s="22">
        <f t="shared" ref="AJ771:BK771" si="1976">SUM(AJ772:AJ777)</f>
        <v>1129.1720982000002</v>
      </c>
      <c r="AK771" s="22">
        <f t="shared" si="1976"/>
        <v>1398.9129551000001</v>
      </c>
      <c r="AL771" s="22">
        <f t="shared" si="1976"/>
        <v>1811.4148465999999</v>
      </c>
      <c r="AM771" s="22">
        <f t="shared" si="1976"/>
        <v>1710.5866047</v>
      </c>
      <c r="AN771" s="22">
        <f t="shared" si="1976"/>
        <v>1656.8064053999999</v>
      </c>
      <c r="AO771" s="22">
        <f t="shared" si="1976"/>
        <v>1740.8875542000001</v>
      </c>
      <c r="AP771" s="22">
        <f t="shared" si="1976"/>
        <v>1989.3356411000002</v>
      </c>
      <c r="AQ771" s="22">
        <f t="shared" si="1976"/>
        <v>2314.7730173</v>
      </c>
      <c r="AR771" s="22">
        <f t="shared" si="1976"/>
        <v>2451.9088181000002</v>
      </c>
      <c r="AS771" s="22">
        <f t="shared" si="1976"/>
        <v>2488.8697167</v>
      </c>
      <c r="AT771" s="22">
        <f t="shared" si="1976"/>
        <v>3166.9541427000004</v>
      </c>
      <c r="AU771" s="22">
        <f t="shared" si="1976"/>
        <v>3740.9739943000004</v>
      </c>
      <c r="AV771" s="22">
        <f t="shared" si="1976"/>
        <v>4167.6465621000007</v>
      </c>
      <c r="AW771" s="22">
        <f t="shared" si="1976"/>
        <v>4020.2792912999998</v>
      </c>
      <c r="AX771" s="22">
        <f t="shared" si="1976"/>
        <v>4373.5472536999996</v>
      </c>
      <c r="AY771" s="22">
        <f t="shared" si="1976"/>
        <v>4800.2937474999999</v>
      </c>
      <c r="AZ771" s="22">
        <f t="shared" si="1976"/>
        <v>8885.1401496999988</v>
      </c>
      <c r="BA771" s="22">
        <f t="shared" si="1976"/>
        <v>9233.0752716000006</v>
      </c>
      <c r="BB771" s="22">
        <f t="shared" si="1976"/>
        <v>10166.2168877</v>
      </c>
      <c r="BC771" s="22">
        <f t="shared" si="1976"/>
        <v>10596.041966299999</v>
      </c>
      <c r="BD771" s="22">
        <f t="shared" si="1976"/>
        <v>10901.4359257</v>
      </c>
      <c r="BE771" s="22">
        <f t="shared" si="1976"/>
        <v>2591.7505595000002</v>
      </c>
      <c r="BF771" s="22">
        <f>SUM(BF772:BF777)</f>
        <v>668.77647100000002</v>
      </c>
      <c r="BG771" s="22">
        <f t="shared" si="1976"/>
        <v>647.69241720000002</v>
      </c>
      <c r="BH771" s="22">
        <f t="shared" si="1976"/>
        <v>664.8162337</v>
      </c>
      <c r="BI771" s="22">
        <f t="shared" si="1976"/>
        <v>660.92933390000007</v>
      </c>
      <c r="BJ771" s="22">
        <f t="shared" si="1976"/>
        <v>799.70397609999998</v>
      </c>
      <c r="BK771" s="22">
        <f t="shared" si="1976"/>
        <v>633.42509749999999</v>
      </c>
      <c r="BL771" s="22">
        <f t="shared" ref="BL771:BN771" si="1977">SUM(BL772:BL777)</f>
        <v>920.51262939999992</v>
      </c>
      <c r="BM771" s="22">
        <f t="shared" si="1977"/>
        <v>738.52134130000002</v>
      </c>
      <c r="BN771" s="22">
        <f t="shared" si="1977"/>
        <v>1000</v>
      </c>
      <c r="BO771" s="103"/>
      <c r="BP771">
        <f t="shared" ref="BP771:BY773" si="1978">IF($C771&lt;&gt;"",IF(D771&gt;0,1,0),0)</f>
        <v>0</v>
      </c>
      <c r="BQ771">
        <f t="shared" si="1978"/>
        <v>0</v>
      </c>
      <c r="BR771">
        <f t="shared" si="1978"/>
        <v>0</v>
      </c>
      <c r="BS771">
        <f t="shared" si="1978"/>
        <v>0</v>
      </c>
      <c r="BT771">
        <f t="shared" si="1978"/>
        <v>1</v>
      </c>
      <c r="BU771">
        <f t="shared" si="1978"/>
        <v>0</v>
      </c>
      <c r="BV771">
        <f t="shared" si="1978"/>
        <v>0</v>
      </c>
      <c r="BW771">
        <f t="shared" si="1978"/>
        <v>0</v>
      </c>
      <c r="BX771">
        <f t="shared" si="1978"/>
        <v>0</v>
      </c>
      <c r="BY771">
        <f t="shared" si="1978"/>
        <v>0</v>
      </c>
      <c r="BZ771">
        <f t="shared" ref="BZ771:CI773" si="1979">IF($C771&lt;&gt;"",IF(N771&gt;0,1,0),0)</f>
        <v>0</v>
      </c>
      <c r="CA771">
        <f t="shared" si="1979"/>
        <v>0</v>
      </c>
      <c r="CB771">
        <f t="shared" si="1979"/>
        <v>0</v>
      </c>
      <c r="CC771">
        <f t="shared" si="1979"/>
        <v>0</v>
      </c>
      <c r="CD771">
        <f t="shared" si="1979"/>
        <v>0</v>
      </c>
      <c r="CE771">
        <f t="shared" si="1979"/>
        <v>0</v>
      </c>
      <c r="CF771">
        <f t="shared" si="1979"/>
        <v>1</v>
      </c>
      <c r="CG771">
        <f t="shared" si="1979"/>
        <v>1</v>
      </c>
      <c r="CH771">
        <f t="shared" si="1979"/>
        <v>1</v>
      </c>
      <c r="CI771">
        <f t="shared" si="1979"/>
        <v>1</v>
      </c>
      <c r="CJ771">
        <f t="shared" ref="CJ771:CS773" si="1980">IF($C771&lt;&gt;"",IF(X771&gt;0,1,0),0)</f>
        <v>1</v>
      </c>
      <c r="CK771">
        <f t="shared" si="1980"/>
        <v>1</v>
      </c>
      <c r="CL771">
        <f t="shared" si="1980"/>
        <v>1</v>
      </c>
      <c r="CM771">
        <f t="shared" si="1980"/>
        <v>1</v>
      </c>
      <c r="CN771">
        <f t="shared" si="1980"/>
        <v>1</v>
      </c>
      <c r="CO771">
        <f t="shared" si="1980"/>
        <v>1</v>
      </c>
      <c r="CP771">
        <f t="shared" si="1980"/>
        <v>1</v>
      </c>
      <c r="CQ771">
        <f t="shared" si="1980"/>
        <v>1</v>
      </c>
      <c r="CR771">
        <f t="shared" si="1980"/>
        <v>1</v>
      </c>
      <c r="CS771">
        <f t="shared" si="1980"/>
        <v>1</v>
      </c>
      <c r="CT771">
        <f t="shared" ref="CT771:DC773" si="1981">IF($C771&lt;&gt;"",IF(AH771&gt;0,1,0),0)</f>
        <v>1</v>
      </c>
      <c r="CU771">
        <f t="shared" si="1981"/>
        <v>1</v>
      </c>
      <c r="CV771">
        <f t="shared" si="1981"/>
        <v>1</v>
      </c>
      <c r="CW771">
        <f t="shared" si="1981"/>
        <v>1</v>
      </c>
      <c r="CX771">
        <f t="shared" si="1981"/>
        <v>1</v>
      </c>
      <c r="CY771">
        <f t="shared" si="1981"/>
        <v>1</v>
      </c>
      <c r="CZ771">
        <f t="shared" si="1981"/>
        <v>1</v>
      </c>
      <c r="DA771">
        <f t="shared" si="1981"/>
        <v>1</v>
      </c>
      <c r="DB771">
        <f t="shared" si="1981"/>
        <v>1</v>
      </c>
      <c r="DC771">
        <f t="shared" si="1981"/>
        <v>1</v>
      </c>
      <c r="DD771">
        <f t="shared" ref="DD771:DM773" si="1982">IF($C771&lt;&gt;"",IF(AR771&gt;0,1,0),0)</f>
        <v>1</v>
      </c>
      <c r="DE771">
        <f t="shared" si="1982"/>
        <v>1</v>
      </c>
      <c r="DF771">
        <f t="shared" si="1982"/>
        <v>1</v>
      </c>
      <c r="DG771">
        <f t="shared" si="1982"/>
        <v>1</v>
      </c>
      <c r="DH771">
        <f t="shared" si="1982"/>
        <v>1</v>
      </c>
      <c r="DI771">
        <f t="shared" si="1982"/>
        <v>1</v>
      </c>
      <c r="DJ771">
        <f t="shared" si="1982"/>
        <v>1</v>
      </c>
      <c r="DK771">
        <f t="shared" si="1982"/>
        <v>1</v>
      </c>
      <c r="DL771">
        <f t="shared" si="1982"/>
        <v>1</v>
      </c>
      <c r="DM771">
        <f t="shared" si="1982"/>
        <v>1</v>
      </c>
      <c r="DN771">
        <f t="shared" ref="DN771:DV773" si="1983">IF($C771&lt;&gt;"",IF(BB771&gt;0,1,0),0)</f>
        <v>1</v>
      </c>
      <c r="DO771">
        <f t="shared" si="1983"/>
        <v>1</v>
      </c>
      <c r="DP771">
        <f t="shared" si="1983"/>
        <v>1</v>
      </c>
      <c r="DQ771">
        <f t="shared" si="1983"/>
        <v>1</v>
      </c>
      <c r="DR771">
        <f t="shared" si="1983"/>
        <v>1</v>
      </c>
      <c r="DS771">
        <f t="shared" si="1983"/>
        <v>1</v>
      </c>
      <c r="DT771">
        <f t="shared" si="1983"/>
        <v>1</v>
      </c>
      <c r="DU771">
        <f t="shared" si="1983"/>
        <v>1</v>
      </c>
      <c r="DV771">
        <f t="shared" si="1983"/>
        <v>1</v>
      </c>
      <c r="DW771">
        <f t="shared" ref="DW771:DW777" si="1984">IF($C771&lt;&gt;"",IF(BK771&gt;0,1,0),0)</f>
        <v>1</v>
      </c>
      <c r="DX771">
        <f>IF($C771&lt;&gt;"",IF(BL771&gt;0,1,0),0)</f>
        <v>1</v>
      </c>
      <c r="DY771">
        <f>IF($C771&lt;&gt;"",IF(BM771&gt;0,1,0),0)</f>
        <v>1</v>
      </c>
      <c r="DZ771">
        <f>IF($C771&lt;&gt;"",IF(BN771&gt;0,1,0),0)</f>
        <v>1</v>
      </c>
    </row>
    <row r="772" spans="1:130">
      <c r="A772" s="106"/>
      <c r="B772" s="59" t="s">
        <v>199</v>
      </c>
      <c r="C772" s="96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>
        <v>25</v>
      </c>
      <c r="AR772" s="18">
        <v>43</v>
      </c>
      <c r="AS772" s="18">
        <v>62</v>
      </c>
      <c r="AT772" s="18">
        <v>85</v>
      </c>
      <c r="AU772" s="18">
        <v>112</v>
      </c>
      <c r="AV772" s="18">
        <v>142</v>
      </c>
      <c r="AW772" s="18">
        <v>170</v>
      </c>
      <c r="AX772" s="18">
        <v>200</v>
      </c>
      <c r="AY772" s="18">
        <v>234</v>
      </c>
      <c r="AZ772" s="18">
        <v>275</v>
      </c>
      <c r="BA772" s="18">
        <v>300</v>
      </c>
      <c r="BB772" s="18">
        <v>324</v>
      </c>
      <c r="BC772" s="18">
        <v>370</v>
      </c>
      <c r="BD772" s="18">
        <v>390</v>
      </c>
      <c r="BE772" s="25">
        <v>0</v>
      </c>
      <c r="BF772" s="18">
        <v>0</v>
      </c>
      <c r="BG772" s="18">
        <v>0</v>
      </c>
      <c r="BH772" s="118">
        <v>0</v>
      </c>
      <c r="BI772" s="118">
        <v>0</v>
      </c>
      <c r="BJ772" s="118">
        <v>0</v>
      </c>
      <c r="BK772" s="118">
        <v>0</v>
      </c>
      <c r="BL772" s="118">
        <v>0</v>
      </c>
      <c r="BM772" s="118">
        <v>0</v>
      </c>
      <c r="BN772" s="118">
        <v>0</v>
      </c>
      <c r="BO772" s="103"/>
      <c r="BP772">
        <f t="shared" si="1978"/>
        <v>0</v>
      </c>
      <c r="BQ772">
        <f t="shared" si="1978"/>
        <v>0</v>
      </c>
      <c r="BR772">
        <f t="shared" si="1978"/>
        <v>0</v>
      </c>
      <c r="BS772">
        <f t="shared" si="1978"/>
        <v>0</v>
      </c>
      <c r="BT772">
        <f t="shared" si="1978"/>
        <v>0</v>
      </c>
      <c r="BU772">
        <f t="shared" si="1978"/>
        <v>0</v>
      </c>
      <c r="BV772">
        <f t="shared" si="1978"/>
        <v>0</v>
      </c>
      <c r="BW772">
        <f t="shared" si="1978"/>
        <v>0</v>
      </c>
      <c r="BX772">
        <f t="shared" si="1978"/>
        <v>0</v>
      </c>
      <c r="BY772">
        <f t="shared" si="1978"/>
        <v>0</v>
      </c>
      <c r="BZ772">
        <f t="shared" si="1979"/>
        <v>0</v>
      </c>
      <c r="CA772">
        <f t="shared" si="1979"/>
        <v>0</v>
      </c>
      <c r="CB772">
        <f t="shared" si="1979"/>
        <v>0</v>
      </c>
      <c r="CC772">
        <f t="shared" si="1979"/>
        <v>0</v>
      </c>
      <c r="CD772">
        <f t="shared" si="1979"/>
        <v>0</v>
      </c>
      <c r="CE772">
        <f t="shared" si="1979"/>
        <v>0</v>
      </c>
      <c r="CF772">
        <f t="shared" si="1979"/>
        <v>0</v>
      </c>
      <c r="CG772">
        <f t="shared" si="1979"/>
        <v>0</v>
      </c>
      <c r="CH772">
        <f t="shared" si="1979"/>
        <v>0</v>
      </c>
      <c r="CI772">
        <f t="shared" si="1979"/>
        <v>0</v>
      </c>
      <c r="CJ772">
        <f t="shared" si="1980"/>
        <v>0</v>
      </c>
      <c r="CK772">
        <f t="shared" si="1980"/>
        <v>0</v>
      </c>
      <c r="CL772">
        <f t="shared" si="1980"/>
        <v>0</v>
      </c>
      <c r="CM772">
        <f t="shared" si="1980"/>
        <v>0</v>
      </c>
      <c r="CN772">
        <f t="shared" si="1980"/>
        <v>0</v>
      </c>
      <c r="CO772">
        <f t="shared" si="1980"/>
        <v>0</v>
      </c>
      <c r="CP772">
        <f t="shared" si="1980"/>
        <v>0</v>
      </c>
      <c r="CQ772">
        <f t="shared" si="1980"/>
        <v>0</v>
      </c>
      <c r="CR772">
        <f t="shared" si="1980"/>
        <v>0</v>
      </c>
      <c r="CS772">
        <f t="shared" si="1980"/>
        <v>0</v>
      </c>
      <c r="CT772">
        <f t="shared" si="1981"/>
        <v>0</v>
      </c>
      <c r="CU772">
        <f t="shared" si="1981"/>
        <v>0</v>
      </c>
      <c r="CV772">
        <f t="shared" si="1981"/>
        <v>0</v>
      </c>
      <c r="CW772">
        <f t="shared" si="1981"/>
        <v>0</v>
      </c>
      <c r="CX772">
        <f t="shared" si="1981"/>
        <v>0</v>
      </c>
      <c r="CY772">
        <f t="shared" si="1981"/>
        <v>0</v>
      </c>
      <c r="CZ772">
        <f t="shared" si="1981"/>
        <v>0</v>
      </c>
      <c r="DA772">
        <f t="shared" si="1981"/>
        <v>0</v>
      </c>
      <c r="DB772">
        <f t="shared" si="1981"/>
        <v>0</v>
      </c>
      <c r="DC772">
        <f t="shared" si="1981"/>
        <v>0</v>
      </c>
      <c r="DD772">
        <f t="shared" si="1982"/>
        <v>0</v>
      </c>
      <c r="DE772">
        <f t="shared" si="1982"/>
        <v>0</v>
      </c>
      <c r="DF772">
        <f t="shared" si="1982"/>
        <v>0</v>
      </c>
      <c r="DG772">
        <f t="shared" si="1982"/>
        <v>0</v>
      </c>
      <c r="DH772">
        <f t="shared" si="1982"/>
        <v>0</v>
      </c>
      <c r="DI772">
        <f t="shared" si="1982"/>
        <v>0</v>
      </c>
      <c r="DJ772">
        <f t="shared" si="1982"/>
        <v>0</v>
      </c>
      <c r="DK772">
        <f t="shared" si="1982"/>
        <v>0</v>
      </c>
      <c r="DL772">
        <f t="shared" si="1982"/>
        <v>0</v>
      </c>
      <c r="DM772">
        <f t="shared" si="1982"/>
        <v>0</v>
      </c>
      <c r="DN772">
        <f t="shared" si="1983"/>
        <v>0</v>
      </c>
      <c r="DO772">
        <f t="shared" si="1983"/>
        <v>0</v>
      </c>
      <c r="DP772">
        <f t="shared" si="1983"/>
        <v>0</v>
      </c>
      <c r="DQ772">
        <f t="shared" si="1983"/>
        <v>0</v>
      </c>
      <c r="DR772">
        <f t="shared" si="1983"/>
        <v>0</v>
      </c>
      <c r="DS772">
        <f t="shared" si="1983"/>
        <v>0</v>
      </c>
      <c r="DT772">
        <f t="shared" si="1983"/>
        <v>0</v>
      </c>
      <c r="DU772">
        <f t="shared" si="1983"/>
        <v>0</v>
      </c>
      <c r="DV772">
        <f t="shared" si="1983"/>
        <v>0</v>
      </c>
      <c r="DW772">
        <f t="shared" si="1984"/>
        <v>0</v>
      </c>
      <c r="DX772">
        <f t="shared" ref="DX772:DZ777" si="1985">IF($C772&lt;&gt;"",IF(BL771&gt;0,1,0),0)</f>
        <v>0</v>
      </c>
      <c r="DY772">
        <f t="shared" si="1985"/>
        <v>0</v>
      </c>
      <c r="DZ772">
        <f t="shared" si="1985"/>
        <v>0</v>
      </c>
    </row>
    <row r="773" spans="1:130">
      <c r="A773" s="106"/>
      <c r="B773" s="19" t="s">
        <v>2</v>
      </c>
      <c r="C773" s="96"/>
      <c r="D773" s="18">
        <v>0</v>
      </c>
      <c r="E773" s="18">
        <v>0</v>
      </c>
      <c r="F773" s="18">
        <v>0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18">
        <v>0</v>
      </c>
      <c r="N773" s="18">
        <v>0</v>
      </c>
      <c r="O773" s="18">
        <v>0</v>
      </c>
      <c r="P773" s="18">
        <v>0</v>
      </c>
      <c r="Q773" s="18">
        <v>0</v>
      </c>
      <c r="R773" s="18">
        <v>0</v>
      </c>
      <c r="S773" s="18">
        <v>0</v>
      </c>
      <c r="T773" s="18">
        <v>0</v>
      </c>
      <c r="U773" s="18">
        <v>0</v>
      </c>
      <c r="V773" s="18">
        <v>0</v>
      </c>
      <c r="W773" s="18">
        <v>0</v>
      </c>
      <c r="X773" s="18">
        <v>0</v>
      </c>
      <c r="Y773" s="18">
        <v>0</v>
      </c>
      <c r="Z773" s="18">
        <v>0</v>
      </c>
      <c r="AA773" s="18">
        <v>0</v>
      </c>
      <c r="AB773" s="18">
        <v>0</v>
      </c>
      <c r="AC773" s="18">
        <v>0</v>
      </c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>
        <v>3227</v>
      </c>
      <c r="BA773" s="18">
        <v>3363</v>
      </c>
      <c r="BB773" s="18">
        <v>3699</v>
      </c>
      <c r="BC773" s="18">
        <v>3777</v>
      </c>
      <c r="BD773" s="18">
        <v>9869</v>
      </c>
      <c r="BE773" s="41" t="s">
        <v>16</v>
      </c>
      <c r="BF773" s="18">
        <v>0</v>
      </c>
      <c r="BG773" s="18">
        <v>0</v>
      </c>
      <c r="BH773" s="18">
        <v>0</v>
      </c>
      <c r="BI773" s="18">
        <v>0</v>
      </c>
      <c r="BJ773" s="18">
        <v>0</v>
      </c>
      <c r="BK773" s="118">
        <v>0</v>
      </c>
      <c r="BL773" s="118">
        <v>0</v>
      </c>
      <c r="BM773" s="118">
        <v>0</v>
      </c>
      <c r="BN773" s="118">
        <v>0</v>
      </c>
      <c r="BO773" s="103"/>
      <c r="BP773">
        <f t="shared" si="1978"/>
        <v>0</v>
      </c>
      <c r="BQ773">
        <f t="shared" si="1978"/>
        <v>0</v>
      </c>
      <c r="BR773">
        <f t="shared" si="1978"/>
        <v>0</v>
      </c>
      <c r="BS773">
        <f t="shared" si="1978"/>
        <v>0</v>
      </c>
      <c r="BT773">
        <f t="shared" si="1978"/>
        <v>0</v>
      </c>
      <c r="BU773">
        <f t="shared" si="1978"/>
        <v>0</v>
      </c>
      <c r="BV773">
        <f t="shared" si="1978"/>
        <v>0</v>
      </c>
      <c r="BW773">
        <f t="shared" si="1978"/>
        <v>0</v>
      </c>
      <c r="BX773">
        <f t="shared" si="1978"/>
        <v>0</v>
      </c>
      <c r="BY773">
        <f t="shared" si="1978"/>
        <v>0</v>
      </c>
      <c r="BZ773">
        <f t="shared" si="1979"/>
        <v>0</v>
      </c>
      <c r="CA773">
        <f t="shared" si="1979"/>
        <v>0</v>
      </c>
      <c r="CB773">
        <f t="shared" si="1979"/>
        <v>0</v>
      </c>
      <c r="CC773">
        <f t="shared" si="1979"/>
        <v>0</v>
      </c>
      <c r="CD773">
        <f t="shared" si="1979"/>
        <v>0</v>
      </c>
      <c r="CE773">
        <f t="shared" si="1979"/>
        <v>0</v>
      </c>
      <c r="CF773">
        <f t="shared" si="1979"/>
        <v>0</v>
      </c>
      <c r="CG773">
        <f t="shared" si="1979"/>
        <v>0</v>
      </c>
      <c r="CH773">
        <f t="shared" si="1979"/>
        <v>0</v>
      </c>
      <c r="CI773">
        <f t="shared" si="1979"/>
        <v>0</v>
      </c>
      <c r="CJ773">
        <f t="shared" si="1980"/>
        <v>0</v>
      </c>
      <c r="CK773">
        <f t="shared" si="1980"/>
        <v>0</v>
      </c>
      <c r="CL773">
        <f t="shared" si="1980"/>
        <v>0</v>
      </c>
      <c r="CM773">
        <f t="shared" si="1980"/>
        <v>0</v>
      </c>
      <c r="CN773">
        <f t="shared" si="1980"/>
        <v>0</v>
      </c>
      <c r="CO773">
        <f t="shared" si="1980"/>
        <v>0</v>
      </c>
      <c r="CP773">
        <f t="shared" si="1980"/>
        <v>0</v>
      </c>
      <c r="CQ773">
        <f t="shared" si="1980"/>
        <v>0</v>
      </c>
      <c r="CR773">
        <f t="shared" si="1980"/>
        <v>0</v>
      </c>
      <c r="CS773">
        <f t="shared" si="1980"/>
        <v>0</v>
      </c>
      <c r="CT773">
        <f t="shared" si="1981"/>
        <v>0</v>
      </c>
      <c r="CU773">
        <f t="shared" si="1981"/>
        <v>0</v>
      </c>
      <c r="CV773">
        <f t="shared" si="1981"/>
        <v>0</v>
      </c>
      <c r="CW773">
        <f t="shared" si="1981"/>
        <v>0</v>
      </c>
      <c r="CX773">
        <f t="shared" si="1981"/>
        <v>0</v>
      </c>
      <c r="CY773">
        <f t="shared" si="1981"/>
        <v>0</v>
      </c>
      <c r="CZ773">
        <f t="shared" si="1981"/>
        <v>0</v>
      </c>
      <c r="DA773">
        <f t="shared" si="1981"/>
        <v>0</v>
      </c>
      <c r="DB773">
        <f t="shared" si="1981"/>
        <v>0</v>
      </c>
      <c r="DC773">
        <f t="shared" si="1981"/>
        <v>0</v>
      </c>
      <c r="DD773">
        <f t="shared" si="1982"/>
        <v>0</v>
      </c>
      <c r="DE773">
        <f t="shared" si="1982"/>
        <v>0</v>
      </c>
      <c r="DF773">
        <f t="shared" si="1982"/>
        <v>0</v>
      </c>
      <c r="DG773">
        <f t="shared" si="1982"/>
        <v>0</v>
      </c>
      <c r="DH773">
        <f t="shared" si="1982"/>
        <v>0</v>
      </c>
      <c r="DI773">
        <f t="shared" si="1982"/>
        <v>0</v>
      </c>
      <c r="DJ773">
        <f t="shared" si="1982"/>
        <v>0</v>
      </c>
      <c r="DK773">
        <f t="shared" si="1982"/>
        <v>0</v>
      </c>
      <c r="DL773">
        <f t="shared" si="1982"/>
        <v>0</v>
      </c>
      <c r="DM773">
        <f t="shared" si="1982"/>
        <v>0</v>
      </c>
      <c r="DN773">
        <f t="shared" si="1983"/>
        <v>0</v>
      </c>
      <c r="DO773">
        <f t="shared" si="1983"/>
        <v>0</v>
      </c>
      <c r="DP773">
        <f t="shared" si="1983"/>
        <v>0</v>
      </c>
      <c r="DQ773">
        <f t="shared" si="1983"/>
        <v>0</v>
      </c>
      <c r="DR773">
        <f t="shared" si="1983"/>
        <v>0</v>
      </c>
      <c r="DS773">
        <f t="shared" si="1983"/>
        <v>0</v>
      </c>
      <c r="DT773">
        <f t="shared" si="1983"/>
        <v>0</v>
      </c>
      <c r="DU773">
        <f t="shared" si="1983"/>
        <v>0</v>
      </c>
      <c r="DV773">
        <f t="shared" si="1983"/>
        <v>0</v>
      </c>
      <c r="DW773">
        <f t="shared" si="1984"/>
        <v>0</v>
      </c>
      <c r="DX773">
        <f t="shared" si="1985"/>
        <v>0</v>
      </c>
      <c r="DY773">
        <f t="shared" si="1985"/>
        <v>0</v>
      </c>
      <c r="DZ773">
        <f t="shared" si="1985"/>
        <v>0</v>
      </c>
    </row>
    <row r="774" spans="1:130" ht="15.75">
      <c r="A774" s="106"/>
      <c r="B774" s="19" t="s">
        <v>202</v>
      </c>
      <c r="C774" s="96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>
        <v>72</v>
      </c>
      <c r="AU774" s="18"/>
      <c r="AV774" s="18"/>
      <c r="AW774" s="18"/>
      <c r="AX774" s="18">
        <v>30.1</v>
      </c>
      <c r="AY774" s="18"/>
      <c r="AZ774" s="18"/>
      <c r="BA774" s="18"/>
      <c r="BB774" s="18"/>
      <c r="BC774" s="18"/>
      <c r="BD774" s="18"/>
      <c r="BE774" s="41"/>
      <c r="BF774" s="41"/>
      <c r="BG774" s="41"/>
      <c r="BH774" s="41"/>
      <c r="BI774" s="41"/>
      <c r="BJ774" s="41"/>
      <c r="BK774" s="2"/>
      <c r="BL774" s="118"/>
      <c r="BM774" s="2"/>
      <c r="BN774" s="118"/>
      <c r="BO774" s="103"/>
      <c r="BP774">
        <f t="shared" ref="BP774:BY777" si="1986">IF($C774&lt;&gt;"",IF(D774&gt;0,1,0),0)</f>
        <v>0</v>
      </c>
      <c r="BQ774">
        <f t="shared" si="1986"/>
        <v>0</v>
      </c>
      <c r="BR774">
        <f t="shared" si="1986"/>
        <v>0</v>
      </c>
      <c r="BS774">
        <f t="shared" si="1986"/>
        <v>0</v>
      </c>
      <c r="BT774">
        <f t="shared" si="1986"/>
        <v>0</v>
      </c>
      <c r="BU774">
        <f t="shared" si="1986"/>
        <v>0</v>
      </c>
      <c r="BV774">
        <f t="shared" si="1986"/>
        <v>0</v>
      </c>
      <c r="BW774">
        <f t="shared" si="1986"/>
        <v>0</v>
      </c>
      <c r="BX774">
        <f t="shared" si="1986"/>
        <v>0</v>
      </c>
      <c r="BY774">
        <f t="shared" si="1986"/>
        <v>0</v>
      </c>
      <c r="BZ774">
        <f t="shared" ref="BZ774:CI777" si="1987">IF($C774&lt;&gt;"",IF(N774&gt;0,1,0),0)</f>
        <v>0</v>
      </c>
      <c r="CA774">
        <f t="shared" si="1987"/>
        <v>0</v>
      </c>
      <c r="CB774">
        <f t="shared" si="1987"/>
        <v>0</v>
      </c>
      <c r="CC774">
        <f t="shared" si="1987"/>
        <v>0</v>
      </c>
      <c r="CD774">
        <f t="shared" si="1987"/>
        <v>0</v>
      </c>
      <c r="CE774">
        <f t="shared" si="1987"/>
        <v>0</v>
      </c>
      <c r="CF774">
        <f t="shared" si="1987"/>
        <v>0</v>
      </c>
      <c r="CG774">
        <f t="shared" si="1987"/>
        <v>0</v>
      </c>
      <c r="CH774">
        <f t="shared" si="1987"/>
        <v>0</v>
      </c>
      <c r="CI774">
        <f t="shared" si="1987"/>
        <v>0</v>
      </c>
      <c r="CJ774">
        <f t="shared" ref="CJ774:CS777" si="1988">IF($C774&lt;&gt;"",IF(X774&gt;0,1,0),0)</f>
        <v>0</v>
      </c>
      <c r="CK774">
        <f t="shared" si="1988"/>
        <v>0</v>
      </c>
      <c r="CL774">
        <f t="shared" si="1988"/>
        <v>0</v>
      </c>
      <c r="CM774">
        <f t="shared" si="1988"/>
        <v>0</v>
      </c>
      <c r="CN774">
        <f t="shared" si="1988"/>
        <v>0</v>
      </c>
      <c r="CO774">
        <f t="shared" si="1988"/>
        <v>0</v>
      </c>
      <c r="CP774">
        <f t="shared" si="1988"/>
        <v>0</v>
      </c>
      <c r="CQ774">
        <f t="shared" si="1988"/>
        <v>0</v>
      </c>
      <c r="CR774">
        <f t="shared" si="1988"/>
        <v>0</v>
      </c>
      <c r="CS774">
        <f t="shared" si="1988"/>
        <v>0</v>
      </c>
      <c r="CT774">
        <f t="shared" ref="CT774:DC777" si="1989">IF($C774&lt;&gt;"",IF(AH774&gt;0,1,0),0)</f>
        <v>0</v>
      </c>
      <c r="CU774">
        <f t="shared" si="1989"/>
        <v>0</v>
      </c>
      <c r="CV774">
        <f t="shared" si="1989"/>
        <v>0</v>
      </c>
      <c r="CW774">
        <f t="shared" si="1989"/>
        <v>0</v>
      </c>
      <c r="CX774">
        <f t="shared" si="1989"/>
        <v>0</v>
      </c>
      <c r="CY774">
        <f t="shared" si="1989"/>
        <v>0</v>
      </c>
      <c r="CZ774">
        <f t="shared" si="1989"/>
        <v>0</v>
      </c>
      <c r="DA774">
        <f t="shared" si="1989"/>
        <v>0</v>
      </c>
      <c r="DB774">
        <f t="shared" si="1989"/>
        <v>0</v>
      </c>
      <c r="DC774">
        <f t="shared" si="1989"/>
        <v>0</v>
      </c>
      <c r="DD774">
        <f t="shared" ref="DD774:DI777" si="1990">IF($C774&lt;&gt;"",IF(AR774&gt;0,1,0),0)</f>
        <v>0</v>
      </c>
      <c r="DE774">
        <f t="shared" si="1990"/>
        <v>0</v>
      </c>
      <c r="DF774">
        <f t="shared" si="1990"/>
        <v>0</v>
      </c>
      <c r="DG774">
        <f t="shared" si="1990"/>
        <v>0</v>
      </c>
      <c r="DH774">
        <f t="shared" si="1990"/>
        <v>0</v>
      </c>
      <c r="DI774">
        <f t="shared" si="1990"/>
        <v>0</v>
      </c>
      <c r="DJ774">
        <f>IF($C774&lt;&gt;"",IF(#REF!&gt;0,1,0),0)</f>
        <v>0</v>
      </c>
      <c r="DK774">
        <f>IF($C774&lt;&gt;"",IF(AX774&gt;0,1,0),0)</f>
        <v>0</v>
      </c>
      <c r="DL774">
        <f t="shared" ref="DL774:DV777" si="1991">IF($C774&lt;&gt;"",IF(AZ774&gt;0,1,0),0)</f>
        <v>0</v>
      </c>
      <c r="DM774">
        <f t="shared" si="1991"/>
        <v>0</v>
      </c>
      <c r="DN774">
        <f t="shared" si="1991"/>
        <v>0</v>
      </c>
      <c r="DO774">
        <f t="shared" si="1991"/>
        <v>0</v>
      </c>
      <c r="DP774">
        <f t="shared" si="1991"/>
        <v>0</v>
      </c>
      <c r="DQ774">
        <f t="shared" si="1991"/>
        <v>0</v>
      </c>
      <c r="DR774">
        <f t="shared" si="1991"/>
        <v>0</v>
      </c>
      <c r="DS774">
        <f t="shared" si="1991"/>
        <v>0</v>
      </c>
      <c r="DT774">
        <f t="shared" si="1991"/>
        <v>0</v>
      </c>
      <c r="DU774">
        <f t="shared" si="1991"/>
        <v>0</v>
      </c>
      <c r="DV774">
        <f t="shared" si="1991"/>
        <v>0</v>
      </c>
      <c r="DW774">
        <f t="shared" si="1984"/>
        <v>0</v>
      </c>
      <c r="DX774">
        <f t="shared" si="1985"/>
        <v>0</v>
      </c>
      <c r="DY774">
        <f t="shared" si="1985"/>
        <v>0</v>
      </c>
      <c r="DZ774">
        <f t="shared" si="1985"/>
        <v>0</v>
      </c>
    </row>
    <row r="775" spans="1:130">
      <c r="A775" s="106"/>
      <c r="B775" s="59" t="s">
        <v>3</v>
      </c>
      <c r="C775" s="96"/>
      <c r="D775" s="18">
        <v>0</v>
      </c>
      <c r="E775" s="18">
        <v>0</v>
      </c>
      <c r="F775" s="18">
        <v>0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18">
        <v>0</v>
      </c>
      <c r="N775" s="18">
        <v>0</v>
      </c>
      <c r="O775" s="18">
        <v>0</v>
      </c>
      <c r="P775" s="18">
        <v>0</v>
      </c>
      <c r="Q775" s="18">
        <v>0</v>
      </c>
      <c r="R775" s="18">
        <v>0</v>
      </c>
      <c r="S775" s="18">
        <v>0</v>
      </c>
      <c r="T775" s="18">
        <v>0.03</v>
      </c>
      <c r="U775" s="18">
        <v>6.2E-2</v>
      </c>
      <c r="V775" s="18">
        <v>9.6000000000000002E-2</v>
      </c>
      <c r="W775" s="18">
        <v>0.13</v>
      </c>
      <c r="X775" s="18">
        <v>0.16400000000000001</v>
      </c>
      <c r="Y775" s="18">
        <v>0.19800000000000001</v>
      </c>
      <c r="Z775" s="18">
        <v>0.23200000000000001</v>
      </c>
      <c r="AA775" s="18">
        <v>0.22900000000000001</v>
      </c>
      <c r="AB775" s="18">
        <v>0.22700000000000001</v>
      </c>
      <c r="AC775" s="18">
        <v>3.9366534999999998</v>
      </c>
      <c r="AD775" s="18">
        <v>57.910147299999998</v>
      </c>
      <c r="AE775" s="18">
        <v>69.757884300000001</v>
      </c>
      <c r="AF775" s="18">
        <v>179.0718415</v>
      </c>
      <c r="AG775" s="18">
        <v>275.34056820000001</v>
      </c>
      <c r="AH775" s="18">
        <v>462.84539070000005</v>
      </c>
      <c r="AI775" s="18">
        <v>709.42752599999994</v>
      </c>
      <c r="AJ775" s="18">
        <v>905.00459660000001</v>
      </c>
      <c r="AK775" s="18">
        <v>1140.7307324999999</v>
      </c>
      <c r="AL775" s="18">
        <v>1490.9839032</v>
      </c>
      <c r="AM775" s="18">
        <v>1384.8045791</v>
      </c>
      <c r="AN775" s="18">
        <v>1347.4344755999998</v>
      </c>
      <c r="AO775" s="18">
        <v>1445.536987</v>
      </c>
      <c r="AP775" s="18">
        <v>1691.1562278000001</v>
      </c>
      <c r="AQ775" s="18">
        <f>2021.3267176-AQ772</f>
        <v>1996.3267175999999</v>
      </c>
      <c r="AR775" s="18">
        <v>2081.9721330000002</v>
      </c>
      <c r="AS775" s="18">
        <v>2056.2242298000001</v>
      </c>
      <c r="AT775" s="18">
        <v>2557.8147243000003</v>
      </c>
      <c r="AU775" s="18">
        <v>3098.0623001000004</v>
      </c>
      <c r="AV775" s="18">
        <v>3439.3416885000001</v>
      </c>
      <c r="AW775" s="18">
        <v>3282.3616809999999</v>
      </c>
      <c r="AX775" s="18">
        <v>3540.3789621999999</v>
      </c>
      <c r="AY775" s="18">
        <v>3931.6499493000001</v>
      </c>
      <c r="AZ775" s="18">
        <v>4747.3437999999996</v>
      </c>
      <c r="BA775" s="18">
        <v>4921.8112252999999</v>
      </c>
      <c r="BB775" s="18">
        <v>5490.9346434999998</v>
      </c>
      <c r="BC775" s="18">
        <v>5795.3897703999992</v>
      </c>
      <c r="BD775" s="41" t="s">
        <v>16</v>
      </c>
      <c r="BE775" s="73">
        <v>2369.6321720000001</v>
      </c>
      <c r="BF775" s="18">
        <v>449.8807923</v>
      </c>
      <c r="BG775" s="18">
        <v>422.19226360000005</v>
      </c>
      <c r="BH775" s="18">
        <v>432.93708810000004</v>
      </c>
      <c r="BI775" s="18">
        <v>432.02264260000004</v>
      </c>
      <c r="BJ775" s="18">
        <v>558.36368119999997</v>
      </c>
      <c r="BK775" s="34">
        <v>405.63886829999996</v>
      </c>
      <c r="BL775" s="118">
        <v>611.57043339999996</v>
      </c>
      <c r="BM775" s="118">
        <v>464.36907410000003</v>
      </c>
      <c r="BN775" s="118">
        <v>650</v>
      </c>
      <c r="BO775" s="103"/>
      <c r="BP775">
        <f t="shared" si="1986"/>
        <v>0</v>
      </c>
      <c r="BQ775">
        <f t="shared" si="1986"/>
        <v>0</v>
      </c>
      <c r="BR775">
        <f t="shared" si="1986"/>
        <v>0</v>
      </c>
      <c r="BS775">
        <f t="shared" si="1986"/>
        <v>0</v>
      </c>
      <c r="BT775">
        <f t="shared" si="1986"/>
        <v>0</v>
      </c>
      <c r="BU775">
        <f t="shared" si="1986"/>
        <v>0</v>
      </c>
      <c r="BV775">
        <f t="shared" si="1986"/>
        <v>0</v>
      </c>
      <c r="BW775">
        <f t="shared" si="1986"/>
        <v>0</v>
      </c>
      <c r="BX775">
        <f t="shared" si="1986"/>
        <v>0</v>
      </c>
      <c r="BY775">
        <f t="shared" si="1986"/>
        <v>0</v>
      </c>
      <c r="BZ775">
        <f t="shared" si="1987"/>
        <v>0</v>
      </c>
      <c r="CA775">
        <f t="shared" si="1987"/>
        <v>0</v>
      </c>
      <c r="CB775">
        <f t="shared" si="1987"/>
        <v>0</v>
      </c>
      <c r="CC775">
        <f t="shared" si="1987"/>
        <v>0</v>
      </c>
      <c r="CD775">
        <f t="shared" si="1987"/>
        <v>0</v>
      </c>
      <c r="CE775">
        <f t="shared" si="1987"/>
        <v>0</v>
      </c>
      <c r="CF775">
        <f t="shared" si="1987"/>
        <v>0</v>
      </c>
      <c r="CG775">
        <f t="shared" si="1987"/>
        <v>0</v>
      </c>
      <c r="CH775">
        <f t="shared" si="1987"/>
        <v>0</v>
      </c>
      <c r="CI775">
        <f t="shared" si="1987"/>
        <v>0</v>
      </c>
      <c r="CJ775">
        <f t="shared" si="1988"/>
        <v>0</v>
      </c>
      <c r="CK775">
        <f t="shared" si="1988"/>
        <v>0</v>
      </c>
      <c r="CL775">
        <f t="shared" si="1988"/>
        <v>0</v>
      </c>
      <c r="CM775">
        <f t="shared" si="1988"/>
        <v>0</v>
      </c>
      <c r="CN775">
        <f t="shared" si="1988"/>
        <v>0</v>
      </c>
      <c r="CO775">
        <f t="shared" si="1988"/>
        <v>0</v>
      </c>
      <c r="CP775">
        <f t="shared" si="1988"/>
        <v>0</v>
      </c>
      <c r="CQ775">
        <f t="shared" si="1988"/>
        <v>0</v>
      </c>
      <c r="CR775">
        <f t="shared" si="1988"/>
        <v>0</v>
      </c>
      <c r="CS775">
        <f t="shared" si="1988"/>
        <v>0</v>
      </c>
      <c r="CT775">
        <f t="shared" si="1989"/>
        <v>0</v>
      </c>
      <c r="CU775">
        <f t="shared" si="1989"/>
        <v>0</v>
      </c>
      <c r="CV775">
        <f t="shared" si="1989"/>
        <v>0</v>
      </c>
      <c r="CW775">
        <f t="shared" si="1989"/>
        <v>0</v>
      </c>
      <c r="CX775">
        <f t="shared" si="1989"/>
        <v>0</v>
      </c>
      <c r="CY775">
        <f t="shared" si="1989"/>
        <v>0</v>
      </c>
      <c r="CZ775">
        <f t="shared" si="1989"/>
        <v>0</v>
      </c>
      <c r="DA775">
        <f t="shared" si="1989"/>
        <v>0</v>
      </c>
      <c r="DB775">
        <f t="shared" si="1989"/>
        <v>0</v>
      </c>
      <c r="DC775">
        <f t="shared" si="1989"/>
        <v>0</v>
      </c>
      <c r="DD775">
        <f t="shared" si="1990"/>
        <v>0</v>
      </c>
      <c r="DE775">
        <f t="shared" si="1990"/>
        <v>0</v>
      </c>
      <c r="DF775">
        <f t="shared" si="1990"/>
        <v>0</v>
      </c>
      <c r="DG775">
        <f t="shared" si="1990"/>
        <v>0</v>
      </c>
      <c r="DH775">
        <f t="shared" si="1990"/>
        <v>0</v>
      </c>
      <c r="DI775">
        <f t="shared" si="1990"/>
        <v>0</v>
      </c>
      <c r="DJ775">
        <f t="shared" ref="DJ775:DK777" si="1992">IF($C775&lt;&gt;"",IF(AX775&gt;0,1,0),0)</f>
        <v>0</v>
      </c>
      <c r="DK775">
        <f t="shared" si="1992"/>
        <v>0</v>
      </c>
      <c r="DL775">
        <f t="shared" si="1991"/>
        <v>0</v>
      </c>
      <c r="DM775">
        <f t="shared" si="1991"/>
        <v>0</v>
      </c>
      <c r="DN775">
        <f t="shared" si="1991"/>
        <v>0</v>
      </c>
      <c r="DO775">
        <f t="shared" si="1991"/>
        <v>0</v>
      </c>
      <c r="DP775">
        <f t="shared" si="1991"/>
        <v>0</v>
      </c>
      <c r="DQ775">
        <f t="shared" si="1991"/>
        <v>0</v>
      </c>
      <c r="DR775">
        <f t="shared" si="1991"/>
        <v>0</v>
      </c>
      <c r="DS775">
        <f t="shared" si="1991"/>
        <v>0</v>
      </c>
      <c r="DT775">
        <f t="shared" si="1991"/>
        <v>0</v>
      </c>
      <c r="DU775">
        <f t="shared" si="1991"/>
        <v>0</v>
      </c>
      <c r="DV775">
        <f t="shared" si="1991"/>
        <v>0</v>
      </c>
      <c r="DW775">
        <f t="shared" si="1984"/>
        <v>0</v>
      </c>
      <c r="DX775">
        <f t="shared" si="1985"/>
        <v>0</v>
      </c>
      <c r="DY775">
        <f t="shared" si="1985"/>
        <v>0</v>
      </c>
      <c r="DZ775">
        <f t="shared" si="1985"/>
        <v>0</v>
      </c>
    </row>
    <row r="776" spans="1:130">
      <c r="A776" s="106" t="str">
        <f>IF(LEFT(B882,1)&lt;&gt;"",IF(LEFT(B882,1)&lt;&gt;" ",COUNT($A$66:A775)+1,""),"")</f>
        <v/>
      </c>
      <c r="B776" s="19" t="s">
        <v>205</v>
      </c>
      <c r="C776" s="96"/>
      <c r="D776" s="18">
        <v>0</v>
      </c>
      <c r="E776" s="18">
        <v>0</v>
      </c>
      <c r="F776" s="18">
        <v>0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18">
        <v>0</v>
      </c>
      <c r="N776" s="18">
        <v>0</v>
      </c>
      <c r="O776" s="18">
        <v>0</v>
      </c>
      <c r="P776" s="18">
        <v>0</v>
      </c>
      <c r="Q776" s="18">
        <v>0</v>
      </c>
      <c r="R776" s="18">
        <v>0</v>
      </c>
      <c r="S776" s="18">
        <v>0</v>
      </c>
      <c r="T776" s="18">
        <v>0</v>
      </c>
      <c r="U776" s="18">
        <v>0</v>
      </c>
      <c r="V776" s="18">
        <v>0</v>
      </c>
      <c r="W776" s="18">
        <v>0</v>
      </c>
      <c r="X776" s="18">
        <v>0</v>
      </c>
      <c r="Y776" s="18">
        <v>0</v>
      </c>
      <c r="Z776" s="18">
        <v>0</v>
      </c>
      <c r="AA776" s="18">
        <v>0</v>
      </c>
      <c r="AB776" s="18">
        <v>0</v>
      </c>
      <c r="AC776" s="18">
        <v>0</v>
      </c>
      <c r="AD776" s="18">
        <v>0</v>
      </c>
      <c r="AE776" s="18">
        <v>40.035096799999998</v>
      </c>
      <c r="AF776" s="18">
        <v>78.796957599999999</v>
      </c>
      <c r="AG776" s="18">
        <v>57.311881899999996</v>
      </c>
      <c r="AH776" s="18">
        <v>117.06497169999999</v>
      </c>
      <c r="AI776" s="18">
        <v>175.3108742</v>
      </c>
      <c r="AJ776" s="18">
        <v>224.16750160000004</v>
      </c>
      <c r="AK776" s="18">
        <v>258.18222260000005</v>
      </c>
      <c r="AL776" s="18">
        <v>320.43094339999999</v>
      </c>
      <c r="AM776" s="18">
        <v>325.7820256</v>
      </c>
      <c r="AN776" s="18">
        <v>309.37192980000003</v>
      </c>
      <c r="AO776" s="18">
        <v>295.3505672</v>
      </c>
      <c r="AP776" s="18">
        <v>298.17941330000002</v>
      </c>
      <c r="AQ776" s="18">
        <v>293.4462997</v>
      </c>
      <c r="AR776" s="18">
        <v>326.93668510000003</v>
      </c>
      <c r="AS776" s="18">
        <v>370.64548689999998</v>
      </c>
      <c r="AT776" s="18">
        <v>452.13941840000001</v>
      </c>
      <c r="AU776" s="18">
        <v>530.91169420000006</v>
      </c>
      <c r="AV776" s="18">
        <v>586.30487360000006</v>
      </c>
      <c r="AW776" s="18">
        <v>567.91761029999998</v>
      </c>
      <c r="AX776" s="18">
        <v>603.06829149999999</v>
      </c>
      <c r="AY776" s="18">
        <v>634.64379819999988</v>
      </c>
      <c r="AZ776" s="18">
        <v>635.79634969999995</v>
      </c>
      <c r="BA776" s="18">
        <v>648.2640462999999</v>
      </c>
      <c r="BB776" s="18">
        <v>652.28224419999992</v>
      </c>
      <c r="BC776" s="18">
        <v>653.65219589999992</v>
      </c>
      <c r="BD776" s="18">
        <v>642.43592569999998</v>
      </c>
      <c r="BE776" s="25">
        <v>222.11838750000001</v>
      </c>
      <c r="BF776" s="18">
        <v>218.89567869999999</v>
      </c>
      <c r="BG776" s="18">
        <v>225.5001536</v>
      </c>
      <c r="BH776" s="18">
        <v>231.87914559999999</v>
      </c>
      <c r="BI776" s="18">
        <v>228.90669130000001</v>
      </c>
      <c r="BJ776" s="18">
        <v>241.3402949</v>
      </c>
      <c r="BK776" s="34">
        <v>227.78622919999998</v>
      </c>
      <c r="BL776" s="18">
        <v>308.94219600000002</v>
      </c>
      <c r="BM776" s="118">
        <v>274.15226719999998</v>
      </c>
      <c r="BN776" s="118">
        <v>350</v>
      </c>
      <c r="BO776" s="103"/>
      <c r="BP776">
        <f t="shared" si="1986"/>
        <v>0</v>
      </c>
      <c r="BQ776">
        <f t="shared" si="1986"/>
        <v>0</v>
      </c>
      <c r="BR776">
        <f t="shared" si="1986"/>
        <v>0</v>
      </c>
      <c r="BS776">
        <f t="shared" si="1986"/>
        <v>0</v>
      </c>
      <c r="BT776">
        <f t="shared" si="1986"/>
        <v>0</v>
      </c>
      <c r="BU776">
        <f t="shared" si="1986"/>
        <v>0</v>
      </c>
      <c r="BV776">
        <f t="shared" si="1986"/>
        <v>0</v>
      </c>
      <c r="BW776">
        <f t="shared" si="1986"/>
        <v>0</v>
      </c>
      <c r="BX776">
        <f t="shared" si="1986"/>
        <v>0</v>
      </c>
      <c r="BY776">
        <f t="shared" si="1986"/>
        <v>0</v>
      </c>
      <c r="BZ776">
        <f t="shared" si="1987"/>
        <v>0</v>
      </c>
      <c r="CA776">
        <f t="shared" si="1987"/>
        <v>0</v>
      </c>
      <c r="CB776">
        <f t="shared" si="1987"/>
        <v>0</v>
      </c>
      <c r="CC776">
        <f t="shared" si="1987"/>
        <v>0</v>
      </c>
      <c r="CD776">
        <f t="shared" si="1987"/>
        <v>0</v>
      </c>
      <c r="CE776">
        <f t="shared" si="1987"/>
        <v>0</v>
      </c>
      <c r="CF776">
        <f t="shared" si="1987"/>
        <v>0</v>
      </c>
      <c r="CG776">
        <f t="shared" si="1987"/>
        <v>0</v>
      </c>
      <c r="CH776">
        <f t="shared" si="1987"/>
        <v>0</v>
      </c>
      <c r="CI776">
        <f t="shared" si="1987"/>
        <v>0</v>
      </c>
      <c r="CJ776">
        <f t="shared" si="1988"/>
        <v>0</v>
      </c>
      <c r="CK776">
        <f t="shared" si="1988"/>
        <v>0</v>
      </c>
      <c r="CL776">
        <f t="shared" si="1988"/>
        <v>0</v>
      </c>
      <c r="CM776">
        <f t="shared" si="1988"/>
        <v>0</v>
      </c>
      <c r="CN776">
        <f t="shared" si="1988"/>
        <v>0</v>
      </c>
      <c r="CO776">
        <f t="shared" si="1988"/>
        <v>0</v>
      </c>
      <c r="CP776">
        <f t="shared" si="1988"/>
        <v>0</v>
      </c>
      <c r="CQ776">
        <f t="shared" si="1988"/>
        <v>0</v>
      </c>
      <c r="CR776">
        <f t="shared" si="1988"/>
        <v>0</v>
      </c>
      <c r="CS776">
        <f t="shared" si="1988"/>
        <v>0</v>
      </c>
      <c r="CT776">
        <f t="shared" si="1989"/>
        <v>0</v>
      </c>
      <c r="CU776">
        <f t="shared" si="1989"/>
        <v>0</v>
      </c>
      <c r="CV776">
        <f t="shared" si="1989"/>
        <v>0</v>
      </c>
      <c r="CW776">
        <f t="shared" si="1989"/>
        <v>0</v>
      </c>
      <c r="CX776">
        <f t="shared" si="1989"/>
        <v>0</v>
      </c>
      <c r="CY776">
        <f t="shared" si="1989"/>
        <v>0</v>
      </c>
      <c r="CZ776">
        <f t="shared" si="1989"/>
        <v>0</v>
      </c>
      <c r="DA776">
        <f t="shared" si="1989"/>
        <v>0</v>
      </c>
      <c r="DB776">
        <f t="shared" si="1989"/>
        <v>0</v>
      </c>
      <c r="DC776">
        <f t="shared" si="1989"/>
        <v>0</v>
      </c>
      <c r="DD776">
        <f t="shared" si="1990"/>
        <v>0</v>
      </c>
      <c r="DE776">
        <f t="shared" si="1990"/>
        <v>0</v>
      </c>
      <c r="DF776">
        <f t="shared" si="1990"/>
        <v>0</v>
      </c>
      <c r="DG776">
        <f t="shared" si="1990"/>
        <v>0</v>
      </c>
      <c r="DH776">
        <f t="shared" si="1990"/>
        <v>0</v>
      </c>
      <c r="DI776">
        <f t="shared" si="1990"/>
        <v>0</v>
      </c>
      <c r="DJ776">
        <f t="shared" si="1992"/>
        <v>0</v>
      </c>
      <c r="DK776">
        <f t="shared" si="1992"/>
        <v>0</v>
      </c>
      <c r="DL776">
        <f t="shared" si="1991"/>
        <v>0</v>
      </c>
      <c r="DM776">
        <f t="shared" si="1991"/>
        <v>0</v>
      </c>
      <c r="DN776">
        <f t="shared" si="1991"/>
        <v>0</v>
      </c>
      <c r="DO776">
        <f t="shared" si="1991"/>
        <v>0</v>
      </c>
      <c r="DP776">
        <f t="shared" si="1991"/>
        <v>0</v>
      </c>
      <c r="DQ776">
        <f t="shared" si="1991"/>
        <v>0</v>
      </c>
      <c r="DR776">
        <f t="shared" si="1991"/>
        <v>0</v>
      </c>
      <c r="DS776">
        <f t="shared" si="1991"/>
        <v>0</v>
      </c>
      <c r="DT776">
        <f t="shared" si="1991"/>
        <v>0</v>
      </c>
      <c r="DU776">
        <f t="shared" si="1991"/>
        <v>0</v>
      </c>
      <c r="DV776">
        <f t="shared" si="1991"/>
        <v>0</v>
      </c>
      <c r="DW776">
        <f t="shared" si="1984"/>
        <v>0</v>
      </c>
      <c r="DX776">
        <f t="shared" si="1985"/>
        <v>0</v>
      </c>
      <c r="DY776">
        <f t="shared" si="1985"/>
        <v>0</v>
      </c>
      <c r="DZ776">
        <f t="shared" si="1985"/>
        <v>0</v>
      </c>
    </row>
    <row r="777" spans="1:130">
      <c r="A777" s="106"/>
      <c r="B777" s="55" t="s">
        <v>21</v>
      </c>
      <c r="C777" s="96"/>
      <c r="D777" s="18">
        <v>0</v>
      </c>
      <c r="E777" s="18">
        <v>0</v>
      </c>
      <c r="F777" s="18">
        <v>0</v>
      </c>
      <c r="G777" s="18">
        <v>0</v>
      </c>
      <c r="H777" s="18">
        <v>384</v>
      </c>
      <c r="I777" s="18">
        <v>0</v>
      </c>
      <c r="J777" s="18">
        <v>0</v>
      </c>
      <c r="K777" s="18">
        <v>0</v>
      </c>
      <c r="L777" s="18">
        <v>0</v>
      </c>
      <c r="M777" s="18">
        <v>0</v>
      </c>
      <c r="N777" s="18">
        <v>0</v>
      </c>
      <c r="O777" s="18">
        <v>0</v>
      </c>
      <c r="P777" s="18">
        <v>0</v>
      </c>
      <c r="Q777" s="18">
        <v>0</v>
      </c>
      <c r="R777" s="18">
        <v>0</v>
      </c>
      <c r="S777" s="18">
        <v>0</v>
      </c>
      <c r="T777" s="18">
        <v>0</v>
      </c>
      <c r="U777" s="18">
        <v>0</v>
      </c>
      <c r="V777" s="18">
        <v>0</v>
      </c>
      <c r="W777" s="18">
        <v>0</v>
      </c>
      <c r="X777" s="18">
        <v>0</v>
      </c>
      <c r="Y777" s="18">
        <v>0</v>
      </c>
      <c r="Z777" s="18">
        <v>0</v>
      </c>
      <c r="AA777" s="18">
        <v>0</v>
      </c>
      <c r="AB777" s="18">
        <v>0</v>
      </c>
      <c r="AC777" s="18">
        <v>381</v>
      </c>
      <c r="AD777" s="18">
        <v>0</v>
      </c>
      <c r="AE777" s="18">
        <v>1339</v>
      </c>
      <c r="AF777" s="18">
        <v>0</v>
      </c>
      <c r="AG777" s="18">
        <v>0</v>
      </c>
      <c r="AH777" s="18">
        <v>0</v>
      </c>
      <c r="AI777" s="18">
        <v>0</v>
      </c>
      <c r="AJ777" s="18">
        <v>0</v>
      </c>
      <c r="AK777" s="18">
        <v>0</v>
      </c>
      <c r="AL777" s="18">
        <v>0</v>
      </c>
      <c r="AM777" s="18">
        <v>0</v>
      </c>
      <c r="AN777" s="18">
        <v>0</v>
      </c>
      <c r="AO777" s="18">
        <v>0</v>
      </c>
      <c r="AP777" s="18">
        <v>0</v>
      </c>
      <c r="AQ777" s="18">
        <v>0</v>
      </c>
      <c r="AR777" s="18">
        <v>0</v>
      </c>
      <c r="AS777" s="18">
        <v>0</v>
      </c>
      <c r="AT777" s="18">
        <v>0</v>
      </c>
      <c r="AU777" s="18">
        <v>0</v>
      </c>
      <c r="AV777" s="18">
        <v>0</v>
      </c>
      <c r="AW777" s="18">
        <v>0</v>
      </c>
      <c r="AX777" s="18">
        <v>0</v>
      </c>
      <c r="AY777" s="18">
        <v>0</v>
      </c>
      <c r="AZ777" s="18">
        <v>0</v>
      </c>
      <c r="BA777" s="18">
        <v>0</v>
      </c>
      <c r="BB777" s="18">
        <v>0</v>
      </c>
      <c r="BC777" s="18">
        <v>0</v>
      </c>
      <c r="BD777" s="18">
        <v>0</v>
      </c>
      <c r="BE777" s="25">
        <v>0</v>
      </c>
      <c r="BF777" s="18">
        <v>0</v>
      </c>
      <c r="BG777" s="18">
        <v>0</v>
      </c>
      <c r="BH777" s="118">
        <v>0</v>
      </c>
      <c r="BI777" s="118">
        <v>0</v>
      </c>
      <c r="BJ777" s="118">
        <v>0</v>
      </c>
      <c r="BK777" s="118">
        <v>0</v>
      </c>
      <c r="BL777" s="118">
        <v>0</v>
      </c>
      <c r="BM777" s="118">
        <v>0</v>
      </c>
      <c r="BN777" s="118">
        <v>0</v>
      </c>
      <c r="BO777" s="103"/>
      <c r="BP777">
        <f t="shared" si="1986"/>
        <v>0</v>
      </c>
      <c r="BQ777">
        <f t="shared" si="1986"/>
        <v>0</v>
      </c>
      <c r="BR777">
        <f t="shared" si="1986"/>
        <v>0</v>
      </c>
      <c r="BS777">
        <f t="shared" si="1986"/>
        <v>0</v>
      </c>
      <c r="BT777">
        <f t="shared" si="1986"/>
        <v>0</v>
      </c>
      <c r="BU777">
        <f t="shared" si="1986"/>
        <v>0</v>
      </c>
      <c r="BV777">
        <f t="shared" si="1986"/>
        <v>0</v>
      </c>
      <c r="BW777">
        <f t="shared" si="1986"/>
        <v>0</v>
      </c>
      <c r="BX777">
        <f t="shared" si="1986"/>
        <v>0</v>
      </c>
      <c r="BY777">
        <f t="shared" si="1986"/>
        <v>0</v>
      </c>
      <c r="BZ777">
        <f t="shared" si="1987"/>
        <v>0</v>
      </c>
      <c r="CA777">
        <f t="shared" si="1987"/>
        <v>0</v>
      </c>
      <c r="CB777">
        <f t="shared" si="1987"/>
        <v>0</v>
      </c>
      <c r="CC777">
        <f t="shared" si="1987"/>
        <v>0</v>
      </c>
      <c r="CD777">
        <f t="shared" si="1987"/>
        <v>0</v>
      </c>
      <c r="CE777">
        <f t="shared" si="1987"/>
        <v>0</v>
      </c>
      <c r="CF777">
        <f t="shared" si="1987"/>
        <v>0</v>
      </c>
      <c r="CG777">
        <f t="shared" si="1987"/>
        <v>0</v>
      </c>
      <c r="CH777">
        <f t="shared" si="1987"/>
        <v>0</v>
      </c>
      <c r="CI777">
        <f t="shared" si="1987"/>
        <v>0</v>
      </c>
      <c r="CJ777">
        <f t="shared" si="1988"/>
        <v>0</v>
      </c>
      <c r="CK777">
        <f t="shared" si="1988"/>
        <v>0</v>
      </c>
      <c r="CL777">
        <f t="shared" si="1988"/>
        <v>0</v>
      </c>
      <c r="CM777">
        <f t="shared" si="1988"/>
        <v>0</v>
      </c>
      <c r="CN777">
        <f t="shared" si="1988"/>
        <v>0</v>
      </c>
      <c r="CO777">
        <f t="shared" si="1988"/>
        <v>0</v>
      </c>
      <c r="CP777">
        <f t="shared" si="1988"/>
        <v>0</v>
      </c>
      <c r="CQ777">
        <f t="shared" si="1988"/>
        <v>0</v>
      </c>
      <c r="CR777">
        <f t="shared" si="1988"/>
        <v>0</v>
      </c>
      <c r="CS777">
        <f t="shared" si="1988"/>
        <v>0</v>
      </c>
      <c r="CT777">
        <f t="shared" si="1989"/>
        <v>0</v>
      </c>
      <c r="CU777">
        <f t="shared" si="1989"/>
        <v>0</v>
      </c>
      <c r="CV777">
        <f t="shared" si="1989"/>
        <v>0</v>
      </c>
      <c r="CW777">
        <f t="shared" si="1989"/>
        <v>0</v>
      </c>
      <c r="CX777">
        <f t="shared" si="1989"/>
        <v>0</v>
      </c>
      <c r="CY777">
        <f t="shared" si="1989"/>
        <v>0</v>
      </c>
      <c r="CZ777">
        <f t="shared" si="1989"/>
        <v>0</v>
      </c>
      <c r="DA777">
        <f t="shared" si="1989"/>
        <v>0</v>
      </c>
      <c r="DB777">
        <f t="shared" si="1989"/>
        <v>0</v>
      </c>
      <c r="DC777">
        <f t="shared" si="1989"/>
        <v>0</v>
      </c>
      <c r="DD777">
        <f t="shared" si="1990"/>
        <v>0</v>
      </c>
      <c r="DE777">
        <f t="shared" si="1990"/>
        <v>0</v>
      </c>
      <c r="DF777">
        <f t="shared" si="1990"/>
        <v>0</v>
      </c>
      <c r="DG777">
        <f t="shared" si="1990"/>
        <v>0</v>
      </c>
      <c r="DH777">
        <f t="shared" si="1990"/>
        <v>0</v>
      </c>
      <c r="DI777">
        <f t="shared" si="1990"/>
        <v>0</v>
      </c>
      <c r="DJ777">
        <f t="shared" si="1992"/>
        <v>0</v>
      </c>
      <c r="DK777">
        <f t="shared" si="1992"/>
        <v>0</v>
      </c>
      <c r="DL777">
        <f t="shared" si="1991"/>
        <v>0</v>
      </c>
      <c r="DM777">
        <f t="shared" si="1991"/>
        <v>0</v>
      </c>
      <c r="DN777">
        <f t="shared" si="1991"/>
        <v>0</v>
      </c>
      <c r="DO777">
        <f t="shared" si="1991"/>
        <v>0</v>
      </c>
      <c r="DP777">
        <f t="shared" si="1991"/>
        <v>0</v>
      </c>
      <c r="DQ777">
        <f t="shared" si="1991"/>
        <v>0</v>
      </c>
      <c r="DR777">
        <f t="shared" si="1991"/>
        <v>0</v>
      </c>
      <c r="DS777">
        <f t="shared" si="1991"/>
        <v>0</v>
      </c>
      <c r="DT777">
        <f t="shared" si="1991"/>
        <v>0</v>
      </c>
      <c r="DU777">
        <f t="shared" si="1991"/>
        <v>0</v>
      </c>
      <c r="DV777">
        <f t="shared" si="1991"/>
        <v>0</v>
      </c>
      <c r="DW777">
        <f t="shared" si="1984"/>
        <v>0</v>
      </c>
      <c r="DX777">
        <f t="shared" si="1985"/>
        <v>0</v>
      </c>
      <c r="DY777">
        <f t="shared" si="1985"/>
        <v>0</v>
      </c>
      <c r="DZ777">
        <f t="shared" si="1985"/>
        <v>0</v>
      </c>
    </row>
    <row r="778" spans="1:130" ht="15.75">
      <c r="A778" s="106"/>
      <c r="B778" s="32"/>
      <c r="C778" s="96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25"/>
      <c r="BF778" s="25"/>
      <c r="BG778" s="18"/>
      <c r="BH778" s="2"/>
      <c r="BI778" s="2"/>
      <c r="BJ778" s="2"/>
      <c r="BK778" s="2"/>
      <c r="BL778" s="2"/>
      <c r="BM778" s="2"/>
      <c r="BN778" s="2"/>
      <c r="BO778" s="103"/>
    </row>
    <row r="779" spans="1:130">
      <c r="A779" s="105">
        <f>IF(LEFT(B779,1)&lt;&gt;"",IF(LEFT(B779,1)&lt;&gt;" ",COUNT($A$66:A778)+1,""),"")</f>
        <v>99</v>
      </c>
      <c r="B779" s="32" t="s">
        <v>213</v>
      </c>
      <c r="C779" s="96">
        <v>4</v>
      </c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22">
        <f>AH780</f>
        <v>0</v>
      </c>
      <c r="AI779" s="22">
        <f t="shared" ref="AI779:AN779" si="1993">AI780</f>
        <v>0</v>
      </c>
      <c r="AJ779" s="22">
        <f t="shared" si="1993"/>
        <v>0</v>
      </c>
      <c r="AK779" s="22">
        <f t="shared" si="1993"/>
        <v>0</v>
      </c>
      <c r="AL779" s="22">
        <f t="shared" si="1993"/>
        <v>0</v>
      </c>
      <c r="AM779" s="22">
        <f t="shared" si="1993"/>
        <v>0</v>
      </c>
      <c r="AN779" s="22">
        <f t="shared" si="1993"/>
        <v>0</v>
      </c>
      <c r="AO779" s="22">
        <f>SUM(AO780)</f>
        <v>6.317365269461078</v>
      </c>
      <c r="AP779" s="22">
        <f t="shared" ref="AP779:BN779" si="1994">SUM(AP780)</f>
        <v>0</v>
      </c>
      <c r="AQ779" s="22">
        <f t="shared" si="1994"/>
        <v>0</v>
      </c>
      <c r="AR779" s="22">
        <f t="shared" si="1994"/>
        <v>0</v>
      </c>
      <c r="AS779" s="22">
        <f t="shared" si="1994"/>
        <v>0</v>
      </c>
      <c r="AT779" s="22">
        <f t="shared" si="1994"/>
        <v>0</v>
      </c>
      <c r="AU779" s="22">
        <f t="shared" si="1994"/>
        <v>0</v>
      </c>
      <c r="AV779" s="22">
        <f t="shared" si="1994"/>
        <v>0</v>
      </c>
      <c r="AW779" s="22">
        <f t="shared" si="1994"/>
        <v>0</v>
      </c>
      <c r="AX779" s="22">
        <f t="shared" si="1994"/>
        <v>0</v>
      </c>
      <c r="AY779" s="22">
        <f t="shared" si="1994"/>
        <v>0</v>
      </c>
      <c r="AZ779" s="22">
        <f t="shared" si="1994"/>
        <v>0</v>
      </c>
      <c r="BA779" s="22">
        <f t="shared" si="1994"/>
        <v>0</v>
      </c>
      <c r="BB779" s="22">
        <f t="shared" si="1994"/>
        <v>0</v>
      </c>
      <c r="BC779" s="22">
        <f t="shared" si="1994"/>
        <v>0</v>
      </c>
      <c r="BD779" s="22">
        <f t="shared" si="1994"/>
        <v>0</v>
      </c>
      <c r="BE779" s="22">
        <f t="shared" si="1994"/>
        <v>0</v>
      </c>
      <c r="BF779" s="22">
        <f t="shared" si="1994"/>
        <v>0</v>
      </c>
      <c r="BG779" s="22">
        <f t="shared" si="1994"/>
        <v>0</v>
      </c>
      <c r="BH779" s="22">
        <f t="shared" si="1994"/>
        <v>0</v>
      </c>
      <c r="BI779" s="22">
        <f t="shared" si="1994"/>
        <v>0</v>
      </c>
      <c r="BJ779" s="22">
        <f t="shared" si="1994"/>
        <v>0</v>
      </c>
      <c r="BK779" s="22">
        <f t="shared" si="1994"/>
        <v>0</v>
      </c>
      <c r="BL779" s="22">
        <f t="shared" si="1994"/>
        <v>0</v>
      </c>
      <c r="BM779" s="22">
        <f t="shared" si="1994"/>
        <v>0</v>
      </c>
      <c r="BN779" s="22">
        <f t="shared" si="1994"/>
        <v>0</v>
      </c>
      <c r="BO779" s="103"/>
      <c r="BP779">
        <f t="shared" ref="BP779:BY781" si="1995">IF($C779&lt;&gt;"",IF(D779&gt;0,1,0),0)</f>
        <v>0</v>
      </c>
      <c r="BQ779">
        <f t="shared" si="1995"/>
        <v>0</v>
      </c>
      <c r="BR779">
        <f t="shared" si="1995"/>
        <v>0</v>
      </c>
      <c r="BS779">
        <f t="shared" si="1995"/>
        <v>0</v>
      </c>
      <c r="BT779">
        <f t="shared" si="1995"/>
        <v>0</v>
      </c>
      <c r="BU779">
        <f t="shared" si="1995"/>
        <v>0</v>
      </c>
      <c r="BV779">
        <f t="shared" si="1995"/>
        <v>0</v>
      </c>
      <c r="BW779">
        <f t="shared" si="1995"/>
        <v>0</v>
      </c>
      <c r="BX779">
        <f t="shared" si="1995"/>
        <v>0</v>
      </c>
      <c r="BY779">
        <f t="shared" si="1995"/>
        <v>0</v>
      </c>
      <c r="BZ779">
        <f t="shared" ref="BZ779:CI781" si="1996">IF($C779&lt;&gt;"",IF(N779&gt;0,1,0),0)</f>
        <v>0</v>
      </c>
      <c r="CA779">
        <f t="shared" si="1996"/>
        <v>0</v>
      </c>
      <c r="CB779">
        <f t="shared" si="1996"/>
        <v>0</v>
      </c>
      <c r="CC779">
        <f t="shared" si="1996"/>
        <v>0</v>
      </c>
      <c r="CD779">
        <f t="shared" si="1996"/>
        <v>0</v>
      </c>
      <c r="CE779">
        <f t="shared" si="1996"/>
        <v>0</v>
      </c>
      <c r="CF779">
        <f t="shared" si="1996"/>
        <v>0</v>
      </c>
      <c r="CG779">
        <f t="shared" si="1996"/>
        <v>0</v>
      </c>
      <c r="CH779">
        <f t="shared" si="1996"/>
        <v>0</v>
      </c>
      <c r="CI779">
        <f t="shared" si="1996"/>
        <v>0</v>
      </c>
      <c r="CJ779">
        <f t="shared" ref="CJ779:CS781" si="1997">IF($C779&lt;&gt;"",IF(X779&gt;0,1,0),0)</f>
        <v>0</v>
      </c>
      <c r="CK779">
        <f t="shared" si="1997"/>
        <v>0</v>
      </c>
      <c r="CL779">
        <f t="shared" si="1997"/>
        <v>0</v>
      </c>
      <c r="CM779">
        <f t="shared" si="1997"/>
        <v>0</v>
      </c>
      <c r="CN779">
        <f t="shared" si="1997"/>
        <v>0</v>
      </c>
      <c r="CO779">
        <f t="shared" si="1997"/>
        <v>0</v>
      </c>
      <c r="CP779">
        <f t="shared" si="1997"/>
        <v>0</v>
      </c>
      <c r="CQ779">
        <f t="shared" si="1997"/>
        <v>0</v>
      </c>
      <c r="CR779">
        <f t="shared" si="1997"/>
        <v>0</v>
      </c>
      <c r="CS779">
        <f t="shared" si="1997"/>
        <v>0</v>
      </c>
      <c r="CT779">
        <f t="shared" ref="CT779:DC781" si="1998">IF($C779&lt;&gt;"",IF(AH779&gt;0,1,0),0)</f>
        <v>0</v>
      </c>
      <c r="CU779">
        <f t="shared" si="1998"/>
        <v>0</v>
      </c>
      <c r="CV779">
        <f t="shared" si="1998"/>
        <v>0</v>
      </c>
      <c r="CW779">
        <f t="shared" si="1998"/>
        <v>0</v>
      </c>
      <c r="CX779">
        <f t="shared" si="1998"/>
        <v>0</v>
      </c>
      <c r="CY779">
        <f t="shared" si="1998"/>
        <v>0</v>
      </c>
      <c r="CZ779">
        <f t="shared" si="1998"/>
        <v>0</v>
      </c>
      <c r="DA779">
        <f t="shared" si="1998"/>
        <v>1</v>
      </c>
      <c r="DB779">
        <f t="shared" si="1998"/>
        <v>0</v>
      </c>
      <c r="DC779">
        <f t="shared" si="1998"/>
        <v>0</v>
      </c>
      <c r="DD779">
        <f t="shared" ref="DD779:DM781" si="1999">IF($C779&lt;&gt;"",IF(AR779&gt;0,1,0),0)</f>
        <v>0</v>
      </c>
      <c r="DE779">
        <f t="shared" si="1999"/>
        <v>0</v>
      </c>
      <c r="DF779">
        <f t="shared" si="1999"/>
        <v>0</v>
      </c>
      <c r="DG779">
        <f t="shared" si="1999"/>
        <v>0</v>
      </c>
      <c r="DH779">
        <f t="shared" si="1999"/>
        <v>0</v>
      </c>
      <c r="DI779">
        <f t="shared" si="1999"/>
        <v>0</v>
      </c>
      <c r="DJ779">
        <f t="shared" si="1999"/>
        <v>0</v>
      </c>
      <c r="DK779">
        <f t="shared" si="1999"/>
        <v>0</v>
      </c>
      <c r="DL779">
        <f t="shared" si="1999"/>
        <v>0</v>
      </c>
      <c r="DM779">
        <f t="shared" si="1999"/>
        <v>0</v>
      </c>
      <c r="DN779">
        <f t="shared" ref="DN779:DW781" si="2000">IF($C779&lt;&gt;"",IF(BB779&gt;0,1,0),0)</f>
        <v>0</v>
      </c>
      <c r="DO779">
        <f t="shared" si="2000"/>
        <v>0</v>
      </c>
      <c r="DP779">
        <f t="shared" si="2000"/>
        <v>0</v>
      </c>
      <c r="DQ779">
        <f t="shared" si="2000"/>
        <v>0</v>
      </c>
      <c r="DR779">
        <f t="shared" si="2000"/>
        <v>0</v>
      </c>
      <c r="DS779">
        <f t="shared" si="2000"/>
        <v>0</v>
      </c>
      <c r="DT779">
        <f t="shared" si="2000"/>
        <v>0</v>
      </c>
      <c r="DU779">
        <f t="shared" si="2000"/>
        <v>0</v>
      </c>
      <c r="DV779">
        <f t="shared" si="2000"/>
        <v>0</v>
      </c>
      <c r="DW779">
        <f t="shared" si="2000"/>
        <v>0</v>
      </c>
      <c r="DX779">
        <f t="shared" ref="DX779:DZ781" si="2001">IF($C779&lt;&gt;"",IF(BL779&gt;0,1,0),0)</f>
        <v>0</v>
      </c>
      <c r="DY779">
        <f t="shared" si="2001"/>
        <v>0</v>
      </c>
      <c r="DZ779">
        <f t="shared" si="2001"/>
        <v>0</v>
      </c>
    </row>
    <row r="780" spans="1:130">
      <c r="A780" s="105"/>
      <c r="B780" s="19" t="s">
        <v>3</v>
      </c>
      <c r="C780" s="96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>
        <v>0</v>
      </c>
      <c r="AI780" s="18">
        <v>0</v>
      </c>
      <c r="AJ780" s="18">
        <v>0</v>
      </c>
      <c r="AK780" s="18">
        <v>0</v>
      </c>
      <c r="AL780" s="18">
        <v>0</v>
      </c>
      <c r="AM780" s="18">
        <v>0</v>
      </c>
      <c r="AN780" s="18">
        <v>0</v>
      </c>
      <c r="AO780" s="18">
        <f>844/133.6</f>
        <v>6.317365269461078</v>
      </c>
      <c r="AP780" s="18">
        <v>0</v>
      </c>
      <c r="AQ780" s="18">
        <v>0</v>
      </c>
      <c r="AR780" s="18">
        <v>0</v>
      </c>
      <c r="AS780" s="18">
        <v>0</v>
      </c>
      <c r="AT780" s="18">
        <v>0</v>
      </c>
      <c r="AU780" s="18">
        <v>0</v>
      </c>
      <c r="AV780" s="18">
        <v>0</v>
      </c>
      <c r="AW780" s="18">
        <v>0</v>
      </c>
      <c r="AX780" s="18">
        <v>0</v>
      </c>
      <c r="AY780" s="18">
        <v>0</v>
      </c>
      <c r="AZ780" s="18">
        <v>0</v>
      </c>
      <c r="BA780" s="18">
        <v>0</v>
      </c>
      <c r="BB780" s="18">
        <v>0</v>
      </c>
      <c r="BC780" s="18">
        <v>0</v>
      </c>
      <c r="BD780" s="18">
        <v>0</v>
      </c>
      <c r="BE780" s="18">
        <v>0</v>
      </c>
      <c r="BF780" s="18">
        <v>0</v>
      </c>
      <c r="BG780" s="18">
        <v>0</v>
      </c>
      <c r="BH780" s="18">
        <v>0</v>
      </c>
      <c r="BI780" s="18">
        <v>0</v>
      </c>
      <c r="BJ780" s="18">
        <v>0</v>
      </c>
      <c r="BK780" s="18">
        <v>0</v>
      </c>
      <c r="BL780" s="18">
        <v>0</v>
      </c>
      <c r="BM780" s="18">
        <v>0</v>
      </c>
      <c r="BN780" s="18">
        <v>0</v>
      </c>
      <c r="BO780" s="103"/>
      <c r="BP780">
        <f t="shared" si="1995"/>
        <v>0</v>
      </c>
      <c r="BQ780">
        <f t="shared" si="1995"/>
        <v>0</v>
      </c>
      <c r="BR780">
        <f t="shared" si="1995"/>
        <v>0</v>
      </c>
      <c r="BS780">
        <f t="shared" si="1995"/>
        <v>0</v>
      </c>
      <c r="BT780">
        <f t="shared" si="1995"/>
        <v>0</v>
      </c>
      <c r="BU780">
        <f t="shared" si="1995"/>
        <v>0</v>
      </c>
      <c r="BV780">
        <f t="shared" si="1995"/>
        <v>0</v>
      </c>
      <c r="BW780">
        <f t="shared" si="1995"/>
        <v>0</v>
      </c>
      <c r="BX780">
        <f t="shared" si="1995"/>
        <v>0</v>
      </c>
      <c r="BY780">
        <f t="shared" si="1995"/>
        <v>0</v>
      </c>
      <c r="BZ780">
        <f t="shared" si="1996"/>
        <v>0</v>
      </c>
      <c r="CA780">
        <f t="shared" si="1996"/>
        <v>0</v>
      </c>
      <c r="CB780">
        <f t="shared" si="1996"/>
        <v>0</v>
      </c>
      <c r="CC780">
        <f t="shared" si="1996"/>
        <v>0</v>
      </c>
      <c r="CD780">
        <f t="shared" si="1996"/>
        <v>0</v>
      </c>
      <c r="CE780">
        <f t="shared" si="1996"/>
        <v>0</v>
      </c>
      <c r="CF780">
        <f t="shared" si="1996"/>
        <v>0</v>
      </c>
      <c r="CG780">
        <f t="shared" si="1996"/>
        <v>0</v>
      </c>
      <c r="CH780">
        <f t="shared" si="1996"/>
        <v>0</v>
      </c>
      <c r="CI780">
        <f t="shared" si="1996"/>
        <v>0</v>
      </c>
      <c r="CJ780">
        <f t="shared" si="1997"/>
        <v>0</v>
      </c>
      <c r="CK780">
        <f t="shared" si="1997"/>
        <v>0</v>
      </c>
      <c r="CL780">
        <f t="shared" si="1997"/>
        <v>0</v>
      </c>
      <c r="CM780">
        <f t="shared" si="1997"/>
        <v>0</v>
      </c>
      <c r="CN780">
        <f t="shared" si="1997"/>
        <v>0</v>
      </c>
      <c r="CO780">
        <f t="shared" si="1997"/>
        <v>0</v>
      </c>
      <c r="CP780">
        <f t="shared" si="1997"/>
        <v>0</v>
      </c>
      <c r="CQ780">
        <f t="shared" si="1997"/>
        <v>0</v>
      </c>
      <c r="CR780">
        <f t="shared" si="1997"/>
        <v>0</v>
      </c>
      <c r="CS780">
        <f t="shared" si="1997"/>
        <v>0</v>
      </c>
      <c r="CT780">
        <f t="shared" si="1998"/>
        <v>0</v>
      </c>
      <c r="CU780">
        <f t="shared" si="1998"/>
        <v>0</v>
      </c>
      <c r="CV780">
        <f t="shared" si="1998"/>
        <v>0</v>
      </c>
      <c r="CW780">
        <f t="shared" si="1998"/>
        <v>0</v>
      </c>
      <c r="CX780">
        <f t="shared" si="1998"/>
        <v>0</v>
      </c>
      <c r="CY780">
        <f t="shared" si="1998"/>
        <v>0</v>
      </c>
      <c r="CZ780">
        <f t="shared" si="1998"/>
        <v>0</v>
      </c>
      <c r="DA780">
        <f t="shared" si="1998"/>
        <v>0</v>
      </c>
      <c r="DB780">
        <f t="shared" si="1998"/>
        <v>0</v>
      </c>
      <c r="DC780">
        <f t="shared" si="1998"/>
        <v>0</v>
      </c>
      <c r="DD780">
        <f t="shared" si="1999"/>
        <v>0</v>
      </c>
      <c r="DE780">
        <f t="shared" si="1999"/>
        <v>0</v>
      </c>
      <c r="DF780">
        <f t="shared" si="1999"/>
        <v>0</v>
      </c>
      <c r="DG780">
        <f t="shared" si="1999"/>
        <v>0</v>
      </c>
      <c r="DH780">
        <f t="shared" si="1999"/>
        <v>0</v>
      </c>
      <c r="DI780">
        <f t="shared" si="1999"/>
        <v>0</v>
      </c>
      <c r="DJ780">
        <f t="shared" si="1999"/>
        <v>0</v>
      </c>
      <c r="DK780">
        <f t="shared" si="1999"/>
        <v>0</v>
      </c>
      <c r="DL780">
        <f t="shared" si="1999"/>
        <v>0</v>
      </c>
      <c r="DM780">
        <f t="shared" si="1999"/>
        <v>0</v>
      </c>
      <c r="DN780">
        <f t="shared" si="2000"/>
        <v>0</v>
      </c>
      <c r="DO780">
        <f t="shared" si="2000"/>
        <v>0</v>
      </c>
      <c r="DP780">
        <f t="shared" si="2000"/>
        <v>0</v>
      </c>
      <c r="DQ780">
        <f t="shared" si="2000"/>
        <v>0</v>
      </c>
      <c r="DR780">
        <f t="shared" si="2000"/>
        <v>0</v>
      </c>
      <c r="DS780">
        <f t="shared" si="2000"/>
        <v>0</v>
      </c>
      <c r="DT780">
        <f t="shared" si="2000"/>
        <v>0</v>
      </c>
      <c r="DU780">
        <f t="shared" si="2000"/>
        <v>0</v>
      </c>
      <c r="DV780">
        <f t="shared" si="2000"/>
        <v>0</v>
      </c>
      <c r="DW780">
        <f t="shared" si="2000"/>
        <v>0</v>
      </c>
      <c r="DX780">
        <f t="shared" si="2001"/>
        <v>0</v>
      </c>
      <c r="DY780">
        <f t="shared" si="2001"/>
        <v>0</v>
      </c>
      <c r="DZ780">
        <f t="shared" si="2001"/>
        <v>0</v>
      </c>
    </row>
    <row r="781" spans="1:130">
      <c r="A781" s="106"/>
      <c r="B781" s="55" t="s">
        <v>210</v>
      </c>
      <c r="C781" s="96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>
        <v>0</v>
      </c>
      <c r="AI781" s="18">
        <v>0</v>
      </c>
      <c r="AJ781" s="18">
        <v>0</v>
      </c>
      <c r="AK781" s="18">
        <v>0</v>
      </c>
      <c r="AL781" s="18">
        <v>0</v>
      </c>
      <c r="AM781" s="18">
        <v>0</v>
      </c>
      <c r="AN781" s="18">
        <v>0</v>
      </c>
      <c r="AO781" s="18">
        <v>0</v>
      </c>
      <c r="AP781" s="18">
        <v>0</v>
      </c>
      <c r="AQ781" s="18">
        <v>0</v>
      </c>
      <c r="AR781" s="18">
        <v>0</v>
      </c>
      <c r="AS781" s="18">
        <v>0</v>
      </c>
      <c r="AT781" s="18">
        <v>0</v>
      </c>
      <c r="AU781" s="18">
        <v>0</v>
      </c>
      <c r="AV781" s="18">
        <v>0</v>
      </c>
      <c r="AW781" s="18">
        <v>0</v>
      </c>
      <c r="AX781" s="18">
        <v>0</v>
      </c>
      <c r="AY781" s="18">
        <v>0</v>
      </c>
      <c r="AZ781" s="18">
        <v>0</v>
      </c>
      <c r="BA781" s="18">
        <v>0</v>
      </c>
      <c r="BB781" s="18">
        <v>0</v>
      </c>
      <c r="BC781" s="18">
        <v>0</v>
      </c>
      <c r="BD781" s="18">
        <v>0</v>
      </c>
      <c r="BE781" s="25">
        <v>0</v>
      </c>
      <c r="BF781" s="18">
        <v>0</v>
      </c>
      <c r="BG781" s="18">
        <v>0</v>
      </c>
      <c r="BH781" s="118">
        <v>276.19728377412434</v>
      </c>
      <c r="BI781" s="118">
        <v>0</v>
      </c>
      <c r="BJ781" s="118">
        <v>0</v>
      </c>
      <c r="BK781" s="118">
        <v>271.04136947218262</v>
      </c>
      <c r="BL781" s="118">
        <v>0</v>
      </c>
      <c r="BM781" s="118">
        <v>0</v>
      </c>
      <c r="BN781" s="118">
        <v>0</v>
      </c>
      <c r="BO781" s="103"/>
      <c r="BP781">
        <f t="shared" si="1995"/>
        <v>0</v>
      </c>
      <c r="BQ781">
        <f t="shared" si="1995"/>
        <v>0</v>
      </c>
      <c r="BR781">
        <f t="shared" si="1995"/>
        <v>0</v>
      </c>
      <c r="BS781">
        <f t="shared" si="1995"/>
        <v>0</v>
      </c>
      <c r="BT781">
        <f t="shared" si="1995"/>
        <v>0</v>
      </c>
      <c r="BU781">
        <f t="shared" si="1995"/>
        <v>0</v>
      </c>
      <c r="BV781">
        <f t="shared" si="1995"/>
        <v>0</v>
      </c>
      <c r="BW781">
        <f t="shared" si="1995"/>
        <v>0</v>
      </c>
      <c r="BX781">
        <f t="shared" si="1995"/>
        <v>0</v>
      </c>
      <c r="BY781">
        <f t="shared" si="1995"/>
        <v>0</v>
      </c>
      <c r="BZ781">
        <f t="shared" si="1996"/>
        <v>0</v>
      </c>
      <c r="CA781">
        <f t="shared" si="1996"/>
        <v>0</v>
      </c>
      <c r="CB781">
        <f t="shared" si="1996"/>
        <v>0</v>
      </c>
      <c r="CC781">
        <f t="shared" si="1996"/>
        <v>0</v>
      </c>
      <c r="CD781">
        <f t="shared" si="1996"/>
        <v>0</v>
      </c>
      <c r="CE781">
        <f t="shared" si="1996"/>
        <v>0</v>
      </c>
      <c r="CF781">
        <f t="shared" si="1996"/>
        <v>0</v>
      </c>
      <c r="CG781">
        <f t="shared" si="1996"/>
        <v>0</v>
      </c>
      <c r="CH781">
        <f t="shared" si="1996"/>
        <v>0</v>
      </c>
      <c r="CI781">
        <f t="shared" si="1996"/>
        <v>0</v>
      </c>
      <c r="CJ781">
        <f t="shared" si="1997"/>
        <v>0</v>
      </c>
      <c r="CK781">
        <f t="shared" si="1997"/>
        <v>0</v>
      </c>
      <c r="CL781">
        <f t="shared" si="1997"/>
        <v>0</v>
      </c>
      <c r="CM781">
        <f t="shared" si="1997"/>
        <v>0</v>
      </c>
      <c r="CN781">
        <f t="shared" si="1997"/>
        <v>0</v>
      </c>
      <c r="CO781">
        <f t="shared" si="1997"/>
        <v>0</v>
      </c>
      <c r="CP781">
        <f t="shared" si="1997"/>
        <v>0</v>
      </c>
      <c r="CQ781">
        <f t="shared" si="1997"/>
        <v>0</v>
      </c>
      <c r="CR781">
        <f t="shared" si="1997"/>
        <v>0</v>
      </c>
      <c r="CS781">
        <f t="shared" si="1997"/>
        <v>0</v>
      </c>
      <c r="CT781">
        <f t="shared" si="1998"/>
        <v>0</v>
      </c>
      <c r="CU781">
        <f t="shared" si="1998"/>
        <v>0</v>
      </c>
      <c r="CV781">
        <f t="shared" si="1998"/>
        <v>0</v>
      </c>
      <c r="CW781">
        <f t="shared" si="1998"/>
        <v>0</v>
      </c>
      <c r="CX781">
        <f t="shared" si="1998"/>
        <v>0</v>
      </c>
      <c r="CY781">
        <f t="shared" si="1998"/>
        <v>0</v>
      </c>
      <c r="CZ781">
        <f t="shared" si="1998"/>
        <v>0</v>
      </c>
      <c r="DA781">
        <f t="shared" si="1998"/>
        <v>0</v>
      </c>
      <c r="DB781">
        <f t="shared" si="1998"/>
        <v>0</v>
      </c>
      <c r="DC781">
        <f t="shared" si="1998"/>
        <v>0</v>
      </c>
      <c r="DD781">
        <f t="shared" si="1999"/>
        <v>0</v>
      </c>
      <c r="DE781">
        <f t="shared" si="1999"/>
        <v>0</v>
      </c>
      <c r="DF781">
        <f t="shared" si="1999"/>
        <v>0</v>
      </c>
      <c r="DG781">
        <f t="shared" si="1999"/>
        <v>0</v>
      </c>
      <c r="DH781">
        <f t="shared" si="1999"/>
        <v>0</v>
      </c>
      <c r="DI781">
        <f t="shared" si="1999"/>
        <v>0</v>
      </c>
      <c r="DJ781">
        <f t="shared" si="1999"/>
        <v>0</v>
      </c>
      <c r="DK781">
        <f t="shared" si="1999"/>
        <v>0</v>
      </c>
      <c r="DL781">
        <f t="shared" si="1999"/>
        <v>0</v>
      </c>
      <c r="DM781">
        <f t="shared" si="1999"/>
        <v>0</v>
      </c>
      <c r="DN781">
        <f t="shared" si="2000"/>
        <v>0</v>
      </c>
      <c r="DO781">
        <f t="shared" si="2000"/>
        <v>0</v>
      </c>
      <c r="DP781">
        <f t="shared" si="2000"/>
        <v>0</v>
      </c>
      <c r="DQ781">
        <f t="shared" si="2000"/>
        <v>0</v>
      </c>
      <c r="DR781">
        <f t="shared" si="2000"/>
        <v>0</v>
      </c>
      <c r="DS781">
        <f t="shared" si="2000"/>
        <v>0</v>
      </c>
      <c r="DT781">
        <f t="shared" si="2000"/>
        <v>0</v>
      </c>
      <c r="DU781">
        <f t="shared" si="2000"/>
        <v>0</v>
      </c>
      <c r="DV781">
        <f t="shared" si="2000"/>
        <v>0</v>
      </c>
      <c r="DW781">
        <f t="shared" si="2000"/>
        <v>0</v>
      </c>
      <c r="DX781">
        <f t="shared" si="2001"/>
        <v>0</v>
      </c>
      <c r="DY781">
        <f t="shared" si="2001"/>
        <v>0</v>
      </c>
      <c r="DZ781">
        <f t="shared" si="2001"/>
        <v>0</v>
      </c>
    </row>
    <row r="782" spans="1:130" ht="15.75">
      <c r="A782" s="106"/>
      <c r="B782" s="32"/>
      <c r="C782" s="96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25"/>
      <c r="BF782" s="18"/>
      <c r="BG782" s="18"/>
      <c r="BH782" s="118"/>
      <c r="BI782" s="118"/>
      <c r="BJ782" s="118"/>
      <c r="BK782" s="118"/>
      <c r="BL782" s="118"/>
      <c r="BM782" s="118"/>
      <c r="BN782" s="2"/>
      <c r="BO782" s="103"/>
    </row>
    <row r="783" spans="1:130">
      <c r="A783" s="105">
        <f>IF(LEFT(B783,1)&lt;&gt;"",IF(LEFT(B783,1)&lt;&gt;" ",COUNT($A$66:A782)+1,""),"")</f>
        <v>100</v>
      </c>
      <c r="B783" s="32" t="s">
        <v>108</v>
      </c>
      <c r="C783" s="96">
        <v>2</v>
      </c>
      <c r="D783" s="18"/>
      <c r="E783" s="18"/>
      <c r="F783" s="18"/>
      <c r="G783" s="18"/>
      <c r="H783" s="18"/>
      <c r="I783" s="18"/>
      <c r="J783" s="18"/>
      <c r="K783" s="18"/>
      <c r="L783" s="22">
        <f t="shared" ref="L783:AK783" si="2002">SUM(L785:L787)</f>
        <v>0</v>
      </c>
      <c r="M783" s="22">
        <f t="shared" si="2002"/>
        <v>0</v>
      </c>
      <c r="N783" s="22">
        <f t="shared" si="2002"/>
        <v>0</v>
      </c>
      <c r="O783" s="22">
        <f t="shared" si="2002"/>
        <v>0</v>
      </c>
      <c r="P783" s="22">
        <f t="shared" si="2002"/>
        <v>0</v>
      </c>
      <c r="Q783" s="22">
        <f t="shared" si="2002"/>
        <v>0</v>
      </c>
      <c r="R783" s="22">
        <f t="shared" si="2002"/>
        <v>0</v>
      </c>
      <c r="S783" s="22">
        <f t="shared" si="2002"/>
        <v>0</v>
      </c>
      <c r="T783" s="22">
        <f t="shared" si="2002"/>
        <v>0</v>
      </c>
      <c r="U783" s="22">
        <f t="shared" si="2002"/>
        <v>0</v>
      </c>
      <c r="V783" s="22">
        <f t="shared" si="2002"/>
        <v>0</v>
      </c>
      <c r="W783" s="22">
        <f t="shared" si="2002"/>
        <v>0</v>
      </c>
      <c r="X783" s="22">
        <f t="shared" si="2002"/>
        <v>0</v>
      </c>
      <c r="Y783" s="22">
        <f t="shared" si="2002"/>
        <v>0</v>
      </c>
      <c r="Z783" s="22">
        <f t="shared" si="2002"/>
        <v>0</v>
      </c>
      <c r="AA783" s="22">
        <f t="shared" si="2002"/>
        <v>0</v>
      </c>
      <c r="AB783" s="22">
        <f t="shared" si="2002"/>
        <v>0</v>
      </c>
      <c r="AC783" s="22">
        <f t="shared" si="2002"/>
        <v>0</v>
      </c>
      <c r="AD783" s="22">
        <f t="shared" si="2002"/>
        <v>0</v>
      </c>
      <c r="AE783" s="22">
        <f t="shared" si="2002"/>
        <v>0</v>
      </c>
      <c r="AF783" s="22">
        <f t="shared" si="2002"/>
        <v>0</v>
      </c>
      <c r="AG783" s="22">
        <f t="shared" si="2002"/>
        <v>0</v>
      </c>
      <c r="AH783" s="22">
        <f t="shared" si="2002"/>
        <v>0</v>
      </c>
      <c r="AI783" s="22">
        <f t="shared" si="2002"/>
        <v>0</v>
      </c>
      <c r="AJ783" s="22">
        <f t="shared" si="2002"/>
        <v>0</v>
      </c>
      <c r="AK783" s="22">
        <f t="shared" si="2002"/>
        <v>0</v>
      </c>
      <c r="AL783" s="22">
        <f t="shared" ref="AL783:BJ783" si="2003">SUM(AL785:AL787)</f>
        <v>15.020080321285141</v>
      </c>
      <c r="AM783" s="22">
        <f t="shared" si="2003"/>
        <v>75.826186161002667</v>
      </c>
      <c r="AN783" s="22">
        <f t="shared" si="2003"/>
        <v>69.756618863761716</v>
      </c>
      <c r="AO783" s="22">
        <f t="shared" si="2003"/>
        <v>66.507321690989698</v>
      </c>
      <c r="AP783" s="22">
        <f t="shared" si="2003"/>
        <v>65.000587834722253</v>
      </c>
      <c r="AQ783" s="22">
        <f t="shared" si="2003"/>
        <v>78.93404094810532</v>
      </c>
      <c r="AR783" s="22">
        <f t="shared" si="2003"/>
        <v>87.572121628139953</v>
      </c>
      <c r="AS783" s="22">
        <f t="shared" si="2003"/>
        <v>83.916751118715453</v>
      </c>
      <c r="AT783" s="22">
        <f>SUM(AT784:AT787)</f>
        <v>162.37902638867149</v>
      </c>
      <c r="AU783" s="22">
        <f t="shared" si="2003"/>
        <v>109.14143207574348</v>
      </c>
      <c r="AV783" s="22">
        <f t="shared" si="2003"/>
        <v>293.30017072458088</v>
      </c>
      <c r="AW783" s="22">
        <f t="shared" si="2003"/>
        <v>109.79123776984004</v>
      </c>
      <c r="AX783" s="22">
        <f t="shared" si="2003"/>
        <v>108.21678257034307</v>
      </c>
      <c r="AY783" s="22">
        <f t="shared" si="2003"/>
        <v>110.99575662160132</v>
      </c>
      <c r="AZ783" s="22">
        <f t="shared" si="2003"/>
        <v>127.14526272214302</v>
      </c>
      <c r="BA783" s="22">
        <f t="shared" si="2003"/>
        <v>145.26428038474555</v>
      </c>
      <c r="BB783" s="22">
        <f t="shared" si="2003"/>
        <v>160.30533698937251</v>
      </c>
      <c r="BC783" s="22">
        <f t="shared" si="2003"/>
        <v>182.37894417209242</v>
      </c>
      <c r="BD783" s="22">
        <f t="shared" si="2003"/>
        <v>187.90404420055626</v>
      </c>
      <c r="BE783" s="22">
        <f t="shared" si="2003"/>
        <v>158.41915384780901</v>
      </c>
      <c r="BF783" s="22">
        <f t="shared" ref="BF783" si="2004">SUM(BF785:BF787)</f>
        <v>150.5996323049599</v>
      </c>
      <c r="BG783" s="22">
        <f t="shared" si="2003"/>
        <v>135.37894953370161</v>
      </c>
      <c r="BH783" s="22">
        <f t="shared" si="2003"/>
        <v>155.08103949219978</v>
      </c>
      <c r="BI783" s="22">
        <f t="shared" si="2003"/>
        <v>154.45108145864444</v>
      </c>
      <c r="BJ783" s="22">
        <f t="shared" si="2003"/>
        <v>161.1099782490484</v>
      </c>
      <c r="BK783" s="22">
        <f>SUM(BK785:BK787)</f>
        <v>168.00221055540206</v>
      </c>
      <c r="BL783" s="22">
        <f>SUM(BL785:BL787)</f>
        <v>181</v>
      </c>
      <c r="BM783" s="22">
        <f>SUM(BM785:BM787)</f>
        <v>167.70377899400572</v>
      </c>
      <c r="BN783" s="22">
        <f>SUM(BN785:BN787)</f>
        <v>1.2</v>
      </c>
      <c r="BO783" s="103"/>
      <c r="BP783">
        <f t="shared" ref="BP783:BY786" si="2005">IF($C783&lt;&gt;"",IF(D783&gt;0,1,0),0)</f>
        <v>0</v>
      </c>
      <c r="BQ783">
        <f t="shared" si="2005"/>
        <v>0</v>
      </c>
      <c r="BR783">
        <f t="shared" si="2005"/>
        <v>0</v>
      </c>
      <c r="BS783">
        <f t="shared" si="2005"/>
        <v>0</v>
      </c>
      <c r="BT783">
        <f t="shared" si="2005"/>
        <v>0</v>
      </c>
      <c r="BU783">
        <f t="shared" si="2005"/>
        <v>0</v>
      </c>
      <c r="BV783">
        <f t="shared" si="2005"/>
        <v>0</v>
      </c>
      <c r="BW783">
        <f t="shared" si="2005"/>
        <v>0</v>
      </c>
      <c r="BX783">
        <f t="shared" si="2005"/>
        <v>0</v>
      </c>
      <c r="BY783">
        <f t="shared" si="2005"/>
        <v>0</v>
      </c>
      <c r="BZ783">
        <f t="shared" ref="BZ783:CI786" si="2006">IF($C783&lt;&gt;"",IF(N783&gt;0,1,0),0)</f>
        <v>0</v>
      </c>
      <c r="CA783">
        <f t="shared" si="2006"/>
        <v>0</v>
      </c>
      <c r="CB783">
        <f t="shared" si="2006"/>
        <v>0</v>
      </c>
      <c r="CC783">
        <f t="shared" si="2006"/>
        <v>0</v>
      </c>
      <c r="CD783">
        <f t="shared" si="2006"/>
        <v>0</v>
      </c>
      <c r="CE783">
        <f t="shared" si="2006"/>
        <v>0</v>
      </c>
      <c r="CF783">
        <f t="shared" si="2006"/>
        <v>0</v>
      </c>
      <c r="CG783">
        <f t="shared" si="2006"/>
        <v>0</v>
      </c>
      <c r="CH783">
        <f t="shared" si="2006"/>
        <v>0</v>
      </c>
      <c r="CI783">
        <f t="shared" si="2006"/>
        <v>0</v>
      </c>
      <c r="CJ783">
        <f t="shared" ref="CJ783:CS786" si="2007">IF($C783&lt;&gt;"",IF(X783&gt;0,1,0),0)</f>
        <v>0</v>
      </c>
      <c r="CK783">
        <f t="shared" si="2007"/>
        <v>0</v>
      </c>
      <c r="CL783">
        <f t="shared" si="2007"/>
        <v>0</v>
      </c>
      <c r="CM783">
        <f t="shared" si="2007"/>
        <v>0</v>
      </c>
      <c r="CN783">
        <f t="shared" si="2007"/>
        <v>0</v>
      </c>
      <c r="CO783">
        <f t="shared" si="2007"/>
        <v>0</v>
      </c>
      <c r="CP783">
        <f t="shared" si="2007"/>
        <v>0</v>
      </c>
      <c r="CQ783">
        <f t="shared" si="2007"/>
        <v>0</v>
      </c>
      <c r="CR783">
        <f t="shared" si="2007"/>
        <v>0</v>
      </c>
      <c r="CS783">
        <f t="shared" si="2007"/>
        <v>0</v>
      </c>
      <c r="CT783">
        <f t="shared" ref="CT783:DC787" si="2008">IF($C783&lt;&gt;"",IF(AH783&gt;0,1,0),0)</f>
        <v>0</v>
      </c>
      <c r="CU783">
        <f t="shared" si="2008"/>
        <v>0</v>
      </c>
      <c r="CV783">
        <f t="shared" si="2008"/>
        <v>0</v>
      </c>
      <c r="CW783">
        <f t="shared" si="2008"/>
        <v>0</v>
      </c>
      <c r="CX783">
        <f t="shared" si="2008"/>
        <v>1</v>
      </c>
      <c r="CY783">
        <f t="shared" si="2008"/>
        <v>1</v>
      </c>
      <c r="CZ783">
        <f t="shared" si="2008"/>
        <v>1</v>
      </c>
      <c r="DA783">
        <f t="shared" si="2008"/>
        <v>1</v>
      </c>
      <c r="DB783">
        <f t="shared" si="2008"/>
        <v>1</v>
      </c>
      <c r="DC783">
        <f t="shared" si="2008"/>
        <v>1</v>
      </c>
      <c r="DD783">
        <f t="shared" ref="DD783:DM787" si="2009">IF($C783&lt;&gt;"",IF(AR783&gt;0,1,0),0)</f>
        <v>1</v>
      </c>
      <c r="DE783">
        <f t="shared" si="2009"/>
        <v>1</v>
      </c>
      <c r="DF783">
        <f t="shared" si="2009"/>
        <v>1</v>
      </c>
      <c r="DG783">
        <f t="shared" si="2009"/>
        <v>1</v>
      </c>
      <c r="DH783">
        <f t="shared" si="2009"/>
        <v>1</v>
      </c>
      <c r="DI783">
        <f t="shared" si="2009"/>
        <v>1</v>
      </c>
      <c r="DJ783">
        <f t="shared" si="2009"/>
        <v>1</v>
      </c>
      <c r="DK783">
        <f t="shared" si="2009"/>
        <v>1</v>
      </c>
      <c r="DL783">
        <f t="shared" si="2009"/>
        <v>1</v>
      </c>
      <c r="DM783">
        <f t="shared" si="2009"/>
        <v>1</v>
      </c>
      <c r="DN783">
        <f t="shared" ref="DN783:DR787" si="2010">IF($C783&lt;&gt;"",IF(BB783&gt;0,1,0),0)</f>
        <v>1</v>
      </c>
      <c r="DO783">
        <f t="shared" si="2010"/>
        <v>1</v>
      </c>
      <c r="DP783">
        <f t="shared" si="2010"/>
        <v>1</v>
      </c>
      <c r="DQ783">
        <f t="shared" si="2010"/>
        <v>1</v>
      </c>
      <c r="DR783">
        <f t="shared" si="2010"/>
        <v>1</v>
      </c>
      <c r="DS783">
        <f t="shared" ref="DS783:DZ787" si="2011">IF($C783&lt;&gt;"",IF(BG783&gt;0,1,0),0)</f>
        <v>1</v>
      </c>
      <c r="DT783">
        <f t="shared" si="2011"/>
        <v>1</v>
      </c>
      <c r="DU783">
        <f t="shared" si="2011"/>
        <v>1</v>
      </c>
      <c r="DV783">
        <f t="shared" si="2011"/>
        <v>1</v>
      </c>
      <c r="DW783">
        <f t="shared" si="2011"/>
        <v>1</v>
      </c>
      <c r="DX783">
        <f t="shared" si="2011"/>
        <v>1</v>
      </c>
      <c r="DY783">
        <f t="shared" si="2011"/>
        <v>1</v>
      </c>
      <c r="DZ783">
        <f t="shared" si="2011"/>
        <v>1</v>
      </c>
    </row>
    <row r="784" spans="1:130" ht="15.75">
      <c r="A784" s="105"/>
      <c r="B784" s="19" t="s">
        <v>202</v>
      </c>
      <c r="C784" s="96"/>
      <c r="D784" s="18"/>
      <c r="E784" s="18"/>
      <c r="F784" s="18"/>
      <c r="G784" s="18"/>
      <c r="H784" s="18"/>
      <c r="I784" s="18"/>
      <c r="J784" s="18"/>
      <c r="K784" s="18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18">
        <v>77</v>
      </c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3"/>
      <c r="BF784" s="22"/>
      <c r="BG784" s="22"/>
      <c r="BH784" s="22"/>
      <c r="BI784" s="22"/>
      <c r="BJ784" s="22"/>
      <c r="BK784" s="22"/>
      <c r="BL784" s="22"/>
      <c r="BM784" s="22"/>
      <c r="BN784" s="2"/>
      <c r="BO784" s="103"/>
      <c r="BP784">
        <f t="shared" si="2005"/>
        <v>0</v>
      </c>
      <c r="BQ784">
        <f t="shared" si="2005"/>
        <v>0</v>
      </c>
      <c r="BR784">
        <f t="shared" si="2005"/>
        <v>0</v>
      </c>
      <c r="BS784">
        <f t="shared" si="2005"/>
        <v>0</v>
      </c>
      <c r="BT784">
        <f t="shared" si="2005"/>
        <v>0</v>
      </c>
      <c r="BU784">
        <f t="shared" si="2005"/>
        <v>0</v>
      </c>
      <c r="BV784">
        <f t="shared" si="2005"/>
        <v>0</v>
      </c>
      <c r="BW784">
        <f t="shared" si="2005"/>
        <v>0</v>
      </c>
      <c r="BX784">
        <f t="shared" si="2005"/>
        <v>0</v>
      </c>
      <c r="BY784">
        <f t="shared" si="2005"/>
        <v>0</v>
      </c>
      <c r="BZ784">
        <f t="shared" si="2006"/>
        <v>0</v>
      </c>
      <c r="CA784">
        <f t="shared" si="2006"/>
        <v>0</v>
      </c>
      <c r="CB784">
        <f t="shared" si="2006"/>
        <v>0</v>
      </c>
      <c r="CC784">
        <f t="shared" si="2006"/>
        <v>0</v>
      </c>
      <c r="CD784">
        <f t="shared" si="2006"/>
        <v>0</v>
      </c>
      <c r="CE784">
        <f t="shared" si="2006"/>
        <v>0</v>
      </c>
      <c r="CF784">
        <f t="shared" si="2006"/>
        <v>0</v>
      </c>
      <c r="CG784">
        <f t="shared" si="2006"/>
        <v>0</v>
      </c>
      <c r="CH784">
        <f t="shared" si="2006"/>
        <v>0</v>
      </c>
      <c r="CI784">
        <f t="shared" si="2006"/>
        <v>0</v>
      </c>
      <c r="CJ784">
        <f t="shared" si="2007"/>
        <v>0</v>
      </c>
      <c r="CK784">
        <f t="shared" si="2007"/>
        <v>0</v>
      </c>
      <c r="CL784">
        <f t="shared" si="2007"/>
        <v>0</v>
      </c>
      <c r="CM784">
        <f t="shared" si="2007"/>
        <v>0</v>
      </c>
      <c r="CN784">
        <f t="shared" si="2007"/>
        <v>0</v>
      </c>
      <c r="CO784">
        <f t="shared" si="2007"/>
        <v>0</v>
      </c>
      <c r="CP784">
        <f t="shared" si="2007"/>
        <v>0</v>
      </c>
      <c r="CQ784">
        <f t="shared" si="2007"/>
        <v>0</v>
      </c>
      <c r="CR784">
        <f t="shared" si="2007"/>
        <v>0</v>
      </c>
      <c r="CS784">
        <f t="shared" si="2007"/>
        <v>0</v>
      </c>
      <c r="CT784">
        <f t="shared" si="2008"/>
        <v>0</v>
      </c>
      <c r="CU784">
        <f t="shared" si="2008"/>
        <v>0</v>
      </c>
      <c r="CV784">
        <f t="shared" si="2008"/>
        <v>0</v>
      </c>
      <c r="CW784">
        <f t="shared" si="2008"/>
        <v>0</v>
      </c>
      <c r="CX784">
        <f t="shared" si="2008"/>
        <v>0</v>
      </c>
      <c r="CY784">
        <f t="shared" si="2008"/>
        <v>0</v>
      </c>
      <c r="CZ784">
        <f t="shared" si="2008"/>
        <v>0</v>
      </c>
      <c r="DA784">
        <f t="shared" si="2008"/>
        <v>0</v>
      </c>
      <c r="DB784">
        <f t="shared" si="2008"/>
        <v>0</v>
      </c>
      <c r="DC784">
        <f t="shared" si="2008"/>
        <v>0</v>
      </c>
      <c r="DD784">
        <f t="shared" si="2009"/>
        <v>0</v>
      </c>
      <c r="DE784">
        <f t="shared" si="2009"/>
        <v>0</v>
      </c>
      <c r="DF784">
        <f t="shared" si="2009"/>
        <v>0</v>
      </c>
      <c r="DG784">
        <f t="shared" si="2009"/>
        <v>0</v>
      </c>
      <c r="DH784">
        <f t="shared" si="2009"/>
        <v>0</v>
      </c>
      <c r="DI784">
        <f t="shared" si="2009"/>
        <v>0</v>
      </c>
      <c r="DJ784">
        <f t="shared" si="2009"/>
        <v>0</v>
      </c>
      <c r="DK784">
        <f t="shared" si="2009"/>
        <v>0</v>
      </c>
      <c r="DL784">
        <f t="shared" si="2009"/>
        <v>0</v>
      </c>
      <c r="DM784">
        <f t="shared" si="2009"/>
        <v>0</v>
      </c>
      <c r="DN784">
        <f t="shared" si="2010"/>
        <v>0</v>
      </c>
      <c r="DO784">
        <f t="shared" si="2010"/>
        <v>0</v>
      </c>
      <c r="DP784">
        <f t="shared" si="2010"/>
        <v>0</v>
      </c>
      <c r="DQ784">
        <f t="shared" si="2010"/>
        <v>0</v>
      </c>
      <c r="DR784">
        <f t="shared" si="2010"/>
        <v>0</v>
      </c>
      <c r="DS784">
        <f t="shared" si="2011"/>
        <v>0</v>
      </c>
      <c r="DT784">
        <f t="shared" si="2011"/>
        <v>0</v>
      </c>
      <c r="DU784">
        <f t="shared" si="2011"/>
        <v>0</v>
      </c>
      <c r="DV784">
        <f t="shared" si="2011"/>
        <v>0</v>
      </c>
      <c r="DW784">
        <f t="shared" si="2011"/>
        <v>0</v>
      </c>
      <c r="DX784">
        <f t="shared" si="2011"/>
        <v>0</v>
      </c>
      <c r="DY784">
        <f t="shared" si="2011"/>
        <v>0</v>
      </c>
      <c r="DZ784">
        <f t="shared" si="2011"/>
        <v>0</v>
      </c>
    </row>
    <row r="785" spans="1:130">
      <c r="A785" s="106" t="str">
        <f>IF(LEFT(B787,1)&lt;&gt;"",IF(LEFT(B787,1)&lt;&gt;" ",COUNT($A$66:A783)+1,""),"")</f>
        <v/>
      </c>
      <c r="B785" s="19" t="s">
        <v>3</v>
      </c>
      <c r="C785" s="96"/>
      <c r="D785" s="18"/>
      <c r="E785" s="18"/>
      <c r="F785" s="18"/>
      <c r="G785" s="18"/>
      <c r="H785" s="18"/>
      <c r="I785" s="18"/>
      <c r="J785" s="18"/>
      <c r="K785" s="18"/>
      <c r="L785" s="18">
        <v>0</v>
      </c>
      <c r="M785" s="18">
        <v>0</v>
      </c>
      <c r="N785" s="18">
        <v>0</v>
      </c>
      <c r="O785" s="18">
        <v>0</v>
      </c>
      <c r="P785" s="18">
        <v>0</v>
      </c>
      <c r="Q785" s="18">
        <v>0</v>
      </c>
      <c r="R785" s="18">
        <v>0</v>
      </c>
      <c r="S785" s="18">
        <v>0</v>
      </c>
      <c r="T785" s="18">
        <v>0</v>
      </c>
      <c r="U785" s="18">
        <v>0</v>
      </c>
      <c r="V785" s="18">
        <v>0</v>
      </c>
      <c r="W785" s="18">
        <v>0</v>
      </c>
      <c r="X785" s="18">
        <v>0</v>
      </c>
      <c r="Y785" s="18">
        <v>0</v>
      </c>
      <c r="Z785" s="18">
        <v>0</v>
      </c>
      <c r="AA785" s="18">
        <v>0</v>
      </c>
      <c r="AB785" s="18">
        <v>0</v>
      </c>
      <c r="AC785" s="18">
        <v>0</v>
      </c>
      <c r="AD785" s="18">
        <v>0</v>
      </c>
      <c r="AE785" s="18">
        <v>0</v>
      </c>
      <c r="AF785" s="18">
        <v>0</v>
      </c>
      <c r="AG785" s="18">
        <v>0</v>
      </c>
      <c r="AH785" s="18">
        <v>0</v>
      </c>
      <c r="AI785" s="18">
        <v>0</v>
      </c>
      <c r="AJ785" s="18">
        <v>0</v>
      </c>
      <c r="AK785" s="18">
        <v>0</v>
      </c>
      <c r="AL785" s="18">
        <v>0</v>
      </c>
      <c r="AM785" s="18">
        <v>0</v>
      </c>
      <c r="AN785" s="18">
        <v>0</v>
      </c>
      <c r="AO785" s="18">
        <v>0</v>
      </c>
      <c r="AP785" s="18">
        <v>0</v>
      </c>
      <c r="AQ785" s="18">
        <v>0</v>
      </c>
      <c r="AR785" s="18">
        <v>0</v>
      </c>
      <c r="AS785" s="18">
        <v>2.4500000000000002</v>
      </c>
      <c r="AT785" s="18">
        <v>2.59</v>
      </c>
      <c r="AU785" s="18">
        <v>2.73</v>
      </c>
      <c r="AV785" s="18">
        <v>2.88</v>
      </c>
      <c r="AW785" s="18">
        <v>3.02</v>
      </c>
      <c r="AX785" s="18">
        <v>3.16</v>
      </c>
      <c r="AY785" s="18">
        <v>3.3</v>
      </c>
      <c r="AZ785" s="18">
        <v>0</v>
      </c>
      <c r="BA785" s="18">
        <v>0</v>
      </c>
      <c r="BB785" s="18">
        <v>0</v>
      </c>
      <c r="BC785" s="18">
        <v>0</v>
      </c>
      <c r="BD785" s="18">
        <v>0</v>
      </c>
      <c r="BE785" s="25">
        <v>0</v>
      </c>
      <c r="BF785" s="18">
        <v>0</v>
      </c>
      <c r="BG785" s="18">
        <v>0</v>
      </c>
      <c r="BH785" s="118">
        <v>0</v>
      </c>
      <c r="BI785" s="118">
        <v>0</v>
      </c>
      <c r="BJ785" s="118">
        <v>0</v>
      </c>
      <c r="BK785" s="118">
        <v>0</v>
      </c>
      <c r="BL785" s="118">
        <v>0</v>
      </c>
      <c r="BM785" s="118">
        <v>1.2</v>
      </c>
      <c r="BN785" s="118">
        <v>1.2</v>
      </c>
      <c r="BO785" s="103"/>
      <c r="BP785">
        <f t="shared" si="2005"/>
        <v>0</v>
      </c>
      <c r="BQ785">
        <f t="shared" si="2005"/>
        <v>0</v>
      </c>
      <c r="BR785">
        <f t="shared" si="2005"/>
        <v>0</v>
      </c>
      <c r="BS785">
        <f t="shared" si="2005"/>
        <v>0</v>
      </c>
      <c r="BT785">
        <f t="shared" si="2005"/>
        <v>0</v>
      </c>
      <c r="BU785">
        <f t="shared" si="2005"/>
        <v>0</v>
      </c>
      <c r="BV785">
        <f t="shared" si="2005"/>
        <v>0</v>
      </c>
      <c r="BW785">
        <f t="shared" si="2005"/>
        <v>0</v>
      </c>
      <c r="BX785">
        <f t="shared" si="2005"/>
        <v>0</v>
      </c>
      <c r="BY785">
        <f t="shared" si="2005"/>
        <v>0</v>
      </c>
      <c r="BZ785">
        <f t="shared" si="2006"/>
        <v>0</v>
      </c>
      <c r="CA785">
        <f t="shared" si="2006"/>
        <v>0</v>
      </c>
      <c r="CB785">
        <f t="shared" si="2006"/>
        <v>0</v>
      </c>
      <c r="CC785">
        <f t="shared" si="2006"/>
        <v>0</v>
      </c>
      <c r="CD785">
        <f t="shared" si="2006"/>
        <v>0</v>
      </c>
      <c r="CE785">
        <f t="shared" si="2006"/>
        <v>0</v>
      </c>
      <c r="CF785">
        <f t="shared" si="2006"/>
        <v>0</v>
      </c>
      <c r="CG785">
        <f t="shared" si="2006"/>
        <v>0</v>
      </c>
      <c r="CH785">
        <f t="shared" si="2006"/>
        <v>0</v>
      </c>
      <c r="CI785">
        <f t="shared" si="2006"/>
        <v>0</v>
      </c>
      <c r="CJ785">
        <f t="shared" si="2007"/>
        <v>0</v>
      </c>
      <c r="CK785">
        <f t="shared" si="2007"/>
        <v>0</v>
      </c>
      <c r="CL785">
        <f t="shared" si="2007"/>
        <v>0</v>
      </c>
      <c r="CM785">
        <f t="shared" si="2007"/>
        <v>0</v>
      </c>
      <c r="CN785">
        <f t="shared" si="2007"/>
        <v>0</v>
      </c>
      <c r="CO785">
        <f t="shared" si="2007"/>
        <v>0</v>
      </c>
      <c r="CP785">
        <f t="shared" si="2007"/>
        <v>0</v>
      </c>
      <c r="CQ785">
        <f t="shared" si="2007"/>
        <v>0</v>
      </c>
      <c r="CR785">
        <f t="shared" si="2007"/>
        <v>0</v>
      </c>
      <c r="CS785">
        <f t="shared" si="2007"/>
        <v>0</v>
      </c>
      <c r="CT785">
        <f t="shared" si="2008"/>
        <v>0</v>
      </c>
      <c r="CU785">
        <f t="shared" si="2008"/>
        <v>0</v>
      </c>
      <c r="CV785">
        <f t="shared" si="2008"/>
        <v>0</v>
      </c>
      <c r="CW785">
        <f t="shared" si="2008"/>
        <v>0</v>
      </c>
      <c r="CX785">
        <f t="shared" si="2008"/>
        <v>0</v>
      </c>
      <c r="CY785">
        <f t="shared" si="2008"/>
        <v>0</v>
      </c>
      <c r="CZ785">
        <f t="shared" si="2008"/>
        <v>0</v>
      </c>
      <c r="DA785">
        <f t="shared" si="2008"/>
        <v>0</v>
      </c>
      <c r="DB785">
        <f t="shared" si="2008"/>
        <v>0</v>
      </c>
      <c r="DC785">
        <f t="shared" si="2008"/>
        <v>0</v>
      </c>
      <c r="DD785">
        <f t="shared" si="2009"/>
        <v>0</v>
      </c>
      <c r="DE785">
        <f t="shared" si="2009"/>
        <v>0</v>
      </c>
      <c r="DF785">
        <f t="shared" si="2009"/>
        <v>0</v>
      </c>
      <c r="DG785">
        <f t="shared" si="2009"/>
        <v>0</v>
      </c>
      <c r="DH785">
        <f t="shared" si="2009"/>
        <v>0</v>
      </c>
      <c r="DI785">
        <f t="shared" si="2009"/>
        <v>0</v>
      </c>
      <c r="DJ785">
        <f t="shared" si="2009"/>
        <v>0</v>
      </c>
      <c r="DK785">
        <f t="shared" si="2009"/>
        <v>0</v>
      </c>
      <c r="DL785">
        <f t="shared" si="2009"/>
        <v>0</v>
      </c>
      <c r="DM785">
        <f t="shared" si="2009"/>
        <v>0</v>
      </c>
      <c r="DN785">
        <f t="shared" si="2010"/>
        <v>0</v>
      </c>
      <c r="DO785">
        <f t="shared" si="2010"/>
        <v>0</v>
      </c>
      <c r="DP785">
        <f t="shared" si="2010"/>
        <v>0</v>
      </c>
      <c r="DQ785">
        <f t="shared" si="2010"/>
        <v>0</v>
      </c>
      <c r="DR785">
        <f t="shared" si="2010"/>
        <v>0</v>
      </c>
      <c r="DS785">
        <f t="shared" si="2011"/>
        <v>0</v>
      </c>
      <c r="DT785">
        <f t="shared" si="2011"/>
        <v>0</v>
      </c>
      <c r="DU785">
        <f t="shared" si="2011"/>
        <v>0</v>
      </c>
      <c r="DV785">
        <f t="shared" si="2011"/>
        <v>0</v>
      </c>
      <c r="DW785">
        <f t="shared" si="2011"/>
        <v>0</v>
      </c>
      <c r="DX785">
        <f t="shared" si="2011"/>
        <v>0</v>
      </c>
      <c r="DY785">
        <f t="shared" si="2011"/>
        <v>0</v>
      </c>
      <c r="DZ785">
        <f t="shared" si="2011"/>
        <v>0</v>
      </c>
    </row>
    <row r="786" spans="1:130">
      <c r="A786" s="106"/>
      <c r="B786" s="19" t="s">
        <v>18</v>
      </c>
      <c r="C786" s="96"/>
      <c r="D786" s="18"/>
      <c r="E786" s="18"/>
      <c r="F786" s="18"/>
      <c r="G786" s="18"/>
      <c r="H786" s="18"/>
      <c r="I786" s="18"/>
      <c r="J786" s="18"/>
      <c r="K786" s="18"/>
      <c r="L786" s="18">
        <v>0</v>
      </c>
      <c r="M786" s="18">
        <v>0</v>
      </c>
      <c r="N786" s="18">
        <v>0</v>
      </c>
      <c r="O786" s="18">
        <v>0</v>
      </c>
      <c r="P786" s="18">
        <v>0</v>
      </c>
      <c r="Q786" s="18">
        <v>0</v>
      </c>
      <c r="R786" s="18">
        <v>0</v>
      </c>
      <c r="S786" s="18">
        <v>0</v>
      </c>
      <c r="T786" s="18">
        <v>0</v>
      </c>
      <c r="U786" s="18">
        <v>0</v>
      </c>
      <c r="V786" s="18">
        <v>0</v>
      </c>
      <c r="W786" s="18">
        <v>0</v>
      </c>
      <c r="X786" s="18">
        <v>0</v>
      </c>
      <c r="Y786" s="18">
        <v>0</v>
      </c>
      <c r="Z786" s="18">
        <v>0</v>
      </c>
      <c r="AA786" s="18">
        <v>0</v>
      </c>
      <c r="AB786" s="18">
        <v>0</v>
      </c>
      <c r="AC786" s="18">
        <v>0</v>
      </c>
      <c r="AD786" s="18">
        <v>0</v>
      </c>
      <c r="AE786" s="18">
        <v>0</v>
      </c>
      <c r="AF786" s="18">
        <v>0</v>
      </c>
      <c r="AG786" s="18">
        <v>0</v>
      </c>
      <c r="AH786" s="18">
        <v>0</v>
      </c>
      <c r="AI786" s="18">
        <v>0</v>
      </c>
      <c r="AJ786" s="18">
        <v>0</v>
      </c>
      <c r="AK786" s="18">
        <v>0</v>
      </c>
      <c r="AL786" s="18">
        <v>0</v>
      </c>
      <c r="AM786" s="18">
        <v>0</v>
      </c>
      <c r="AN786" s="18">
        <v>0</v>
      </c>
      <c r="AO786" s="18">
        <v>0</v>
      </c>
      <c r="AP786" s="18">
        <v>0</v>
      </c>
      <c r="AQ786" s="18">
        <v>0</v>
      </c>
      <c r="AR786" s="18">
        <v>0</v>
      </c>
      <c r="AS786" s="18">
        <v>0</v>
      </c>
      <c r="AT786" s="18">
        <v>0</v>
      </c>
      <c r="AU786" s="18">
        <v>13</v>
      </c>
      <c r="AV786" s="18">
        <v>186</v>
      </c>
      <c r="AW786" s="18">
        <v>0</v>
      </c>
      <c r="AX786" s="18">
        <v>0</v>
      </c>
      <c r="AY786" s="18">
        <v>0</v>
      </c>
      <c r="AZ786" s="18">
        <v>0</v>
      </c>
      <c r="BA786" s="18">
        <v>0</v>
      </c>
      <c r="BB786" s="18">
        <v>0</v>
      </c>
      <c r="BC786" s="18">
        <v>0</v>
      </c>
      <c r="BD786" s="18">
        <v>0</v>
      </c>
      <c r="BE786" s="25">
        <v>0</v>
      </c>
      <c r="BF786" s="18">
        <v>0</v>
      </c>
      <c r="BG786" s="18">
        <v>0</v>
      </c>
      <c r="BH786" s="118">
        <v>0</v>
      </c>
      <c r="BI786" s="118">
        <v>0</v>
      </c>
      <c r="BJ786" s="118">
        <v>0</v>
      </c>
      <c r="BK786" s="118">
        <v>0</v>
      </c>
      <c r="BL786" s="118">
        <v>0</v>
      </c>
      <c r="BM786" s="118">
        <v>0</v>
      </c>
      <c r="BN786" s="118">
        <v>0</v>
      </c>
      <c r="BO786" s="103"/>
      <c r="BP786">
        <f t="shared" si="2005"/>
        <v>0</v>
      </c>
      <c r="BQ786">
        <f t="shared" si="2005"/>
        <v>0</v>
      </c>
      <c r="BR786">
        <f t="shared" si="2005"/>
        <v>0</v>
      </c>
      <c r="BS786">
        <f t="shared" si="2005"/>
        <v>0</v>
      </c>
      <c r="BT786">
        <f t="shared" si="2005"/>
        <v>0</v>
      </c>
      <c r="BU786">
        <f t="shared" si="2005"/>
        <v>0</v>
      </c>
      <c r="BV786">
        <f t="shared" si="2005"/>
        <v>0</v>
      </c>
      <c r="BW786">
        <f t="shared" si="2005"/>
        <v>0</v>
      </c>
      <c r="BX786">
        <f t="shared" si="2005"/>
        <v>0</v>
      </c>
      <c r="BY786">
        <f t="shared" si="2005"/>
        <v>0</v>
      </c>
      <c r="BZ786">
        <f t="shared" si="2006"/>
        <v>0</v>
      </c>
      <c r="CA786">
        <f t="shared" si="2006"/>
        <v>0</v>
      </c>
      <c r="CB786">
        <f t="shared" si="2006"/>
        <v>0</v>
      </c>
      <c r="CC786">
        <f t="shared" si="2006"/>
        <v>0</v>
      </c>
      <c r="CD786">
        <f t="shared" si="2006"/>
        <v>0</v>
      </c>
      <c r="CE786">
        <f t="shared" si="2006"/>
        <v>0</v>
      </c>
      <c r="CF786">
        <f t="shared" si="2006"/>
        <v>0</v>
      </c>
      <c r="CG786">
        <f t="shared" si="2006"/>
        <v>0</v>
      </c>
      <c r="CH786">
        <f t="shared" si="2006"/>
        <v>0</v>
      </c>
      <c r="CI786">
        <f t="shared" si="2006"/>
        <v>0</v>
      </c>
      <c r="CJ786">
        <f t="shared" si="2007"/>
        <v>0</v>
      </c>
      <c r="CK786">
        <f t="shared" si="2007"/>
        <v>0</v>
      </c>
      <c r="CL786">
        <f t="shared" si="2007"/>
        <v>0</v>
      </c>
      <c r="CM786">
        <f t="shared" si="2007"/>
        <v>0</v>
      </c>
      <c r="CN786">
        <f t="shared" si="2007"/>
        <v>0</v>
      </c>
      <c r="CO786">
        <f t="shared" si="2007"/>
        <v>0</v>
      </c>
      <c r="CP786">
        <f t="shared" si="2007"/>
        <v>0</v>
      </c>
      <c r="CQ786">
        <f t="shared" si="2007"/>
        <v>0</v>
      </c>
      <c r="CR786">
        <f t="shared" si="2007"/>
        <v>0</v>
      </c>
      <c r="CS786">
        <f t="shared" si="2007"/>
        <v>0</v>
      </c>
      <c r="CT786">
        <f t="shared" si="2008"/>
        <v>0</v>
      </c>
      <c r="CU786">
        <f t="shared" si="2008"/>
        <v>0</v>
      </c>
      <c r="CV786">
        <f t="shared" si="2008"/>
        <v>0</v>
      </c>
      <c r="CW786">
        <f t="shared" si="2008"/>
        <v>0</v>
      </c>
      <c r="CX786">
        <f t="shared" si="2008"/>
        <v>0</v>
      </c>
      <c r="CY786">
        <f t="shared" si="2008"/>
        <v>0</v>
      </c>
      <c r="CZ786">
        <f t="shared" si="2008"/>
        <v>0</v>
      </c>
      <c r="DA786">
        <f t="shared" si="2008"/>
        <v>0</v>
      </c>
      <c r="DB786">
        <f t="shared" si="2008"/>
        <v>0</v>
      </c>
      <c r="DC786">
        <f t="shared" si="2008"/>
        <v>0</v>
      </c>
      <c r="DD786">
        <f t="shared" si="2009"/>
        <v>0</v>
      </c>
      <c r="DE786">
        <f t="shared" si="2009"/>
        <v>0</v>
      </c>
      <c r="DF786">
        <f t="shared" si="2009"/>
        <v>0</v>
      </c>
      <c r="DG786">
        <f t="shared" si="2009"/>
        <v>0</v>
      </c>
      <c r="DH786">
        <f t="shared" si="2009"/>
        <v>0</v>
      </c>
      <c r="DI786">
        <f t="shared" si="2009"/>
        <v>0</v>
      </c>
      <c r="DJ786">
        <f t="shared" si="2009"/>
        <v>0</v>
      </c>
      <c r="DK786">
        <f t="shared" si="2009"/>
        <v>0</v>
      </c>
      <c r="DL786">
        <f t="shared" si="2009"/>
        <v>0</v>
      </c>
      <c r="DM786">
        <f t="shared" si="2009"/>
        <v>0</v>
      </c>
      <c r="DN786">
        <f t="shared" si="2010"/>
        <v>0</v>
      </c>
      <c r="DO786">
        <f t="shared" si="2010"/>
        <v>0</v>
      </c>
      <c r="DP786">
        <f t="shared" si="2010"/>
        <v>0</v>
      </c>
      <c r="DQ786">
        <f t="shared" si="2010"/>
        <v>0</v>
      </c>
      <c r="DR786">
        <f t="shared" si="2010"/>
        <v>0</v>
      </c>
      <c r="DS786">
        <f t="shared" si="2011"/>
        <v>0</v>
      </c>
      <c r="DT786">
        <f t="shared" si="2011"/>
        <v>0</v>
      </c>
      <c r="DU786">
        <f t="shared" si="2011"/>
        <v>0</v>
      </c>
      <c r="DV786">
        <f t="shared" si="2011"/>
        <v>0</v>
      </c>
      <c r="DW786">
        <f t="shared" si="2011"/>
        <v>0</v>
      </c>
      <c r="DX786">
        <f t="shared" si="2011"/>
        <v>0</v>
      </c>
      <c r="DY786">
        <f t="shared" si="2011"/>
        <v>0</v>
      </c>
      <c r="DZ786">
        <f t="shared" si="2011"/>
        <v>0</v>
      </c>
    </row>
    <row r="787" spans="1:130">
      <c r="A787" s="106"/>
      <c r="B787" s="55" t="s">
        <v>25</v>
      </c>
      <c r="C787" s="96"/>
      <c r="D787" s="18"/>
      <c r="E787" s="18"/>
      <c r="F787" s="18"/>
      <c r="G787" s="18"/>
      <c r="H787" s="18"/>
      <c r="I787" s="18"/>
      <c r="J787" s="18"/>
      <c r="K787" s="18"/>
      <c r="L787" s="18">
        <v>0</v>
      </c>
      <c r="M787" s="18">
        <v>0</v>
      </c>
      <c r="N787" s="18">
        <v>0</v>
      </c>
      <c r="O787" s="18">
        <v>0</v>
      </c>
      <c r="P787" s="18">
        <v>0</v>
      </c>
      <c r="Q787" s="18">
        <v>0</v>
      </c>
      <c r="R787" s="18">
        <v>0</v>
      </c>
      <c r="S787" s="18">
        <v>0</v>
      </c>
      <c r="T787" s="18">
        <v>0</v>
      </c>
      <c r="U787" s="18">
        <v>0</v>
      </c>
      <c r="V787" s="18">
        <v>0</v>
      </c>
      <c r="W787" s="18">
        <v>0</v>
      </c>
      <c r="X787" s="18">
        <v>0</v>
      </c>
      <c r="Y787" s="18">
        <v>0</v>
      </c>
      <c r="Z787" s="18">
        <v>0</v>
      </c>
      <c r="AA787" s="18">
        <v>0</v>
      </c>
      <c r="AB787" s="18">
        <v>0</v>
      </c>
      <c r="AC787" s="18">
        <v>0</v>
      </c>
      <c r="AD787" s="18">
        <v>0</v>
      </c>
      <c r="AE787" s="18">
        <v>0</v>
      </c>
      <c r="AF787" s="18">
        <v>0</v>
      </c>
      <c r="AG787" s="18">
        <v>0</v>
      </c>
      <c r="AH787" s="18">
        <v>0</v>
      </c>
      <c r="AI787" s="18">
        <v>0</v>
      </c>
      <c r="AJ787" s="18">
        <v>0</v>
      </c>
      <c r="AK787" s="18">
        <v>0</v>
      </c>
      <c r="AL787" s="18">
        <v>15.020080321285141</v>
      </c>
      <c r="AM787" s="18">
        <v>75.826186161002667</v>
      </c>
      <c r="AN787" s="18">
        <v>69.756618863761716</v>
      </c>
      <c r="AO787" s="18">
        <v>66.507321690989698</v>
      </c>
      <c r="AP787" s="18">
        <v>65.000587834722253</v>
      </c>
      <c r="AQ787" s="18">
        <v>78.93404094810532</v>
      </c>
      <c r="AR787" s="18">
        <v>87.572121628139953</v>
      </c>
      <c r="AS787" s="18">
        <v>81.46675111871545</v>
      </c>
      <c r="AT787" s="18">
        <v>82.789026388671502</v>
      </c>
      <c r="AU787" s="18">
        <v>93.411432075743477</v>
      </c>
      <c r="AV787" s="18">
        <v>104.42017072458086</v>
      </c>
      <c r="AW787" s="18">
        <v>106.77123776984004</v>
      </c>
      <c r="AX787" s="18">
        <v>105.05678257034307</v>
      </c>
      <c r="AY787" s="18">
        <v>107.69575662160132</v>
      </c>
      <c r="AZ787" s="18">
        <v>127.14526272214302</v>
      </c>
      <c r="BA787" s="18">
        <v>145.26428038474555</v>
      </c>
      <c r="BB787" s="18">
        <v>160.30533698937251</v>
      </c>
      <c r="BC787" s="18">
        <v>182.37894417209242</v>
      </c>
      <c r="BD787" s="18">
        <v>187.90404420055626</v>
      </c>
      <c r="BE787" s="18">
        <v>158.41915384780901</v>
      </c>
      <c r="BF787" s="18">
        <v>150.5996323049599</v>
      </c>
      <c r="BG787" s="18">
        <v>135.37894953370161</v>
      </c>
      <c r="BH787" s="18">
        <v>155.08103949219978</v>
      </c>
      <c r="BI787" s="18">
        <v>154.45108145864444</v>
      </c>
      <c r="BJ787" s="118">
        <v>161.1099782490484</v>
      </c>
      <c r="BK787" s="118">
        <v>168.00221055540206</v>
      </c>
      <c r="BL787" s="118">
        <v>181</v>
      </c>
      <c r="BM787" s="118">
        <v>166.50377899400573</v>
      </c>
      <c r="BN787" s="118">
        <v>0</v>
      </c>
      <c r="BO787" s="103"/>
      <c r="BP787">
        <f t="shared" ref="BP787:BY788" si="2012">IF($C787&lt;&gt;"",IF(D787&gt;0,1,0),0)</f>
        <v>0</v>
      </c>
      <c r="BQ787">
        <f t="shared" si="2012"/>
        <v>0</v>
      </c>
      <c r="BR787">
        <f t="shared" si="2012"/>
        <v>0</v>
      </c>
      <c r="BS787">
        <f t="shared" si="2012"/>
        <v>0</v>
      </c>
      <c r="BT787">
        <f t="shared" si="2012"/>
        <v>0</v>
      </c>
      <c r="BU787">
        <f t="shared" si="2012"/>
        <v>0</v>
      </c>
      <c r="BV787">
        <f t="shared" si="2012"/>
        <v>0</v>
      </c>
      <c r="BW787">
        <f t="shared" si="2012"/>
        <v>0</v>
      </c>
      <c r="BX787">
        <f t="shared" si="2012"/>
        <v>0</v>
      </c>
      <c r="BY787">
        <f t="shared" si="2012"/>
        <v>0</v>
      </c>
      <c r="BZ787">
        <f t="shared" ref="BZ787:CI788" si="2013">IF($C787&lt;&gt;"",IF(N787&gt;0,1,0),0)</f>
        <v>0</v>
      </c>
      <c r="CA787">
        <f t="shared" si="2013"/>
        <v>0</v>
      </c>
      <c r="CB787">
        <f t="shared" si="2013"/>
        <v>0</v>
      </c>
      <c r="CC787">
        <f t="shared" si="2013"/>
        <v>0</v>
      </c>
      <c r="CD787">
        <f t="shared" si="2013"/>
        <v>0</v>
      </c>
      <c r="CE787">
        <f t="shared" si="2013"/>
        <v>0</v>
      </c>
      <c r="CF787">
        <f t="shared" si="2013"/>
        <v>0</v>
      </c>
      <c r="CG787">
        <f t="shared" si="2013"/>
        <v>0</v>
      </c>
      <c r="CH787">
        <f t="shared" si="2013"/>
        <v>0</v>
      </c>
      <c r="CI787">
        <f t="shared" si="2013"/>
        <v>0</v>
      </c>
      <c r="CJ787">
        <f t="shared" ref="CJ787:CS788" si="2014">IF($C787&lt;&gt;"",IF(X787&gt;0,1,0),0)</f>
        <v>0</v>
      </c>
      <c r="CK787">
        <f t="shared" si="2014"/>
        <v>0</v>
      </c>
      <c r="CL787">
        <f t="shared" si="2014"/>
        <v>0</v>
      </c>
      <c r="CM787">
        <f t="shared" si="2014"/>
        <v>0</v>
      </c>
      <c r="CN787">
        <f t="shared" si="2014"/>
        <v>0</v>
      </c>
      <c r="CO787">
        <f t="shared" si="2014"/>
        <v>0</v>
      </c>
      <c r="CP787">
        <f t="shared" si="2014"/>
        <v>0</v>
      </c>
      <c r="CQ787">
        <f t="shared" si="2014"/>
        <v>0</v>
      </c>
      <c r="CR787">
        <f t="shared" si="2014"/>
        <v>0</v>
      </c>
      <c r="CS787">
        <f t="shared" si="2014"/>
        <v>0</v>
      </c>
      <c r="CT787">
        <f t="shared" ref="CT787:CX788" si="2015">IF($C787&lt;&gt;"",IF(AH787&gt;0,1,0),0)</f>
        <v>0</v>
      </c>
      <c r="CU787">
        <f t="shared" si="2015"/>
        <v>0</v>
      </c>
      <c r="CV787">
        <f t="shared" si="2015"/>
        <v>0</v>
      </c>
      <c r="CW787">
        <f t="shared" si="2015"/>
        <v>0</v>
      </c>
      <c r="CX787">
        <f t="shared" si="2008"/>
        <v>0</v>
      </c>
      <c r="CY787">
        <f t="shared" si="2008"/>
        <v>0</v>
      </c>
      <c r="CZ787">
        <f t="shared" si="2008"/>
        <v>0</v>
      </c>
      <c r="DA787">
        <f t="shared" si="2008"/>
        <v>0</v>
      </c>
      <c r="DB787">
        <f t="shared" si="2008"/>
        <v>0</v>
      </c>
      <c r="DC787">
        <f t="shared" si="2008"/>
        <v>0</v>
      </c>
      <c r="DD787">
        <f t="shared" si="2009"/>
        <v>0</v>
      </c>
      <c r="DE787">
        <f t="shared" si="2009"/>
        <v>0</v>
      </c>
      <c r="DF787">
        <f t="shared" si="2009"/>
        <v>0</v>
      </c>
      <c r="DG787">
        <f t="shared" si="2009"/>
        <v>0</v>
      </c>
      <c r="DH787">
        <f t="shared" si="2009"/>
        <v>0</v>
      </c>
      <c r="DI787">
        <f t="shared" si="2009"/>
        <v>0</v>
      </c>
      <c r="DJ787">
        <f t="shared" si="2009"/>
        <v>0</v>
      </c>
      <c r="DK787">
        <f t="shared" si="2009"/>
        <v>0</v>
      </c>
      <c r="DL787">
        <f t="shared" si="2009"/>
        <v>0</v>
      </c>
      <c r="DM787">
        <f t="shared" si="2009"/>
        <v>0</v>
      </c>
      <c r="DN787">
        <f t="shared" si="2010"/>
        <v>0</v>
      </c>
      <c r="DO787">
        <f t="shared" si="2010"/>
        <v>0</v>
      </c>
      <c r="DP787">
        <f t="shared" ref="DP787" si="2016">IF($C787&lt;&gt;"",IF(BD787&gt;0,1,0),0)</f>
        <v>0</v>
      </c>
      <c r="DQ787">
        <f t="shared" ref="DQ787" si="2017">IF($C787&lt;&gt;"",IF(BE787&gt;0,1,0),0)</f>
        <v>0</v>
      </c>
      <c r="DR787">
        <f t="shared" ref="DR787" si="2018">IF($C787&lt;&gt;"",IF(BF787&gt;0,1,0),0)</f>
        <v>0</v>
      </c>
      <c r="DS787">
        <f t="shared" si="2011"/>
        <v>0</v>
      </c>
      <c r="DT787">
        <f t="shared" si="2011"/>
        <v>0</v>
      </c>
      <c r="DU787">
        <f t="shared" si="2011"/>
        <v>0</v>
      </c>
      <c r="DV787">
        <f t="shared" si="2011"/>
        <v>0</v>
      </c>
      <c r="DW787">
        <f t="shared" si="2011"/>
        <v>0</v>
      </c>
      <c r="DX787">
        <f t="shared" si="2011"/>
        <v>0</v>
      </c>
      <c r="DY787">
        <f t="shared" si="2011"/>
        <v>0</v>
      </c>
      <c r="DZ787">
        <f t="shared" si="2011"/>
        <v>0</v>
      </c>
    </row>
    <row r="788" spans="1:130">
      <c r="A788" s="106"/>
      <c r="B788" s="55" t="s">
        <v>210</v>
      </c>
      <c r="C788" s="96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41"/>
      <c r="AS788" s="41"/>
      <c r="AT788" s="41"/>
      <c r="AU788" s="41"/>
      <c r="AV788" s="41"/>
      <c r="AW788" s="41"/>
      <c r="AX788" s="18">
        <f>43*0.78</f>
        <v>33.54</v>
      </c>
      <c r="AY788" s="18">
        <f>43*0.87</f>
        <v>37.409999999999997</v>
      </c>
      <c r="AZ788" s="18">
        <f>43*0.68</f>
        <v>29.240000000000002</v>
      </c>
      <c r="BA788" s="18">
        <f>43*0.88</f>
        <v>37.840000000000003</v>
      </c>
      <c r="BB788" s="18">
        <f>43*1.02</f>
        <v>43.86</v>
      </c>
      <c r="BC788" s="18">
        <f>43*1</f>
        <v>43</v>
      </c>
      <c r="BD788" s="18">
        <f>43*1.04</f>
        <v>44.72</v>
      </c>
      <c r="BE788" s="18">
        <f>43*0.82</f>
        <v>35.26</v>
      </c>
      <c r="BF788" s="18">
        <f>43*0.82</f>
        <v>35.26</v>
      </c>
      <c r="BG788" s="18">
        <f>43*0.72</f>
        <v>30.959999999999997</v>
      </c>
      <c r="BH788" s="18">
        <f>43*0.72</f>
        <v>30.959999999999997</v>
      </c>
      <c r="BI788" s="18">
        <f>43*0.78</f>
        <v>33.54</v>
      </c>
      <c r="BJ788" s="118">
        <v>49</v>
      </c>
      <c r="BK788" s="118">
        <v>50</v>
      </c>
      <c r="BL788" s="118">
        <v>49</v>
      </c>
      <c r="BM788" s="118">
        <v>49</v>
      </c>
      <c r="BN788" s="118">
        <v>49</v>
      </c>
      <c r="BO788" s="103"/>
      <c r="BP788">
        <f t="shared" si="2012"/>
        <v>0</v>
      </c>
      <c r="BQ788">
        <f t="shared" si="2012"/>
        <v>0</v>
      </c>
      <c r="BR788">
        <f t="shared" si="2012"/>
        <v>0</v>
      </c>
      <c r="BS788">
        <f t="shared" si="2012"/>
        <v>0</v>
      </c>
      <c r="BT788">
        <f t="shared" si="2012"/>
        <v>0</v>
      </c>
      <c r="BU788">
        <f t="shared" si="2012"/>
        <v>0</v>
      </c>
      <c r="BV788">
        <f t="shared" si="2012"/>
        <v>0</v>
      </c>
      <c r="BW788">
        <f t="shared" si="2012"/>
        <v>0</v>
      </c>
      <c r="BX788">
        <f t="shared" si="2012"/>
        <v>0</v>
      </c>
      <c r="BY788">
        <f t="shared" si="2012"/>
        <v>0</v>
      </c>
      <c r="BZ788">
        <f t="shared" si="2013"/>
        <v>0</v>
      </c>
      <c r="CA788">
        <f t="shared" si="2013"/>
        <v>0</v>
      </c>
      <c r="CB788">
        <f t="shared" si="2013"/>
        <v>0</v>
      </c>
      <c r="CC788">
        <f t="shared" si="2013"/>
        <v>0</v>
      </c>
      <c r="CD788">
        <f t="shared" si="2013"/>
        <v>0</v>
      </c>
      <c r="CE788">
        <f t="shared" si="2013"/>
        <v>0</v>
      </c>
      <c r="CF788">
        <f t="shared" si="2013"/>
        <v>0</v>
      </c>
      <c r="CG788">
        <f t="shared" si="2013"/>
        <v>0</v>
      </c>
      <c r="CH788">
        <f t="shared" si="2013"/>
        <v>0</v>
      </c>
      <c r="CI788">
        <f t="shared" si="2013"/>
        <v>0</v>
      </c>
      <c r="CJ788">
        <f t="shared" si="2014"/>
        <v>0</v>
      </c>
      <c r="CK788">
        <f t="shared" si="2014"/>
        <v>0</v>
      </c>
      <c r="CL788">
        <f t="shared" si="2014"/>
        <v>0</v>
      </c>
      <c r="CM788">
        <f t="shared" si="2014"/>
        <v>0</v>
      </c>
      <c r="CN788">
        <f t="shared" si="2014"/>
        <v>0</v>
      </c>
      <c r="CO788">
        <f t="shared" si="2014"/>
        <v>0</v>
      </c>
      <c r="CP788">
        <f t="shared" si="2014"/>
        <v>0</v>
      </c>
      <c r="CQ788">
        <f t="shared" si="2014"/>
        <v>0</v>
      </c>
      <c r="CR788">
        <f t="shared" si="2014"/>
        <v>0</v>
      </c>
      <c r="CS788">
        <f t="shared" si="2014"/>
        <v>0</v>
      </c>
      <c r="CT788">
        <f t="shared" si="2015"/>
        <v>0</v>
      </c>
      <c r="CU788">
        <f t="shared" si="2015"/>
        <v>0</v>
      </c>
      <c r="CV788">
        <f t="shared" si="2015"/>
        <v>0</v>
      </c>
      <c r="CW788">
        <f t="shared" si="2015"/>
        <v>0</v>
      </c>
      <c r="CX788">
        <f t="shared" si="2015"/>
        <v>0</v>
      </c>
      <c r="CY788">
        <f t="shared" ref="CY788:DZ788" si="2019">IF($C788&lt;&gt;"",IF(AM788&gt;0,1,0),0)</f>
        <v>0</v>
      </c>
      <c r="CZ788">
        <f t="shared" si="2019"/>
        <v>0</v>
      </c>
      <c r="DA788">
        <f t="shared" si="2019"/>
        <v>0</v>
      </c>
      <c r="DB788">
        <f t="shared" si="2019"/>
        <v>0</v>
      </c>
      <c r="DC788">
        <f t="shared" si="2019"/>
        <v>0</v>
      </c>
      <c r="DD788">
        <f t="shared" si="2019"/>
        <v>0</v>
      </c>
      <c r="DE788">
        <f t="shared" si="2019"/>
        <v>0</v>
      </c>
      <c r="DF788">
        <f t="shared" si="2019"/>
        <v>0</v>
      </c>
      <c r="DG788">
        <f t="shared" si="2019"/>
        <v>0</v>
      </c>
      <c r="DH788">
        <f t="shared" si="2019"/>
        <v>0</v>
      </c>
      <c r="DI788">
        <f t="shared" si="2019"/>
        <v>0</v>
      </c>
      <c r="DJ788">
        <f t="shared" si="2019"/>
        <v>0</v>
      </c>
      <c r="DK788">
        <f t="shared" si="2019"/>
        <v>0</v>
      </c>
      <c r="DL788">
        <f t="shared" si="2019"/>
        <v>0</v>
      </c>
      <c r="DM788">
        <f t="shared" si="2019"/>
        <v>0</v>
      </c>
      <c r="DN788">
        <f t="shared" si="2019"/>
        <v>0</v>
      </c>
      <c r="DO788">
        <f t="shared" si="2019"/>
        <v>0</v>
      </c>
      <c r="DP788">
        <f t="shared" si="2019"/>
        <v>0</v>
      </c>
      <c r="DQ788">
        <f t="shared" si="2019"/>
        <v>0</v>
      </c>
      <c r="DR788">
        <f t="shared" si="2019"/>
        <v>0</v>
      </c>
      <c r="DS788">
        <f t="shared" si="2019"/>
        <v>0</v>
      </c>
      <c r="DT788">
        <f t="shared" si="2019"/>
        <v>0</v>
      </c>
      <c r="DU788">
        <f t="shared" si="2019"/>
        <v>0</v>
      </c>
      <c r="DV788">
        <f t="shared" si="2019"/>
        <v>0</v>
      </c>
      <c r="DW788">
        <f t="shared" si="2019"/>
        <v>0</v>
      </c>
      <c r="DX788">
        <f t="shared" si="2019"/>
        <v>0</v>
      </c>
      <c r="DY788">
        <f t="shared" si="2019"/>
        <v>0</v>
      </c>
      <c r="DZ788">
        <f t="shared" si="2019"/>
        <v>0</v>
      </c>
    </row>
    <row r="789" spans="1:130" ht="15.75">
      <c r="A789" s="106"/>
      <c r="B789" s="55"/>
      <c r="C789" s="96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2"/>
      <c r="BK789" s="2"/>
      <c r="BL789" s="22"/>
      <c r="BM789" s="2"/>
      <c r="BN789" s="2"/>
      <c r="BO789" s="103"/>
    </row>
    <row r="790" spans="1:130">
      <c r="A790" s="105">
        <f>IF(LEFT(B790,1)&lt;&gt;"",IF(LEFT(B790,1)&lt;&gt;" ",COUNT($A$66:A789)+1,""),"")</f>
        <v>101</v>
      </c>
      <c r="B790" s="54" t="s">
        <v>109</v>
      </c>
      <c r="C790" s="96">
        <v>4</v>
      </c>
      <c r="D790" s="22">
        <f t="shared" ref="D790:M790" si="2020">D791+D792</f>
        <v>0</v>
      </c>
      <c r="E790" s="22">
        <f t="shared" si="2020"/>
        <v>0</v>
      </c>
      <c r="F790" s="22">
        <f t="shared" si="2020"/>
        <v>0</v>
      </c>
      <c r="G790" s="22">
        <f t="shared" si="2020"/>
        <v>0</v>
      </c>
      <c r="H790" s="22">
        <f t="shared" si="2020"/>
        <v>0</v>
      </c>
      <c r="I790" s="22">
        <f t="shared" si="2020"/>
        <v>0</v>
      </c>
      <c r="J790" s="22">
        <f t="shared" si="2020"/>
        <v>0</v>
      </c>
      <c r="K790" s="22">
        <f t="shared" si="2020"/>
        <v>0</v>
      </c>
      <c r="L790" s="22">
        <f t="shared" si="2020"/>
        <v>0</v>
      </c>
      <c r="M790" s="22">
        <f t="shared" si="2020"/>
        <v>0</v>
      </c>
      <c r="N790" s="22">
        <f t="shared" ref="N790:BK790" si="2021">N791+N792</f>
        <v>0</v>
      </c>
      <c r="O790" s="22">
        <f t="shared" si="2021"/>
        <v>0</v>
      </c>
      <c r="P790" s="22">
        <f t="shared" si="2021"/>
        <v>0</v>
      </c>
      <c r="Q790" s="22">
        <f t="shared" si="2021"/>
        <v>0</v>
      </c>
      <c r="R790" s="22">
        <f t="shared" si="2021"/>
        <v>0</v>
      </c>
      <c r="S790" s="22">
        <f t="shared" si="2021"/>
        <v>0</v>
      </c>
      <c r="T790" s="22">
        <f t="shared" si="2021"/>
        <v>0</v>
      </c>
      <c r="U790" s="22">
        <f t="shared" si="2021"/>
        <v>0</v>
      </c>
      <c r="V790" s="22">
        <f t="shared" si="2021"/>
        <v>0</v>
      </c>
      <c r="W790" s="22">
        <f t="shared" si="2021"/>
        <v>0</v>
      </c>
      <c r="X790" s="22">
        <f t="shared" si="2021"/>
        <v>0</v>
      </c>
      <c r="Y790" s="22">
        <f t="shared" si="2021"/>
        <v>0</v>
      </c>
      <c r="Z790" s="22">
        <f t="shared" si="2021"/>
        <v>0</v>
      </c>
      <c r="AA790" s="22">
        <f t="shared" si="2021"/>
        <v>0</v>
      </c>
      <c r="AB790" s="22">
        <f t="shared" si="2021"/>
        <v>0</v>
      </c>
      <c r="AC790" s="22">
        <f t="shared" si="2021"/>
        <v>0</v>
      </c>
      <c r="AD790" s="22">
        <f t="shared" si="2021"/>
        <v>1.835</v>
      </c>
      <c r="AE790" s="22">
        <f t="shared" si="2021"/>
        <v>4.5799999999999992</v>
      </c>
      <c r="AF790" s="22">
        <f t="shared" si="2021"/>
        <v>5.6360000000000001</v>
      </c>
      <c r="AG790" s="22">
        <f t="shared" si="2021"/>
        <v>7.9690000000000003</v>
      </c>
      <c r="AH790" s="22">
        <f t="shared" si="2021"/>
        <v>10.427</v>
      </c>
      <c r="AI790" s="22">
        <f t="shared" si="2021"/>
        <v>19.858000000000001</v>
      </c>
      <c r="AJ790" s="22">
        <f t="shared" si="2021"/>
        <v>14.103</v>
      </c>
      <c r="AK790" s="22">
        <f t="shared" si="2021"/>
        <v>9.5779999999999994</v>
      </c>
      <c r="AL790" s="22">
        <f t="shared" si="2021"/>
        <v>7.6009999999999991</v>
      </c>
      <c r="AM790" s="22">
        <f t="shared" si="2021"/>
        <v>10.004000000000001</v>
      </c>
      <c r="AN790" s="22">
        <f t="shared" si="2021"/>
        <v>11.718</v>
      </c>
      <c r="AO790" s="22">
        <f t="shared" si="2021"/>
        <v>9.9890000000000008</v>
      </c>
      <c r="AP790" s="22">
        <f t="shared" si="2021"/>
        <v>10.122999999999999</v>
      </c>
      <c r="AQ790" s="22">
        <f t="shared" si="2021"/>
        <v>2.87</v>
      </c>
      <c r="AR790" s="22">
        <f t="shared" si="2021"/>
        <v>0.42003449999999998</v>
      </c>
      <c r="AS790" s="22">
        <f t="shared" si="2021"/>
        <v>0.6775544</v>
      </c>
      <c r="AT790" s="22">
        <f t="shared" si="2021"/>
        <v>0.9</v>
      </c>
      <c r="AU790" s="22">
        <f t="shared" si="2021"/>
        <v>1.2</v>
      </c>
      <c r="AV790" s="22">
        <f t="shared" si="2021"/>
        <v>1.7</v>
      </c>
      <c r="AW790" s="22">
        <f t="shared" si="2021"/>
        <v>0</v>
      </c>
      <c r="AX790" s="22">
        <f t="shared" si="2021"/>
        <v>0</v>
      </c>
      <c r="AY790" s="22">
        <f t="shared" si="2021"/>
        <v>0</v>
      </c>
      <c r="AZ790" s="22">
        <f t="shared" si="2021"/>
        <v>0</v>
      </c>
      <c r="BA790" s="22">
        <f t="shared" si="2021"/>
        <v>0</v>
      </c>
      <c r="BB790" s="22">
        <f t="shared" si="2021"/>
        <v>0.36802790000000002</v>
      </c>
      <c r="BC790" s="22">
        <f t="shared" si="2021"/>
        <v>0</v>
      </c>
      <c r="BD790" s="22">
        <f t="shared" si="2021"/>
        <v>4.6625300000000003</v>
      </c>
      <c r="BE790" s="22">
        <f t="shared" si="2021"/>
        <v>0</v>
      </c>
      <c r="BF790" s="22">
        <f t="shared" si="2021"/>
        <v>0</v>
      </c>
      <c r="BG790" s="22">
        <f t="shared" si="2021"/>
        <v>0</v>
      </c>
      <c r="BH790" s="22">
        <f t="shared" si="2021"/>
        <v>0</v>
      </c>
      <c r="BI790" s="22">
        <f t="shared" si="2021"/>
        <v>0</v>
      </c>
      <c r="BJ790" s="22">
        <f t="shared" si="2021"/>
        <v>0</v>
      </c>
      <c r="BK790" s="22">
        <f t="shared" si="2021"/>
        <v>0</v>
      </c>
      <c r="BL790" s="22">
        <f t="shared" ref="BL790:BM790" si="2022">BL791+BL792</f>
        <v>12.549783099999999</v>
      </c>
      <c r="BM790" s="22">
        <f t="shared" si="2022"/>
        <v>51.058910900000001</v>
      </c>
      <c r="BN790" s="22">
        <f t="shared" ref="BN790" si="2023">BN791+BN792</f>
        <v>0</v>
      </c>
      <c r="BO790" s="103"/>
      <c r="BP790">
        <f t="shared" ref="BP790:CU790" si="2024">IF($C790&lt;&gt;"",IF(D790&gt;0,1,0),0)</f>
        <v>0</v>
      </c>
      <c r="BQ790">
        <f t="shared" si="2024"/>
        <v>0</v>
      </c>
      <c r="BR790">
        <f t="shared" si="2024"/>
        <v>0</v>
      </c>
      <c r="BS790">
        <f t="shared" si="2024"/>
        <v>0</v>
      </c>
      <c r="BT790">
        <f t="shared" si="2024"/>
        <v>0</v>
      </c>
      <c r="BU790">
        <f t="shared" si="2024"/>
        <v>0</v>
      </c>
      <c r="BV790">
        <f t="shared" si="2024"/>
        <v>0</v>
      </c>
      <c r="BW790">
        <f t="shared" si="2024"/>
        <v>0</v>
      </c>
      <c r="BX790">
        <f t="shared" si="2024"/>
        <v>0</v>
      </c>
      <c r="BY790">
        <f t="shared" si="2024"/>
        <v>0</v>
      </c>
      <c r="BZ790">
        <f t="shared" si="2024"/>
        <v>0</v>
      </c>
      <c r="CA790">
        <f t="shared" si="2024"/>
        <v>0</v>
      </c>
      <c r="CB790">
        <f t="shared" si="2024"/>
        <v>0</v>
      </c>
      <c r="CC790">
        <f t="shared" si="2024"/>
        <v>0</v>
      </c>
      <c r="CD790">
        <f t="shared" si="2024"/>
        <v>0</v>
      </c>
      <c r="CE790">
        <f t="shared" si="2024"/>
        <v>0</v>
      </c>
      <c r="CF790">
        <f t="shared" si="2024"/>
        <v>0</v>
      </c>
      <c r="CG790">
        <f t="shared" si="2024"/>
        <v>0</v>
      </c>
      <c r="CH790">
        <f t="shared" si="2024"/>
        <v>0</v>
      </c>
      <c r="CI790">
        <f t="shared" si="2024"/>
        <v>0</v>
      </c>
      <c r="CJ790">
        <f t="shared" si="2024"/>
        <v>0</v>
      </c>
      <c r="CK790">
        <f t="shared" si="2024"/>
        <v>0</v>
      </c>
      <c r="CL790">
        <f t="shared" si="2024"/>
        <v>0</v>
      </c>
      <c r="CM790">
        <f t="shared" si="2024"/>
        <v>0</v>
      </c>
      <c r="CN790">
        <f t="shared" si="2024"/>
        <v>0</v>
      </c>
      <c r="CO790">
        <f t="shared" si="2024"/>
        <v>0</v>
      </c>
      <c r="CP790">
        <f t="shared" si="2024"/>
        <v>1</v>
      </c>
      <c r="CQ790">
        <f t="shared" si="2024"/>
        <v>1</v>
      </c>
      <c r="CR790">
        <f t="shared" si="2024"/>
        <v>1</v>
      </c>
      <c r="CS790">
        <f t="shared" si="2024"/>
        <v>1</v>
      </c>
      <c r="CT790">
        <f t="shared" si="2024"/>
        <v>1</v>
      </c>
      <c r="CU790">
        <f t="shared" si="2024"/>
        <v>1</v>
      </c>
      <c r="CV790">
        <f t="shared" ref="CV790:DZ790" si="2025">IF($C790&lt;&gt;"",IF(AJ790&gt;0,1,0),0)</f>
        <v>1</v>
      </c>
      <c r="CW790">
        <f t="shared" si="2025"/>
        <v>1</v>
      </c>
      <c r="CX790">
        <f t="shared" si="2025"/>
        <v>1</v>
      </c>
      <c r="CY790">
        <f t="shared" si="2025"/>
        <v>1</v>
      </c>
      <c r="CZ790">
        <f t="shared" si="2025"/>
        <v>1</v>
      </c>
      <c r="DA790">
        <f t="shared" si="2025"/>
        <v>1</v>
      </c>
      <c r="DB790">
        <f t="shared" si="2025"/>
        <v>1</v>
      </c>
      <c r="DC790">
        <f t="shared" si="2025"/>
        <v>1</v>
      </c>
      <c r="DD790">
        <f t="shared" si="2025"/>
        <v>1</v>
      </c>
      <c r="DE790">
        <f t="shared" si="2025"/>
        <v>1</v>
      </c>
      <c r="DF790">
        <f t="shared" si="2025"/>
        <v>1</v>
      </c>
      <c r="DG790">
        <f t="shared" si="2025"/>
        <v>1</v>
      </c>
      <c r="DH790">
        <f t="shared" si="2025"/>
        <v>1</v>
      </c>
      <c r="DI790">
        <f t="shared" si="2025"/>
        <v>0</v>
      </c>
      <c r="DJ790">
        <f t="shared" si="2025"/>
        <v>0</v>
      </c>
      <c r="DK790">
        <f t="shared" si="2025"/>
        <v>0</v>
      </c>
      <c r="DL790">
        <f t="shared" si="2025"/>
        <v>0</v>
      </c>
      <c r="DM790">
        <f t="shared" si="2025"/>
        <v>0</v>
      </c>
      <c r="DN790">
        <f t="shared" si="2025"/>
        <v>1</v>
      </c>
      <c r="DO790">
        <f t="shared" si="2025"/>
        <v>0</v>
      </c>
      <c r="DP790">
        <f t="shared" si="2025"/>
        <v>1</v>
      </c>
      <c r="DQ790">
        <f t="shared" si="2025"/>
        <v>0</v>
      </c>
      <c r="DR790">
        <f t="shared" si="2025"/>
        <v>0</v>
      </c>
      <c r="DS790">
        <f t="shared" si="2025"/>
        <v>0</v>
      </c>
      <c r="DT790">
        <f t="shared" si="2025"/>
        <v>0</v>
      </c>
      <c r="DU790">
        <f t="shared" si="2025"/>
        <v>0</v>
      </c>
      <c r="DV790">
        <f t="shared" si="2025"/>
        <v>0</v>
      </c>
      <c r="DW790">
        <f t="shared" si="2025"/>
        <v>0</v>
      </c>
      <c r="DX790">
        <f t="shared" si="2025"/>
        <v>1</v>
      </c>
      <c r="DY790">
        <f t="shared" si="2025"/>
        <v>1</v>
      </c>
      <c r="DZ790">
        <f t="shared" si="2025"/>
        <v>0</v>
      </c>
    </row>
    <row r="791" spans="1:130">
      <c r="A791" s="106"/>
      <c r="B791" s="59" t="s">
        <v>3</v>
      </c>
      <c r="C791" s="97"/>
      <c r="D791" s="34">
        <v>0</v>
      </c>
      <c r="E791" s="34">
        <v>0</v>
      </c>
      <c r="F791" s="34">
        <v>0</v>
      </c>
      <c r="G791" s="34">
        <v>0</v>
      </c>
      <c r="H791" s="34">
        <v>0</v>
      </c>
      <c r="I791" s="34">
        <v>0</v>
      </c>
      <c r="J791" s="34">
        <v>0</v>
      </c>
      <c r="K791" s="34">
        <v>0</v>
      </c>
      <c r="L791" s="34">
        <v>0</v>
      </c>
      <c r="M791" s="34">
        <v>0</v>
      </c>
      <c r="N791" s="34">
        <v>0</v>
      </c>
      <c r="O791" s="34">
        <v>0</v>
      </c>
      <c r="P791" s="34">
        <v>0</v>
      </c>
      <c r="Q791" s="34">
        <v>0</v>
      </c>
      <c r="R791" s="34">
        <v>0</v>
      </c>
      <c r="S791" s="34">
        <v>0</v>
      </c>
      <c r="T791" s="34">
        <v>0</v>
      </c>
      <c r="U791" s="34">
        <v>0</v>
      </c>
      <c r="V791" s="34">
        <v>0</v>
      </c>
      <c r="W791" s="34">
        <v>0</v>
      </c>
      <c r="X791" s="34">
        <v>0</v>
      </c>
      <c r="Y791" s="34">
        <v>0</v>
      </c>
      <c r="Z791" s="34">
        <v>0</v>
      </c>
      <c r="AA791" s="34">
        <v>0</v>
      </c>
      <c r="AB791" s="34">
        <v>0</v>
      </c>
      <c r="AC791" s="34">
        <v>0</v>
      </c>
      <c r="AD791" s="34">
        <v>1.835</v>
      </c>
      <c r="AE791" s="34">
        <v>4.3759999999999994</v>
      </c>
      <c r="AF791" s="34">
        <v>5.6360000000000001</v>
      </c>
      <c r="AG791" s="34">
        <v>7.9690000000000003</v>
      </c>
      <c r="AH791" s="34">
        <v>10.427</v>
      </c>
      <c r="AI791" s="34">
        <v>19.672000000000001</v>
      </c>
      <c r="AJ791" s="34">
        <v>13.577</v>
      </c>
      <c r="AK791" s="34">
        <v>8.0289999999999999</v>
      </c>
      <c r="AL791" s="34">
        <v>4.5309999999999997</v>
      </c>
      <c r="AM791" s="34">
        <v>5.109</v>
      </c>
      <c r="AN791" s="34">
        <v>6.0069999999999997</v>
      </c>
      <c r="AO791" s="34">
        <v>5.4399999999999995</v>
      </c>
      <c r="AP791" s="34">
        <v>6.3079999999999998</v>
      </c>
      <c r="AQ791" s="34">
        <v>2.4910000000000001</v>
      </c>
      <c r="AR791" s="34">
        <v>0.3</v>
      </c>
      <c r="AS791" s="34">
        <v>0.6</v>
      </c>
      <c r="AT791" s="34">
        <v>0.9</v>
      </c>
      <c r="AU791" s="34">
        <v>1.2</v>
      </c>
      <c r="AV791" s="34">
        <v>1.7</v>
      </c>
      <c r="AW791" s="34">
        <v>0</v>
      </c>
      <c r="AX791" s="34">
        <v>0</v>
      </c>
      <c r="AY791" s="34">
        <v>0</v>
      </c>
      <c r="AZ791" s="34">
        <v>0</v>
      </c>
      <c r="BA791" s="34">
        <v>0</v>
      </c>
      <c r="BB791" s="34">
        <v>0.36802790000000002</v>
      </c>
      <c r="BC791" s="34">
        <v>0</v>
      </c>
      <c r="BD791" s="34">
        <v>4.6625300000000003</v>
      </c>
      <c r="BE791" s="43">
        <v>0</v>
      </c>
      <c r="BF791" s="34">
        <v>0</v>
      </c>
      <c r="BG791" s="34">
        <v>0</v>
      </c>
      <c r="BH791" s="34">
        <v>0</v>
      </c>
      <c r="BI791" s="34">
        <v>0</v>
      </c>
      <c r="BJ791" s="118">
        <v>0</v>
      </c>
      <c r="BK791" s="118">
        <v>0</v>
      </c>
      <c r="BL791" s="118">
        <v>12.549783099999999</v>
      </c>
      <c r="BM791" s="118">
        <v>51.058910900000001</v>
      </c>
      <c r="BN791" s="118">
        <v>0</v>
      </c>
      <c r="BO791" s="103"/>
      <c r="BP791">
        <f t="shared" ref="BP791:CU791" si="2026">IF($C791&lt;&gt;"",IF(D791&gt;0,1,0),0)</f>
        <v>0</v>
      </c>
      <c r="BQ791">
        <f t="shared" si="2026"/>
        <v>0</v>
      </c>
      <c r="BR791">
        <f t="shared" si="2026"/>
        <v>0</v>
      </c>
      <c r="BS791">
        <f t="shared" si="2026"/>
        <v>0</v>
      </c>
      <c r="BT791">
        <f t="shared" si="2026"/>
        <v>0</v>
      </c>
      <c r="BU791">
        <f t="shared" si="2026"/>
        <v>0</v>
      </c>
      <c r="BV791">
        <f t="shared" si="2026"/>
        <v>0</v>
      </c>
      <c r="BW791">
        <f t="shared" si="2026"/>
        <v>0</v>
      </c>
      <c r="BX791">
        <f t="shared" si="2026"/>
        <v>0</v>
      </c>
      <c r="BY791">
        <f t="shared" si="2026"/>
        <v>0</v>
      </c>
      <c r="BZ791">
        <f t="shared" si="2026"/>
        <v>0</v>
      </c>
      <c r="CA791">
        <f t="shared" si="2026"/>
        <v>0</v>
      </c>
      <c r="CB791">
        <f t="shared" si="2026"/>
        <v>0</v>
      </c>
      <c r="CC791">
        <f t="shared" si="2026"/>
        <v>0</v>
      </c>
      <c r="CD791">
        <f t="shared" si="2026"/>
        <v>0</v>
      </c>
      <c r="CE791">
        <f t="shared" si="2026"/>
        <v>0</v>
      </c>
      <c r="CF791">
        <f t="shared" si="2026"/>
        <v>0</v>
      </c>
      <c r="CG791">
        <f t="shared" si="2026"/>
        <v>0</v>
      </c>
      <c r="CH791">
        <f t="shared" si="2026"/>
        <v>0</v>
      </c>
      <c r="CI791">
        <f t="shared" si="2026"/>
        <v>0</v>
      </c>
      <c r="CJ791">
        <f t="shared" si="2026"/>
        <v>0</v>
      </c>
      <c r="CK791">
        <f t="shared" si="2026"/>
        <v>0</v>
      </c>
      <c r="CL791">
        <f t="shared" si="2026"/>
        <v>0</v>
      </c>
      <c r="CM791">
        <f t="shared" si="2026"/>
        <v>0</v>
      </c>
      <c r="CN791">
        <f t="shared" si="2026"/>
        <v>0</v>
      </c>
      <c r="CO791">
        <f t="shared" si="2026"/>
        <v>0</v>
      </c>
      <c r="CP791">
        <f t="shared" si="2026"/>
        <v>0</v>
      </c>
      <c r="CQ791">
        <f t="shared" si="2026"/>
        <v>0</v>
      </c>
      <c r="CR791">
        <f t="shared" si="2026"/>
        <v>0</v>
      </c>
      <c r="CS791">
        <f t="shared" si="2026"/>
        <v>0</v>
      </c>
      <c r="CT791">
        <f t="shared" si="2026"/>
        <v>0</v>
      </c>
      <c r="CU791">
        <f t="shared" si="2026"/>
        <v>0</v>
      </c>
      <c r="CV791">
        <f t="shared" ref="CV791:DW791" si="2027">IF($C791&lt;&gt;"",IF(AJ791&gt;0,1,0),0)</f>
        <v>0</v>
      </c>
      <c r="CW791">
        <f t="shared" si="2027"/>
        <v>0</v>
      </c>
      <c r="CX791">
        <f t="shared" si="2027"/>
        <v>0</v>
      </c>
      <c r="CY791">
        <f t="shared" si="2027"/>
        <v>0</v>
      </c>
      <c r="CZ791">
        <f t="shared" si="2027"/>
        <v>0</v>
      </c>
      <c r="DA791">
        <f t="shared" si="2027"/>
        <v>0</v>
      </c>
      <c r="DB791">
        <f t="shared" si="2027"/>
        <v>0</v>
      </c>
      <c r="DC791">
        <f t="shared" si="2027"/>
        <v>0</v>
      </c>
      <c r="DD791">
        <f t="shared" si="2027"/>
        <v>0</v>
      </c>
      <c r="DE791">
        <f t="shared" si="2027"/>
        <v>0</v>
      </c>
      <c r="DF791">
        <f t="shared" si="2027"/>
        <v>0</v>
      </c>
      <c r="DG791">
        <f t="shared" si="2027"/>
        <v>0</v>
      </c>
      <c r="DH791">
        <f t="shared" si="2027"/>
        <v>0</v>
      </c>
      <c r="DI791">
        <f t="shared" si="2027"/>
        <v>0</v>
      </c>
      <c r="DJ791">
        <f t="shared" si="2027"/>
        <v>0</v>
      </c>
      <c r="DK791">
        <f t="shared" si="2027"/>
        <v>0</v>
      </c>
      <c r="DL791">
        <f t="shared" si="2027"/>
        <v>0</v>
      </c>
      <c r="DM791">
        <f t="shared" si="2027"/>
        <v>0</v>
      </c>
      <c r="DN791">
        <f t="shared" si="2027"/>
        <v>0</v>
      </c>
      <c r="DO791">
        <f t="shared" si="2027"/>
        <v>0</v>
      </c>
      <c r="DP791">
        <f t="shared" si="2027"/>
        <v>0</v>
      </c>
      <c r="DQ791">
        <f t="shared" si="2027"/>
        <v>0</v>
      </c>
      <c r="DR791">
        <f t="shared" si="2027"/>
        <v>0</v>
      </c>
      <c r="DS791">
        <f t="shared" si="2027"/>
        <v>0</v>
      </c>
      <c r="DT791">
        <f t="shared" si="2027"/>
        <v>0</v>
      </c>
      <c r="DU791">
        <f t="shared" si="2027"/>
        <v>0</v>
      </c>
      <c r="DV791">
        <f t="shared" si="2027"/>
        <v>0</v>
      </c>
      <c r="DW791">
        <f t="shared" si="2027"/>
        <v>0</v>
      </c>
      <c r="DX791">
        <f t="shared" ref="DX791:DZ792" si="2028">IF($C791&lt;&gt;"",IF(BL790&gt;0,1,0),0)</f>
        <v>0</v>
      </c>
      <c r="DY791">
        <f t="shared" si="2028"/>
        <v>0</v>
      </c>
      <c r="DZ791">
        <f t="shared" si="2028"/>
        <v>0</v>
      </c>
    </row>
    <row r="792" spans="1:130">
      <c r="A792" s="106"/>
      <c r="B792" s="19" t="s">
        <v>205</v>
      </c>
      <c r="C792" s="97"/>
      <c r="D792" s="18">
        <v>0</v>
      </c>
      <c r="E792" s="18">
        <v>0</v>
      </c>
      <c r="F792" s="18">
        <v>0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18">
        <v>0</v>
      </c>
      <c r="N792" s="18">
        <v>0</v>
      </c>
      <c r="O792" s="18">
        <v>0</v>
      </c>
      <c r="P792" s="18">
        <v>0</v>
      </c>
      <c r="Q792" s="18">
        <v>0</v>
      </c>
      <c r="R792" s="18">
        <v>0</v>
      </c>
      <c r="S792" s="18">
        <v>0</v>
      </c>
      <c r="T792" s="18">
        <v>0</v>
      </c>
      <c r="U792" s="18">
        <v>0</v>
      </c>
      <c r="V792" s="18">
        <v>0</v>
      </c>
      <c r="W792" s="18">
        <v>0</v>
      </c>
      <c r="X792" s="18">
        <v>0</v>
      </c>
      <c r="Y792" s="18">
        <v>0</v>
      </c>
      <c r="Z792" s="18">
        <v>0</v>
      </c>
      <c r="AA792" s="18">
        <v>0</v>
      </c>
      <c r="AB792" s="18">
        <v>0</v>
      </c>
      <c r="AC792" s="18">
        <v>0</v>
      </c>
      <c r="AD792" s="18">
        <v>0</v>
      </c>
      <c r="AE792" s="18">
        <v>0.20399999999999999</v>
      </c>
      <c r="AF792" s="18">
        <v>0</v>
      </c>
      <c r="AG792" s="18">
        <v>0</v>
      </c>
      <c r="AH792" s="18">
        <v>0</v>
      </c>
      <c r="AI792" s="18">
        <v>0.186</v>
      </c>
      <c r="AJ792" s="18">
        <v>0.52600000000000002</v>
      </c>
      <c r="AK792" s="18">
        <v>1.5489999999999999</v>
      </c>
      <c r="AL792" s="18">
        <v>3.07</v>
      </c>
      <c r="AM792" s="18">
        <v>4.8950000000000005</v>
      </c>
      <c r="AN792" s="18">
        <v>5.7109999999999994</v>
      </c>
      <c r="AO792" s="18">
        <v>4.5490000000000004</v>
      </c>
      <c r="AP792" s="18">
        <v>3.8149999999999999</v>
      </c>
      <c r="AQ792" s="18">
        <v>0.379</v>
      </c>
      <c r="AR792" s="18">
        <v>0.1200345</v>
      </c>
      <c r="AS792" s="18">
        <v>7.7554399999999996E-2</v>
      </c>
      <c r="AT792" s="18">
        <v>0</v>
      </c>
      <c r="AU792" s="18">
        <v>0</v>
      </c>
      <c r="AV792" s="18">
        <v>0</v>
      </c>
      <c r="AW792" s="18">
        <v>0</v>
      </c>
      <c r="AX792" s="18">
        <v>0</v>
      </c>
      <c r="AY792" s="18">
        <v>0</v>
      </c>
      <c r="AZ792" s="18">
        <v>0</v>
      </c>
      <c r="BA792" s="18">
        <v>0</v>
      </c>
      <c r="BB792" s="18">
        <v>0</v>
      </c>
      <c r="BC792" s="18">
        <v>0</v>
      </c>
      <c r="BD792" s="18">
        <v>0</v>
      </c>
      <c r="BE792" s="25">
        <v>0</v>
      </c>
      <c r="BF792" s="25">
        <v>0</v>
      </c>
      <c r="BG792" s="18">
        <v>0</v>
      </c>
      <c r="BH792" s="18">
        <v>0</v>
      </c>
      <c r="BI792" s="18">
        <v>0</v>
      </c>
      <c r="BJ792" s="118">
        <v>0</v>
      </c>
      <c r="BK792" s="118">
        <v>0</v>
      </c>
      <c r="BL792" s="118">
        <v>0</v>
      </c>
      <c r="BM792" s="118">
        <v>0</v>
      </c>
      <c r="BN792" s="118">
        <v>0</v>
      </c>
      <c r="BO792" s="103"/>
      <c r="BP792">
        <f t="shared" ref="BP792:CU792" si="2029">IF($C792&lt;&gt;"",IF(D792&gt;0,1,0),0)</f>
        <v>0</v>
      </c>
      <c r="BQ792">
        <f t="shared" si="2029"/>
        <v>0</v>
      </c>
      <c r="BR792">
        <f t="shared" si="2029"/>
        <v>0</v>
      </c>
      <c r="BS792">
        <f t="shared" si="2029"/>
        <v>0</v>
      </c>
      <c r="BT792">
        <f t="shared" si="2029"/>
        <v>0</v>
      </c>
      <c r="BU792">
        <f t="shared" si="2029"/>
        <v>0</v>
      </c>
      <c r="BV792">
        <f t="shared" si="2029"/>
        <v>0</v>
      </c>
      <c r="BW792">
        <f t="shared" si="2029"/>
        <v>0</v>
      </c>
      <c r="BX792">
        <f t="shared" si="2029"/>
        <v>0</v>
      </c>
      <c r="BY792">
        <f t="shared" si="2029"/>
        <v>0</v>
      </c>
      <c r="BZ792">
        <f t="shared" si="2029"/>
        <v>0</v>
      </c>
      <c r="CA792">
        <f t="shared" si="2029"/>
        <v>0</v>
      </c>
      <c r="CB792">
        <f t="shared" si="2029"/>
        <v>0</v>
      </c>
      <c r="CC792">
        <f t="shared" si="2029"/>
        <v>0</v>
      </c>
      <c r="CD792">
        <f t="shared" si="2029"/>
        <v>0</v>
      </c>
      <c r="CE792">
        <f t="shared" si="2029"/>
        <v>0</v>
      </c>
      <c r="CF792">
        <f t="shared" si="2029"/>
        <v>0</v>
      </c>
      <c r="CG792">
        <f t="shared" si="2029"/>
        <v>0</v>
      </c>
      <c r="CH792">
        <f t="shared" si="2029"/>
        <v>0</v>
      </c>
      <c r="CI792">
        <f t="shared" si="2029"/>
        <v>0</v>
      </c>
      <c r="CJ792">
        <f t="shared" si="2029"/>
        <v>0</v>
      </c>
      <c r="CK792">
        <f t="shared" si="2029"/>
        <v>0</v>
      </c>
      <c r="CL792">
        <f t="shared" si="2029"/>
        <v>0</v>
      </c>
      <c r="CM792">
        <f t="shared" si="2029"/>
        <v>0</v>
      </c>
      <c r="CN792">
        <f t="shared" si="2029"/>
        <v>0</v>
      </c>
      <c r="CO792">
        <f t="shared" si="2029"/>
        <v>0</v>
      </c>
      <c r="CP792">
        <f t="shared" si="2029"/>
        <v>0</v>
      </c>
      <c r="CQ792">
        <f t="shared" si="2029"/>
        <v>0</v>
      </c>
      <c r="CR792">
        <f t="shared" si="2029"/>
        <v>0</v>
      </c>
      <c r="CS792">
        <f t="shared" si="2029"/>
        <v>0</v>
      </c>
      <c r="CT792">
        <f t="shared" si="2029"/>
        <v>0</v>
      </c>
      <c r="CU792">
        <f t="shared" si="2029"/>
        <v>0</v>
      </c>
      <c r="CV792">
        <f t="shared" ref="CV792:DR792" si="2030">IF($C792&lt;&gt;"",IF(AJ792&gt;0,1,0),0)</f>
        <v>0</v>
      </c>
      <c r="CW792">
        <f t="shared" si="2030"/>
        <v>0</v>
      </c>
      <c r="CX792">
        <f t="shared" si="2030"/>
        <v>0</v>
      </c>
      <c r="CY792">
        <f t="shared" si="2030"/>
        <v>0</v>
      </c>
      <c r="CZ792">
        <f t="shared" si="2030"/>
        <v>0</v>
      </c>
      <c r="DA792">
        <f t="shared" si="2030"/>
        <v>0</v>
      </c>
      <c r="DB792">
        <f t="shared" si="2030"/>
        <v>0</v>
      </c>
      <c r="DC792">
        <f t="shared" si="2030"/>
        <v>0</v>
      </c>
      <c r="DD792">
        <f t="shared" si="2030"/>
        <v>0</v>
      </c>
      <c r="DE792">
        <f t="shared" si="2030"/>
        <v>0</v>
      </c>
      <c r="DF792">
        <f t="shared" si="2030"/>
        <v>0</v>
      </c>
      <c r="DG792">
        <f t="shared" si="2030"/>
        <v>0</v>
      </c>
      <c r="DH792">
        <f t="shared" si="2030"/>
        <v>0</v>
      </c>
      <c r="DI792">
        <f t="shared" si="2030"/>
        <v>0</v>
      </c>
      <c r="DJ792">
        <f t="shared" si="2030"/>
        <v>0</v>
      </c>
      <c r="DK792">
        <f t="shared" si="2030"/>
        <v>0</v>
      </c>
      <c r="DL792">
        <f t="shared" si="2030"/>
        <v>0</v>
      </c>
      <c r="DM792">
        <f t="shared" si="2030"/>
        <v>0</v>
      </c>
      <c r="DN792">
        <f t="shared" si="2030"/>
        <v>0</v>
      </c>
      <c r="DO792">
        <f t="shared" si="2030"/>
        <v>0</v>
      </c>
      <c r="DP792">
        <f t="shared" si="2030"/>
        <v>0</v>
      </c>
      <c r="DQ792">
        <f t="shared" si="2030"/>
        <v>0</v>
      </c>
      <c r="DR792">
        <f t="shared" si="2030"/>
        <v>0</v>
      </c>
      <c r="DS792">
        <f>IF($C792&lt;&gt;"",IF(BG792&gt;0,1,0),0)</f>
        <v>0</v>
      </c>
      <c r="DT792">
        <f>IF($C792&lt;&gt;"",IF(BH792&gt;0,1,0),0)</f>
        <v>0</v>
      </c>
      <c r="DU792">
        <f>IF($C792&lt;&gt;"",IF(BI792&gt;0,1,0),0)</f>
        <v>0</v>
      </c>
      <c r="DV792">
        <f>IF($C792&lt;&gt;"",IF(BJ792&gt;0,1,0),0)</f>
        <v>0</v>
      </c>
      <c r="DW792">
        <f>IF($C792&lt;&gt;"",IF(BK792&gt;0,1,0),0)</f>
        <v>0</v>
      </c>
      <c r="DX792">
        <f t="shared" si="2028"/>
        <v>0</v>
      </c>
      <c r="DY792">
        <f t="shared" si="2028"/>
        <v>0</v>
      </c>
      <c r="DZ792">
        <f t="shared" si="2028"/>
        <v>0</v>
      </c>
    </row>
    <row r="793" spans="1:130" ht="15.75">
      <c r="A793" s="106"/>
      <c r="B793" s="19"/>
      <c r="C793" s="97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25"/>
      <c r="BF793" s="25"/>
      <c r="BG793" s="18"/>
      <c r="BH793" s="18"/>
      <c r="BI793" s="18"/>
      <c r="BJ793" s="118"/>
      <c r="BK793" s="118"/>
      <c r="BL793" s="118"/>
      <c r="BM793" s="118"/>
      <c r="BN793" s="2"/>
      <c r="BO793" s="103"/>
    </row>
    <row r="794" spans="1:130" ht="15.75">
      <c r="A794" s="105">
        <v>100</v>
      </c>
      <c r="B794" s="32" t="s">
        <v>233</v>
      </c>
      <c r="C794" s="97">
        <v>3</v>
      </c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22">
        <v>0</v>
      </c>
      <c r="AI794" s="22">
        <v>0</v>
      </c>
      <c r="AJ794" s="22">
        <v>0</v>
      </c>
      <c r="AK794" s="22">
        <v>0</v>
      </c>
      <c r="AL794" s="22">
        <v>0</v>
      </c>
      <c r="AM794" s="22">
        <v>0</v>
      </c>
      <c r="AN794" s="22">
        <v>0</v>
      </c>
      <c r="AO794" s="22">
        <f>AO795</f>
        <v>130</v>
      </c>
      <c r="AP794" s="22">
        <v>0</v>
      </c>
      <c r="AQ794" s="22">
        <v>0</v>
      </c>
      <c r="AR794" s="22">
        <v>0</v>
      </c>
      <c r="AS794" s="22">
        <v>0</v>
      </c>
      <c r="AT794" s="22">
        <v>0</v>
      </c>
      <c r="AU794" s="22">
        <v>0</v>
      </c>
      <c r="AV794" s="22">
        <v>0</v>
      </c>
      <c r="AW794" s="22">
        <v>0</v>
      </c>
      <c r="AX794" s="22">
        <v>0</v>
      </c>
      <c r="AY794" s="22">
        <v>0</v>
      </c>
      <c r="AZ794" s="22">
        <v>0</v>
      </c>
      <c r="BA794" s="22">
        <v>0</v>
      </c>
      <c r="BB794" s="22">
        <f>BB795</f>
        <v>2087.0391061452515</v>
      </c>
      <c r="BC794" s="18"/>
      <c r="BD794" s="18"/>
      <c r="BE794" s="25"/>
      <c r="BF794" s="25"/>
      <c r="BG794" s="18"/>
      <c r="BH794" s="18"/>
      <c r="BI794" s="18"/>
      <c r="BJ794" s="118"/>
      <c r="BK794" s="118"/>
      <c r="BL794" s="118"/>
      <c r="BM794" s="118"/>
      <c r="BN794" s="2"/>
      <c r="BO794" s="103"/>
      <c r="BP794">
        <f t="shared" ref="BP794:BY796" si="2031">IF($C794&lt;&gt;"",IF(D794&gt;0,1,0),0)</f>
        <v>0</v>
      </c>
      <c r="BQ794">
        <f t="shared" si="2031"/>
        <v>0</v>
      </c>
      <c r="BR794">
        <f t="shared" si="2031"/>
        <v>0</v>
      </c>
      <c r="BS794">
        <f t="shared" si="2031"/>
        <v>0</v>
      </c>
      <c r="BT794">
        <f t="shared" si="2031"/>
        <v>0</v>
      </c>
      <c r="BU794">
        <f t="shared" si="2031"/>
        <v>0</v>
      </c>
      <c r="BV794">
        <f t="shared" si="2031"/>
        <v>0</v>
      </c>
      <c r="BW794">
        <f t="shared" si="2031"/>
        <v>0</v>
      </c>
      <c r="BX794">
        <f t="shared" si="2031"/>
        <v>0</v>
      </c>
      <c r="BY794">
        <f t="shared" si="2031"/>
        <v>0</v>
      </c>
      <c r="BZ794">
        <f t="shared" ref="BZ794:CI796" si="2032">IF($C794&lt;&gt;"",IF(N794&gt;0,1,0),0)</f>
        <v>0</v>
      </c>
      <c r="CA794">
        <f t="shared" si="2032"/>
        <v>0</v>
      </c>
      <c r="CB794">
        <f t="shared" si="2032"/>
        <v>0</v>
      </c>
      <c r="CC794">
        <f t="shared" si="2032"/>
        <v>0</v>
      </c>
      <c r="CD794">
        <f t="shared" si="2032"/>
        <v>0</v>
      </c>
      <c r="CE794">
        <f t="shared" si="2032"/>
        <v>0</v>
      </c>
      <c r="CF794">
        <f t="shared" si="2032"/>
        <v>0</v>
      </c>
      <c r="CG794">
        <f t="shared" si="2032"/>
        <v>0</v>
      </c>
      <c r="CH794">
        <f t="shared" si="2032"/>
        <v>0</v>
      </c>
      <c r="CI794">
        <f t="shared" si="2032"/>
        <v>0</v>
      </c>
      <c r="CJ794">
        <f t="shared" ref="CJ794:CS796" si="2033">IF($C794&lt;&gt;"",IF(X794&gt;0,1,0),0)</f>
        <v>0</v>
      </c>
      <c r="CK794">
        <f t="shared" si="2033"/>
        <v>0</v>
      </c>
      <c r="CL794">
        <f t="shared" si="2033"/>
        <v>0</v>
      </c>
      <c r="CM794">
        <f t="shared" si="2033"/>
        <v>0</v>
      </c>
      <c r="CN794">
        <f t="shared" si="2033"/>
        <v>0</v>
      </c>
      <c r="CO794">
        <f t="shared" si="2033"/>
        <v>0</v>
      </c>
      <c r="CP794">
        <f t="shared" si="2033"/>
        <v>0</v>
      </c>
      <c r="CQ794">
        <f t="shared" si="2033"/>
        <v>0</v>
      </c>
      <c r="CR794">
        <f t="shared" si="2033"/>
        <v>0</v>
      </c>
      <c r="CS794">
        <f t="shared" si="2033"/>
        <v>0</v>
      </c>
      <c r="CT794">
        <f t="shared" ref="CT794:DC796" si="2034">IF($C794&lt;&gt;"",IF(AH794&gt;0,1,0),0)</f>
        <v>0</v>
      </c>
      <c r="CU794">
        <f t="shared" si="2034"/>
        <v>0</v>
      </c>
      <c r="CV794">
        <f t="shared" si="2034"/>
        <v>0</v>
      </c>
      <c r="CW794">
        <f t="shared" si="2034"/>
        <v>0</v>
      </c>
      <c r="CX794">
        <f t="shared" si="2034"/>
        <v>0</v>
      </c>
      <c r="CY794">
        <f t="shared" si="2034"/>
        <v>0</v>
      </c>
      <c r="CZ794">
        <f t="shared" si="2034"/>
        <v>0</v>
      </c>
      <c r="DA794">
        <f t="shared" si="2034"/>
        <v>1</v>
      </c>
      <c r="DB794">
        <f t="shared" si="2034"/>
        <v>0</v>
      </c>
      <c r="DC794">
        <f t="shared" si="2034"/>
        <v>0</v>
      </c>
      <c r="DD794">
        <f t="shared" ref="DD794:DM796" si="2035">IF($C794&lt;&gt;"",IF(AR794&gt;0,1,0),0)</f>
        <v>0</v>
      </c>
      <c r="DE794">
        <f t="shared" si="2035"/>
        <v>0</v>
      </c>
      <c r="DF794">
        <f t="shared" si="2035"/>
        <v>0</v>
      </c>
      <c r="DG794">
        <f t="shared" si="2035"/>
        <v>0</v>
      </c>
      <c r="DH794">
        <f t="shared" si="2035"/>
        <v>0</v>
      </c>
      <c r="DI794">
        <f t="shared" si="2035"/>
        <v>0</v>
      </c>
      <c r="DJ794">
        <f t="shared" si="2035"/>
        <v>0</v>
      </c>
      <c r="DK794">
        <f t="shared" si="2035"/>
        <v>0</v>
      </c>
      <c r="DL794">
        <f t="shared" si="2035"/>
        <v>0</v>
      </c>
      <c r="DM794">
        <f t="shared" si="2035"/>
        <v>0</v>
      </c>
      <c r="DN794">
        <f t="shared" ref="DN794:DW796" si="2036">IF($C794&lt;&gt;"",IF(BB794&gt;0,1,0),0)</f>
        <v>1</v>
      </c>
      <c r="DO794">
        <f t="shared" si="2036"/>
        <v>0</v>
      </c>
      <c r="DP794">
        <f t="shared" si="2036"/>
        <v>0</v>
      </c>
      <c r="DQ794">
        <f t="shared" si="2036"/>
        <v>0</v>
      </c>
      <c r="DR794">
        <f t="shared" si="2036"/>
        <v>0</v>
      </c>
      <c r="DS794">
        <f t="shared" si="2036"/>
        <v>0</v>
      </c>
      <c r="DT794">
        <f t="shared" si="2036"/>
        <v>0</v>
      </c>
      <c r="DU794">
        <f t="shared" si="2036"/>
        <v>0</v>
      </c>
      <c r="DV794">
        <f t="shared" si="2036"/>
        <v>0</v>
      </c>
      <c r="DW794">
        <f t="shared" si="2036"/>
        <v>0</v>
      </c>
      <c r="DX794">
        <f t="shared" ref="DX794:DZ796" si="2037">IF($C794&lt;&gt;"",IF(BL794&gt;0,1,0),0)</f>
        <v>0</v>
      </c>
      <c r="DY794">
        <f t="shared" si="2037"/>
        <v>0</v>
      </c>
      <c r="DZ794">
        <f t="shared" si="2037"/>
        <v>0</v>
      </c>
    </row>
    <row r="795" spans="1:130" ht="15.75">
      <c r="A795" s="106"/>
      <c r="B795" s="59" t="s">
        <v>3</v>
      </c>
      <c r="C795" s="97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>
        <v>0</v>
      </c>
      <c r="AI795" s="18">
        <v>0</v>
      </c>
      <c r="AJ795" s="18">
        <v>0</v>
      </c>
      <c r="AK795" s="18">
        <v>0</v>
      </c>
      <c r="AL795" s="18">
        <v>0</v>
      </c>
      <c r="AM795" s="18">
        <v>0</v>
      </c>
      <c r="AN795" s="18">
        <v>0</v>
      </c>
      <c r="AO795" s="18">
        <v>130</v>
      </c>
      <c r="AP795" s="18">
        <v>0</v>
      </c>
      <c r="AQ795" s="18">
        <v>0</v>
      </c>
      <c r="AR795" s="18">
        <v>0</v>
      </c>
      <c r="AS795" s="18">
        <v>0</v>
      </c>
      <c r="AT795" s="18">
        <v>0</v>
      </c>
      <c r="AU795" s="18">
        <v>0</v>
      </c>
      <c r="AV795" s="18">
        <v>0</v>
      </c>
      <c r="AW795" s="18">
        <v>0</v>
      </c>
      <c r="AX795" s="18">
        <v>0</v>
      </c>
      <c r="AY795" s="18">
        <v>0</v>
      </c>
      <c r="AZ795" s="18">
        <v>0</v>
      </c>
      <c r="BA795" s="18">
        <v>0</v>
      </c>
      <c r="BB795" s="18">
        <f>3735.8/1.79</f>
        <v>2087.0391061452515</v>
      </c>
      <c r="BC795" s="18"/>
      <c r="BD795" s="18"/>
      <c r="BE795" s="25"/>
      <c r="BF795" s="25"/>
      <c r="BG795" s="18"/>
      <c r="BH795" s="18"/>
      <c r="BI795" s="18"/>
      <c r="BJ795" s="118"/>
      <c r="BK795" s="118"/>
      <c r="BL795" s="118"/>
      <c r="BM795" s="118"/>
      <c r="BN795" s="2"/>
      <c r="BO795" s="103"/>
      <c r="BP795">
        <f t="shared" si="2031"/>
        <v>0</v>
      </c>
      <c r="BQ795">
        <f t="shared" si="2031"/>
        <v>0</v>
      </c>
      <c r="BR795">
        <f t="shared" si="2031"/>
        <v>0</v>
      </c>
      <c r="BS795">
        <f t="shared" si="2031"/>
        <v>0</v>
      </c>
      <c r="BT795">
        <f t="shared" si="2031"/>
        <v>0</v>
      </c>
      <c r="BU795">
        <f t="shared" si="2031"/>
        <v>0</v>
      </c>
      <c r="BV795">
        <f t="shared" si="2031"/>
        <v>0</v>
      </c>
      <c r="BW795">
        <f t="shared" si="2031"/>
        <v>0</v>
      </c>
      <c r="BX795">
        <f t="shared" si="2031"/>
        <v>0</v>
      </c>
      <c r="BY795">
        <f t="shared" si="2031"/>
        <v>0</v>
      </c>
      <c r="BZ795">
        <f t="shared" si="2032"/>
        <v>0</v>
      </c>
      <c r="CA795">
        <f t="shared" si="2032"/>
        <v>0</v>
      </c>
      <c r="CB795">
        <f t="shared" si="2032"/>
        <v>0</v>
      </c>
      <c r="CC795">
        <f t="shared" si="2032"/>
        <v>0</v>
      </c>
      <c r="CD795">
        <f t="shared" si="2032"/>
        <v>0</v>
      </c>
      <c r="CE795">
        <f t="shared" si="2032"/>
        <v>0</v>
      </c>
      <c r="CF795">
        <f t="shared" si="2032"/>
        <v>0</v>
      </c>
      <c r="CG795">
        <f t="shared" si="2032"/>
        <v>0</v>
      </c>
      <c r="CH795">
        <f t="shared" si="2032"/>
        <v>0</v>
      </c>
      <c r="CI795">
        <f t="shared" si="2032"/>
        <v>0</v>
      </c>
      <c r="CJ795">
        <f t="shared" si="2033"/>
        <v>0</v>
      </c>
      <c r="CK795">
        <f t="shared" si="2033"/>
        <v>0</v>
      </c>
      <c r="CL795">
        <f t="shared" si="2033"/>
        <v>0</v>
      </c>
      <c r="CM795">
        <f t="shared" si="2033"/>
        <v>0</v>
      </c>
      <c r="CN795">
        <f t="shared" si="2033"/>
        <v>0</v>
      </c>
      <c r="CO795">
        <f t="shared" si="2033"/>
        <v>0</v>
      </c>
      <c r="CP795">
        <f t="shared" si="2033"/>
        <v>0</v>
      </c>
      <c r="CQ795">
        <f t="shared" si="2033"/>
        <v>0</v>
      </c>
      <c r="CR795">
        <f t="shared" si="2033"/>
        <v>0</v>
      </c>
      <c r="CS795">
        <f t="shared" si="2033"/>
        <v>0</v>
      </c>
      <c r="CT795">
        <f t="shared" si="2034"/>
        <v>0</v>
      </c>
      <c r="CU795">
        <f t="shared" si="2034"/>
        <v>0</v>
      </c>
      <c r="CV795">
        <f t="shared" si="2034"/>
        <v>0</v>
      </c>
      <c r="CW795">
        <f t="shared" si="2034"/>
        <v>0</v>
      </c>
      <c r="CX795">
        <f t="shared" si="2034"/>
        <v>0</v>
      </c>
      <c r="CY795">
        <f t="shared" si="2034"/>
        <v>0</v>
      </c>
      <c r="CZ795">
        <f t="shared" si="2034"/>
        <v>0</v>
      </c>
      <c r="DA795">
        <f t="shared" si="2034"/>
        <v>0</v>
      </c>
      <c r="DB795">
        <f t="shared" si="2034"/>
        <v>0</v>
      </c>
      <c r="DC795">
        <f t="shared" si="2034"/>
        <v>0</v>
      </c>
      <c r="DD795">
        <f t="shared" si="2035"/>
        <v>0</v>
      </c>
      <c r="DE795">
        <f t="shared" si="2035"/>
        <v>0</v>
      </c>
      <c r="DF795">
        <f t="shared" si="2035"/>
        <v>0</v>
      </c>
      <c r="DG795">
        <f t="shared" si="2035"/>
        <v>0</v>
      </c>
      <c r="DH795">
        <f t="shared" si="2035"/>
        <v>0</v>
      </c>
      <c r="DI795">
        <f t="shared" si="2035"/>
        <v>0</v>
      </c>
      <c r="DJ795">
        <f t="shared" si="2035"/>
        <v>0</v>
      </c>
      <c r="DK795">
        <f t="shared" si="2035"/>
        <v>0</v>
      </c>
      <c r="DL795">
        <f t="shared" si="2035"/>
        <v>0</v>
      </c>
      <c r="DM795">
        <f t="shared" si="2035"/>
        <v>0</v>
      </c>
      <c r="DN795">
        <f t="shared" si="2036"/>
        <v>0</v>
      </c>
      <c r="DO795">
        <f t="shared" si="2036"/>
        <v>0</v>
      </c>
      <c r="DP795">
        <f t="shared" si="2036"/>
        <v>0</v>
      </c>
      <c r="DQ795">
        <f t="shared" si="2036"/>
        <v>0</v>
      </c>
      <c r="DR795">
        <f t="shared" si="2036"/>
        <v>0</v>
      </c>
      <c r="DS795">
        <f t="shared" si="2036"/>
        <v>0</v>
      </c>
      <c r="DT795">
        <f t="shared" si="2036"/>
        <v>0</v>
      </c>
      <c r="DU795">
        <f t="shared" si="2036"/>
        <v>0</v>
      </c>
      <c r="DV795">
        <f t="shared" si="2036"/>
        <v>0</v>
      </c>
      <c r="DW795">
        <f t="shared" si="2036"/>
        <v>0</v>
      </c>
      <c r="DX795">
        <f t="shared" si="2037"/>
        <v>0</v>
      </c>
      <c r="DY795">
        <f t="shared" si="2037"/>
        <v>0</v>
      </c>
      <c r="DZ795">
        <f t="shared" si="2037"/>
        <v>0</v>
      </c>
    </row>
    <row r="796" spans="1:130" ht="15.75">
      <c r="A796" s="106"/>
      <c r="B796" s="55" t="s">
        <v>210</v>
      </c>
      <c r="C796" s="97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>
        <f>42.289/1.79</f>
        <v>23.625139664804468</v>
      </c>
      <c r="AI796" s="18">
        <f>6.835/1.79</f>
        <v>3.8184357541899439</v>
      </c>
      <c r="AJ796" s="18">
        <f>10.75/1.79</f>
        <v>6.005586592178771</v>
      </c>
      <c r="AK796" s="18">
        <f>30.5/1.79</f>
        <v>17.039106145251395</v>
      </c>
      <c r="AL796" s="18">
        <f>57.6/1.79</f>
        <v>32.178770949720672</v>
      </c>
      <c r="AM796" s="18">
        <f>2.25/1.79</f>
        <v>1.2569832402234637</v>
      </c>
      <c r="AN796" s="18">
        <f>17.85/1.79</f>
        <v>9.972067039106145</v>
      </c>
      <c r="AO796" s="18">
        <f>40.3/1.79</f>
        <v>22.513966480446925</v>
      </c>
      <c r="AP796" s="18">
        <f>6.6/1.79</f>
        <v>3.6871508379888267</v>
      </c>
      <c r="AQ796" s="18">
        <f>53.5/1.79</f>
        <v>29.88826815642458</v>
      </c>
      <c r="AR796" s="18">
        <f>69.5/1.79</f>
        <v>38.826815642458101</v>
      </c>
      <c r="AS796" s="18">
        <f>167/1.79</f>
        <v>93.296089385474858</v>
      </c>
      <c r="AT796" s="18">
        <f>160.1/1.79</f>
        <v>89.441340782122907</v>
      </c>
      <c r="AU796" s="160">
        <f>149.7/1.79</f>
        <v>83.63128491620111</v>
      </c>
      <c r="AV796" s="18">
        <f>118.4/1.79</f>
        <v>66.14525139664805</v>
      </c>
      <c r="AW796" s="18"/>
      <c r="AX796" s="18"/>
      <c r="AY796" s="18"/>
      <c r="AZ796" s="18"/>
      <c r="BA796" s="18">
        <f>305.8/1.79</f>
        <v>170.83798882681563</v>
      </c>
      <c r="BB796" s="18">
        <v>0</v>
      </c>
      <c r="BC796" s="18"/>
      <c r="BD796" s="18"/>
      <c r="BE796" s="25"/>
      <c r="BF796" s="25"/>
      <c r="BG796" s="18"/>
      <c r="BH796" s="18"/>
      <c r="BI796" s="18"/>
      <c r="BJ796" s="118"/>
      <c r="BK796" s="118"/>
      <c r="BL796" s="118"/>
      <c r="BM796" s="118"/>
      <c r="BN796" s="2"/>
      <c r="BO796" s="103"/>
      <c r="BP796">
        <f t="shared" si="2031"/>
        <v>0</v>
      </c>
      <c r="BQ796">
        <f t="shared" si="2031"/>
        <v>0</v>
      </c>
      <c r="BR796">
        <f t="shared" si="2031"/>
        <v>0</v>
      </c>
      <c r="BS796">
        <f t="shared" si="2031"/>
        <v>0</v>
      </c>
      <c r="BT796">
        <f t="shared" si="2031"/>
        <v>0</v>
      </c>
      <c r="BU796">
        <f t="shared" si="2031"/>
        <v>0</v>
      </c>
      <c r="BV796">
        <f t="shared" si="2031"/>
        <v>0</v>
      </c>
      <c r="BW796">
        <f t="shared" si="2031"/>
        <v>0</v>
      </c>
      <c r="BX796">
        <f t="shared" si="2031"/>
        <v>0</v>
      </c>
      <c r="BY796">
        <f t="shared" si="2031"/>
        <v>0</v>
      </c>
      <c r="BZ796">
        <f t="shared" si="2032"/>
        <v>0</v>
      </c>
      <c r="CA796">
        <f t="shared" si="2032"/>
        <v>0</v>
      </c>
      <c r="CB796">
        <f t="shared" si="2032"/>
        <v>0</v>
      </c>
      <c r="CC796">
        <f t="shared" si="2032"/>
        <v>0</v>
      </c>
      <c r="CD796">
        <f t="shared" si="2032"/>
        <v>0</v>
      </c>
      <c r="CE796">
        <f t="shared" si="2032"/>
        <v>0</v>
      </c>
      <c r="CF796">
        <f t="shared" si="2032"/>
        <v>0</v>
      </c>
      <c r="CG796">
        <f t="shared" si="2032"/>
        <v>0</v>
      </c>
      <c r="CH796">
        <f t="shared" si="2032"/>
        <v>0</v>
      </c>
      <c r="CI796">
        <f t="shared" si="2032"/>
        <v>0</v>
      </c>
      <c r="CJ796">
        <f t="shared" si="2033"/>
        <v>0</v>
      </c>
      <c r="CK796">
        <f t="shared" si="2033"/>
        <v>0</v>
      </c>
      <c r="CL796">
        <f t="shared" si="2033"/>
        <v>0</v>
      </c>
      <c r="CM796">
        <f t="shared" si="2033"/>
        <v>0</v>
      </c>
      <c r="CN796">
        <f t="shared" si="2033"/>
        <v>0</v>
      </c>
      <c r="CO796">
        <f t="shared" si="2033"/>
        <v>0</v>
      </c>
      <c r="CP796">
        <f t="shared" si="2033"/>
        <v>0</v>
      </c>
      <c r="CQ796">
        <f t="shared" si="2033"/>
        <v>0</v>
      </c>
      <c r="CR796">
        <f t="shared" si="2033"/>
        <v>0</v>
      </c>
      <c r="CS796">
        <f t="shared" si="2033"/>
        <v>0</v>
      </c>
      <c r="CT796">
        <f t="shared" si="2034"/>
        <v>0</v>
      </c>
      <c r="CU796">
        <f t="shared" si="2034"/>
        <v>0</v>
      </c>
      <c r="CV796">
        <f t="shared" si="2034"/>
        <v>0</v>
      </c>
      <c r="CW796">
        <f t="shared" si="2034"/>
        <v>0</v>
      </c>
      <c r="CX796">
        <f t="shared" si="2034"/>
        <v>0</v>
      </c>
      <c r="CY796">
        <f t="shared" si="2034"/>
        <v>0</v>
      </c>
      <c r="CZ796">
        <f t="shared" si="2034"/>
        <v>0</v>
      </c>
      <c r="DA796">
        <f t="shared" si="2034"/>
        <v>0</v>
      </c>
      <c r="DB796">
        <f t="shared" si="2034"/>
        <v>0</v>
      </c>
      <c r="DC796">
        <f t="shared" si="2034"/>
        <v>0</v>
      </c>
      <c r="DD796">
        <f t="shared" si="2035"/>
        <v>0</v>
      </c>
      <c r="DE796">
        <f t="shared" si="2035"/>
        <v>0</v>
      </c>
      <c r="DF796">
        <f t="shared" si="2035"/>
        <v>0</v>
      </c>
      <c r="DG796">
        <f t="shared" si="2035"/>
        <v>0</v>
      </c>
      <c r="DH796">
        <f t="shared" si="2035"/>
        <v>0</v>
      </c>
      <c r="DI796">
        <f t="shared" si="2035"/>
        <v>0</v>
      </c>
      <c r="DJ796">
        <f t="shared" si="2035"/>
        <v>0</v>
      </c>
      <c r="DK796">
        <f t="shared" si="2035"/>
        <v>0</v>
      </c>
      <c r="DL796">
        <f t="shared" si="2035"/>
        <v>0</v>
      </c>
      <c r="DM796">
        <f t="shared" si="2035"/>
        <v>0</v>
      </c>
      <c r="DN796">
        <f t="shared" si="2036"/>
        <v>0</v>
      </c>
      <c r="DO796">
        <f t="shared" si="2036"/>
        <v>0</v>
      </c>
      <c r="DP796">
        <f t="shared" si="2036"/>
        <v>0</v>
      </c>
      <c r="DQ796">
        <f t="shared" si="2036"/>
        <v>0</v>
      </c>
      <c r="DR796">
        <f t="shared" si="2036"/>
        <v>0</v>
      </c>
      <c r="DS796">
        <f t="shared" si="2036"/>
        <v>0</v>
      </c>
      <c r="DT796">
        <f t="shared" si="2036"/>
        <v>0</v>
      </c>
      <c r="DU796">
        <f t="shared" si="2036"/>
        <v>0</v>
      </c>
      <c r="DV796">
        <f t="shared" si="2036"/>
        <v>0</v>
      </c>
      <c r="DW796">
        <f t="shared" si="2036"/>
        <v>0</v>
      </c>
      <c r="DX796">
        <f t="shared" si="2037"/>
        <v>0</v>
      </c>
      <c r="DY796">
        <f t="shared" si="2037"/>
        <v>0</v>
      </c>
      <c r="DZ796">
        <f t="shared" si="2037"/>
        <v>0</v>
      </c>
    </row>
    <row r="797" spans="1:130" ht="15.75">
      <c r="A797" s="106" t="str">
        <f>IF(LEFT(B799,1)&lt;&gt;"",IF(LEFT(B799,1)&lt;&gt;" ",COUNT($A$66:A792)+1,""),"")</f>
        <v/>
      </c>
      <c r="B797" s="32"/>
      <c r="C797" s="97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20"/>
      <c r="AW797" s="20"/>
      <c r="AX797" s="18"/>
      <c r="AY797" s="18"/>
      <c r="AZ797" s="18"/>
      <c r="BA797" s="18"/>
      <c r="BB797" s="18"/>
      <c r="BC797" s="18"/>
      <c r="BD797" s="18"/>
      <c r="BE797" s="25"/>
      <c r="BF797" s="18"/>
      <c r="BG797" s="18"/>
      <c r="BH797" s="2"/>
      <c r="BI797" s="2"/>
      <c r="BJ797" s="2"/>
      <c r="BK797" s="2"/>
      <c r="BL797" s="22"/>
      <c r="BM797" s="2"/>
      <c r="BN797" s="2"/>
      <c r="BO797" s="103"/>
    </row>
    <row r="798" spans="1:130">
      <c r="A798" s="105">
        <f>IF(LEFT(B798,1)&lt;&gt;"",IF(LEFT(B798,1)&lt;&gt;" ",COUNT($A$66:A797)+1,""),"")</f>
        <v>103</v>
      </c>
      <c r="B798" s="32" t="s">
        <v>110</v>
      </c>
      <c r="C798" s="97">
        <v>3</v>
      </c>
      <c r="D798" s="22">
        <f t="shared" ref="D798:AI798" si="2038">SUM(D799:D808)</f>
        <v>0</v>
      </c>
      <c r="E798" s="22">
        <f t="shared" si="2038"/>
        <v>0</v>
      </c>
      <c r="F798" s="22">
        <f t="shared" si="2038"/>
        <v>0</v>
      </c>
      <c r="G798" s="22">
        <f t="shared" si="2038"/>
        <v>0</v>
      </c>
      <c r="H798" s="22">
        <f t="shared" si="2038"/>
        <v>0</v>
      </c>
      <c r="I798" s="22">
        <f t="shared" si="2038"/>
        <v>0</v>
      </c>
      <c r="J798" s="22">
        <f t="shared" si="2038"/>
        <v>0</v>
      </c>
      <c r="K798" s="22">
        <f t="shared" si="2038"/>
        <v>0</v>
      </c>
      <c r="L798" s="22">
        <f t="shared" si="2038"/>
        <v>0</v>
      </c>
      <c r="M798" s="22">
        <f t="shared" si="2038"/>
        <v>0</v>
      </c>
      <c r="N798" s="22">
        <f t="shared" si="2038"/>
        <v>0</v>
      </c>
      <c r="O798" s="22">
        <f t="shared" si="2038"/>
        <v>0</v>
      </c>
      <c r="P798" s="22">
        <f t="shared" si="2038"/>
        <v>0</v>
      </c>
      <c r="Q798" s="22">
        <f t="shared" si="2038"/>
        <v>0.13</v>
      </c>
      <c r="R798" s="22">
        <f t="shared" si="2038"/>
        <v>0</v>
      </c>
      <c r="S798" s="22">
        <f t="shared" si="2038"/>
        <v>1.1567848000000001</v>
      </c>
      <c r="T798" s="22">
        <f t="shared" si="2038"/>
        <v>4.8751902999999999</v>
      </c>
      <c r="U798" s="22">
        <f t="shared" si="2038"/>
        <v>11.848888000000001</v>
      </c>
      <c r="V798" s="22">
        <f t="shared" si="2038"/>
        <v>93.006981199999984</v>
      </c>
      <c r="W798" s="22">
        <f t="shared" si="2038"/>
        <v>429.05070810000001</v>
      </c>
      <c r="X798" s="22">
        <f t="shared" si="2038"/>
        <v>626.50653590000002</v>
      </c>
      <c r="Y798" s="22">
        <f t="shared" si="2038"/>
        <v>204.39225929999998</v>
      </c>
      <c r="Z798" s="22">
        <f t="shared" si="2038"/>
        <v>111.72633339999999</v>
      </c>
      <c r="AA798" s="22">
        <f t="shared" si="2038"/>
        <v>322.64979929999998</v>
      </c>
      <c r="AB798" s="22">
        <f t="shared" si="2038"/>
        <v>500.15110838355639</v>
      </c>
      <c r="AC798" s="22">
        <f t="shared" si="2038"/>
        <v>714.63252030778472</v>
      </c>
      <c r="AD798" s="22">
        <f t="shared" si="2038"/>
        <v>1070.8589437000001</v>
      </c>
      <c r="AE798" s="22">
        <f t="shared" si="2038"/>
        <v>1758.3529961999998</v>
      </c>
      <c r="AF798" s="22">
        <f t="shared" si="2038"/>
        <v>3945.0445863999998</v>
      </c>
      <c r="AG798" s="22">
        <f t="shared" si="2038"/>
        <v>3849.0201056000005</v>
      </c>
      <c r="AH798" s="22">
        <f t="shared" si="2038"/>
        <v>4200.4459464000001</v>
      </c>
      <c r="AI798" s="22">
        <f t="shared" si="2038"/>
        <v>5117.8877919999995</v>
      </c>
      <c r="AJ798" s="22">
        <f t="shared" ref="AJ798:BK798" si="2039">SUM(AJ799:AJ808)</f>
        <v>4741.0409898999997</v>
      </c>
      <c r="AK798" s="22">
        <f t="shared" si="2039"/>
        <v>5243.0202684000005</v>
      </c>
      <c r="AL798" s="22">
        <f t="shared" si="2039"/>
        <v>6396.9003510999992</v>
      </c>
      <c r="AM798" s="22">
        <f t="shared" si="2039"/>
        <v>8193.2807333000001</v>
      </c>
      <c r="AN798" s="22">
        <f t="shared" si="2039"/>
        <v>3605.5455723</v>
      </c>
      <c r="AO798" s="22">
        <f t="shared" si="2039"/>
        <v>2460.1621809584581</v>
      </c>
      <c r="AP798" s="22">
        <f t="shared" si="2039"/>
        <v>2907.1411371407785</v>
      </c>
      <c r="AQ798" s="22">
        <f t="shared" si="2039"/>
        <v>2637.8188684995771</v>
      </c>
      <c r="AR798" s="22">
        <f t="shared" si="2039"/>
        <v>2827.5303944052512</v>
      </c>
      <c r="AS798" s="22">
        <f t="shared" si="2039"/>
        <v>2516.0438542551324</v>
      </c>
      <c r="AT798" s="22">
        <f t="shared" si="2039"/>
        <v>2648.6206956973856</v>
      </c>
      <c r="AU798" s="22">
        <f t="shared" si="2039"/>
        <v>2558.7045916000634</v>
      </c>
      <c r="AV798" s="22">
        <f t="shared" si="2039"/>
        <v>3101.6741140340646</v>
      </c>
      <c r="AW798" s="22">
        <f t="shared" si="2039"/>
        <v>2269.5301164401712</v>
      </c>
      <c r="AX798" s="22">
        <f t="shared" si="2039"/>
        <v>2255.4480048465302</v>
      </c>
      <c r="AY798" s="22">
        <f t="shared" si="2039"/>
        <v>2703.0942532446925</v>
      </c>
      <c r="AZ798" s="22">
        <f t="shared" si="2039"/>
        <v>3002.629119345534</v>
      </c>
      <c r="BA798" s="22">
        <f t="shared" si="2039"/>
        <v>979.00963779999995</v>
      </c>
      <c r="BB798" s="22">
        <f t="shared" si="2039"/>
        <v>983.2823525</v>
      </c>
      <c r="BC798" s="22">
        <f t="shared" si="2039"/>
        <v>975.54019600000004</v>
      </c>
      <c r="BD798" s="22">
        <f t="shared" si="2039"/>
        <v>1002.5644953</v>
      </c>
      <c r="BE798" s="22">
        <f t="shared" si="2039"/>
        <v>1014.5982981000001</v>
      </c>
      <c r="BF798" s="22">
        <f>SUM(BF799:BF808)</f>
        <v>1019.4318859</v>
      </c>
      <c r="BG798" s="22">
        <f t="shared" si="2039"/>
        <v>1152.005823</v>
      </c>
      <c r="BH798" s="22">
        <f t="shared" si="2039"/>
        <v>1044.6891287999999</v>
      </c>
      <c r="BI798" s="22">
        <f t="shared" si="2039"/>
        <v>1095.5977948</v>
      </c>
      <c r="BJ798" s="22">
        <f t="shared" si="2039"/>
        <v>1095.0873104000002</v>
      </c>
      <c r="BK798" s="22">
        <f t="shared" si="2039"/>
        <v>1120.0903367999999</v>
      </c>
      <c r="BL798" s="22">
        <f t="shared" ref="BL798:BN798" si="2040">SUM(BL799:BL808)</f>
        <v>1135.3903412</v>
      </c>
      <c r="BM798" s="22">
        <f t="shared" si="2040"/>
        <v>1142.4296271000001</v>
      </c>
      <c r="BN798" s="22">
        <f t="shared" si="2040"/>
        <v>1150</v>
      </c>
      <c r="BO798" s="103"/>
      <c r="BP798">
        <f t="shared" ref="BP798:CU798" si="2041">IF($C798&lt;&gt;"",IF(D798&gt;0,1,0),0)</f>
        <v>0</v>
      </c>
      <c r="BQ798">
        <f t="shared" si="2041"/>
        <v>0</v>
      </c>
      <c r="BR798">
        <f t="shared" si="2041"/>
        <v>0</v>
      </c>
      <c r="BS798">
        <f t="shared" si="2041"/>
        <v>0</v>
      </c>
      <c r="BT798">
        <f t="shared" si="2041"/>
        <v>0</v>
      </c>
      <c r="BU798">
        <f t="shared" si="2041"/>
        <v>0</v>
      </c>
      <c r="BV798">
        <f t="shared" si="2041"/>
        <v>0</v>
      </c>
      <c r="BW798">
        <f t="shared" si="2041"/>
        <v>0</v>
      </c>
      <c r="BX798">
        <f t="shared" si="2041"/>
        <v>0</v>
      </c>
      <c r="BY798">
        <f t="shared" si="2041"/>
        <v>0</v>
      </c>
      <c r="BZ798">
        <f t="shared" si="2041"/>
        <v>0</v>
      </c>
      <c r="CA798">
        <f t="shared" si="2041"/>
        <v>0</v>
      </c>
      <c r="CB798">
        <f t="shared" si="2041"/>
        <v>0</v>
      </c>
      <c r="CC798">
        <f t="shared" si="2041"/>
        <v>1</v>
      </c>
      <c r="CD798">
        <f t="shared" si="2041"/>
        <v>0</v>
      </c>
      <c r="CE798">
        <f t="shared" si="2041"/>
        <v>1</v>
      </c>
      <c r="CF798">
        <f t="shared" si="2041"/>
        <v>1</v>
      </c>
      <c r="CG798">
        <f t="shared" si="2041"/>
        <v>1</v>
      </c>
      <c r="CH798">
        <f t="shared" si="2041"/>
        <v>1</v>
      </c>
      <c r="CI798">
        <f t="shared" si="2041"/>
        <v>1</v>
      </c>
      <c r="CJ798">
        <f t="shared" si="2041"/>
        <v>1</v>
      </c>
      <c r="CK798">
        <f t="shared" si="2041"/>
        <v>1</v>
      </c>
      <c r="CL798">
        <f t="shared" si="2041"/>
        <v>1</v>
      </c>
      <c r="CM798">
        <f t="shared" si="2041"/>
        <v>1</v>
      </c>
      <c r="CN798">
        <f t="shared" si="2041"/>
        <v>1</v>
      </c>
      <c r="CO798">
        <f t="shared" si="2041"/>
        <v>1</v>
      </c>
      <c r="CP798">
        <f t="shared" si="2041"/>
        <v>1</v>
      </c>
      <c r="CQ798">
        <f t="shared" si="2041"/>
        <v>1</v>
      </c>
      <c r="CR798">
        <f t="shared" si="2041"/>
        <v>1</v>
      </c>
      <c r="CS798">
        <f t="shared" si="2041"/>
        <v>1</v>
      </c>
      <c r="CT798">
        <f t="shared" si="2041"/>
        <v>1</v>
      </c>
      <c r="CU798">
        <f t="shared" si="2041"/>
        <v>1</v>
      </c>
      <c r="CV798">
        <f t="shared" ref="CV798:DZ798" si="2042">IF($C798&lt;&gt;"",IF(AJ798&gt;0,1,0),0)</f>
        <v>1</v>
      </c>
      <c r="CW798">
        <f t="shared" si="2042"/>
        <v>1</v>
      </c>
      <c r="CX798">
        <f t="shared" si="2042"/>
        <v>1</v>
      </c>
      <c r="CY798">
        <f t="shared" si="2042"/>
        <v>1</v>
      </c>
      <c r="CZ798">
        <f t="shared" si="2042"/>
        <v>1</v>
      </c>
      <c r="DA798">
        <f t="shared" si="2042"/>
        <v>1</v>
      </c>
      <c r="DB798">
        <f t="shared" si="2042"/>
        <v>1</v>
      </c>
      <c r="DC798">
        <f t="shared" si="2042"/>
        <v>1</v>
      </c>
      <c r="DD798">
        <f t="shared" si="2042"/>
        <v>1</v>
      </c>
      <c r="DE798">
        <f t="shared" si="2042"/>
        <v>1</v>
      </c>
      <c r="DF798">
        <f t="shared" si="2042"/>
        <v>1</v>
      </c>
      <c r="DG798">
        <f t="shared" si="2042"/>
        <v>1</v>
      </c>
      <c r="DH798">
        <f t="shared" si="2042"/>
        <v>1</v>
      </c>
      <c r="DI798">
        <f t="shared" si="2042"/>
        <v>1</v>
      </c>
      <c r="DJ798">
        <f t="shared" si="2042"/>
        <v>1</v>
      </c>
      <c r="DK798">
        <f t="shared" si="2042"/>
        <v>1</v>
      </c>
      <c r="DL798">
        <f t="shared" si="2042"/>
        <v>1</v>
      </c>
      <c r="DM798">
        <f t="shared" si="2042"/>
        <v>1</v>
      </c>
      <c r="DN798">
        <f t="shared" si="2042"/>
        <v>1</v>
      </c>
      <c r="DO798">
        <f t="shared" si="2042"/>
        <v>1</v>
      </c>
      <c r="DP798">
        <f t="shared" si="2042"/>
        <v>1</v>
      </c>
      <c r="DQ798">
        <f t="shared" si="2042"/>
        <v>1</v>
      </c>
      <c r="DR798">
        <f t="shared" si="2042"/>
        <v>1</v>
      </c>
      <c r="DS798">
        <f t="shared" si="2042"/>
        <v>1</v>
      </c>
      <c r="DT798">
        <f t="shared" si="2042"/>
        <v>1</v>
      </c>
      <c r="DU798">
        <f t="shared" si="2042"/>
        <v>1</v>
      </c>
      <c r="DV798">
        <f t="shared" si="2042"/>
        <v>1</v>
      </c>
      <c r="DW798">
        <f t="shared" si="2042"/>
        <v>1</v>
      </c>
      <c r="DX798">
        <f t="shared" si="2042"/>
        <v>1</v>
      </c>
      <c r="DY798">
        <f t="shared" si="2042"/>
        <v>1</v>
      </c>
      <c r="DZ798">
        <f t="shared" si="2042"/>
        <v>1</v>
      </c>
    </row>
    <row r="799" spans="1:130">
      <c r="A799" s="106"/>
      <c r="B799" s="24" t="s">
        <v>15</v>
      </c>
      <c r="C799" s="97"/>
      <c r="D799" s="18">
        <v>0</v>
      </c>
      <c r="E799" s="18">
        <v>0</v>
      </c>
      <c r="F799" s="18">
        <v>0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18">
        <v>0</v>
      </c>
      <c r="N799" s="18">
        <v>0</v>
      </c>
      <c r="O799" s="18">
        <v>0</v>
      </c>
      <c r="P799" s="18">
        <v>0</v>
      </c>
      <c r="Q799" s="18">
        <v>0</v>
      </c>
      <c r="R799" s="18">
        <v>0</v>
      </c>
      <c r="S799" s="18">
        <v>0</v>
      </c>
      <c r="T799" s="18">
        <v>0</v>
      </c>
      <c r="U799" s="18">
        <v>0</v>
      </c>
      <c r="V799" s="18">
        <v>0</v>
      </c>
      <c r="W799" s="18">
        <v>0</v>
      </c>
      <c r="X799" s="18">
        <v>0</v>
      </c>
      <c r="Y799" s="18">
        <v>0</v>
      </c>
      <c r="Z799" s="18">
        <v>0</v>
      </c>
      <c r="AA799" s="18">
        <v>6.9</v>
      </c>
      <c r="AB799" s="18">
        <v>10.336474683556405</v>
      </c>
      <c r="AC799" s="18">
        <v>12.821119307784803</v>
      </c>
      <c r="AD799" s="18">
        <v>0</v>
      </c>
      <c r="AE799" s="18">
        <v>0</v>
      </c>
      <c r="AF799" s="18">
        <v>0</v>
      </c>
      <c r="AG799" s="18">
        <v>0.46700000000000003</v>
      </c>
      <c r="AH799" s="18">
        <v>0</v>
      </c>
      <c r="AI799" s="18">
        <v>0</v>
      </c>
      <c r="AJ799" s="18">
        <v>0</v>
      </c>
      <c r="AK799" s="18">
        <v>0</v>
      </c>
      <c r="AL799" s="18">
        <v>0</v>
      </c>
      <c r="AM799" s="18">
        <v>0</v>
      </c>
      <c r="AN799" s="18">
        <v>0</v>
      </c>
      <c r="AO799" s="18">
        <v>0</v>
      </c>
      <c r="AP799" s="18">
        <v>0</v>
      </c>
      <c r="AQ799" s="18">
        <v>0</v>
      </c>
      <c r="AR799" s="18">
        <v>0</v>
      </c>
      <c r="AS799" s="18">
        <v>0</v>
      </c>
      <c r="AT799" s="18">
        <v>0</v>
      </c>
      <c r="AU799" s="18">
        <v>0</v>
      </c>
      <c r="AV799" s="18">
        <v>0</v>
      </c>
      <c r="AW799" s="18">
        <v>0</v>
      </c>
      <c r="AX799" s="18">
        <v>0</v>
      </c>
      <c r="AY799" s="18">
        <v>0</v>
      </c>
      <c r="AZ799" s="18">
        <v>0</v>
      </c>
      <c r="BA799" s="18">
        <v>0</v>
      </c>
      <c r="BB799" s="18">
        <v>0</v>
      </c>
      <c r="BC799" s="18">
        <v>0</v>
      </c>
      <c r="BD799" s="18">
        <v>0</v>
      </c>
      <c r="BE799" s="25">
        <v>0</v>
      </c>
      <c r="BF799" s="18">
        <v>0</v>
      </c>
      <c r="BG799" s="18">
        <v>0</v>
      </c>
      <c r="BH799" s="18">
        <v>0</v>
      </c>
      <c r="BI799" s="118">
        <v>0</v>
      </c>
      <c r="BJ799" s="118">
        <v>0</v>
      </c>
      <c r="BK799" s="118">
        <v>0</v>
      </c>
      <c r="BL799" s="118">
        <v>0</v>
      </c>
      <c r="BM799" s="118">
        <v>0</v>
      </c>
      <c r="BN799" s="118">
        <v>0</v>
      </c>
      <c r="BO799" s="103"/>
      <c r="BP799">
        <f t="shared" ref="BP799:BY801" si="2043">IF($C799&lt;&gt;"",IF(D799&gt;0,1,0),0)</f>
        <v>0</v>
      </c>
      <c r="BQ799">
        <f t="shared" si="2043"/>
        <v>0</v>
      </c>
      <c r="BR799">
        <f t="shared" si="2043"/>
        <v>0</v>
      </c>
      <c r="BS799">
        <f t="shared" si="2043"/>
        <v>0</v>
      </c>
      <c r="BT799">
        <f t="shared" si="2043"/>
        <v>0</v>
      </c>
      <c r="BU799">
        <f t="shared" si="2043"/>
        <v>0</v>
      </c>
      <c r="BV799">
        <f t="shared" si="2043"/>
        <v>0</v>
      </c>
      <c r="BW799">
        <f t="shared" si="2043"/>
        <v>0</v>
      </c>
      <c r="BX799">
        <f t="shared" si="2043"/>
        <v>0</v>
      </c>
      <c r="BY799">
        <f t="shared" si="2043"/>
        <v>0</v>
      </c>
      <c r="BZ799">
        <f t="shared" ref="BZ799:CI801" si="2044">IF($C799&lt;&gt;"",IF(N799&gt;0,1,0),0)</f>
        <v>0</v>
      </c>
      <c r="CA799">
        <f t="shared" si="2044"/>
        <v>0</v>
      </c>
      <c r="CB799">
        <f t="shared" si="2044"/>
        <v>0</v>
      </c>
      <c r="CC799">
        <f t="shared" si="2044"/>
        <v>0</v>
      </c>
      <c r="CD799">
        <f t="shared" si="2044"/>
        <v>0</v>
      </c>
      <c r="CE799">
        <f t="shared" si="2044"/>
        <v>0</v>
      </c>
      <c r="CF799">
        <f t="shared" si="2044"/>
        <v>0</v>
      </c>
      <c r="CG799">
        <f t="shared" si="2044"/>
        <v>0</v>
      </c>
      <c r="CH799">
        <f t="shared" si="2044"/>
        <v>0</v>
      </c>
      <c r="CI799">
        <f t="shared" si="2044"/>
        <v>0</v>
      </c>
      <c r="CJ799">
        <f t="shared" ref="CJ799:CS801" si="2045">IF($C799&lt;&gt;"",IF(X799&gt;0,1,0),0)</f>
        <v>0</v>
      </c>
      <c r="CK799">
        <f t="shared" si="2045"/>
        <v>0</v>
      </c>
      <c r="CL799">
        <f t="shared" si="2045"/>
        <v>0</v>
      </c>
      <c r="CM799">
        <f t="shared" si="2045"/>
        <v>0</v>
      </c>
      <c r="CN799">
        <f t="shared" si="2045"/>
        <v>0</v>
      </c>
      <c r="CO799">
        <f t="shared" si="2045"/>
        <v>0</v>
      </c>
      <c r="CP799">
        <f t="shared" si="2045"/>
        <v>0</v>
      </c>
      <c r="CQ799">
        <f t="shared" si="2045"/>
        <v>0</v>
      </c>
      <c r="CR799">
        <f t="shared" si="2045"/>
        <v>0</v>
      </c>
      <c r="CS799">
        <f t="shared" si="2045"/>
        <v>0</v>
      </c>
      <c r="CT799">
        <f t="shared" ref="CT799:DC801" si="2046">IF($C799&lt;&gt;"",IF(AH799&gt;0,1,0),0)</f>
        <v>0</v>
      </c>
      <c r="CU799">
        <f t="shared" si="2046"/>
        <v>0</v>
      </c>
      <c r="CV799">
        <f t="shared" si="2046"/>
        <v>0</v>
      </c>
      <c r="CW799">
        <f t="shared" si="2046"/>
        <v>0</v>
      </c>
      <c r="CX799">
        <f t="shared" si="2046"/>
        <v>0</v>
      </c>
      <c r="CY799">
        <f t="shared" si="2046"/>
        <v>0</v>
      </c>
      <c r="CZ799">
        <f t="shared" si="2046"/>
        <v>0</v>
      </c>
      <c r="DA799">
        <f t="shared" si="2046"/>
        <v>0</v>
      </c>
      <c r="DB799">
        <f t="shared" si="2046"/>
        <v>0</v>
      </c>
      <c r="DC799">
        <f t="shared" si="2046"/>
        <v>0</v>
      </c>
      <c r="DD799">
        <f t="shared" ref="DD799:DM801" si="2047">IF($C799&lt;&gt;"",IF(AR799&gt;0,1,0),0)</f>
        <v>0</v>
      </c>
      <c r="DE799">
        <f t="shared" si="2047"/>
        <v>0</v>
      </c>
      <c r="DF799">
        <f t="shared" si="2047"/>
        <v>0</v>
      </c>
      <c r="DG799">
        <f t="shared" si="2047"/>
        <v>0</v>
      </c>
      <c r="DH799">
        <f t="shared" si="2047"/>
        <v>0</v>
      </c>
      <c r="DI799">
        <f t="shared" si="2047"/>
        <v>0</v>
      </c>
      <c r="DJ799">
        <f t="shared" si="2047"/>
        <v>0</v>
      </c>
      <c r="DK799">
        <f t="shared" si="2047"/>
        <v>0</v>
      </c>
      <c r="DL799">
        <f t="shared" si="2047"/>
        <v>0</v>
      </c>
      <c r="DM799">
        <f t="shared" si="2047"/>
        <v>0</v>
      </c>
      <c r="DN799">
        <f t="shared" ref="DN799:DW801" si="2048">IF($C799&lt;&gt;"",IF(BB799&gt;0,1,0),0)</f>
        <v>0</v>
      </c>
      <c r="DO799">
        <f t="shared" si="2048"/>
        <v>0</v>
      </c>
      <c r="DP799">
        <f t="shared" si="2048"/>
        <v>0</v>
      </c>
      <c r="DQ799">
        <f t="shared" si="2048"/>
        <v>0</v>
      </c>
      <c r="DR799">
        <f t="shared" si="2048"/>
        <v>0</v>
      </c>
      <c r="DS799">
        <f t="shared" si="2048"/>
        <v>0</v>
      </c>
      <c r="DT799">
        <f t="shared" si="2048"/>
        <v>0</v>
      </c>
      <c r="DU799">
        <f t="shared" si="2048"/>
        <v>0</v>
      </c>
      <c r="DV799">
        <f t="shared" si="2048"/>
        <v>0</v>
      </c>
      <c r="DW799">
        <f t="shared" si="2048"/>
        <v>0</v>
      </c>
      <c r="DX799">
        <f t="shared" ref="DX799:DZ801" si="2049">IF($C799&lt;&gt;"",IF(BL798&gt;0,1,0),0)</f>
        <v>0</v>
      </c>
      <c r="DY799">
        <f t="shared" si="2049"/>
        <v>0</v>
      </c>
      <c r="DZ799">
        <f t="shared" si="2049"/>
        <v>0</v>
      </c>
    </row>
    <row r="800" spans="1:130">
      <c r="A800" s="106"/>
      <c r="B800" s="59" t="s">
        <v>181</v>
      </c>
      <c r="C800" s="97"/>
      <c r="D800" s="18">
        <v>0</v>
      </c>
      <c r="E800" s="18">
        <v>0</v>
      </c>
      <c r="F800" s="18">
        <v>0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18">
        <v>0</v>
      </c>
      <c r="N800" s="18">
        <v>0</v>
      </c>
      <c r="O800" s="18">
        <v>0</v>
      </c>
      <c r="P800" s="18">
        <v>0</v>
      </c>
      <c r="Q800" s="18">
        <v>0</v>
      </c>
      <c r="R800" s="18">
        <v>0</v>
      </c>
      <c r="S800" s="18">
        <v>0</v>
      </c>
      <c r="T800" s="18">
        <v>0</v>
      </c>
      <c r="U800" s="18">
        <v>0</v>
      </c>
      <c r="V800" s="18">
        <v>0</v>
      </c>
      <c r="W800" s="18">
        <v>0</v>
      </c>
      <c r="X800" s="18">
        <v>0</v>
      </c>
      <c r="Y800" s="18">
        <v>0</v>
      </c>
      <c r="Z800" s="18">
        <v>0</v>
      </c>
      <c r="AA800" s="18">
        <v>0</v>
      </c>
      <c r="AB800" s="41" t="s">
        <v>16</v>
      </c>
      <c r="AC800" s="18">
        <v>24</v>
      </c>
      <c r="AD800" s="18">
        <v>34</v>
      </c>
      <c r="AE800" s="18">
        <v>51</v>
      </c>
      <c r="AF800" s="18">
        <v>73</v>
      </c>
      <c r="AG800" s="18">
        <v>66</v>
      </c>
      <c r="AH800" s="18">
        <v>190</v>
      </c>
      <c r="AI800" s="18">
        <v>220</v>
      </c>
      <c r="AJ800" s="18">
        <v>0</v>
      </c>
      <c r="AK800" s="18">
        <v>0</v>
      </c>
      <c r="AL800" s="18">
        <v>0</v>
      </c>
      <c r="AM800" s="18">
        <v>0</v>
      </c>
      <c r="AN800" s="18">
        <v>0</v>
      </c>
      <c r="AO800" s="18">
        <v>0</v>
      </c>
      <c r="AP800" s="18">
        <v>0</v>
      </c>
      <c r="AQ800" s="18">
        <v>0</v>
      </c>
      <c r="AR800" s="18">
        <v>0</v>
      </c>
      <c r="AS800" s="18">
        <v>0</v>
      </c>
      <c r="AT800" s="18">
        <v>0</v>
      </c>
      <c r="AU800" s="18">
        <v>0</v>
      </c>
      <c r="AV800" s="18">
        <v>0</v>
      </c>
      <c r="AW800" s="18">
        <v>0</v>
      </c>
      <c r="AX800" s="18">
        <v>0</v>
      </c>
      <c r="AY800" s="18">
        <v>0</v>
      </c>
      <c r="AZ800" s="18">
        <v>0</v>
      </c>
      <c r="BA800" s="18">
        <v>0</v>
      </c>
      <c r="BB800" s="18">
        <v>0</v>
      </c>
      <c r="BC800" s="18">
        <v>0</v>
      </c>
      <c r="BD800" s="18">
        <v>0</v>
      </c>
      <c r="BE800" s="18">
        <v>0</v>
      </c>
      <c r="BF800" s="18">
        <v>0</v>
      </c>
      <c r="BG800" s="18">
        <v>0</v>
      </c>
      <c r="BH800" s="18">
        <v>0</v>
      </c>
      <c r="BI800" s="118">
        <v>0</v>
      </c>
      <c r="BJ800" s="118">
        <v>0</v>
      </c>
      <c r="BK800" s="118">
        <v>0</v>
      </c>
      <c r="BL800" s="118">
        <v>0</v>
      </c>
      <c r="BM800" s="118">
        <v>0</v>
      </c>
      <c r="BN800" s="118">
        <v>0</v>
      </c>
      <c r="BO800" s="103"/>
      <c r="BP800">
        <f t="shared" si="2043"/>
        <v>0</v>
      </c>
      <c r="BQ800">
        <f t="shared" si="2043"/>
        <v>0</v>
      </c>
      <c r="BR800">
        <f t="shared" si="2043"/>
        <v>0</v>
      </c>
      <c r="BS800">
        <f t="shared" si="2043"/>
        <v>0</v>
      </c>
      <c r="BT800">
        <f t="shared" si="2043"/>
        <v>0</v>
      </c>
      <c r="BU800">
        <f t="shared" si="2043"/>
        <v>0</v>
      </c>
      <c r="BV800">
        <f t="shared" si="2043"/>
        <v>0</v>
      </c>
      <c r="BW800">
        <f t="shared" si="2043"/>
        <v>0</v>
      </c>
      <c r="BX800">
        <f t="shared" si="2043"/>
        <v>0</v>
      </c>
      <c r="BY800">
        <f t="shared" si="2043"/>
        <v>0</v>
      </c>
      <c r="BZ800">
        <f t="shared" si="2044"/>
        <v>0</v>
      </c>
      <c r="CA800">
        <f t="shared" si="2044"/>
        <v>0</v>
      </c>
      <c r="CB800">
        <f t="shared" si="2044"/>
        <v>0</v>
      </c>
      <c r="CC800">
        <f t="shared" si="2044"/>
        <v>0</v>
      </c>
      <c r="CD800">
        <f t="shared" si="2044"/>
        <v>0</v>
      </c>
      <c r="CE800">
        <f t="shared" si="2044"/>
        <v>0</v>
      </c>
      <c r="CF800">
        <f t="shared" si="2044"/>
        <v>0</v>
      </c>
      <c r="CG800">
        <f t="shared" si="2044"/>
        <v>0</v>
      </c>
      <c r="CH800">
        <f t="shared" si="2044"/>
        <v>0</v>
      </c>
      <c r="CI800">
        <f t="shared" si="2044"/>
        <v>0</v>
      </c>
      <c r="CJ800">
        <f t="shared" si="2045"/>
        <v>0</v>
      </c>
      <c r="CK800">
        <f t="shared" si="2045"/>
        <v>0</v>
      </c>
      <c r="CL800">
        <f t="shared" si="2045"/>
        <v>0</v>
      </c>
      <c r="CM800">
        <f t="shared" si="2045"/>
        <v>0</v>
      </c>
      <c r="CN800">
        <f t="shared" si="2045"/>
        <v>0</v>
      </c>
      <c r="CO800">
        <f t="shared" si="2045"/>
        <v>0</v>
      </c>
      <c r="CP800">
        <f t="shared" si="2045"/>
        <v>0</v>
      </c>
      <c r="CQ800">
        <f t="shared" si="2045"/>
        <v>0</v>
      </c>
      <c r="CR800">
        <f t="shared" si="2045"/>
        <v>0</v>
      </c>
      <c r="CS800">
        <f t="shared" si="2045"/>
        <v>0</v>
      </c>
      <c r="CT800">
        <f t="shared" si="2046"/>
        <v>0</v>
      </c>
      <c r="CU800">
        <f t="shared" si="2046"/>
        <v>0</v>
      </c>
      <c r="CV800">
        <f t="shared" si="2046"/>
        <v>0</v>
      </c>
      <c r="CW800">
        <f t="shared" si="2046"/>
        <v>0</v>
      </c>
      <c r="CX800">
        <f t="shared" si="2046"/>
        <v>0</v>
      </c>
      <c r="CY800">
        <f t="shared" si="2046"/>
        <v>0</v>
      </c>
      <c r="CZ800">
        <f t="shared" si="2046"/>
        <v>0</v>
      </c>
      <c r="DA800">
        <f t="shared" si="2046"/>
        <v>0</v>
      </c>
      <c r="DB800">
        <f t="shared" si="2046"/>
        <v>0</v>
      </c>
      <c r="DC800">
        <f t="shared" si="2046"/>
        <v>0</v>
      </c>
      <c r="DD800">
        <f t="shared" si="2047"/>
        <v>0</v>
      </c>
      <c r="DE800">
        <f t="shared" si="2047"/>
        <v>0</v>
      </c>
      <c r="DF800">
        <f t="shared" si="2047"/>
        <v>0</v>
      </c>
      <c r="DG800">
        <f t="shared" si="2047"/>
        <v>0</v>
      </c>
      <c r="DH800">
        <f t="shared" si="2047"/>
        <v>0</v>
      </c>
      <c r="DI800">
        <f t="shared" si="2047"/>
        <v>0</v>
      </c>
      <c r="DJ800">
        <f t="shared" si="2047"/>
        <v>0</v>
      </c>
      <c r="DK800">
        <f t="shared" si="2047"/>
        <v>0</v>
      </c>
      <c r="DL800">
        <f t="shared" si="2047"/>
        <v>0</v>
      </c>
      <c r="DM800">
        <f t="shared" si="2047"/>
        <v>0</v>
      </c>
      <c r="DN800">
        <f t="shared" si="2048"/>
        <v>0</v>
      </c>
      <c r="DO800">
        <f t="shared" si="2048"/>
        <v>0</v>
      </c>
      <c r="DP800">
        <f t="shared" si="2048"/>
        <v>0</v>
      </c>
      <c r="DQ800">
        <f t="shared" si="2048"/>
        <v>0</v>
      </c>
      <c r="DR800">
        <f t="shared" si="2048"/>
        <v>0</v>
      </c>
      <c r="DS800">
        <f t="shared" si="2048"/>
        <v>0</v>
      </c>
      <c r="DT800">
        <f t="shared" si="2048"/>
        <v>0</v>
      </c>
      <c r="DU800">
        <f t="shared" si="2048"/>
        <v>0</v>
      </c>
      <c r="DV800">
        <f t="shared" si="2048"/>
        <v>0</v>
      </c>
      <c r="DW800">
        <f t="shared" si="2048"/>
        <v>0</v>
      </c>
      <c r="DX800">
        <f t="shared" si="2049"/>
        <v>0</v>
      </c>
      <c r="DY800">
        <f t="shared" si="2049"/>
        <v>0</v>
      </c>
      <c r="DZ800">
        <f t="shared" si="2049"/>
        <v>0</v>
      </c>
    </row>
    <row r="801" spans="1:130">
      <c r="A801" s="106"/>
      <c r="B801" s="59" t="s">
        <v>199</v>
      </c>
      <c r="C801" s="97"/>
      <c r="D801" s="18">
        <v>0</v>
      </c>
      <c r="E801" s="18">
        <v>0</v>
      </c>
      <c r="F801" s="18">
        <v>0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18">
        <v>0</v>
      </c>
      <c r="N801" s="18">
        <v>0</v>
      </c>
      <c r="O801" s="18">
        <v>0</v>
      </c>
      <c r="P801" s="18">
        <v>0</v>
      </c>
      <c r="Q801" s="18">
        <v>0</v>
      </c>
      <c r="R801" s="18">
        <v>0</v>
      </c>
      <c r="S801" s="18">
        <v>0</v>
      </c>
      <c r="T801" s="18">
        <v>0</v>
      </c>
      <c r="U801" s="18">
        <v>0</v>
      </c>
      <c r="V801" s="18">
        <v>0</v>
      </c>
      <c r="W801" s="18">
        <v>0</v>
      </c>
      <c r="X801" s="18">
        <v>0</v>
      </c>
      <c r="Y801" s="18">
        <v>0</v>
      </c>
      <c r="Z801" s="18">
        <v>0</v>
      </c>
      <c r="AA801" s="18">
        <v>0</v>
      </c>
      <c r="AB801" s="41">
        <v>0</v>
      </c>
      <c r="AC801" s="18">
        <v>0</v>
      </c>
      <c r="AD801" s="18">
        <v>0</v>
      </c>
      <c r="AE801" s="18">
        <v>0</v>
      </c>
      <c r="AF801" s="18">
        <v>3</v>
      </c>
      <c r="AG801" s="18">
        <v>2</v>
      </c>
      <c r="AH801" s="18">
        <v>5</v>
      </c>
      <c r="AI801" s="18">
        <v>6</v>
      </c>
      <c r="AJ801" s="18">
        <v>0</v>
      </c>
      <c r="AK801" s="18">
        <v>0</v>
      </c>
      <c r="AL801" s="18">
        <v>0</v>
      </c>
      <c r="AM801" s="18">
        <v>0</v>
      </c>
      <c r="AN801" s="18">
        <v>0</v>
      </c>
      <c r="AO801" s="18">
        <v>0</v>
      </c>
      <c r="AP801" s="18">
        <v>0</v>
      </c>
      <c r="AQ801" s="18">
        <v>0</v>
      </c>
      <c r="AR801" s="18">
        <v>0</v>
      </c>
      <c r="AS801" s="18">
        <v>0</v>
      </c>
      <c r="AT801" s="18">
        <v>0</v>
      </c>
      <c r="AU801" s="18">
        <v>0</v>
      </c>
      <c r="AV801" s="18">
        <v>0</v>
      </c>
      <c r="AW801" s="18">
        <v>0</v>
      </c>
      <c r="AX801" s="18">
        <v>0</v>
      </c>
      <c r="AY801" s="18">
        <v>0</v>
      </c>
      <c r="AZ801" s="18">
        <v>0</v>
      </c>
      <c r="BA801" s="18">
        <v>0</v>
      </c>
      <c r="BB801" s="18">
        <v>0</v>
      </c>
      <c r="BC801" s="18">
        <v>0</v>
      </c>
      <c r="BD801" s="18">
        <v>0</v>
      </c>
      <c r="BE801" s="25">
        <v>0</v>
      </c>
      <c r="BF801" s="18">
        <v>0</v>
      </c>
      <c r="BG801" s="18">
        <v>0</v>
      </c>
      <c r="BH801" s="18">
        <v>0</v>
      </c>
      <c r="BI801" s="118">
        <v>0</v>
      </c>
      <c r="BJ801" s="118">
        <v>0</v>
      </c>
      <c r="BK801" s="118">
        <v>0</v>
      </c>
      <c r="BL801" s="118">
        <v>0</v>
      </c>
      <c r="BM801" s="118">
        <v>0</v>
      </c>
      <c r="BN801" s="118">
        <v>0</v>
      </c>
      <c r="BO801" s="103"/>
      <c r="BP801">
        <f t="shared" si="2043"/>
        <v>0</v>
      </c>
      <c r="BQ801">
        <f t="shared" si="2043"/>
        <v>0</v>
      </c>
      <c r="BR801">
        <f t="shared" si="2043"/>
        <v>0</v>
      </c>
      <c r="BS801">
        <f t="shared" si="2043"/>
        <v>0</v>
      </c>
      <c r="BT801">
        <f t="shared" si="2043"/>
        <v>0</v>
      </c>
      <c r="BU801">
        <f t="shared" si="2043"/>
        <v>0</v>
      </c>
      <c r="BV801">
        <f t="shared" si="2043"/>
        <v>0</v>
      </c>
      <c r="BW801">
        <f t="shared" si="2043"/>
        <v>0</v>
      </c>
      <c r="BX801">
        <f t="shared" si="2043"/>
        <v>0</v>
      </c>
      <c r="BY801">
        <f t="shared" si="2043"/>
        <v>0</v>
      </c>
      <c r="BZ801">
        <f t="shared" si="2044"/>
        <v>0</v>
      </c>
      <c r="CA801">
        <f t="shared" si="2044"/>
        <v>0</v>
      </c>
      <c r="CB801">
        <f t="shared" si="2044"/>
        <v>0</v>
      </c>
      <c r="CC801">
        <f t="shared" si="2044"/>
        <v>0</v>
      </c>
      <c r="CD801">
        <f t="shared" si="2044"/>
        <v>0</v>
      </c>
      <c r="CE801">
        <f t="shared" si="2044"/>
        <v>0</v>
      </c>
      <c r="CF801">
        <f t="shared" si="2044"/>
        <v>0</v>
      </c>
      <c r="CG801">
        <f t="shared" si="2044"/>
        <v>0</v>
      </c>
      <c r="CH801">
        <f t="shared" si="2044"/>
        <v>0</v>
      </c>
      <c r="CI801">
        <f t="shared" si="2044"/>
        <v>0</v>
      </c>
      <c r="CJ801">
        <f t="shared" si="2045"/>
        <v>0</v>
      </c>
      <c r="CK801">
        <f t="shared" si="2045"/>
        <v>0</v>
      </c>
      <c r="CL801">
        <f t="shared" si="2045"/>
        <v>0</v>
      </c>
      <c r="CM801">
        <f t="shared" si="2045"/>
        <v>0</v>
      </c>
      <c r="CN801">
        <f t="shared" si="2045"/>
        <v>0</v>
      </c>
      <c r="CO801">
        <f t="shared" si="2045"/>
        <v>0</v>
      </c>
      <c r="CP801">
        <f t="shared" si="2045"/>
        <v>0</v>
      </c>
      <c r="CQ801">
        <f t="shared" si="2045"/>
        <v>0</v>
      </c>
      <c r="CR801">
        <f t="shared" si="2045"/>
        <v>0</v>
      </c>
      <c r="CS801">
        <f t="shared" si="2045"/>
        <v>0</v>
      </c>
      <c r="CT801">
        <f t="shared" si="2046"/>
        <v>0</v>
      </c>
      <c r="CU801">
        <f t="shared" si="2046"/>
        <v>0</v>
      </c>
      <c r="CV801">
        <f t="shared" si="2046"/>
        <v>0</v>
      </c>
      <c r="CW801">
        <f t="shared" si="2046"/>
        <v>0</v>
      </c>
      <c r="CX801">
        <f t="shared" si="2046"/>
        <v>0</v>
      </c>
      <c r="CY801">
        <f t="shared" si="2046"/>
        <v>0</v>
      </c>
      <c r="CZ801">
        <f t="shared" si="2046"/>
        <v>0</v>
      </c>
      <c r="DA801">
        <f t="shared" si="2046"/>
        <v>0</v>
      </c>
      <c r="DB801">
        <f t="shared" si="2046"/>
        <v>0</v>
      </c>
      <c r="DC801">
        <f t="shared" si="2046"/>
        <v>0</v>
      </c>
      <c r="DD801">
        <f t="shared" si="2047"/>
        <v>0</v>
      </c>
      <c r="DE801">
        <f t="shared" si="2047"/>
        <v>0</v>
      </c>
      <c r="DF801">
        <f t="shared" si="2047"/>
        <v>0</v>
      </c>
      <c r="DG801">
        <f t="shared" si="2047"/>
        <v>0</v>
      </c>
      <c r="DH801">
        <f t="shared" si="2047"/>
        <v>0</v>
      </c>
      <c r="DI801">
        <f t="shared" si="2047"/>
        <v>0</v>
      </c>
      <c r="DJ801">
        <f t="shared" si="2047"/>
        <v>0</v>
      </c>
      <c r="DK801">
        <f t="shared" si="2047"/>
        <v>0</v>
      </c>
      <c r="DL801">
        <f t="shared" si="2047"/>
        <v>0</v>
      </c>
      <c r="DM801">
        <f t="shared" si="2047"/>
        <v>0</v>
      </c>
      <c r="DN801">
        <f t="shared" si="2048"/>
        <v>0</v>
      </c>
      <c r="DO801">
        <f t="shared" si="2048"/>
        <v>0</v>
      </c>
      <c r="DP801">
        <f t="shared" si="2048"/>
        <v>0</v>
      </c>
      <c r="DQ801">
        <f t="shared" si="2048"/>
        <v>0</v>
      </c>
      <c r="DR801">
        <f t="shared" si="2048"/>
        <v>0</v>
      </c>
      <c r="DS801">
        <f t="shared" si="2048"/>
        <v>0</v>
      </c>
      <c r="DT801">
        <f t="shared" si="2048"/>
        <v>0</v>
      </c>
      <c r="DU801">
        <f t="shared" si="2048"/>
        <v>0</v>
      </c>
      <c r="DV801">
        <f t="shared" si="2048"/>
        <v>0</v>
      </c>
      <c r="DW801">
        <f t="shared" si="2048"/>
        <v>0</v>
      </c>
      <c r="DX801">
        <f t="shared" si="2049"/>
        <v>0</v>
      </c>
      <c r="DY801">
        <f t="shared" si="2049"/>
        <v>0</v>
      </c>
      <c r="DZ801">
        <f t="shared" si="2049"/>
        <v>0</v>
      </c>
    </row>
    <row r="802" spans="1:130">
      <c r="A802" s="106"/>
      <c r="B802" s="59" t="s">
        <v>238</v>
      </c>
      <c r="C802" s="97"/>
      <c r="D802" s="18">
        <v>0</v>
      </c>
      <c r="E802" s="18">
        <v>0</v>
      </c>
      <c r="F802" s="18">
        <v>0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18">
        <v>0</v>
      </c>
      <c r="N802" s="18">
        <v>0</v>
      </c>
      <c r="O802" s="18">
        <v>0</v>
      </c>
      <c r="P802" s="18">
        <v>0</v>
      </c>
      <c r="Q802" s="18">
        <v>0</v>
      </c>
      <c r="R802" s="18">
        <v>0</v>
      </c>
      <c r="S802" s="18">
        <v>0</v>
      </c>
      <c r="T802" s="18">
        <v>0</v>
      </c>
      <c r="U802" s="18">
        <v>0</v>
      </c>
      <c r="V802" s="18">
        <v>0</v>
      </c>
      <c r="W802" s="18">
        <v>0</v>
      </c>
      <c r="X802" s="18">
        <v>0</v>
      </c>
      <c r="Y802" s="18">
        <v>0</v>
      </c>
      <c r="Z802" s="18">
        <v>0</v>
      </c>
      <c r="AA802" s="18">
        <v>0</v>
      </c>
      <c r="AB802" s="41">
        <v>0</v>
      </c>
      <c r="AC802" s="18">
        <v>0</v>
      </c>
      <c r="AD802" s="18">
        <v>0</v>
      </c>
      <c r="AE802" s="18">
        <v>0</v>
      </c>
      <c r="AF802" s="73">
        <v>50</v>
      </c>
      <c r="AG802" s="73">
        <v>75</v>
      </c>
      <c r="AH802" s="73">
        <v>100</v>
      </c>
      <c r="AI802" s="18">
        <v>78</v>
      </c>
      <c r="AJ802" s="18">
        <v>0</v>
      </c>
      <c r="AK802" s="18">
        <v>0</v>
      </c>
      <c r="AL802" s="18">
        <v>0</v>
      </c>
      <c r="AM802" s="18">
        <v>0</v>
      </c>
      <c r="AN802" s="18">
        <v>0</v>
      </c>
      <c r="AO802" s="18">
        <v>0</v>
      </c>
      <c r="AP802" s="18">
        <v>0</v>
      </c>
      <c r="AQ802" s="18">
        <v>0</v>
      </c>
      <c r="AR802" s="18">
        <v>0</v>
      </c>
      <c r="AS802" s="18">
        <v>0</v>
      </c>
      <c r="AT802" s="18">
        <v>0</v>
      </c>
      <c r="AU802" s="18">
        <v>0</v>
      </c>
      <c r="AV802" s="18">
        <v>0</v>
      </c>
      <c r="AW802" s="18">
        <v>0</v>
      </c>
      <c r="AX802" s="18">
        <v>0</v>
      </c>
      <c r="AY802" s="18">
        <v>0</v>
      </c>
      <c r="AZ802" s="18">
        <v>0</v>
      </c>
      <c r="BA802" s="18">
        <v>0</v>
      </c>
      <c r="BB802" s="18">
        <v>0</v>
      </c>
      <c r="BC802" s="18">
        <v>0</v>
      </c>
      <c r="BD802" s="18">
        <v>0</v>
      </c>
      <c r="BE802" s="25">
        <v>0</v>
      </c>
      <c r="BF802" s="18">
        <v>0</v>
      </c>
      <c r="BG802" s="18">
        <v>0</v>
      </c>
      <c r="BH802" s="18">
        <v>0</v>
      </c>
      <c r="BI802" s="118">
        <v>0</v>
      </c>
      <c r="BJ802" s="118">
        <v>0</v>
      </c>
      <c r="BK802" s="118">
        <v>0</v>
      </c>
      <c r="BL802" s="118">
        <v>0</v>
      </c>
      <c r="BM802" s="118">
        <v>0</v>
      </c>
      <c r="BN802" s="118">
        <v>0</v>
      </c>
      <c r="BO802" s="103"/>
      <c r="CR802">
        <f t="shared" ref="CR802:CU809" si="2050">IF($C802&lt;&gt;"",IF(AF802&gt;0,1,0),0)</f>
        <v>0</v>
      </c>
      <c r="CS802">
        <f t="shared" si="2050"/>
        <v>0</v>
      </c>
      <c r="CT802">
        <f t="shared" si="2050"/>
        <v>0</v>
      </c>
      <c r="CU802">
        <f t="shared" si="2050"/>
        <v>0</v>
      </c>
    </row>
    <row r="803" spans="1:130">
      <c r="A803" s="106"/>
      <c r="B803" s="19" t="s">
        <v>2</v>
      </c>
      <c r="C803" s="97"/>
      <c r="D803" s="18">
        <v>0</v>
      </c>
      <c r="E803" s="18">
        <v>0</v>
      </c>
      <c r="F803" s="18">
        <v>0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18">
        <v>0</v>
      </c>
      <c r="N803" s="18">
        <v>0</v>
      </c>
      <c r="O803" s="18">
        <v>0</v>
      </c>
      <c r="P803" s="18">
        <v>0</v>
      </c>
      <c r="Q803" s="18">
        <v>0</v>
      </c>
      <c r="R803" s="18">
        <v>0</v>
      </c>
      <c r="S803" s="18">
        <v>0</v>
      </c>
      <c r="T803" s="18">
        <v>0</v>
      </c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>
        <v>722</v>
      </c>
      <c r="AJ803" s="18"/>
      <c r="AK803" s="18"/>
      <c r="AL803" s="18"/>
      <c r="AM803" s="18">
        <v>848</v>
      </c>
      <c r="AN803" s="41" t="s">
        <v>16</v>
      </c>
      <c r="AO803" s="41" t="s">
        <v>16</v>
      </c>
      <c r="AP803" s="18">
        <v>213</v>
      </c>
      <c r="AQ803" s="18">
        <v>448</v>
      </c>
      <c r="AR803" s="18"/>
      <c r="AS803" s="41" t="s">
        <v>16</v>
      </c>
      <c r="AT803" s="18">
        <v>580</v>
      </c>
      <c r="AU803" s="41" t="s">
        <v>16</v>
      </c>
      <c r="AV803" s="18">
        <v>1579</v>
      </c>
      <c r="AW803" s="18">
        <v>0</v>
      </c>
      <c r="AX803" s="18">
        <v>0</v>
      </c>
      <c r="AY803" s="18">
        <v>0</v>
      </c>
      <c r="AZ803" s="18">
        <v>0</v>
      </c>
      <c r="BA803" s="18">
        <v>0</v>
      </c>
      <c r="BB803" s="18">
        <v>0</v>
      </c>
      <c r="BC803" s="18">
        <v>0</v>
      </c>
      <c r="BD803" s="18">
        <v>0</v>
      </c>
      <c r="BE803" s="18">
        <v>0</v>
      </c>
      <c r="BF803" s="18">
        <v>0</v>
      </c>
      <c r="BG803" s="18">
        <v>0</v>
      </c>
      <c r="BH803" s="18">
        <v>0</v>
      </c>
      <c r="BI803" s="18">
        <v>0</v>
      </c>
      <c r="BJ803" s="18">
        <v>0</v>
      </c>
      <c r="BK803" s="18">
        <v>0</v>
      </c>
      <c r="BL803" s="18">
        <v>0</v>
      </c>
      <c r="BM803" s="18">
        <v>0</v>
      </c>
      <c r="BN803" s="118">
        <v>0</v>
      </c>
      <c r="BO803" s="103"/>
      <c r="BP803">
        <f t="shared" ref="BP803:BY809" si="2051">IF($C803&lt;&gt;"",IF(D803&gt;0,1,0),0)</f>
        <v>0</v>
      </c>
      <c r="BQ803">
        <f t="shared" si="2051"/>
        <v>0</v>
      </c>
      <c r="BR803">
        <f t="shared" si="2051"/>
        <v>0</v>
      </c>
      <c r="BS803">
        <f t="shared" si="2051"/>
        <v>0</v>
      </c>
      <c r="BT803">
        <f t="shared" si="2051"/>
        <v>0</v>
      </c>
      <c r="BU803">
        <f t="shared" si="2051"/>
        <v>0</v>
      </c>
      <c r="BV803">
        <f t="shared" si="2051"/>
        <v>0</v>
      </c>
      <c r="BW803">
        <f t="shared" si="2051"/>
        <v>0</v>
      </c>
      <c r="BX803">
        <f t="shared" si="2051"/>
        <v>0</v>
      </c>
      <c r="BY803">
        <f t="shared" si="2051"/>
        <v>0</v>
      </c>
      <c r="BZ803">
        <f t="shared" ref="BZ803:CI809" si="2052">IF($C803&lt;&gt;"",IF(N803&gt;0,1,0),0)</f>
        <v>0</v>
      </c>
      <c r="CA803">
        <f t="shared" si="2052"/>
        <v>0</v>
      </c>
      <c r="CB803">
        <f t="shared" si="2052"/>
        <v>0</v>
      </c>
      <c r="CC803">
        <f t="shared" si="2052"/>
        <v>0</v>
      </c>
      <c r="CD803">
        <f t="shared" si="2052"/>
        <v>0</v>
      </c>
      <c r="CE803">
        <f t="shared" si="2052"/>
        <v>0</v>
      </c>
      <c r="CF803">
        <f t="shared" si="2052"/>
        <v>0</v>
      </c>
      <c r="CG803">
        <f t="shared" si="2052"/>
        <v>0</v>
      </c>
      <c r="CH803">
        <f t="shared" si="2052"/>
        <v>0</v>
      </c>
      <c r="CI803">
        <f t="shared" si="2052"/>
        <v>0</v>
      </c>
      <c r="CJ803">
        <f t="shared" ref="CJ803:CQ809" si="2053">IF($C803&lt;&gt;"",IF(X803&gt;0,1,0),0)</f>
        <v>0</v>
      </c>
      <c r="CK803">
        <f t="shared" si="2053"/>
        <v>0</v>
      </c>
      <c r="CL803">
        <f t="shared" si="2053"/>
        <v>0</v>
      </c>
      <c r="CM803">
        <f t="shared" si="2053"/>
        <v>0</v>
      </c>
      <c r="CN803">
        <f t="shared" si="2053"/>
        <v>0</v>
      </c>
      <c r="CO803">
        <f t="shared" si="2053"/>
        <v>0</v>
      </c>
      <c r="CP803">
        <f t="shared" si="2053"/>
        <v>0</v>
      </c>
      <c r="CQ803">
        <f t="shared" si="2053"/>
        <v>0</v>
      </c>
      <c r="CR803">
        <f t="shared" si="2050"/>
        <v>0</v>
      </c>
      <c r="CS803">
        <f t="shared" si="2050"/>
        <v>0</v>
      </c>
      <c r="CT803">
        <f t="shared" si="2050"/>
        <v>0</v>
      </c>
      <c r="CU803">
        <f t="shared" si="2050"/>
        <v>0</v>
      </c>
      <c r="CV803">
        <f t="shared" ref="CV803:DE809" si="2054">IF($C803&lt;&gt;"",IF(AJ803&gt;0,1,0),0)</f>
        <v>0</v>
      </c>
      <c r="CW803">
        <f t="shared" si="2054"/>
        <v>0</v>
      </c>
      <c r="CX803">
        <f t="shared" si="2054"/>
        <v>0</v>
      </c>
      <c r="CY803">
        <f t="shared" si="2054"/>
        <v>0</v>
      </c>
      <c r="CZ803">
        <f t="shared" si="2054"/>
        <v>0</v>
      </c>
      <c r="DA803">
        <f t="shared" si="2054"/>
        <v>0</v>
      </c>
      <c r="DB803">
        <f t="shared" si="2054"/>
        <v>0</v>
      </c>
      <c r="DC803">
        <f t="shared" si="2054"/>
        <v>0</v>
      </c>
      <c r="DD803">
        <f t="shared" si="2054"/>
        <v>0</v>
      </c>
      <c r="DE803">
        <f t="shared" si="2054"/>
        <v>0</v>
      </c>
      <c r="DF803">
        <f t="shared" ref="DF803:DO809" si="2055">IF($C803&lt;&gt;"",IF(AT803&gt;0,1,0),0)</f>
        <v>0</v>
      </c>
      <c r="DG803">
        <f t="shared" si="2055"/>
        <v>0</v>
      </c>
      <c r="DH803">
        <f t="shared" si="2055"/>
        <v>0</v>
      </c>
      <c r="DI803">
        <f t="shared" si="2055"/>
        <v>0</v>
      </c>
      <c r="DJ803">
        <f t="shared" si="2055"/>
        <v>0</v>
      </c>
      <c r="DK803">
        <f t="shared" si="2055"/>
        <v>0</v>
      </c>
      <c r="DL803">
        <f t="shared" si="2055"/>
        <v>0</v>
      </c>
      <c r="DM803">
        <f t="shared" si="2055"/>
        <v>0</v>
      </c>
      <c r="DN803">
        <f t="shared" si="2055"/>
        <v>0</v>
      </c>
      <c r="DO803">
        <f t="shared" si="2055"/>
        <v>0</v>
      </c>
      <c r="DP803">
        <f t="shared" ref="DP803:DW809" si="2056">IF($C803&lt;&gt;"",IF(BD803&gt;0,1,0),0)</f>
        <v>0</v>
      </c>
      <c r="DQ803">
        <f t="shared" si="2056"/>
        <v>0</v>
      </c>
      <c r="DR803">
        <f t="shared" si="2056"/>
        <v>0</v>
      </c>
      <c r="DS803">
        <f t="shared" si="2056"/>
        <v>0</v>
      </c>
      <c r="DT803">
        <f t="shared" si="2056"/>
        <v>0</v>
      </c>
      <c r="DU803">
        <f t="shared" si="2056"/>
        <v>0</v>
      </c>
      <c r="DV803">
        <f t="shared" si="2056"/>
        <v>0</v>
      </c>
      <c r="DW803">
        <f t="shared" si="2056"/>
        <v>0</v>
      </c>
      <c r="DX803">
        <f>IF($C803&lt;&gt;"",IF(BL801&gt;0,1,0),0)</f>
        <v>0</v>
      </c>
      <c r="DY803">
        <f>IF($C803&lt;&gt;"",IF(BM801&gt;0,1,0),0)</f>
        <v>0</v>
      </c>
      <c r="DZ803">
        <f>IF($C803&lt;&gt;"",IF(BN801&gt;0,1,0),0)</f>
        <v>0</v>
      </c>
    </row>
    <row r="804" spans="1:130">
      <c r="A804" s="106" t="str">
        <f>IF(LEFT(B805,1)&lt;&gt;"",IF(LEFT(B805,1)&lt;&gt;" ",COUNT($A$66:A798)+1,""),"")</f>
        <v/>
      </c>
      <c r="B804" s="59" t="s">
        <v>3</v>
      </c>
      <c r="C804" s="97"/>
      <c r="D804" s="34">
        <v>0</v>
      </c>
      <c r="E804" s="34">
        <v>0</v>
      </c>
      <c r="F804" s="34">
        <v>0</v>
      </c>
      <c r="G804" s="34">
        <v>0</v>
      </c>
      <c r="H804" s="34">
        <v>0</v>
      </c>
      <c r="I804" s="34">
        <v>0</v>
      </c>
      <c r="J804" s="34">
        <v>0</v>
      </c>
      <c r="K804" s="34">
        <v>0</v>
      </c>
      <c r="L804" s="34">
        <v>0</v>
      </c>
      <c r="M804" s="34">
        <v>0</v>
      </c>
      <c r="N804" s="34">
        <v>0</v>
      </c>
      <c r="O804" s="34">
        <v>0</v>
      </c>
      <c r="P804" s="34">
        <v>0</v>
      </c>
      <c r="Q804" s="34">
        <v>0.13</v>
      </c>
      <c r="R804" s="34">
        <v>0</v>
      </c>
      <c r="S804" s="34">
        <v>0.11478480000000001</v>
      </c>
      <c r="T804" s="34">
        <v>0.15619029999999998</v>
      </c>
      <c r="U804" s="34">
        <v>0.50688800000000001</v>
      </c>
      <c r="V804" s="34">
        <v>9.8596848999999995</v>
      </c>
      <c r="W804" s="34">
        <v>9.3353751000000003</v>
      </c>
      <c r="X804" s="34">
        <v>17.572343399999998</v>
      </c>
      <c r="Y804" s="34">
        <v>16.7487593</v>
      </c>
      <c r="Z804" s="34">
        <v>48.436412900000001</v>
      </c>
      <c r="AA804" s="34">
        <v>180.22131039999999</v>
      </c>
      <c r="AB804" s="34">
        <v>331.76533760000001</v>
      </c>
      <c r="AC804" s="34">
        <f>554.8544581-AC800</f>
        <v>530.85445809999999</v>
      </c>
      <c r="AD804" s="34">
        <f>759.2363212-AD800</f>
        <v>725.23632120000002</v>
      </c>
      <c r="AE804" s="34">
        <f>1092.5149347-AE800</f>
        <v>1041.5149346999999</v>
      </c>
      <c r="AF804" s="34">
        <f t="shared" ref="AF804:AG804" si="2057">2601.6225958-AF801-AF800-AF802</f>
        <v>2475.6225958</v>
      </c>
      <c r="AG804" s="34">
        <f t="shared" si="2057"/>
        <v>2458.6225958</v>
      </c>
      <c r="AH804" s="34">
        <f>2601.6225958-AH801-AH800-AH802</f>
        <v>2306.6225958</v>
      </c>
      <c r="AI804" s="34">
        <f>2630-AI801-AI800-AI802</f>
        <v>2326</v>
      </c>
      <c r="AJ804" s="34">
        <v>2949.0666575999999</v>
      </c>
      <c r="AK804" s="34">
        <v>3475.7334739000003</v>
      </c>
      <c r="AL804" s="34">
        <v>4595.0102308999994</v>
      </c>
      <c r="AM804" s="34">
        <v>5092</v>
      </c>
      <c r="AN804" s="34">
        <v>2613.2161421000001</v>
      </c>
      <c r="AO804" s="34">
        <v>1621.3666244000001</v>
      </c>
      <c r="AP804" s="34">
        <v>1752</v>
      </c>
      <c r="AQ804" s="34">
        <v>1188</v>
      </c>
      <c r="AR804" s="34">
        <v>1772.3024044000001</v>
      </c>
      <c r="AS804" s="34">
        <v>1401.4055804000002</v>
      </c>
      <c r="AT804" s="34">
        <f>1371.0389948-AT803</f>
        <v>791.03899479999995</v>
      </c>
      <c r="AU804" s="34">
        <v>1334.5765527999999</v>
      </c>
      <c r="AV804" s="41" t="s">
        <v>16</v>
      </c>
      <c r="AW804" s="34">
        <v>980.47926869999992</v>
      </c>
      <c r="AX804" s="34">
        <v>953.92396259999998</v>
      </c>
      <c r="AY804" s="34">
        <v>1410.0107289</v>
      </c>
      <c r="AZ804" s="34">
        <v>957.97351790000005</v>
      </c>
      <c r="BA804" s="34">
        <v>979.00963779999995</v>
      </c>
      <c r="BB804" s="34">
        <v>983.2823525</v>
      </c>
      <c r="BC804" s="34">
        <v>975.54019600000004</v>
      </c>
      <c r="BD804" s="34">
        <v>1002.5644953</v>
      </c>
      <c r="BE804" s="43">
        <v>1014.5982981000001</v>
      </c>
      <c r="BF804" s="18">
        <v>1019.4318859</v>
      </c>
      <c r="BG804" s="18">
        <v>1152.005823</v>
      </c>
      <c r="BH804" s="18">
        <v>1044.6891287999999</v>
      </c>
      <c r="BI804" s="18">
        <v>1057.6627948</v>
      </c>
      <c r="BJ804" s="18">
        <v>1095.0873104000002</v>
      </c>
      <c r="BK804" s="34">
        <v>1120.0903367999999</v>
      </c>
      <c r="BL804" s="18">
        <v>1135.3903412</v>
      </c>
      <c r="BM804" s="118">
        <v>1142.4296271000001</v>
      </c>
      <c r="BN804" s="118">
        <v>1150</v>
      </c>
      <c r="BO804" s="103"/>
      <c r="BP804">
        <f t="shared" si="2051"/>
        <v>0</v>
      </c>
      <c r="BQ804">
        <f t="shared" si="2051"/>
        <v>0</v>
      </c>
      <c r="BR804">
        <f t="shared" si="2051"/>
        <v>0</v>
      </c>
      <c r="BS804">
        <f t="shared" si="2051"/>
        <v>0</v>
      </c>
      <c r="BT804">
        <f t="shared" si="2051"/>
        <v>0</v>
      </c>
      <c r="BU804">
        <f t="shared" si="2051"/>
        <v>0</v>
      </c>
      <c r="BV804">
        <f t="shared" si="2051"/>
        <v>0</v>
      </c>
      <c r="BW804">
        <f t="shared" si="2051"/>
        <v>0</v>
      </c>
      <c r="BX804">
        <f t="shared" si="2051"/>
        <v>0</v>
      </c>
      <c r="BY804">
        <f t="shared" si="2051"/>
        <v>0</v>
      </c>
      <c r="BZ804">
        <f t="shared" si="2052"/>
        <v>0</v>
      </c>
      <c r="CA804">
        <f t="shared" si="2052"/>
        <v>0</v>
      </c>
      <c r="CB804">
        <f t="shared" si="2052"/>
        <v>0</v>
      </c>
      <c r="CC804">
        <f t="shared" si="2052"/>
        <v>0</v>
      </c>
      <c r="CD804">
        <f t="shared" si="2052"/>
        <v>0</v>
      </c>
      <c r="CE804">
        <f t="shared" si="2052"/>
        <v>0</v>
      </c>
      <c r="CF804">
        <f t="shared" si="2052"/>
        <v>0</v>
      </c>
      <c r="CG804">
        <f t="shared" si="2052"/>
        <v>0</v>
      </c>
      <c r="CH804">
        <f t="shared" si="2052"/>
        <v>0</v>
      </c>
      <c r="CI804">
        <f t="shared" si="2052"/>
        <v>0</v>
      </c>
      <c r="CJ804">
        <f t="shared" si="2053"/>
        <v>0</v>
      </c>
      <c r="CK804">
        <f t="shared" si="2053"/>
        <v>0</v>
      </c>
      <c r="CL804">
        <f t="shared" si="2053"/>
        <v>0</v>
      </c>
      <c r="CM804">
        <f t="shared" si="2053"/>
        <v>0</v>
      </c>
      <c r="CN804">
        <f t="shared" si="2053"/>
        <v>0</v>
      </c>
      <c r="CO804">
        <f t="shared" si="2053"/>
        <v>0</v>
      </c>
      <c r="CP804">
        <f t="shared" si="2053"/>
        <v>0</v>
      </c>
      <c r="CQ804">
        <f t="shared" si="2053"/>
        <v>0</v>
      </c>
      <c r="CR804">
        <f t="shared" si="2050"/>
        <v>0</v>
      </c>
      <c r="CS804">
        <f t="shared" si="2050"/>
        <v>0</v>
      </c>
      <c r="CT804">
        <f t="shared" si="2050"/>
        <v>0</v>
      </c>
      <c r="CU804">
        <f t="shared" si="2050"/>
        <v>0</v>
      </c>
      <c r="CV804">
        <f t="shared" si="2054"/>
        <v>0</v>
      </c>
      <c r="CW804">
        <f t="shared" si="2054"/>
        <v>0</v>
      </c>
      <c r="CX804">
        <f t="shared" si="2054"/>
        <v>0</v>
      </c>
      <c r="CY804">
        <f t="shared" si="2054"/>
        <v>0</v>
      </c>
      <c r="CZ804">
        <f t="shared" si="2054"/>
        <v>0</v>
      </c>
      <c r="DA804">
        <f t="shared" si="2054"/>
        <v>0</v>
      </c>
      <c r="DB804">
        <f t="shared" si="2054"/>
        <v>0</v>
      </c>
      <c r="DC804">
        <f t="shared" si="2054"/>
        <v>0</v>
      </c>
      <c r="DD804">
        <f t="shared" si="2054"/>
        <v>0</v>
      </c>
      <c r="DE804">
        <f t="shared" si="2054"/>
        <v>0</v>
      </c>
      <c r="DF804">
        <f t="shared" si="2055"/>
        <v>0</v>
      </c>
      <c r="DG804">
        <f t="shared" si="2055"/>
        <v>0</v>
      </c>
      <c r="DH804">
        <f t="shared" si="2055"/>
        <v>0</v>
      </c>
      <c r="DI804">
        <f t="shared" si="2055"/>
        <v>0</v>
      </c>
      <c r="DJ804">
        <f t="shared" si="2055"/>
        <v>0</v>
      </c>
      <c r="DK804">
        <f t="shared" si="2055"/>
        <v>0</v>
      </c>
      <c r="DL804">
        <f t="shared" si="2055"/>
        <v>0</v>
      </c>
      <c r="DM804">
        <f t="shared" si="2055"/>
        <v>0</v>
      </c>
      <c r="DN804">
        <f t="shared" si="2055"/>
        <v>0</v>
      </c>
      <c r="DO804">
        <f t="shared" si="2055"/>
        <v>0</v>
      </c>
      <c r="DP804">
        <f t="shared" si="2056"/>
        <v>0</v>
      </c>
      <c r="DQ804">
        <f t="shared" si="2056"/>
        <v>0</v>
      </c>
      <c r="DR804">
        <f t="shared" si="2056"/>
        <v>0</v>
      </c>
      <c r="DS804">
        <f t="shared" si="2056"/>
        <v>0</v>
      </c>
      <c r="DT804">
        <f t="shared" si="2056"/>
        <v>0</v>
      </c>
      <c r="DU804">
        <f t="shared" si="2056"/>
        <v>0</v>
      </c>
      <c r="DV804">
        <f t="shared" si="2056"/>
        <v>0</v>
      </c>
      <c r="DW804">
        <f t="shared" si="2056"/>
        <v>0</v>
      </c>
      <c r="DX804">
        <f t="shared" ref="DX804:DZ808" si="2058">IF($C804&lt;&gt;"",IF(BL803&gt;0,1,0),0)</f>
        <v>0</v>
      </c>
      <c r="DY804">
        <f t="shared" si="2058"/>
        <v>0</v>
      </c>
      <c r="DZ804">
        <f t="shared" si="2058"/>
        <v>0</v>
      </c>
    </row>
    <row r="805" spans="1:130">
      <c r="A805" s="106"/>
      <c r="B805" s="19" t="s">
        <v>18</v>
      </c>
      <c r="C805" s="97"/>
      <c r="D805" s="18">
        <v>0</v>
      </c>
      <c r="E805" s="18">
        <v>0</v>
      </c>
      <c r="F805" s="18">
        <v>0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18">
        <v>0</v>
      </c>
      <c r="N805" s="18">
        <v>0</v>
      </c>
      <c r="O805" s="18">
        <v>0</v>
      </c>
      <c r="P805" s="18">
        <v>0</v>
      </c>
      <c r="Q805" s="18">
        <v>0</v>
      </c>
      <c r="R805" s="18">
        <v>0</v>
      </c>
      <c r="S805" s="18">
        <v>0</v>
      </c>
      <c r="T805" s="18">
        <v>0</v>
      </c>
      <c r="U805" s="18">
        <v>0</v>
      </c>
      <c r="V805" s="18">
        <v>32</v>
      </c>
      <c r="W805" s="18">
        <v>252</v>
      </c>
      <c r="X805" s="18">
        <v>582</v>
      </c>
      <c r="Y805" s="18">
        <v>180</v>
      </c>
      <c r="Z805" s="18">
        <v>55</v>
      </c>
      <c r="AA805" s="18">
        <v>72.5</v>
      </c>
      <c r="AB805" s="18">
        <v>145</v>
      </c>
      <c r="AC805" s="18">
        <v>120</v>
      </c>
      <c r="AD805" s="41" t="s">
        <v>16</v>
      </c>
      <c r="AE805" s="41" t="s">
        <v>16</v>
      </c>
      <c r="AF805" s="41" t="s">
        <v>16</v>
      </c>
      <c r="AG805" s="41" t="s">
        <v>16</v>
      </c>
      <c r="AH805" s="41" t="s">
        <v>16</v>
      </c>
      <c r="AI805" s="41" t="s">
        <v>16</v>
      </c>
      <c r="AJ805" s="41" t="s">
        <v>16</v>
      </c>
      <c r="AK805" s="41" t="s">
        <v>16</v>
      </c>
      <c r="AL805" s="41" t="s">
        <v>16</v>
      </c>
      <c r="AM805" s="18">
        <v>1822</v>
      </c>
      <c r="AN805" s="18">
        <v>657</v>
      </c>
      <c r="AO805" s="18">
        <v>747.098129958458</v>
      </c>
      <c r="AP805" s="18">
        <v>845.2859593407785</v>
      </c>
      <c r="AQ805" s="18">
        <v>898.11633179957721</v>
      </c>
      <c r="AR805" s="18">
        <v>953.35048620525129</v>
      </c>
      <c r="AS805" s="18">
        <v>1022.4683964551321</v>
      </c>
      <c r="AT805" s="18">
        <v>1067.9682400973854</v>
      </c>
      <c r="AU805" s="18">
        <v>1097.3373667000635</v>
      </c>
      <c r="AV805" s="18">
        <v>1119.2841140340647</v>
      </c>
      <c r="AW805" s="18">
        <v>1155.6608477401717</v>
      </c>
      <c r="AX805" s="18">
        <v>1216.3330422465306</v>
      </c>
      <c r="AY805" s="18">
        <v>1291.1375243446923</v>
      </c>
      <c r="AZ805" s="18">
        <v>1371</v>
      </c>
      <c r="BA805" s="18">
        <v>0</v>
      </c>
      <c r="BB805" s="18">
        <v>0</v>
      </c>
      <c r="BC805" s="18">
        <v>0</v>
      </c>
      <c r="BD805" s="18">
        <v>0</v>
      </c>
      <c r="BE805" s="18">
        <v>0</v>
      </c>
      <c r="BF805" s="18">
        <v>0</v>
      </c>
      <c r="BG805" s="18">
        <v>0</v>
      </c>
      <c r="BH805" s="18">
        <v>0</v>
      </c>
      <c r="BI805" s="118">
        <v>0</v>
      </c>
      <c r="BJ805" s="118">
        <v>0</v>
      </c>
      <c r="BK805" s="118">
        <v>0</v>
      </c>
      <c r="BL805" s="118">
        <v>0</v>
      </c>
      <c r="BM805" s="18">
        <v>0</v>
      </c>
      <c r="BN805" s="118">
        <v>0</v>
      </c>
      <c r="BO805" s="103"/>
      <c r="BP805">
        <f t="shared" si="2051"/>
        <v>0</v>
      </c>
      <c r="BQ805">
        <f t="shared" si="2051"/>
        <v>0</v>
      </c>
      <c r="BR805">
        <f t="shared" si="2051"/>
        <v>0</v>
      </c>
      <c r="BS805">
        <f t="shared" si="2051"/>
        <v>0</v>
      </c>
      <c r="BT805">
        <f t="shared" si="2051"/>
        <v>0</v>
      </c>
      <c r="BU805">
        <f t="shared" si="2051"/>
        <v>0</v>
      </c>
      <c r="BV805">
        <f t="shared" si="2051"/>
        <v>0</v>
      </c>
      <c r="BW805">
        <f t="shared" si="2051"/>
        <v>0</v>
      </c>
      <c r="BX805">
        <f t="shared" si="2051"/>
        <v>0</v>
      </c>
      <c r="BY805">
        <f t="shared" si="2051"/>
        <v>0</v>
      </c>
      <c r="BZ805">
        <f t="shared" si="2052"/>
        <v>0</v>
      </c>
      <c r="CA805">
        <f t="shared" si="2052"/>
        <v>0</v>
      </c>
      <c r="CB805">
        <f t="shared" si="2052"/>
        <v>0</v>
      </c>
      <c r="CC805">
        <f t="shared" si="2052"/>
        <v>0</v>
      </c>
      <c r="CD805">
        <f t="shared" si="2052"/>
        <v>0</v>
      </c>
      <c r="CE805">
        <f t="shared" si="2052"/>
        <v>0</v>
      </c>
      <c r="CF805">
        <f t="shared" si="2052"/>
        <v>0</v>
      </c>
      <c r="CG805">
        <f t="shared" si="2052"/>
        <v>0</v>
      </c>
      <c r="CH805">
        <f t="shared" si="2052"/>
        <v>0</v>
      </c>
      <c r="CI805">
        <f t="shared" si="2052"/>
        <v>0</v>
      </c>
      <c r="CJ805">
        <f t="shared" si="2053"/>
        <v>0</v>
      </c>
      <c r="CK805">
        <f t="shared" si="2053"/>
        <v>0</v>
      </c>
      <c r="CL805">
        <f t="shared" si="2053"/>
        <v>0</v>
      </c>
      <c r="CM805">
        <f t="shared" si="2053"/>
        <v>0</v>
      </c>
      <c r="CN805">
        <f t="shared" si="2053"/>
        <v>0</v>
      </c>
      <c r="CO805">
        <f t="shared" si="2053"/>
        <v>0</v>
      </c>
      <c r="CP805">
        <f t="shared" si="2053"/>
        <v>0</v>
      </c>
      <c r="CQ805">
        <f t="shared" si="2053"/>
        <v>0</v>
      </c>
      <c r="CR805">
        <f t="shared" si="2050"/>
        <v>0</v>
      </c>
      <c r="CS805">
        <f t="shared" si="2050"/>
        <v>0</v>
      </c>
      <c r="CT805">
        <f t="shared" si="2050"/>
        <v>0</v>
      </c>
      <c r="CU805">
        <f t="shared" si="2050"/>
        <v>0</v>
      </c>
      <c r="CV805">
        <f t="shared" si="2054"/>
        <v>0</v>
      </c>
      <c r="CW805">
        <f t="shared" si="2054"/>
        <v>0</v>
      </c>
      <c r="CX805">
        <f t="shared" si="2054"/>
        <v>0</v>
      </c>
      <c r="CY805">
        <f t="shared" si="2054"/>
        <v>0</v>
      </c>
      <c r="CZ805">
        <f t="shared" si="2054"/>
        <v>0</v>
      </c>
      <c r="DA805">
        <f t="shared" si="2054"/>
        <v>0</v>
      </c>
      <c r="DB805">
        <f t="shared" si="2054"/>
        <v>0</v>
      </c>
      <c r="DC805">
        <f t="shared" si="2054"/>
        <v>0</v>
      </c>
      <c r="DD805">
        <f t="shared" si="2054"/>
        <v>0</v>
      </c>
      <c r="DE805">
        <f t="shared" si="2054"/>
        <v>0</v>
      </c>
      <c r="DF805">
        <f t="shared" si="2055"/>
        <v>0</v>
      </c>
      <c r="DG805">
        <f t="shared" si="2055"/>
        <v>0</v>
      </c>
      <c r="DH805">
        <f t="shared" si="2055"/>
        <v>0</v>
      </c>
      <c r="DI805">
        <f t="shared" si="2055"/>
        <v>0</v>
      </c>
      <c r="DJ805">
        <f t="shared" si="2055"/>
        <v>0</v>
      </c>
      <c r="DK805">
        <f t="shared" si="2055"/>
        <v>0</v>
      </c>
      <c r="DL805">
        <f t="shared" si="2055"/>
        <v>0</v>
      </c>
      <c r="DM805">
        <f t="shared" si="2055"/>
        <v>0</v>
      </c>
      <c r="DN805">
        <f t="shared" si="2055"/>
        <v>0</v>
      </c>
      <c r="DO805">
        <f t="shared" si="2055"/>
        <v>0</v>
      </c>
      <c r="DP805">
        <f t="shared" si="2056"/>
        <v>0</v>
      </c>
      <c r="DQ805">
        <f t="shared" si="2056"/>
        <v>0</v>
      </c>
      <c r="DR805">
        <f t="shared" si="2056"/>
        <v>0</v>
      </c>
      <c r="DS805">
        <f t="shared" si="2056"/>
        <v>0</v>
      </c>
      <c r="DT805">
        <f t="shared" si="2056"/>
        <v>0</v>
      </c>
      <c r="DU805">
        <f t="shared" si="2056"/>
        <v>0</v>
      </c>
      <c r="DV805">
        <f t="shared" si="2056"/>
        <v>0</v>
      </c>
      <c r="DW805">
        <f t="shared" si="2056"/>
        <v>0</v>
      </c>
      <c r="DX805">
        <f t="shared" si="2058"/>
        <v>0</v>
      </c>
      <c r="DY805">
        <f t="shared" si="2058"/>
        <v>0</v>
      </c>
      <c r="DZ805">
        <f t="shared" si="2058"/>
        <v>0</v>
      </c>
    </row>
    <row r="806" spans="1:130">
      <c r="A806" s="106"/>
      <c r="B806" s="55" t="s">
        <v>25</v>
      </c>
      <c r="C806" s="97"/>
      <c r="D806" s="73">
        <v>0</v>
      </c>
      <c r="E806" s="73">
        <v>0</v>
      </c>
      <c r="F806" s="73">
        <v>0</v>
      </c>
      <c r="G806" s="73">
        <v>0</v>
      </c>
      <c r="H806" s="73">
        <v>0</v>
      </c>
      <c r="I806" s="73">
        <v>0</v>
      </c>
      <c r="J806" s="73">
        <v>0</v>
      </c>
      <c r="K806" s="73">
        <v>0</v>
      </c>
      <c r="L806" s="73">
        <v>0</v>
      </c>
      <c r="M806" s="73">
        <v>0</v>
      </c>
      <c r="N806" s="73">
        <v>0</v>
      </c>
      <c r="O806" s="73">
        <v>0</v>
      </c>
      <c r="P806" s="73">
        <v>0</v>
      </c>
      <c r="Q806" s="73">
        <v>0</v>
      </c>
      <c r="R806" s="73">
        <v>0</v>
      </c>
      <c r="S806" s="73">
        <v>0</v>
      </c>
      <c r="T806" s="73">
        <v>0</v>
      </c>
      <c r="U806" s="73">
        <v>0</v>
      </c>
      <c r="V806" s="73">
        <v>0</v>
      </c>
      <c r="W806" s="73">
        <v>0</v>
      </c>
      <c r="X806" s="73">
        <v>0</v>
      </c>
      <c r="Y806" s="73">
        <v>0</v>
      </c>
      <c r="Z806" s="73">
        <v>0</v>
      </c>
      <c r="AA806" s="73">
        <v>0</v>
      </c>
      <c r="AB806" s="73">
        <v>0</v>
      </c>
      <c r="AC806" s="73">
        <v>0</v>
      </c>
      <c r="AD806" s="73">
        <v>0</v>
      </c>
      <c r="AE806" s="73">
        <v>0</v>
      </c>
      <c r="AF806" s="73">
        <v>0</v>
      </c>
      <c r="AG806" s="73">
        <v>0</v>
      </c>
      <c r="AH806" s="73">
        <v>0</v>
      </c>
      <c r="AI806" s="73">
        <v>0</v>
      </c>
      <c r="AJ806" s="73">
        <v>0</v>
      </c>
      <c r="AK806" s="73">
        <v>0</v>
      </c>
      <c r="AL806" s="73">
        <v>0</v>
      </c>
      <c r="AM806" s="73">
        <v>0</v>
      </c>
      <c r="AN806" s="73">
        <v>0</v>
      </c>
      <c r="AO806" s="73">
        <v>0</v>
      </c>
      <c r="AP806" s="73">
        <v>0</v>
      </c>
      <c r="AQ806" s="73">
        <v>0</v>
      </c>
      <c r="AR806" s="73">
        <v>0</v>
      </c>
      <c r="AS806" s="73">
        <v>0</v>
      </c>
      <c r="AT806" s="73"/>
      <c r="AU806" s="18">
        <v>40</v>
      </c>
      <c r="AV806" s="73">
        <v>320</v>
      </c>
      <c r="AW806" s="73">
        <v>0</v>
      </c>
      <c r="AX806" s="73">
        <v>0</v>
      </c>
      <c r="AY806" s="73">
        <v>0</v>
      </c>
      <c r="AZ806" s="18">
        <v>295.7</v>
      </c>
      <c r="BA806" s="73">
        <v>0</v>
      </c>
      <c r="BB806" s="73">
        <v>0</v>
      </c>
      <c r="BC806" s="73">
        <v>0</v>
      </c>
      <c r="BD806" s="73">
        <v>0</v>
      </c>
      <c r="BE806" s="73">
        <v>0</v>
      </c>
      <c r="BF806" s="73">
        <v>0</v>
      </c>
      <c r="BG806" s="73">
        <v>0</v>
      </c>
      <c r="BH806" s="73">
        <v>0</v>
      </c>
      <c r="BI806" s="118">
        <v>0</v>
      </c>
      <c r="BJ806" s="118">
        <v>0</v>
      </c>
      <c r="BK806" s="118">
        <v>0</v>
      </c>
      <c r="BL806" s="118">
        <v>0</v>
      </c>
      <c r="BM806" s="18">
        <v>0</v>
      </c>
      <c r="BN806" s="118">
        <v>0</v>
      </c>
      <c r="BO806" s="103"/>
      <c r="BP806">
        <f t="shared" si="2051"/>
        <v>0</v>
      </c>
      <c r="BQ806">
        <f t="shared" si="2051"/>
        <v>0</v>
      </c>
      <c r="BR806">
        <f t="shared" si="2051"/>
        <v>0</v>
      </c>
      <c r="BS806">
        <f t="shared" si="2051"/>
        <v>0</v>
      </c>
      <c r="BT806">
        <f t="shared" si="2051"/>
        <v>0</v>
      </c>
      <c r="BU806">
        <f t="shared" si="2051"/>
        <v>0</v>
      </c>
      <c r="BV806">
        <f t="shared" si="2051"/>
        <v>0</v>
      </c>
      <c r="BW806">
        <f t="shared" si="2051"/>
        <v>0</v>
      </c>
      <c r="BX806">
        <f t="shared" si="2051"/>
        <v>0</v>
      </c>
      <c r="BY806">
        <f t="shared" si="2051"/>
        <v>0</v>
      </c>
      <c r="BZ806">
        <f t="shared" si="2052"/>
        <v>0</v>
      </c>
      <c r="CA806">
        <f t="shared" si="2052"/>
        <v>0</v>
      </c>
      <c r="CB806">
        <f t="shared" si="2052"/>
        <v>0</v>
      </c>
      <c r="CC806">
        <f t="shared" si="2052"/>
        <v>0</v>
      </c>
      <c r="CD806">
        <f t="shared" si="2052"/>
        <v>0</v>
      </c>
      <c r="CE806">
        <f t="shared" si="2052"/>
        <v>0</v>
      </c>
      <c r="CF806">
        <f t="shared" si="2052"/>
        <v>0</v>
      </c>
      <c r="CG806">
        <f t="shared" si="2052"/>
        <v>0</v>
      </c>
      <c r="CH806">
        <f t="shared" si="2052"/>
        <v>0</v>
      </c>
      <c r="CI806">
        <f t="shared" si="2052"/>
        <v>0</v>
      </c>
      <c r="CJ806">
        <f t="shared" si="2053"/>
        <v>0</v>
      </c>
      <c r="CK806">
        <f t="shared" si="2053"/>
        <v>0</v>
      </c>
      <c r="CL806">
        <f t="shared" si="2053"/>
        <v>0</v>
      </c>
      <c r="CM806">
        <f t="shared" si="2053"/>
        <v>0</v>
      </c>
      <c r="CN806">
        <f t="shared" si="2053"/>
        <v>0</v>
      </c>
      <c r="CO806">
        <f t="shared" si="2053"/>
        <v>0</v>
      </c>
      <c r="CP806">
        <f t="shared" si="2053"/>
        <v>0</v>
      </c>
      <c r="CQ806">
        <f t="shared" si="2053"/>
        <v>0</v>
      </c>
      <c r="CR806">
        <f t="shared" si="2050"/>
        <v>0</v>
      </c>
      <c r="CS806">
        <f t="shared" si="2050"/>
        <v>0</v>
      </c>
      <c r="CT806">
        <f t="shared" si="2050"/>
        <v>0</v>
      </c>
      <c r="CU806">
        <f t="shared" si="2050"/>
        <v>0</v>
      </c>
      <c r="CV806">
        <f t="shared" si="2054"/>
        <v>0</v>
      </c>
      <c r="CW806">
        <f t="shared" si="2054"/>
        <v>0</v>
      </c>
      <c r="CX806">
        <f t="shared" si="2054"/>
        <v>0</v>
      </c>
      <c r="CY806">
        <f t="shared" si="2054"/>
        <v>0</v>
      </c>
      <c r="CZ806">
        <f t="shared" si="2054"/>
        <v>0</v>
      </c>
      <c r="DA806">
        <f t="shared" si="2054"/>
        <v>0</v>
      </c>
      <c r="DB806">
        <f t="shared" si="2054"/>
        <v>0</v>
      </c>
      <c r="DC806">
        <f t="shared" si="2054"/>
        <v>0</v>
      </c>
      <c r="DD806">
        <f t="shared" si="2054"/>
        <v>0</v>
      </c>
      <c r="DE806">
        <f t="shared" si="2054"/>
        <v>0</v>
      </c>
      <c r="DF806">
        <f t="shared" si="2055"/>
        <v>0</v>
      </c>
      <c r="DG806">
        <f t="shared" si="2055"/>
        <v>0</v>
      </c>
      <c r="DH806">
        <f t="shared" si="2055"/>
        <v>0</v>
      </c>
      <c r="DI806">
        <f t="shared" si="2055"/>
        <v>0</v>
      </c>
      <c r="DJ806">
        <f t="shared" si="2055"/>
        <v>0</v>
      </c>
      <c r="DK806">
        <f t="shared" si="2055"/>
        <v>0</v>
      </c>
      <c r="DL806">
        <f t="shared" si="2055"/>
        <v>0</v>
      </c>
      <c r="DM806">
        <f t="shared" si="2055"/>
        <v>0</v>
      </c>
      <c r="DN806">
        <f t="shared" si="2055"/>
        <v>0</v>
      </c>
      <c r="DO806">
        <f t="shared" si="2055"/>
        <v>0</v>
      </c>
      <c r="DP806">
        <f t="shared" si="2056"/>
        <v>0</v>
      </c>
      <c r="DQ806">
        <f t="shared" si="2056"/>
        <v>0</v>
      </c>
      <c r="DR806">
        <f t="shared" si="2056"/>
        <v>0</v>
      </c>
      <c r="DS806">
        <f t="shared" si="2056"/>
        <v>0</v>
      </c>
      <c r="DT806">
        <f t="shared" si="2056"/>
        <v>0</v>
      </c>
      <c r="DU806">
        <f t="shared" si="2056"/>
        <v>0</v>
      </c>
      <c r="DV806">
        <f t="shared" si="2056"/>
        <v>0</v>
      </c>
      <c r="DW806">
        <f t="shared" si="2056"/>
        <v>0</v>
      </c>
      <c r="DX806">
        <f t="shared" si="2058"/>
        <v>0</v>
      </c>
      <c r="DY806">
        <f t="shared" si="2058"/>
        <v>0</v>
      </c>
      <c r="DZ806">
        <f t="shared" si="2058"/>
        <v>0</v>
      </c>
    </row>
    <row r="807" spans="1:130">
      <c r="A807" s="106"/>
      <c r="B807" s="19" t="s">
        <v>205</v>
      </c>
      <c r="C807" s="97"/>
      <c r="D807" s="34">
        <v>0</v>
      </c>
      <c r="E807" s="34">
        <v>0</v>
      </c>
      <c r="F807" s="34">
        <v>0</v>
      </c>
      <c r="G807" s="34">
        <v>0</v>
      </c>
      <c r="H807" s="34">
        <v>0</v>
      </c>
      <c r="I807" s="34">
        <v>0</v>
      </c>
      <c r="J807" s="34">
        <v>0</v>
      </c>
      <c r="K807" s="34">
        <v>0</v>
      </c>
      <c r="L807" s="34">
        <v>0</v>
      </c>
      <c r="M807" s="34">
        <v>0</v>
      </c>
      <c r="N807" s="34">
        <v>0</v>
      </c>
      <c r="O807" s="34">
        <v>0</v>
      </c>
      <c r="P807" s="34">
        <v>0</v>
      </c>
      <c r="Q807" s="34">
        <v>0</v>
      </c>
      <c r="R807" s="34">
        <v>0</v>
      </c>
      <c r="S807" s="34">
        <v>1.042</v>
      </c>
      <c r="T807" s="34">
        <v>4.7190000000000003</v>
      </c>
      <c r="U807" s="34">
        <v>11.342000000000001</v>
      </c>
      <c r="V807" s="34">
        <v>51.147296299999994</v>
      </c>
      <c r="W807" s="41">
        <v>167.71533299999999</v>
      </c>
      <c r="X807" s="41">
        <v>26.934192500000002</v>
      </c>
      <c r="Y807" s="41">
        <v>7.6435000000000004</v>
      </c>
      <c r="Z807" s="41">
        <v>8.2899204999999991</v>
      </c>
      <c r="AA807" s="41">
        <v>63.028488899999999</v>
      </c>
      <c r="AB807" s="41">
        <v>13.049296099999999</v>
      </c>
      <c r="AC807" s="34">
        <v>26.956942899999998</v>
      </c>
      <c r="AD807" s="34">
        <v>311.62262249999998</v>
      </c>
      <c r="AE807" s="34">
        <v>665.83806149999998</v>
      </c>
      <c r="AF807" s="34">
        <v>1008.4219906</v>
      </c>
      <c r="AG807" s="34">
        <v>1246.9305098000002</v>
      </c>
      <c r="AH807" s="34">
        <v>1598.8233505999999</v>
      </c>
      <c r="AI807" s="34">
        <v>1765.887792</v>
      </c>
      <c r="AJ807" s="34">
        <v>1791.9743323</v>
      </c>
      <c r="AK807" s="34">
        <v>1767.2867945</v>
      </c>
      <c r="AL807" s="34">
        <v>1801.8901202</v>
      </c>
      <c r="AM807" s="18">
        <v>431.28073330000007</v>
      </c>
      <c r="AN807" s="18">
        <v>335.32943019999999</v>
      </c>
      <c r="AO807" s="18">
        <v>91.6974266</v>
      </c>
      <c r="AP807" s="18">
        <v>96.855177799999993</v>
      </c>
      <c r="AQ807" s="18">
        <v>103.70253669999998</v>
      </c>
      <c r="AR807" s="18">
        <v>101.87750380000001</v>
      </c>
      <c r="AS807" s="18">
        <v>92.169877400000004</v>
      </c>
      <c r="AT807" s="18">
        <v>84.613460799999999</v>
      </c>
      <c r="AU807" s="18">
        <v>84.790672099999995</v>
      </c>
      <c r="AV807" s="18">
        <v>83.39</v>
      </c>
      <c r="AW807" s="18">
        <v>83.39</v>
      </c>
      <c r="AX807" s="18">
        <v>85.191000000000003</v>
      </c>
      <c r="AY807" s="18">
        <v>1.946</v>
      </c>
      <c r="AZ807" s="34">
        <v>0</v>
      </c>
      <c r="BA807" s="34">
        <v>0</v>
      </c>
      <c r="BB807" s="34">
        <v>0</v>
      </c>
      <c r="BC807" s="34">
        <v>0</v>
      </c>
      <c r="BD807" s="34">
        <v>0</v>
      </c>
      <c r="BE807" s="43">
        <v>0</v>
      </c>
      <c r="BF807" s="34">
        <v>0</v>
      </c>
      <c r="BG807" s="34">
        <v>0</v>
      </c>
      <c r="BH807" s="18">
        <v>0</v>
      </c>
      <c r="BI807" s="118">
        <v>37.935000000000002</v>
      </c>
      <c r="BJ807" s="18">
        <v>0</v>
      </c>
      <c r="BK807" s="118">
        <v>0</v>
      </c>
      <c r="BL807" s="118">
        <v>0</v>
      </c>
      <c r="BM807" s="18">
        <v>0</v>
      </c>
      <c r="BN807" s="118">
        <v>0</v>
      </c>
      <c r="BO807" s="103"/>
      <c r="BP807">
        <f t="shared" si="2051"/>
        <v>0</v>
      </c>
      <c r="BQ807">
        <f t="shared" si="2051"/>
        <v>0</v>
      </c>
      <c r="BR807">
        <f t="shared" si="2051"/>
        <v>0</v>
      </c>
      <c r="BS807">
        <f t="shared" si="2051"/>
        <v>0</v>
      </c>
      <c r="BT807">
        <f t="shared" si="2051"/>
        <v>0</v>
      </c>
      <c r="BU807">
        <f t="shared" si="2051"/>
        <v>0</v>
      </c>
      <c r="BV807">
        <f t="shared" si="2051"/>
        <v>0</v>
      </c>
      <c r="BW807">
        <f t="shared" si="2051"/>
        <v>0</v>
      </c>
      <c r="BX807">
        <f t="shared" si="2051"/>
        <v>0</v>
      </c>
      <c r="BY807">
        <f t="shared" si="2051"/>
        <v>0</v>
      </c>
      <c r="BZ807">
        <f t="shared" si="2052"/>
        <v>0</v>
      </c>
      <c r="CA807">
        <f t="shared" si="2052"/>
        <v>0</v>
      </c>
      <c r="CB807">
        <f t="shared" si="2052"/>
        <v>0</v>
      </c>
      <c r="CC807">
        <f t="shared" si="2052"/>
        <v>0</v>
      </c>
      <c r="CD807">
        <f t="shared" si="2052"/>
        <v>0</v>
      </c>
      <c r="CE807">
        <f t="shared" si="2052"/>
        <v>0</v>
      </c>
      <c r="CF807">
        <f t="shared" si="2052"/>
        <v>0</v>
      </c>
      <c r="CG807">
        <f t="shared" si="2052"/>
        <v>0</v>
      </c>
      <c r="CH807">
        <f t="shared" si="2052"/>
        <v>0</v>
      </c>
      <c r="CI807">
        <f t="shared" si="2052"/>
        <v>0</v>
      </c>
      <c r="CJ807">
        <f t="shared" si="2053"/>
        <v>0</v>
      </c>
      <c r="CK807">
        <f t="shared" si="2053"/>
        <v>0</v>
      </c>
      <c r="CL807">
        <f t="shared" si="2053"/>
        <v>0</v>
      </c>
      <c r="CM807">
        <f t="shared" si="2053"/>
        <v>0</v>
      </c>
      <c r="CN807">
        <f t="shared" si="2053"/>
        <v>0</v>
      </c>
      <c r="CO807">
        <f t="shared" si="2053"/>
        <v>0</v>
      </c>
      <c r="CP807">
        <f t="shared" si="2053"/>
        <v>0</v>
      </c>
      <c r="CQ807">
        <f t="shared" si="2053"/>
        <v>0</v>
      </c>
      <c r="CR807">
        <f t="shared" si="2050"/>
        <v>0</v>
      </c>
      <c r="CS807">
        <f t="shared" si="2050"/>
        <v>0</v>
      </c>
      <c r="CT807">
        <f t="shared" si="2050"/>
        <v>0</v>
      </c>
      <c r="CU807">
        <f t="shared" si="2050"/>
        <v>0</v>
      </c>
      <c r="CV807">
        <f t="shared" si="2054"/>
        <v>0</v>
      </c>
      <c r="CW807">
        <f t="shared" si="2054"/>
        <v>0</v>
      </c>
      <c r="CX807">
        <f t="shared" si="2054"/>
        <v>0</v>
      </c>
      <c r="CY807">
        <f t="shared" si="2054"/>
        <v>0</v>
      </c>
      <c r="CZ807">
        <f t="shared" si="2054"/>
        <v>0</v>
      </c>
      <c r="DA807">
        <f t="shared" si="2054"/>
        <v>0</v>
      </c>
      <c r="DB807">
        <f t="shared" si="2054"/>
        <v>0</v>
      </c>
      <c r="DC807">
        <f t="shared" si="2054"/>
        <v>0</v>
      </c>
      <c r="DD807">
        <f t="shared" si="2054"/>
        <v>0</v>
      </c>
      <c r="DE807">
        <f t="shared" si="2054"/>
        <v>0</v>
      </c>
      <c r="DF807">
        <f t="shared" si="2055"/>
        <v>0</v>
      </c>
      <c r="DG807">
        <f t="shared" si="2055"/>
        <v>0</v>
      </c>
      <c r="DH807">
        <f t="shared" si="2055"/>
        <v>0</v>
      </c>
      <c r="DI807">
        <f t="shared" si="2055"/>
        <v>0</v>
      </c>
      <c r="DJ807">
        <f t="shared" si="2055"/>
        <v>0</v>
      </c>
      <c r="DK807">
        <f t="shared" si="2055"/>
        <v>0</v>
      </c>
      <c r="DL807">
        <f t="shared" si="2055"/>
        <v>0</v>
      </c>
      <c r="DM807">
        <f t="shared" si="2055"/>
        <v>0</v>
      </c>
      <c r="DN807">
        <f t="shared" si="2055"/>
        <v>0</v>
      </c>
      <c r="DO807">
        <f t="shared" si="2055"/>
        <v>0</v>
      </c>
      <c r="DP807">
        <f t="shared" si="2056"/>
        <v>0</v>
      </c>
      <c r="DQ807">
        <f t="shared" si="2056"/>
        <v>0</v>
      </c>
      <c r="DR807">
        <f t="shared" si="2056"/>
        <v>0</v>
      </c>
      <c r="DS807">
        <f t="shared" si="2056"/>
        <v>0</v>
      </c>
      <c r="DT807">
        <f t="shared" si="2056"/>
        <v>0</v>
      </c>
      <c r="DU807">
        <f t="shared" si="2056"/>
        <v>0</v>
      </c>
      <c r="DV807">
        <f t="shared" si="2056"/>
        <v>0</v>
      </c>
      <c r="DW807">
        <f t="shared" si="2056"/>
        <v>0</v>
      </c>
      <c r="DX807">
        <f t="shared" si="2058"/>
        <v>0</v>
      </c>
      <c r="DY807">
        <f t="shared" si="2058"/>
        <v>0</v>
      </c>
      <c r="DZ807">
        <f t="shared" si="2058"/>
        <v>0</v>
      </c>
    </row>
    <row r="808" spans="1:130">
      <c r="A808" s="106"/>
      <c r="B808" s="55" t="s">
        <v>21</v>
      </c>
      <c r="C808" s="97"/>
      <c r="D808" s="73">
        <v>0</v>
      </c>
      <c r="E808" s="73">
        <v>0</v>
      </c>
      <c r="F808" s="73">
        <v>0</v>
      </c>
      <c r="G808" s="73">
        <v>0</v>
      </c>
      <c r="H808" s="73">
        <v>0</v>
      </c>
      <c r="I808" s="73">
        <v>0</v>
      </c>
      <c r="J808" s="73">
        <v>0</v>
      </c>
      <c r="K808" s="73">
        <v>0</v>
      </c>
      <c r="L808" s="73">
        <v>0</v>
      </c>
      <c r="M808" s="73">
        <v>0</v>
      </c>
      <c r="N808" s="73">
        <v>0</v>
      </c>
      <c r="O808" s="73">
        <v>0</v>
      </c>
      <c r="P808" s="73">
        <v>0</v>
      </c>
      <c r="Q808" s="73">
        <v>0</v>
      </c>
      <c r="R808" s="73">
        <v>0</v>
      </c>
      <c r="S808" s="73">
        <v>0</v>
      </c>
      <c r="T808" s="73">
        <v>0</v>
      </c>
      <c r="U808" s="73">
        <v>0</v>
      </c>
      <c r="V808" s="73">
        <v>0</v>
      </c>
      <c r="W808" s="73">
        <v>0</v>
      </c>
      <c r="X808" s="73">
        <v>0</v>
      </c>
      <c r="Y808" s="73">
        <v>0</v>
      </c>
      <c r="Z808" s="73">
        <v>0</v>
      </c>
      <c r="AA808" s="73">
        <v>0</v>
      </c>
      <c r="AB808" s="73">
        <v>0</v>
      </c>
      <c r="AC808" s="73">
        <v>0</v>
      </c>
      <c r="AD808" s="73">
        <v>0</v>
      </c>
      <c r="AE808" s="73">
        <v>0</v>
      </c>
      <c r="AF808" s="18">
        <v>335</v>
      </c>
      <c r="AG808" s="73">
        <v>0</v>
      </c>
      <c r="AH808" s="73">
        <v>0</v>
      </c>
      <c r="AI808" s="73">
        <v>0</v>
      </c>
      <c r="AJ808" s="73">
        <v>0</v>
      </c>
      <c r="AK808" s="73">
        <v>0</v>
      </c>
      <c r="AL808" s="73">
        <v>0</v>
      </c>
      <c r="AM808" s="73">
        <v>0</v>
      </c>
      <c r="AN808" s="73">
        <v>0</v>
      </c>
      <c r="AO808" s="73">
        <v>0</v>
      </c>
      <c r="AP808" s="73">
        <v>0</v>
      </c>
      <c r="AQ808" s="73">
        <v>0</v>
      </c>
      <c r="AR808" s="73">
        <v>0</v>
      </c>
      <c r="AS808" s="73">
        <v>0</v>
      </c>
      <c r="AT808" s="73">
        <v>125</v>
      </c>
      <c r="AU808" s="73">
        <v>2</v>
      </c>
      <c r="AV808" s="73">
        <v>0</v>
      </c>
      <c r="AW808" s="18">
        <v>50</v>
      </c>
      <c r="AX808" s="73">
        <v>0</v>
      </c>
      <c r="AY808" s="73">
        <v>0</v>
      </c>
      <c r="AZ808" s="73">
        <f>7321/19.37</f>
        <v>377.95560144553428</v>
      </c>
      <c r="BA808" s="73">
        <v>0</v>
      </c>
      <c r="BB808" s="73">
        <v>0</v>
      </c>
      <c r="BC808" s="73">
        <v>0</v>
      </c>
      <c r="BD808" s="73">
        <v>0</v>
      </c>
      <c r="BE808" s="73">
        <v>0</v>
      </c>
      <c r="BF808" s="118">
        <v>0</v>
      </c>
      <c r="BG808" s="73">
        <v>0</v>
      </c>
      <c r="BH808" s="73">
        <v>0</v>
      </c>
      <c r="BI808" s="118">
        <v>0</v>
      </c>
      <c r="BJ808" s="118">
        <v>0</v>
      </c>
      <c r="BK808" s="118">
        <v>0</v>
      </c>
      <c r="BL808" s="118">
        <v>0</v>
      </c>
      <c r="BM808" s="18">
        <v>0</v>
      </c>
      <c r="BN808" s="118">
        <v>0</v>
      </c>
      <c r="BO808" s="103"/>
      <c r="BP808">
        <f t="shared" si="2051"/>
        <v>0</v>
      </c>
      <c r="BQ808">
        <f t="shared" si="2051"/>
        <v>0</v>
      </c>
      <c r="BR808">
        <f t="shared" si="2051"/>
        <v>0</v>
      </c>
      <c r="BS808">
        <f t="shared" si="2051"/>
        <v>0</v>
      </c>
      <c r="BT808">
        <f t="shared" si="2051"/>
        <v>0</v>
      </c>
      <c r="BU808">
        <f t="shared" si="2051"/>
        <v>0</v>
      </c>
      <c r="BV808">
        <f t="shared" si="2051"/>
        <v>0</v>
      </c>
      <c r="BW808">
        <f t="shared" si="2051"/>
        <v>0</v>
      </c>
      <c r="BX808">
        <f t="shared" si="2051"/>
        <v>0</v>
      </c>
      <c r="BY808">
        <f t="shared" si="2051"/>
        <v>0</v>
      </c>
      <c r="BZ808">
        <f t="shared" si="2052"/>
        <v>0</v>
      </c>
      <c r="CA808">
        <f t="shared" si="2052"/>
        <v>0</v>
      </c>
      <c r="CB808">
        <f t="shared" si="2052"/>
        <v>0</v>
      </c>
      <c r="CC808">
        <f t="shared" si="2052"/>
        <v>0</v>
      </c>
      <c r="CD808">
        <f t="shared" si="2052"/>
        <v>0</v>
      </c>
      <c r="CE808">
        <f t="shared" si="2052"/>
        <v>0</v>
      </c>
      <c r="CF808">
        <f t="shared" si="2052"/>
        <v>0</v>
      </c>
      <c r="CG808">
        <f t="shared" si="2052"/>
        <v>0</v>
      </c>
      <c r="CH808">
        <f t="shared" si="2052"/>
        <v>0</v>
      </c>
      <c r="CI808">
        <f t="shared" si="2052"/>
        <v>0</v>
      </c>
      <c r="CJ808">
        <f t="shared" si="2053"/>
        <v>0</v>
      </c>
      <c r="CK808">
        <f t="shared" si="2053"/>
        <v>0</v>
      </c>
      <c r="CL808">
        <f t="shared" si="2053"/>
        <v>0</v>
      </c>
      <c r="CM808">
        <f t="shared" si="2053"/>
        <v>0</v>
      </c>
      <c r="CN808">
        <f t="shared" si="2053"/>
        <v>0</v>
      </c>
      <c r="CO808">
        <f t="shared" si="2053"/>
        <v>0</v>
      </c>
      <c r="CP808">
        <f t="shared" si="2053"/>
        <v>0</v>
      </c>
      <c r="CQ808">
        <f t="shared" si="2053"/>
        <v>0</v>
      </c>
      <c r="CR808">
        <f t="shared" si="2050"/>
        <v>0</v>
      </c>
      <c r="CS808">
        <f t="shared" si="2050"/>
        <v>0</v>
      </c>
      <c r="CT808">
        <f t="shared" si="2050"/>
        <v>0</v>
      </c>
      <c r="CU808">
        <f t="shared" si="2050"/>
        <v>0</v>
      </c>
      <c r="CV808">
        <f t="shared" si="2054"/>
        <v>0</v>
      </c>
      <c r="CW808">
        <f t="shared" si="2054"/>
        <v>0</v>
      </c>
      <c r="CX808">
        <f t="shared" si="2054"/>
        <v>0</v>
      </c>
      <c r="CY808">
        <f t="shared" si="2054"/>
        <v>0</v>
      </c>
      <c r="CZ808">
        <f t="shared" si="2054"/>
        <v>0</v>
      </c>
      <c r="DA808">
        <f t="shared" si="2054"/>
        <v>0</v>
      </c>
      <c r="DB808">
        <f t="shared" si="2054"/>
        <v>0</v>
      </c>
      <c r="DC808">
        <f t="shared" si="2054"/>
        <v>0</v>
      </c>
      <c r="DD808">
        <f t="shared" si="2054"/>
        <v>0</v>
      </c>
      <c r="DE808">
        <f t="shared" si="2054"/>
        <v>0</v>
      </c>
      <c r="DF808">
        <f t="shared" si="2055"/>
        <v>0</v>
      </c>
      <c r="DG808">
        <f t="shared" si="2055"/>
        <v>0</v>
      </c>
      <c r="DH808">
        <f t="shared" si="2055"/>
        <v>0</v>
      </c>
      <c r="DI808">
        <f t="shared" si="2055"/>
        <v>0</v>
      </c>
      <c r="DJ808">
        <f t="shared" si="2055"/>
        <v>0</v>
      </c>
      <c r="DK808">
        <f t="shared" si="2055"/>
        <v>0</v>
      </c>
      <c r="DL808">
        <f t="shared" si="2055"/>
        <v>0</v>
      </c>
      <c r="DM808">
        <f t="shared" si="2055"/>
        <v>0</v>
      </c>
      <c r="DN808">
        <f t="shared" si="2055"/>
        <v>0</v>
      </c>
      <c r="DO808">
        <f t="shared" si="2055"/>
        <v>0</v>
      </c>
      <c r="DP808">
        <f t="shared" si="2056"/>
        <v>0</v>
      </c>
      <c r="DQ808">
        <f t="shared" si="2056"/>
        <v>0</v>
      </c>
      <c r="DR808">
        <f t="shared" si="2056"/>
        <v>0</v>
      </c>
      <c r="DS808">
        <f t="shared" si="2056"/>
        <v>0</v>
      </c>
      <c r="DT808">
        <f t="shared" si="2056"/>
        <v>0</v>
      </c>
      <c r="DU808">
        <f t="shared" si="2056"/>
        <v>0</v>
      </c>
      <c r="DV808">
        <f t="shared" si="2056"/>
        <v>0</v>
      </c>
      <c r="DW808">
        <f t="shared" si="2056"/>
        <v>0</v>
      </c>
      <c r="DX808">
        <f t="shared" si="2058"/>
        <v>0</v>
      </c>
      <c r="DY808">
        <f t="shared" si="2058"/>
        <v>0</v>
      </c>
      <c r="DZ808">
        <f t="shared" si="2058"/>
        <v>0</v>
      </c>
    </row>
    <row r="809" spans="1:130">
      <c r="A809" s="106"/>
      <c r="B809" s="55" t="s">
        <v>210</v>
      </c>
      <c r="C809" s="97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73"/>
      <c r="AA809" s="73"/>
      <c r="AB809" s="73"/>
      <c r="AC809" s="73"/>
      <c r="AD809" s="73"/>
      <c r="AE809" s="73">
        <v>0</v>
      </c>
      <c r="AF809" s="18">
        <v>0</v>
      </c>
      <c r="AG809" s="73">
        <v>0</v>
      </c>
      <c r="AH809" s="73">
        <v>0</v>
      </c>
      <c r="AI809" s="73">
        <v>0</v>
      </c>
      <c r="AJ809" s="73">
        <v>0</v>
      </c>
      <c r="AK809" s="73">
        <v>0</v>
      </c>
      <c r="AL809" s="73">
        <v>0</v>
      </c>
      <c r="AM809" s="73">
        <v>0</v>
      </c>
      <c r="AN809" s="73">
        <v>0</v>
      </c>
      <c r="AO809" s="73">
        <v>0</v>
      </c>
      <c r="AP809" s="73">
        <v>0</v>
      </c>
      <c r="AQ809" s="73">
        <v>0</v>
      </c>
      <c r="AR809" s="73">
        <v>47.94</v>
      </c>
      <c r="AS809" s="73">
        <v>0</v>
      </c>
      <c r="AT809" s="73">
        <v>0</v>
      </c>
      <c r="AU809" s="73">
        <v>0</v>
      </c>
      <c r="AV809" s="73">
        <v>0</v>
      </c>
      <c r="AW809" s="18">
        <v>0</v>
      </c>
      <c r="AX809" s="73">
        <v>0</v>
      </c>
      <c r="AY809" s="73">
        <v>0</v>
      </c>
      <c r="AZ809" s="73">
        <v>0</v>
      </c>
      <c r="BA809" s="73">
        <v>0</v>
      </c>
      <c r="BB809" s="73">
        <v>0</v>
      </c>
      <c r="BC809" s="73">
        <v>0</v>
      </c>
      <c r="BD809" s="73">
        <v>0</v>
      </c>
      <c r="BE809" s="137">
        <v>0</v>
      </c>
      <c r="BF809" s="118">
        <v>0</v>
      </c>
      <c r="BG809" s="73">
        <v>0</v>
      </c>
      <c r="BH809" s="73">
        <v>0</v>
      </c>
      <c r="BI809" s="118">
        <v>0</v>
      </c>
      <c r="BJ809" s="118">
        <v>0</v>
      </c>
      <c r="BK809" s="118">
        <v>0</v>
      </c>
      <c r="BL809" s="118">
        <v>0</v>
      </c>
      <c r="BM809" s="18">
        <v>0</v>
      </c>
      <c r="BN809" s="118">
        <v>0</v>
      </c>
      <c r="BO809" s="103"/>
      <c r="BP809">
        <f t="shared" si="2051"/>
        <v>0</v>
      </c>
      <c r="BQ809">
        <f t="shared" ref="BQ809" si="2059">IF($C809&lt;&gt;"",IF(E809&gt;0,1,0),0)</f>
        <v>0</v>
      </c>
      <c r="BR809">
        <f t="shared" ref="BR809" si="2060">IF($C809&lt;&gt;"",IF(F809&gt;0,1,0),0)</f>
        <v>0</v>
      </c>
      <c r="BS809">
        <f t="shared" ref="BS809" si="2061">IF($C809&lt;&gt;"",IF(G809&gt;0,1,0),0)</f>
        <v>0</v>
      </c>
      <c r="BT809">
        <f t="shared" ref="BT809" si="2062">IF($C809&lt;&gt;"",IF(H809&gt;0,1,0),0)</f>
        <v>0</v>
      </c>
      <c r="BU809">
        <f t="shared" ref="BU809" si="2063">IF($C809&lt;&gt;"",IF(I809&gt;0,1,0),0)</f>
        <v>0</v>
      </c>
      <c r="BV809">
        <f t="shared" ref="BV809" si="2064">IF($C809&lt;&gt;"",IF(J809&gt;0,1,0),0)</f>
        <v>0</v>
      </c>
      <c r="BW809">
        <f t="shared" ref="BW809" si="2065">IF($C809&lt;&gt;"",IF(K809&gt;0,1,0),0)</f>
        <v>0</v>
      </c>
      <c r="BX809">
        <f t="shared" ref="BX809" si="2066">IF($C809&lt;&gt;"",IF(L809&gt;0,1,0),0)</f>
        <v>0</v>
      </c>
      <c r="BY809">
        <f t="shared" ref="BY809" si="2067">IF($C809&lt;&gt;"",IF(M809&gt;0,1,0),0)</f>
        <v>0</v>
      </c>
      <c r="BZ809">
        <f t="shared" si="2052"/>
        <v>0</v>
      </c>
      <c r="CA809">
        <f t="shared" si="2052"/>
        <v>0</v>
      </c>
      <c r="CB809">
        <f t="shared" si="2052"/>
        <v>0</v>
      </c>
      <c r="CC809">
        <f t="shared" si="2052"/>
        <v>0</v>
      </c>
      <c r="CD809">
        <f t="shared" si="2052"/>
        <v>0</v>
      </c>
      <c r="CE809">
        <f t="shared" si="2052"/>
        <v>0</v>
      </c>
      <c r="CF809">
        <f t="shared" si="2052"/>
        <v>0</v>
      </c>
      <c r="CG809">
        <f t="shared" si="2052"/>
        <v>0</v>
      </c>
      <c r="CH809">
        <f t="shared" si="2052"/>
        <v>0</v>
      </c>
      <c r="CI809">
        <f t="shared" si="2052"/>
        <v>0</v>
      </c>
      <c r="CJ809">
        <f t="shared" si="2053"/>
        <v>0</v>
      </c>
      <c r="CK809">
        <f t="shared" si="2053"/>
        <v>0</v>
      </c>
      <c r="CL809">
        <f t="shared" si="2053"/>
        <v>0</v>
      </c>
      <c r="CM809">
        <f t="shared" si="2053"/>
        <v>0</v>
      </c>
      <c r="CN809">
        <f t="shared" si="2053"/>
        <v>0</v>
      </c>
      <c r="CO809">
        <f t="shared" si="2053"/>
        <v>0</v>
      </c>
      <c r="CP809">
        <f t="shared" si="2053"/>
        <v>0</v>
      </c>
      <c r="CQ809">
        <f t="shared" si="2053"/>
        <v>0</v>
      </c>
      <c r="CR809">
        <f t="shared" si="2050"/>
        <v>0</v>
      </c>
      <c r="CS809">
        <f t="shared" si="2050"/>
        <v>0</v>
      </c>
      <c r="CT809">
        <f t="shared" si="2050"/>
        <v>0</v>
      </c>
      <c r="CU809">
        <f t="shared" si="2050"/>
        <v>0</v>
      </c>
      <c r="CV809">
        <f t="shared" si="2054"/>
        <v>0</v>
      </c>
      <c r="CW809">
        <f t="shared" si="2054"/>
        <v>0</v>
      </c>
      <c r="CX809">
        <f t="shared" si="2054"/>
        <v>0</v>
      </c>
      <c r="CY809">
        <f t="shared" si="2054"/>
        <v>0</v>
      </c>
      <c r="CZ809">
        <f t="shared" si="2054"/>
        <v>0</v>
      </c>
      <c r="DA809">
        <f t="shared" si="2054"/>
        <v>0</v>
      </c>
      <c r="DB809">
        <f t="shared" si="2054"/>
        <v>0</v>
      </c>
      <c r="DC809">
        <f t="shared" si="2054"/>
        <v>0</v>
      </c>
      <c r="DD809">
        <f t="shared" si="2054"/>
        <v>0</v>
      </c>
      <c r="DE809">
        <f t="shared" si="2054"/>
        <v>0</v>
      </c>
      <c r="DF809">
        <f t="shared" si="2055"/>
        <v>0</v>
      </c>
      <c r="DG809">
        <f t="shared" si="2055"/>
        <v>0</v>
      </c>
      <c r="DH809">
        <f t="shared" si="2055"/>
        <v>0</v>
      </c>
      <c r="DI809">
        <f t="shared" si="2055"/>
        <v>0</v>
      </c>
      <c r="DJ809">
        <f t="shared" si="2055"/>
        <v>0</v>
      </c>
      <c r="DK809">
        <f t="shared" si="2055"/>
        <v>0</v>
      </c>
      <c r="DL809">
        <f t="shared" si="2055"/>
        <v>0</v>
      </c>
      <c r="DM809">
        <f t="shared" si="2055"/>
        <v>0</v>
      </c>
      <c r="DN809">
        <f t="shared" si="2055"/>
        <v>0</v>
      </c>
      <c r="DO809">
        <f t="shared" si="2055"/>
        <v>0</v>
      </c>
      <c r="DP809">
        <f t="shared" si="2056"/>
        <v>0</v>
      </c>
      <c r="DQ809">
        <f t="shared" si="2056"/>
        <v>0</v>
      </c>
      <c r="DR809">
        <f t="shared" si="2056"/>
        <v>0</v>
      </c>
      <c r="DS809">
        <f t="shared" si="2056"/>
        <v>0</v>
      </c>
      <c r="DT809">
        <f t="shared" si="2056"/>
        <v>0</v>
      </c>
      <c r="DU809">
        <f t="shared" si="2056"/>
        <v>0</v>
      </c>
      <c r="DV809">
        <f t="shared" si="2056"/>
        <v>0</v>
      </c>
      <c r="DW809">
        <f t="shared" si="2056"/>
        <v>0</v>
      </c>
      <c r="DX809">
        <f t="shared" ref="DX809" si="2068">IF($C809&lt;&gt;"",IF(BL809&gt;0,1,0),0)</f>
        <v>0</v>
      </c>
      <c r="DY809">
        <f t="shared" ref="DY809" si="2069">IF($C809&lt;&gt;"",IF(BM809&gt;0,1,0),0)</f>
        <v>0</v>
      </c>
      <c r="DZ809">
        <f t="shared" ref="DZ809" si="2070">IF($C809&lt;&gt;"",IF(BN809&gt;0,1,0),0)</f>
        <v>0</v>
      </c>
    </row>
    <row r="810" spans="1:130" ht="15.75">
      <c r="A810" s="106"/>
      <c r="B810" s="37"/>
      <c r="C810" s="97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25"/>
      <c r="BF810" s="73"/>
      <c r="BG810" s="18"/>
      <c r="BH810" s="2"/>
      <c r="BI810" s="2"/>
      <c r="BJ810" s="2"/>
      <c r="BK810" s="2"/>
      <c r="BL810" s="2"/>
      <c r="BM810" s="2"/>
      <c r="BN810" s="2"/>
      <c r="BO810" s="103"/>
    </row>
    <row r="811" spans="1:130">
      <c r="A811" s="105">
        <f>IF(LEFT(B811,1)&lt;&gt;"",IF(LEFT(B811,1)&lt;&gt;" ",COUNT($A$66:A810)+1,""),"")</f>
        <v>104</v>
      </c>
      <c r="B811" s="112" t="s">
        <v>111</v>
      </c>
      <c r="C811" s="96">
        <v>4</v>
      </c>
      <c r="D811" s="22">
        <f t="shared" ref="D811:AI811" si="2071">SUM(D812:D816)</f>
        <v>0</v>
      </c>
      <c r="E811" s="22">
        <f t="shared" si="2071"/>
        <v>0</v>
      </c>
      <c r="F811" s="22">
        <f t="shared" si="2071"/>
        <v>0</v>
      </c>
      <c r="G811" s="22">
        <f t="shared" si="2071"/>
        <v>0</v>
      </c>
      <c r="H811" s="22">
        <f t="shared" si="2071"/>
        <v>0</v>
      </c>
      <c r="I811" s="22">
        <f t="shared" si="2071"/>
        <v>0</v>
      </c>
      <c r="J811" s="22">
        <f t="shared" si="2071"/>
        <v>0</v>
      </c>
      <c r="K811" s="22">
        <f t="shared" si="2071"/>
        <v>0</v>
      </c>
      <c r="L811" s="22">
        <f t="shared" si="2071"/>
        <v>0</v>
      </c>
      <c r="M811" s="22">
        <f t="shared" si="2071"/>
        <v>0</v>
      </c>
      <c r="N811" s="22">
        <f t="shared" si="2071"/>
        <v>0</v>
      </c>
      <c r="O811" s="22">
        <f t="shared" si="2071"/>
        <v>0.1204485</v>
      </c>
      <c r="P811" s="22">
        <f t="shared" si="2071"/>
        <v>0.25846580000000002</v>
      </c>
      <c r="Q811" s="22">
        <f t="shared" si="2071"/>
        <v>0.38425480000000006</v>
      </c>
      <c r="R811" s="22">
        <f t="shared" si="2071"/>
        <v>0.52655790000000002</v>
      </c>
      <c r="S811" s="22">
        <f t="shared" si="2071"/>
        <v>0.7675841000000001</v>
      </c>
      <c r="T811" s="22">
        <f t="shared" si="2071"/>
        <v>0.85171390000000002</v>
      </c>
      <c r="U811" s="22">
        <f t="shared" si="2071"/>
        <v>0.23880730000000003</v>
      </c>
      <c r="V811" s="22">
        <f t="shared" si="2071"/>
        <v>0.7943964</v>
      </c>
      <c r="W811" s="22">
        <f t="shared" si="2071"/>
        <v>1.3271230999999999</v>
      </c>
      <c r="X811" s="22">
        <f t="shared" si="2071"/>
        <v>1.5662176000000001</v>
      </c>
      <c r="Y811" s="22">
        <f t="shared" si="2071"/>
        <v>2.567717</v>
      </c>
      <c r="Z811" s="22">
        <f t="shared" si="2071"/>
        <v>1.1728833000000001</v>
      </c>
      <c r="AA811" s="22">
        <f t="shared" si="2071"/>
        <v>35.116332700000001</v>
      </c>
      <c r="AB811" s="22">
        <f t="shared" si="2071"/>
        <v>62.304347300000003</v>
      </c>
      <c r="AC811" s="22">
        <f t="shared" si="2071"/>
        <v>40.467920700000001</v>
      </c>
      <c r="AD811" s="22">
        <f t="shared" si="2071"/>
        <v>78.027420800000002</v>
      </c>
      <c r="AE811" s="22">
        <f t="shared" si="2071"/>
        <v>115.841267119375</v>
      </c>
      <c r="AF811" s="22">
        <f t="shared" si="2071"/>
        <v>187.122550375</v>
      </c>
      <c r="AG811" s="22">
        <f t="shared" si="2071"/>
        <v>446.41446100000002</v>
      </c>
      <c r="AH811" s="22">
        <f t="shared" si="2071"/>
        <v>317.41026349999999</v>
      </c>
      <c r="AI811" s="22">
        <f t="shared" si="2071"/>
        <v>243.81593650000002</v>
      </c>
      <c r="AJ811" s="22">
        <f t="shared" ref="AJ811:BK811" si="2072">SUM(AJ812:AJ816)</f>
        <v>133.5775495</v>
      </c>
      <c r="AK811" s="22">
        <f t="shared" si="2072"/>
        <v>200.01586780000002</v>
      </c>
      <c r="AL811" s="22">
        <f t="shared" si="2072"/>
        <v>290.10275580000001</v>
      </c>
      <c r="AM811" s="22">
        <f t="shared" si="2072"/>
        <v>131.9440735</v>
      </c>
      <c r="AN811" s="22">
        <f t="shared" si="2072"/>
        <v>171</v>
      </c>
      <c r="AO811" s="22">
        <f t="shared" si="2072"/>
        <v>117.0834345</v>
      </c>
      <c r="AP811" s="22">
        <f t="shared" si="2072"/>
        <v>119.55261929999998</v>
      </c>
      <c r="AQ811" s="22">
        <f t="shared" si="2072"/>
        <v>151.14257469999998</v>
      </c>
      <c r="AR811" s="22">
        <f t="shared" si="2072"/>
        <v>162.82710209999999</v>
      </c>
      <c r="AS811" s="22">
        <f t="shared" si="2072"/>
        <v>229.63108750000001</v>
      </c>
      <c r="AT811" s="22">
        <f t="shared" si="2072"/>
        <v>190.05214970000003</v>
      </c>
      <c r="AU811" s="22">
        <f t="shared" si="2072"/>
        <v>81.3856325</v>
      </c>
      <c r="AV811" s="22">
        <f t="shared" si="2072"/>
        <v>585.22988870000006</v>
      </c>
      <c r="AW811" s="22">
        <f t="shared" si="2072"/>
        <v>113.0277876</v>
      </c>
      <c r="AX811" s="22">
        <f t="shared" si="2072"/>
        <v>96.727625900000007</v>
      </c>
      <c r="AY811" s="22">
        <f t="shared" si="2072"/>
        <v>90.253480300000021</v>
      </c>
      <c r="AZ811" s="22">
        <f t="shared" si="2072"/>
        <v>113.88835899999999</v>
      </c>
      <c r="BA811" s="22">
        <f t="shared" si="2072"/>
        <v>74.246969899999996</v>
      </c>
      <c r="BB811" s="22">
        <f t="shared" si="2072"/>
        <v>91.327672299999989</v>
      </c>
      <c r="BC811" s="22">
        <f t="shared" si="2072"/>
        <v>89.128560800000002</v>
      </c>
      <c r="BD811" s="22">
        <f t="shared" si="2072"/>
        <v>98.504187800000011</v>
      </c>
      <c r="BE811" s="22">
        <f t="shared" si="2072"/>
        <v>102.36712440000001</v>
      </c>
      <c r="BF811" s="22">
        <f>SUM(BF812:BF816)</f>
        <v>108.45397939999999</v>
      </c>
      <c r="BG811" s="22">
        <f t="shared" si="2072"/>
        <v>50.812289100000001</v>
      </c>
      <c r="BH811" s="22">
        <f t="shared" si="2072"/>
        <v>53.384649100000004</v>
      </c>
      <c r="BI811" s="22">
        <f t="shared" si="2072"/>
        <v>85.323769099999993</v>
      </c>
      <c r="BJ811" s="22">
        <f t="shared" si="2072"/>
        <v>283.31531610000002</v>
      </c>
      <c r="BK811" s="22">
        <f t="shared" si="2072"/>
        <v>162.62766880000001</v>
      </c>
      <c r="BL811" s="22">
        <f>SUM(BL812:BL816)</f>
        <v>73.973355400000003</v>
      </c>
      <c r="BM811" s="22">
        <f>SUM(BM812:BM816)</f>
        <v>81.000854900000007</v>
      </c>
      <c r="BN811" s="22">
        <f>SUM(BN812:BN816)</f>
        <v>110</v>
      </c>
      <c r="BO811" s="103"/>
      <c r="BP811">
        <f t="shared" ref="BP811:BY817" si="2073">IF($C811&lt;&gt;"",IF(D811&gt;0,1,0),0)</f>
        <v>0</v>
      </c>
      <c r="BQ811">
        <f t="shared" si="2073"/>
        <v>0</v>
      </c>
      <c r="BR811">
        <f t="shared" si="2073"/>
        <v>0</v>
      </c>
      <c r="BS811">
        <f t="shared" si="2073"/>
        <v>0</v>
      </c>
      <c r="BT811">
        <f t="shared" si="2073"/>
        <v>0</v>
      </c>
      <c r="BU811">
        <f t="shared" si="2073"/>
        <v>0</v>
      </c>
      <c r="BV811">
        <f t="shared" si="2073"/>
        <v>0</v>
      </c>
      <c r="BW811">
        <f t="shared" si="2073"/>
        <v>0</v>
      </c>
      <c r="BX811">
        <f t="shared" si="2073"/>
        <v>0</v>
      </c>
      <c r="BY811">
        <f t="shared" si="2073"/>
        <v>0</v>
      </c>
      <c r="BZ811">
        <f t="shared" ref="BZ811:CI817" si="2074">IF($C811&lt;&gt;"",IF(N811&gt;0,1,0),0)</f>
        <v>0</v>
      </c>
      <c r="CA811">
        <f t="shared" si="2074"/>
        <v>1</v>
      </c>
      <c r="CB811">
        <f t="shared" si="2074"/>
        <v>1</v>
      </c>
      <c r="CC811">
        <f t="shared" si="2074"/>
        <v>1</v>
      </c>
      <c r="CD811">
        <f t="shared" si="2074"/>
        <v>1</v>
      </c>
      <c r="CE811">
        <f t="shared" si="2074"/>
        <v>1</v>
      </c>
      <c r="CF811">
        <f t="shared" si="2074"/>
        <v>1</v>
      </c>
      <c r="CG811">
        <f t="shared" si="2074"/>
        <v>1</v>
      </c>
      <c r="CH811">
        <f t="shared" si="2074"/>
        <v>1</v>
      </c>
      <c r="CI811">
        <f t="shared" si="2074"/>
        <v>1</v>
      </c>
      <c r="CJ811">
        <f t="shared" ref="CJ811:CS817" si="2075">IF($C811&lt;&gt;"",IF(X811&gt;0,1,0),0)</f>
        <v>1</v>
      </c>
      <c r="CK811">
        <f t="shared" si="2075"/>
        <v>1</v>
      </c>
      <c r="CL811">
        <f t="shared" si="2075"/>
        <v>1</v>
      </c>
      <c r="CM811">
        <f t="shared" si="2075"/>
        <v>1</v>
      </c>
      <c r="CN811">
        <f t="shared" si="2075"/>
        <v>1</v>
      </c>
      <c r="CO811">
        <f t="shared" si="2075"/>
        <v>1</v>
      </c>
      <c r="CP811">
        <f t="shared" si="2075"/>
        <v>1</v>
      </c>
      <c r="CQ811">
        <f t="shared" si="2075"/>
        <v>1</v>
      </c>
      <c r="CR811">
        <f t="shared" si="2075"/>
        <v>1</v>
      </c>
      <c r="CS811">
        <f t="shared" si="2075"/>
        <v>1</v>
      </c>
      <c r="CT811">
        <f t="shared" ref="CT811:DC817" si="2076">IF($C811&lt;&gt;"",IF(AH811&gt;0,1,0),0)</f>
        <v>1</v>
      </c>
      <c r="CU811">
        <f t="shared" si="2076"/>
        <v>1</v>
      </c>
      <c r="CV811">
        <f t="shared" si="2076"/>
        <v>1</v>
      </c>
      <c r="CW811">
        <f t="shared" si="2076"/>
        <v>1</v>
      </c>
      <c r="CX811">
        <f t="shared" si="2076"/>
        <v>1</v>
      </c>
      <c r="CY811">
        <f t="shared" si="2076"/>
        <v>1</v>
      </c>
      <c r="CZ811">
        <f t="shared" si="2076"/>
        <v>1</v>
      </c>
      <c r="DA811">
        <f t="shared" si="2076"/>
        <v>1</v>
      </c>
      <c r="DB811">
        <f t="shared" si="2076"/>
        <v>1</v>
      </c>
      <c r="DC811">
        <f t="shared" si="2076"/>
        <v>1</v>
      </c>
      <c r="DD811">
        <f t="shared" ref="DD811:DM817" si="2077">IF($C811&lt;&gt;"",IF(AR811&gt;0,1,0),0)</f>
        <v>1</v>
      </c>
      <c r="DE811">
        <f t="shared" si="2077"/>
        <v>1</v>
      </c>
      <c r="DF811">
        <f t="shared" si="2077"/>
        <v>1</v>
      </c>
      <c r="DG811">
        <f t="shared" si="2077"/>
        <v>1</v>
      </c>
      <c r="DH811">
        <f t="shared" si="2077"/>
        <v>1</v>
      </c>
      <c r="DI811">
        <f t="shared" si="2077"/>
        <v>1</v>
      </c>
      <c r="DJ811">
        <f t="shared" si="2077"/>
        <v>1</v>
      </c>
      <c r="DK811">
        <f t="shared" si="2077"/>
        <v>1</v>
      </c>
      <c r="DL811">
        <f t="shared" si="2077"/>
        <v>1</v>
      </c>
      <c r="DM811">
        <f t="shared" si="2077"/>
        <v>1</v>
      </c>
      <c r="DN811">
        <f t="shared" ref="DN811:DW817" si="2078">IF($C811&lt;&gt;"",IF(BB811&gt;0,1,0),0)</f>
        <v>1</v>
      </c>
      <c r="DO811">
        <f t="shared" si="2078"/>
        <v>1</v>
      </c>
      <c r="DP811">
        <f t="shared" si="2078"/>
        <v>1</v>
      </c>
      <c r="DQ811">
        <f t="shared" si="2078"/>
        <v>1</v>
      </c>
      <c r="DR811">
        <f t="shared" si="2078"/>
        <v>1</v>
      </c>
      <c r="DS811">
        <f t="shared" si="2078"/>
        <v>1</v>
      </c>
      <c r="DT811">
        <f t="shared" si="2078"/>
        <v>1</v>
      </c>
      <c r="DU811">
        <f t="shared" si="2078"/>
        <v>1</v>
      </c>
      <c r="DV811">
        <f t="shared" si="2078"/>
        <v>1</v>
      </c>
      <c r="DW811">
        <f t="shared" si="2078"/>
        <v>1</v>
      </c>
      <c r="DX811">
        <f t="shared" ref="DX811:DZ817" si="2079">IF($C811&lt;&gt;"",IF(BL811&gt;0,1,0),0)</f>
        <v>1</v>
      </c>
      <c r="DY811">
        <f t="shared" si="2079"/>
        <v>1</v>
      </c>
      <c r="DZ811">
        <f t="shared" si="2079"/>
        <v>1</v>
      </c>
    </row>
    <row r="812" spans="1:130" ht="15.75">
      <c r="A812" s="106"/>
      <c r="B812" s="19" t="s">
        <v>2</v>
      </c>
      <c r="C812" s="97"/>
      <c r="D812" s="18">
        <v>0</v>
      </c>
      <c r="E812" s="18">
        <v>0</v>
      </c>
      <c r="F812" s="18">
        <v>0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18">
        <v>0</v>
      </c>
      <c r="N812" s="18">
        <v>0</v>
      </c>
      <c r="O812" s="18">
        <v>0</v>
      </c>
      <c r="P812" s="18">
        <v>0</v>
      </c>
      <c r="Q812" s="18">
        <v>0</v>
      </c>
      <c r="R812" s="18">
        <v>0</v>
      </c>
      <c r="S812" s="18">
        <v>0</v>
      </c>
      <c r="T812" s="18">
        <v>0</v>
      </c>
      <c r="U812" s="18">
        <v>0</v>
      </c>
      <c r="V812" s="22"/>
      <c r="W812" s="22"/>
      <c r="X812" s="22"/>
      <c r="Y812" s="22"/>
      <c r="Z812" s="22"/>
      <c r="AA812" s="18">
        <v>30</v>
      </c>
      <c r="AB812" s="18">
        <v>32</v>
      </c>
      <c r="AC812" s="18">
        <v>32</v>
      </c>
      <c r="AD812" s="18">
        <v>26</v>
      </c>
      <c r="AE812" s="18"/>
      <c r="AF812" s="18">
        <v>81</v>
      </c>
      <c r="AG812" s="18"/>
      <c r="AH812" s="18">
        <v>151</v>
      </c>
      <c r="AI812" s="18"/>
      <c r="AJ812" s="18"/>
      <c r="AK812" s="18"/>
      <c r="AL812" s="18">
        <v>160</v>
      </c>
      <c r="AM812" s="41" t="s">
        <v>16</v>
      </c>
      <c r="AN812" s="18">
        <v>128</v>
      </c>
      <c r="AO812" s="18"/>
      <c r="AP812" s="18"/>
      <c r="AQ812" s="18"/>
      <c r="AR812" s="41" t="s">
        <v>16</v>
      </c>
      <c r="AS812" s="18">
        <v>115</v>
      </c>
      <c r="AT812" s="18"/>
      <c r="AU812" s="41" t="s">
        <v>16</v>
      </c>
      <c r="AV812" s="18">
        <v>250</v>
      </c>
      <c r="AW812" s="41" t="s">
        <v>16</v>
      </c>
      <c r="AX812" s="41" t="s">
        <v>16</v>
      </c>
      <c r="AY812" s="22"/>
      <c r="AZ812" s="22"/>
      <c r="BA812" s="22"/>
      <c r="BB812" s="22"/>
      <c r="BC812" s="22"/>
      <c r="BD812" s="22"/>
      <c r="BE812" s="23"/>
      <c r="BF812" s="22"/>
      <c r="BG812" s="22"/>
      <c r="BH812" s="41"/>
      <c r="BI812" s="41"/>
      <c r="BJ812" s="41"/>
      <c r="BK812" s="2"/>
      <c r="BL812" s="118"/>
      <c r="BM812" s="2"/>
      <c r="BN812" s="2"/>
      <c r="BO812" s="103"/>
      <c r="BP812">
        <f t="shared" si="2073"/>
        <v>0</v>
      </c>
      <c r="BQ812">
        <f t="shared" si="2073"/>
        <v>0</v>
      </c>
      <c r="BR812">
        <f t="shared" si="2073"/>
        <v>0</v>
      </c>
      <c r="BS812">
        <f t="shared" si="2073"/>
        <v>0</v>
      </c>
      <c r="BT812">
        <f t="shared" si="2073"/>
        <v>0</v>
      </c>
      <c r="BU812">
        <f t="shared" si="2073"/>
        <v>0</v>
      </c>
      <c r="BV812">
        <f t="shared" si="2073"/>
        <v>0</v>
      </c>
      <c r="BW812">
        <f t="shared" si="2073"/>
        <v>0</v>
      </c>
      <c r="BX812">
        <f t="shared" si="2073"/>
        <v>0</v>
      </c>
      <c r="BY812">
        <f t="shared" si="2073"/>
        <v>0</v>
      </c>
      <c r="BZ812">
        <f t="shared" si="2074"/>
        <v>0</v>
      </c>
      <c r="CA812">
        <f t="shared" si="2074"/>
        <v>0</v>
      </c>
      <c r="CB812">
        <f t="shared" si="2074"/>
        <v>0</v>
      </c>
      <c r="CC812">
        <f t="shared" si="2074"/>
        <v>0</v>
      </c>
      <c r="CD812">
        <f t="shared" si="2074"/>
        <v>0</v>
      </c>
      <c r="CE812">
        <f t="shared" si="2074"/>
        <v>0</v>
      </c>
      <c r="CF812">
        <f t="shared" si="2074"/>
        <v>0</v>
      </c>
      <c r="CG812">
        <f t="shared" si="2074"/>
        <v>0</v>
      </c>
      <c r="CH812">
        <f t="shared" si="2074"/>
        <v>0</v>
      </c>
      <c r="CI812">
        <f t="shared" si="2074"/>
        <v>0</v>
      </c>
      <c r="CJ812">
        <f t="shared" si="2075"/>
        <v>0</v>
      </c>
      <c r="CK812">
        <f t="shared" si="2075"/>
        <v>0</v>
      </c>
      <c r="CL812">
        <f t="shared" si="2075"/>
        <v>0</v>
      </c>
      <c r="CM812">
        <f t="shared" si="2075"/>
        <v>0</v>
      </c>
      <c r="CN812">
        <f t="shared" si="2075"/>
        <v>0</v>
      </c>
      <c r="CO812">
        <f t="shared" si="2075"/>
        <v>0</v>
      </c>
      <c r="CP812">
        <f t="shared" si="2075"/>
        <v>0</v>
      </c>
      <c r="CQ812">
        <f t="shared" si="2075"/>
        <v>0</v>
      </c>
      <c r="CR812">
        <f t="shared" si="2075"/>
        <v>0</v>
      </c>
      <c r="CS812">
        <f t="shared" si="2075"/>
        <v>0</v>
      </c>
      <c r="CT812">
        <f t="shared" si="2076"/>
        <v>0</v>
      </c>
      <c r="CU812">
        <f t="shared" si="2076"/>
        <v>0</v>
      </c>
      <c r="CV812">
        <f t="shared" si="2076"/>
        <v>0</v>
      </c>
      <c r="CW812">
        <f t="shared" si="2076"/>
        <v>0</v>
      </c>
      <c r="CX812">
        <f t="shared" si="2076"/>
        <v>0</v>
      </c>
      <c r="CY812">
        <f t="shared" si="2076"/>
        <v>0</v>
      </c>
      <c r="CZ812">
        <f t="shared" si="2076"/>
        <v>0</v>
      </c>
      <c r="DA812">
        <f t="shared" si="2076"/>
        <v>0</v>
      </c>
      <c r="DB812">
        <f t="shared" si="2076"/>
        <v>0</v>
      </c>
      <c r="DC812">
        <f t="shared" si="2076"/>
        <v>0</v>
      </c>
      <c r="DD812">
        <f t="shared" si="2077"/>
        <v>0</v>
      </c>
      <c r="DE812">
        <f t="shared" si="2077"/>
        <v>0</v>
      </c>
      <c r="DF812">
        <f t="shared" si="2077"/>
        <v>0</v>
      </c>
      <c r="DG812">
        <f t="shared" si="2077"/>
        <v>0</v>
      </c>
      <c r="DH812">
        <f t="shared" si="2077"/>
        <v>0</v>
      </c>
      <c r="DI812">
        <f t="shared" si="2077"/>
        <v>0</v>
      </c>
      <c r="DJ812">
        <f t="shared" si="2077"/>
        <v>0</v>
      </c>
      <c r="DK812">
        <f t="shared" si="2077"/>
        <v>0</v>
      </c>
      <c r="DL812">
        <f t="shared" si="2077"/>
        <v>0</v>
      </c>
      <c r="DM812">
        <f t="shared" si="2077"/>
        <v>0</v>
      </c>
      <c r="DN812">
        <f t="shared" si="2078"/>
        <v>0</v>
      </c>
      <c r="DO812">
        <f t="shared" si="2078"/>
        <v>0</v>
      </c>
      <c r="DP812">
        <f t="shared" si="2078"/>
        <v>0</v>
      </c>
      <c r="DQ812">
        <f t="shared" si="2078"/>
        <v>0</v>
      </c>
      <c r="DR812">
        <f t="shared" si="2078"/>
        <v>0</v>
      </c>
      <c r="DS812">
        <f t="shared" si="2078"/>
        <v>0</v>
      </c>
      <c r="DT812">
        <f t="shared" si="2078"/>
        <v>0</v>
      </c>
      <c r="DU812">
        <f t="shared" si="2078"/>
        <v>0</v>
      </c>
      <c r="DV812">
        <f t="shared" si="2078"/>
        <v>0</v>
      </c>
      <c r="DW812">
        <f t="shared" si="2078"/>
        <v>0</v>
      </c>
      <c r="DX812">
        <f t="shared" si="2079"/>
        <v>0</v>
      </c>
      <c r="DY812">
        <f t="shared" si="2079"/>
        <v>0</v>
      </c>
      <c r="DZ812">
        <f t="shared" si="2079"/>
        <v>0</v>
      </c>
    </row>
    <row r="813" spans="1:130" ht="15.75">
      <c r="A813" s="106"/>
      <c r="B813" s="19" t="s">
        <v>202</v>
      </c>
      <c r="C813" s="97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22"/>
      <c r="W813" s="22"/>
      <c r="X813" s="22"/>
      <c r="Y813" s="22"/>
      <c r="Z813" s="22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41"/>
      <c r="AN813" s="18"/>
      <c r="AO813" s="18"/>
      <c r="AP813" s="18"/>
      <c r="AQ813" s="18"/>
      <c r="AR813" s="41"/>
      <c r="AS813" s="18">
        <v>12</v>
      </c>
      <c r="AT813" s="18"/>
      <c r="AU813" s="41"/>
      <c r="AV813" s="18"/>
      <c r="AW813" s="22"/>
      <c r="AX813" s="22"/>
      <c r="AY813" s="41" t="s">
        <v>16</v>
      </c>
      <c r="AZ813" s="22"/>
      <c r="BA813" s="22"/>
      <c r="BB813" s="22"/>
      <c r="BC813" s="22"/>
      <c r="BD813" s="22"/>
      <c r="BE813" s="23"/>
      <c r="BF813" s="22"/>
      <c r="BG813" s="22"/>
      <c r="BH813" s="41"/>
      <c r="BI813" s="41"/>
      <c r="BJ813" s="73">
        <v>161</v>
      </c>
      <c r="BK813" s="2"/>
      <c r="BL813" s="118"/>
      <c r="BM813" s="2"/>
      <c r="BN813" s="2"/>
      <c r="BO813" s="103"/>
      <c r="BP813">
        <f t="shared" si="2073"/>
        <v>0</v>
      </c>
      <c r="BQ813">
        <f t="shared" si="2073"/>
        <v>0</v>
      </c>
      <c r="BR813">
        <f t="shared" si="2073"/>
        <v>0</v>
      </c>
      <c r="BS813">
        <f t="shared" si="2073"/>
        <v>0</v>
      </c>
      <c r="BT813">
        <f t="shared" si="2073"/>
        <v>0</v>
      </c>
      <c r="BU813">
        <f t="shared" si="2073"/>
        <v>0</v>
      </c>
      <c r="BV813">
        <f t="shared" si="2073"/>
        <v>0</v>
      </c>
      <c r="BW813">
        <f t="shared" si="2073"/>
        <v>0</v>
      </c>
      <c r="BX813">
        <f t="shared" si="2073"/>
        <v>0</v>
      </c>
      <c r="BY813">
        <f t="shared" si="2073"/>
        <v>0</v>
      </c>
      <c r="BZ813">
        <f t="shared" si="2074"/>
        <v>0</v>
      </c>
      <c r="CA813">
        <f t="shared" si="2074"/>
        <v>0</v>
      </c>
      <c r="CB813">
        <f t="shared" si="2074"/>
        <v>0</v>
      </c>
      <c r="CC813">
        <f t="shared" si="2074"/>
        <v>0</v>
      </c>
      <c r="CD813">
        <f t="shared" si="2074"/>
        <v>0</v>
      </c>
      <c r="CE813">
        <f t="shared" si="2074"/>
        <v>0</v>
      </c>
      <c r="CF813">
        <f t="shared" si="2074"/>
        <v>0</v>
      </c>
      <c r="CG813">
        <f t="shared" si="2074"/>
        <v>0</v>
      </c>
      <c r="CH813">
        <f t="shared" si="2074"/>
        <v>0</v>
      </c>
      <c r="CI813">
        <f t="shared" si="2074"/>
        <v>0</v>
      </c>
      <c r="CJ813">
        <f t="shared" si="2075"/>
        <v>0</v>
      </c>
      <c r="CK813">
        <f t="shared" si="2075"/>
        <v>0</v>
      </c>
      <c r="CL813">
        <f t="shared" si="2075"/>
        <v>0</v>
      </c>
      <c r="CM813">
        <f t="shared" si="2075"/>
        <v>0</v>
      </c>
      <c r="CN813">
        <f t="shared" si="2075"/>
        <v>0</v>
      </c>
      <c r="CO813">
        <f t="shared" si="2075"/>
        <v>0</v>
      </c>
      <c r="CP813">
        <f t="shared" si="2075"/>
        <v>0</v>
      </c>
      <c r="CQ813">
        <f t="shared" si="2075"/>
        <v>0</v>
      </c>
      <c r="CR813">
        <f t="shared" si="2075"/>
        <v>0</v>
      </c>
      <c r="CS813">
        <f t="shared" si="2075"/>
        <v>0</v>
      </c>
      <c r="CT813">
        <f t="shared" si="2076"/>
        <v>0</v>
      </c>
      <c r="CU813">
        <f t="shared" si="2076"/>
        <v>0</v>
      </c>
      <c r="CV813">
        <f t="shared" si="2076"/>
        <v>0</v>
      </c>
      <c r="CW813">
        <f t="shared" si="2076"/>
        <v>0</v>
      </c>
      <c r="CX813">
        <f t="shared" si="2076"/>
        <v>0</v>
      </c>
      <c r="CY813">
        <f t="shared" si="2076"/>
        <v>0</v>
      </c>
      <c r="CZ813">
        <f t="shared" si="2076"/>
        <v>0</v>
      </c>
      <c r="DA813">
        <f t="shared" si="2076"/>
        <v>0</v>
      </c>
      <c r="DB813">
        <f t="shared" si="2076"/>
        <v>0</v>
      </c>
      <c r="DC813">
        <f t="shared" si="2076"/>
        <v>0</v>
      </c>
      <c r="DD813">
        <f t="shared" si="2077"/>
        <v>0</v>
      </c>
      <c r="DE813">
        <f t="shared" si="2077"/>
        <v>0</v>
      </c>
      <c r="DF813">
        <f t="shared" si="2077"/>
        <v>0</v>
      </c>
      <c r="DG813">
        <f t="shared" si="2077"/>
        <v>0</v>
      </c>
      <c r="DH813">
        <f t="shared" si="2077"/>
        <v>0</v>
      </c>
      <c r="DI813">
        <f t="shared" si="2077"/>
        <v>0</v>
      </c>
      <c r="DJ813">
        <f t="shared" si="2077"/>
        <v>0</v>
      </c>
      <c r="DK813">
        <f t="shared" si="2077"/>
        <v>0</v>
      </c>
      <c r="DL813">
        <f t="shared" si="2077"/>
        <v>0</v>
      </c>
      <c r="DM813">
        <f t="shared" si="2077"/>
        <v>0</v>
      </c>
      <c r="DN813">
        <f t="shared" si="2078"/>
        <v>0</v>
      </c>
      <c r="DO813">
        <f t="shared" si="2078"/>
        <v>0</v>
      </c>
      <c r="DP813">
        <f t="shared" si="2078"/>
        <v>0</v>
      </c>
      <c r="DQ813">
        <f t="shared" si="2078"/>
        <v>0</v>
      </c>
      <c r="DR813">
        <f t="shared" si="2078"/>
        <v>0</v>
      </c>
      <c r="DS813">
        <f t="shared" si="2078"/>
        <v>0</v>
      </c>
      <c r="DT813">
        <f t="shared" si="2078"/>
        <v>0</v>
      </c>
      <c r="DU813">
        <f t="shared" si="2078"/>
        <v>0</v>
      </c>
      <c r="DV813">
        <f t="shared" si="2078"/>
        <v>0</v>
      </c>
      <c r="DW813">
        <f t="shared" si="2078"/>
        <v>0</v>
      </c>
      <c r="DX813">
        <f t="shared" si="2079"/>
        <v>0</v>
      </c>
      <c r="DY813">
        <f t="shared" si="2079"/>
        <v>0</v>
      </c>
      <c r="DZ813">
        <f t="shared" si="2079"/>
        <v>0</v>
      </c>
    </row>
    <row r="814" spans="1:130">
      <c r="A814" s="106"/>
      <c r="B814" s="59" t="s">
        <v>3</v>
      </c>
      <c r="C814" s="97"/>
      <c r="D814" s="18">
        <v>0</v>
      </c>
      <c r="E814" s="18">
        <v>0</v>
      </c>
      <c r="F814" s="18">
        <v>0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18">
        <v>0</v>
      </c>
      <c r="N814" s="18">
        <v>0</v>
      </c>
      <c r="O814" s="41">
        <v>0.1204485</v>
      </c>
      <c r="P814" s="18">
        <v>0.25846580000000002</v>
      </c>
      <c r="Q814" s="18">
        <v>0.38425480000000006</v>
      </c>
      <c r="R814" s="18">
        <v>0.52655790000000002</v>
      </c>
      <c r="S814" s="18">
        <v>0.59302130000000008</v>
      </c>
      <c r="T814" s="18">
        <v>0.32915330000000004</v>
      </c>
      <c r="U814" s="18">
        <v>0.23880730000000003</v>
      </c>
      <c r="V814" s="18">
        <v>0.7943964</v>
      </c>
      <c r="W814" s="18">
        <v>1.0736123999999998</v>
      </c>
      <c r="X814" s="18">
        <v>1.5201591000000001</v>
      </c>
      <c r="Y814" s="18">
        <v>1.936453</v>
      </c>
      <c r="Z814" s="18">
        <v>0.59399800000000003</v>
      </c>
      <c r="AA814" s="18">
        <v>2.3891768</v>
      </c>
      <c r="AB814" s="18">
        <v>3.3043472999999999</v>
      </c>
      <c r="AC814" s="18">
        <v>2.9592127000000001</v>
      </c>
      <c r="AD814" s="41" t="s">
        <v>16</v>
      </c>
      <c r="AE814" s="18">
        <v>11.2358935</v>
      </c>
      <c r="AF814" s="41" t="s">
        <v>16</v>
      </c>
      <c r="AG814" s="18">
        <v>302.686599</v>
      </c>
      <c r="AH814" s="41" t="s">
        <v>16</v>
      </c>
      <c r="AI814" s="18">
        <v>126.33544760000001</v>
      </c>
      <c r="AJ814" s="18">
        <v>132.95309349999999</v>
      </c>
      <c r="AK814" s="18">
        <v>198.95236620000003</v>
      </c>
      <c r="AL814" s="18">
        <v>129</v>
      </c>
      <c r="AM814" s="18">
        <v>131.9440735</v>
      </c>
      <c r="AN814" s="18">
        <v>43</v>
      </c>
      <c r="AO814" s="18">
        <v>117.0834345</v>
      </c>
      <c r="AP814" s="18">
        <v>119.55261929999998</v>
      </c>
      <c r="AQ814" s="18">
        <v>151.14257469999998</v>
      </c>
      <c r="AR814" s="18">
        <v>162.7931021</v>
      </c>
      <c r="AS814" s="18">
        <f>217.3190875-AS812</f>
        <v>102.31908749999999</v>
      </c>
      <c r="AT814" s="18">
        <v>190.05214970000003</v>
      </c>
      <c r="AU814" s="18">
        <v>81.3856325</v>
      </c>
      <c r="AV814" s="18">
        <v>335.11188870000001</v>
      </c>
      <c r="AW814" s="18">
        <v>112.9627876</v>
      </c>
      <c r="AX814" s="18">
        <v>96.618625900000012</v>
      </c>
      <c r="AY814" s="18">
        <v>90.100480300000015</v>
      </c>
      <c r="AZ814" s="18">
        <v>113.658705</v>
      </c>
      <c r="BA814" s="18">
        <v>74.0173159</v>
      </c>
      <c r="BB814" s="18">
        <v>90.664908299999993</v>
      </c>
      <c r="BC814" s="18">
        <v>89.128560800000002</v>
      </c>
      <c r="BD814" s="18">
        <v>98.504187800000011</v>
      </c>
      <c r="BE814" s="25">
        <v>102.36712440000001</v>
      </c>
      <c r="BF814" s="18">
        <v>108.45397939999999</v>
      </c>
      <c r="BG814" s="18">
        <v>50.812289100000001</v>
      </c>
      <c r="BH814" s="18">
        <v>53.384649100000004</v>
      </c>
      <c r="BI814" s="18">
        <v>85.323769099999993</v>
      </c>
      <c r="BJ814" s="18">
        <v>122.31531609999999</v>
      </c>
      <c r="BK814" s="34">
        <v>162.62766880000001</v>
      </c>
      <c r="BL814" s="118">
        <v>73.973355400000003</v>
      </c>
      <c r="BM814" s="118">
        <v>81.000854900000007</v>
      </c>
      <c r="BN814" s="118">
        <v>110</v>
      </c>
      <c r="BO814" s="103"/>
      <c r="BP814">
        <f t="shared" si="2073"/>
        <v>0</v>
      </c>
      <c r="BQ814">
        <f t="shared" si="2073"/>
        <v>0</v>
      </c>
      <c r="BR814">
        <f t="shared" si="2073"/>
        <v>0</v>
      </c>
      <c r="BS814">
        <f t="shared" si="2073"/>
        <v>0</v>
      </c>
      <c r="BT814">
        <f t="shared" si="2073"/>
        <v>0</v>
      </c>
      <c r="BU814">
        <f t="shared" si="2073"/>
        <v>0</v>
      </c>
      <c r="BV814">
        <f t="shared" si="2073"/>
        <v>0</v>
      </c>
      <c r="BW814">
        <f t="shared" si="2073"/>
        <v>0</v>
      </c>
      <c r="BX814">
        <f t="shared" si="2073"/>
        <v>0</v>
      </c>
      <c r="BY814">
        <f t="shared" si="2073"/>
        <v>0</v>
      </c>
      <c r="BZ814">
        <f t="shared" si="2074"/>
        <v>0</v>
      </c>
      <c r="CA814">
        <f t="shared" si="2074"/>
        <v>0</v>
      </c>
      <c r="CB814">
        <f t="shared" si="2074"/>
        <v>0</v>
      </c>
      <c r="CC814">
        <f t="shared" si="2074"/>
        <v>0</v>
      </c>
      <c r="CD814">
        <f t="shared" si="2074"/>
        <v>0</v>
      </c>
      <c r="CE814">
        <f t="shared" si="2074"/>
        <v>0</v>
      </c>
      <c r="CF814">
        <f t="shared" si="2074"/>
        <v>0</v>
      </c>
      <c r="CG814">
        <f t="shared" si="2074"/>
        <v>0</v>
      </c>
      <c r="CH814">
        <f t="shared" si="2074"/>
        <v>0</v>
      </c>
      <c r="CI814">
        <f t="shared" si="2074"/>
        <v>0</v>
      </c>
      <c r="CJ814">
        <f t="shared" si="2075"/>
        <v>0</v>
      </c>
      <c r="CK814">
        <f t="shared" si="2075"/>
        <v>0</v>
      </c>
      <c r="CL814">
        <f t="shared" si="2075"/>
        <v>0</v>
      </c>
      <c r="CM814">
        <f t="shared" si="2075"/>
        <v>0</v>
      </c>
      <c r="CN814">
        <f t="shared" si="2075"/>
        <v>0</v>
      </c>
      <c r="CO814">
        <f t="shared" si="2075"/>
        <v>0</v>
      </c>
      <c r="CP814">
        <f t="shared" si="2075"/>
        <v>0</v>
      </c>
      <c r="CQ814">
        <f t="shared" si="2075"/>
        <v>0</v>
      </c>
      <c r="CR814">
        <f t="shared" si="2075"/>
        <v>0</v>
      </c>
      <c r="CS814">
        <f t="shared" si="2075"/>
        <v>0</v>
      </c>
      <c r="CT814">
        <f t="shared" si="2076"/>
        <v>0</v>
      </c>
      <c r="CU814">
        <f t="shared" si="2076"/>
        <v>0</v>
      </c>
      <c r="CV814">
        <f t="shared" si="2076"/>
        <v>0</v>
      </c>
      <c r="CW814">
        <f t="shared" si="2076"/>
        <v>0</v>
      </c>
      <c r="CX814">
        <f t="shared" si="2076"/>
        <v>0</v>
      </c>
      <c r="CY814">
        <f t="shared" si="2076"/>
        <v>0</v>
      </c>
      <c r="CZ814">
        <f t="shared" si="2076"/>
        <v>0</v>
      </c>
      <c r="DA814">
        <f t="shared" si="2076"/>
        <v>0</v>
      </c>
      <c r="DB814">
        <f t="shared" si="2076"/>
        <v>0</v>
      </c>
      <c r="DC814">
        <f t="shared" si="2076"/>
        <v>0</v>
      </c>
      <c r="DD814">
        <f t="shared" si="2077"/>
        <v>0</v>
      </c>
      <c r="DE814">
        <f t="shared" si="2077"/>
        <v>0</v>
      </c>
      <c r="DF814">
        <f t="shared" si="2077"/>
        <v>0</v>
      </c>
      <c r="DG814">
        <f t="shared" si="2077"/>
        <v>0</v>
      </c>
      <c r="DH814">
        <f t="shared" si="2077"/>
        <v>0</v>
      </c>
      <c r="DI814">
        <f t="shared" si="2077"/>
        <v>0</v>
      </c>
      <c r="DJ814">
        <f t="shared" si="2077"/>
        <v>0</v>
      </c>
      <c r="DK814">
        <f t="shared" si="2077"/>
        <v>0</v>
      </c>
      <c r="DL814">
        <f t="shared" si="2077"/>
        <v>0</v>
      </c>
      <c r="DM814">
        <f t="shared" si="2077"/>
        <v>0</v>
      </c>
      <c r="DN814">
        <f t="shared" si="2078"/>
        <v>0</v>
      </c>
      <c r="DO814">
        <f t="shared" si="2078"/>
        <v>0</v>
      </c>
      <c r="DP814">
        <f t="shared" si="2078"/>
        <v>0</v>
      </c>
      <c r="DQ814">
        <f t="shared" si="2078"/>
        <v>0</v>
      </c>
      <c r="DR814">
        <f t="shared" si="2078"/>
        <v>0</v>
      </c>
      <c r="DS814">
        <f t="shared" si="2078"/>
        <v>0</v>
      </c>
      <c r="DT814">
        <f t="shared" si="2078"/>
        <v>0</v>
      </c>
      <c r="DU814">
        <f t="shared" si="2078"/>
        <v>0</v>
      </c>
      <c r="DV814">
        <f t="shared" si="2078"/>
        <v>0</v>
      </c>
      <c r="DW814">
        <f t="shared" si="2078"/>
        <v>0</v>
      </c>
      <c r="DX814">
        <f t="shared" si="2079"/>
        <v>0</v>
      </c>
      <c r="DY814">
        <f t="shared" si="2079"/>
        <v>0</v>
      </c>
      <c r="DZ814">
        <f t="shared" si="2079"/>
        <v>0</v>
      </c>
    </row>
    <row r="815" spans="1:130">
      <c r="A815" s="106"/>
      <c r="B815" s="19" t="s">
        <v>18</v>
      </c>
      <c r="C815" s="97"/>
      <c r="D815" s="18">
        <v>0</v>
      </c>
      <c r="E815" s="18">
        <v>0</v>
      </c>
      <c r="F815" s="18">
        <v>0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18">
        <v>0</v>
      </c>
      <c r="N815" s="18">
        <v>0</v>
      </c>
      <c r="O815" s="18">
        <v>0</v>
      </c>
      <c r="P815" s="18">
        <v>0</v>
      </c>
      <c r="Q815" s="18">
        <v>0</v>
      </c>
      <c r="R815" s="18">
        <v>0</v>
      </c>
      <c r="S815" s="18">
        <v>0</v>
      </c>
      <c r="T815" s="18">
        <v>0</v>
      </c>
      <c r="U815" s="18">
        <v>0</v>
      </c>
      <c r="V815" s="18">
        <v>0</v>
      </c>
      <c r="W815" s="18">
        <v>0</v>
      </c>
      <c r="X815" s="18">
        <v>0</v>
      </c>
      <c r="Y815" s="18">
        <v>0</v>
      </c>
      <c r="Z815" s="18">
        <v>0</v>
      </c>
      <c r="AA815" s="18">
        <v>0</v>
      </c>
      <c r="AB815" s="18">
        <v>27</v>
      </c>
      <c r="AC815" s="18">
        <v>0</v>
      </c>
      <c r="AD815" s="18">
        <v>52</v>
      </c>
      <c r="AE815" s="18">
        <v>104.488357119375</v>
      </c>
      <c r="AF815" s="18">
        <v>106.079550375</v>
      </c>
      <c r="AG815" s="18">
        <v>107.694975</v>
      </c>
      <c r="AH815" s="18">
        <v>109.33499999999999</v>
      </c>
      <c r="AI815" s="18">
        <v>117</v>
      </c>
      <c r="AJ815" s="18">
        <v>0</v>
      </c>
      <c r="AK815" s="18">
        <v>0</v>
      </c>
      <c r="AL815" s="18">
        <v>0</v>
      </c>
      <c r="AM815" s="18">
        <v>0</v>
      </c>
      <c r="AN815" s="18">
        <v>0</v>
      </c>
      <c r="AO815" s="18">
        <v>0</v>
      </c>
      <c r="AP815" s="18">
        <v>0</v>
      </c>
      <c r="AQ815" s="18">
        <v>0</v>
      </c>
      <c r="AR815" s="18">
        <v>0</v>
      </c>
      <c r="AS815" s="18">
        <v>0</v>
      </c>
      <c r="AT815" s="18">
        <v>0</v>
      </c>
      <c r="AU815" s="18">
        <v>0</v>
      </c>
      <c r="AV815" s="18">
        <v>0</v>
      </c>
      <c r="AW815" s="18">
        <v>0</v>
      </c>
      <c r="AX815" s="18">
        <v>0</v>
      </c>
      <c r="AY815" s="18">
        <v>0</v>
      </c>
      <c r="AZ815" s="18">
        <v>0</v>
      </c>
      <c r="BA815" s="18">
        <v>0</v>
      </c>
      <c r="BB815" s="18">
        <v>0</v>
      </c>
      <c r="BC815" s="18">
        <v>0</v>
      </c>
      <c r="BD815" s="18">
        <v>0</v>
      </c>
      <c r="BE815" s="25">
        <v>0</v>
      </c>
      <c r="BF815" s="18">
        <v>0</v>
      </c>
      <c r="BG815" s="18">
        <v>0</v>
      </c>
      <c r="BH815" s="18">
        <v>0</v>
      </c>
      <c r="BI815" s="18">
        <v>0</v>
      </c>
      <c r="BJ815" s="118">
        <v>0</v>
      </c>
      <c r="BK815" s="118">
        <v>0</v>
      </c>
      <c r="BL815" s="118">
        <v>0</v>
      </c>
      <c r="BM815" s="118">
        <v>0</v>
      </c>
      <c r="BN815" s="118">
        <v>0</v>
      </c>
      <c r="BO815" s="103"/>
      <c r="BP815">
        <f t="shared" si="2073"/>
        <v>0</v>
      </c>
      <c r="BQ815">
        <f t="shared" si="2073"/>
        <v>0</v>
      </c>
      <c r="BR815">
        <f t="shared" si="2073"/>
        <v>0</v>
      </c>
      <c r="BS815">
        <f t="shared" si="2073"/>
        <v>0</v>
      </c>
      <c r="BT815">
        <f t="shared" si="2073"/>
        <v>0</v>
      </c>
      <c r="BU815">
        <f t="shared" si="2073"/>
        <v>0</v>
      </c>
      <c r="BV815">
        <f t="shared" si="2073"/>
        <v>0</v>
      </c>
      <c r="BW815">
        <f t="shared" si="2073"/>
        <v>0</v>
      </c>
      <c r="BX815">
        <f t="shared" si="2073"/>
        <v>0</v>
      </c>
      <c r="BY815">
        <f t="shared" si="2073"/>
        <v>0</v>
      </c>
      <c r="BZ815">
        <f t="shared" si="2074"/>
        <v>0</v>
      </c>
      <c r="CA815">
        <f t="shared" si="2074"/>
        <v>0</v>
      </c>
      <c r="CB815">
        <f t="shared" si="2074"/>
        <v>0</v>
      </c>
      <c r="CC815">
        <f t="shared" si="2074"/>
        <v>0</v>
      </c>
      <c r="CD815">
        <f t="shared" si="2074"/>
        <v>0</v>
      </c>
      <c r="CE815">
        <f t="shared" si="2074"/>
        <v>0</v>
      </c>
      <c r="CF815">
        <f t="shared" si="2074"/>
        <v>0</v>
      </c>
      <c r="CG815">
        <f t="shared" si="2074"/>
        <v>0</v>
      </c>
      <c r="CH815">
        <f t="shared" si="2074"/>
        <v>0</v>
      </c>
      <c r="CI815">
        <f t="shared" si="2074"/>
        <v>0</v>
      </c>
      <c r="CJ815">
        <f t="shared" si="2075"/>
        <v>0</v>
      </c>
      <c r="CK815">
        <f t="shared" si="2075"/>
        <v>0</v>
      </c>
      <c r="CL815">
        <f t="shared" si="2075"/>
        <v>0</v>
      </c>
      <c r="CM815">
        <f t="shared" si="2075"/>
        <v>0</v>
      </c>
      <c r="CN815">
        <f t="shared" si="2075"/>
        <v>0</v>
      </c>
      <c r="CO815">
        <f t="shared" si="2075"/>
        <v>0</v>
      </c>
      <c r="CP815">
        <f t="shared" si="2075"/>
        <v>0</v>
      </c>
      <c r="CQ815">
        <f t="shared" si="2075"/>
        <v>0</v>
      </c>
      <c r="CR815">
        <f t="shared" si="2075"/>
        <v>0</v>
      </c>
      <c r="CS815">
        <f t="shared" si="2075"/>
        <v>0</v>
      </c>
      <c r="CT815">
        <f t="shared" si="2076"/>
        <v>0</v>
      </c>
      <c r="CU815">
        <f t="shared" si="2076"/>
        <v>0</v>
      </c>
      <c r="CV815">
        <f t="shared" si="2076"/>
        <v>0</v>
      </c>
      <c r="CW815">
        <f t="shared" si="2076"/>
        <v>0</v>
      </c>
      <c r="CX815">
        <f t="shared" si="2076"/>
        <v>0</v>
      </c>
      <c r="CY815">
        <f t="shared" si="2076"/>
        <v>0</v>
      </c>
      <c r="CZ815">
        <f t="shared" si="2076"/>
        <v>0</v>
      </c>
      <c r="DA815">
        <f t="shared" si="2076"/>
        <v>0</v>
      </c>
      <c r="DB815">
        <f t="shared" si="2076"/>
        <v>0</v>
      </c>
      <c r="DC815">
        <f t="shared" si="2076"/>
        <v>0</v>
      </c>
      <c r="DD815">
        <f t="shared" si="2077"/>
        <v>0</v>
      </c>
      <c r="DE815">
        <f t="shared" si="2077"/>
        <v>0</v>
      </c>
      <c r="DF815">
        <f t="shared" si="2077"/>
        <v>0</v>
      </c>
      <c r="DG815">
        <f t="shared" si="2077"/>
        <v>0</v>
      </c>
      <c r="DH815">
        <f t="shared" si="2077"/>
        <v>0</v>
      </c>
      <c r="DI815">
        <f t="shared" si="2077"/>
        <v>0</v>
      </c>
      <c r="DJ815">
        <f t="shared" si="2077"/>
        <v>0</v>
      </c>
      <c r="DK815">
        <f t="shared" si="2077"/>
        <v>0</v>
      </c>
      <c r="DL815">
        <f t="shared" si="2077"/>
        <v>0</v>
      </c>
      <c r="DM815">
        <f t="shared" si="2077"/>
        <v>0</v>
      </c>
      <c r="DN815">
        <f t="shared" si="2078"/>
        <v>0</v>
      </c>
      <c r="DO815">
        <f t="shared" si="2078"/>
        <v>0</v>
      </c>
      <c r="DP815">
        <f t="shared" si="2078"/>
        <v>0</v>
      </c>
      <c r="DQ815">
        <f t="shared" si="2078"/>
        <v>0</v>
      </c>
      <c r="DR815">
        <f t="shared" si="2078"/>
        <v>0</v>
      </c>
      <c r="DS815">
        <f t="shared" si="2078"/>
        <v>0</v>
      </c>
      <c r="DT815">
        <f t="shared" si="2078"/>
        <v>0</v>
      </c>
      <c r="DU815">
        <f t="shared" si="2078"/>
        <v>0</v>
      </c>
      <c r="DV815">
        <f t="shared" si="2078"/>
        <v>0</v>
      </c>
      <c r="DW815">
        <f t="shared" si="2078"/>
        <v>0</v>
      </c>
      <c r="DX815">
        <f t="shared" si="2079"/>
        <v>0</v>
      </c>
      <c r="DY815">
        <f t="shared" si="2079"/>
        <v>0</v>
      </c>
      <c r="DZ815">
        <f t="shared" si="2079"/>
        <v>0</v>
      </c>
    </row>
    <row r="816" spans="1:130">
      <c r="A816" s="106"/>
      <c r="B816" s="19" t="s">
        <v>205</v>
      </c>
      <c r="C816" s="97"/>
      <c r="D816" s="18">
        <v>0</v>
      </c>
      <c r="E816" s="18">
        <v>0</v>
      </c>
      <c r="F816" s="18">
        <v>0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18">
        <v>0</v>
      </c>
      <c r="N816" s="18">
        <v>0</v>
      </c>
      <c r="O816" s="18">
        <v>0</v>
      </c>
      <c r="P816" s="18">
        <v>0</v>
      </c>
      <c r="Q816" s="18">
        <v>0</v>
      </c>
      <c r="R816" s="18">
        <v>0</v>
      </c>
      <c r="S816" s="18">
        <v>0.17456279999999999</v>
      </c>
      <c r="T816" s="18">
        <v>0.52256059999999993</v>
      </c>
      <c r="U816" s="18">
        <v>0</v>
      </c>
      <c r="V816" s="18">
        <v>0</v>
      </c>
      <c r="W816" s="18">
        <v>0.25351070000000003</v>
      </c>
      <c r="X816" s="18">
        <v>4.6058500000000002E-2</v>
      </c>
      <c r="Y816" s="18">
        <v>0.63126400000000005</v>
      </c>
      <c r="Z816" s="18">
        <v>0.57888530000000005</v>
      </c>
      <c r="AA816" s="18">
        <v>2.7271559000000005</v>
      </c>
      <c r="AB816" s="18">
        <v>0</v>
      </c>
      <c r="AC816" s="18">
        <v>5.5087080000000004</v>
      </c>
      <c r="AD816" s="18">
        <v>2.7420799999999999E-2</v>
      </c>
      <c r="AE816" s="18">
        <v>0.1170165</v>
      </c>
      <c r="AF816" s="18">
        <v>4.2999999999999997E-2</v>
      </c>
      <c r="AG816" s="18">
        <v>36.032887000000002</v>
      </c>
      <c r="AH816" s="18">
        <v>57.075263499999998</v>
      </c>
      <c r="AI816" s="18">
        <v>0.48048889999999994</v>
      </c>
      <c r="AJ816" s="18">
        <v>0.62445600000000001</v>
      </c>
      <c r="AK816" s="18">
        <v>1.0635015999999999</v>
      </c>
      <c r="AL816" s="18">
        <v>1.1027558</v>
      </c>
      <c r="AM816" s="18">
        <v>0</v>
      </c>
      <c r="AN816" s="18">
        <v>0</v>
      </c>
      <c r="AO816" s="18">
        <v>0</v>
      </c>
      <c r="AP816" s="18">
        <v>0</v>
      </c>
      <c r="AQ816" s="18">
        <v>0</v>
      </c>
      <c r="AR816" s="18">
        <v>3.4000000000000002E-2</v>
      </c>
      <c r="AS816" s="18">
        <v>0.312</v>
      </c>
      <c r="AT816" s="18">
        <v>0</v>
      </c>
      <c r="AU816" s="18">
        <v>0</v>
      </c>
      <c r="AV816" s="18">
        <v>0.11799999999999999</v>
      </c>
      <c r="AW816" s="18">
        <v>6.5000000000000002E-2</v>
      </c>
      <c r="AX816" s="18">
        <v>0.109</v>
      </c>
      <c r="AY816" s="18">
        <v>0.153</v>
      </c>
      <c r="AZ816" s="18">
        <v>0.229654</v>
      </c>
      <c r="BA816" s="18">
        <v>0.229654</v>
      </c>
      <c r="BB816" s="18">
        <v>0.66276400000000002</v>
      </c>
      <c r="BC816" s="18">
        <v>0</v>
      </c>
      <c r="BD816" s="18">
        <v>0</v>
      </c>
      <c r="BE816" s="25">
        <v>0</v>
      </c>
      <c r="BF816" s="18">
        <v>0</v>
      </c>
      <c r="BG816" s="18">
        <v>0</v>
      </c>
      <c r="BH816" s="18">
        <v>0</v>
      </c>
      <c r="BI816" s="18">
        <v>0</v>
      </c>
      <c r="BJ816" s="118">
        <v>0</v>
      </c>
      <c r="BK816" s="118">
        <v>0</v>
      </c>
      <c r="BL816" s="118">
        <v>0</v>
      </c>
      <c r="BM816" s="118">
        <v>0</v>
      </c>
      <c r="BN816" s="118">
        <v>0</v>
      </c>
      <c r="BO816" s="103"/>
      <c r="BP816">
        <f t="shared" si="2073"/>
        <v>0</v>
      </c>
      <c r="BQ816">
        <f t="shared" si="2073"/>
        <v>0</v>
      </c>
      <c r="BR816">
        <f t="shared" si="2073"/>
        <v>0</v>
      </c>
      <c r="BS816">
        <f t="shared" si="2073"/>
        <v>0</v>
      </c>
      <c r="BT816">
        <f t="shared" si="2073"/>
        <v>0</v>
      </c>
      <c r="BU816">
        <f t="shared" si="2073"/>
        <v>0</v>
      </c>
      <c r="BV816">
        <f t="shared" si="2073"/>
        <v>0</v>
      </c>
      <c r="BW816">
        <f t="shared" si="2073"/>
        <v>0</v>
      </c>
      <c r="BX816">
        <f t="shared" si="2073"/>
        <v>0</v>
      </c>
      <c r="BY816">
        <f t="shared" si="2073"/>
        <v>0</v>
      </c>
      <c r="BZ816">
        <f t="shared" si="2074"/>
        <v>0</v>
      </c>
      <c r="CA816">
        <f t="shared" si="2074"/>
        <v>0</v>
      </c>
      <c r="CB816">
        <f t="shared" si="2074"/>
        <v>0</v>
      </c>
      <c r="CC816">
        <f t="shared" si="2074"/>
        <v>0</v>
      </c>
      <c r="CD816">
        <f t="shared" si="2074"/>
        <v>0</v>
      </c>
      <c r="CE816">
        <f t="shared" si="2074"/>
        <v>0</v>
      </c>
      <c r="CF816">
        <f t="shared" si="2074"/>
        <v>0</v>
      </c>
      <c r="CG816">
        <f t="shared" si="2074"/>
        <v>0</v>
      </c>
      <c r="CH816">
        <f t="shared" si="2074"/>
        <v>0</v>
      </c>
      <c r="CI816">
        <f t="shared" si="2074"/>
        <v>0</v>
      </c>
      <c r="CJ816">
        <f t="shared" si="2075"/>
        <v>0</v>
      </c>
      <c r="CK816">
        <f t="shared" si="2075"/>
        <v>0</v>
      </c>
      <c r="CL816">
        <f t="shared" si="2075"/>
        <v>0</v>
      </c>
      <c r="CM816">
        <f t="shared" si="2075"/>
        <v>0</v>
      </c>
      <c r="CN816">
        <f t="shared" si="2075"/>
        <v>0</v>
      </c>
      <c r="CO816">
        <f t="shared" si="2075"/>
        <v>0</v>
      </c>
      <c r="CP816">
        <f t="shared" si="2075"/>
        <v>0</v>
      </c>
      <c r="CQ816">
        <f t="shared" si="2075"/>
        <v>0</v>
      </c>
      <c r="CR816">
        <f t="shared" si="2075"/>
        <v>0</v>
      </c>
      <c r="CS816">
        <f t="shared" si="2075"/>
        <v>0</v>
      </c>
      <c r="CT816">
        <f t="shared" si="2076"/>
        <v>0</v>
      </c>
      <c r="CU816">
        <f t="shared" si="2076"/>
        <v>0</v>
      </c>
      <c r="CV816">
        <f t="shared" si="2076"/>
        <v>0</v>
      </c>
      <c r="CW816">
        <f t="shared" si="2076"/>
        <v>0</v>
      </c>
      <c r="CX816">
        <f t="shared" si="2076"/>
        <v>0</v>
      </c>
      <c r="CY816">
        <f t="shared" si="2076"/>
        <v>0</v>
      </c>
      <c r="CZ816">
        <f t="shared" si="2076"/>
        <v>0</v>
      </c>
      <c r="DA816">
        <f t="shared" si="2076"/>
        <v>0</v>
      </c>
      <c r="DB816">
        <f t="shared" si="2076"/>
        <v>0</v>
      </c>
      <c r="DC816">
        <f t="shared" si="2076"/>
        <v>0</v>
      </c>
      <c r="DD816">
        <f t="shared" si="2077"/>
        <v>0</v>
      </c>
      <c r="DE816">
        <f t="shared" si="2077"/>
        <v>0</v>
      </c>
      <c r="DF816">
        <f t="shared" si="2077"/>
        <v>0</v>
      </c>
      <c r="DG816">
        <f t="shared" si="2077"/>
        <v>0</v>
      </c>
      <c r="DH816">
        <f t="shared" si="2077"/>
        <v>0</v>
      </c>
      <c r="DI816">
        <f t="shared" si="2077"/>
        <v>0</v>
      </c>
      <c r="DJ816">
        <f t="shared" si="2077"/>
        <v>0</v>
      </c>
      <c r="DK816">
        <f t="shared" si="2077"/>
        <v>0</v>
      </c>
      <c r="DL816">
        <f t="shared" si="2077"/>
        <v>0</v>
      </c>
      <c r="DM816">
        <f t="shared" si="2077"/>
        <v>0</v>
      </c>
      <c r="DN816">
        <f t="shared" si="2078"/>
        <v>0</v>
      </c>
      <c r="DO816">
        <f t="shared" si="2078"/>
        <v>0</v>
      </c>
      <c r="DP816">
        <f t="shared" si="2078"/>
        <v>0</v>
      </c>
      <c r="DQ816">
        <f t="shared" si="2078"/>
        <v>0</v>
      </c>
      <c r="DR816">
        <f t="shared" si="2078"/>
        <v>0</v>
      </c>
      <c r="DS816">
        <f t="shared" si="2078"/>
        <v>0</v>
      </c>
      <c r="DT816">
        <f t="shared" si="2078"/>
        <v>0</v>
      </c>
      <c r="DU816">
        <f t="shared" si="2078"/>
        <v>0</v>
      </c>
      <c r="DV816">
        <f t="shared" si="2078"/>
        <v>0</v>
      </c>
      <c r="DW816">
        <f t="shared" si="2078"/>
        <v>0</v>
      </c>
      <c r="DX816">
        <f t="shared" si="2079"/>
        <v>0</v>
      </c>
      <c r="DY816">
        <f t="shared" si="2079"/>
        <v>0</v>
      </c>
      <c r="DZ816">
        <f t="shared" si="2079"/>
        <v>0</v>
      </c>
    </row>
    <row r="817" spans="1:130">
      <c r="A817" s="106"/>
      <c r="B817" s="19" t="s">
        <v>210</v>
      </c>
      <c r="C817" s="97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>
        <v>229.87965400526514</v>
      </c>
      <c r="X817" s="18">
        <v>244.69897765997729</v>
      </c>
      <c r="Y817" s="18">
        <v>243.25617340742647</v>
      </c>
      <c r="Z817" s="18">
        <v>195.97103036942366</v>
      </c>
      <c r="AA817" s="18">
        <v>124.586707556663</v>
      </c>
      <c r="AB817" s="18">
        <v>101.33444537114261</v>
      </c>
      <c r="AC817" s="18">
        <v>119.56090464224309</v>
      </c>
      <c r="AD817" s="18">
        <v>140.04647560030983</v>
      </c>
      <c r="AE817" s="18">
        <v>169.28838951310863</v>
      </c>
      <c r="AF817" s="18">
        <v>149.73980191371496</v>
      </c>
      <c r="AG817" s="18">
        <v>120.0626959247649</v>
      </c>
      <c r="AH817" s="18">
        <v>167.48696099316831</v>
      </c>
      <c r="AI817" s="18">
        <v>190.70575307504163</v>
      </c>
      <c r="AJ817" s="18">
        <v>226.68026748271564</v>
      </c>
      <c r="AK817" s="18">
        <v>212.7659574468085</v>
      </c>
      <c r="AL817" s="18">
        <v>108.06916426512967</v>
      </c>
      <c r="AM817" s="18">
        <v>56.50170306551793</v>
      </c>
      <c r="AN817" s="18">
        <v>403.04925723221265</v>
      </c>
      <c r="AO817" s="18">
        <v>330.35714285714289</v>
      </c>
      <c r="AP817" s="18">
        <v>323.89830508474574</v>
      </c>
      <c r="AQ817" s="160">
        <v>370.73170731707319</v>
      </c>
      <c r="AR817" s="160">
        <v>325.28089887640448</v>
      </c>
      <c r="AS817" s="160">
        <v>294.37585733882031</v>
      </c>
      <c r="AT817" s="160">
        <v>260.71942446043164</v>
      </c>
      <c r="AU817" s="160">
        <v>342.10526315789474</v>
      </c>
      <c r="AV817" s="160">
        <v>324.02597402597405</v>
      </c>
      <c r="AW817" s="160">
        <v>248.731884057971</v>
      </c>
      <c r="AX817" s="160">
        <v>256.34095634095632</v>
      </c>
      <c r="AY817" s="160">
        <v>246.59090909090909</v>
      </c>
      <c r="AZ817" s="160">
        <v>200.86580086580088</v>
      </c>
      <c r="BA817" s="160">
        <v>163.01652892561984</v>
      </c>
      <c r="BB817" s="160">
        <v>138.54166666666666</v>
      </c>
      <c r="BC817" s="160">
        <v>118.70941558441558</v>
      </c>
      <c r="BD817" s="160">
        <v>135.29269861691861</v>
      </c>
      <c r="BE817" s="165">
        <v>94.062932081954173</v>
      </c>
      <c r="BF817" s="160">
        <v>190.81626959772359</v>
      </c>
      <c r="BG817" s="160">
        <v>148.3885926269418</v>
      </c>
      <c r="BH817" s="160">
        <v>173.03463879417481</v>
      </c>
      <c r="BI817" s="160">
        <v>98.73953379025987</v>
      </c>
      <c r="BJ817" s="167">
        <v>74.914089347079042</v>
      </c>
      <c r="BK817" s="167">
        <v>0</v>
      </c>
      <c r="BL817" s="167">
        <v>0</v>
      </c>
      <c r="BM817" s="167">
        <v>0</v>
      </c>
      <c r="BN817" s="167">
        <v>0</v>
      </c>
      <c r="BO817" s="103"/>
      <c r="BP817">
        <f t="shared" si="2073"/>
        <v>0</v>
      </c>
      <c r="BQ817">
        <f t="shared" si="2073"/>
        <v>0</v>
      </c>
      <c r="BR817">
        <f t="shared" si="2073"/>
        <v>0</v>
      </c>
      <c r="BS817">
        <f t="shared" si="2073"/>
        <v>0</v>
      </c>
      <c r="BT817">
        <f t="shared" si="2073"/>
        <v>0</v>
      </c>
      <c r="BU817">
        <f t="shared" si="2073"/>
        <v>0</v>
      </c>
      <c r="BV817">
        <f t="shared" si="2073"/>
        <v>0</v>
      </c>
      <c r="BW817">
        <f t="shared" si="2073"/>
        <v>0</v>
      </c>
      <c r="BX817">
        <f t="shared" si="2073"/>
        <v>0</v>
      </c>
      <c r="BY817">
        <f t="shared" si="2073"/>
        <v>0</v>
      </c>
      <c r="BZ817">
        <f t="shared" si="2074"/>
        <v>0</v>
      </c>
      <c r="CA817">
        <f t="shared" si="2074"/>
        <v>0</v>
      </c>
      <c r="CB817">
        <f t="shared" si="2074"/>
        <v>0</v>
      </c>
      <c r="CC817">
        <f t="shared" si="2074"/>
        <v>0</v>
      </c>
      <c r="CD817">
        <f t="shared" si="2074"/>
        <v>0</v>
      </c>
      <c r="CE817">
        <f t="shared" si="2074"/>
        <v>0</v>
      </c>
      <c r="CF817">
        <f t="shared" si="2074"/>
        <v>0</v>
      </c>
      <c r="CG817">
        <f t="shared" si="2074"/>
        <v>0</v>
      </c>
      <c r="CH817">
        <f t="shared" si="2074"/>
        <v>0</v>
      </c>
      <c r="CI817">
        <f t="shared" si="2074"/>
        <v>0</v>
      </c>
      <c r="CJ817">
        <f t="shared" si="2075"/>
        <v>0</v>
      </c>
      <c r="CK817">
        <f t="shared" si="2075"/>
        <v>0</v>
      </c>
      <c r="CL817">
        <f t="shared" si="2075"/>
        <v>0</v>
      </c>
      <c r="CM817">
        <f t="shared" si="2075"/>
        <v>0</v>
      </c>
      <c r="CN817">
        <f t="shared" si="2075"/>
        <v>0</v>
      </c>
      <c r="CO817">
        <f t="shared" si="2075"/>
        <v>0</v>
      </c>
      <c r="CP817">
        <f t="shared" si="2075"/>
        <v>0</v>
      </c>
      <c r="CQ817">
        <f t="shared" si="2075"/>
        <v>0</v>
      </c>
      <c r="CR817">
        <f t="shared" si="2075"/>
        <v>0</v>
      </c>
      <c r="CS817">
        <f t="shared" si="2075"/>
        <v>0</v>
      </c>
      <c r="CT817">
        <f t="shared" si="2076"/>
        <v>0</v>
      </c>
      <c r="CU817">
        <f t="shared" si="2076"/>
        <v>0</v>
      </c>
      <c r="CV817">
        <f t="shared" si="2076"/>
        <v>0</v>
      </c>
      <c r="CW817">
        <f t="shared" si="2076"/>
        <v>0</v>
      </c>
      <c r="CX817">
        <f t="shared" si="2076"/>
        <v>0</v>
      </c>
      <c r="CY817">
        <f t="shared" si="2076"/>
        <v>0</v>
      </c>
      <c r="CZ817">
        <f t="shared" si="2076"/>
        <v>0</v>
      </c>
      <c r="DA817">
        <f t="shared" si="2076"/>
        <v>0</v>
      </c>
      <c r="DB817">
        <f t="shared" si="2076"/>
        <v>0</v>
      </c>
      <c r="DC817">
        <f t="shared" si="2076"/>
        <v>0</v>
      </c>
      <c r="DD817">
        <f t="shared" si="2077"/>
        <v>0</v>
      </c>
      <c r="DE817">
        <f t="shared" si="2077"/>
        <v>0</v>
      </c>
      <c r="DF817">
        <f t="shared" si="2077"/>
        <v>0</v>
      </c>
      <c r="DG817">
        <f t="shared" si="2077"/>
        <v>0</v>
      </c>
      <c r="DH817">
        <f t="shared" si="2077"/>
        <v>0</v>
      </c>
      <c r="DI817">
        <f t="shared" si="2077"/>
        <v>0</v>
      </c>
      <c r="DJ817">
        <f t="shared" si="2077"/>
        <v>0</v>
      </c>
      <c r="DK817">
        <f t="shared" si="2077"/>
        <v>0</v>
      </c>
      <c r="DL817">
        <f t="shared" si="2077"/>
        <v>0</v>
      </c>
      <c r="DM817">
        <f t="shared" si="2077"/>
        <v>0</v>
      </c>
      <c r="DN817">
        <f t="shared" si="2078"/>
        <v>0</v>
      </c>
      <c r="DO817">
        <f t="shared" si="2078"/>
        <v>0</v>
      </c>
      <c r="DP817">
        <f t="shared" si="2078"/>
        <v>0</v>
      </c>
      <c r="DQ817">
        <f t="shared" si="2078"/>
        <v>0</v>
      </c>
      <c r="DR817">
        <f t="shared" si="2078"/>
        <v>0</v>
      </c>
      <c r="DS817">
        <f t="shared" si="2078"/>
        <v>0</v>
      </c>
      <c r="DT817">
        <f t="shared" si="2078"/>
        <v>0</v>
      </c>
      <c r="DU817">
        <f t="shared" si="2078"/>
        <v>0</v>
      </c>
      <c r="DV817">
        <f t="shared" si="2078"/>
        <v>0</v>
      </c>
      <c r="DW817">
        <f t="shared" si="2078"/>
        <v>0</v>
      </c>
      <c r="DX817">
        <f t="shared" si="2079"/>
        <v>0</v>
      </c>
      <c r="DY817">
        <f t="shared" si="2079"/>
        <v>0</v>
      </c>
      <c r="DZ817">
        <f t="shared" si="2079"/>
        <v>0</v>
      </c>
    </row>
    <row r="818" spans="1:130" ht="15.75">
      <c r="A818" s="106" t="str">
        <f>IF(LEFT(B822,1)&lt;&gt;"",IF(LEFT(B822,1)&lt;&gt;" ",COUNT($A$66:A816)+1,""),"")</f>
        <v/>
      </c>
      <c r="B818" s="37"/>
      <c r="C818" s="97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60"/>
      <c r="BB818" s="18"/>
      <c r="BC818" s="18"/>
      <c r="BD818" s="18"/>
      <c r="BE818" s="25"/>
      <c r="BF818" s="160"/>
      <c r="BG818" s="18"/>
      <c r="BH818" s="2"/>
      <c r="BI818" s="2"/>
      <c r="BJ818" s="2"/>
      <c r="BK818" s="2"/>
      <c r="BL818" s="22"/>
      <c r="BM818" s="2"/>
      <c r="BN818" s="2"/>
      <c r="BO818" s="103"/>
    </row>
    <row r="819" spans="1:130">
      <c r="A819" s="105">
        <f>IF(LEFT(B819,1)&lt;&gt;"",IF(LEFT(B819,1)&lt;&gt;" ",COUNT($A$66:A818)+1,""),"")</f>
        <v>105</v>
      </c>
      <c r="B819" s="54" t="s">
        <v>112</v>
      </c>
      <c r="C819" s="97">
        <v>3</v>
      </c>
      <c r="D819" s="22">
        <f t="shared" ref="D819:AI819" si="2080">SUM(D820:D826)</f>
        <v>0</v>
      </c>
      <c r="E819" s="22">
        <f t="shared" si="2080"/>
        <v>0</v>
      </c>
      <c r="F819" s="22">
        <f t="shared" si="2080"/>
        <v>0</v>
      </c>
      <c r="G819" s="22">
        <f t="shared" si="2080"/>
        <v>0</v>
      </c>
      <c r="H819" s="22">
        <f t="shared" si="2080"/>
        <v>0</v>
      </c>
      <c r="I819" s="22">
        <f t="shared" si="2080"/>
        <v>0</v>
      </c>
      <c r="J819" s="22">
        <f t="shared" si="2080"/>
        <v>0</v>
      </c>
      <c r="K819" s="22">
        <f t="shared" si="2080"/>
        <v>290</v>
      </c>
      <c r="L819" s="22">
        <f t="shared" si="2080"/>
        <v>0</v>
      </c>
      <c r="M819" s="22">
        <f t="shared" si="2080"/>
        <v>0</v>
      </c>
      <c r="N819" s="22">
        <f t="shared" si="2080"/>
        <v>114.15600000000001</v>
      </c>
      <c r="O819" s="22">
        <f t="shared" si="2080"/>
        <v>0.254</v>
      </c>
      <c r="P819" s="22">
        <f t="shared" si="2080"/>
        <v>9.7279999999999998</v>
      </c>
      <c r="Q819" s="22">
        <f t="shared" si="2080"/>
        <v>7.5009999999999994</v>
      </c>
      <c r="R819" s="22">
        <f t="shared" si="2080"/>
        <v>6.0960000000000001</v>
      </c>
      <c r="S819" s="22">
        <f t="shared" si="2080"/>
        <v>4.03</v>
      </c>
      <c r="T819" s="22">
        <f t="shared" si="2080"/>
        <v>2.64</v>
      </c>
      <c r="U819" s="22">
        <f t="shared" si="2080"/>
        <v>0.32300000000000001</v>
      </c>
      <c r="V819" s="22">
        <f t="shared" si="2080"/>
        <v>0.47099999999999997</v>
      </c>
      <c r="W819" s="22">
        <f t="shared" si="2080"/>
        <v>0.03</v>
      </c>
      <c r="X819" s="22">
        <f t="shared" si="2080"/>
        <v>0.30100000000000005</v>
      </c>
      <c r="Y819" s="22">
        <f t="shared" si="2080"/>
        <v>4.5430000000000001</v>
      </c>
      <c r="Z819" s="22">
        <f t="shared" si="2080"/>
        <v>1747.2135000000001</v>
      </c>
      <c r="AA819" s="22">
        <f t="shared" si="2080"/>
        <v>1953.2139999999999</v>
      </c>
      <c r="AB819" s="22">
        <f t="shared" si="2080"/>
        <v>7051.8419999999996</v>
      </c>
      <c r="AC819" s="22">
        <f t="shared" si="2080"/>
        <v>1190.502</v>
      </c>
      <c r="AD819" s="22">
        <f t="shared" si="2080"/>
        <v>10987</v>
      </c>
      <c r="AE819" s="22">
        <f t="shared" si="2080"/>
        <v>11725.440500000001</v>
      </c>
      <c r="AF819" s="22">
        <f t="shared" si="2080"/>
        <v>13305.807224999997</v>
      </c>
      <c r="AG819" s="22">
        <f t="shared" si="2080"/>
        <v>13221</v>
      </c>
      <c r="AH819" s="22">
        <f t="shared" si="2080"/>
        <v>7802.4660000000003</v>
      </c>
      <c r="AI819" s="22">
        <f t="shared" si="2080"/>
        <v>9127</v>
      </c>
      <c r="AJ819" s="22">
        <f t="shared" ref="AJ819:BK819" si="2081">SUM(AJ820:AJ826)</f>
        <v>18444.175999999999</v>
      </c>
      <c r="AK819" s="22">
        <f t="shared" si="2081"/>
        <v>6334.4759999999997</v>
      </c>
      <c r="AL819" s="22">
        <f t="shared" si="2081"/>
        <v>9647.1530000000002</v>
      </c>
      <c r="AM819" s="22">
        <f t="shared" si="2081"/>
        <v>12914.652999999998</v>
      </c>
      <c r="AN819" s="22">
        <f t="shared" si="2081"/>
        <v>15287.053</v>
      </c>
      <c r="AO819" s="22">
        <f t="shared" si="2081"/>
        <v>15807.482</v>
      </c>
      <c r="AP819" s="22">
        <f t="shared" si="2081"/>
        <v>17877.345000000001</v>
      </c>
      <c r="AQ819" s="22">
        <f t="shared" si="2081"/>
        <v>18328.911999999997</v>
      </c>
      <c r="AR819" s="22">
        <f t="shared" si="2081"/>
        <v>25957.777466899999</v>
      </c>
      <c r="AS819" s="22">
        <f t="shared" si="2081"/>
        <v>26012.771086500001</v>
      </c>
      <c r="AT819" s="22">
        <f t="shared" si="2081"/>
        <v>26303.795320099998</v>
      </c>
      <c r="AU819" s="22">
        <f t="shared" si="2081"/>
        <v>27806.336994000001</v>
      </c>
      <c r="AV819" s="22">
        <f t="shared" si="2081"/>
        <v>29341.5029345</v>
      </c>
      <c r="AW819" s="22">
        <f t="shared" si="2081"/>
        <v>30096</v>
      </c>
      <c r="AX819" s="22">
        <f t="shared" si="2081"/>
        <v>10886.6572839</v>
      </c>
      <c r="AY819" s="22">
        <f t="shared" si="2081"/>
        <v>0</v>
      </c>
      <c r="AZ819" s="22">
        <f t="shared" si="2081"/>
        <v>0</v>
      </c>
      <c r="BA819" s="22">
        <f t="shared" si="2081"/>
        <v>0</v>
      </c>
      <c r="BB819" s="22">
        <f t="shared" si="2081"/>
        <v>0</v>
      </c>
      <c r="BC819" s="22">
        <f t="shared" si="2081"/>
        <v>1.5352999999999999E-3</v>
      </c>
      <c r="BD819" s="22">
        <f t="shared" si="2081"/>
        <v>0</v>
      </c>
      <c r="BE819" s="22">
        <f t="shared" si="2081"/>
        <v>0.53257969999999999</v>
      </c>
      <c r="BF819" s="22">
        <f>SUM(BF820:BF826)</f>
        <v>0.37004599999999999</v>
      </c>
      <c r="BG819" s="22">
        <f t="shared" si="2081"/>
        <v>0</v>
      </c>
      <c r="BH819" s="22">
        <f t="shared" si="2081"/>
        <v>0</v>
      </c>
      <c r="BI819" s="22">
        <f t="shared" si="2081"/>
        <v>0</v>
      </c>
      <c r="BJ819" s="22">
        <f t="shared" si="2081"/>
        <v>0</v>
      </c>
      <c r="BK819" s="22">
        <f t="shared" si="2081"/>
        <v>0.71299999999999997</v>
      </c>
      <c r="BL819" s="22">
        <f t="shared" ref="BL819:BM819" si="2082">SUM(BL820:BL826)</f>
        <v>5.7611000000000008E-3</v>
      </c>
      <c r="BM819" s="22">
        <f t="shared" si="2082"/>
        <v>0</v>
      </c>
      <c r="BN819" s="22">
        <f t="shared" ref="BN819" si="2083">SUM(BN820:BN826)</f>
        <v>0</v>
      </c>
      <c r="BO819" s="103"/>
      <c r="BP819">
        <f t="shared" ref="BP819:CU819" si="2084">IF($C819&lt;&gt;"",IF(D819&gt;0,1,0),0)</f>
        <v>0</v>
      </c>
      <c r="BQ819">
        <f t="shared" si="2084"/>
        <v>0</v>
      </c>
      <c r="BR819">
        <f t="shared" si="2084"/>
        <v>0</v>
      </c>
      <c r="BS819">
        <f t="shared" si="2084"/>
        <v>0</v>
      </c>
      <c r="BT819">
        <f t="shared" si="2084"/>
        <v>0</v>
      </c>
      <c r="BU819">
        <f t="shared" si="2084"/>
        <v>0</v>
      </c>
      <c r="BV819">
        <f t="shared" si="2084"/>
        <v>0</v>
      </c>
      <c r="BW819">
        <f t="shared" si="2084"/>
        <v>1</v>
      </c>
      <c r="BX819">
        <f t="shared" si="2084"/>
        <v>0</v>
      </c>
      <c r="BY819">
        <f t="shared" si="2084"/>
        <v>0</v>
      </c>
      <c r="BZ819">
        <f t="shared" si="2084"/>
        <v>1</v>
      </c>
      <c r="CA819">
        <f t="shared" si="2084"/>
        <v>1</v>
      </c>
      <c r="CB819">
        <f t="shared" si="2084"/>
        <v>1</v>
      </c>
      <c r="CC819">
        <f t="shared" si="2084"/>
        <v>1</v>
      </c>
      <c r="CD819">
        <f t="shared" si="2084"/>
        <v>1</v>
      </c>
      <c r="CE819">
        <f t="shared" si="2084"/>
        <v>1</v>
      </c>
      <c r="CF819">
        <f t="shared" si="2084"/>
        <v>1</v>
      </c>
      <c r="CG819">
        <f t="shared" si="2084"/>
        <v>1</v>
      </c>
      <c r="CH819">
        <f t="shared" si="2084"/>
        <v>1</v>
      </c>
      <c r="CI819">
        <f t="shared" si="2084"/>
        <v>1</v>
      </c>
      <c r="CJ819">
        <f t="shared" si="2084"/>
        <v>1</v>
      </c>
      <c r="CK819">
        <f t="shared" si="2084"/>
        <v>1</v>
      </c>
      <c r="CL819">
        <f t="shared" si="2084"/>
        <v>1</v>
      </c>
      <c r="CM819">
        <f t="shared" si="2084"/>
        <v>1</v>
      </c>
      <c r="CN819">
        <f t="shared" si="2084"/>
        <v>1</v>
      </c>
      <c r="CO819">
        <f t="shared" si="2084"/>
        <v>1</v>
      </c>
      <c r="CP819">
        <f t="shared" si="2084"/>
        <v>1</v>
      </c>
      <c r="CQ819">
        <f t="shared" si="2084"/>
        <v>1</v>
      </c>
      <c r="CR819">
        <f t="shared" si="2084"/>
        <v>1</v>
      </c>
      <c r="CS819">
        <f t="shared" si="2084"/>
        <v>1</v>
      </c>
      <c r="CT819">
        <f t="shared" si="2084"/>
        <v>1</v>
      </c>
      <c r="CU819">
        <f t="shared" si="2084"/>
        <v>1</v>
      </c>
      <c r="CV819">
        <f t="shared" ref="CV819:DZ819" si="2085">IF($C819&lt;&gt;"",IF(AJ819&gt;0,1,0),0)</f>
        <v>1</v>
      </c>
      <c r="CW819">
        <f t="shared" si="2085"/>
        <v>1</v>
      </c>
      <c r="CX819">
        <f t="shared" si="2085"/>
        <v>1</v>
      </c>
      <c r="CY819">
        <f t="shared" si="2085"/>
        <v>1</v>
      </c>
      <c r="CZ819">
        <f t="shared" si="2085"/>
        <v>1</v>
      </c>
      <c r="DA819">
        <f t="shared" si="2085"/>
        <v>1</v>
      </c>
      <c r="DB819">
        <f t="shared" si="2085"/>
        <v>1</v>
      </c>
      <c r="DC819">
        <f t="shared" si="2085"/>
        <v>1</v>
      </c>
      <c r="DD819">
        <f t="shared" si="2085"/>
        <v>1</v>
      </c>
      <c r="DE819">
        <f t="shared" si="2085"/>
        <v>1</v>
      </c>
      <c r="DF819">
        <f t="shared" si="2085"/>
        <v>1</v>
      </c>
      <c r="DG819">
        <f t="shared" si="2085"/>
        <v>1</v>
      </c>
      <c r="DH819">
        <f t="shared" si="2085"/>
        <v>1</v>
      </c>
      <c r="DI819">
        <f t="shared" si="2085"/>
        <v>1</v>
      </c>
      <c r="DJ819">
        <f t="shared" si="2085"/>
        <v>1</v>
      </c>
      <c r="DK819">
        <f t="shared" si="2085"/>
        <v>0</v>
      </c>
      <c r="DL819">
        <f t="shared" si="2085"/>
        <v>0</v>
      </c>
      <c r="DM819">
        <f t="shared" si="2085"/>
        <v>0</v>
      </c>
      <c r="DN819">
        <f t="shared" si="2085"/>
        <v>0</v>
      </c>
      <c r="DO819">
        <f t="shared" si="2085"/>
        <v>1</v>
      </c>
      <c r="DP819">
        <f t="shared" si="2085"/>
        <v>0</v>
      </c>
      <c r="DQ819">
        <f t="shared" si="2085"/>
        <v>1</v>
      </c>
      <c r="DR819">
        <f t="shared" si="2085"/>
        <v>1</v>
      </c>
      <c r="DS819">
        <f t="shared" si="2085"/>
        <v>0</v>
      </c>
      <c r="DT819">
        <f t="shared" si="2085"/>
        <v>0</v>
      </c>
      <c r="DU819">
        <f t="shared" si="2085"/>
        <v>0</v>
      </c>
      <c r="DV819">
        <f t="shared" si="2085"/>
        <v>0</v>
      </c>
      <c r="DW819">
        <f t="shared" si="2085"/>
        <v>1</v>
      </c>
      <c r="DX819">
        <f t="shared" si="2085"/>
        <v>1</v>
      </c>
      <c r="DY819">
        <f t="shared" si="2085"/>
        <v>0</v>
      </c>
      <c r="DZ819">
        <f t="shared" si="2085"/>
        <v>0</v>
      </c>
    </row>
    <row r="820" spans="1:130">
      <c r="A820" s="106"/>
      <c r="B820" s="19" t="s">
        <v>2</v>
      </c>
      <c r="C820" s="97"/>
      <c r="D820" s="18">
        <v>0</v>
      </c>
      <c r="E820" s="18">
        <v>0</v>
      </c>
      <c r="F820" s="18">
        <v>0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18">
        <v>0</v>
      </c>
      <c r="N820" s="18">
        <v>0</v>
      </c>
      <c r="O820" s="18">
        <v>0</v>
      </c>
      <c r="P820" s="18">
        <v>0</v>
      </c>
      <c r="Q820" s="18">
        <v>0</v>
      </c>
      <c r="R820" s="18">
        <v>0</v>
      </c>
      <c r="S820" s="18">
        <v>0</v>
      </c>
      <c r="T820" s="18">
        <v>0</v>
      </c>
      <c r="U820" s="18">
        <v>0</v>
      </c>
      <c r="V820" s="18">
        <v>0</v>
      </c>
      <c r="W820" s="18">
        <v>0</v>
      </c>
      <c r="X820" s="18">
        <v>0</v>
      </c>
      <c r="Y820" s="18">
        <v>0</v>
      </c>
      <c r="Z820" s="18">
        <v>0</v>
      </c>
      <c r="AA820" s="18">
        <v>0</v>
      </c>
      <c r="AB820" s="18">
        <v>0</v>
      </c>
      <c r="AC820" s="18">
        <v>0</v>
      </c>
      <c r="AD820" s="18">
        <v>6737</v>
      </c>
      <c r="AE820" s="18"/>
      <c r="AF820" s="41" t="s">
        <v>16</v>
      </c>
      <c r="AG820" s="18">
        <v>4900</v>
      </c>
      <c r="AH820" s="41" t="s">
        <v>16</v>
      </c>
      <c r="AI820" s="18">
        <v>3244</v>
      </c>
      <c r="AJ820" s="41"/>
      <c r="AK820" s="41"/>
      <c r="AL820" s="41"/>
      <c r="AM820" s="18">
        <v>10288</v>
      </c>
      <c r="AN820" s="18">
        <v>12713</v>
      </c>
      <c r="AO820" s="41" t="s">
        <v>16</v>
      </c>
      <c r="AP820" s="41" t="s">
        <v>16</v>
      </c>
      <c r="AQ820" s="41" t="s">
        <v>16</v>
      </c>
      <c r="AR820" s="18">
        <v>23400</v>
      </c>
      <c r="AS820" s="18">
        <f>AR820+1400</f>
        <v>24800</v>
      </c>
      <c r="AT820" s="18">
        <f>AS820+1500</f>
        <v>26300</v>
      </c>
      <c r="AU820" s="18">
        <f>AT820+1500</f>
        <v>27800</v>
      </c>
      <c r="AV820" s="18">
        <f>AU820+1500</f>
        <v>29300</v>
      </c>
      <c r="AW820" s="18">
        <v>30066</v>
      </c>
      <c r="AX820" s="41" t="s">
        <v>16</v>
      </c>
      <c r="AY820" s="18">
        <v>0</v>
      </c>
      <c r="AZ820" s="18">
        <v>0</v>
      </c>
      <c r="BA820" s="18">
        <v>0</v>
      </c>
      <c r="BB820" s="18">
        <v>0</v>
      </c>
      <c r="BC820" s="18">
        <v>0</v>
      </c>
      <c r="BD820" s="18">
        <v>0</v>
      </c>
      <c r="BE820" s="18">
        <v>0</v>
      </c>
      <c r="BF820" s="18">
        <v>0</v>
      </c>
      <c r="BG820" s="18">
        <v>0</v>
      </c>
      <c r="BH820" s="18">
        <v>0</v>
      </c>
      <c r="BI820" s="18">
        <v>0</v>
      </c>
      <c r="BJ820" s="118">
        <v>0</v>
      </c>
      <c r="BK820" s="118">
        <v>0</v>
      </c>
      <c r="BL820" s="118">
        <v>0</v>
      </c>
      <c r="BM820" s="118">
        <v>0</v>
      </c>
      <c r="BN820" s="118">
        <v>0</v>
      </c>
      <c r="BO820" s="103"/>
      <c r="BP820">
        <f t="shared" ref="BP820:BY827" si="2086">IF($C820&lt;&gt;"",IF(D820&gt;0,1,0),0)</f>
        <v>0</v>
      </c>
      <c r="BQ820">
        <f t="shared" si="2086"/>
        <v>0</v>
      </c>
      <c r="BR820">
        <f t="shared" si="2086"/>
        <v>0</v>
      </c>
      <c r="BS820">
        <f t="shared" si="2086"/>
        <v>0</v>
      </c>
      <c r="BT820">
        <f t="shared" si="2086"/>
        <v>0</v>
      </c>
      <c r="BU820">
        <f t="shared" si="2086"/>
        <v>0</v>
      </c>
      <c r="BV820">
        <f t="shared" si="2086"/>
        <v>0</v>
      </c>
      <c r="BW820">
        <f t="shared" si="2086"/>
        <v>0</v>
      </c>
      <c r="BX820">
        <f t="shared" si="2086"/>
        <v>0</v>
      </c>
      <c r="BY820">
        <f t="shared" si="2086"/>
        <v>0</v>
      </c>
      <c r="BZ820">
        <f t="shared" ref="BZ820:CI827" si="2087">IF($C820&lt;&gt;"",IF(N820&gt;0,1,0),0)</f>
        <v>0</v>
      </c>
      <c r="CA820">
        <f t="shared" si="2087"/>
        <v>0</v>
      </c>
      <c r="CB820">
        <f t="shared" si="2087"/>
        <v>0</v>
      </c>
      <c r="CC820">
        <f t="shared" si="2087"/>
        <v>0</v>
      </c>
      <c r="CD820">
        <f t="shared" si="2087"/>
        <v>0</v>
      </c>
      <c r="CE820">
        <f t="shared" si="2087"/>
        <v>0</v>
      </c>
      <c r="CF820">
        <f t="shared" si="2087"/>
        <v>0</v>
      </c>
      <c r="CG820">
        <f t="shared" si="2087"/>
        <v>0</v>
      </c>
      <c r="CH820">
        <f t="shared" si="2087"/>
        <v>0</v>
      </c>
      <c r="CI820">
        <f t="shared" si="2087"/>
        <v>0</v>
      </c>
      <c r="CJ820">
        <f t="shared" ref="CJ820:CS827" si="2088">IF($C820&lt;&gt;"",IF(X820&gt;0,1,0),0)</f>
        <v>0</v>
      </c>
      <c r="CK820">
        <f t="shared" si="2088"/>
        <v>0</v>
      </c>
      <c r="CL820">
        <f t="shared" si="2088"/>
        <v>0</v>
      </c>
      <c r="CM820">
        <f t="shared" si="2088"/>
        <v>0</v>
      </c>
      <c r="CN820">
        <f t="shared" si="2088"/>
        <v>0</v>
      </c>
      <c r="CO820">
        <f t="shared" si="2088"/>
        <v>0</v>
      </c>
      <c r="CP820">
        <f t="shared" si="2088"/>
        <v>0</v>
      </c>
      <c r="CQ820">
        <f t="shared" si="2088"/>
        <v>0</v>
      </c>
      <c r="CR820">
        <f t="shared" si="2088"/>
        <v>0</v>
      </c>
      <c r="CS820">
        <f t="shared" si="2088"/>
        <v>0</v>
      </c>
      <c r="CT820">
        <f t="shared" ref="CT820:DC827" si="2089">IF($C820&lt;&gt;"",IF(AH820&gt;0,1,0),0)</f>
        <v>0</v>
      </c>
      <c r="CU820">
        <f t="shared" si="2089"/>
        <v>0</v>
      </c>
      <c r="CV820">
        <f t="shared" si="2089"/>
        <v>0</v>
      </c>
      <c r="CW820">
        <f t="shared" si="2089"/>
        <v>0</v>
      </c>
      <c r="CX820">
        <f t="shared" si="2089"/>
        <v>0</v>
      </c>
      <c r="CY820">
        <f t="shared" si="2089"/>
        <v>0</v>
      </c>
      <c r="CZ820">
        <f t="shared" si="2089"/>
        <v>0</v>
      </c>
      <c r="DA820">
        <f t="shared" si="2089"/>
        <v>0</v>
      </c>
      <c r="DB820">
        <f t="shared" si="2089"/>
        <v>0</v>
      </c>
      <c r="DC820">
        <f t="shared" si="2089"/>
        <v>0</v>
      </c>
      <c r="DD820">
        <f t="shared" ref="DD820:DM827" si="2090">IF($C820&lt;&gt;"",IF(AR820&gt;0,1,0),0)</f>
        <v>0</v>
      </c>
      <c r="DE820">
        <f t="shared" si="2090"/>
        <v>0</v>
      </c>
      <c r="DF820">
        <f t="shared" si="2090"/>
        <v>0</v>
      </c>
      <c r="DG820">
        <f t="shared" si="2090"/>
        <v>0</v>
      </c>
      <c r="DH820">
        <f t="shared" si="2090"/>
        <v>0</v>
      </c>
      <c r="DI820">
        <f t="shared" si="2090"/>
        <v>0</v>
      </c>
      <c r="DJ820">
        <f t="shared" si="2090"/>
        <v>0</v>
      </c>
      <c r="DK820">
        <f t="shared" si="2090"/>
        <v>0</v>
      </c>
      <c r="DL820">
        <f t="shared" si="2090"/>
        <v>0</v>
      </c>
      <c r="DM820">
        <f t="shared" si="2090"/>
        <v>0</v>
      </c>
      <c r="DN820">
        <f t="shared" ref="DN820:DW827" si="2091">IF($C820&lt;&gt;"",IF(BB820&gt;0,1,0),0)</f>
        <v>0</v>
      </c>
      <c r="DO820">
        <f t="shared" si="2091"/>
        <v>0</v>
      </c>
      <c r="DP820">
        <f t="shared" si="2091"/>
        <v>0</v>
      </c>
      <c r="DQ820">
        <f t="shared" si="2091"/>
        <v>0</v>
      </c>
      <c r="DR820">
        <f t="shared" si="2091"/>
        <v>0</v>
      </c>
      <c r="DS820">
        <f t="shared" si="2091"/>
        <v>0</v>
      </c>
      <c r="DT820">
        <f t="shared" si="2091"/>
        <v>0</v>
      </c>
      <c r="DU820">
        <f t="shared" si="2091"/>
        <v>0</v>
      </c>
      <c r="DV820">
        <f t="shared" si="2091"/>
        <v>0</v>
      </c>
      <c r="DW820">
        <f t="shared" si="2091"/>
        <v>0</v>
      </c>
      <c r="DX820">
        <f t="shared" ref="DX820:DZ826" si="2092">IF($C820&lt;&gt;"",IF(BL819&gt;0,1,0),0)</f>
        <v>0</v>
      </c>
      <c r="DY820">
        <f t="shared" si="2092"/>
        <v>0</v>
      </c>
      <c r="DZ820">
        <f t="shared" si="2092"/>
        <v>0</v>
      </c>
    </row>
    <row r="821" spans="1:130">
      <c r="A821" s="106"/>
      <c r="B821" s="19" t="s">
        <v>202</v>
      </c>
      <c r="C821" s="97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41"/>
      <c r="AG821" s="18"/>
      <c r="AH821" s="18"/>
      <c r="AI821" s="18"/>
      <c r="AJ821" s="41"/>
      <c r="AK821" s="41"/>
      <c r="AL821" s="41"/>
      <c r="AM821" s="41"/>
      <c r="AN821" s="41"/>
      <c r="AO821" s="41"/>
      <c r="AP821" s="41"/>
      <c r="AQ821" s="41"/>
      <c r="AR821" s="18"/>
      <c r="AS821" s="18"/>
      <c r="AT821" s="41"/>
      <c r="AU821" s="18">
        <v>2.5</v>
      </c>
      <c r="AV821" s="41"/>
      <c r="AW821" s="18"/>
      <c r="AX821" s="18"/>
      <c r="AY821" s="18"/>
      <c r="AZ821" s="18"/>
      <c r="BA821" s="18"/>
      <c r="BB821" s="18"/>
      <c r="BC821" s="18"/>
      <c r="BD821" s="18"/>
      <c r="BE821" s="25"/>
      <c r="BF821" s="18"/>
      <c r="BG821" s="18"/>
      <c r="BH821" s="18"/>
      <c r="BI821" s="18"/>
      <c r="BJ821" s="118"/>
      <c r="BK821" s="118"/>
      <c r="BL821" s="118"/>
      <c r="BM821" s="118">
        <v>0</v>
      </c>
      <c r="BN821" s="118">
        <v>0</v>
      </c>
      <c r="BO821" s="103"/>
      <c r="BP821">
        <f t="shared" si="2086"/>
        <v>0</v>
      </c>
      <c r="BQ821">
        <f t="shared" si="2086"/>
        <v>0</v>
      </c>
      <c r="BR821">
        <f t="shared" si="2086"/>
        <v>0</v>
      </c>
      <c r="BS821">
        <f t="shared" si="2086"/>
        <v>0</v>
      </c>
      <c r="BT821">
        <f t="shared" si="2086"/>
        <v>0</v>
      </c>
      <c r="BU821">
        <f t="shared" si="2086"/>
        <v>0</v>
      </c>
      <c r="BV821">
        <f t="shared" si="2086"/>
        <v>0</v>
      </c>
      <c r="BW821">
        <f t="shared" si="2086"/>
        <v>0</v>
      </c>
      <c r="BX821">
        <f t="shared" si="2086"/>
        <v>0</v>
      </c>
      <c r="BY821">
        <f t="shared" si="2086"/>
        <v>0</v>
      </c>
      <c r="BZ821">
        <f t="shared" si="2087"/>
        <v>0</v>
      </c>
      <c r="CA821">
        <f t="shared" si="2087"/>
        <v>0</v>
      </c>
      <c r="CB821">
        <f t="shared" si="2087"/>
        <v>0</v>
      </c>
      <c r="CC821">
        <f t="shared" si="2087"/>
        <v>0</v>
      </c>
      <c r="CD821">
        <f t="shared" si="2087"/>
        <v>0</v>
      </c>
      <c r="CE821">
        <f t="shared" si="2087"/>
        <v>0</v>
      </c>
      <c r="CF821">
        <f t="shared" si="2087"/>
        <v>0</v>
      </c>
      <c r="CG821">
        <f t="shared" si="2087"/>
        <v>0</v>
      </c>
      <c r="CH821">
        <f t="shared" si="2087"/>
        <v>0</v>
      </c>
      <c r="CI821">
        <f t="shared" si="2087"/>
        <v>0</v>
      </c>
      <c r="CJ821">
        <f t="shared" si="2088"/>
        <v>0</v>
      </c>
      <c r="CK821">
        <f t="shared" si="2088"/>
        <v>0</v>
      </c>
      <c r="CL821">
        <f t="shared" si="2088"/>
        <v>0</v>
      </c>
      <c r="CM821">
        <f t="shared" si="2088"/>
        <v>0</v>
      </c>
      <c r="CN821">
        <f t="shared" si="2088"/>
        <v>0</v>
      </c>
      <c r="CO821">
        <f t="shared" si="2088"/>
        <v>0</v>
      </c>
      <c r="CP821">
        <f t="shared" si="2088"/>
        <v>0</v>
      </c>
      <c r="CQ821">
        <f t="shared" si="2088"/>
        <v>0</v>
      </c>
      <c r="CR821">
        <f t="shared" si="2088"/>
        <v>0</v>
      </c>
      <c r="CS821">
        <f t="shared" si="2088"/>
        <v>0</v>
      </c>
      <c r="CT821">
        <f t="shared" si="2089"/>
        <v>0</v>
      </c>
      <c r="CU821">
        <f t="shared" si="2089"/>
        <v>0</v>
      </c>
      <c r="CV821">
        <f t="shared" si="2089"/>
        <v>0</v>
      </c>
      <c r="CW821">
        <f t="shared" si="2089"/>
        <v>0</v>
      </c>
      <c r="CX821">
        <f t="shared" si="2089"/>
        <v>0</v>
      </c>
      <c r="CY821">
        <f t="shared" si="2089"/>
        <v>0</v>
      </c>
      <c r="CZ821">
        <f t="shared" si="2089"/>
        <v>0</v>
      </c>
      <c r="DA821">
        <f t="shared" si="2089"/>
        <v>0</v>
      </c>
      <c r="DB821">
        <f t="shared" si="2089"/>
        <v>0</v>
      </c>
      <c r="DC821">
        <f t="shared" si="2089"/>
        <v>0</v>
      </c>
      <c r="DD821">
        <f t="shared" si="2090"/>
        <v>0</v>
      </c>
      <c r="DE821">
        <f t="shared" si="2090"/>
        <v>0</v>
      </c>
      <c r="DF821">
        <f t="shared" si="2090"/>
        <v>0</v>
      </c>
      <c r="DG821">
        <f t="shared" si="2090"/>
        <v>0</v>
      </c>
      <c r="DH821">
        <f t="shared" si="2090"/>
        <v>0</v>
      </c>
      <c r="DI821">
        <f t="shared" si="2090"/>
        <v>0</v>
      </c>
      <c r="DJ821">
        <f t="shared" si="2090"/>
        <v>0</v>
      </c>
      <c r="DK821">
        <f t="shared" si="2090"/>
        <v>0</v>
      </c>
      <c r="DL821">
        <f t="shared" si="2090"/>
        <v>0</v>
      </c>
      <c r="DM821">
        <f t="shared" si="2090"/>
        <v>0</v>
      </c>
      <c r="DN821">
        <f t="shared" si="2091"/>
        <v>0</v>
      </c>
      <c r="DO821">
        <f t="shared" si="2091"/>
        <v>0</v>
      </c>
      <c r="DP821">
        <f t="shared" si="2091"/>
        <v>0</v>
      </c>
      <c r="DQ821">
        <f t="shared" si="2091"/>
        <v>0</v>
      </c>
      <c r="DR821">
        <f t="shared" si="2091"/>
        <v>0</v>
      </c>
      <c r="DS821">
        <f t="shared" si="2091"/>
        <v>0</v>
      </c>
      <c r="DT821">
        <f t="shared" si="2091"/>
        <v>0</v>
      </c>
      <c r="DU821">
        <f t="shared" si="2091"/>
        <v>0</v>
      </c>
      <c r="DV821">
        <f t="shared" si="2091"/>
        <v>0</v>
      </c>
      <c r="DW821">
        <f t="shared" si="2091"/>
        <v>0</v>
      </c>
      <c r="DX821">
        <f t="shared" si="2092"/>
        <v>0</v>
      </c>
      <c r="DY821">
        <f t="shared" si="2092"/>
        <v>0</v>
      </c>
      <c r="DZ821">
        <f t="shared" si="2092"/>
        <v>0</v>
      </c>
    </row>
    <row r="822" spans="1:130">
      <c r="A822" s="106" t="str">
        <f>IF(LEFT(B823,1)&lt;&gt;"",IF(LEFT(B823,1)&lt;&gt;" ",COUNT($A$66:A818)+1,""),"")</f>
        <v/>
      </c>
      <c r="B822" s="59" t="s">
        <v>3</v>
      </c>
      <c r="C822" s="97"/>
      <c r="D822" s="18">
        <v>0</v>
      </c>
      <c r="E822" s="18">
        <v>0</v>
      </c>
      <c r="F822" s="18">
        <v>0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18">
        <v>0</v>
      </c>
      <c r="N822" s="18">
        <v>0.55899999999999994</v>
      </c>
      <c r="O822" s="18">
        <v>0.254</v>
      </c>
      <c r="P822" s="18">
        <v>2.1240000000000001</v>
      </c>
      <c r="Q822" s="18">
        <v>1.3340000000000001</v>
      </c>
      <c r="R822" s="18">
        <v>0.34300000000000003</v>
      </c>
      <c r="S822" s="18">
        <v>6.9000000000000006E-2</v>
      </c>
      <c r="T822" s="18">
        <v>0</v>
      </c>
      <c r="U822" s="18">
        <v>0.25600000000000001</v>
      </c>
      <c r="V822" s="18">
        <v>0.47099999999999997</v>
      </c>
      <c r="W822" s="18">
        <v>0.03</v>
      </c>
      <c r="X822" s="18">
        <v>0.30100000000000005</v>
      </c>
      <c r="Y822" s="18">
        <v>1.6739999999999999</v>
      </c>
      <c r="Z822" s="18">
        <v>3.581</v>
      </c>
      <c r="AA822" s="18">
        <v>1.4749999999999999</v>
      </c>
      <c r="AB822" s="18">
        <v>6.48</v>
      </c>
      <c r="AC822" s="18">
        <v>13.245000000000001</v>
      </c>
      <c r="AD822" s="18">
        <v>0</v>
      </c>
      <c r="AE822" s="18">
        <v>284.649</v>
      </c>
      <c r="AF822" s="18">
        <v>794.09300000000007</v>
      </c>
      <c r="AG822" s="18">
        <v>2492</v>
      </c>
      <c r="AH822" s="18">
        <v>2183.4929999999999</v>
      </c>
      <c r="AI822" s="41" t="s">
        <v>16</v>
      </c>
      <c r="AJ822" s="18">
        <v>8261.1759999999995</v>
      </c>
      <c r="AK822" s="18">
        <v>4816.24</v>
      </c>
      <c r="AL822" s="18">
        <v>7783.1419999999998</v>
      </c>
      <c r="AM822" s="18">
        <f>10851.139-10288</f>
        <v>563.13899999999921</v>
      </c>
      <c r="AN822" s="18">
        <f>13226.245-12713</f>
        <v>513.2450000000008</v>
      </c>
      <c r="AO822" s="18">
        <v>13830.567000000001</v>
      </c>
      <c r="AP822" s="18">
        <v>15484.710999999999</v>
      </c>
      <c r="AQ822" s="18">
        <v>15645.689999999999</v>
      </c>
      <c r="AR822" s="41" t="s">
        <v>16</v>
      </c>
      <c r="AS822" s="41" t="s">
        <v>16</v>
      </c>
      <c r="AT822" s="41" t="s">
        <v>16</v>
      </c>
      <c r="AU822" s="41" t="s">
        <v>16</v>
      </c>
      <c r="AV822" s="41" t="s">
        <v>16</v>
      </c>
      <c r="AW822" s="41" t="s">
        <v>16</v>
      </c>
      <c r="AX822" s="18">
        <v>10886.6572839</v>
      </c>
      <c r="AY822" s="18">
        <v>0</v>
      </c>
      <c r="AZ822" s="18">
        <v>0</v>
      </c>
      <c r="BA822" s="18">
        <v>0</v>
      </c>
      <c r="BB822" s="18">
        <v>0</v>
      </c>
      <c r="BC822" s="18">
        <v>1.5352999999999999E-3</v>
      </c>
      <c r="BD822" s="18">
        <v>0</v>
      </c>
      <c r="BE822" s="25">
        <v>0.53257969999999999</v>
      </c>
      <c r="BF822" s="41">
        <v>0.37004599999999999</v>
      </c>
      <c r="BG822" s="18">
        <v>0</v>
      </c>
      <c r="BH822" s="18">
        <v>0</v>
      </c>
      <c r="BI822" s="18">
        <v>0</v>
      </c>
      <c r="BJ822" s="34">
        <v>0</v>
      </c>
      <c r="BK822" s="34">
        <v>0.71299999999999997</v>
      </c>
      <c r="BL822" s="107">
        <v>5.7611000000000008E-3</v>
      </c>
      <c r="BM822" s="118">
        <v>0</v>
      </c>
      <c r="BN822" s="118">
        <v>0</v>
      </c>
      <c r="BO822" s="103"/>
      <c r="BP822">
        <f t="shared" si="2086"/>
        <v>0</v>
      </c>
      <c r="BQ822">
        <f t="shared" si="2086"/>
        <v>0</v>
      </c>
      <c r="BR822">
        <f t="shared" si="2086"/>
        <v>0</v>
      </c>
      <c r="BS822">
        <f t="shared" si="2086"/>
        <v>0</v>
      </c>
      <c r="BT822">
        <f t="shared" si="2086"/>
        <v>0</v>
      </c>
      <c r="BU822">
        <f t="shared" si="2086"/>
        <v>0</v>
      </c>
      <c r="BV822">
        <f t="shared" si="2086"/>
        <v>0</v>
      </c>
      <c r="BW822">
        <f t="shared" si="2086"/>
        <v>0</v>
      </c>
      <c r="BX822">
        <f t="shared" si="2086"/>
        <v>0</v>
      </c>
      <c r="BY822">
        <f t="shared" si="2086"/>
        <v>0</v>
      </c>
      <c r="BZ822">
        <f t="shared" si="2087"/>
        <v>0</v>
      </c>
      <c r="CA822">
        <f t="shared" si="2087"/>
        <v>0</v>
      </c>
      <c r="CB822">
        <f t="shared" si="2087"/>
        <v>0</v>
      </c>
      <c r="CC822">
        <f t="shared" si="2087"/>
        <v>0</v>
      </c>
      <c r="CD822">
        <f t="shared" si="2087"/>
        <v>0</v>
      </c>
      <c r="CE822">
        <f t="shared" si="2087"/>
        <v>0</v>
      </c>
      <c r="CF822">
        <f t="shared" si="2087"/>
        <v>0</v>
      </c>
      <c r="CG822">
        <f t="shared" si="2087"/>
        <v>0</v>
      </c>
      <c r="CH822">
        <f t="shared" si="2087"/>
        <v>0</v>
      </c>
      <c r="CI822">
        <f t="shared" si="2087"/>
        <v>0</v>
      </c>
      <c r="CJ822">
        <f t="shared" si="2088"/>
        <v>0</v>
      </c>
      <c r="CK822">
        <f t="shared" si="2088"/>
        <v>0</v>
      </c>
      <c r="CL822">
        <f t="shared" si="2088"/>
        <v>0</v>
      </c>
      <c r="CM822">
        <f t="shared" si="2088"/>
        <v>0</v>
      </c>
      <c r="CN822">
        <f t="shared" si="2088"/>
        <v>0</v>
      </c>
      <c r="CO822">
        <f t="shared" si="2088"/>
        <v>0</v>
      </c>
      <c r="CP822">
        <f t="shared" si="2088"/>
        <v>0</v>
      </c>
      <c r="CQ822">
        <f t="shared" si="2088"/>
        <v>0</v>
      </c>
      <c r="CR822">
        <f t="shared" si="2088"/>
        <v>0</v>
      </c>
      <c r="CS822">
        <f t="shared" si="2088"/>
        <v>0</v>
      </c>
      <c r="CT822">
        <f t="shared" si="2089"/>
        <v>0</v>
      </c>
      <c r="CU822">
        <f t="shared" si="2089"/>
        <v>0</v>
      </c>
      <c r="CV822">
        <f t="shared" si="2089"/>
        <v>0</v>
      </c>
      <c r="CW822">
        <f t="shared" si="2089"/>
        <v>0</v>
      </c>
      <c r="CX822">
        <f t="shared" si="2089"/>
        <v>0</v>
      </c>
      <c r="CY822">
        <f t="shared" si="2089"/>
        <v>0</v>
      </c>
      <c r="CZ822">
        <f t="shared" si="2089"/>
        <v>0</v>
      </c>
      <c r="DA822">
        <f t="shared" si="2089"/>
        <v>0</v>
      </c>
      <c r="DB822">
        <f t="shared" si="2089"/>
        <v>0</v>
      </c>
      <c r="DC822">
        <f t="shared" si="2089"/>
        <v>0</v>
      </c>
      <c r="DD822">
        <f t="shared" si="2090"/>
        <v>0</v>
      </c>
      <c r="DE822">
        <f t="shared" si="2090"/>
        <v>0</v>
      </c>
      <c r="DF822">
        <f t="shared" si="2090"/>
        <v>0</v>
      </c>
      <c r="DG822">
        <f t="shared" si="2090"/>
        <v>0</v>
      </c>
      <c r="DH822">
        <f t="shared" si="2090"/>
        <v>0</v>
      </c>
      <c r="DI822">
        <f t="shared" si="2090"/>
        <v>0</v>
      </c>
      <c r="DJ822">
        <f t="shared" si="2090"/>
        <v>0</v>
      </c>
      <c r="DK822">
        <f t="shared" si="2090"/>
        <v>0</v>
      </c>
      <c r="DL822">
        <f t="shared" si="2090"/>
        <v>0</v>
      </c>
      <c r="DM822">
        <f t="shared" si="2090"/>
        <v>0</v>
      </c>
      <c r="DN822">
        <f t="shared" si="2091"/>
        <v>0</v>
      </c>
      <c r="DO822">
        <f t="shared" si="2091"/>
        <v>0</v>
      </c>
      <c r="DP822">
        <f t="shared" si="2091"/>
        <v>0</v>
      </c>
      <c r="DQ822">
        <f t="shared" si="2091"/>
        <v>0</v>
      </c>
      <c r="DR822">
        <f t="shared" si="2091"/>
        <v>0</v>
      </c>
      <c r="DS822">
        <f t="shared" si="2091"/>
        <v>0</v>
      </c>
      <c r="DT822">
        <f t="shared" si="2091"/>
        <v>0</v>
      </c>
      <c r="DU822">
        <f t="shared" si="2091"/>
        <v>0</v>
      </c>
      <c r="DV822">
        <f t="shared" si="2091"/>
        <v>0</v>
      </c>
      <c r="DW822">
        <f t="shared" si="2091"/>
        <v>0</v>
      </c>
      <c r="DX822">
        <f t="shared" si="2092"/>
        <v>0</v>
      </c>
      <c r="DY822">
        <f t="shared" si="2092"/>
        <v>0</v>
      </c>
      <c r="DZ822">
        <f t="shared" si="2092"/>
        <v>0</v>
      </c>
    </row>
    <row r="823" spans="1:130">
      <c r="A823" s="106"/>
      <c r="B823" s="19" t="s">
        <v>18</v>
      </c>
      <c r="C823" s="97"/>
      <c r="D823" s="18">
        <v>0</v>
      </c>
      <c r="E823" s="18">
        <v>0</v>
      </c>
      <c r="F823" s="18">
        <v>0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18">
        <v>0</v>
      </c>
      <c r="N823" s="18">
        <v>0</v>
      </c>
      <c r="O823" s="18">
        <v>0</v>
      </c>
      <c r="P823" s="18">
        <v>0</v>
      </c>
      <c r="Q823" s="18">
        <v>0</v>
      </c>
      <c r="R823" s="18">
        <v>0</v>
      </c>
      <c r="S823" s="18">
        <v>0</v>
      </c>
      <c r="T823" s="18">
        <v>0</v>
      </c>
      <c r="U823" s="18">
        <v>0</v>
      </c>
      <c r="V823" s="18">
        <v>0</v>
      </c>
      <c r="W823" s="18">
        <v>0</v>
      </c>
      <c r="X823" s="18">
        <v>0</v>
      </c>
      <c r="Y823" s="18">
        <v>0</v>
      </c>
      <c r="Z823" s="18">
        <v>1725.0525000000002</v>
      </c>
      <c r="AA823" s="18">
        <v>1935</v>
      </c>
      <c r="AB823" s="18">
        <v>925</v>
      </c>
      <c r="AC823" s="18">
        <v>950</v>
      </c>
      <c r="AD823" s="18">
        <v>4250</v>
      </c>
      <c r="AE823" s="18">
        <v>6540.7914999999994</v>
      </c>
      <c r="AF823" s="18">
        <v>7219.7142249999979</v>
      </c>
      <c r="AG823" s="18">
        <v>5829</v>
      </c>
      <c r="AH823" s="18">
        <v>5618.973</v>
      </c>
      <c r="AI823" s="18">
        <v>5883</v>
      </c>
      <c r="AJ823" s="18">
        <v>8983</v>
      </c>
      <c r="AK823" s="18">
        <v>0</v>
      </c>
      <c r="AL823" s="18">
        <v>0</v>
      </c>
      <c r="AM823" s="18">
        <v>0</v>
      </c>
      <c r="AN823" s="18">
        <v>0</v>
      </c>
      <c r="AO823" s="18">
        <v>0</v>
      </c>
      <c r="AP823" s="18">
        <v>0</v>
      </c>
      <c r="AQ823" s="18">
        <v>0</v>
      </c>
      <c r="AR823" s="18">
        <v>0</v>
      </c>
      <c r="AS823" s="18">
        <v>0</v>
      </c>
      <c r="AT823" s="18">
        <v>0</v>
      </c>
      <c r="AU823" s="18">
        <v>0</v>
      </c>
      <c r="AV823" s="18">
        <v>0</v>
      </c>
      <c r="AW823" s="18">
        <v>0</v>
      </c>
      <c r="AX823" s="18">
        <v>0</v>
      </c>
      <c r="AY823" s="18">
        <v>0</v>
      </c>
      <c r="AZ823" s="18">
        <v>0</v>
      </c>
      <c r="BA823" s="18">
        <v>0</v>
      </c>
      <c r="BB823" s="18">
        <v>0</v>
      </c>
      <c r="BC823" s="18">
        <v>0</v>
      </c>
      <c r="BD823" s="18">
        <v>0</v>
      </c>
      <c r="BE823" s="25">
        <v>0</v>
      </c>
      <c r="BF823" s="18">
        <v>0</v>
      </c>
      <c r="BG823" s="18">
        <v>0</v>
      </c>
      <c r="BH823" s="18">
        <v>0</v>
      </c>
      <c r="BI823" s="18">
        <v>0</v>
      </c>
      <c r="BJ823" s="118">
        <v>0</v>
      </c>
      <c r="BK823" s="118">
        <v>0</v>
      </c>
      <c r="BL823" s="118">
        <v>0</v>
      </c>
      <c r="BM823" s="118">
        <v>0</v>
      </c>
      <c r="BN823" s="118">
        <v>0</v>
      </c>
      <c r="BO823" s="103"/>
      <c r="BP823">
        <f t="shared" si="2086"/>
        <v>0</v>
      </c>
      <c r="BQ823">
        <f t="shared" si="2086"/>
        <v>0</v>
      </c>
      <c r="BR823">
        <f t="shared" si="2086"/>
        <v>0</v>
      </c>
      <c r="BS823">
        <f t="shared" si="2086"/>
        <v>0</v>
      </c>
      <c r="BT823">
        <f t="shared" si="2086"/>
        <v>0</v>
      </c>
      <c r="BU823">
        <f t="shared" si="2086"/>
        <v>0</v>
      </c>
      <c r="BV823">
        <f t="shared" si="2086"/>
        <v>0</v>
      </c>
      <c r="BW823">
        <f t="shared" si="2086"/>
        <v>0</v>
      </c>
      <c r="BX823">
        <f t="shared" si="2086"/>
        <v>0</v>
      </c>
      <c r="BY823">
        <f t="shared" si="2086"/>
        <v>0</v>
      </c>
      <c r="BZ823">
        <f t="shared" si="2087"/>
        <v>0</v>
      </c>
      <c r="CA823">
        <f t="shared" si="2087"/>
        <v>0</v>
      </c>
      <c r="CB823">
        <f t="shared" si="2087"/>
        <v>0</v>
      </c>
      <c r="CC823">
        <f t="shared" si="2087"/>
        <v>0</v>
      </c>
      <c r="CD823">
        <f t="shared" si="2087"/>
        <v>0</v>
      </c>
      <c r="CE823">
        <f t="shared" si="2087"/>
        <v>0</v>
      </c>
      <c r="CF823">
        <f t="shared" si="2087"/>
        <v>0</v>
      </c>
      <c r="CG823">
        <f t="shared" si="2087"/>
        <v>0</v>
      </c>
      <c r="CH823">
        <f t="shared" si="2087"/>
        <v>0</v>
      </c>
      <c r="CI823">
        <f t="shared" si="2087"/>
        <v>0</v>
      </c>
      <c r="CJ823">
        <f t="shared" si="2088"/>
        <v>0</v>
      </c>
      <c r="CK823">
        <f t="shared" si="2088"/>
        <v>0</v>
      </c>
      <c r="CL823">
        <f t="shared" si="2088"/>
        <v>0</v>
      </c>
      <c r="CM823">
        <f t="shared" si="2088"/>
        <v>0</v>
      </c>
      <c r="CN823">
        <f t="shared" si="2088"/>
        <v>0</v>
      </c>
      <c r="CO823">
        <f t="shared" si="2088"/>
        <v>0</v>
      </c>
      <c r="CP823">
        <f t="shared" si="2088"/>
        <v>0</v>
      </c>
      <c r="CQ823">
        <f t="shared" si="2088"/>
        <v>0</v>
      </c>
      <c r="CR823">
        <f t="shared" si="2088"/>
        <v>0</v>
      </c>
      <c r="CS823">
        <f t="shared" si="2088"/>
        <v>0</v>
      </c>
      <c r="CT823">
        <f t="shared" si="2089"/>
        <v>0</v>
      </c>
      <c r="CU823">
        <f t="shared" si="2089"/>
        <v>0</v>
      </c>
      <c r="CV823">
        <f t="shared" si="2089"/>
        <v>0</v>
      </c>
      <c r="CW823">
        <f t="shared" si="2089"/>
        <v>0</v>
      </c>
      <c r="CX823">
        <f t="shared" si="2089"/>
        <v>0</v>
      </c>
      <c r="CY823">
        <f t="shared" si="2089"/>
        <v>0</v>
      </c>
      <c r="CZ823">
        <f t="shared" si="2089"/>
        <v>0</v>
      </c>
      <c r="DA823">
        <f t="shared" si="2089"/>
        <v>0</v>
      </c>
      <c r="DB823">
        <f t="shared" si="2089"/>
        <v>0</v>
      </c>
      <c r="DC823">
        <f t="shared" si="2089"/>
        <v>0</v>
      </c>
      <c r="DD823">
        <f t="shared" si="2090"/>
        <v>0</v>
      </c>
      <c r="DE823">
        <f t="shared" si="2090"/>
        <v>0</v>
      </c>
      <c r="DF823">
        <f t="shared" si="2090"/>
        <v>0</v>
      </c>
      <c r="DG823">
        <f t="shared" si="2090"/>
        <v>0</v>
      </c>
      <c r="DH823">
        <f t="shared" si="2090"/>
        <v>0</v>
      </c>
      <c r="DI823">
        <f t="shared" si="2090"/>
        <v>0</v>
      </c>
      <c r="DJ823">
        <f t="shared" si="2090"/>
        <v>0</v>
      </c>
      <c r="DK823">
        <f t="shared" si="2090"/>
        <v>0</v>
      </c>
      <c r="DL823">
        <f t="shared" si="2090"/>
        <v>0</v>
      </c>
      <c r="DM823">
        <f t="shared" si="2090"/>
        <v>0</v>
      </c>
      <c r="DN823">
        <f t="shared" si="2091"/>
        <v>0</v>
      </c>
      <c r="DO823">
        <f t="shared" si="2091"/>
        <v>0</v>
      </c>
      <c r="DP823">
        <f t="shared" si="2091"/>
        <v>0</v>
      </c>
      <c r="DQ823">
        <f t="shared" si="2091"/>
        <v>0</v>
      </c>
      <c r="DR823">
        <f t="shared" si="2091"/>
        <v>0</v>
      </c>
      <c r="DS823">
        <f t="shared" si="2091"/>
        <v>0</v>
      </c>
      <c r="DT823">
        <f t="shared" si="2091"/>
        <v>0</v>
      </c>
      <c r="DU823">
        <f t="shared" si="2091"/>
        <v>0</v>
      </c>
      <c r="DV823">
        <f t="shared" si="2091"/>
        <v>0</v>
      </c>
      <c r="DW823">
        <f t="shared" si="2091"/>
        <v>0</v>
      </c>
      <c r="DX823">
        <f t="shared" si="2092"/>
        <v>0</v>
      </c>
      <c r="DY823">
        <f t="shared" si="2092"/>
        <v>0</v>
      </c>
      <c r="DZ823">
        <f t="shared" si="2092"/>
        <v>0</v>
      </c>
    </row>
    <row r="824" spans="1:130">
      <c r="A824" s="106"/>
      <c r="B824" s="55" t="s">
        <v>25</v>
      </c>
      <c r="C824" s="97"/>
      <c r="D824" s="18">
        <v>0</v>
      </c>
      <c r="E824" s="18">
        <v>0</v>
      </c>
      <c r="F824" s="18">
        <v>0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18">
        <v>0</v>
      </c>
      <c r="N824" s="18">
        <v>0</v>
      </c>
      <c r="O824" s="18">
        <v>0</v>
      </c>
      <c r="P824" s="18">
        <v>0</v>
      </c>
      <c r="Q824" s="18">
        <v>0</v>
      </c>
      <c r="R824" s="18">
        <v>0</v>
      </c>
      <c r="S824" s="18">
        <v>0</v>
      </c>
      <c r="T824" s="18">
        <v>0</v>
      </c>
      <c r="U824" s="18">
        <v>0</v>
      </c>
      <c r="V824" s="18">
        <v>0</v>
      </c>
      <c r="W824" s="18">
        <v>0</v>
      </c>
      <c r="X824" s="18">
        <v>0</v>
      </c>
      <c r="Y824" s="18">
        <v>0</v>
      </c>
      <c r="Z824" s="18">
        <v>0</v>
      </c>
      <c r="AA824" s="18">
        <v>0</v>
      </c>
      <c r="AB824" s="18">
        <v>0</v>
      </c>
      <c r="AC824" s="18">
        <v>0</v>
      </c>
      <c r="AD824" s="18">
        <v>0</v>
      </c>
      <c r="AE824" s="18">
        <v>4900</v>
      </c>
      <c r="AF824" s="18">
        <v>5292</v>
      </c>
      <c r="AG824" s="18">
        <v>0</v>
      </c>
      <c r="AH824" s="18">
        <v>0</v>
      </c>
      <c r="AI824" s="18">
        <v>0</v>
      </c>
      <c r="AJ824" s="18">
        <v>1200</v>
      </c>
      <c r="AK824" s="18">
        <v>0</v>
      </c>
      <c r="AL824" s="18">
        <v>0</v>
      </c>
      <c r="AM824" s="18">
        <v>0</v>
      </c>
      <c r="AN824" s="18">
        <v>0</v>
      </c>
      <c r="AO824" s="18">
        <v>0</v>
      </c>
      <c r="AP824" s="18">
        <v>0</v>
      </c>
      <c r="AQ824" s="18">
        <v>0</v>
      </c>
      <c r="AR824" s="18">
        <v>0</v>
      </c>
      <c r="AS824" s="18">
        <v>1200</v>
      </c>
      <c r="AT824" s="18">
        <v>0</v>
      </c>
      <c r="AU824" s="18">
        <v>0</v>
      </c>
      <c r="AV824" s="18">
        <v>30</v>
      </c>
      <c r="AW824" s="18">
        <v>30</v>
      </c>
      <c r="AX824" s="18">
        <v>0</v>
      </c>
      <c r="AY824" s="18">
        <v>0</v>
      </c>
      <c r="AZ824" s="18">
        <v>0</v>
      </c>
      <c r="BA824" s="18">
        <v>0</v>
      </c>
      <c r="BB824" s="18">
        <v>0</v>
      </c>
      <c r="BC824" s="18">
        <v>0</v>
      </c>
      <c r="BD824" s="18">
        <v>0</v>
      </c>
      <c r="BE824" s="25">
        <v>0</v>
      </c>
      <c r="BF824" s="18">
        <v>0</v>
      </c>
      <c r="BG824" s="18">
        <v>0</v>
      </c>
      <c r="BH824" s="18">
        <v>0</v>
      </c>
      <c r="BI824" s="18">
        <v>0</v>
      </c>
      <c r="BJ824" s="118">
        <v>0</v>
      </c>
      <c r="BK824" s="118">
        <v>0</v>
      </c>
      <c r="BL824" s="118">
        <v>0</v>
      </c>
      <c r="BM824" s="118">
        <v>0</v>
      </c>
      <c r="BN824" s="118">
        <v>0</v>
      </c>
      <c r="BO824" s="103"/>
      <c r="BP824">
        <f t="shared" si="2086"/>
        <v>0</v>
      </c>
      <c r="BQ824">
        <f t="shared" si="2086"/>
        <v>0</v>
      </c>
      <c r="BR824">
        <f t="shared" si="2086"/>
        <v>0</v>
      </c>
      <c r="BS824">
        <f t="shared" si="2086"/>
        <v>0</v>
      </c>
      <c r="BT824">
        <f t="shared" si="2086"/>
        <v>0</v>
      </c>
      <c r="BU824">
        <f t="shared" si="2086"/>
        <v>0</v>
      </c>
      <c r="BV824">
        <f t="shared" si="2086"/>
        <v>0</v>
      </c>
      <c r="BW824">
        <f t="shared" si="2086"/>
        <v>0</v>
      </c>
      <c r="BX824">
        <f t="shared" si="2086"/>
        <v>0</v>
      </c>
      <c r="BY824">
        <f t="shared" si="2086"/>
        <v>0</v>
      </c>
      <c r="BZ824">
        <f t="shared" si="2087"/>
        <v>0</v>
      </c>
      <c r="CA824">
        <f t="shared" si="2087"/>
        <v>0</v>
      </c>
      <c r="CB824">
        <f t="shared" si="2087"/>
        <v>0</v>
      </c>
      <c r="CC824">
        <f t="shared" si="2087"/>
        <v>0</v>
      </c>
      <c r="CD824">
        <f t="shared" si="2087"/>
        <v>0</v>
      </c>
      <c r="CE824">
        <f t="shared" si="2087"/>
        <v>0</v>
      </c>
      <c r="CF824">
        <f t="shared" si="2087"/>
        <v>0</v>
      </c>
      <c r="CG824">
        <f t="shared" si="2087"/>
        <v>0</v>
      </c>
      <c r="CH824">
        <f t="shared" si="2087"/>
        <v>0</v>
      </c>
      <c r="CI824">
        <f t="shared" si="2087"/>
        <v>0</v>
      </c>
      <c r="CJ824">
        <f t="shared" si="2088"/>
        <v>0</v>
      </c>
      <c r="CK824">
        <f t="shared" si="2088"/>
        <v>0</v>
      </c>
      <c r="CL824">
        <f t="shared" si="2088"/>
        <v>0</v>
      </c>
      <c r="CM824">
        <f t="shared" si="2088"/>
        <v>0</v>
      </c>
      <c r="CN824">
        <f t="shared" si="2088"/>
        <v>0</v>
      </c>
      <c r="CO824">
        <f t="shared" si="2088"/>
        <v>0</v>
      </c>
      <c r="CP824">
        <f t="shared" si="2088"/>
        <v>0</v>
      </c>
      <c r="CQ824">
        <f t="shared" si="2088"/>
        <v>0</v>
      </c>
      <c r="CR824">
        <f t="shared" si="2088"/>
        <v>0</v>
      </c>
      <c r="CS824">
        <f t="shared" si="2088"/>
        <v>0</v>
      </c>
      <c r="CT824">
        <f t="shared" si="2089"/>
        <v>0</v>
      </c>
      <c r="CU824">
        <f t="shared" si="2089"/>
        <v>0</v>
      </c>
      <c r="CV824">
        <f t="shared" si="2089"/>
        <v>0</v>
      </c>
      <c r="CW824">
        <f t="shared" si="2089"/>
        <v>0</v>
      </c>
      <c r="CX824">
        <f t="shared" si="2089"/>
        <v>0</v>
      </c>
      <c r="CY824">
        <f t="shared" si="2089"/>
        <v>0</v>
      </c>
      <c r="CZ824">
        <f t="shared" si="2089"/>
        <v>0</v>
      </c>
      <c r="DA824">
        <f t="shared" si="2089"/>
        <v>0</v>
      </c>
      <c r="DB824">
        <f t="shared" si="2089"/>
        <v>0</v>
      </c>
      <c r="DC824">
        <f t="shared" si="2089"/>
        <v>0</v>
      </c>
      <c r="DD824">
        <f t="shared" si="2090"/>
        <v>0</v>
      </c>
      <c r="DE824">
        <f t="shared" si="2090"/>
        <v>0</v>
      </c>
      <c r="DF824">
        <f t="shared" si="2090"/>
        <v>0</v>
      </c>
      <c r="DG824">
        <f t="shared" si="2090"/>
        <v>0</v>
      </c>
      <c r="DH824">
        <f t="shared" si="2090"/>
        <v>0</v>
      </c>
      <c r="DI824">
        <f t="shared" si="2090"/>
        <v>0</v>
      </c>
      <c r="DJ824">
        <f t="shared" si="2090"/>
        <v>0</v>
      </c>
      <c r="DK824">
        <f t="shared" si="2090"/>
        <v>0</v>
      </c>
      <c r="DL824">
        <f t="shared" si="2090"/>
        <v>0</v>
      </c>
      <c r="DM824">
        <f t="shared" si="2090"/>
        <v>0</v>
      </c>
      <c r="DN824">
        <f t="shared" si="2091"/>
        <v>0</v>
      </c>
      <c r="DO824">
        <f t="shared" si="2091"/>
        <v>0</v>
      </c>
      <c r="DP824">
        <f t="shared" si="2091"/>
        <v>0</v>
      </c>
      <c r="DQ824">
        <f t="shared" si="2091"/>
        <v>0</v>
      </c>
      <c r="DR824">
        <f t="shared" si="2091"/>
        <v>0</v>
      </c>
      <c r="DS824">
        <f t="shared" si="2091"/>
        <v>0</v>
      </c>
      <c r="DT824">
        <f t="shared" si="2091"/>
        <v>0</v>
      </c>
      <c r="DU824">
        <f t="shared" si="2091"/>
        <v>0</v>
      </c>
      <c r="DV824">
        <f t="shared" si="2091"/>
        <v>0</v>
      </c>
      <c r="DW824">
        <f t="shared" si="2091"/>
        <v>0</v>
      </c>
      <c r="DX824">
        <f t="shared" si="2092"/>
        <v>0</v>
      </c>
      <c r="DY824">
        <f t="shared" si="2092"/>
        <v>0</v>
      </c>
      <c r="DZ824">
        <f t="shared" si="2092"/>
        <v>0</v>
      </c>
    </row>
    <row r="825" spans="1:130">
      <c r="A825" s="106" t="str">
        <f>IF(LEFT(B824,1)&lt;&gt;"",IF(LEFT(B824,1)&lt;&gt;" ",COUNT($A$66:A822)+1,""),"")</f>
        <v/>
      </c>
      <c r="B825" s="59" t="s">
        <v>205</v>
      </c>
      <c r="C825" s="97"/>
      <c r="D825" s="18">
        <v>0</v>
      </c>
      <c r="E825" s="18">
        <v>0</v>
      </c>
      <c r="F825" s="18">
        <v>0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18">
        <v>0</v>
      </c>
      <c r="N825" s="18">
        <v>1.597</v>
      </c>
      <c r="O825" s="18">
        <v>0</v>
      </c>
      <c r="P825" s="18">
        <v>7.6039999999999992</v>
      </c>
      <c r="Q825" s="18">
        <v>6.1669999999999998</v>
      </c>
      <c r="R825" s="18">
        <v>5.7530000000000001</v>
      </c>
      <c r="S825" s="18">
        <v>3.9609999999999999</v>
      </c>
      <c r="T825" s="18">
        <v>2.64</v>
      </c>
      <c r="U825" s="18">
        <v>6.7000000000000004E-2</v>
      </c>
      <c r="V825" s="18">
        <v>0</v>
      </c>
      <c r="W825" s="18">
        <v>0</v>
      </c>
      <c r="X825" s="18">
        <v>0</v>
      </c>
      <c r="Y825" s="18">
        <v>2.8690000000000002</v>
      </c>
      <c r="Z825" s="18">
        <v>18.580000000000002</v>
      </c>
      <c r="AA825" s="18">
        <v>16.739000000000001</v>
      </c>
      <c r="AB825" s="18">
        <v>75.361999999999995</v>
      </c>
      <c r="AC825" s="41">
        <v>227.25700000000001</v>
      </c>
      <c r="AD825" s="41" t="s">
        <v>16</v>
      </c>
      <c r="AE825" s="41" t="s">
        <v>16</v>
      </c>
      <c r="AF825" s="41" t="s">
        <v>16</v>
      </c>
      <c r="AG825" s="41" t="s">
        <v>16</v>
      </c>
      <c r="AH825" s="41" t="s">
        <v>16</v>
      </c>
      <c r="AI825" s="41" t="s">
        <v>16</v>
      </c>
      <c r="AJ825" s="41" t="s">
        <v>16</v>
      </c>
      <c r="AK825" s="18">
        <v>1518.2359999999999</v>
      </c>
      <c r="AL825" s="18">
        <v>1864.011</v>
      </c>
      <c r="AM825" s="18">
        <v>2063.5140000000001</v>
      </c>
      <c r="AN825" s="18">
        <v>2060.808</v>
      </c>
      <c r="AO825" s="18">
        <v>1976.915</v>
      </c>
      <c r="AP825" s="18">
        <v>2392.634</v>
      </c>
      <c r="AQ825" s="18">
        <v>2683.2219999999998</v>
      </c>
      <c r="AR825" s="18">
        <v>2557.7774669</v>
      </c>
      <c r="AS825" s="18">
        <v>12.771086499999999</v>
      </c>
      <c r="AT825" s="18">
        <v>3.7953201000000001</v>
      </c>
      <c r="AU825" s="18">
        <v>3.8369939999999998</v>
      </c>
      <c r="AV825" s="18">
        <v>11.5029345</v>
      </c>
      <c r="AW825" s="18">
        <v>0</v>
      </c>
      <c r="AX825" s="18">
        <v>0</v>
      </c>
      <c r="AY825" s="18">
        <v>0</v>
      </c>
      <c r="AZ825" s="18">
        <v>0</v>
      </c>
      <c r="BA825" s="18">
        <v>0</v>
      </c>
      <c r="BB825" s="18">
        <v>0</v>
      </c>
      <c r="BC825" s="18">
        <v>0</v>
      </c>
      <c r="BD825" s="18">
        <v>0</v>
      </c>
      <c r="BE825" s="25">
        <v>0</v>
      </c>
      <c r="BF825" s="18">
        <v>0</v>
      </c>
      <c r="BG825" s="18">
        <v>0</v>
      </c>
      <c r="BH825" s="18">
        <v>0</v>
      </c>
      <c r="BI825" s="18">
        <v>0</v>
      </c>
      <c r="BJ825" s="118">
        <v>0</v>
      </c>
      <c r="BK825" s="118">
        <v>0</v>
      </c>
      <c r="BL825" s="118">
        <v>0</v>
      </c>
      <c r="BM825" s="118">
        <v>0</v>
      </c>
      <c r="BN825" s="118">
        <v>0</v>
      </c>
      <c r="BO825" s="103"/>
      <c r="BP825">
        <f t="shared" si="2086"/>
        <v>0</v>
      </c>
      <c r="BQ825">
        <f t="shared" si="2086"/>
        <v>0</v>
      </c>
      <c r="BR825">
        <f t="shared" si="2086"/>
        <v>0</v>
      </c>
      <c r="BS825">
        <f t="shared" si="2086"/>
        <v>0</v>
      </c>
      <c r="BT825">
        <f t="shared" si="2086"/>
        <v>0</v>
      </c>
      <c r="BU825">
        <f t="shared" si="2086"/>
        <v>0</v>
      </c>
      <c r="BV825">
        <f t="shared" si="2086"/>
        <v>0</v>
      </c>
      <c r="BW825">
        <f t="shared" si="2086"/>
        <v>0</v>
      </c>
      <c r="BX825">
        <f t="shared" si="2086"/>
        <v>0</v>
      </c>
      <c r="BY825">
        <f t="shared" si="2086"/>
        <v>0</v>
      </c>
      <c r="BZ825">
        <f t="shared" si="2087"/>
        <v>0</v>
      </c>
      <c r="CA825">
        <f t="shared" si="2087"/>
        <v>0</v>
      </c>
      <c r="CB825">
        <f t="shared" si="2087"/>
        <v>0</v>
      </c>
      <c r="CC825">
        <f t="shared" si="2087"/>
        <v>0</v>
      </c>
      <c r="CD825">
        <f t="shared" si="2087"/>
        <v>0</v>
      </c>
      <c r="CE825">
        <f t="shared" si="2087"/>
        <v>0</v>
      </c>
      <c r="CF825">
        <f t="shared" si="2087"/>
        <v>0</v>
      </c>
      <c r="CG825">
        <f t="shared" si="2087"/>
        <v>0</v>
      </c>
      <c r="CH825">
        <f t="shared" si="2087"/>
        <v>0</v>
      </c>
      <c r="CI825">
        <f t="shared" si="2087"/>
        <v>0</v>
      </c>
      <c r="CJ825">
        <f t="shared" si="2088"/>
        <v>0</v>
      </c>
      <c r="CK825">
        <f t="shared" si="2088"/>
        <v>0</v>
      </c>
      <c r="CL825">
        <f t="shared" si="2088"/>
        <v>0</v>
      </c>
      <c r="CM825">
        <f t="shared" si="2088"/>
        <v>0</v>
      </c>
      <c r="CN825">
        <f t="shared" si="2088"/>
        <v>0</v>
      </c>
      <c r="CO825">
        <f t="shared" si="2088"/>
        <v>0</v>
      </c>
      <c r="CP825">
        <f t="shared" si="2088"/>
        <v>0</v>
      </c>
      <c r="CQ825">
        <f t="shared" si="2088"/>
        <v>0</v>
      </c>
      <c r="CR825">
        <f t="shared" si="2088"/>
        <v>0</v>
      </c>
      <c r="CS825">
        <f t="shared" si="2088"/>
        <v>0</v>
      </c>
      <c r="CT825">
        <f t="shared" si="2089"/>
        <v>0</v>
      </c>
      <c r="CU825">
        <f t="shared" si="2089"/>
        <v>0</v>
      </c>
      <c r="CV825">
        <f t="shared" si="2089"/>
        <v>0</v>
      </c>
      <c r="CW825">
        <f t="shared" si="2089"/>
        <v>0</v>
      </c>
      <c r="CX825">
        <f t="shared" si="2089"/>
        <v>0</v>
      </c>
      <c r="CY825">
        <f t="shared" si="2089"/>
        <v>0</v>
      </c>
      <c r="CZ825">
        <f t="shared" si="2089"/>
        <v>0</v>
      </c>
      <c r="DA825">
        <f t="shared" si="2089"/>
        <v>0</v>
      </c>
      <c r="DB825">
        <f t="shared" si="2089"/>
        <v>0</v>
      </c>
      <c r="DC825">
        <f t="shared" si="2089"/>
        <v>0</v>
      </c>
      <c r="DD825">
        <f t="shared" si="2090"/>
        <v>0</v>
      </c>
      <c r="DE825">
        <f t="shared" si="2090"/>
        <v>0</v>
      </c>
      <c r="DF825">
        <f t="shared" si="2090"/>
        <v>0</v>
      </c>
      <c r="DG825">
        <f t="shared" si="2090"/>
        <v>0</v>
      </c>
      <c r="DH825">
        <f t="shared" si="2090"/>
        <v>0</v>
      </c>
      <c r="DI825">
        <f t="shared" si="2090"/>
        <v>0</v>
      </c>
      <c r="DJ825">
        <f t="shared" si="2090"/>
        <v>0</v>
      </c>
      <c r="DK825">
        <f t="shared" si="2090"/>
        <v>0</v>
      </c>
      <c r="DL825">
        <f t="shared" si="2090"/>
        <v>0</v>
      </c>
      <c r="DM825">
        <f t="shared" si="2090"/>
        <v>0</v>
      </c>
      <c r="DN825">
        <f t="shared" si="2091"/>
        <v>0</v>
      </c>
      <c r="DO825">
        <f t="shared" si="2091"/>
        <v>0</v>
      </c>
      <c r="DP825">
        <f t="shared" si="2091"/>
        <v>0</v>
      </c>
      <c r="DQ825">
        <f t="shared" si="2091"/>
        <v>0</v>
      </c>
      <c r="DR825">
        <f t="shared" si="2091"/>
        <v>0</v>
      </c>
      <c r="DS825">
        <f t="shared" si="2091"/>
        <v>0</v>
      </c>
      <c r="DT825">
        <f t="shared" si="2091"/>
        <v>0</v>
      </c>
      <c r="DU825">
        <f t="shared" si="2091"/>
        <v>0</v>
      </c>
      <c r="DV825">
        <f t="shared" si="2091"/>
        <v>0</v>
      </c>
      <c r="DW825">
        <f t="shared" si="2091"/>
        <v>0</v>
      </c>
      <c r="DX825">
        <f t="shared" si="2092"/>
        <v>0</v>
      </c>
      <c r="DY825">
        <f t="shared" si="2092"/>
        <v>0</v>
      </c>
      <c r="DZ825">
        <f t="shared" si="2092"/>
        <v>0</v>
      </c>
    </row>
    <row r="826" spans="1:130">
      <c r="A826" s="106"/>
      <c r="B826" s="55" t="s">
        <v>21</v>
      </c>
      <c r="C826" s="97"/>
      <c r="D826" s="18">
        <v>0</v>
      </c>
      <c r="E826" s="18">
        <v>0</v>
      </c>
      <c r="F826" s="18">
        <v>0</v>
      </c>
      <c r="G826" s="18">
        <v>0</v>
      </c>
      <c r="H826" s="18">
        <v>0</v>
      </c>
      <c r="I826" s="18">
        <v>0</v>
      </c>
      <c r="J826" s="18">
        <v>0</v>
      </c>
      <c r="K826" s="18">
        <v>290</v>
      </c>
      <c r="L826" s="18">
        <v>0</v>
      </c>
      <c r="M826" s="18">
        <v>0</v>
      </c>
      <c r="N826" s="18">
        <v>112</v>
      </c>
      <c r="O826" s="18">
        <v>0</v>
      </c>
      <c r="P826" s="18">
        <v>0</v>
      </c>
      <c r="Q826" s="18">
        <v>0</v>
      </c>
      <c r="R826" s="18">
        <v>0</v>
      </c>
      <c r="S826" s="18">
        <v>0</v>
      </c>
      <c r="T826" s="18">
        <v>0</v>
      </c>
      <c r="U826" s="18">
        <v>0</v>
      </c>
      <c r="V826" s="18">
        <v>0</v>
      </c>
      <c r="W826" s="18">
        <v>0</v>
      </c>
      <c r="X826" s="18">
        <v>0</v>
      </c>
      <c r="Y826" s="18">
        <v>0</v>
      </c>
      <c r="Z826" s="18">
        <v>0</v>
      </c>
      <c r="AA826" s="18">
        <v>0</v>
      </c>
      <c r="AB826" s="18">
        <v>6045</v>
      </c>
      <c r="AC826" s="18">
        <v>0</v>
      </c>
      <c r="AD826" s="18">
        <v>0</v>
      </c>
      <c r="AE826" s="18">
        <v>0</v>
      </c>
      <c r="AF826" s="18">
        <v>0</v>
      </c>
      <c r="AG826" s="18">
        <v>0</v>
      </c>
      <c r="AH826" s="18">
        <v>0</v>
      </c>
      <c r="AI826" s="18">
        <v>0</v>
      </c>
      <c r="AJ826" s="18">
        <v>0</v>
      </c>
      <c r="AK826" s="18">
        <v>0</v>
      </c>
      <c r="AL826" s="18">
        <v>0</v>
      </c>
      <c r="AM826" s="18">
        <v>0</v>
      </c>
      <c r="AN826" s="18">
        <v>0</v>
      </c>
      <c r="AO826" s="18">
        <v>0</v>
      </c>
      <c r="AP826" s="18">
        <v>0</v>
      </c>
      <c r="AQ826" s="18">
        <v>0</v>
      </c>
      <c r="AR826" s="18">
        <v>0</v>
      </c>
      <c r="AS826" s="18">
        <v>0</v>
      </c>
      <c r="AT826" s="18">
        <v>0</v>
      </c>
      <c r="AU826" s="18">
        <v>0</v>
      </c>
      <c r="AV826" s="18">
        <v>0</v>
      </c>
      <c r="AW826" s="18">
        <v>0</v>
      </c>
      <c r="AX826" s="18">
        <v>0</v>
      </c>
      <c r="AY826" s="18">
        <v>0</v>
      </c>
      <c r="AZ826" s="18">
        <v>0</v>
      </c>
      <c r="BA826" s="18">
        <v>0</v>
      </c>
      <c r="BB826" s="18">
        <v>0</v>
      </c>
      <c r="BC826" s="18">
        <v>0</v>
      </c>
      <c r="BD826" s="18">
        <v>0</v>
      </c>
      <c r="BE826" s="18">
        <v>0</v>
      </c>
      <c r="BF826" s="18">
        <v>0</v>
      </c>
      <c r="BG826" s="18">
        <v>0</v>
      </c>
      <c r="BH826" s="18">
        <v>0</v>
      </c>
      <c r="BI826" s="18">
        <v>0</v>
      </c>
      <c r="BJ826" s="118">
        <v>0</v>
      </c>
      <c r="BK826" s="118">
        <v>0</v>
      </c>
      <c r="BL826" s="118">
        <v>0</v>
      </c>
      <c r="BM826" s="118">
        <v>0</v>
      </c>
      <c r="BN826" s="118">
        <v>0</v>
      </c>
      <c r="BO826" s="103"/>
      <c r="BP826">
        <f t="shared" si="2086"/>
        <v>0</v>
      </c>
      <c r="BQ826">
        <f t="shared" si="2086"/>
        <v>0</v>
      </c>
      <c r="BR826">
        <f t="shared" si="2086"/>
        <v>0</v>
      </c>
      <c r="BS826">
        <f t="shared" si="2086"/>
        <v>0</v>
      </c>
      <c r="BT826">
        <f t="shared" si="2086"/>
        <v>0</v>
      </c>
      <c r="BU826">
        <f t="shared" si="2086"/>
        <v>0</v>
      </c>
      <c r="BV826">
        <f t="shared" si="2086"/>
        <v>0</v>
      </c>
      <c r="BW826">
        <f t="shared" si="2086"/>
        <v>0</v>
      </c>
      <c r="BX826">
        <f t="shared" si="2086"/>
        <v>0</v>
      </c>
      <c r="BY826">
        <f t="shared" si="2086"/>
        <v>0</v>
      </c>
      <c r="BZ826">
        <f t="shared" si="2087"/>
        <v>0</v>
      </c>
      <c r="CA826">
        <f t="shared" si="2087"/>
        <v>0</v>
      </c>
      <c r="CB826">
        <f t="shared" si="2087"/>
        <v>0</v>
      </c>
      <c r="CC826">
        <f t="shared" si="2087"/>
        <v>0</v>
      </c>
      <c r="CD826">
        <f t="shared" si="2087"/>
        <v>0</v>
      </c>
      <c r="CE826">
        <f t="shared" si="2087"/>
        <v>0</v>
      </c>
      <c r="CF826">
        <f t="shared" si="2087"/>
        <v>0</v>
      </c>
      <c r="CG826">
        <f t="shared" si="2087"/>
        <v>0</v>
      </c>
      <c r="CH826">
        <f t="shared" si="2087"/>
        <v>0</v>
      </c>
      <c r="CI826">
        <f t="shared" si="2087"/>
        <v>0</v>
      </c>
      <c r="CJ826">
        <f t="shared" si="2088"/>
        <v>0</v>
      </c>
      <c r="CK826">
        <f t="shared" si="2088"/>
        <v>0</v>
      </c>
      <c r="CL826">
        <f t="shared" si="2088"/>
        <v>0</v>
      </c>
      <c r="CM826">
        <f t="shared" si="2088"/>
        <v>0</v>
      </c>
      <c r="CN826">
        <f t="shared" si="2088"/>
        <v>0</v>
      </c>
      <c r="CO826">
        <f t="shared" si="2088"/>
        <v>0</v>
      </c>
      <c r="CP826">
        <f t="shared" si="2088"/>
        <v>0</v>
      </c>
      <c r="CQ826">
        <f t="shared" si="2088"/>
        <v>0</v>
      </c>
      <c r="CR826">
        <f t="shared" si="2088"/>
        <v>0</v>
      </c>
      <c r="CS826">
        <f t="shared" si="2088"/>
        <v>0</v>
      </c>
      <c r="CT826">
        <f t="shared" si="2089"/>
        <v>0</v>
      </c>
      <c r="CU826">
        <f t="shared" si="2089"/>
        <v>0</v>
      </c>
      <c r="CV826">
        <f t="shared" si="2089"/>
        <v>0</v>
      </c>
      <c r="CW826">
        <f t="shared" si="2089"/>
        <v>0</v>
      </c>
      <c r="CX826">
        <f t="shared" si="2089"/>
        <v>0</v>
      </c>
      <c r="CY826">
        <f t="shared" si="2089"/>
        <v>0</v>
      </c>
      <c r="CZ826">
        <f t="shared" si="2089"/>
        <v>0</v>
      </c>
      <c r="DA826">
        <f t="shared" si="2089"/>
        <v>0</v>
      </c>
      <c r="DB826">
        <f t="shared" si="2089"/>
        <v>0</v>
      </c>
      <c r="DC826">
        <f t="shared" si="2089"/>
        <v>0</v>
      </c>
      <c r="DD826">
        <f t="shared" si="2090"/>
        <v>0</v>
      </c>
      <c r="DE826">
        <f t="shared" si="2090"/>
        <v>0</v>
      </c>
      <c r="DF826">
        <f t="shared" si="2090"/>
        <v>0</v>
      </c>
      <c r="DG826">
        <f t="shared" si="2090"/>
        <v>0</v>
      </c>
      <c r="DH826">
        <f t="shared" si="2090"/>
        <v>0</v>
      </c>
      <c r="DI826">
        <f t="shared" si="2090"/>
        <v>0</v>
      </c>
      <c r="DJ826">
        <f t="shared" si="2090"/>
        <v>0</v>
      </c>
      <c r="DK826">
        <f t="shared" si="2090"/>
        <v>0</v>
      </c>
      <c r="DL826">
        <f t="shared" si="2090"/>
        <v>0</v>
      </c>
      <c r="DM826">
        <f t="shared" si="2090"/>
        <v>0</v>
      </c>
      <c r="DN826">
        <f t="shared" si="2091"/>
        <v>0</v>
      </c>
      <c r="DO826">
        <f t="shared" si="2091"/>
        <v>0</v>
      </c>
      <c r="DP826">
        <f t="shared" si="2091"/>
        <v>0</v>
      </c>
      <c r="DQ826">
        <f t="shared" si="2091"/>
        <v>0</v>
      </c>
      <c r="DR826">
        <f t="shared" si="2091"/>
        <v>0</v>
      </c>
      <c r="DS826">
        <f t="shared" si="2091"/>
        <v>0</v>
      </c>
      <c r="DT826">
        <f t="shared" si="2091"/>
        <v>0</v>
      </c>
      <c r="DU826">
        <f t="shared" si="2091"/>
        <v>0</v>
      </c>
      <c r="DV826">
        <f t="shared" si="2091"/>
        <v>0</v>
      </c>
      <c r="DW826">
        <f t="shared" si="2091"/>
        <v>0</v>
      </c>
      <c r="DX826">
        <f t="shared" si="2092"/>
        <v>0</v>
      </c>
      <c r="DY826">
        <f t="shared" si="2092"/>
        <v>0</v>
      </c>
      <c r="DZ826">
        <f t="shared" si="2092"/>
        <v>0</v>
      </c>
    </row>
    <row r="827" spans="1:130">
      <c r="A827" s="106"/>
      <c r="B827" s="19" t="s">
        <v>210</v>
      </c>
      <c r="C827" s="97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34">
        <v>2423.5294117647059</v>
      </c>
      <c r="AQ827" s="34">
        <v>1757.5757575757575</v>
      </c>
      <c r="AR827" s="34">
        <v>1200</v>
      </c>
      <c r="AS827" s="34">
        <v>525.42372881355936</v>
      </c>
      <c r="AT827" s="34">
        <v>476.92307692307691</v>
      </c>
      <c r="AU827" s="34">
        <v>436.61971830985914</v>
      </c>
      <c r="AV827" s="34">
        <v>446.97570470766345</v>
      </c>
      <c r="AW827" s="34">
        <v>281.82907066863947</v>
      </c>
      <c r="AX827" s="34">
        <v>309.31023816888342</v>
      </c>
      <c r="AY827" s="34">
        <v>330.38737920211452</v>
      </c>
      <c r="AZ827" s="34">
        <v>363.24010170722846</v>
      </c>
      <c r="BA827" s="34">
        <v>651.55069064373208</v>
      </c>
      <c r="BB827" s="34">
        <v>1294.3308309603933</v>
      </c>
      <c r="BC827" s="34">
        <v>2456.2480810561869</v>
      </c>
      <c r="BD827" s="18">
        <v>5023.2324500816276</v>
      </c>
      <c r="BE827" s="25">
        <v>7001.1668611435234</v>
      </c>
      <c r="BF827" s="160">
        <v>9095.2507296365093</v>
      </c>
      <c r="BG827" s="160">
        <v>6635.6949283778549</v>
      </c>
      <c r="BH827" s="118">
        <v>3786.8470763959058</v>
      </c>
      <c r="BI827" s="118">
        <v>7441.5015296419815</v>
      </c>
      <c r="BJ827" s="118">
        <v>6517.9111869256594</v>
      </c>
      <c r="BK827" s="118">
        <v>4965.9958362248435</v>
      </c>
      <c r="BL827" s="18">
        <v>2862.4740256986556</v>
      </c>
      <c r="BM827" s="118">
        <v>2861.7316396554243</v>
      </c>
      <c r="BN827" s="118">
        <v>2289.7696839850028</v>
      </c>
      <c r="BO827" s="103"/>
      <c r="BP827">
        <f t="shared" si="2086"/>
        <v>0</v>
      </c>
      <c r="BQ827">
        <f t="shared" si="2086"/>
        <v>0</v>
      </c>
      <c r="BR827">
        <f t="shared" si="2086"/>
        <v>0</v>
      </c>
      <c r="BS827">
        <f t="shared" si="2086"/>
        <v>0</v>
      </c>
      <c r="BT827">
        <f t="shared" si="2086"/>
        <v>0</v>
      </c>
      <c r="BU827">
        <f t="shared" si="2086"/>
        <v>0</v>
      </c>
      <c r="BV827">
        <f t="shared" si="2086"/>
        <v>0</v>
      </c>
      <c r="BW827">
        <f t="shared" si="2086"/>
        <v>0</v>
      </c>
      <c r="BX827">
        <f t="shared" si="2086"/>
        <v>0</v>
      </c>
      <c r="BY827">
        <f t="shared" si="2086"/>
        <v>0</v>
      </c>
      <c r="BZ827">
        <f t="shared" si="2087"/>
        <v>0</v>
      </c>
      <c r="CA827">
        <f t="shared" si="2087"/>
        <v>0</v>
      </c>
      <c r="CB827">
        <f t="shared" si="2087"/>
        <v>0</v>
      </c>
      <c r="CC827">
        <f t="shared" si="2087"/>
        <v>0</v>
      </c>
      <c r="CD827">
        <f t="shared" si="2087"/>
        <v>0</v>
      </c>
      <c r="CE827">
        <f t="shared" si="2087"/>
        <v>0</v>
      </c>
      <c r="CF827">
        <f t="shared" si="2087"/>
        <v>0</v>
      </c>
      <c r="CG827">
        <f t="shared" si="2087"/>
        <v>0</v>
      </c>
      <c r="CH827">
        <f t="shared" si="2087"/>
        <v>0</v>
      </c>
      <c r="CI827">
        <f t="shared" si="2087"/>
        <v>0</v>
      </c>
      <c r="CJ827">
        <f t="shared" si="2088"/>
        <v>0</v>
      </c>
      <c r="CK827">
        <f t="shared" si="2088"/>
        <v>0</v>
      </c>
      <c r="CL827">
        <f t="shared" si="2088"/>
        <v>0</v>
      </c>
      <c r="CM827">
        <f t="shared" si="2088"/>
        <v>0</v>
      </c>
      <c r="CN827">
        <f t="shared" si="2088"/>
        <v>0</v>
      </c>
      <c r="CO827">
        <f t="shared" si="2088"/>
        <v>0</v>
      </c>
      <c r="CP827">
        <f t="shared" si="2088"/>
        <v>0</v>
      </c>
      <c r="CQ827">
        <f t="shared" si="2088"/>
        <v>0</v>
      </c>
      <c r="CR827">
        <f t="shared" si="2088"/>
        <v>0</v>
      </c>
      <c r="CS827">
        <f t="shared" si="2088"/>
        <v>0</v>
      </c>
      <c r="CT827">
        <f t="shared" si="2089"/>
        <v>0</v>
      </c>
      <c r="CU827">
        <f t="shared" si="2089"/>
        <v>0</v>
      </c>
      <c r="CV827">
        <f t="shared" si="2089"/>
        <v>0</v>
      </c>
      <c r="CW827">
        <f t="shared" si="2089"/>
        <v>0</v>
      </c>
      <c r="CX827">
        <f t="shared" si="2089"/>
        <v>0</v>
      </c>
      <c r="CY827">
        <f t="shared" si="2089"/>
        <v>0</v>
      </c>
      <c r="CZ827">
        <f t="shared" si="2089"/>
        <v>0</v>
      </c>
      <c r="DA827">
        <f t="shared" si="2089"/>
        <v>0</v>
      </c>
      <c r="DB827">
        <f t="shared" si="2089"/>
        <v>0</v>
      </c>
      <c r="DC827">
        <f t="shared" si="2089"/>
        <v>0</v>
      </c>
      <c r="DD827">
        <f t="shared" si="2090"/>
        <v>0</v>
      </c>
      <c r="DE827">
        <f t="shared" si="2090"/>
        <v>0</v>
      </c>
      <c r="DF827">
        <f t="shared" si="2090"/>
        <v>0</v>
      </c>
      <c r="DG827">
        <f t="shared" si="2090"/>
        <v>0</v>
      </c>
      <c r="DH827">
        <f t="shared" si="2090"/>
        <v>0</v>
      </c>
      <c r="DI827">
        <f t="shared" si="2090"/>
        <v>0</v>
      </c>
      <c r="DJ827">
        <f t="shared" si="2090"/>
        <v>0</v>
      </c>
      <c r="DK827">
        <f t="shared" si="2090"/>
        <v>0</v>
      </c>
      <c r="DL827">
        <f t="shared" si="2090"/>
        <v>0</v>
      </c>
      <c r="DM827">
        <f t="shared" si="2090"/>
        <v>0</v>
      </c>
      <c r="DN827">
        <f t="shared" si="2091"/>
        <v>0</v>
      </c>
      <c r="DO827">
        <f t="shared" si="2091"/>
        <v>0</v>
      </c>
      <c r="DP827">
        <f t="shared" si="2091"/>
        <v>0</v>
      </c>
      <c r="DQ827">
        <f t="shared" si="2091"/>
        <v>0</v>
      </c>
      <c r="DR827">
        <f t="shared" si="2091"/>
        <v>0</v>
      </c>
      <c r="DS827">
        <f t="shared" si="2091"/>
        <v>0</v>
      </c>
      <c r="DT827">
        <f t="shared" si="2091"/>
        <v>0</v>
      </c>
      <c r="DU827">
        <f t="shared" si="2091"/>
        <v>0</v>
      </c>
      <c r="DV827">
        <f t="shared" si="2091"/>
        <v>0</v>
      </c>
      <c r="DW827">
        <f t="shared" si="2091"/>
        <v>0</v>
      </c>
      <c r="DX827">
        <f>IF($C827&lt;&gt;"",IF(BL827&gt;0,1,0),0)</f>
        <v>0</v>
      </c>
      <c r="DY827">
        <f>IF($C827&lt;&gt;"",IF(BM827&gt;0,1,0),0)</f>
        <v>0</v>
      </c>
      <c r="DZ827">
        <f>IF($C827&lt;&gt;"",IF(BN827&gt;0,1,0),0)</f>
        <v>0</v>
      </c>
    </row>
    <row r="828" spans="1:130" ht="15.75">
      <c r="A828" s="106" t="str">
        <f>IF(LEFT(B833,1)&lt;&gt;"",IF(LEFT(B833,1)&lt;&gt;" ",COUNT($A$66:A825)+1,""),"")</f>
        <v/>
      </c>
      <c r="B828" s="37"/>
      <c r="C828" s="97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43"/>
      <c r="BF828" s="34"/>
      <c r="BG828" s="34"/>
      <c r="BH828" s="118"/>
      <c r="BI828" s="118"/>
      <c r="BJ828" s="118"/>
      <c r="BK828" s="118"/>
      <c r="BL828" s="18"/>
      <c r="BM828" s="118"/>
      <c r="BN828" s="2"/>
      <c r="BO828" s="103"/>
      <c r="DC828">
        <f t="shared" ref="DC828:DC837" si="2093">IF($C828&lt;&gt;"",IF(AQ828&gt;0,1,0),0)</f>
        <v>0</v>
      </c>
    </row>
    <row r="829" spans="1:130">
      <c r="A829" s="105">
        <f>IF(LEFT(B829,1)&lt;&gt;"",IF(LEFT(B829,1)&lt;&gt;" ",COUNT($A$66:A828)+1,""),"")</f>
        <v>106</v>
      </c>
      <c r="B829" s="32" t="s">
        <v>113</v>
      </c>
      <c r="C829" s="97">
        <v>2</v>
      </c>
      <c r="D829" s="22">
        <f>SUM(D830:D836)</f>
        <v>15</v>
      </c>
      <c r="E829" s="22">
        <f t="shared" ref="E829:BK829" si="2094">SUM(E830:E836)</f>
        <v>0</v>
      </c>
      <c r="F829" s="22">
        <f t="shared" si="2094"/>
        <v>0</v>
      </c>
      <c r="G829" s="22">
        <f t="shared" si="2094"/>
        <v>0</v>
      </c>
      <c r="H829" s="22">
        <f t="shared" si="2094"/>
        <v>0</v>
      </c>
      <c r="I829" s="22">
        <f t="shared" si="2094"/>
        <v>0</v>
      </c>
      <c r="J829" s="22">
        <f t="shared" si="2094"/>
        <v>0</v>
      </c>
      <c r="K829" s="22">
        <f t="shared" si="2094"/>
        <v>0</v>
      </c>
      <c r="L829" s="22">
        <f t="shared" si="2094"/>
        <v>0</v>
      </c>
      <c r="M829" s="22">
        <f t="shared" si="2094"/>
        <v>0</v>
      </c>
      <c r="N829" s="22">
        <f t="shared" si="2094"/>
        <v>0</v>
      </c>
      <c r="O829" s="22">
        <f t="shared" si="2094"/>
        <v>0</v>
      </c>
      <c r="P829" s="22">
        <f t="shared" si="2094"/>
        <v>234</v>
      </c>
      <c r="Q829" s="22">
        <f t="shared" si="2094"/>
        <v>107</v>
      </c>
      <c r="R829" s="22">
        <f t="shared" si="2094"/>
        <v>650</v>
      </c>
      <c r="S829" s="22">
        <f t="shared" si="2094"/>
        <v>182</v>
      </c>
      <c r="T829" s="22">
        <f t="shared" si="2094"/>
        <v>186</v>
      </c>
      <c r="U829" s="22">
        <f t="shared" si="2094"/>
        <v>228</v>
      </c>
      <c r="V829" s="22">
        <f t="shared" si="2094"/>
        <v>312</v>
      </c>
      <c r="W829" s="22">
        <f t="shared" si="2094"/>
        <v>80</v>
      </c>
      <c r="X829" s="22">
        <f t="shared" si="2094"/>
        <v>195</v>
      </c>
      <c r="Y829" s="22">
        <f t="shared" si="2094"/>
        <v>260</v>
      </c>
      <c r="Z829" s="22">
        <f t="shared" si="2094"/>
        <v>35</v>
      </c>
      <c r="AA829" s="22">
        <f t="shared" si="2094"/>
        <v>28</v>
      </c>
      <c r="AB829" s="22">
        <f t="shared" si="2094"/>
        <v>25</v>
      </c>
      <c r="AC829" s="22">
        <f t="shared" si="2094"/>
        <v>0</v>
      </c>
      <c r="AD829" s="22">
        <f t="shared" si="2094"/>
        <v>0</v>
      </c>
      <c r="AE829" s="22">
        <f t="shared" si="2094"/>
        <v>0</v>
      </c>
      <c r="AF829" s="22">
        <f t="shared" si="2094"/>
        <v>0</v>
      </c>
      <c r="AG829" s="22">
        <f t="shared" si="2094"/>
        <v>19.723999999999997</v>
      </c>
      <c r="AH829" s="22">
        <f t="shared" si="2094"/>
        <v>16.074999999999999</v>
      </c>
      <c r="AI829" s="22">
        <f>SUM(AI830:AI836)</f>
        <v>10.134</v>
      </c>
      <c r="AJ829" s="22">
        <f t="shared" si="2094"/>
        <v>0</v>
      </c>
      <c r="AK829" s="22">
        <f t="shared" si="2094"/>
        <v>0</v>
      </c>
      <c r="AL829" s="22">
        <f t="shared" si="2094"/>
        <v>0</v>
      </c>
      <c r="AM829" s="22">
        <f t="shared" si="2094"/>
        <v>0</v>
      </c>
      <c r="AN829" s="22">
        <f t="shared" si="2094"/>
        <v>0</v>
      </c>
      <c r="AO829" s="22">
        <f t="shared" si="2094"/>
        <v>0</v>
      </c>
      <c r="AP829" s="22">
        <f t="shared" si="2094"/>
        <v>1777.9064022</v>
      </c>
      <c r="AQ829" s="22">
        <f t="shared" si="2094"/>
        <v>4920</v>
      </c>
      <c r="AR829" s="22">
        <f t="shared" si="2094"/>
        <v>899.20037760000002</v>
      </c>
      <c r="AS829" s="22">
        <f t="shared" si="2094"/>
        <v>14409.722125099999</v>
      </c>
      <c r="AT829" s="22">
        <f t="shared" si="2094"/>
        <v>641.76086739999994</v>
      </c>
      <c r="AU829" s="22">
        <f t="shared" si="2094"/>
        <v>13.912098800000001</v>
      </c>
      <c r="AV829" s="22">
        <f t="shared" si="2094"/>
        <v>0.1695285</v>
      </c>
      <c r="AW829" s="22">
        <f t="shared" si="2094"/>
        <v>9.9999999999999995E-7</v>
      </c>
      <c r="AX829" s="22">
        <f t="shared" si="2094"/>
        <v>0</v>
      </c>
      <c r="AY829" s="22">
        <f t="shared" si="2094"/>
        <v>1.3</v>
      </c>
      <c r="AZ829" s="22">
        <f t="shared" si="2094"/>
        <v>4.8099999999999996</v>
      </c>
      <c r="BA829" s="22">
        <f t="shared" si="2094"/>
        <v>0</v>
      </c>
      <c r="BB829" s="22">
        <f t="shared" si="2094"/>
        <v>0</v>
      </c>
      <c r="BC829" s="22">
        <f t="shared" si="2094"/>
        <v>0</v>
      </c>
      <c r="BD829" s="22">
        <f t="shared" si="2094"/>
        <v>0</v>
      </c>
      <c r="BE829" s="22">
        <f t="shared" si="2094"/>
        <v>0</v>
      </c>
      <c r="BF829" s="22">
        <f t="shared" ref="BF829" si="2095">SUM(BF830:BF836)</f>
        <v>0</v>
      </c>
      <c r="BG829" s="22">
        <f t="shared" si="2094"/>
        <v>0</v>
      </c>
      <c r="BH829" s="22">
        <f t="shared" si="2094"/>
        <v>0</v>
      </c>
      <c r="BI829" s="22">
        <f t="shared" si="2094"/>
        <v>0</v>
      </c>
      <c r="BJ829" s="22">
        <f t="shared" si="2094"/>
        <v>0</v>
      </c>
      <c r="BK829" s="22">
        <f t="shared" si="2094"/>
        <v>0</v>
      </c>
      <c r="BL829" s="22">
        <f>SUM(BL830:BL836)</f>
        <v>1611.2193632999999</v>
      </c>
      <c r="BM829" s="22">
        <f>SUM(BM830:BM836)</f>
        <v>6047.7853536000002</v>
      </c>
      <c r="BN829" s="22">
        <f>SUM(BN830:BN836)</f>
        <v>0</v>
      </c>
      <c r="BO829" s="103"/>
      <c r="BP829">
        <f t="shared" ref="BP829:BP837" si="2096">IF($C829&lt;&gt;"",IF(D829&gt;0,1,0),0)</f>
        <v>1</v>
      </c>
      <c r="BQ829">
        <f t="shared" ref="BQ829:BQ837" si="2097">IF($C829&lt;&gt;"",IF(E829&gt;0,1,0),0)</f>
        <v>0</v>
      </c>
      <c r="BR829">
        <f t="shared" ref="BR829:BR837" si="2098">IF($C829&lt;&gt;"",IF(F829&gt;0,1,0),0)</f>
        <v>0</v>
      </c>
      <c r="BS829">
        <f t="shared" ref="BS829:BS837" si="2099">IF($C829&lt;&gt;"",IF(G829&gt;0,1,0),0)</f>
        <v>0</v>
      </c>
      <c r="BT829">
        <f t="shared" ref="BT829:BT837" si="2100">IF($C829&lt;&gt;"",IF(H829&gt;0,1,0),0)</f>
        <v>0</v>
      </c>
      <c r="BU829">
        <f t="shared" ref="BU829:BU837" si="2101">IF($C829&lt;&gt;"",IF(I829&gt;0,1,0),0)</f>
        <v>0</v>
      </c>
      <c r="BV829">
        <f t="shared" ref="BV829:BV837" si="2102">IF($C829&lt;&gt;"",IF(J829&gt;0,1,0),0)</f>
        <v>0</v>
      </c>
      <c r="BW829">
        <f t="shared" ref="BW829:BW837" si="2103">IF($C829&lt;&gt;"",IF(K829&gt;0,1,0),0)</f>
        <v>0</v>
      </c>
      <c r="BX829">
        <f t="shared" ref="BX829:BX837" si="2104">IF($C829&lt;&gt;"",IF(L829&gt;0,1,0),0)</f>
        <v>0</v>
      </c>
      <c r="BY829">
        <f t="shared" ref="BY829:BY837" si="2105">IF($C829&lt;&gt;"",IF(M829&gt;0,1,0),0)</f>
        <v>0</v>
      </c>
      <c r="BZ829">
        <f t="shared" ref="BZ829:BZ837" si="2106">IF($C829&lt;&gt;"",IF(N829&gt;0,1,0),0)</f>
        <v>0</v>
      </c>
      <c r="CA829">
        <f t="shared" ref="CA829:CA837" si="2107">IF($C829&lt;&gt;"",IF(O829&gt;0,1,0),0)</f>
        <v>0</v>
      </c>
      <c r="CB829">
        <f t="shared" ref="CB829:CB837" si="2108">IF($C829&lt;&gt;"",IF(P829&gt;0,1,0),0)</f>
        <v>1</v>
      </c>
      <c r="CC829">
        <f t="shared" ref="CC829:CC837" si="2109">IF($C829&lt;&gt;"",IF(Q829&gt;0,1,0),0)</f>
        <v>1</v>
      </c>
      <c r="CD829">
        <f t="shared" ref="CD829:CD837" si="2110">IF($C829&lt;&gt;"",IF(R829&gt;0,1,0),0)</f>
        <v>1</v>
      </c>
      <c r="CE829">
        <f t="shared" ref="CE829:CE837" si="2111">IF($C829&lt;&gt;"",IF(S829&gt;0,1,0),0)</f>
        <v>1</v>
      </c>
      <c r="CF829">
        <f t="shared" ref="CF829:CF837" si="2112">IF($C829&lt;&gt;"",IF(T829&gt;0,1,0),0)</f>
        <v>1</v>
      </c>
      <c r="CG829">
        <f t="shared" ref="CG829:CG837" si="2113">IF($C829&lt;&gt;"",IF(U829&gt;0,1,0),0)</f>
        <v>1</v>
      </c>
      <c r="CH829">
        <f t="shared" ref="CH829:CH837" si="2114">IF($C829&lt;&gt;"",IF(V829&gt;0,1,0),0)</f>
        <v>1</v>
      </c>
      <c r="CI829">
        <f t="shared" ref="CI829:CI837" si="2115">IF($C829&lt;&gt;"",IF(W829&gt;0,1,0),0)</f>
        <v>1</v>
      </c>
      <c r="CJ829">
        <f t="shared" ref="CJ829:CJ837" si="2116">IF($C829&lt;&gt;"",IF(X829&gt;0,1,0),0)</f>
        <v>1</v>
      </c>
      <c r="CK829">
        <f t="shared" ref="CK829:CK837" si="2117">IF($C829&lt;&gt;"",IF(Y829&gt;0,1,0),0)</f>
        <v>1</v>
      </c>
      <c r="CL829">
        <f t="shared" ref="CL829:CL837" si="2118">IF($C829&lt;&gt;"",IF(Z829&gt;0,1,0),0)</f>
        <v>1</v>
      </c>
      <c r="CM829">
        <f t="shared" ref="CM829:CM837" si="2119">IF($C829&lt;&gt;"",IF(AA829&gt;0,1,0),0)</f>
        <v>1</v>
      </c>
      <c r="CN829">
        <f t="shared" ref="CN829:CN837" si="2120">IF($C829&lt;&gt;"",IF(AB829&gt;0,1,0),0)</f>
        <v>1</v>
      </c>
      <c r="CO829">
        <f t="shared" ref="CO829:CO837" si="2121">IF($C829&lt;&gt;"",IF(AC829&gt;0,1,0),0)</f>
        <v>0</v>
      </c>
      <c r="CP829">
        <f t="shared" ref="CP829:CP837" si="2122">IF($C829&lt;&gt;"",IF(AD829&gt;0,1,0),0)</f>
        <v>0</v>
      </c>
      <c r="CQ829">
        <f t="shared" ref="CQ829:CQ837" si="2123">IF($C829&lt;&gt;"",IF(AE829&gt;0,1,0),0)</f>
        <v>0</v>
      </c>
      <c r="CR829">
        <f t="shared" ref="CR829:CR837" si="2124">IF($C829&lt;&gt;"",IF(AF829&gt;0,1,0),0)</f>
        <v>0</v>
      </c>
      <c r="CS829">
        <f t="shared" ref="CS829:CS837" si="2125">IF($C829&lt;&gt;"",IF(AG829&gt;0,1,0),0)</f>
        <v>1</v>
      </c>
      <c r="CT829">
        <f t="shared" ref="CT829:CT837" si="2126">IF($C829&lt;&gt;"",IF(AH829&gt;0,1,0),0)</f>
        <v>1</v>
      </c>
      <c r="CU829">
        <f t="shared" ref="CU829:CU837" si="2127">IF($C829&lt;&gt;"",IF(AI829&gt;0,1,0),0)</f>
        <v>1</v>
      </c>
      <c r="CV829">
        <f t="shared" ref="CV829:CV837" si="2128">IF($C829&lt;&gt;"",IF(AJ829&gt;0,1,0),0)</f>
        <v>0</v>
      </c>
      <c r="CW829">
        <f t="shared" ref="CW829:CW837" si="2129">IF($C829&lt;&gt;"",IF(AK829&gt;0,1,0),0)</f>
        <v>0</v>
      </c>
      <c r="CX829">
        <f t="shared" ref="CX829:CX837" si="2130">IF($C829&lt;&gt;"",IF(AL829&gt;0,1,0),0)</f>
        <v>0</v>
      </c>
      <c r="CY829">
        <f t="shared" ref="CY829:CY837" si="2131">IF($C829&lt;&gt;"",IF(AM829&gt;0,1,0),0)</f>
        <v>0</v>
      </c>
      <c r="CZ829">
        <f t="shared" ref="CZ829:CZ837" si="2132">IF($C829&lt;&gt;"",IF(AN829&gt;0,1,0),0)</f>
        <v>0</v>
      </c>
      <c r="DA829">
        <f t="shared" ref="DA829:DA837" si="2133">IF($C829&lt;&gt;"",IF(AO829&gt;0,1,0),0)</f>
        <v>0</v>
      </c>
      <c r="DB829">
        <f t="shared" ref="DB829:DB837" si="2134">IF($C829&lt;&gt;"",IF(AP829&gt;0,1,0),0)</f>
        <v>1</v>
      </c>
      <c r="DC829">
        <f t="shared" si="2093"/>
        <v>1</v>
      </c>
      <c r="DD829">
        <f t="shared" ref="DD829:DD837" si="2135">IF($C829&lt;&gt;"",IF(AR829&gt;0,1,0),0)</f>
        <v>1</v>
      </c>
      <c r="DE829">
        <f t="shared" ref="DE829:DE837" si="2136">IF($C829&lt;&gt;"",IF(AS829&gt;0,1,0),0)</f>
        <v>1</v>
      </c>
      <c r="DF829">
        <f t="shared" ref="DF829:DF837" si="2137">IF($C829&lt;&gt;"",IF(AT829&gt;0,1,0),0)</f>
        <v>1</v>
      </c>
      <c r="DG829">
        <f t="shared" ref="DG829:DG837" si="2138">IF($C829&lt;&gt;"",IF(AU829&gt;0,1,0),0)</f>
        <v>1</v>
      </c>
      <c r="DH829">
        <f t="shared" ref="DH829:DH837" si="2139">IF($C829&lt;&gt;"",IF(AV829&gt;0,1,0),0)</f>
        <v>1</v>
      </c>
      <c r="DI829">
        <f t="shared" ref="DI829:DI837" si="2140">IF($C829&lt;&gt;"",IF(AW829&gt;0,1,0),0)</f>
        <v>1</v>
      </c>
      <c r="DJ829">
        <f t="shared" ref="DJ829:DJ837" si="2141">IF($C829&lt;&gt;"",IF(AX829&gt;0,1,0),0)</f>
        <v>0</v>
      </c>
      <c r="DK829">
        <f t="shared" ref="DK829:DK837" si="2142">IF($C829&lt;&gt;"",IF(AY829&gt;0,1,0),0)</f>
        <v>1</v>
      </c>
      <c r="DL829">
        <f t="shared" ref="DL829:DL837" si="2143">IF($C829&lt;&gt;"",IF(AZ829&gt;0,1,0),0)</f>
        <v>1</v>
      </c>
      <c r="DM829">
        <f t="shared" ref="DM829:DM837" si="2144">IF($C829&lt;&gt;"",IF(BA829&gt;0,1,0),0)</f>
        <v>0</v>
      </c>
      <c r="DN829">
        <f t="shared" ref="DN829:DN837" si="2145">IF($C829&lt;&gt;"",IF(BB829&gt;0,1,0),0)</f>
        <v>0</v>
      </c>
      <c r="DO829">
        <f t="shared" ref="DO829:DO837" si="2146">IF($C829&lt;&gt;"",IF(BC829&gt;0,1,0),0)</f>
        <v>0</v>
      </c>
      <c r="DP829">
        <f t="shared" ref="DP829:DZ829" si="2147">IF($C829&lt;&gt;"",IF(BD829&gt;0,1,0),0)</f>
        <v>0</v>
      </c>
      <c r="DQ829">
        <f t="shared" si="2147"/>
        <v>0</v>
      </c>
      <c r="DR829">
        <f t="shared" si="2147"/>
        <v>0</v>
      </c>
      <c r="DS829">
        <f t="shared" si="2147"/>
        <v>0</v>
      </c>
      <c r="DT829">
        <f t="shared" si="2147"/>
        <v>0</v>
      </c>
      <c r="DU829">
        <f t="shared" si="2147"/>
        <v>0</v>
      </c>
      <c r="DV829">
        <f t="shared" si="2147"/>
        <v>0</v>
      </c>
      <c r="DW829">
        <f t="shared" si="2147"/>
        <v>0</v>
      </c>
      <c r="DX829">
        <f t="shared" si="2147"/>
        <v>1</v>
      </c>
      <c r="DY829">
        <f t="shared" si="2147"/>
        <v>1</v>
      </c>
      <c r="DZ829">
        <f t="shared" si="2147"/>
        <v>0</v>
      </c>
    </row>
    <row r="830" spans="1:130">
      <c r="A830" s="105"/>
      <c r="B830" s="24" t="s">
        <v>15</v>
      </c>
      <c r="C830" s="97"/>
      <c r="D830" s="18">
        <v>0</v>
      </c>
      <c r="E830" s="18">
        <v>0</v>
      </c>
      <c r="F830" s="18">
        <v>0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18">
        <v>0</v>
      </c>
      <c r="N830" s="18">
        <v>0</v>
      </c>
      <c r="O830" s="18">
        <v>0</v>
      </c>
      <c r="P830" s="18">
        <v>0</v>
      </c>
      <c r="Q830" s="18">
        <v>0</v>
      </c>
      <c r="R830" s="18">
        <v>0</v>
      </c>
      <c r="S830" s="18">
        <v>0</v>
      </c>
      <c r="T830" s="62">
        <v>0</v>
      </c>
      <c r="U830" s="62">
        <v>0</v>
      </c>
      <c r="V830" s="62">
        <v>32</v>
      </c>
      <c r="W830" s="62">
        <v>0</v>
      </c>
      <c r="X830" s="62">
        <v>34</v>
      </c>
      <c r="Y830" s="18">
        <v>0</v>
      </c>
      <c r="Z830" s="62">
        <v>0</v>
      </c>
      <c r="AA830" s="62">
        <v>0</v>
      </c>
      <c r="AB830" s="62">
        <v>0</v>
      </c>
      <c r="AC830" s="62">
        <v>0</v>
      </c>
      <c r="AD830" s="62">
        <v>0</v>
      </c>
      <c r="AE830" s="62">
        <v>0</v>
      </c>
      <c r="AF830" s="62">
        <v>0</v>
      </c>
      <c r="AG830" s="62">
        <v>0</v>
      </c>
      <c r="AH830" s="62">
        <v>0</v>
      </c>
      <c r="AI830" s="62">
        <v>0</v>
      </c>
      <c r="AJ830" s="62">
        <v>0</v>
      </c>
      <c r="AK830" s="62">
        <v>0</v>
      </c>
      <c r="AL830" s="62">
        <v>0</v>
      </c>
      <c r="AM830" s="62">
        <v>0</v>
      </c>
      <c r="AN830" s="62">
        <v>0</v>
      </c>
      <c r="AO830" s="62">
        <v>0</v>
      </c>
      <c r="AP830" s="62">
        <v>0</v>
      </c>
      <c r="AQ830" s="18">
        <v>0</v>
      </c>
      <c r="AR830" s="18">
        <v>0</v>
      </c>
      <c r="AS830" s="18">
        <v>0</v>
      </c>
      <c r="AT830" s="62">
        <v>0</v>
      </c>
      <c r="AU830" s="62">
        <v>0</v>
      </c>
      <c r="AV830" s="62">
        <v>0</v>
      </c>
      <c r="AW830" s="62">
        <v>0</v>
      </c>
      <c r="AX830" s="62">
        <v>0</v>
      </c>
      <c r="AY830" s="62">
        <v>0</v>
      </c>
      <c r="AZ830" s="62">
        <v>0</v>
      </c>
      <c r="BA830" s="62">
        <v>0</v>
      </c>
      <c r="BB830" s="62">
        <v>0</v>
      </c>
      <c r="BC830" s="62">
        <v>0</v>
      </c>
      <c r="BD830" s="62">
        <v>0</v>
      </c>
      <c r="BE830" s="62">
        <v>0</v>
      </c>
      <c r="BF830" s="62">
        <v>0</v>
      </c>
      <c r="BG830" s="62">
        <v>0</v>
      </c>
      <c r="BH830" s="62">
        <v>0</v>
      </c>
      <c r="BI830" s="62">
        <v>0</v>
      </c>
      <c r="BJ830" s="118">
        <v>0</v>
      </c>
      <c r="BK830" s="118">
        <v>0</v>
      </c>
      <c r="BL830" s="118">
        <v>0</v>
      </c>
      <c r="BM830" s="118">
        <v>0</v>
      </c>
      <c r="BN830" s="118">
        <v>0</v>
      </c>
      <c r="BO830" s="103"/>
      <c r="BP830">
        <f t="shared" si="2096"/>
        <v>0</v>
      </c>
      <c r="BQ830">
        <f t="shared" si="2097"/>
        <v>0</v>
      </c>
      <c r="BR830">
        <f t="shared" si="2098"/>
        <v>0</v>
      </c>
      <c r="BS830">
        <f t="shared" si="2099"/>
        <v>0</v>
      </c>
      <c r="BT830">
        <f t="shared" si="2100"/>
        <v>0</v>
      </c>
      <c r="BU830">
        <f t="shared" si="2101"/>
        <v>0</v>
      </c>
      <c r="BV830">
        <f t="shared" si="2102"/>
        <v>0</v>
      </c>
      <c r="BW830">
        <f t="shared" si="2103"/>
        <v>0</v>
      </c>
      <c r="BX830">
        <f t="shared" si="2104"/>
        <v>0</v>
      </c>
      <c r="BY830">
        <f t="shared" si="2105"/>
        <v>0</v>
      </c>
      <c r="BZ830">
        <f t="shared" si="2106"/>
        <v>0</v>
      </c>
      <c r="CA830">
        <f t="shared" si="2107"/>
        <v>0</v>
      </c>
      <c r="CB830">
        <f t="shared" si="2108"/>
        <v>0</v>
      </c>
      <c r="CC830">
        <f t="shared" si="2109"/>
        <v>0</v>
      </c>
      <c r="CD830">
        <f t="shared" si="2110"/>
        <v>0</v>
      </c>
      <c r="CE830">
        <f t="shared" si="2111"/>
        <v>0</v>
      </c>
      <c r="CF830">
        <f t="shared" si="2112"/>
        <v>0</v>
      </c>
      <c r="CG830">
        <f t="shared" si="2113"/>
        <v>0</v>
      </c>
      <c r="CH830">
        <f t="shared" si="2114"/>
        <v>0</v>
      </c>
      <c r="CI830">
        <f t="shared" si="2115"/>
        <v>0</v>
      </c>
      <c r="CJ830">
        <f t="shared" si="2116"/>
        <v>0</v>
      </c>
      <c r="CK830">
        <f t="shared" si="2117"/>
        <v>0</v>
      </c>
      <c r="CL830">
        <f t="shared" si="2118"/>
        <v>0</v>
      </c>
      <c r="CM830">
        <f t="shared" si="2119"/>
        <v>0</v>
      </c>
      <c r="CN830">
        <f t="shared" si="2120"/>
        <v>0</v>
      </c>
      <c r="CO830">
        <f t="shared" si="2121"/>
        <v>0</v>
      </c>
      <c r="CP830">
        <f t="shared" si="2122"/>
        <v>0</v>
      </c>
      <c r="CQ830">
        <f t="shared" si="2123"/>
        <v>0</v>
      </c>
      <c r="CR830">
        <f t="shared" si="2124"/>
        <v>0</v>
      </c>
      <c r="CS830">
        <f t="shared" si="2125"/>
        <v>0</v>
      </c>
      <c r="CT830">
        <f t="shared" si="2126"/>
        <v>0</v>
      </c>
      <c r="CU830">
        <f t="shared" si="2127"/>
        <v>0</v>
      </c>
      <c r="CV830">
        <f t="shared" si="2128"/>
        <v>0</v>
      </c>
      <c r="CW830">
        <f t="shared" si="2129"/>
        <v>0</v>
      </c>
      <c r="CX830">
        <f t="shared" si="2130"/>
        <v>0</v>
      </c>
      <c r="CY830">
        <f t="shared" si="2131"/>
        <v>0</v>
      </c>
      <c r="CZ830">
        <f t="shared" si="2132"/>
        <v>0</v>
      </c>
      <c r="DA830">
        <f t="shared" si="2133"/>
        <v>0</v>
      </c>
      <c r="DB830">
        <f t="shared" si="2134"/>
        <v>0</v>
      </c>
      <c r="DC830">
        <f t="shared" si="2093"/>
        <v>0</v>
      </c>
      <c r="DD830">
        <f t="shared" si="2135"/>
        <v>0</v>
      </c>
      <c r="DE830">
        <f t="shared" si="2136"/>
        <v>0</v>
      </c>
      <c r="DF830">
        <f t="shared" si="2137"/>
        <v>0</v>
      </c>
      <c r="DG830">
        <f t="shared" si="2138"/>
        <v>0</v>
      </c>
      <c r="DH830">
        <f t="shared" si="2139"/>
        <v>0</v>
      </c>
      <c r="DI830">
        <f t="shared" si="2140"/>
        <v>0</v>
      </c>
      <c r="DJ830">
        <f t="shared" si="2141"/>
        <v>0</v>
      </c>
      <c r="DK830">
        <f t="shared" si="2142"/>
        <v>0</v>
      </c>
      <c r="DL830">
        <f t="shared" si="2143"/>
        <v>0</v>
      </c>
      <c r="DM830">
        <f t="shared" si="2144"/>
        <v>0</v>
      </c>
      <c r="DN830">
        <f t="shared" si="2145"/>
        <v>0</v>
      </c>
      <c r="DO830">
        <f t="shared" si="2146"/>
        <v>0</v>
      </c>
      <c r="DP830">
        <f t="shared" ref="DP830:DW837" si="2148">IF($C830&lt;&gt;"",IF(BD830&gt;0,1,0),0)</f>
        <v>0</v>
      </c>
      <c r="DQ830">
        <f t="shared" si="2148"/>
        <v>0</v>
      </c>
      <c r="DR830">
        <f t="shared" si="2148"/>
        <v>0</v>
      </c>
      <c r="DS830">
        <f t="shared" si="2148"/>
        <v>0</v>
      </c>
      <c r="DT830">
        <f t="shared" si="2148"/>
        <v>0</v>
      </c>
      <c r="DU830">
        <f t="shared" si="2148"/>
        <v>0</v>
      </c>
      <c r="DV830">
        <f t="shared" si="2148"/>
        <v>0</v>
      </c>
      <c r="DW830">
        <f t="shared" si="2148"/>
        <v>0</v>
      </c>
      <c r="DX830">
        <f t="shared" ref="DX830:DZ836" si="2149">IF($C830&lt;&gt;"",IF(BL829&gt;0,1,0),0)</f>
        <v>0</v>
      </c>
      <c r="DY830">
        <f t="shared" si="2149"/>
        <v>0</v>
      </c>
      <c r="DZ830">
        <f t="shared" si="2149"/>
        <v>0</v>
      </c>
    </row>
    <row r="831" spans="1:130">
      <c r="A831" s="106"/>
      <c r="B831" s="19" t="s">
        <v>2</v>
      </c>
      <c r="C831" s="97"/>
      <c r="D831" s="18">
        <v>0</v>
      </c>
      <c r="E831" s="18">
        <v>0</v>
      </c>
      <c r="F831" s="18">
        <v>0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18">
        <v>0</v>
      </c>
      <c r="N831" s="18">
        <v>0</v>
      </c>
      <c r="O831" s="18">
        <v>0</v>
      </c>
      <c r="P831" s="34">
        <v>234</v>
      </c>
      <c r="Q831" s="34">
        <v>0</v>
      </c>
      <c r="R831" s="34">
        <v>650</v>
      </c>
      <c r="S831" s="18">
        <v>0</v>
      </c>
      <c r="T831" s="62">
        <v>0</v>
      </c>
      <c r="U831" s="62">
        <v>0</v>
      </c>
      <c r="V831" s="62">
        <v>0</v>
      </c>
      <c r="W831" s="62">
        <v>0</v>
      </c>
      <c r="X831" s="62">
        <v>0</v>
      </c>
      <c r="Y831" s="18">
        <v>260</v>
      </c>
      <c r="Z831" s="62">
        <v>0</v>
      </c>
      <c r="AA831" s="62">
        <v>0</v>
      </c>
      <c r="AB831" s="62">
        <v>0</v>
      </c>
      <c r="AC831" s="62">
        <v>0</v>
      </c>
      <c r="AD831" s="62">
        <v>0</v>
      </c>
      <c r="AE831" s="62">
        <v>0</v>
      </c>
      <c r="AF831" s="62">
        <v>0</v>
      </c>
      <c r="AG831" s="62">
        <v>0</v>
      </c>
      <c r="AH831" s="62">
        <v>0</v>
      </c>
      <c r="AI831" s="62">
        <v>0</v>
      </c>
      <c r="AJ831" s="62">
        <v>0</v>
      </c>
      <c r="AK831" s="62">
        <v>0</v>
      </c>
      <c r="AL831" s="62">
        <v>0</v>
      </c>
      <c r="AM831" s="62">
        <v>0</v>
      </c>
      <c r="AN831" s="62">
        <v>0</v>
      </c>
      <c r="AO831" s="62">
        <v>0</v>
      </c>
      <c r="AP831" s="62">
        <v>0</v>
      </c>
      <c r="AQ831" s="18">
        <v>3254</v>
      </c>
      <c r="AR831" s="18">
        <v>0</v>
      </c>
      <c r="AS831" s="18">
        <v>14252</v>
      </c>
      <c r="AT831" s="41" t="s">
        <v>16</v>
      </c>
      <c r="AU831" s="41" t="s">
        <v>16</v>
      </c>
      <c r="AV831" s="41" t="s">
        <v>16</v>
      </c>
      <c r="AW831" s="62">
        <v>0</v>
      </c>
      <c r="AX831" s="62">
        <v>0</v>
      </c>
      <c r="AY831" s="62">
        <v>0</v>
      </c>
      <c r="AZ831" s="62">
        <v>0</v>
      </c>
      <c r="BA831" s="62">
        <v>0</v>
      </c>
      <c r="BB831" s="62">
        <v>0</v>
      </c>
      <c r="BC831" s="62">
        <v>0</v>
      </c>
      <c r="BD831" s="62">
        <v>0</v>
      </c>
      <c r="BE831" s="62">
        <v>0</v>
      </c>
      <c r="BF831" s="62">
        <v>0</v>
      </c>
      <c r="BG831" s="62">
        <v>0</v>
      </c>
      <c r="BH831" s="62">
        <v>0</v>
      </c>
      <c r="BI831" s="62">
        <v>0</v>
      </c>
      <c r="BJ831" s="118">
        <v>0</v>
      </c>
      <c r="BK831" s="118">
        <v>0</v>
      </c>
      <c r="BL831" s="118">
        <v>0</v>
      </c>
      <c r="BM831" s="118">
        <v>0</v>
      </c>
      <c r="BN831" s="118">
        <v>0</v>
      </c>
      <c r="BO831" s="103"/>
      <c r="BP831">
        <f t="shared" si="2096"/>
        <v>0</v>
      </c>
      <c r="BQ831">
        <f t="shared" si="2097"/>
        <v>0</v>
      </c>
      <c r="BR831">
        <f t="shared" si="2098"/>
        <v>0</v>
      </c>
      <c r="BS831">
        <f t="shared" si="2099"/>
        <v>0</v>
      </c>
      <c r="BT831">
        <f t="shared" si="2100"/>
        <v>0</v>
      </c>
      <c r="BU831">
        <f t="shared" si="2101"/>
        <v>0</v>
      </c>
      <c r="BV831">
        <f t="shared" si="2102"/>
        <v>0</v>
      </c>
      <c r="BW831">
        <f t="shared" si="2103"/>
        <v>0</v>
      </c>
      <c r="BX831">
        <f t="shared" si="2104"/>
        <v>0</v>
      </c>
      <c r="BY831">
        <f t="shared" si="2105"/>
        <v>0</v>
      </c>
      <c r="BZ831">
        <f t="shared" si="2106"/>
        <v>0</v>
      </c>
      <c r="CA831">
        <f t="shared" si="2107"/>
        <v>0</v>
      </c>
      <c r="CB831">
        <f t="shared" si="2108"/>
        <v>0</v>
      </c>
      <c r="CC831">
        <f t="shared" si="2109"/>
        <v>0</v>
      </c>
      <c r="CD831">
        <f t="shared" si="2110"/>
        <v>0</v>
      </c>
      <c r="CE831">
        <f t="shared" si="2111"/>
        <v>0</v>
      </c>
      <c r="CF831">
        <f t="shared" si="2112"/>
        <v>0</v>
      </c>
      <c r="CG831">
        <f t="shared" si="2113"/>
        <v>0</v>
      </c>
      <c r="CH831">
        <f t="shared" si="2114"/>
        <v>0</v>
      </c>
      <c r="CI831">
        <f t="shared" si="2115"/>
        <v>0</v>
      </c>
      <c r="CJ831">
        <f t="shared" si="2116"/>
        <v>0</v>
      </c>
      <c r="CK831">
        <f t="shared" si="2117"/>
        <v>0</v>
      </c>
      <c r="CL831">
        <f t="shared" si="2118"/>
        <v>0</v>
      </c>
      <c r="CM831">
        <f t="shared" si="2119"/>
        <v>0</v>
      </c>
      <c r="CN831">
        <f t="shared" si="2120"/>
        <v>0</v>
      </c>
      <c r="CO831">
        <f t="shared" si="2121"/>
        <v>0</v>
      </c>
      <c r="CP831">
        <f t="shared" si="2122"/>
        <v>0</v>
      </c>
      <c r="CQ831">
        <f t="shared" si="2123"/>
        <v>0</v>
      </c>
      <c r="CR831">
        <f t="shared" si="2124"/>
        <v>0</v>
      </c>
      <c r="CS831">
        <f t="shared" si="2125"/>
        <v>0</v>
      </c>
      <c r="CT831">
        <f t="shared" si="2126"/>
        <v>0</v>
      </c>
      <c r="CU831">
        <f t="shared" si="2127"/>
        <v>0</v>
      </c>
      <c r="CV831">
        <f t="shared" si="2128"/>
        <v>0</v>
      </c>
      <c r="CW831">
        <f t="shared" si="2129"/>
        <v>0</v>
      </c>
      <c r="CX831">
        <f t="shared" si="2130"/>
        <v>0</v>
      </c>
      <c r="CY831">
        <f t="shared" si="2131"/>
        <v>0</v>
      </c>
      <c r="CZ831">
        <f t="shared" si="2132"/>
        <v>0</v>
      </c>
      <c r="DA831">
        <f t="shared" si="2133"/>
        <v>0</v>
      </c>
      <c r="DB831">
        <f t="shared" si="2134"/>
        <v>0</v>
      </c>
      <c r="DC831">
        <f t="shared" si="2093"/>
        <v>0</v>
      </c>
      <c r="DD831">
        <f t="shared" si="2135"/>
        <v>0</v>
      </c>
      <c r="DE831">
        <f t="shared" si="2136"/>
        <v>0</v>
      </c>
      <c r="DF831">
        <f t="shared" si="2137"/>
        <v>0</v>
      </c>
      <c r="DG831">
        <f t="shared" si="2138"/>
        <v>0</v>
      </c>
      <c r="DH831">
        <f t="shared" si="2139"/>
        <v>0</v>
      </c>
      <c r="DI831">
        <f t="shared" si="2140"/>
        <v>0</v>
      </c>
      <c r="DJ831">
        <f t="shared" si="2141"/>
        <v>0</v>
      </c>
      <c r="DK831">
        <f t="shared" si="2142"/>
        <v>0</v>
      </c>
      <c r="DL831">
        <f t="shared" si="2143"/>
        <v>0</v>
      </c>
      <c r="DM831">
        <f t="shared" si="2144"/>
        <v>0</v>
      </c>
      <c r="DN831">
        <f t="shared" si="2145"/>
        <v>0</v>
      </c>
      <c r="DO831">
        <f t="shared" si="2146"/>
        <v>0</v>
      </c>
      <c r="DP831">
        <f t="shared" si="2148"/>
        <v>0</v>
      </c>
      <c r="DQ831">
        <f t="shared" si="2148"/>
        <v>0</v>
      </c>
      <c r="DR831">
        <f t="shared" si="2148"/>
        <v>0</v>
      </c>
      <c r="DS831">
        <f t="shared" si="2148"/>
        <v>0</v>
      </c>
      <c r="DT831">
        <f t="shared" si="2148"/>
        <v>0</v>
      </c>
      <c r="DU831">
        <f t="shared" si="2148"/>
        <v>0</v>
      </c>
      <c r="DV831">
        <f t="shared" si="2148"/>
        <v>0</v>
      </c>
      <c r="DW831">
        <f t="shared" si="2148"/>
        <v>0</v>
      </c>
      <c r="DX831">
        <f t="shared" si="2149"/>
        <v>0</v>
      </c>
      <c r="DY831">
        <f t="shared" si="2149"/>
        <v>0</v>
      </c>
      <c r="DZ831">
        <f t="shared" si="2149"/>
        <v>0</v>
      </c>
    </row>
    <row r="832" spans="1:130">
      <c r="A832" s="106"/>
      <c r="B832" s="19" t="s">
        <v>202</v>
      </c>
      <c r="C832" s="97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34"/>
      <c r="Q832" s="34"/>
      <c r="R832" s="34"/>
      <c r="S832" s="18"/>
      <c r="T832" s="62"/>
      <c r="U832" s="62"/>
      <c r="V832" s="62"/>
      <c r="W832" s="62"/>
      <c r="X832" s="62"/>
      <c r="Y832" s="18"/>
      <c r="Z832" s="62"/>
      <c r="AA832" s="62"/>
      <c r="AB832" s="62"/>
      <c r="AC832" s="62"/>
      <c r="AD832" s="62"/>
      <c r="AE832" s="62"/>
      <c r="AF832" s="62"/>
      <c r="AG832" s="62"/>
      <c r="AH832" s="62"/>
      <c r="AI832" s="62"/>
      <c r="AJ832" s="62"/>
      <c r="AK832" s="62"/>
      <c r="AL832" s="62"/>
      <c r="AM832" s="62"/>
      <c r="AN832" s="62"/>
      <c r="AO832" s="62"/>
      <c r="AP832" s="62"/>
      <c r="AQ832" s="18"/>
      <c r="AR832" s="18"/>
      <c r="AS832" s="62"/>
      <c r="AT832" s="18">
        <v>500</v>
      </c>
      <c r="AU832" s="62"/>
      <c r="AV832" s="62"/>
      <c r="AW832" s="62"/>
      <c r="AX832" s="62"/>
      <c r="AY832" s="62"/>
      <c r="AZ832" s="62"/>
      <c r="BA832" s="62"/>
      <c r="BB832" s="62"/>
      <c r="BC832" s="62"/>
      <c r="BD832" s="62"/>
      <c r="BE832" s="63"/>
      <c r="BF832" s="62"/>
      <c r="BG832" s="62"/>
      <c r="BH832" s="62"/>
      <c r="BI832" s="62"/>
      <c r="BJ832" s="118"/>
      <c r="BK832" s="118"/>
      <c r="BL832" s="118">
        <v>700</v>
      </c>
      <c r="BM832" s="118">
        <v>4000</v>
      </c>
      <c r="BN832" s="118">
        <v>0</v>
      </c>
      <c r="BO832" s="103"/>
      <c r="BP832">
        <f t="shared" si="2096"/>
        <v>0</v>
      </c>
      <c r="BQ832">
        <f t="shared" si="2097"/>
        <v>0</v>
      </c>
      <c r="BR832">
        <f t="shared" si="2098"/>
        <v>0</v>
      </c>
      <c r="BS832">
        <f t="shared" si="2099"/>
        <v>0</v>
      </c>
      <c r="BT832">
        <f t="shared" si="2100"/>
        <v>0</v>
      </c>
      <c r="BU832">
        <f t="shared" si="2101"/>
        <v>0</v>
      </c>
      <c r="BV832">
        <f t="shared" si="2102"/>
        <v>0</v>
      </c>
      <c r="BW832">
        <f t="shared" si="2103"/>
        <v>0</v>
      </c>
      <c r="BX832">
        <f t="shared" si="2104"/>
        <v>0</v>
      </c>
      <c r="BY832">
        <f t="shared" si="2105"/>
        <v>0</v>
      </c>
      <c r="BZ832">
        <f t="shared" si="2106"/>
        <v>0</v>
      </c>
      <c r="CA832">
        <f t="shared" si="2107"/>
        <v>0</v>
      </c>
      <c r="CB832">
        <f t="shared" si="2108"/>
        <v>0</v>
      </c>
      <c r="CC832">
        <f t="shared" si="2109"/>
        <v>0</v>
      </c>
      <c r="CD832">
        <f t="shared" si="2110"/>
        <v>0</v>
      </c>
      <c r="CE832">
        <f t="shared" si="2111"/>
        <v>0</v>
      </c>
      <c r="CF832">
        <f t="shared" si="2112"/>
        <v>0</v>
      </c>
      <c r="CG832">
        <f t="shared" si="2113"/>
        <v>0</v>
      </c>
      <c r="CH832">
        <f t="shared" si="2114"/>
        <v>0</v>
      </c>
      <c r="CI832">
        <f t="shared" si="2115"/>
        <v>0</v>
      </c>
      <c r="CJ832">
        <f t="shared" si="2116"/>
        <v>0</v>
      </c>
      <c r="CK832">
        <f t="shared" si="2117"/>
        <v>0</v>
      </c>
      <c r="CL832">
        <f t="shared" si="2118"/>
        <v>0</v>
      </c>
      <c r="CM832">
        <f t="shared" si="2119"/>
        <v>0</v>
      </c>
      <c r="CN832">
        <f t="shared" si="2120"/>
        <v>0</v>
      </c>
      <c r="CO832">
        <f t="shared" si="2121"/>
        <v>0</v>
      </c>
      <c r="CP832">
        <f t="shared" si="2122"/>
        <v>0</v>
      </c>
      <c r="CQ832">
        <f t="shared" si="2123"/>
        <v>0</v>
      </c>
      <c r="CR832">
        <f t="shared" si="2124"/>
        <v>0</v>
      </c>
      <c r="CS832">
        <f t="shared" si="2125"/>
        <v>0</v>
      </c>
      <c r="CT832">
        <f t="shared" si="2126"/>
        <v>0</v>
      </c>
      <c r="CU832">
        <f t="shared" si="2127"/>
        <v>0</v>
      </c>
      <c r="CV832">
        <f t="shared" si="2128"/>
        <v>0</v>
      </c>
      <c r="CW832">
        <f t="shared" si="2129"/>
        <v>0</v>
      </c>
      <c r="CX832">
        <f t="shared" si="2130"/>
        <v>0</v>
      </c>
      <c r="CY832">
        <f t="shared" si="2131"/>
        <v>0</v>
      </c>
      <c r="CZ832">
        <f t="shared" si="2132"/>
        <v>0</v>
      </c>
      <c r="DA832">
        <f t="shared" si="2133"/>
        <v>0</v>
      </c>
      <c r="DB832">
        <f t="shared" si="2134"/>
        <v>0</v>
      </c>
      <c r="DC832">
        <f t="shared" si="2093"/>
        <v>0</v>
      </c>
      <c r="DD832">
        <f t="shared" si="2135"/>
        <v>0</v>
      </c>
      <c r="DE832">
        <f t="shared" si="2136"/>
        <v>0</v>
      </c>
      <c r="DF832">
        <f t="shared" si="2137"/>
        <v>0</v>
      </c>
      <c r="DG832">
        <f t="shared" si="2138"/>
        <v>0</v>
      </c>
      <c r="DH832">
        <f t="shared" si="2139"/>
        <v>0</v>
      </c>
      <c r="DI832">
        <f t="shared" si="2140"/>
        <v>0</v>
      </c>
      <c r="DJ832">
        <f t="shared" si="2141"/>
        <v>0</v>
      </c>
      <c r="DK832">
        <f t="shared" si="2142"/>
        <v>0</v>
      </c>
      <c r="DL832">
        <f t="shared" si="2143"/>
        <v>0</v>
      </c>
      <c r="DM832">
        <f t="shared" si="2144"/>
        <v>0</v>
      </c>
      <c r="DN832">
        <f t="shared" si="2145"/>
        <v>0</v>
      </c>
      <c r="DO832">
        <f t="shared" si="2146"/>
        <v>0</v>
      </c>
      <c r="DP832">
        <f t="shared" si="2148"/>
        <v>0</v>
      </c>
      <c r="DQ832">
        <f t="shared" si="2148"/>
        <v>0</v>
      </c>
      <c r="DR832">
        <f t="shared" si="2148"/>
        <v>0</v>
      </c>
      <c r="DS832">
        <f t="shared" si="2148"/>
        <v>0</v>
      </c>
      <c r="DT832">
        <f t="shared" si="2148"/>
        <v>0</v>
      </c>
      <c r="DU832">
        <f t="shared" si="2148"/>
        <v>0</v>
      </c>
      <c r="DV832">
        <f t="shared" si="2148"/>
        <v>0</v>
      </c>
      <c r="DW832">
        <f t="shared" si="2148"/>
        <v>0</v>
      </c>
      <c r="DX832">
        <f t="shared" si="2149"/>
        <v>0</v>
      </c>
      <c r="DY832">
        <f t="shared" si="2149"/>
        <v>0</v>
      </c>
      <c r="DZ832">
        <f t="shared" si="2149"/>
        <v>0</v>
      </c>
    </row>
    <row r="833" spans="1:130">
      <c r="A833" s="106" t="str">
        <f>IF(LEFT(B834,1)&lt;&gt;"",IF(LEFT(B834,1)&lt;&gt;" ",COUNT($A$66:A828)+1,""),"")</f>
        <v/>
      </c>
      <c r="B833" s="59" t="s">
        <v>3</v>
      </c>
      <c r="C833" s="97"/>
      <c r="D833" s="18">
        <v>15</v>
      </c>
      <c r="E833" s="18">
        <v>0</v>
      </c>
      <c r="F833" s="18">
        <v>0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18">
        <v>0</v>
      </c>
      <c r="N833" s="18">
        <v>0</v>
      </c>
      <c r="O833" s="18">
        <v>0</v>
      </c>
      <c r="P833" s="18">
        <v>0</v>
      </c>
      <c r="Q833" s="18">
        <v>107</v>
      </c>
      <c r="R833" s="41" t="s">
        <v>16</v>
      </c>
      <c r="S833" s="18">
        <v>182</v>
      </c>
      <c r="T833" s="18">
        <v>186</v>
      </c>
      <c r="U833" s="18">
        <v>228</v>
      </c>
      <c r="V833" s="18">
        <f>137+143</f>
        <v>280</v>
      </c>
      <c r="W833" s="18">
        <v>80</v>
      </c>
      <c r="X833" s="18">
        <v>161</v>
      </c>
      <c r="Y833" s="18">
        <v>0</v>
      </c>
      <c r="Z833" s="18">
        <v>35</v>
      </c>
      <c r="AA833" s="18">
        <v>28</v>
      </c>
      <c r="AB833" s="18">
        <v>25</v>
      </c>
      <c r="AC833" s="18">
        <v>0</v>
      </c>
      <c r="AD833" s="18">
        <v>0</v>
      </c>
      <c r="AE833" s="18">
        <v>0</v>
      </c>
      <c r="AF833" s="18">
        <v>0</v>
      </c>
      <c r="AG833" s="18">
        <v>19.599999999999998</v>
      </c>
      <c r="AH833" s="18">
        <v>15.74</v>
      </c>
      <c r="AI833" s="18">
        <v>10.040000000000001</v>
      </c>
      <c r="AJ833" s="18">
        <v>0</v>
      </c>
      <c r="AK833" s="18">
        <v>0</v>
      </c>
      <c r="AL833" s="18">
        <v>0</v>
      </c>
      <c r="AM833" s="18">
        <v>0</v>
      </c>
      <c r="AN833" s="18">
        <v>0</v>
      </c>
      <c r="AO833" s="18">
        <v>0</v>
      </c>
      <c r="AP833" s="18">
        <v>625.27</v>
      </c>
      <c r="AQ833" s="41" t="s">
        <v>16</v>
      </c>
      <c r="AR833" s="18">
        <v>803.31315070000005</v>
      </c>
      <c r="AS833" s="41" t="s">
        <v>16</v>
      </c>
      <c r="AT833" s="18">
        <v>141.47867490000002</v>
      </c>
      <c r="AU833" s="34">
        <v>13.912098800000001</v>
      </c>
      <c r="AV833" s="34">
        <v>0.1695285</v>
      </c>
      <c r="AW833" s="18">
        <v>9.9999999999999995E-7</v>
      </c>
      <c r="AX833" s="18">
        <v>0</v>
      </c>
      <c r="AY833" s="18">
        <v>1.3</v>
      </c>
      <c r="AZ833" s="18">
        <v>4.8099999999999996</v>
      </c>
      <c r="BA833" s="18">
        <v>0</v>
      </c>
      <c r="BB833" s="18">
        <v>0</v>
      </c>
      <c r="BC833" s="18">
        <v>0</v>
      </c>
      <c r="BD833" s="18">
        <v>0</v>
      </c>
      <c r="BE833" s="25">
        <v>0</v>
      </c>
      <c r="BF833" s="62">
        <v>0</v>
      </c>
      <c r="BG833" s="62">
        <v>0</v>
      </c>
      <c r="BH833" s="62">
        <v>0</v>
      </c>
      <c r="BI833" s="62">
        <v>0</v>
      </c>
      <c r="BJ833" s="118">
        <v>0</v>
      </c>
      <c r="BK833" s="118">
        <v>0</v>
      </c>
      <c r="BL833" s="118">
        <f>1611.2193633-BL832</f>
        <v>911.21936329999994</v>
      </c>
      <c r="BM833" s="118">
        <v>2047.7853536</v>
      </c>
      <c r="BN833" s="118">
        <v>0</v>
      </c>
      <c r="BO833" s="103"/>
      <c r="BP833">
        <f t="shared" si="2096"/>
        <v>0</v>
      </c>
      <c r="BQ833">
        <f t="shared" si="2097"/>
        <v>0</v>
      </c>
      <c r="BR833">
        <f t="shared" si="2098"/>
        <v>0</v>
      </c>
      <c r="BS833">
        <f t="shared" si="2099"/>
        <v>0</v>
      </c>
      <c r="BT833">
        <f t="shared" si="2100"/>
        <v>0</v>
      </c>
      <c r="BU833">
        <f t="shared" si="2101"/>
        <v>0</v>
      </c>
      <c r="BV833">
        <f t="shared" si="2102"/>
        <v>0</v>
      </c>
      <c r="BW833">
        <f t="shared" si="2103"/>
        <v>0</v>
      </c>
      <c r="BX833">
        <f t="shared" si="2104"/>
        <v>0</v>
      </c>
      <c r="BY833">
        <f t="shared" si="2105"/>
        <v>0</v>
      </c>
      <c r="BZ833">
        <f t="shared" si="2106"/>
        <v>0</v>
      </c>
      <c r="CA833">
        <f t="shared" si="2107"/>
        <v>0</v>
      </c>
      <c r="CB833">
        <f t="shared" si="2108"/>
        <v>0</v>
      </c>
      <c r="CC833">
        <f t="shared" si="2109"/>
        <v>0</v>
      </c>
      <c r="CD833">
        <f t="shared" si="2110"/>
        <v>0</v>
      </c>
      <c r="CE833">
        <f t="shared" si="2111"/>
        <v>0</v>
      </c>
      <c r="CF833">
        <f t="shared" si="2112"/>
        <v>0</v>
      </c>
      <c r="CG833">
        <f t="shared" si="2113"/>
        <v>0</v>
      </c>
      <c r="CH833">
        <f t="shared" si="2114"/>
        <v>0</v>
      </c>
      <c r="CI833">
        <f t="shared" si="2115"/>
        <v>0</v>
      </c>
      <c r="CJ833">
        <f t="shared" si="2116"/>
        <v>0</v>
      </c>
      <c r="CK833">
        <f t="shared" si="2117"/>
        <v>0</v>
      </c>
      <c r="CL833">
        <f t="shared" si="2118"/>
        <v>0</v>
      </c>
      <c r="CM833">
        <f t="shared" si="2119"/>
        <v>0</v>
      </c>
      <c r="CN833">
        <f t="shared" si="2120"/>
        <v>0</v>
      </c>
      <c r="CO833">
        <f t="shared" si="2121"/>
        <v>0</v>
      </c>
      <c r="CP833">
        <f t="shared" si="2122"/>
        <v>0</v>
      </c>
      <c r="CQ833">
        <f t="shared" si="2123"/>
        <v>0</v>
      </c>
      <c r="CR833">
        <f t="shared" si="2124"/>
        <v>0</v>
      </c>
      <c r="CS833">
        <f t="shared" si="2125"/>
        <v>0</v>
      </c>
      <c r="CT833">
        <f t="shared" si="2126"/>
        <v>0</v>
      </c>
      <c r="CU833">
        <f t="shared" si="2127"/>
        <v>0</v>
      </c>
      <c r="CV833">
        <f t="shared" si="2128"/>
        <v>0</v>
      </c>
      <c r="CW833">
        <f t="shared" si="2129"/>
        <v>0</v>
      </c>
      <c r="CX833">
        <f t="shared" si="2130"/>
        <v>0</v>
      </c>
      <c r="CY833">
        <f t="shared" si="2131"/>
        <v>0</v>
      </c>
      <c r="CZ833">
        <f t="shared" si="2132"/>
        <v>0</v>
      </c>
      <c r="DA833">
        <f t="shared" si="2133"/>
        <v>0</v>
      </c>
      <c r="DB833">
        <f t="shared" si="2134"/>
        <v>0</v>
      </c>
      <c r="DC833">
        <f t="shared" si="2093"/>
        <v>0</v>
      </c>
      <c r="DD833">
        <f t="shared" si="2135"/>
        <v>0</v>
      </c>
      <c r="DE833">
        <f t="shared" si="2136"/>
        <v>0</v>
      </c>
      <c r="DF833">
        <f t="shared" si="2137"/>
        <v>0</v>
      </c>
      <c r="DG833">
        <f t="shared" si="2138"/>
        <v>0</v>
      </c>
      <c r="DH833">
        <f t="shared" si="2139"/>
        <v>0</v>
      </c>
      <c r="DI833">
        <f t="shared" si="2140"/>
        <v>0</v>
      </c>
      <c r="DJ833">
        <f t="shared" si="2141"/>
        <v>0</v>
      </c>
      <c r="DK833">
        <f t="shared" si="2142"/>
        <v>0</v>
      </c>
      <c r="DL833">
        <f t="shared" si="2143"/>
        <v>0</v>
      </c>
      <c r="DM833">
        <f t="shared" si="2144"/>
        <v>0</v>
      </c>
      <c r="DN833">
        <f t="shared" si="2145"/>
        <v>0</v>
      </c>
      <c r="DO833">
        <f t="shared" si="2146"/>
        <v>0</v>
      </c>
      <c r="DP833">
        <f t="shared" si="2148"/>
        <v>0</v>
      </c>
      <c r="DQ833">
        <f t="shared" si="2148"/>
        <v>0</v>
      </c>
      <c r="DR833">
        <f t="shared" si="2148"/>
        <v>0</v>
      </c>
      <c r="DS833">
        <f t="shared" si="2148"/>
        <v>0</v>
      </c>
      <c r="DT833">
        <f t="shared" si="2148"/>
        <v>0</v>
      </c>
      <c r="DU833">
        <f t="shared" si="2148"/>
        <v>0</v>
      </c>
      <c r="DV833">
        <f t="shared" si="2148"/>
        <v>0</v>
      </c>
      <c r="DW833">
        <f t="shared" si="2148"/>
        <v>0</v>
      </c>
      <c r="DX833">
        <f t="shared" si="2149"/>
        <v>0</v>
      </c>
      <c r="DY833">
        <f t="shared" si="2149"/>
        <v>0</v>
      </c>
      <c r="DZ833">
        <f t="shared" si="2149"/>
        <v>0</v>
      </c>
    </row>
    <row r="834" spans="1:130">
      <c r="A834" s="106"/>
      <c r="B834" s="19" t="s">
        <v>18</v>
      </c>
      <c r="C834" s="97"/>
      <c r="D834" s="18">
        <v>0</v>
      </c>
      <c r="E834" s="18">
        <v>0</v>
      </c>
      <c r="F834" s="18">
        <v>0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18">
        <v>0</v>
      </c>
      <c r="N834" s="18">
        <v>0</v>
      </c>
      <c r="O834" s="18">
        <v>0</v>
      </c>
      <c r="P834" s="18">
        <v>0</v>
      </c>
      <c r="Q834" s="18">
        <v>0</v>
      </c>
      <c r="R834" s="18">
        <v>0</v>
      </c>
      <c r="S834" s="18">
        <v>0</v>
      </c>
      <c r="T834" s="18">
        <v>0</v>
      </c>
      <c r="U834" s="18">
        <v>0</v>
      </c>
      <c r="V834" s="18">
        <v>0</v>
      </c>
      <c r="W834" s="18">
        <v>0</v>
      </c>
      <c r="X834" s="18">
        <v>0</v>
      </c>
      <c r="Y834" s="18">
        <v>0</v>
      </c>
      <c r="Z834" s="18">
        <v>0</v>
      </c>
      <c r="AA834" s="18">
        <v>0</v>
      </c>
      <c r="AB834" s="18">
        <v>0</v>
      </c>
      <c r="AC834" s="18">
        <v>0</v>
      </c>
      <c r="AD834" s="18">
        <v>0</v>
      </c>
      <c r="AE834" s="18">
        <v>0</v>
      </c>
      <c r="AF834" s="18">
        <v>0</v>
      </c>
      <c r="AG834" s="18">
        <v>0</v>
      </c>
      <c r="AH834" s="18">
        <v>0</v>
      </c>
      <c r="AI834" s="18">
        <v>0</v>
      </c>
      <c r="AJ834" s="18">
        <v>0</v>
      </c>
      <c r="AK834" s="18">
        <v>0</v>
      </c>
      <c r="AL834" s="18">
        <v>0</v>
      </c>
      <c r="AM834" s="18">
        <v>0</v>
      </c>
      <c r="AN834" s="18">
        <v>0</v>
      </c>
      <c r="AO834" s="18">
        <v>0</v>
      </c>
      <c r="AP834" s="18">
        <v>988</v>
      </c>
      <c r="AQ834" s="18">
        <v>1056</v>
      </c>
      <c r="AR834" s="18">
        <v>0</v>
      </c>
      <c r="AS834" s="18">
        <v>0</v>
      </c>
      <c r="AT834" s="18">
        <v>0</v>
      </c>
      <c r="AU834" s="18">
        <v>0</v>
      </c>
      <c r="AV834" s="18">
        <v>0</v>
      </c>
      <c r="AW834" s="18">
        <v>0</v>
      </c>
      <c r="AX834" s="18">
        <v>0</v>
      </c>
      <c r="AY834" s="18">
        <v>0</v>
      </c>
      <c r="AZ834" s="18">
        <v>0</v>
      </c>
      <c r="BA834" s="18">
        <v>0</v>
      </c>
      <c r="BB834" s="18">
        <v>0</v>
      </c>
      <c r="BC834" s="18">
        <v>0</v>
      </c>
      <c r="BD834" s="18">
        <v>0</v>
      </c>
      <c r="BE834" s="25">
        <v>0</v>
      </c>
      <c r="BF834" s="18">
        <v>0</v>
      </c>
      <c r="BG834" s="18">
        <v>0</v>
      </c>
      <c r="BH834" s="18">
        <v>0</v>
      </c>
      <c r="BI834" s="18">
        <v>0</v>
      </c>
      <c r="BJ834" s="118">
        <v>0</v>
      </c>
      <c r="BK834" s="118">
        <v>0</v>
      </c>
      <c r="BL834" s="118">
        <v>0</v>
      </c>
      <c r="BM834" s="118">
        <v>0</v>
      </c>
      <c r="BN834" s="118">
        <v>0</v>
      </c>
      <c r="BO834" s="103"/>
      <c r="BP834">
        <f t="shared" si="2096"/>
        <v>0</v>
      </c>
      <c r="BQ834">
        <f t="shared" si="2097"/>
        <v>0</v>
      </c>
      <c r="BR834">
        <f t="shared" si="2098"/>
        <v>0</v>
      </c>
      <c r="BS834">
        <f t="shared" si="2099"/>
        <v>0</v>
      </c>
      <c r="BT834">
        <f t="shared" si="2100"/>
        <v>0</v>
      </c>
      <c r="BU834">
        <f t="shared" si="2101"/>
        <v>0</v>
      </c>
      <c r="BV834">
        <f t="shared" si="2102"/>
        <v>0</v>
      </c>
      <c r="BW834">
        <f t="shared" si="2103"/>
        <v>0</v>
      </c>
      <c r="BX834">
        <f t="shared" si="2104"/>
        <v>0</v>
      </c>
      <c r="BY834">
        <f t="shared" si="2105"/>
        <v>0</v>
      </c>
      <c r="BZ834">
        <f t="shared" si="2106"/>
        <v>0</v>
      </c>
      <c r="CA834">
        <f t="shared" si="2107"/>
        <v>0</v>
      </c>
      <c r="CB834">
        <f t="shared" si="2108"/>
        <v>0</v>
      </c>
      <c r="CC834">
        <f t="shared" si="2109"/>
        <v>0</v>
      </c>
      <c r="CD834">
        <f t="shared" si="2110"/>
        <v>0</v>
      </c>
      <c r="CE834">
        <f t="shared" si="2111"/>
        <v>0</v>
      </c>
      <c r="CF834">
        <f t="shared" si="2112"/>
        <v>0</v>
      </c>
      <c r="CG834">
        <f t="shared" si="2113"/>
        <v>0</v>
      </c>
      <c r="CH834">
        <f t="shared" si="2114"/>
        <v>0</v>
      </c>
      <c r="CI834">
        <f t="shared" si="2115"/>
        <v>0</v>
      </c>
      <c r="CJ834">
        <f t="shared" si="2116"/>
        <v>0</v>
      </c>
      <c r="CK834">
        <f t="shared" si="2117"/>
        <v>0</v>
      </c>
      <c r="CL834">
        <f t="shared" si="2118"/>
        <v>0</v>
      </c>
      <c r="CM834">
        <f t="shared" si="2119"/>
        <v>0</v>
      </c>
      <c r="CN834">
        <f t="shared" si="2120"/>
        <v>0</v>
      </c>
      <c r="CO834">
        <f t="shared" si="2121"/>
        <v>0</v>
      </c>
      <c r="CP834">
        <f t="shared" si="2122"/>
        <v>0</v>
      </c>
      <c r="CQ834">
        <f t="shared" si="2123"/>
        <v>0</v>
      </c>
      <c r="CR834">
        <f t="shared" si="2124"/>
        <v>0</v>
      </c>
      <c r="CS834">
        <f t="shared" si="2125"/>
        <v>0</v>
      </c>
      <c r="CT834">
        <f t="shared" si="2126"/>
        <v>0</v>
      </c>
      <c r="CU834">
        <f t="shared" si="2127"/>
        <v>0</v>
      </c>
      <c r="CV834">
        <f t="shared" si="2128"/>
        <v>0</v>
      </c>
      <c r="CW834">
        <f t="shared" si="2129"/>
        <v>0</v>
      </c>
      <c r="CX834">
        <f t="shared" si="2130"/>
        <v>0</v>
      </c>
      <c r="CY834">
        <f t="shared" si="2131"/>
        <v>0</v>
      </c>
      <c r="CZ834">
        <f t="shared" si="2132"/>
        <v>0</v>
      </c>
      <c r="DA834">
        <f t="shared" si="2133"/>
        <v>0</v>
      </c>
      <c r="DB834">
        <f t="shared" si="2134"/>
        <v>0</v>
      </c>
      <c r="DC834">
        <f t="shared" si="2093"/>
        <v>0</v>
      </c>
      <c r="DD834">
        <f t="shared" si="2135"/>
        <v>0</v>
      </c>
      <c r="DE834">
        <f t="shared" si="2136"/>
        <v>0</v>
      </c>
      <c r="DF834">
        <f t="shared" si="2137"/>
        <v>0</v>
      </c>
      <c r="DG834">
        <f t="shared" si="2138"/>
        <v>0</v>
      </c>
      <c r="DH834">
        <f t="shared" si="2139"/>
        <v>0</v>
      </c>
      <c r="DI834">
        <f t="shared" si="2140"/>
        <v>0</v>
      </c>
      <c r="DJ834">
        <f t="shared" si="2141"/>
        <v>0</v>
      </c>
      <c r="DK834">
        <f t="shared" si="2142"/>
        <v>0</v>
      </c>
      <c r="DL834">
        <f t="shared" si="2143"/>
        <v>0</v>
      </c>
      <c r="DM834">
        <f t="shared" si="2144"/>
        <v>0</v>
      </c>
      <c r="DN834">
        <f t="shared" si="2145"/>
        <v>0</v>
      </c>
      <c r="DO834">
        <f t="shared" si="2146"/>
        <v>0</v>
      </c>
      <c r="DP834">
        <f t="shared" si="2148"/>
        <v>0</v>
      </c>
      <c r="DQ834">
        <f t="shared" si="2148"/>
        <v>0</v>
      </c>
      <c r="DR834">
        <f t="shared" si="2148"/>
        <v>0</v>
      </c>
      <c r="DS834">
        <f t="shared" si="2148"/>
        <v>0</v>
      </c>
      <c r="DT834">
        <f t="shared" si="2148"/>
        <v>0</v>
      </c>
      <c r="DU834">
        <f t="shared" si="2148"/>
        <v>0</v>
      </c>
      <c r="DV834">
        <f t="shared" si="2148"/>
        <v>0</v>
      </c>
      <c r="DW834">
        <f t="shared" si="2148"/>
        <v>0</v>
      </c>
      <c r="DX834">
        <f t="shared" si="2149"/>
        <v>0</v>
      </c>
      <c r="DY834">
        <f t="shared" si="2149"/>
        <v>0</v>
      </c>
      <c r="DZ834">
        <f t="shared" si="2149"/>
        <v>0</v>
      </c>
    </row>
    <row r="835" spans="1:130">
      <c r="A835" s="106"/>
      <c r="B835" s="55" t="s">
        <v>25</v>
      </c>
      <c r="C835" s="97"/>
      <c r="D835" s="18">
        <v>0</v>
      </c>
      <c r="E835" s="18">
        <v>0</v>
      </c>
      <c r="F835" s="18">
        <v>0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18">
        <v>0</v>
      </c>
      <c r="N835" s="18">
        <v>0</v>
      </c>
      <c r="O835" s="18">
        <v>0</v>
      </c>
      <c r="P835" s="18">
        <v>0</v>
      </c>
      <c r="Q835" s="18">
        <v>0</v>
      </c>
      <c r="R835" s="18">
        <v>0</v>
      </c>
      <c r="S835" s="18">
        <v>0</v>
      </c>
      <c r="T835" s="18">
        <v>0</v>
      </c>
      <c r="U835" s="18">
        <v>0</v>
      </c>
      <c r="V835" s="18">
        <v>0</v>
      </c>
      <c r="W835" s="18">
        <v>0</v>
      </c>
      <c r="X835" s="18">
        <v>0</v>
      </c>
      <c r="Y835" s="18">
        <v>0</v>
      </c>
      <c r="Z835" s="18">
        <v>0</v>
      </c>
      <c r="AA835" s="18">
        <v>0</v>
      </c>
      <c r="AB835" s="18">
        <v>0</v>
      </c>
      <c r="AC835" s="18">
        <v>0</v>
      </c>
      <c r="AD835" s="18">
        <v>0</v>
      </c>
      <c r="AE835" s="18">
        <v>0</v>
      </c>
      <c r="AF835" s="18">
        <v>0</v>
      </c>
      <c r="AG835" s="18">
        <v>0</v>
      </c>
      <c r="AH835" s="18">
        <v>0</v>
      </c>
      <c r="AI835" s="18">
        <v>0</v>
      </c>
      <c r="AJ835" s="18">
        <v>0</v>
      </c>
      <c r="AK835" s="18">
        <v>0</v>
      </c>
      <c r="AL835" s="18">
        <v>0</v>
      </c>
      <c r="AM835" s="18">
        <v>0</v>
      </c>
      <c r="AN835" s="18">
        <v>0</v>
      </c>
      <c r="AO835" s="18">
        <v>0</v>
      </c>
      <c r="AP835" s="18">
        <v>0</v>
      </c>
      <c r="AQ835" s="18">
        <v>610</v>
      </c>
      <c r="AR835" s="18">
        <v>0</v>
      </c>
      <c r="AS835" s="18">
        <v>0</v>
      </c>
      <c r="AT835" s="18">
        <v>0</v>
      </c>
      <c r="AU835" s="18">
        <v>0</v>
      </c>
      <c r="AV835" s="18">
        <v>0</v>
      </c>
      <c r="AW835" s="18">
        <v>0</v>
      </c>
      <c r="AX835" s="18">
        <v>0</v>
      </c>
      <c r="AY835" s="18">
        <v>0</v>
      </c>
      <c r="AZ835" s="18">
        <v>0</v>
      </c>
      <c r="BA835" s="18">
        <v>0</v>
      </c>
      <c r="BB835" s="18">
        <v>0</v>
      </c>
      <c r="BC835" s="18">
        <v>0</v>
      </c>
      <c r="BD835" s="18">
        <v>0</v>
      </c>
      <c r="BE835" s="25">
        <v>0</v>
      </c>
      <c r="BF835" s="18">
        <v>0</v>
      </c>
      <c r="BG835" s="18">
        <v>0</v>
      </c>
      <c r="BH835" s="18">
        <v>0</v>
      </c>
      <c r="BI835" s="18">
        <v>0</v>
      </c>
      <c r="BJ835" s="118">
        <v>0</v>
      </c>
      <c r="BK835" s="118">
        <v>0</v>
      </c>
      <c r="BL835" s="118">
        <v>0</v>
      </c>
      <c r="BM835" s="118">
        <v>0</v>
      </c>
      <c r="BN835" s="118">
        <v>0</v>
      </c>
      <c r="BO835" s="103"/>
      <c r="BP835">
        <f t="shared" si="2096"/>
        <v>0</v>
      </c>
      <c r="BQ835">
        <f t="shared" si="2097"/>
        <v>0</v>
      </c>
      <c r="BR835">
        <f t="shared" si="2098"/>
        <v>0</v>
      </c>
      <c r="BS835">
        <f t="shared" si="2099"/>
        <v>0</v>
      </c>
      <c r="BT835">
        <f t="shared" si="2100"/>
        <v>0</v>
      </c>
      <c r="BU835">
        <f t="shared" si="2101"/>
        <v>0</v>
      </c>
      <c r="BV835">
        <f t="shared" si="2102"/>
        <v>0</v>
      </c>
      <c r="BW835">
        <f t="shared" si="2103"/>
        <v>0</v>
      </c>
      <c r="BX835">
        <f t="shared" si="2104"/>
        <v>0</v>
      </c>
      <c r="BY835">
        <f t="shared" si="2105"/>
        <v>0</v>
      </c>
      <c r="BZ835">
        <f t="shared" si="2106"/>
        <v>0</v>
      </c>
      <c r="CA835">
        <f t="shared" si="2107"/>
        <v>0</v>
      </c>
      <c r="CB835">
        <f t="shared" si="2108"/>
        <v>0</v>
      </c>
      <c r="CC835">
        <f t="shared" si="2109"/>
        <v>0</v>
      </c>
      <c r="CD835">
        <f t="shared" si="2110"/>
        <v>0</v>
      </c>
      <c r="CE835">
        <f t="shared" si="2111"/>
        <v>0</v>
      </c>
      <c r="CF835">
        <f t="shared" si="2112"/>
        <v>0</v>
      </c>
      <c r="CG835">
        <f t="shared" si="2113"/>
        <v>0</v>
      </c>
      <c r="CH835">
        <f t="shared" si="2114"/>
        <v>0</v>
      </c>
      <c r="CI835">
        <f t="shared" si="2115"/>
        <v>0</v>
      </c>
      <c r="CJ835">
        <f t="shared" si="2116"/>
        <v>0</v>
      </c>
      <c r="CK835">
        <f t="shared" si="2117"/>
        <v>0</v>
      </c>
      <c r="CL835">
        <f t="shared" si="2118"/>
        <v>0</v>
      </c>
      <c r="CM835">
        <f t="shared" si="2119"/>
        <v>0</v>
      </c>
      <c r="CN835">
        <f t="shared" si="2120"/>
        <v>0</v>
      </c>
      <c r="CO835">
        <f t="shared" si="2121"/>
        <v>0</v>
      </c>
      <c r="CP835">
        <f t="shared" si="2122"/>
        <v>0</v>
      </c>
      <c r="CQ835">
        <f t="shared" si="2123"/>
        <v>0</v>
      </c>
      <c r="CR835">
        <f t="shared" si="2124"/>
        <v>0</v>
      </c>
      <c r="CS835">
        <f t="shared" si="2125"/>
        <v>0</v>
      </c>
      <c r="CT835">
        <f t="shared" si="2126"/>
        <v>0</v>
      </c>
      <c r="CU835">
        <f t="shared" si="2127"/>
        <v>0</v>
      </c>
      <c r="CV835">
        <f t="shared" si="2128"/>
        <v>0</v>
      </c>
      <c r="CW835">
        <f t="shared" si="2129"/>
        <v>0</v>
      </c>
      <c r="CX835">
        <f t="shared" si="2130"/>
        <v>0</v>
      </c>
      <c r="CY835">
        <f t="shared" si="2131"/>
        <v>0</v>
      </c>
      <c r="CZ835">
        <f t="shared" si="2132"/>
        <v>0</v>
      </c>
      <c r="DA835">
        <f t="shared" si="2133"/>
        <v>0</v>
      </c>
      <c r="DB835">
        <f t="shared" si="2134"/>
        <v>0</v>
      </c>
      <c r="DC835">
        <f t="shared" si="2093"/>
        <v>0</v>
      </c>
      <c r="DD835">
        <f t="shared" si="2135"/>
        <v>0</v>
      </c>
      <c r="DE835">
        <f t="shared" si="2136"/>
        <v>0</v>
      </c>
      <c r="DF835">
        <f t="shared" si="2137"/>
        <v>0</v>
      </c>
      <c r="DG835">
        <f t="shared" si="2138"/>
        <v>0</v>
      </c>
      <c r="DH835">
        <f t="shared" si="2139"/>
        <v>0</v>
      </c>
      <c r="DI835">
        <f t="shared" si="2140"/>
        <v>0</v>
      </c>
      <c r="DJ835">
        <f t="shared" si="2141"/>
        <v>0</v>
      </c>
      <c r="DK835">
        <f t="shared" si="2142"/>
        <v>0</v>
      </c>
      <c r="DL835">
        <f t="shared" si="2143"/>
        <v>0</v>
      </c>
      <c r="DM835">
        <f t="shared" si="2144"/>
        <v>0</v>
      </c>
      <c r="DN835">
        <f t="shared" si="2145"/>
        <v>0</v>
      </c>
      <c r="DO835">
        <f t="shared" si="2146"/>
        <v>0</v>
      </c>
      <c r="DP835">
        <f t="shared" si="2148"/>
        <v>0</v>
      </c>
      <c r="DQ835">
        <f t="shared" si="2148"/>
        <v>0</v>
      </c>
      <c r="DR835">
        <f t="shared" si="2148"/>
        <v>0</v>
      </c>
      <c r="DS835">
        <f t="shared" si="2148"/>
        <v>0</v>
      </c>
      <c r="DT835">
        <f t="shared" si="2148"/>
        <v>0</v>
      </c>
      <c r="DU835">
        <f t="shared" si="2148"/>
        <v>0</v>
      </c>
      <c r="DV835">
        <f t="shared" si="2148"/>
        <v>0</v>
      </c>
      <c r="DW835">
        <f t="shared" si="2148"/>
        <v>0</v>
      </c>
      <c r="DX835">
        <f t="shared" si="2149"/>
        <v>0</v>
      </c>
      <c r="DY835">
        <f t="shared" si="2149"/>
        <v>0</v>
      </c>
      <c r="DZ835">
        <f t="shared" si="2149"/>
        <v>0</v>
      </c>
    </row>
    <row r="836" spans="1:130">
      <c r="A836" s="106" t="str">
        <f>IF(LEFT(B843,1)&lt;&gt;"",IF(LEFT(B843,1)&lt;&gt;" ",COUNT($A$66:A835)+1,""),"")</f>
        <v/>
      </c>
      <c r="B836" s="59" t="s">
        <v>205</v>
      </c>
      <c r="C836" s="97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34">
        <v>0.124</v>
      </c>
      <c r="AH836" s="34">
        <v>0.33500000000000002</v>
      </c>
      <c r="AI836" s="34">
        <v>9.4E-2</v>
      </c>
      <c r="AJ836" s="34">
        <v>0</v>
      </c>
      <c r="AK836" s="34">
        <v>0</v>
      </c>
      <c r="AL836" s="34">
        <v>0</v>
      </c>
      <c r="AM836" s="34">
        <v>0</v>
      </c>
      <c r="AN836" s="34">
        <v>0</v>
      </c>
      <c r="AO836" s="34">
        <v>0</v>
      </c>
      <c r="AP836" s="34">
        <v>164.63640219999999</v>
      </c>
      <c r="AQ836" s="41" t="s">
        <v>16</v>
      </c>
      <c r="AR836" s="34">
        <v>95.887226900000002</v>
      </c>
      <c r="AS836" s="34">
        <v>157.7221251</v>
      </c>
      <c r="AT836" s="34">
        <v>0.28219250000000001</v>
      </c>
      <c r="AU836" s="34">
        <v>0</v>
      </c>
      <c r="AV836" s="34">
        <v>0</v>
      </c>
      <c r="AW836" s="34">
        <v>0</v>
      </c>
      <c r="AX836" s="34">
        <v>0</v>
      </c>
      <c r="AY836" s="34">
        <v>0</v>
      </c>
      <c r="AZ836" s="34">
        <v>0</v>
      </c>
      <c r="BA836" s="34">
        <v>0</v>
      </c>
      <c r="BB836" s="34">
        <v>0</v>
      </c>
      <c r="BC836" s="34">
        <v>0</v>
      </c>
      <c r="BD836" s="34">
        <v>0</v>
      </c>
      <c r="BE836" s="43">
        <v>0</v>
      </c>
      <c r="BF836" s="34">
        <v>0</v>
      </c>
      <c r="BG836" s="34">
        <v>0</v>
      </c>
      <c r="BH836" s="118">
        <v>0</v>
      </c>
      <c r="BI836" s="118">
        <v>0</v>
      </c>
      <c r="BJ836" s="118">
        <v>0</v>
      </c>
      <c r="BK836" s="118">
        <v>0</v>
      </c>
      <c r="BL836" s="118">
        <v>0</v>
      </c>
      <c r="BM836" s="118">
        <v>0</v>
      </c>
      <c r="BN836" s="118">
        <v>0</v>
      </c>
      <c r="BO836" s="103"/>
      <c r="BP836">
        <f t="shared" si="2096"/>
        <v>0</v>
      </c>
      <c r="BQ836">
        <f t="shared" si="2097"/>
        <v>0</v>
      </c>
      <c r="BR836">
        <f t="shared" si="2098"/>
        <v>0</v>
      </c>
      <c r="BS836">
        <f t="shared" si="2099"/>
        <v>0</v>
      </c>
      <c r="BT836">
        <f t="shared" si="2100"/>
        <v>0</v>
      </c>
      <c r="BU836">
        <f t="shared" si="2101"/>
        <v>0</v>
      </c>
      <c r="BV836">
        <f t="shared" si="2102"/>
        <v>0</v>
      </c>
      <c r="BW836">
        <f t="shared" si="2103"/>
        <v>0</v>
      </c>
      <c r="BX836">
        <f t="shared" si="2104"/>
        <v>0</v>
      </c>
      <c r="BY836">
        <f t="shared" si="2105"/>
        <v>0</v>
      </c>
      <c r="BZ836">
        <f t="shared" si="2106"/>
        <v>0</v>
      </c>
      <c r="CA836">
        <f t="shared" si="2107"/>
        <v>0</v>
      </c>
      <c r="CB836">
        <f t="shared" si="2108"/>
        <v>0</v>
      </c>
      <c r="CC836">
        <f t="shared" si="2109"/>
        <v>0</v>
      </c>
      <c r="CD836">
        <f t="shared" si="2110"/>
        <v>0</v>
      </c>
      <c r="CE836">
        <f t="shared" si="2111"/>
        <v>0</v>
      </c>
      <c r="CF836">
        <f t="shared" si="2112"/>
        <v>0</v>
      </c>
      <c r="CG836">
        <f t="shared" si="2113"/>
        <v>0</v>
      </c>
      <c r="CH836">
        <f t="shared" si="2114"/>
        <v>0</v>
      </c>
      <c r="CI836">
        <f t="shared" si="2115"/>
        <v>0</v>
      </c>
      <c r="CJ836">
        <f t="shared" si="2116"/>
        <v>0</v>
      </c>
      <c r="CK836">
        <f t="shared" si="2117"/>
        <v>0</v>
      </c>
      <c r="CL836">
        <f t="shared" si="2118"/>
        <v>0</v>
      </c>
      <c r="CM836">
        <f t="shared" si="2119"/>
        <v>0</v>
      </c>
      <c r="CN836">
        <f t="shared" si="2120"/>
        <v>0</v>
      </c>
      <c r="CO836">
        <f t="shared" si="2121"/>
        <v>0</v>
      </c>
      <c r="CP836">
        <f t="shared" si="2122"/>
        <v>0</v>
      </c>
      <c r="CQ836">
        <f t="shared" si="2123"/>
        <v>0</v>
      </c>
      <c r="CR836">
        <f t="shared" si="2124"/>
        <v>0</v>
      </c>
      <c r="CS836">
        <f t="shared" si="2125"/>
        <v>0</v>
      </c>
      <c r="CT836">
        <f t="shared" si="2126"/>
        <v>0</v>
      </c>
      <c r="CU836">
        <f t="shared" si="2127"/>
        <v>0</v>
      </c>
      <c r="CV836">
        <f t="shared" si="2128"/>
        <v>0</v>
      </c>
      <c r="CW836">
        <f t="shared" si="2129"/>
        <v>0</v>
      </c>
      <c r="CX836">
        <f t="shared" si="2130"/>
        <v>0</v>
      </c>
      <c r="CY836">
        <f t="shared" si="2131"/>
        <v>0</v>
      </c>
      <c r="CZ836">
        <f t="shared" si="2132"/>
        <v>0</v>
      </c>
      <c r="DA836">
        <f t="shared" si="2133"/>
        <v>0</v>
      </c>
      <c r="DB836">
        <f t="shared" si="2134"/>
        <v>0</v>
      </c>
      <c r="DC836">
        <f t="shared" si="2093"/>
        <v>0</v>
      </c>
      <c r="DD836">
        <f t="shared" si="2135"/>
        <v>0</v>
      </c>
      <c r="DE836">
        <f t="shared" si="2136"/>
        <v>0</v>
      </c>
      <c r="DF836">
        <f t="shared" si="2137"/>
        <v>0</v>
      </c>
      <c r="DG836">
        <f t="shared" si="2138"/>
        <v>0</v>
      </c>
      <c r="DH836">
        <f t="shared" si="2139"/>
        <v>0</v>
      </c>
      <c r="DI836">
        <f t="shared" si="2140"/>
        <v>0</v>
      </c>
      <c r="DJ836">
        <f t="shared" si="2141"/>
        <v>0</v>
      </c>
      <c r="DK836">
        <f t="shared" si="2142"/>
        <v>0</v>
      </c>
      <c r="DL836">
        <f t="shared" si="2143"/>
        <v>0</v>
      </c>
      <c r="DM836">
        <f t="shared" si="2144"/>
        <v>0</v>
      </c>
      <c r="DN836">
        <f t="shared" si="2145"/>
        <v>0</v>
      </c>
      <c r="DO836">
        <f t="shared" si="2146"/>
        <v>0</v>
      </c>
      <c r="DP836">
        <f t="shared" si="2148"/>
        <v>0</v>
      </c>
      <c r="DQ836">
        <f t="shared" si="2148"/>
        <v>0</v>
      </c>
      <c r="DR836">
        <f t="shared" si="2148"/>
        <v>0</v>
      </c>
      <c r="DS836">
        <f t="shared" si="2148"/>
        <v>0</v>
      </c>
      <c r="DT836">
        <f t="shared" si="2148"/>
        <v>0</v>
      </c>
      <c r="DU836">
        <f t="shared" si="2148"/>
        <v>0</v>
      </c>
      <c r="DV836">
        <f t="shared" si="2148"/>
        <v>0</v>
      </c>
      <c r="DW836">
        <f t="shared" si="2148"/>
        <v>0</v>
      </c>
      <c r="DX836">
        <f t="shared" si="2149"/>
        <v>0</v>
      </c>
      <c r="DY836">
        <f t="shared" si="2149"/>
        <v>0</v>
      </c>
      <c r="DZ836">
        <f t="shared" si="2149"/>
        <v>0</v>
      </c>
    </row>
    <row r="837" spans="1:130">
      <c r="A837" s="106"/>
      <c r="B837" s="59" t="s">
        <v>210</v>
      </c>
      <c r="C837" s="97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34">
        <v>0</v>
      </c>
      <c r="AG837" s="34">
        <v>0</v>
      </c>
      <c r="AH837" s="34">
        <v>0</v>
      </c>
      <c r="AI837" s="34">
        <v>0</v>
      </c>
      <c r="AJ837" s="34">
        <v>0</v>
      </c>
      <c r="AK837" s="34">
        <v>0</v>
      </c>
      <c r="AL837" s="34">
        <v>0</v>
      </c>
      <c r="AM837" s="34">
        <v>0</v>
      </c>
      <c r="AN837" s="34">
        <v>0</v>
      </c>
      <c r="AO837" s="34">
        <v>0</v>
      </c>
      <c r="AP837" s="34">
        <v>0</v>
      </c>
      <c r="AQ837" s="18">
        <v>0</v>
      </c>
      <c r="AR837" s="34">
        <v>0</v>
      </c>
      <c r="AS837" s="34">
        <v>0</v>
      </c>
      <c r="AT837" s="34">
        <v>0</v>
      </c>
      <c r="AU837" s="34">
        <v>0</v>
      </c>
      <c r="AV837" s="34">
        <v>0</v>
      </c>
      <c r="AW837" s="34">
        <v>0</v>
      </c>
      <c r="AX837" s="34">
        <v>0</v>
      </c>
      <c r="AY837" s="34">
        <v>0</v>
      </c>
      <c r="AZ837" s="34">
        <v>0</v>
      </c>
      <c r="BA837" s="41">
        <v>0</v>
      </c>
      <c r="BB837" s="34">
        <v>1263.396</v>
      </c>
      <c r="BC837" s="34">
        <v>6399.2</v>
      </c>
      <c r="BD837" s="34">
        <v>10866.576115348449</v>
      </c>
      <c r="BE837" s="43">
        <v>9634.0585217556527</v>
      </c>
      <c r="BF837" s="34">
        <v>10212.296072507554</v>
      </c>
      <c r="BG837" s="34">
        <v>25812.61950286807</v>
      </c>
      <c r="BH837" s="118">
        <v>26525.27600232423</v>
      </c>
      <c r="BI837" s="118">
        <v>27913.378601578272</v>
      </c>
      <c r="BJ837" s="118">
        <v>20519.855595667868</v>
      </c>
      <c r="BK837" s="118">
        <v>17078.215901745316</v>
      </c>
      <c r="BL837" s="118">
        <v>16321.551454488583</v>
      </c>
      <c r="BM837" s="118">
        <v>13879.38288920056</v>
      </c>
      <c r="BN837" s="118">
        <v>10214.080776870447</v>
      </c>
      <c r="BO837" s="103"/>
      <c r="BP837">
        <f t="shared" si="2096"/>
        <v>0</v>
      </c>
      <c r="BQ837">
        <f t="shared" si="2097"/>
        <v>0</v>
      </c>
      <c r="BR837">
        <f t="shared" si="2098"/>
        <v>0</v>
      </c>
      <c r="BS837">
        <f t="shared" si="2099"/>
        <v>0</v>
      </c>
      <c r="BT837">
        <f t="shared" si="2100"/>
        <v>0</v>
      </c>
      <c r="BU837">
        <f t="shared" si="2101"/>
        <v>0</v>
      </c>
      <c r="BV837">
        <f t="shared" si="2102"/>
        <v>0</v>
      </c>
      <c r="BW837">
        <f t="shared" si="2103"/>
        <v>0</v>
      </c>
      <c r="BX837">
        <f t="shared" si="2104"/>
        <v>0</v>
      </c>
      <c r="BY837">
        <f t="shared" si="2105"/>
        <v>0</v>
      </c>
      <c r="BZ837">
        <f t="shared" si="2106"/>
        <v>0</v>
      </c>
      <c r="CA837">
        <f t="shared" si="2107"/>
        <v>0</v>
      </c>
      <c r="CB837">
        <f t="shared" si="2108"/>
        <v>0</v>
      </c>
      <c r="CC837">
        <f t="shared" si="2109"/>
        <v>0</v>
      </c>
      <c r="CD837">
        <f t="shared" si="2110"/>
        <v>0</v>
      </c>
      <c r="CE837">
        <f t="shared" si="2111"/>
        <v>0</v>
      </c>
      <c r="CF837">
        <f t="shared" si="2112"/>
        <v>0</v>
      </c>
      <c r="CG837">
        <f t="shared" si="2113"/>
        <v>0</v>
      </c>
      <c r="CH837">
        <f t="shared" si="2114"/>
        <v>0</v>
      </c>
      <c r="CI837">
        <f t="shared" si="2115"/>
        <v>0</v>
      </c>
      <c r="CJ837">
        <f t="shared" si="2116"/>
        <v>0</v>
      </c>
      <c r="CK837">
        <f t="shared" si="2117"/>
        <v>0</v>
      </c>
      <c r="CL837">
        <f t="shared" si="2118"/>
        <v>0</v>
      </c>
      <c r="CM837">
        <f t="shared" si="2119"/>
        <v>0</v>
      </c>
      <c r="CN837">
        <f t="shared" si="2120"/>
        <v>0</v>
      </c>
      <c r="CO837">
        <f t="shared" si="2121"/>
        <v>0</v>
      </c>
      <c r="CP837">
        <f t="shared" si="2122"/>
        <v>0</v>
      </c>
      <c r="CQ837">
        <f t="shared" si="2123"/>
        <v>0</v>
      </c>
      <c r="CR837">
        <f t="shared" si="2124"/>
        <v>0</v>
      </c>
      <c r="CS837">
        <f t="shared" si="2125"/>
        <v>0</v>
      </c>
      <c r="CT837">
        <f t="shared" si="2126"/>
        <v>0</v>
      </c>
      <c r="CU837">
        <f t="shared" si="2127"/>
        <v>0</v>
      </c>
      <c r="CV837">
        <f t="shared" si="2128"/>
        <v>0</v>
      </c>
      <c r="CW837">
        <f t="shared" si="2129"/>
        <v>0</v>
      </c>
      <c r="CX837">
        <f t="shared" si="2130"/>
        <v>0</v>
      </c>
      <c r="CY837">
        <f t="shared" si="2131"/>
        <v>0</v>
      </c>
      <c r="CZ837">
        <f t="shared" si="2132"/>
        <v>0</v>
      </c>
      <c r="DA837">
        <f t="shared" si="2133"/>
        <v>0</v>
      </c>
      <c r="DB837">
        <f t="shared" si="2134"/>
        <v>0</v>
      </c>
      <c r="DC837">
        <f t="shared" si="2093"/>
        <v>0</v>
      </c>
      <c r="DD837">
        <f t="shared" si="2135"/>
        <v>0</v>
      </c>
      <c r="DE837">
        <f t="shared" si="2136"/>
        <v>0</v>
      </c>
      <c r="DF837">
        <f t="shared" si="2137"/>
        <v>0</v>
      </c>
      <c r="DG837">
        <f t="shared" si="2138"/>
        <v>0</v>
      </c>
      <c r="DH837">
        <f t="shared" si="2139"/>
        <v>0</v>
      </c>
      <c r="DI837">
        <f t="shared" si="2140"/>
        <v>0</v>
      </c>
      <c r="DJ837">
        <f t="shared" si="2141"/>
        <v>0</v>
      </c>
      <c r="DK837">
        <f t="shared" si="2142"/>
        <v>0</v>
      </c>
      <c r="DL837">
        <f t="shared" si="2143"/>
        <v>0</v>
      </c>
      <c r="DM837">
        <f t="shared" si="2144"/>
        <v>0</v>
      </c>
      <c r="DN837">
        <f t="shared" si="2145"/>
        <v>0</v>
      </c>
      <c r="DO837">
        <f t="shared" si="2146"/>
        <v>0</v>
      </c>
      <c r="DP837">
        <f t="shared" si="2148"/>
        <v>0</v>
      </c>
      <c r="DQ837">
        <f t="shared" si="2148"/>
        <v>0</v>
      </c>
      <c r="DR837">
        <f t="shared" si="2148"/>
        <v>0</v>
      </c>
      <c r="DS837">
        <f t="shared" si="2148"/>
        <v>0</v>
      </c>
      <c r="DT837">
        <f t="shared" si="2148"/>
        <v>0</v>
      </c>
      <c r="DU837">
        <f t="shared" si="2148"/>
        <v>0</v>
      </c>
      <c r="DV837">
        <f t="shared" si="2148"/>
        <v>0</v>
      </c>
      <c r="DW837">
        <f t="shared" si="2148"/>
        <v>0</v>
      </c>
      <c r="DX837">
        <f>IF($C837&lt;&gt;"",IF(BL837&gt;0,1,0),0)</f>
        <v>0</v>
      </c>
      <c r="DY837">
        <f>IF($C837&lt;&gt;"",IF(BM837&gt;0,1,0),0)</f>
        <v>0</v>
      </c>
      <c r="DZ837">
        <f>IF($C837&lt;&gt;"",IF(BN837&gt;0,1,0),0)</f>
        <v>0</v>
      </c>
    </row>
    <row r="838" spans="1:130" ht="15.75">
      <c r="A838" s="106"/>
      <c r="B838" s="59"/>
      <c r="C838" s="97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34"/>
      <c r="AH838" s="34"/>
      <c r="AI838" s="34"/>
      <c r="AJ838" s="34"/>
      <c r="AK838" s="34"/>
      <c r="AL838" s="34"/>
      <c r="AM838" s="34"/>
      <c r="AN838" s="34"/>
      <c r="AO838" s="34"/>
      <c r="AP838" s="34"/>
      <c r="AQ838" s="41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43"/>
      <c r="BF838" s="34"/>
      <c r="BG838" s="34"/>
      <c r="BH838" s="118"/>
      <c r="BI838" s="118"/>
      <c r="BJ838" s="118"/>
      <c r="BK838" s="118"/>
      <c r="BL838" s="2"/>
      <c r="BM838" s="2"/>
      <c r="BN838" s="2"/>
      <c r="BO838" s="103"/>
    </row>
    <row r="839" spans="1:130" ht="15.75">
      <c r="A839" s="105">
        <f>IF(LEFT(B839,1)&lt;&gt;"",IF(LEFT(B839,1)&lt;&gt;" ",COUNT($A$66:A838)+1,""),"")</f>
        <v>107</v>
      </c>
      <c r="B839" s="56" t="s">
        <v>216</v>
      </c>
      <c r="C839" s="97">
        <v>4</v>
      </c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34"/>
      <c r="AH839" s="34"/>
      <c r="AI839" s="34"/>
      <c r="AJ839" s="34"/>
      <c r="AK839" s="34"/>
      <c r="AL839" s="34"/>
      <c r="AM839" s="34"/>
      <c r="AN839" s="34"/>
      <c r="AO839" s="34"/>
      <c r="AP839" s="34"/>
      <c r="AQ839" s="41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43"/>
      <c r="BF839" s="34"/>
      <c r="BG839" s="34"/>
      <c r="BH839" s="118"/>
      <c r="BI839" s="118"/>
      <c r="BJ839" s="118"/>
      <c r="BK839" s="118"/>
      <c r="BL839" s="2"/>
      <c r="BM839" s="2"/>
      <c r="BN839" s="2"/>
      <c r="BO839" s="103"/>
    </row>
    <row r="840" spans="1:130">
      <c r="A840" s="106"/>
      <c r="B840" s="59" t="s">
        <v>210</v>
      </c>
      <c r="C840" s="97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34"/>
      <c r="AH840" s="34"/>
      <c r="AI840" s="34">
        <v>3</v>
      </c>
      <c r="AJ840" s="34">
        <v>0</v>
      </c>
      <c r="AK840" s="34">
        <v>1</v>
      </c>
      <c r="AL840" s="34">
        <v>1</v>
      </c>
      <c r="AM840" s="34">
        <v>1</v>
      </c>
      <c r="AN840" s="34">
        <v>5</v>
      </c>
      <c r="AO840" s="34">
        <v>4</v>
      </c>
      <c r="AP840" s="34">
        <v>8</v>
      </c>
      <c r="AQ840" s="18">
        <v>18</v>
      </c>
      <c r="AR840" s="34">
        <v>20</v>
      </c>
      <c r="AS840" s="34">
        <v>14</v>
      </c>
      <c r="AT840" s="34">
        <v>30</v>
      </c>
      <c r="AU840" s="34">
        <v>7.36</v>
      </c>
      <c r="AV840" s="34">
        <v>5.47</v>
      </c>
      <c r="AW840" s="34">
        <v>12.87</v>
      </c>
      <c r="AX840" s="34">
        <v>8.75</v>
      </c>
      <c r="AY840" s="34">
        <v>11.2315</v>
      </c>
      <c r="AZ840" s="34">
        <v>18.829000000000001</v>
      </c>
      <c r="BA840" s="34">
        <v>29.427499999999998</v>
      </c>
      <c r="BB840" s="34">
        <v>24.554900000000004</v>
      </c>
      <c r="BC840" s="34">
        <v>16.231180000000002</v>
      </c>
      <c r="BD840" s="34">
        <v>21.628800000000002</v>
      </c>
      <c r="BE840" s="43">
        <v>18.181799999999999</v>
      </c>
      <c r="BF840" s="34">
        <v>15.5343</v>
      </c>
      <c r="BG840" s="34">
        <v>22.971</v>
      </c>
      <c r="BH840" s="118">
        <v>12.267899999999999</v>
      </c>
      <c r="BI840" s="118">
        <v>13.9503</v>
      </c>
      <c r="BJ840" s="118">
        <v>12.8874</v>
      </c>
      <c r="BK840" s="118">
        <v>10.308</v>
      </c>
      <c r="BL840" s="118">
        <v>10.377599999999999</v>
      </c>
      <c r="BM840" s="118">
        <v>10.414599999999998</v>
      </c>
      <c r="BN840" s="118">
        <v>10.3215</v>
      </c>
      <c r="BO840" s="103"/>
      <c r="BP840">
        <f t="shared" ref="BP840:CU840" si="2150">IF($C840&lt;&gt;"",IF(D840&gt;0,1,0),0)</f>
        <v>0</v>
      </c>
      <c r="BQ840">
        <f t="shared" si="2150"/>
        <v>0</v>
      </c>
      <c r="BR840">
        <f t="shared" si="2150"/>
        <v>0</v>
      </c>
      <c r="BS840">
        <f t="shared" si="2150"/>
        <v>0</v>
      </c>
      <c r="BT840">
        <f t="shared" si="2150"/>
        <v>0</v>
      </c>
      <c r="BU840">
        <f t="shared" si="2150"/>
        <v>0</v>
      </c>
      <c r="BV840">
        <f t="shared" si="2150"/>
        <v>0</v>
      </c>
      <c r="BW840">
        <f t="shared" si="2150"/>
        <v>0</v>
      </c>
      <c r="BX840">
        <f t="shared" si="2150"/>
        <v>0</v>
      </c>
      <c r="BY840">
        <f t="shared" si="2150"/>
        <v>0</v>
      </c>
      <c r="BZ840">
        <f t="shared" si="2150"/>
        <v>0</v>
      </c>
      <c r="CA840">
        <f t="shared" si="2150"/>
        <v>0</v>
      </c>
      <c r="CB840">
        <f t="shared" si="2150"/>
        <v>0</v>
      </c>
      <c r="CC840">
        <f t="shared" si="2150"/>
        <v>0</v>
      </c>
      <c r="CD840">
        <f t="shared" si="2150"/>
        <v>0</v>
      </c>
      <c r="CE840">
        <f t="shared" si="2150"/>
        <v>0</v>
      </c>
      <c r="CF840">
        <f t="shared" si="2150"/>
        <v>0</v>
      </c>
      <c r="CG840">
        <f t="shared" si="2150"/>
        <v>0</v>
      </c>
      <c r="CH840">
        <f t="shared" si="2150"/>
        <v>0</v>
      </c>
      <c r="CI840">
        <f t="shared" si="2150"/>
        <v>0</v>
      </c>
      <c r="CJ840">
        <f t="shared" si="2150"/>
        <v>0</v>
      </c>
      <c r="CK840">
        <f t="shared" si="2150"/>
        <v>0</v>
      </c>
      <c r="CL840">
        <f t="shared" si="2150"/>
        <v>0</v>
      </c>
      <c r="CM840">
        <f t="shared" si="2150"/>
        <v>0</v>
      </c>
      <c r="CN840">
        <f t="shared" si="2150"/>
        <v>0</v>
      </c>
      <c r="CO840">
        <f t="shared" si="2150"/>
        <v>0</v>
      </c>
      <c r="CP840">
        <f t="shared" si="2150"/>
        <v>0</v>
      </c>
      <c r="CQ840">
        <f t="shared" si="2150"/>
        <v>0</v>
      </c>
      <c r="CR840">
        <f t="shared" si="2150"/>
        <v>0</v>
      </c>
      <c r="CS840">
        <f t="shared" si="2150"/>
        <v>0</v>
      </c>
      <c r="CT840">
        <f t="shared" si="2150"/>
        <v>0</v>
      </c>
      <c r="CU840">
        <f t="shared" si="2150"/>
        <v>0</v>
      </c>
      <c r="CV840">
        <f t="shared" ref="CV840:DZ840" si="2151">IF($C840&lt;&gt;"",IF(AJ840&gt;0,1,0),0)</f>
        <v>0</v>
      </c>
      <c r="CW840">
        <f t="shared" si="2151"/>
        <v>0</v>
      </c>
      <c r="CX840">
        <f t="shared" si="2151"/>
        <v>0</v>
      </c>
      <c r="CY840">
        <f t="shared" si="2151"/>
        <v>0</v>
      </c>
      <c r="CZ840">
        <f t="shared" si="2151"/>
        <v>0</v>
      </c>
      <c r="DA840">
        <f t="shared" si="2151"/>
        <v>0</v>
      </c>
      <c r="DB840">
        <f t="shared" si="2151"/>
        <v>0</v>
      </c>
      <c r="DC840">
        <f t="shared" si="2151"/>
        <v>0</v>
      </c>
      <c r="DD840">
        <f t="shared" si="2151"/>
        <v>0</v>
      </c>
      <c r="DE840">
        <f t="shared" si="2151"/>
        <v>0</v>
      </c>
      <c r="DF840">
        <f t="shared" si="2151"/>
        <v>0</v>
      </c>
      <c r="DG840">
        <f t="shared" si="2151"/>
        <v>0</v>
      </c>
      <c r="DH840">
        <f t="shared" si="2151"/>
        <v>0</v>
      </c>
      <c r="DI840">
        <f t="shared" si="2151"/>
        <v>0</v>
      </c>
      <c r="DJ840">
        <f t="shared" si="2151"/>
        <v>0</v>
      </c>
      <c r="DK840">
        <f t="shared" si="2151"/>
        <v>0</v>
      </c>
      <c r="DL840">
        <f t="shared" si="2151"/>
        <v>0</v>
      </c>
      <c r="DM840">
        <f t="shared" si="2151"/>
        <v>0</v>
      </c>
      <c r="DN840">
        <f t="shared" si="2151"/>
        <v>0</v>
      </c>
      <c r="DO840">
        <f t="shared" si="2151"/>
        <v>0</v>
      </c>
      <c r="DP840">
        <f t="shared" si="2151"/>
        <v>0</v>
      </c>
      <c r="DQ840">
        <f t="shared" si="2151"/>
        <v>0</v>
      </c>
      <c r="DR840">
        <f t="shared" si="2151"/>
        <v>0</v>
      </c>
      <c r="DS840">
        <f t="shared" si="2151"/>
        <v>0</v>
      </c>
      <c r="DT840">
        <f t="shared" si="2151"/>
        <v>0</v>
      </c>
      <c r="DU840">
        <f t="shared" si="2151"/>
        <v>0</v>
      </c>
      <c r="DV840">
        <f t="shared" si="2151"/>
        <v>0</v>
      </c>
      <c r="DW840">
        <f t="shared" si="2151"/>
        <v>0</v>
      </c>
      <c r="DX840">
        <f t="shared" si="2151"/>
        <v>0</v>
      </c>
      <c r="DY840">
        <f t="shared" si="2151"/>
        <v>0</v>
      </c>
      <c r="DZ840">
        <f t="shared" si="2151"/>
        <v>0</v>
      </c>
    </row>
    <row r="841" spans="1:130" ht="15.75">
      <c r="A841" s="106"/>
      <c r="B841" s="37"/>
      <c r="C841" s="97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8"/>
      <c r="BF841" s="34"/>
      <c r="BG841" s="9"/>
      <c r="BH841" s="2"/>
      <c r="BI841" s="2"/>
      <c r="BJ841" s="2"/>
      <c r="BK841" s="2"/>
      <c r="BL841" s="4"/>
      <c r="BM841" s="2"/>
      <c r="BN841" s="2"/>
      <c r="BO841" s="103"/>
    </row>
    <row r="842" spans="1:130">
      <c r="A842" s="105">
        <f>IF(LEFT(B842,1)&lt;&gt;"",IF(LEFT(B842,1)&lt;&gt;" ",COUNT($A$66:A841)+1,""),"")</f>
        <v>108</v>
      </c>
      <c r="B842" s="54" t="s">
        <v>114</v>
      </c>
      <c r="C842" s="97">
        <v>2</v>
      </c>
      <c r="D842" s="22">
        <f t="shared" ref="D842:AI842" si="2152">SUM(D843:D850)</f>
        <v>0</v>
      </c>
      <c r="E842" s="22">
        <f t="shared" si="2152"/>
        <v>0</v>
      </c>
      <c r="F842" s="22">
        <f t="shared" si="2152"/>
        <v>0</v>
      </c>
      <c r="G842" s="22">
        <f t="shared" si="2152"/>
        <v>0</v>
      </c>
      <c r="H842" s="22">
        <f t="shared" si="2152"/>
        <v>0</v>
      </c>
      <c r="I842" s="22">
        <f t="shared" si="2152"/>
        <v>0</v>
      </c>
      <c r="J842" s="22">
        <f t="shared" si="2152"/>
        <v>0</v>
      </c>
      <c r="K842" s="22">
        <f t="shared" si="2152"/>
        <v>0</v>
      </c>
      <c r="L842" s="22">
        <f t="shared" si="2152"/>
        <v>0</v>
      </c>
      <c r="M842" s="22">
        <f t="shared" si="2152"/>
        <v>0</v>
      </c>
      <c r="N842" s="22">
        <f t="shared" si="2152"/>
        <v>15</v>
      </c>
      <c r="O842" s="22">
        <f t="shared" si="2152"/>
        <v>0</v>
      </c>
      <c r="P842" s="22">
        <f t="shared" si="2152"/>
        <v>0</v>
      </c>
      <c r="Q842" s="22">
        <f t="shared" si="2152"/>
        <v>0</v>
      </c>
      <c r="R842" s="22">
        <f t="shared" si="2152"/>
        <v>0</v>
      </c>
      <c r="S842" s="22">
        <f t="shared" si="2152"/>
        <v>0</v>
      </c>
      <c r="T842" s="22">
        <f t="shared" si="2152"/>
        <v>0</v>
      </c>
      <c r="U842" s="22">
        <f t="shared" si="2152"/>
        <v>0</v>
      </c>
      <c r="V842" s="22">
        <f t="shared" si="2152"/>
        <v>0</v>
      </c>
      <c r="W842" s="22">
        <f t="shared" si="2152"/>
        <v>0</v>
      </c>
      <c r="X842" s="22">
        <f t="shared" si="2152"/>
        <v>0.8</v>
      </c>
      <c r="Y842" s="22">
        <f t="shared" si="2152"/>
        <v>0.1</v>
      </c>
      <c r="Z842" s="22">
        <f t="shared" si="2152"/>
        <v>1.5</v>
      </c>
      <c r="AA842" s="22">
        <f t="shared" si="2152"/>
        <v>218.7</v>
      </c>
      <c r="AB842" s="22">
        <f t="shared" si="2152"/>
        <v>218.25</v>
      </c>
      <c r="AC842" s="22">
        <f t="shared" si="2152"/>
        <v>603.20000000000005</v>
      </c>
      <c r="AD842" s="22">
        <f t="shared" si="2152"/>
        <v>662.7</v>
      </c>
      <c r="AE842" s="22">
        <f t="shared" si="2152"/>
        <v>3072.9050805206721</v>
      </c>
      <c r="AF842" s="22">
        <f t="shared" si="2152"/>
        <v>3594.8638015474303</v>
      </c>
      <c r="AG842" s="22">
        <f t="shared" si="2152"/>
        <v>4106.9230576844875</v>
      </c>
      <c r="AH842" s="22">
        <f t="shared" si="2152"/>
        <v>4898.9014577119679</v>
      </c>
      <c r="AI842" s="22">
        <f t="shared" si="2152"/>
        <v>4988.9679546919288</v>
      </c>
      <c r="AJ842" s="22">
        <f t="shared" ref="AJ842:BI842" si="2153">SUM(AJ843:AJ850)</f>
        <v>4424.7013213988876</v>
      </c>
      <c r="AK842" s="22">
        <f t="shared" si="2153"/>
        <v>4406.0843233003106</v>
      </c>
      <c r="AL842" s="22">
        <f t="shared" si="2153"/>
        <v>4663.9666974999991</v>
      </c>
      <c r="AM842" s="22">
        <f t="shared" si="2153"/>
        <v>4084.5159999999996</v>
      </c>
      <c r="AN842" s="22">
        <f t="shared" si="2153"/>
        <v>4588.04</v>
      </c>
      <c r="AO842" s="22">
        <f t="shared" si="2153"/>
        <v>1499.91</v>
      </c>
      <c r="AP842" s="22">
        <f t="shared" si="2153"/>
        <v>239.76</v>
      </c>
      <c r="AQ842" s="22">
        <f t="shared" si="2153"/>
        <v>160.16</v>
      </c>
      <c r="AR842" s="22">
        <f t="shared" si="2153"/>
        <v>598.4</v>
      </c>
      <c r="AS842" s="22">
        <f t="shared" si="2153"/>
        <v>365.55</v>
      </c>
      <c r="AT842" s="22">
        <f t="shared" si="2153"/>
        <v>534.21</v>
      </c>
      <c r="AU842" s="22">
        <f t="shared" si="2153"/>
        <v>176.35999999999999</v>
      </c>
      <c r="AV842" s="22">
        <f t="shared" si="2153"/>
        <v>16.309999999999999</v>
      </c>
      <c r="AW842" s="22">
        <f t="shared" si="2153"/>
        <v>0</v>
      </c>
      <c r="AX842" s="22">
        <f t="shared" si="2153"/>
        <v>202.93</v>
      </c>
      <c r="AY842" s="22">
        <f t="shared" si="2153"/>
        <v>0.01</v>
      </c>
      <c r="AZ842" s="22">
        <f t="shared" si="2153"/>
        <v>28</v>
      </c>
      <c r="BA842" s="22">
        <f t="shared" si="2153"/>
        <v>0</v>
      </c>
      <c r="BB842" s="22">
        <f t="shared" si="2153"/>
        <v>0</v>
      </c>
      <c r="BC842" s="22">
        <f t="shared" si="2153"/>
        <v>0</v>
      </c>
      <c r="BD842" s="22">
        <f t="shared" si="2153"/>
        <v>0</v>
      </c>
      <c r="BE842" s="22">
        <f t="shared" si="2153"/>
        <v>0</v>
      </c>
      <c r="BF842" s="22">
        <f t="shared" ref="BF842" si="2154">SUM(BF843:BF850)</f>
        <v>0</v>
      </c>
      <c r="BG842" s="22">
        <f t="shared" si="2153"/>
        <v>0</v>
      </c>
      <c r="BH842" s="22">
        <f t="shared" si="2153"/>
        <v>0</v>
      </c>
      <c r="BI842" s="22">
        <f t="shared" si="2153"/>
        <v>0</v>
      </c>
      <c r="BJ842" s="4">
        <v>0</v>
      </c>
      <c r="BK842" s="4">
        <v>0</v>
      </c>
      <c r="BL842" s="4">
        <v>0</v>
      </c>
      <c r="BM842" s="4">
        <v>0</v>
      </c>
      <c r="BN842" s="4">
        <v>0</v>
      </c>
      <c r="BO842" s="103"/>
      <c r="BP842">
        <f t="shared" ref="BP842:CU842" si="2155">IF($C842&lt;&gt;"",IF(D842&gt;0,1,0),0)</f>
        <v>0</v>
      </c>
      <c r="BQ842">
        <f t="shared" si="2155"/>
        <v>0</v>
      </c>
      <c r="BR842">
        <f t="shared" si="2155"/>
        <v>0</v>
      </c>
      <c r="BS842">
        <f t="shared" si="2155"/>
        <v>0</v>
      </c>
      <c r="BT842">
        <f t="shared" si="2155"/>
        <v>0</v>
      </c>
      <c r="BU842">
        <f t="shared" si="2155"/>
        <v>0</v>
      </c>
      <c r="BV842">
        <f t="shared" si="2155"/>
        <v>0</v>
      </c>
      <c r="BW842">
        <f t="shared" si="2155"/>
        <v>0</v>
      </c>
      <c r="BX842">
        <f t="shared" si="2155"/>
        <v>0</v>
      </c>
      <c r="BY842">
        <f t="shared" si="2155"/>
        <v>0</v>
      </c>
      <c r="BZ842">
        <f t="shared" si="2155"/>
        <v>1</v>
      </c>
      <c r="CA842">
        <f t="shared" si="2155"/>
        <v>0</v>
      </c>
      <c r="CB842">
        <f t="shared" si="2155"/>
        <v>0</v>
      </c>
      <c r="CC842">
        <f t="shared" si="2155"/>
        <v>0</v>
      </c>
      <c r="CD842">
        <f t="shared" si="2155"/>
        <v>0</v>
      </c>
      <c r="CE842">
        <f t="shared" si="2155"/>
        <v>0</v>
      </c>
      <c r="CF842">
        <f t="shared" si="2155"/>
        <v>0</v>
      </c>
      <c r="CG842">
        <f t="shared" si="2155"/>
        <v>0</v>
      </c>
      <c r="CH842">
        <f t="shared" si="2155"/>
        <v>0</v>
      </c>
      <c r="CI842">
        <f t="shared" si="2155"/>
        <v>0</v>
      </c>
      <c r="CJ842">
        <f t="shared" si="2155"/>
        <v>1</v>
      </c>
      <c r="CK842">
        <f t="shared" si="2155"/>
        <v>1</v>
      </c>
      <c r="CL842">
        <f t="shared" si="2155"/>
        <v>1</v>
      </c>
      <c r="CM842">
        <f t="shared" si="2155"/>
        <v>1</v>
      </c>
      <c r="CN842">
        <f t="shared" si="2155"/>
        <v>1</v>
      </c>
      <c r="CO842">
        <f t="shared" si="2155"/>
        <v>1</v>
      </c>
      <c r="CP842">
        <f t="shared" si="2155"/>
        <v>1</v>
      </c>
      <c r="CQ842">
        <f t="shared" si="2155"/>
        <v>1</v>
      </c>
      <c r="CR842">
        <f t="shared" si="2155"/>
        <v>1</v>
      </c>
      <c r="CS842">
        <f t="shared" si="2155"/>
        <v>1</v>
      </c>
      <c r="CT842">
        <f t="shared" si="2155"/>
        <v>1</v>
      </c>
      <c r="CU842">
        <f t="shared" si="2155"/>
        <v>1</v>
      </c>
      <c r="CV842">
        <f t="shared" ref="CV842:DZ842" si="2156">IF($C842&lt;&gt;"",IF(AJ842&gt;0,1,0),0)</f>
        <v>1</v>
      </c>
      <c r="CW842">
        <f t="shared" si="2156"/>
        <v>1</v>
      </c>
      <c r="CX842">
        <f t="shared" si="2156"/>
        <v>1</v>
      </c>
      <c r="CY842">
        <f t="shared" si="2156"/>
        <v>1</v>
      </c>
      <c r="CZ842">
        <f t="shared" si="2156"/>
        <v>1</v>
      </c>
      <c r="DA842">
        <f t="shared" si="2156"/>
        <v>1</v>
      </c>
      <c r="DB842">
        <f t="shared" si="2156"/>
        <v>1</v>
      </c>
      <c r="DC842">
        <f t="shared" si="2156"/>
        <v>1</v>
      </c>
      <c r="DD842">
        <f t="shared" si="2156"/>
        <v>1</v>
      </c>
      <c r="DE842">
        <f t="shared" si="2156"/>
        <v>1</v>
      </c>
      <c r="DF842">
        <f t="shared" si="2156"/>
        <v>1</v>
      </c>
      <c r="DG842">
        <f t="shared" si="2156"/>
        <v>1</v>
      </c>
      <c r="DH842">
        <f t="shared" si="2156"/>
        <v>1</v>
      </c>
      <c r="DI842">
        <f t="shared" si="2156"/>
        <v>0</v>
      </c>
      <c r="DJ842">
        <f t="shared" si="2156"/>
        <v>1</v>
      </c>
      <c r="DK842">
        <f t="shared" si="2156"/>
        <v>1</v>
      </c>
      <c r="DL842">
        <f t="shared" si="2156"/>
        <v>1</v>
      </c>
      <c r="DM842">
        <f t="shared" si="2156"/>
        <v>0</v>
      </c>
      <c r="DN842">
        <f t="shared" si="2156"/>
        <v>0</v>
      </c>
      <c r="DO842">
        <f t="shared" si="2156"/>
        <v>0</v>
      </c>
      <c r="DP842">
        <f t="shared" si="2156"/>
        <v>0</v>
      </c>
      <c r="DQ842">
        <f t="shared" si="2156"/>
        <v>0</v>
      </c>
      <c r="DR842">
        <f t="shared" si="2156"/>
        <v>0</v>
      </c>
      <c r="DS842">
        <f t="shared" si="2156"/>
        <v>0</v>
      </c>
      <c r="DT842">
        <f t="shared" si="2156"/>
        <v>0</v>
      </c>
      <c r="DU842">
        <f t="shared" si="2156"/>
        <v>0</v>
      </c>
      <c r="DV842">
        <f t="shared" si="2156"/>
        <v>0</v>
      </c>
      <c r="DW842">
        <f t="shared" si="2156"/>
        <v>0</v>
      </c>
      <c r="DX842">
        <f t="shared" si="2156"/>
        <v>0</v>
      </c>
      <c r="DY842">
        <f t="shared" si="2156"/>
        <v>0</v>
      </c>
      <c r="DZ842">
        <f t="shared" si="2156"/>
        <v>0</v>
      </c>
    </row>
    <row r="843" spans="1:130">
      <c r="A843" s="106"/>
      <c r="B843" s="24" t="s">
        <v>15</v>
      </c>
      <c r="C843" s="97"/>
      <c r="D843" s="18">
        <v>0</v>
      </c>
      <c r="E843" s="18">
        <v>0</v>
      </c>
      <c r="F843" s="18">
        <v>0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18">
        <v>0</v>
      </c>
      <c r="N843" s="18">
        <v>0</v>
      </c>
      <c r="O843" s="18">
        <v>0</v>
      </c>
      <c r="P843" s="18">
        <v>0</v>
      </c>
      <c r="Q843" s="18">
        <v>0</v>
      </c>
      <c r="R843" s="18">
        <v>0</v>
      </c>
      <c r="S843" s="18">
        <v>0</v>
      </c>
      <c r="T843" s="18">
        <v>0</v>
      </c>
      <c r="U843" s="18">
        <v>0</v>
      </c>
      <c r="V843" s="18">
        <v>0</v>
      </c>
      <c r="W843" s="18">
        <v>0</v>
      </c>
      <c r="X843" s="18">
        <v>0</v>
      </c>
      <c r="Y843" s="18">
        <v>0</v>
      </c>
      <c r="Z843" s="18">
        <v>0</v>
      </c>
      <c r="AA843" s="18">
        <v>0</v>
      </c>
      <c r="AB843" s="18">
        <v>0</v>
      </c>
      <c r="AC843" s="18">
        <v>0</v>
      </c>
      <c r="AD843" s="18">
        <v>0</v>
      </c>
      <c r="AE843" s="18">
        <v>0</v>
      </c>
      <c r="AF843" s="18">
        <v>353.447719914488</v>
      </c>
      <c r="AG843" s="18">
        <v>372.15815508097143</v>
      </c>
      <c r="AH843" s="18">
        <v>363.77187661179943</v>
      </c>
      <c r="AI843" s="18">
        <v>339.76124843421167</v>
      </c>
      <c r="AJ843" s="18">
        <v>351.03307214430185</v>
      </c>
      <c r="AK843" s="18">
        <v>0</v>
      </c>
      <c r="AL843" s="18">
        <v>0</v>
      </c>
      <c r="AM843" s="18">
        <v>0</v>
      </c>
      <c r="AN843" s="18">
        <v>0</v>
      </c>
      <c r="AO843" s="18">
        <v>0</v>
      </c>
      <c r="AP843" s="18">
        <v>0</v>
      </c>
      <c r="AQ843" s="18">
        <v>0</v>
      </c>
      <c r="AR843" s="18">
        <v>0</v>
      </c>
      <c r="AS843" s="18">
        <v>0</v>
      </c>
      <c r="AT843" s="18">
        <v>0</v>
      </c>
      <c r="AU843" s="18">
        <v>0</v>
      </c>
      <c r="AV843" s="18">
        <v>0</v>
      </c>
      <c r="AW843" s="18">
        <v>0</v>
      </c>
      <c r="AX843" s="18">
        <v>0</v>
      </c>
      <c r="AY843" s="18">
        <v>0</v>
      </c>
      <c r="AZ843" s="18">
        <v>0</v>
      </c>
      <c r="BA843" s="18">
        <v>0</v>
      </c>
      <c r="BB843" s="18">
        <v>0</v>
      </c>
      <c r="BC843" s="18">
        <v>0</v>
      </c>
      <c r="BD843" s="18">
        <v>0</v>
      </c>
      <c r="BE843" s="25">
        <v>0</v>
      </c>
      <c r="BF843" s="18">
        <v>0</v>
      </c>
      <c r="BG843" s="18">
        <v>0</v>
      </c>
      <c r="BH843" s="18">
        <v>0</v>
      </c>
      <c r="BI843" s="18">
        <v>0</v>
      </c>
      <c r="BJ843" s="118">
        <v>0</v>
      </c>
      <c r="BK843" s="118">
        <v>0</v>
      </c>
      <c r="BL843" s="118">
        <v>0</v>
      </c>
      <c r="BM843" s="118">
        <v>0</v>
      </c>
      <c r="BN843" s="118">
        <v>0</v>
      </c>
      <c r="BO843" s="103"/>
      <c r="BP843">
        <f t="shared" ref="BP843:BY844" si="2157">IF($C843&lt;&gt;"",IF(D843&gt;0,1,0),0)</f>
        <v>0</v>
      </c>
      <c r="BQ843">
        <f t="shared" si="2157"/>
        <v>0</v>
      </c>
      <c r="BR843">
        <f t="shared" si="2157"/>
        <v>0</v>
      </c>
      <c r="BS843">
        <f t="shared" si="2157"/>
        <v>0</v>
      </c>
      <c r="BT843">
        <f t="shared" si="2157"/>
        <v>0</v>
      </c>
      <c r="BU843">
        <f t="shared" si="2157"/>
        <v>0</v>
      </c>
      <c r="BV843">
        <f t="shared" si="2157"/>
        <v>0</v>
      </c>
      <c r="BW843">
        <f t="shared" si="2157"/>
        <v>0</v>
      </c>
      <c r="BX843">
        <f t="shared" si="2157"/>
        <v>0</v>
      </c>
      <c r="BY843">
        <f t="shared" si="2157"/>
        <v>0</v>
      </c>
      <c r="BZ843">
        <f t="shared" ref="BZ843:CI844" si="2158">IF($C843&lt;&gt;"",IF(N843&gt;0,1,0),0)</f>
        <v>0</v>
      </c>
      <c r="CA843">
        <f t="shared" si="2158"/>
        <v>0</v>
      </c>
      <c r="CB843">
        <f t="shared" si="2158"/>
        <v>0</v>
      </c>
      <c r="CC843">
        <f t="shared" si="2158"/>
        <v>0</v>
      </c>
      <c r="CD843">
        <f t="shared" si="2158"/>
        <v>0</v>
      </c>
      <c r="CE843">
        <f t="shared" si="2158"/>
        <v>0</v>
      </c>
      <c r="CF843">
        <f t="shared" si="2158"/>
        <v>0</v>
      </c>
      <c r="CG843">
        <f t="shared" si="2158"/>
        <v>0</v>
      </c>
      <c r="CH843">
        <f t="shared" si="2158"/>
        <v>0</v>
      </c>
      <c r="CI843">
        <f t="shared" si="2158"/>
        <v>0</v>
      </c>
      <c r="CJ843">
        <f t="shared" ref="CJ843:CS844" si="2159">IF($C843&lt;&gt;"",IF(X843&gt;0,1,0),0)</f>
        <v>0</v>
      </c>
      <c r="CK843">
        <f t="shared" si="2159"/>
        <v>0</v>
      </c>
      <c r="CL843">
        <f t="shared" si="2159"/>
        <v>0</v>
      </c>
      <c r="CM843">
        <f t="shared" si="2159"/>
        <v>0</v>
      </c>
      <c r="CN843">
        <f t="shared" si="2159"/>
        <v>0</v>
      </c>
      <c r="CO843">
        <f t="shared" si="2159"/>
        <v>0</v>
      </c>
      <c r="CP843">
        <f t="shared" si="2159"/>
        <v>0</v>
      </c>
      <c r="CQ843">
        <f t="shared" si="2159"/>
        <v>0</v>
      </c>
      <c r="CR843">
        <f t="shared" si="2159"/>
        <v>0</v>
      </c>
      <c r="CS843">
        <f t="shared" si="2159"/>
        <v>0</v>
      </c>
      <c r="CT843">
        <f t="shared" ref="CT843:DC844" si="2160">IF($C843&lt;&gt;"",IF(AH843&gt;0,1,0),0)</f>
        <v>0</v>
      </c>
      <c r="CU843">
        <f t="shared" si="2160"/>
        <v>0</v>
      </c>
      <c r="CV843">
        <f t="shared" si="2160"/>
        <v>0</v>
      </c>
      <c r="CW843">
        <f t="shared" si="2160"/>
        <v>0</v>
      </c>
      <c r="CX843">
        <f t="shared" si="2160"/>
        <v>0</v>
      </c>
      <c r="CY843">
        <f t="shared" si="2160"/>
        <v>0</v>
      </c>
      <c r="CZ843">
        <f t="shared" si="2160"/>
        <v>0</v>
      </c>
      <c r="DA843">
        <f t="shared" si="2160"/>
        <v>0</v>
      </c>
      <c r="DB843">
        <f t="shared" si="2160"/>
        <v>0</v>
      </c>
      <c r="DC843">
        <f t="shared" si="2160"/>
        <v>0</v>
      </c>
      <c r="DD843">
        <f t="shared" ref="DD843:DM844" si="2161">IF($C843&lt;&gt;"",IF(AR843&gt;0,1,0),0)</f>
        <v>0</v>
      </c>
      <c r="DE843">
        <f t="shared" si="2161"/>
        <v>0</v>
      </c>
      <c r="DF843">
        <f t="shared" si="2161"/>
        <v>0</v>
      </c>
      <c r="DG843">
        <f t="shared" si="2161"/>
        <v>0</v>
      </c>
      <c r="DH843">
        <f t="shared" si="2161"/>
        <v>0</v>
      </c>
      <c r="DI843">
        <f t="shared" si="2161"/>
        <v>0</v>
      </c>
      <c r="DJ843">
        <f t="shared" si="2161"/>
        <v>0</v>
      </c>
      <c r="DK843">
        <f t="shared" si="2161"/>
        <v>0</v>
      </c>
      <c r="DL843">
        <f t="shared" si="2161"/>
        <v>0</v>
      </c>
      <c r="DM843">
        <f t="shared" si="2161"/>
        <v>0</v>
      </c>
      <c r="DN843">
        <f t="shared" ref="DN843:DW844" si="2162">IF($C843&lt;&gt;"",IF(BB843&gt;0,1,0),0)</f>
        <v>0</v>
      </c>
      <c r="DO843">
        <f t="shared" si="2162"/>
        <v>0</v>
      </c>
      <c r="DP843">
        <f t="shared" si="2162"/>
        <v>0</v>
      </c>
      <c r="DQ843">
        <f t="shared" si="2162"/>
        <v>0</v>
      </c>
      <c r="DR843">
        <f t="shared" si="2162"/>
        <v>0</v>
      </c>
      <c r="DS843">
        <f t="shared" si="2162"/>
        <v>0</v>
      </c>
      <c r="DT843">
        <f t="shared" si="2162"/>
        <v>0</v>
      </c>
      <c r="DU843">
        <f t="shared" si="2162"/>
        <v>0</v>
      </c>
      <c r="DV843">
        <f t="shared" si="2162"/>
        <v>0</v>
      </c>
      <c r="DW843">
        <f t="shared" si="2162"/>
        <v>0</v>
      </c>
      <c r="DX843">
        <f t="shared" ref="DX843:DZ844" si="2163">IF($C843&lt;&gt;"",IF(BL842&gt;0,1,0),0)</f>
        <v>0</v>
      </c>
      <c r="DY843">
        <f t="shared" si="2163"/>
        <v>0</v>
      </c>
      <c r="DZ843">
        <f t="shared" si="2163"/>
        <v>0</v>
      </c>
    </row>
    <row r="844" spans="1:130">
      <c r="A844" s="106"/>
      <c r="B844" s="59" t="s">
        <v>181</v>
      </c>
      <c r="C844" s="97"/>
      <c r="D844" s="18">
        <v>0</v>
      </c>
      <c r="E844" s="18">
        <v>0</v>
      </c>
      <c r="F844" s="18">
        <v>0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18">
        <v>0</v>
      </c>
      <c r="N844" s="18">
        <v>0</v>
      </c>
      <c r="O844" s="18">
        <v>0</v>
      </c>
      <c r="P844" s="18">
        <v>0</v>
      </c>
      <c r="Q844" s="18">
        <v>0</v>
      </c>
      <c r="R844" s="18">
        <v>0</v>
      </c>
      <c r="S844" s="18">
        <v>0</v>
      </c>
      <c r="T844" s="18">
        <v>0</v>
      </c>
      <c r="U844" s="18">
        <v>0</v>
      </c>
      <c r="V844" s="18">
        <v>0</v>
      </c>
      <c r="W844" s="18">
        <v>0</v>
      </c>
      <c r="X844" s="18">
        <v>0</v>
      </c>
      <c r="Y844" s="18">
        <v>0</v>
      </c>
      <c r="Z844" s="18">
        <v>0</v>
      </c>
      <c r="AA844" s="18">
        <v>0</v>
      </c>
      <c r="AB844" s="18">
        <v>0</v>
      </c>
      <c r="AC844" s="18">
        <v>0</v>
      </c>
      <c r="AD844" s="18">
        <v>0</v>
      </c>
      <c r="AE844" s="18">
        <v>0</v>
      </c>
      <c r="AF844" s="18">
        <v>63</v>
      </c>
      <c r="AG844" s="18">
        <v>74</v>
      </c>
      <c r="AH844" s="18">
        <v>203</v>
      </c>
      <c r="AI844" s="18">
        <v>201</v>
      </c>
      <c r="AJ844" s="18">
        <v>0</v>
      </c>
      <c r="AK844" s="18">
        <v>0</v>
      </c>
      <c r="AL844" s="18">
        <v>0</v>
      </c>
      <c r="AM844" s="18">
        <v>0</v>
      </c>
      <c r="AN844" s="18">
        <v>0</v>
      </c>
      <c r="AO844" s="18">
        <v>0</v>
      </c>
      <c r="AP844" s="18">
        <v>0</v>
      </c>
      <c r="AQ844" s="18">
        <v>0</v>
      </c>
      <c r="AR844" s="18">
        <v>0</v>
      </c>
      <c r="AS844" s="18">
        <v>0</v>
      </c>
      <c r="AT844" s="18">
        <v>0</v>
      </c>
      <c r="AU844" s="18">
        <v>0</v>
      </c>
      <c r="AV844" s="18">
        <v>0</v>
      </c>
      <c r="AW844" s="18">
        <v>0</v>
      </c>
      <c r="AX844" s="18">
        <v>0</v>
      </c>
      <c r="AY844" s="18">
        <v>0</v>
      </c>
      <c r="AZ844" s="18">
        <v>0</v>
      </c>
      <c r="BA844" s="18">
        <v>0</v>
      </c>
      <c r="BB844" s="18">
        <v>0</v>
      </c>
      <c r="BC844" s="18">
        <v>0</v>
      </c>
      <c r="BD844" s="18">
        <v>0</v>
      </c>
      <c r="BE844" s="18">
        <v>0</v>
      </c>
      <c r="BF844" s="18">
        <v>0</v>
      </c>
      <c r="BG844" s="18">
        <v>0</v>
      </c>
      <c r="BH844" s="18">
        <v>0</v>
      </c>
      <c r="BI844" s="18">
        <v>0</v>
      </c>
      <c r="BJ844" s="118">
        <v>0</v>
      </c>
      <c r="BK844" s="118">
        <v>0</v>
      </c>
      <c r="BL844" s="118">
        <v>0</v>
      </c>
      <c r="BM844" s="118">
        <v>0</v>
      </c>
      <c r="BN844" s="118">
        <v>0</v>
      </c>
      <c r="BO844" s="103"/>
      <c r="BP844">
        <f t="shared" si="2157"/>
        <v>0</v>
      </c>
      <c r="BQ844">
        <f t="shared" si="2157"/>
        <v>0</v>
      </c>
      <c r="BR844">
        <f t="shared" si="2157"/>
        <v>0</v>
      </c>
      <c r="BS844">
        <f t="shared" si="2157"/>
        <v>0</v>
      </c>
      <c r="BT844">
        <f t="shared" si="2157"/>
        <v>0</v>
      </c>
      <c r="BU844">
        <f t="shared" si="2157"/>
        <v>0</v>
      </c>
      <c r="BV844">
        <f t="shared" si="2157"/>
        <v>0</v>
      </c>
      <c r="BW844">
        <f t="shared" si="2157"/>
        <v>0</v>
      </c>
      <c r="BX844">
        <f t="shared" si="2157"/>
        <v>0</v>
      </c>
      <c r="BY844">
        <f t="shared" si="2157"/>
        <v>0</v>
      </c>
      <c r="BZ844">
        <f t="shared" si="2158"/>
        <v>0</v>
      </c>
      <c r="CA844">
        <f t="shared" si="2158"/>
        <v>0</v>
      </c>
      <c r="CB844">
        <f t="shared" si="2158"/>
        <v>0</v>
      </c>
      <c r="CC844">
        <f t="shared" si="2158"/>
        <v>0</v>
      </c>
      <c r="CD844">
        <f t="shared" si="2158"/>
        <v>0</v>
      </c>
      <c r="CE844">
        <f t="shared" si="2158"/>
        <v>0</v>
      </c>
      <c r="CF844">
        <f t="shared" si="2158"/>
        <v>0</v>
      </c>
      <c r="CG844">
        <f t="shared" si="2158"/>
        <v>0</v>
      </c>
      <c r="CH844">
        <f t="shared" si="2158"/>
        <v>0</v>
      </c>
      <c r="CI844">
        <f t="shared" si="2158"/>
        <v>0</v>
      </c>
      <c r="CJ844">
        <f t="shared" si="2159"/>
        <v>0</v>
      </c>
      <c r="CK844">
        <f t="shared" si="2159"/>
        <v>0</v>
      </c>
      <c r="CL844">
        <f t="shared" si="2159"/>
        <v>0</v>
      </c>
      <c r="CM844">
        <f t="shared" si="2159"/>
        <v>0</v>
      </c>
      <c r="CN844">
        <f t="shared" si="2159"/>
        <v>0</v>
      </c>
      <c r="CO844">
        <f t="shared" si="2159"/>
        <v>0</v>
      </c>
      <c r="CP844">
        <f t="shared" si="2159"/>
        <v>0</v>
      </c>
      <c r="CQ844">
        <f t="shared" si="2159"/>
        <v>0</v>
      </c>
      <c r="CR844">
        <f t="shared" si="2159"/>
        <v>0</v>
      </c>
      <c r="CS844">
        <f t="shared" si="2159"/>
        <v>0</v>
      </c>
      <c r="CT844">
        <f t="shared" si="2160"/>
        <v>0</v>
      </c>
      <c r="CU844">
        <f t="shared" si="2160"/>
        <v>0</v>
      </c>
      <c r="CV844">
        <f t="shared" si="2160"/>
        <v>0</v>
      </c>
      <c r="CW844">
        <f t="shared" si="2160"/>
        <v>0</v>
      </c>
      <c r="CX844">
        <f t="shared" si="2160"/>
        <v>0</v>
      </c>
      <c r="CY844">
        <f t="shared" si="2160"/>
        <v>0</v>
      </c>
      <c r="CZ844">
        <f t="shared" si="2160"/>
        <v>0</v>
      </c>
      <c r="DA844">
        <f t="shared" si="2160"/>
        <v>0</v>
      </c>
      <c r="DB844">
        <f t="shared" si="2160"/>
        <v>0</v>
      </c>
      <c r="DC844">
        <f t="shared" si="2160"/>
        <v>0</v>
      </c>
      <c r="DD844">
        <f t="shared" si="2161"/>
        <v>0</v>
      </c>
      <c r="DE844">
        <f t="shared" si="2161"/>
        <v>0</v>
      </c>
      <c r="DF844">
        <f t="shared" si="2161"/>
        <v>0</v>
      </c>
      <c r="DG844">
        <f t="shared" si="2161"/>
        <v>0</v>
      </c>
      <c r="DH844">
        <f t="shared" si="2161"/>
        <v>0</v>
      </c>
      <c r="DI844">
        <f t="shared" si="2161"/>
        <v>0</v>
      </c>
      <c r="DJ844">
        <f t="shared" si="2161"/>
        <v>0</v>
      </c>
      <c r="DK844">
        <f t="shared" si="2161"/>
        <v>0</v>
      </c>
      <c r="DL844">
        <f t="shared" si="2161"/>
        <v>0</v>
      </c>
      <c r="DM844">
        <f t="shared" si="2161"/>
        <v>0</v>
      </c>
      <c r="DN844">
        <f t="shared" si="2162"/>
        <v>0</v>
      </c>
      <c r="DO844">
        <f t="shared" si="2162"/>
        <v>0</v>
      </c>
      <c r="DP844">
        <f t="shared" si="2162"/>
        <v>0</v>
      </c>
      <c r="DQ844">
        <f t="shared" si="2162"/>
        <v>0</v>
      </c>
      <c r="DR844">
        <f t="shared" si="2162"/>
        <v>0</v>
      </c>
      <c r="DS844">
        <f t="shared" si="2162"/>
        <v>0</v>
      </c>
      <c r="DT844">
        <f t="shared" si="2162"/>
        <v>0</v>
      </c>
      <c r="DU844">
        <f t="shared" si="2162"/>
        <v>0</v>
      </c>
      <c r="DV844">
        <f t="shared" si="2162"/>
        <v>0</v>
      </c>
      <c r="DW844">
        <f t="shared" si="2162"/>
        <v>0</v>
      </c>
      <c r="DX844">
        <f t="shared" si="2163"/>
        <v>0</v>
      </c>
      <c r="DY844">
        <f t="shared" si="2163"/>
        <v>0</v>
      </c>
      <c r="DZ844">
        <f t="shared" si="2163"/>
        <v>0</v>
      </c>
    </row>
    <row r="845" spans="1:130">
      <c r="A845" s="106"/>
      <c r="B845" s="59" t="s">
        <v>238</v>
      </c>
      <c r="C845" s="97"/>
      <c r="D845" s="18">
        <v>0</v>
      </c>
      <c r="E845" s="18">
        <v>0</v>
      </c>
      <c r="F845" s="18">
        <v>0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18">
        <v>0</v>
      </c>
      <c r="N845" s="18">
        <v>0</v>
      </c>
      <c r="O845" s="18">
        <v>0</v>
      </c>
      <c r="P845" s="18">
        <v>0</v>
      </c>
      <c r="Q845" s="18">
        <v>0</v>
      </c>
      <c r="R845" s="18">
        <v>0</v>
      </c>
      <c r="S845" s="18">
        <v>0</v>
      </c>
      <c r="T845" s="62">
        <v>0</v>
      </c>
      <c r="U845" s="62">
        <v>0</v>
      </c>
      <c r="V845" s="62">
        <v>0</v>
      </c>
      <c r="W845" s="62">
        <v>0</v>
      </c>
      <c r="X845" s="62">
        <v>0</v>
      </c>
      <c r="Y845" s="62">
        <v>0</v>
      </c>
      <c r="Z845" s="62">
        <v>0</v>
      </c>
      <c r="AA845" s="62">
        <v>0</v>
      </c>
      <c r="AB845" s="62">
        <v>0</v>
      </c>
      <c r="AC845" s="18">
        <v>0</v>
      </c>
      <c r="AD845" s="62">
        <v>0</v>
      </c>
      <c r="AE845" s="62">
        <v>0</v>
      </c>
      <c r="AF845" s="73">
        <v>55</v>
      </c>
      <c r="AG845" s="73">
        <v>180</v>
      </c>
      <c r="AH845" s="73">
        <v>250</v>
      </c>
      <c r="AI845" s="18">
        <v>320</v>
      </c>
      <c r="AJ845" s="18">
        <v>0</v>
      </c>
      <c r="AK845" s="18">
        <v>0</v>
      </c>
      <c r="AL845" s="18">
        <v>0</v>
      </c>
      <c r="AM845" s="18">
        <v>0</v>
      </c>
      <c r="AN845" s="18">
        <v>0</v>
      </c>
      <c r="AO845" s="18">
        <v>0</v>
      </c>
      <c r="AP845" s="18">
        <v>0</v>
      </c>
      <c r="AQ845" s="18">
        <v>0</v>
      </c>
      <c r="AR845" s="18">
        <v>0</v>
      </c>
      <c r="AS845" s="18">
        <v>0</v>
      </c>
      <c r="AT845" s="18">
        <v>0</v>
      </c>
      <c r="AU845" s="18">
        <v>0</v>
      </c>
      <c r="AV845" s="18">
        <v>0</v>
      </c>
      <c r="AW845" s="18">
        <v>0</v>
      </c>
      <c r="AX845" s="18">
        <v>0</v>
      </c>
      <c r="AY845" s="18">
        <v>0</v>
      </c>
      <c r="AZ845" s="18">
        <v>0</v>
      </c>
      <c r="BA845" s="18">
        <v>0</v>
      </c>
      <c r="BB845" s="18">
        <v>0</v>
      </c>
      <c r="BC845" s="18">
        <v>0</v>
      </c>
      <c r="BD845" s="18">
        <v>0</v>
      </c>
      <c r="BE845" s="18">
        <v>0</v>
      </c>
      <c r="BF845" s="18">
        <v>0</v>
      </c>
      <c r="BG845" s="18">
        <v>0</v>
      </c>
      <c r="BH845" s="18">
        <v>0</v>
      </c>
      <c r="BI845" s="18">
        <v>0</v>
      </c>
      <c r="BJ845" s="118">
        <v>0</v>
      </c>
      <c r="BK845" s="118">
        <v>0</v>
      </c>
      <c r="BL845" s="118">
        <v>0</v>
      </c>
      <c r="BM845" s="118">
        <v>0</v>
      </c>
      <c r="BN845" s="118">
        <v>0</v>
      </c>
      <c r="BO845" s="103"/>
    </row>
    <row r="846" spans="1:130">
      <c r="A846" s="106"/>
      <c r="B846" s="19" t="s">
        <v>2</v>
      </c>
      <c r="C846" s="97"/>
      <c r="D846" s="18">
        <v>0</v>
      </c>
      <c r="E846" s="18">
        <v>0</v>
      </c>
      <c r="F846" s="18">
        <v>0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18">
        <v>0</v>
      </c>
      <c r="N846" s="18">
        <v>0</v>
      </c>
      <c r="O846" s="18">
        <v>0</v>
      </c>
      <c r="P846" s="18">
        <v>0</v>
      </c>
      <c r="Q846" s="18">
        <v>0</v>
      </c>
      <c r="R846" s="18">
        <v>0</v>
      </c>
      <c r="S846" s="18">
        <v>0</v>
      </c>
      <c r="T846" s="62">
        <v>0</v>
      </c>
      <c r="U846" s="62">
        <v>0</v>
      </c>
      <c r="V846" s="62">
        <v>0</v>
      </c>
      <c r="W846" s="62">
        <v>0</v>
      </c>
      <c r="X846" s="62">
        <v>0</v>
      </c>
      <c r="Y846" s="62">
        <v>0</v>
      </c>
      <c r="Z846" s="62">
        <v>0</v>
      </c>
      <c r="AA846" s="62">
        <v>0</v>
      </c>
      <c r="AB846" s="62">
        <v>0</v>
      </c>
      <c r="AC846" s="18">
        <v>19</v>
      </c>
      <c r="AD846" s="62">
        <v>0</v>
      </c>
      <c r="AE846" s="62">
        <v>0</v>
      </c>
      <c r="AF846" s="18"/>
      <c r="AG846" s="41" t="s">
        <v>16</v>
      </c>
      <c r="AH846" s="18">
        <v>185</v>
      </c>
      <c r="AI846" s="41" t="s">
        <v>16</v>
      </c>
      <c r="AJ846" s="18"/>
      <c r="AK846" s="18"/>
      <c r="AL846" s="18"/>
      <c r="AM846" s="18"/>
      <c r="AN846" s="18">
        <v>0</v>
      </c>
      <c r="AO846" s="18">
        <v>0</v>
      </c>
      <c r="AP846" s="18">
        <v>0</v>
      </c>
      <c r="AQ846" s="18">
        <v>0</v>
      </c>
      <c r="AR846" s="18">
        <v>0</v>
      </c>
      <c r="AS846" s="18">
        <v>0</v>
      </c>
      <c r="AT846" s="18">
        <v>0</v>
      </c>
      <c r="AU846" s="18">
        <v>0</v>
      </c>
      <c r="AV846" s="18">
        <v>0</v>
      </c>
      <c r="AW846" s="18">
        <v>0</v>
      </c>
      <c r="AX846" s="18">
        <v>0</v>
      </c>
      <c r="AY846" s="18">
        <v>0</v>
      </c>
      <c r="AZ846" s="18">
        <v>0</v>
      </c>
      <c r="BA846" s="18">
        <v>0</v>
      </c>
      <c r="BB846" s="18">
        <v>0</v>
      </c>
      <c r="BC846" s="18">
        <v>0</v>
      </c>
      <c r="BD846" s="18">
        <v>0</v>
      </c>
      <c r="BE846" s="18">
        <v>0</v>
      </c>
      <c r="BF846" s="18">
        <v>0</v>
      </c>
      <c r="BG846" s="18">
        <v>0</v>
      </c>
      <c r="BH846" s="18">
        <v>0</v>
      </c>
      <c r="BI846" s="18">
        <v>0</v>
      </c>
      <c r="BJ846" s="118">
        <v>0</v>
      </c>
      <c r="BK846" s="118">
        <v>0</v>
      </c>
      <c r="BL846" s="118">
        <v>0</v>
      </c>
      <c r="BM846" s="118">
        <v>0</v>
      </c>
      <c r="BN846" s="118">
        <v>0</v>
      </c>
      <c r="BO846" s="103"/>
      <c r="BP846">
        <f t="shared" ref="BP846:BY851" si="2164">IF($C846&lt;&gt;"",IF(D846&gt;0,1,0),0)</f>
        <v>0</v>
      </c>
      <c r="BQ846">
        <f t="shared" si="2164"/>
        <v>0</v>
      </c>
      <c r="BR846">
        <f t="shared" si="2164"/>
        <v>0</v>
      </c>
      <c r="BS846">
        <f t="shared" si="2164"/>
        <v>0</v>
      </c>
      <c r="BT846">
        <f t="shared" si="2164"/>
        <v>0</v>
      </c>
      <c r="BU846">
        <f t="shared" si="2164"/>
        <v>0</v>
      </c>
      <c r="BV846">
        <f t="shared" si="2164"/>
        <v>0</v>
      </c>
      <c r="BW846">
        <f t="shared" si="2164"/>
        <v>0</v>
      </c>
      <c r="BX846">
        <f t="shared" si="2164"/>
        <v>0</v>
      </c>
      <c r="BY846">
        <f t="shared" si="2164"/>
        <v>0</v>
      </c>
      <c r="BZ846">
        <f t="shared" ref="BZ846:CI851" si="2165">IF($C846&lt;&gt;"",IF(N846&gt;0,1,0),0)</f>
        <v>0</v>
      </c>
      <c r="CA846">
        <f t="shared" si="2165"/>
        <v>0</v>
      </c>
      <c r="CB846">
        <f t="shared" si="2165"/>
        <v>0</v>
      </c>
      <c r="CC846">
        <f t="shared" si="2165"/>
        <v>0</v>
      </c>
      <c r="CD846">
        <f t="shared" si="2165"/>
        <v>0</v>
      </c>
      <c r="CE846">
        <f t="shared" si="2165"/>
        <v>0</v>
      </c>
      <c r="CF846">
        <f t="shared" si="2165"/>
        <v>0</v>
      </c>
      <c r="CG846">
        <f t="shared" si="2165"/>
        <v>0</v>
      </c>
      <c r="CH846">
        <f t="shared" si="2165"/>
        <v>0</v>
      </c>
      <c r="CI846">
        <f t="shared" si="2165"/>
        <v>0</v>
      </c>
      <c r="CJ846">
        <f t="shared" ref="CJ846:CS851" si="2166">IF($C846&lt;&gt;"",IF(X846&gt;0,1,0),0)</f>
        <v>0</v>
      </c>
      <c r="CK846">
        <f t="shared" si="2166"/>
        <v>0</v>
      </c>
      <c r="CL846">
        <f t="shared" si="2166"/>
        <v>0</v>
      </c>
      <c r="CM846">
        <f t="shared" si="2166"/>
        <v>0</v>
      </c>
      <c r="CN846">
        <f t="shared" si="2166"/>
        <v>0</v>
      </c>
      <c r="CO846">
        <f t="shared" si="2166"/>
        <v>0</v>
      </c>
      <c r="CP846">
        <f t="shared" si="2166"/>
        <v>0</v>
      </c>
      <c r="CQ846">
        <f t="shared" si="2166"/>
        <v>0</v>
      </c>
      <c r="CR846">
        <f t="shared" si="2166"/>
        <v>0</v>
      </c>
      <c r="CS846">
        <f t="shared" si="2166"/>
        <v>0</v>
      </c>
      <c r="CT846">
        <f t="shared" ref="CT846:DC851" si="2167">IF($C846&lt;&gt;"",IF(AH846&gt;0,1,0),0)</f>
        <v>0</v>
      </c>
      <c r="CU846">
        <f t="shared" si="2167"/>
        <v>0</v>
      </c>
      <c r="CV846">
        <f t="shared" si="2167"/>
        <v>0</v>
      </c>
      <c r="CW846">
        <f t="shared" si="2167"/>
        <v>0</v>
      </c>
      <c r="CX846">
        <f t="shared" si="2167"/>
        <v>0</v>
      </c>
      <c r="CY846">
        <f t="shared" si="2167"/>
        <v>0</v>
      </c>
      <c r="CZ846">
        <f t="shared" si="2167"/>
        <v>0</v>
      </c>
      <c r="DA846">
        <f t="shared" si="2167"/>
        <v>0</v>
      </c>
      <c r="DB846">
        <f t="shared" si="2167"/>
        <v>0</v>
      </c>
      <c r="DC846">
        <f t="shared" si="2167"/>
        <v>0</v>
      </c>
      <c r="DD846">
        <f t="shared" ref="DD846:DM851" si="2168">IF($C846&lt;&gt;"",IF(AR846&gt;0,1,0),0)</f>
        <v>0</v>
      </c>
      <c r="DE846">
        <f t="shared" si="2168"/>
        <v>0</v>
      </c>
      <c r="DF846">
        <f t="shared" si="2168"/>
        <v>0</v>
      </c>
      <c r="DG846">
        <f t="shared" si="2168"/>
        <v>0</v>
      </c>
      <c r="DH846">
        <f t="shared" si="2168"/>
        <v>0</v>
      </c>
      <c r="DI846">
        <f t="shared" si="2168"/>
        <v>0</v>
      </c>
      <c r="DJ846">
        <f t="shared" si="2168"/>
        <v>0</v>
      </c>
      <c r="DK846">
        <f t="shared" si="2168"/>
        <v>0</v>
      </c>
      <c r="DL846">
        <f t="shared" si="2168"/>
        <v>0</v>
      </c>
      <c r="DM846">
        <f t="shared" si="2168"/>
        <v>0</v>
      </c>
      <c r="DN846">
        <f t="shared" ref="DN846:DW851" si="2169">IF($C846&lt;&gt;"",IF(BB846&gt;0,1,0),0)</f>
        <v>0</v>
      </c>
      <c r="DO846">
        <f t="shared" si="2169"/>
        <v>0</v>
      </c>
      <c r="DP846">
        <f t="shared" si="2169"/>
        <v>0</v>
      </c>
      <c r="DQ846">
        <f t="shared" si="2169"/>
        <v>0</v>
      </c>
      <c r="DR846">
        <f t="shared" si="2169"/>
        <v>0</v>
      </c>
      <c r="DS846">
        <f t="shared" si="2169"/>
        <v>0</v>
      </c>
      <c r="DT846">
        <f t="shared" si="2169"/>
        <v>0</v>
      </c>
      <c r="DU846">
        <f t="shared" si="2169"/>
        <v>0</v>
      </c>
      <c r="DV846">
        <f t="shared" si="2169"/>
        <v>0</v>
      </c>
      <c r="DW846">
        <f t="shared" si="2169"/>
        <v>0</v>
      </c>
      <c r="DX846">
        <f>IF($C846&lt;&gt;"",IF(BL844&gt;0,1,0),0)</f>
        <v>0</v>
      </c>
      <c r="DY846">
        <f>IF($C846&lt;&gt;"",IF(BM844&gt;0,1,0),0)</f>
        <v>0</v>
      </c>
      <c r="DZ846">
        <f>IF($C846&lt;&gt;"",IF(BN844&gt;0,1,0),0)</f>
        <v>0</v>
      </c>
    </row>
    <row r="847" spans="1:130">
      <c r="A847" s="106" t="str">
        <f>IF(LEFT(B848,1)&lt;&gt;"",IF(LEFT(B848,1)&lt;&gt;" ",COUNT($A$66:A842)+1,""),"")</f>
        <v/>
      </c>
      <c r="B847" s="59" t="s">
        <v>3</v>
      </c>
      <c r="C847" s="97"/>
      <c r="D847" s="18">
        <v>0</v>
      </c>
      <c r="E847" s="18">
        <v>0</v>
      </c>
      <c r="F847" s="18">
        <v>0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18">
        <v>0</v>
      </c>
      <c r="N847" s="18">
        <v>0</v>
      </c>
      <c r="O847" s="18">
        <v>0</v>
      </c>
      <c r="P847" s="18">
        <v>0</v>
      </c>
      <c r="Q847" s="18">
        <v>0</v>
      </c>
      <c r="R847" s="18">
        <v>0</v>
      </c>
      <c r="S847" s="18">
        <v>0</v>
      </c>
      <c r="T847" s="18">
        <v>0</v>
      </c>
      <c r="U847" s="18">
        <v>0</v>
      </c>
      <c r="V847" s="18">
        <v>0</v>
      </c>
      <c r="W847" s="18">
        <v>0</v>
      </c>
      <c r="X847" s="18">
        <v>0</v>
      </c>
      <c r="Y847" s="18">
        <v>0</v>
      </c>
      <c r="Z847" s="18">
        <v>0</v>
      </c>
      <c r="AA847" s="18">
        <v>0</v>
      </c>
      <c r="AB847" s="18">
        <v>0.05</v>
      </c>
      <c r="AC847" s="18">
        <v>2.2000000000000002</v>
      </c>
      <c r="AD847" s="18">
        <v>0.5</v>
      </c>
      <c r="AE847" s="18">
        <v>23.27</v>
      </c>
      <c r="AF847" s="18">
        <f>241-AF845</f>
        <v>186</v>
      </c>
      <c r="AG847" s="18">
        <f>426-AG845</f>
        <v>246</v>
      </c>
      <c r="AH847" s="18">
        <f>634-AH845</f>
        <v>384</v>
      </c>
      <c r="AI847" s="18">
        <f>718-AI845</f>
        <v>398</v>
      </c>
      <c r="AJ847" s="18">
        <v>178.95999999999998</v>
      </c>
      <c r="AK847" s="18">
        <v>344.35</v>
      </c>
      <c r="AL847" s="18">
        <v>389.52</v>
      </c>
      <c r="AM847" s="18">
        <v>429.03999999999996</v>
      </c>
      <c r="AN847" s="18">
        <v>652.04</v>
      </c>
      <c r="AO847" s="18">
        <v>1287.71</v>
      </c>
      <c r="AP847" s="18">
        <v>111.96000000000001</v>
      </c>
      <c r="AQ847" s="18">
        <v>158.26</v>
      </c>
      <c r="AR847" s="18">
        <v>596.5</v>
      </c>
      <c r="AS847" s="18">
        <v>363.95</v>
      </c>
      <c r="AT847" s="18">
        <v>534.21</v>
      </c>
      <c r="AU847" s="18">
        <v>176.35999999999999</v>
      </c>
      <c r="AV847" s="18">
        <v>16.309999999999999</v>
      </c>
      <c r="AW847" s="18">
        <v>0</v>
      </c>
      <c r="AX847" s="18">
        <v>202.93</v>
      </c>
      <c r="AY847" s="18">
        <v>0.01</v>
      </c>
      <c r="AZ847" s="18">
        <v>28</v>
      </c>
      <c r="BA847" s="18">
        <v>0</v>
      </c>
      <c r="BB847" s="18">
        <v>0</v>
      </c>
      <c r="BC847" s="18">
        <v>0</v>
      </c>
      <c r="BD847" s="18">
        <v>0</v>
      </c>
      <c r="BE847" s="25">
        <v>0</v>
      </c>
      <c r="BF847" s="18">
        <v>0</v>
      </c>
      <c r="BG847" s="18">
        <v>0</v>
      </c>
      <c r="BH847" s="18">
        <v>0</v>
      </c>
      <c r="BI847" s="18">
        <v>0</v>
      </c>
      <c r="BJ847" s="118">
        <v>0</v>
      </c>
      <c r="BK847" s="118">
        <v>0</v>
      </c>
      <c r="BL847" s="118">
        <v>0</v>
      </c>
      <c r="BM847" s="118">
        <v>0</v>
      </c>
      <c r="BN847" s="118">
        <v>0</v>
      </c>
      <c r="BO847" s="103"/>
      <c r="BP847">
        <f t="shared" si="2164"/>
        <v>0</v>
      </c>
      <c r="BQ847">
        <f t="shared" si="2164"/>
        <v>0</v>
      </c>
      <c r="BR847">
        <f t="shared" si="2164"/>
        <v>0</v>
      </c>
      <c r="BS847">
        <f t="shared" si="2164"/>
        <v>0</v>
      </c>
      <c r="BT847">
        <f t="shared" si="2164"/>
        <v>0</v>
      </c>
      <c r="BU847">
        <f t="shared" si="2164"/>
        <v>0</v>
      </c>
      <c r="BV847">
        <f t="shared" si="2164"/>
        <v>0</v>
      </c>
      <c r="BW847">
        <f t="shared" si="2164"/>
        <v>0</v>
      </c>
      <c r="BX847">
        <f t="shared" si="2164"/>
        <v>0</v>
      </c>
      <c r="BY847">
        <f t="shared" si="2164"/>
        <v>0</v>
      </c>
      <c r="BZ847">
        <f t="shared" si="2165"/>
        <v>0</v>
      </c>
      <c r="CA847">
        <f t="shared" si="2165"/>
        <v>0</v>
      </c>
      <c r="CB847">
        <f t="shared" si="2165"/>
        <v>0</v>
      </c>
      <c r="CC847">
        <f t="shared" si="2165"/>
        <v>0</v>
      </c>
      <c r="CD847">
        <f t="shared" si="2165"/>
        <v>0</v>
      </c>
      <c r="CE847">
        <f t="shared" si="2165"/>
        <v>0</v>
      </c>
      <c r="CF847">
        <f t="shared" si="2165"/>
        <v>0</v>
      </c>
      <c r="CG847">
        <f t="shared" si="2165"/>
        <v>0</v>
      </c>
      <c r="CH847">
        <f t="shared" si="2165"/>
        <v>0</v>
      </c>
      <c r="CI847">
        <f t="shared" si="2165"/>
        <v>0</v>
      </c>
      <c r="CJ847">
        <f t="shared" si="2166"/>
        <v>0</v>
      </c>
      <c r="CK847">
        <f t="shared" si="2166"/>
        <v>0</v>
      </c>
      <c r="CL847">
        <f t="shared" si="2166"/>
        <v>0</v>
      </c>
      <c r="CM847">
        <f t="shared" si="2166"/>
        <v>0</v>
      </c>
      <c r="CN847">
        <f t="shared" si="2166"/>
        <v>0</v>
      </c>
      <c r="CO847">
        <f t="shared" si="2166"/>
        <v>0</v>
      </c>
      <c r="CP847">
        <f t="shared" si="2166"/>
        <v>0</v>
      </c>
      <c r="CQ847">
        <f t="shared" si="2166"/>
        <v>0</v>
      </c>
      <c r="CR847">
        <f t="shared" si="2166"/>
        <v>0</v>
      </c>
      <c r="CS847">
        <f t="shared" si="2166"/>
        <v>0</v>
      </c>
      <c r="CT847">
        <f t="shared" si="2167"/>
        <v>0</v>
      </c>
      <c r="CU847">
        <f t="shared" si="2167"/>
        <v>0</v>
      </c>
      <c r="CV847">
        <f t="shared" si="2167"/>
        <v>0</v>
      </c>
      <c r="CW847">
        <f t="shared" si="2167"/>
        <v>0</v>
      </c>
      <c r="CX847">
        <f t="shared" si="2167"/>
        <v>0</v>
      </c>
      <c r="CY847">
        <f t="shared" si="2167"/>
        <v>0</v>
      </c>
      <c r="CZ847">
        <f t="shared" si="2167"/>
        <v>0</v>
      </c>
      <c r="DA847">
        <f t="shared" si="2167"/>
        <v>0</v>
      </c>
      <c r="DB847">
        <f t="shared" si="2167"/>
        <v>0</v>
      </c>
      <c r="DC847">
        <f t="shared" si="2167"/>
        <v>0</v>
      </c>
      <c r="DD847">
        <f t="shared" si="2168"/>
        <v>0</v>
      </c>
      <c r="DE847">
        <f t="shared" si="2168"/>
        <v>0</v>
      </c>
      <c r="DF847">
        <f t="shared" si="2168"/>
        <v>0</v>
      </c>
      <c r="DG847">
        <f t="shared" si="2168"/>
        <v>0</v>
      </c>
      <c r="DH847">
        <f t="shared" si="2168"/>
        <v>0</v>
      </c>
      <c r="DI847">
        <f t="shared" si="2168"/>
        <v>0</v>
      </c>
      <c r="DJ847">
        <f t="shared" si="2168"/>
        <v>0</v>
      </c>
      <c r="DK847">
        <f t="shared" si="2168"/>
        <v>0</v>
      </c>
      <c r="DL847">
        <f t="shared" si="2168"/>
        <v>0</v>
      </c>
      <c r="DM847">
        <f t="shared" si="2168"/>
        <v>0</v>
      </c>
      <c r="DN847">
        <f t="shared" si="2169"/>
        <v>0</v>
      </c>
      <c r="DO847">
        <f t="shared" si="2169"/>
        <v>0</v>
      </c>
      <c r="DP847">
        <f t="shared" si="2169"/>
        <v>0</v>
      </c>
      <c r="DQ847">
        <f t="shared" si="2169"/>
        <v>0</v>
      </c>
      <c r="DR847">
        <f t="shared" si="2169"/>
        <v>0</v>
      </c>
      <c r="DS847">
        <f t="shared" si="2169"/>
        <v>0</v>
      </c>
      <c r="DT847">
        <f t="shared" si="2169"/>
        <v>0</v>
      </c>
      <c r="DU847">
        <f t="shared" si="2169"/>
        <v>0</v>
      </c>
      <c r="DV847">
        <f t="shared" si="2169"/>
        <v>0</v>
      </c>
      <c r="DW847">
        <f t="shared" si="2169"/>
        <v>0</v>
      </c>
      <c r="DX847">
        <f t="shared" ref="DX847:DZ850" si="2170">IF($C847&lt;&gt;"",IF(BL846&gt;0,1,0),0)</f>
        <v>0</v>
      </c>
      <c r="DY847">
        <f t="shared" si="2170"/>
        <v>0</v>
      </c>
      <c r="DZ847">
        <f t="shared" si="2170"/>
        <v>0</v>
      </c>
    </row>
    <row r="848" spans="1:130">
      <c r="A848" s="106"/>
      <c r="B848" s="19" t="s">
        <v>18</v>
      </c>
      <c r="C848" s="97"/>
      <c r="D848" s="18">
        <v>0</v>
      </c>
      <c r="E848" s="18">
        <v>0</v>
      </c>
      <c r="F848" s="18">
        <v>0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18">
        <v>0</v>
      </c>
      <c r="N848" s="18">
        <v>15</v>
      </c>
      <c r="O848" s="18">
        <v>0</v>
      </c>
      <c r="P848" s="18">
        <v>0</v>
      </c>
      <c r="Q848" s="18">
        <v>0</v>
      </c>
      <c r="R848" s="18">
        <v>0</v>
      </c>
      <c r="S848" s="18">
        <v>0</v>
      </c>
      <c r="T848" s="18">
        <v>0</v>
      </c>
      <c r="U848" s="18">
        <v>0</v>
      </c>
      <c r="V848" s="18">
        <v>0</v>
      </c>
      <c r="W848" s="18">
        <v>0</v>
      </c>
      <c r="X848" s="18">
        <v>0</v>
      </c>
      <c r="Y848" s="18">
        <v>0</v>
      </c>
      <c r="Z848" s="18">
        <v>0</v>
      </c>
      <c r="AA848" s="18">
        <v>217</v>
      </c>
      <c r="AB848" s="18">
        <v>217</v>
      </c>
      <c r="AC848" s="18">
        <v>579</v>
      </c>
      <c r="AD848" s="18">
        <v>650</v>
      </c>
      <c r="AE848" s="18">
        <v>2749.6350805206721</v>
      </c>
      <c r="AF848" s="18">
        <v>2614.4160816329422</v>
      </c>
      <c r="AG848" s="18">
        <v>2888.7649026035156</v>
      </c>
      <c r="AH848" s="18">
        <v>3144.1295811001683</v>
      </c>
      <c r="AI848" s="18">
        <v>3338.2067062577175</v>
      </c>
      <c r="AJ848" s="18">
        <v>3479.7082492545856</v>
      </c>
      <c r="AK848" s="18">
        <v>3623.7343233003112</v>
      </c>
      <c r="AL848" s="18">
        <v>3822.4466974999991</v>
      </c>
      <c r="AM848" s="18">
        <v>3655.4759999999997</v>
      </c>
      <c r="AN848" s="18">
        <v>3936</v>
      </c>
      <c r="AO848" s="18">
        <v>0</v>
      </c>
      <c r="AP848" s="18">
        <v>0</v>
      </c>
      <c r="AQ848" s="18">
        <v>0</v>
      </c>
      <c r="AR848" s="18">
        <v>0</v>
      </c>
      <c r="AS848" s="18">
        <v>0</v>
      </c>
      <c r="AT848" s="18">
        <v>0</v>
      </c>
      <c r="AU848" s="18">
        <v>0</v>
      </c>
      <c r="AV848" s="18">
        <v>0</v>
      </c>
      <c r="AW848" s="18">
        <v>0</v>
      </c>
      <c r="AX848" s="18">
        <v>0</v>
      </c>
      <c r="AY848" s="18">
        <v>0</v>
      </c>
      <c r="AZ848" s="18">
        <v>0</v>
      </c>
      <c r="BA848" s="18">
        <v>0</v>
      </c>
      <c r="BB848" s="18">
        <v>0</v>
      </c>
      <c r="BC848" s="18">
        <v>0</v>
      </c>
      <c r="BD848" s="18">
        <v>0</v>
      </c>
      <c r="BE848" s="25">
        <v>0</v>
      </c>
      <c r="BF848" s="18">
        <v>0</v>
      </c>
      <c r="BG848" s="18">
        <v>0</v>
      </c>
      <c r="BH848" s="18">
        <v>0</v>
      </c>
      <c r="BI848" s="18">
        <v>0</v>
      </c>
      <c r="BJ848" s="118">
        <v>0</v>
      </c>
      <c r="BK848" s="118">
        <v>0</v>
      </c>
      <c r="BL848" s="118">
        <v>0</v>
      </c>
      <c r="BM848" s="118">
        <v>0</v>
      </c>
      <c r="BN848" s="118">
        <v>0</v>
      </c>
      <c r="BO848" s="103"/>
      <c r="BP848">
        <f t="shared" si="2164"/>
        <v>0</v>
      </c>
      <c r="BQ848">
        <f t="shared" si="2164"/>
        <v>0</v>
      </c>
      <c r="BR848">
        <f t="shared" si="2164"/>
        <v>0</v>
      </c>
      <c r="BS848">
        <f t="shared" si="2164"/>
        <v>0</v>
      </c>
      <c r="BT848">
        <f t="shared" si="2164"/>
        <v>0</v>
      </c>
      <c r="BU848">
        <f t="shared" si="2164"/>
        <v>0</v>
      </c>
      <c r="BV848">
        <f t="shared" si="2164"/>
        <v>0</v>
      </c>
      <c r="BW848">
        <f t="shared" si="2164"/>
        <v>0</v>
      </c>
      <c r="BX848">
        <f t="shared" si="2164"/>
        <v>0</v>
      </c>
      <c r="BY848">
        <f t="shared" si="2164"/>
        <v>0</v>
      </c>
      <c r="BZ848">
        <f t="shared" si="2165"/>
        <v>0</v>
      </c>
      <c r="CA848">
        <f t="shared" si="2165"/>
        <v>0</v>
      </c>
      <c r="CB848">
        <f t="shared" si="2165"/>
        <v>0</v>
      </c>
      <c r="CC848">
        <f t="shared" si="2165"/>
        <v>0</v>
      </c>
      <c r="CD848">
        <f t="shared" si="2165"/>
        <v>0</v>
      </c>
      <c r="CE848">
        <f t="shared" si="2165"/>
        <v>0</v>
      </c>
      <c r="CF848">
        <f t="shared" si="2165"/>
        <v>0</v>
      </c>
      <c r="CG848">
        <f t="shared" si="2165"/>
        <v>0</v>
      </c>
      <c r="CH848">
        <f t="shared" si="2165"/>
        <v>0</v>
      </c>
      <c r="CI848">
        <f t="shared" si="2165"/>
        <v>0</v>
      </c>
      <c r="CJ848">
        <f t="shared" si="2166"/>
        <v>0</v>
      </c>
      <c r="CK848">
        <f t="shared" si="2166"/>
        <v>0</v>
      </c>
      <c r="CL848">
        <f t="shared" si="2166"/>
        <v>0</v>
      </c>
      <c r="CM848">
        <f t="shared" si="2166"/>
        <v>0</v>
      </c>
      <c r="CN848">
        <f t="shared" si="2166"/>
        <v>0</v>
      </c>
      <c r="CO848">
        <f t="shared" si="2166"/>
        <v>0</v>
      </c>
      <c r="CP848">
        <f t="shared" si="2166"/>
        <v>0</v>
      </c>
      <c r="CQ848">
        <f t="shared" si="2166"/>
        <v>0</v>
      </c>
      <c r="CR848">
        <f t="shared" si="2166"/>
        <v>0</v>
      </c>
      <c r="CS848">
        <f t="shared" si="2166"/>
        <v>0</v>
      </c>
      <c r="CT848">
        <f t="shared" si="2167"/>
        <v>0</v>
      </c>
      <c r="CU848">
        <f t="shared" si="2167"/>
        <v>0</v>
      </c>
      <c r="CV848">
        <f t="shared" si="2167"/>
        <v>0</v>
      </c>
      <c r="CW848">
        <f t="shared" si="2167"/>
        <v>0</v>
      </c>
      <c r="CX848">
        <f t="shared" si="2167"/>
        <v>0</v>
      </c>
      <c r="CY848">
        <f t="shared" si="2167"/>
        <v>0</v>
      </c>
      <c r="CZ848">
        <f t="shared" si="2167"/>
        <v>0</v>
      </c>
      <c r="DA848">
        <f t="shared" si="2167"/>
        <v>0</v>
      </c>
      <c r="DB848">
        <f t="shared" si="2167"/>
        <v>0</v>
      </c>
      <c r="DC848">
        <f t="shared" si="2167"/>
        <v>0</v>
      </c>
      <c r="DD848">
        <f t="shared" si="2168"/>
        <v>0</v>
      </c>
      <c r="DE848">
        <f t="shared" si="2168"/>
        <v>0</v>
      </c>
      <c r="DF848">
        <f t="shared" si="2168"/>
        <v>0</v>
      </c>
      <c r="DG848">
        <f t="shared" si="2168"/>
        <v>0</v>
      </c>
      <c r="DH848">
        <f t="shared" si="2168"/>
        <v>0</v>
      </c>
      <c r="DI848">
        <f t="shared" si="2168"/>
        <v>0</v>
      </c>
      <c r="DJ848">
        <f t="shared" si="2168"/>
        <v>0</v>
      </c>
      <c r="DK848">
        <f t="shared" si="2168"/>
        <v>0</v>
      </c>
      <c r="DL848">
        <f t="shared" si="2168"/>
        <v>0</v>
      </c>
      <c r="DM848">
        <f t="shared" si="2168"/>
        <v>0</v>
      </c>
      <c r="DN848">
        <f t="shared" si="2169"/>
        <v>0</v>
      </c>
      <c r="DO848">
        <f t="shared" si="2169"/>
        <v>0</v>
      </c>
      <c r="DP848">
        <f t="shared" si="2169"/>
        <v>0</v>
      </c>
      <c r="DQ848">
        <f t="shared" si="2169"/>
        <v>0</v>
      </c>
      <c r="DR848">
        <f t="shared" si="2169"/>
        <v>0</v>
      </c>
      <c r="DS848">
        <f t="shared" si="2169"/>
        <v>0</v>
      </c>
      <c r="DT848">
        <f t="shared" si="2169"/>
        <v>0</v>
      </c>
      <c r="DU848">
        <f t="shared" si="2169"/>
        <v>0</v>
      </c>
      <c r="DV848">
        <f t="shared" si="2169"/>
        <v>0</v>
      </c>
      <c r="DW848">
        <f t="shared" si="2169"/>
        <v>0</v>
      </c>
      <c r="DX848">
        <f t="shared" si="2170"/>
        <v>0</v>
      </c>
      <c r="DY848">
        <f t="shared" si="2170"/>
        <v>0</v>
      </c>
      <c r="DZ848">
        <f t="shared" si="2170"/>
        <v>0</v>
      </c>
    </row>
    <row r="849" spans="1:130">
      <c r="A849" s="106"/>
      <c r="B849" s="55" t="s">
        <v>25</v>
      </c>
      <c r="C849" s="97"/>
      <c r="D849" s="34">
        <v>0</v>
      </c>
      <c r="E849" s="34">
        <v>0</v>
      </c>
      <c r="F849" s="34">
        <v>0</v>
      </c>
      <c r="G849" s="34">
        <v>0</v>
      </c>
      <c r="H849" s="34">
        <v>0</v>
      </c>
      <c r="I849" s="34">
        <v>0</v>
      </c>
      <c r="J849" s="34">
        <v>0</v>
      </c>
      <c r="K849" s="34">
        <v>0</v>
      </c>
      <c r="L849" s="34">
        <v>0</v>
      </c>
      <c r="M849" s="34">
        <v>0</v>
      </c>
      <c r="N849" s="34">
        <v>0</v>
      </c>
      <c r="O849" s="34">
        <v>0</v>
      </c>
      <c r="P849" s="34">
        <v>0</v>
      </c>
      <c r="Q849" s="34">
        <v>0</v>
      </c>
      <c r="R849" s="34">
        <v>0</v>
      </c>
      <c r="S849" s="34">
        <v>0</v>
      </c>
      <c r="T849" s="34">
        <v>0</v>
      </c>
      <c r="U849" s="34">
        <v>0</v>
      </c>
      <c r="V849" s="34">
        <v>0</v>
      </c>
      <c r="W849" s="34">
        <v>0</v>
      </c>
      <c r="X849" s="34">
        <v>0</v>
      </c>
      <c r="Y849" s="34">
        <v>0</v>
      </c>
      <c r="Z849" s="34">
        <v>0</v>
      </c>
      <c r="AA849" s="34">
        <v>0</v>
      </c>
      <c r="AB849" s="34">
        <v>0</v>
      </c>
      <c r="AC849" s="34">
        <v>0</v>
      </c>
      <c r="AD849" s="34">
        <v>0</v>
      </c>
      <c r="AE849" s="34">
        <v>300</v>
      </c>
      <c r="AF849" s="34">
        <v>323</v>
      </c>
      <c r="AG849" s="34">
        <v>346</v>
      </c>
      <c r="AH849" s="34">
        <v>369</v>
      </c>
      <c r="AI849" s="34">
        <v>392</v>
      </c>
      <c r="AJ849" s="34">
        <v>415</v>
      </c>
      <c r="AK849" s="34">
        <v>438</v>
      </c>
      <c r="AL849" s="34">
        <v>452</v>
      </c>
      <c r="AM849" s="34">
        <v>0</v>
      </c>
      <c r="AN849" s="34">
        <v>0</v>
      </c>
      <c r="AO849" s="34">
        <v>0</v>
      </c>
      <c r="AP849" s="34">
        <v>0</v>
      </c>
      <c r="AQ849" s="34">
        <v>0</v>
      </c>
      <c r="AR849" s="34">
        <v>0</v>
      </c>
      <c r="AS849" s="34">
        <v>0</v>
      </c>
      <c r="AT849" s="34">
        <v>0</v>
      </c>
      <c r="AU849" s="34">
        <v>0</v>
      </c>
      <c r="AV849" s="34">
        <v>0</v>
      </c>
      <c r="AW849" s="34">
        <v>0</v>
      </c>
      <c r="AX849" s="34">
        <v>0</v>
      </c>
      <c r="AY849" s="34">
        <v>0</v>
      </c>
      <c r="AZ849" s="34">
        <v>0</v>
      </c>
      <c r="BA849" s="34">
        <v>0</v>
      </c>
      <c r="BB849" s="34">
        <v>0</v>
      </c>
      <c r="BC849" s="34">
        <v>0</v>
      </c>
      <c r="BD849" s="34">
        <v>0</v>
      </c>
      <c r="BE849" s="43">
        <v>0</v>
      </c>
      <c r="BF849" s="34">
        <v>0</v>
      </c>
      <c r="BG849" s="34">
        <v>0</v>
      </c>
      <c r="BH849" s="34">
        <v>0</v>
      </c>
      <c r="BI849" s="34">
        <v>0</v>
      </c>
      <c r="BJ849" s="118">
        <v>0</v>
      </c>
      <c r="BK849" s="118">
        <v>0</v>
      </c>
      <c r="BL849" s="118">
        <v>0</v>
      </c>
      <c r="BM849" s="118">
        <v>0</v>
      </c>
      <c r="BN849" s="118">
        <v>0</v>
      </c>
      <c r="BO849" s="103"/>
      <c r="BP849">
        <f t="shared" si="2164"/>
        <v>0</v>
      </c>
      <c r="BQ849">
        <f t="shared" si="2164"/>
        <v>0</v>
      </c>
      <c r="BR849">
        <f t="shared" si="2164"/>
        <v>0</v>
      </c>
      <c r="BS849">
        <f t="shared" si="2164"/>
        <v>0</v>
      </c>
      <c r="BT849">
        <f t="shared" si="2164"/>
        <v>0</v>
      </c>
      <c r="BU849">
        <f t="shared" si="2164"/>
        <v>0</v>
      </c>
      <c r="BV849">
        <f t="shared" si="2164"/>
        <v>0</v>
      </c>
      <c r="BW849">
        <f t="shared" si="2164"/>
        <v>0</v>
      </c>
      <c r="BX849">
        <f t="shared" si="2164"/>
        <v>0</v>
      </c>
      <c r="BY849">
        <f t="shared" si="2164"/>
        <v>0</v>
      </c>
      <c r="BZ849">
        <f t="shared" si="2165"/>
        <v>0</v>
      </c>
      <c r="CA849">
        <f t="shared" si="2165"/>
        <v>0</v>
      </c>
      <c r="CB849">
        <f t="shared" si="2165"/>
        <v>0</v>
      </c>
      <c r="CC849">
        <f t="shared" si="2165"/>
        <v>0</v>
      </c>
      <c r="CD849">
        <f t="shared" si="2165"/>
        <v>0</v>
      </c>
      <c r="CE849">
        <f t="shared" si="2165"/>
        <v>0</v>
      </c>
      <c r="CF849">
        <f t="shared" si="2165"/>
        <v>0</v>
      </c>
      <c r="CG849">
        <f t="shared" si="2165"/>
        <v>0</v>
      </c>
      <c r="CH849">
        <f t="shared" si="2165"/>
        <v>0</v>
      </c>
      <c r="CI849">
        <f t="shared" si="2165"/>
        <v>0</v>
      </c>
      <c r="CJ849">
        <f t="shared" si="2166"/>
        <v>0</v>
      </c>
      <c r="CK849">
        <f t="shared" si="2166"/>
        <v>0</v>
      </c>
      <c r="CL849">
        <f t="shared" si="2166"/>
        <v>0</v>
      </c>
      <c r="CM849">
        <f t="shared" si="2166"/>
        <v>0</v>
      </c>
      <c r="CN849">
        <f t="shared" si="2166"/>
        <v>0</v>
      </c>
      <c r="CO849">
        <f t="shared" si="2166"/>
        <v>0</v>
      </c>
      <c r="CP849">
        <f t="shared" si="2166"/>
        <v>0</v>
      </c>
      <c r="CQ849">
        <f t="shared" si="2166"/>
        <v>0</v>
      </c>
      <c r="CR849">
        <f t="shared" si="2166"/>
        <v>0</v>
      </c>
      <c r="CS849">
        <f t="shared" si="2166"/>
        <v>0</v>
      </c>
      <c r="CT849">
        <f t="shared" si="2167"/>
        <v>0</v>
      </c>
      <c r="CU849">
        <f t="shared" si="2167"/>
        <v>0</v>
      </c>
      <c r="CV849">
        <f t="shared" si="2167"/>
        <v>0</v>
      </c>
      <c r="CW849">
        <f t="shared" si="2167"/>
        <v>0</v>
      </c>
      <c r="CX849">
        <f t="shared" si="2167"/>
        <v>0</v>
      </c>
      <c r="CY849">
        <f t="shared" si="2167"/>
        <v>0</v>
      </c>
      <c r="CZ849">
        <f t="shared" si="2167"/>
        <v>0</v>
      </c>
      <c r="DA849">
        <f t="shared" si="2167"/>
        <v>0</v>
      </c>
      <c r="DB849">
        <f t="shared" si="2167"/>
        <v>0</v>
      </c>
      <c r="DC849">
        <f t="shared" si="2167"/>
        <v>0</v>
      </c>
      <c r="DD849">
        <f t="shared" si="2168"/>
        <v>0</v>
      </c>
      <c r="DE849">
        <f t="shared" si="2168"/>
        <v>0</v>
      </c>
      <c r="DF849">
        <f t="shared" si="2168"/>
        <v>0</v>
      </c>
      <c r="DG849">
        <f t="shared" si="2168"/>
        <v>0</v>
      </c>
      <c r="DH849">
        <f t="shared" si="2168"/>
        <v>0</v>
      </c>
      <c r="DI849">
        <f t="shared" si="2168"/>
        <v>0</v>
      </c>
      <c r="DJ849">
        <f t="shared" si="2168"/>
        <v>0</v>
      </c>
      <c r="DK849">
        <f t="shared" si="2168"/>
        <v>0</v>
      </c>
      <c r="DL849">
        <f t="shared" si="2168"/>
        <v>0</v>
      </c>
      <c r="DM849">
        <f t="shared" si="2168"/>
        <v>0</v>
      </c>
      <c r="DN849">
        <f t="shared" si="2169"/>
        <v>0</v>
      </c>
      <c r="DO849">
        <f t="shared" si="2169"/>
        <v>0</v>
      </c>
      <c r="DP849">
        <f t="shared" si="2169"/>
        <v>0</v>
      </c>
      <c r="DQ849">
        <f t="shared" si="2169"/>
        <v>0</v>
      </c>
      <c r="DR849">
        <f t="shared" si="2169"/>
        <v>0</v>
      </c>
      <c r="DS849">
        <f t="shared" si="2169"/>
        <v>0</v>
      </c>
      <c r="DT849">
        <f t="shared" si="2169"/>
        <v>0</v>
      </c>
      <c r="DU849">
        <f t="shared" si="2169"/>
        <v>0</v>
      </c>
      <c r="DV849">
        <f t="shared" si="2169"/>
        <v>0</v>
      </c>
      <c r="DW849">
        <f t="shared" si="2169"/>
        <v>0</v>
      </c>
      <c r="DX849">
        <f t="shared" si="2170"/>
        <v>0</v>
      </c>
      <c r="DY849">
        <f t="shared" si="2170"/>
        <v>0</v>
      </c>
      <c r="DZ849">
        <f t="shared" si="2170"/>
        <v>0</v>
      </c>
    </row>
    <row r="850" spans="1:130">
      <c r="A850" s="106" t="str">
        <f>IF(LEFT(B849,1)&lt;&gt;"",IF(LEFT(B849,1)&lt;&gt;" ",COUNT($A$66:A847)+1,""),"")</f>
        <v/>
      </c>
      <c r="B850" s="59" t="s">
        <v>205</v>
      </c>
      <c r="C850" s="97"/>
      <c r="D850" s="18">
        <v>0</v>
      </c>
      <c r="E850" s="18">
        <v>0</v>
      </c>
      <c r="F850" s="18">
        <v>0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18">
        <v>0</v>
      </c>
      <c r="N850" s="18">
        <v>0</v>
      </c>
      <c r="O850" s="18">
        <v>0</v>
      </c>
      <c r="P850" s="18">
        <v>0</v>
      </c>
      <c r="Q850" s="18">
        <v>0</v>
      </c>
      <c r="R850" s="18">
        <v>0</v>
      </c>
      <c r="S850" s="18">
        <v>0</v>
      </c>
      <c r="T850" s="18">
        <v>0</v>
      </c>
      <c r="U850" s="18">
        <v>0</v>
      </c>
      <c r="V850" s="18">
        <v>0</v>
      </c>
      <c r="W850" s="18">
        <v>0</v>
      </c>
      <c r="X850" s="18">
        <v>0.8</v>
      </c>
      <c r="Y850" s="18">
        <v>0.1</v>
      </c>
      <c r="Z850" s="18">
        <v>1.5</v>
      </c>
      <c r="AA850" s="18">
        <v>1.7</v>
      </c>
      <c r="AB850" s="18">
        <v>1.2</v>
      </c>
      <c r="AC850" s="18">
        <v>3</v>
      </c>
      <c r="AD850" s="18">
        <v>12.200000000000001</v>
      </c>
      <c r="AE850" s="41" t="s">
        <v>16</v>
      </c>
      <c r="AF850" s="41" t="s">
        <v>16</v>
      </c>
      <c r="AG850" s="41" t="s">
        <v>16</v>
      </c>
      <c r="AH850" s="41" t="s">
        <v>16</v>
      </c>
      <c r="AI850" s="41" t="s">
        <v>16</v>
      </c>
      <c r="AJ850" s="41" t="s">
        <v>16</v>
      </c>
      <c r="AK850" s="41" t="s">
        <v>16</v>
      </c>
      <c r="AL850" s="41" t="s">
        <v>16</v>
      </c>
      <c r="AM850" s="41" t="s">
        <v>16</v>
      </c>
      <c r="AN850" s="41" t="s">
        <v>16</v>
      </c>
      <c r="AO850" s="18">
        <v>212.2</v>
      </c>
      <c r="AP850" s="18">
        <v>127.8</v>
      </c>
      <c r="AQ850" s="18">
        <v>1.9</v>
      </c>
      <c r="AR850" s="18">
        <v>1.9</v>
      </c>
      <c r="AS850" s="18">
        <v>1.6</v>
      </c>
      <c r="AT850" s="18">
        <v>0</v>
      </c>
      <c r="AU850" s="18">
        <v>0</v>
      </c>
      <c r="AV850" s="18">
        <v>0</v>
      </c>
      <c r="AW850" s="18">
        <v>0</v>
      </c>
      <c r="AX850" s="18">
        <v>0</v>
      </c>
      <c r="AY850" s="18">
        <v>0</v>
      </c>
      <c r="AZ850" s="18">
        <v>0</v>
      </c>
      <c r="BA850" s="18">
        <v>0</v>
      </c>
      <c r="BB850" s="18">
        <v>0</v>
      </c>
      <c r="BC850" s="18">
        <v>0</v>
      </c>
      <c r="BD850" s="18">
        <v>0</v>
      </c>
      <c r="BE850" s="25">
        <v>0</v>
      </c>
      <c r="BF850" s="18">
        <v>0</v>
      </c>
      <c r="BG850" s="18">
        <v>0</v>
      </c>
      <c r="BH850" s="18">
        <v>0</v>
      </c>
      <c r="BI850" s="18">
        <v>0</v>
      </c>
      <c r="BJ850" s="118">
        <v>0</v>
      </c>
      <c r="BK850" s="118">
        <v>0</v>
      </c>
      <c r="BL850" s="118">
        <v>0</v>
      </c>
      <c r="BM850" s="118">
        <v>0</v>
      </c>
      <c r="BN850" s="118">
        <v>0</v>
      </c>
      <c r="BO850" s="103"/>
      <c r="BP850">
        <f t="shared" si="2164"/>
        <v>0</v>
      </c>
      <c r="BQ850">
        <f t="shared" si="2164"/>
        <v>0</v>
      </c>
      <c r="BR850">
        <f t="shared" si="2164"/>
        <v>0</v>
      </c>
      <c r="BS850">
        <f t="shared" si="2164"/>
        <v>0</v>
      </c>
      <c r="BT850">
        <f t="shared" si="2164"/>
        <v>0</v>
      </c>
      <c r="BU850">
        <f t="shared" si="2164"/>
        <v>0</v>
      </c>
      <c r="BV850">
        <f t="shared" si="2164"/>
        <v>0</v>
      </c>
      <c r="BW850">
        <f t="shared" si="2164"/>
        <v>0</v>
      </c>
      <c r="BX850">
        <f t="shared" si="2164"/>
        <v>0</v>
      </c>
      <c r="BY850">
        <f t="shared" si="2164"/>
        <v>0</v>
      </c>
      <c r="BZ850">
        <f t="shared" si="2165"/>
        <v>0</v>
      </c>
      <c r="CA850">
        <f t="shared" si="2165"/>
        <v>0</v>
      </c>
      <c r="CB850">
        <f t="shared" si="2165"/>
        <v>0</v>
      </c>
      <c r="CC850">
        <f t="shared" si="2165"/>
        <v>0</v>
      </c>
      <c r="CD850">
        <f t="shared" si="2165"/>
        <v>0</v>
      </c>
      <c r="CE850">
        <f t="shared" si="2165"/>
        <v>0</v>
      </c>
      <c r="CF850">
        <f t="shared" si="2165"/>
        <v>0</v>
      </c>
      <c r="CG850">
        <f t="shared" si="2165"/>
        <v>0</v>
      </c>
      <c r="CH850">
        <f t="shared" si="2165"/>
        <v>0</v>
      </c>
      <c r="CI850">
        <f t="shared" si="2165"/>
        <v>0</v>
      </c>
      <c r="CJ850">
        <f t="shared" si="2166"/>
        <v>0</v>
      </c>
      <c r="CK850">
        <f t="shared" si="2166"/>
        <v>0</v>
      </c>
      <c r="CL850">
        <f t="shared" si="2166"/>
        <v>0</v>
      </c>
      <c r="CM850">
        <f t="shared" si="2166"/>
        <v>0</v>
      </c>
      <c r="CN850">
        <f t="shared" si="2166"/>
        <v>0</v>
      </c>
      <c r="CO850">
        <f t="shared" si="2166"/>
        <v>0</v>
      </c>
      <c r="CP850">
        <f t="shared" si="2166"/>
        <v>0</v>
      </c>
      <c r="CQ850">
        <f t="shared" si="2166"/>
        <v>0</v>
      </c>
      <c r="CR850">
        <f t="shared" si="2166"/>
        <v>0</v>
      </c>
      <c r="CS850">
        <f t="shared" si="2166"/>
        <v>0</v>
      </c>
      <c r="CT850">
        <f t="shared" si="2167"/>
        <v>0</v>
      </c>
      <c r="CU850">
        <f t="shared" si="2167"/>
        <v>0</v>
      </c>
      <c r="CV850">
        <f t="shared" si="2167"/>
        <v>0</v>
      </c>
      <c r="CW850">
        <f t="shared" si="2167"/>
        <v>0</v>
      </c>
      <c r="CX850">
        <f t="shared" si="2167"/>
        <v>0</v>
      </c>
      <c r="CY850">
        <f t="shared" si="2167"/>
        <v>0</v>
      </c>
      <c r="CZ850">
        <f t="shared" si="2167"/>
        <v>0</v>
      </c>
      <c r="DA850">
        <f t="shared" si="2167"/>
        <v>0</v>
      </c>
      <c r="DB850">
        <f t="shared" si="2167"/>
        <v>0</v>
      </c>
      <c r="DC850">
        <f t="shared" si="2167"/>
        <v>0</v>
      </c>
      <c r="DD850">
        <f t="shared" si="2168"/>
        <v>0</v>
      </c>
      <c r="DE850">
        <f t="shared" si="2168"/>
        <v>0</v>
      </c>
      <c r="DF850">
        <f t="shared" si="2168"/>
        <v>0</v>
      </c>
      <c r="DG850">
        <f t="shared" si="2168"/>
        <v>0</v>
      </c>
      <c r="DH850">
        <f t="shared" si="2168"/>
        <v>0</v>
      </c>
      <c r="DI850">
        <f t="shared" si="2168"/>
        <v>0</v>
      </c>
      <c r="DJ850">
        <f t="shared" si="2168"/>
        <v>0</v>
      </c>
      <c r="DK850">
        <f t="shared" si="2168"/>
        <v>0</v>
      </c>
      <c r="DL850">
        <f t="shared" si="2168"/>
        <v>0</v>
      </c>
      <c r="DM850">
        <f t="shared" si="2168"/>
        <v>0</v>
      </c>
      <c r="DN850">
        <f t="shared" si="2169"/>
        <v>0</v>
      </c>
      <c r="DO850">
        <f t="shared" si="2169"/>
        <v>0</v>
      </c>
      <c r="DP850">
        <f t="shared" si="2169"/>
        <v>0</v>
      </c>
      <c r="DQ850">
        <f t="shared" si="2169"/>
        <v>0</v>
      </c>
      <c r="DR850">
        <f t="shared" si="2169"/>
        <v>0</v>
      </c>
      <c r="DS850">
        <f t="shared" si="2169"/>
        <v>0</v>
      </c>
      <c r="DT850">
        <f t="shared" si="2169"/>
        <v>0</v>
      </c>
      <c r="DU850">
        <f t="shared" si="2169"/>
        <v>0</v>
      </c>
      <c r="DV850">
        <f t="shared" si="2169"/>
        <v>0</v>
      </c>
      <c r="DW850">
        <f t="shared" si="2169"/>
        <v>0</v>
      </c>
      <c r="DX850">
        <f t="shared" si="2170"/>
        <v>0</v>
      </c>
      <c r="DY850">
        <f t="shared" si="2170"/>
        <v>0</v>
      </c>
      <c r="DZ850">
        <f t="shared" si="2170"/>
        <v>0</v>
      </c>
    </row>
    <row r="851" spans="1:130">
      <c r="A851" s="106"/>
      <c r="B851" s="59" t="s">
        <v>210</v>
      </c>
      <c r="C851" s="97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41"/>
      <c r="AF851" s="18">
        <v>107.9</v>
      </c>
      <c r="AG851" s="18">
        <f>AF851+34</f>
        <v>141.9</v>
      </c>
      <c r="AH851" s="18">
        <v>141.9</v>
      </c>
      <c r="AI851" s="18">
        <v>141.9</v>
      </c>
      <c r="AJ851" s="18">
        <f>141.9-55</f>
        <v>86.9</v>
      </c>
      <c r="AK851" s="18">
        <v>86.9</v>
      </c>
      <c r="AL851" s="18">
        <v>35</v>
      </c>
      <c r="AM851" s="18">
        <v>0</v>
      </c>
      <c r="AN851" s="18">
        <v>0</v>
      </c>
      <c r="AO851" s="18">
        <v>0</v>
      </c>
      <c r="AP851" s="18">
        <v>0</v>
      </c>
      <c r="AQ851" s="18">
        <v>0</v>
      </c>
      <c r="AR851" s="18">
        <v>0</v>
      </c>
      <c r="AS851" s="18">
        <v>0</v>
      </c>
      <c r="AT851" s="18">
        <v>51</v>
      </c>
      <c r="AU851" s="18">
        <v>0</v>
      </c>
      <c r="AV851" s="18">
        <f>0.002*13793</f>
        <v>27.586000000000002</v>
      </c>
      <c r="AW851" s="18">
        <v>173</v>
      </c>
      <c r="AX851" s="18">
        <v>0</v>
      </c>
      <c r="AY851" s="18">
        <v>0</v>
      </c>
      <c r="AZ851" s="18">
        <v>0</v>
      </c>
      <c r="BA851" s="18">
        <v>0</v>
      </c>
      <c r="BB851" s="18">
        <v>0</v>
      </c>
      <c r="BC851" s="18">
        <v>0</v>
      </c>
      <c r="BD851" s="18">
        <v>0</v>
      </c>
      <c r="BE851" s="25">
        <v>0</v>
      </c>
      <c r="BF851" s="18">
        <v>0</v>
      </c>
      <c r="BG851" s="18">
        <f>BH851-216</f>
        <v>301</v>
      </c>
      <c r="BH851" s="18">
        <f>BI851-174</f>
        <v>517</v>
      </c>
      <c r="BI851" s="18">
        <f>BJ851-311</f>
        <v>691</v>
      </c>
      <c r="BJ851" s="118">
        <f>BK851-519</f>
        <v>1002</v>
      </c>
      <c r="BK851" s="118">
        <v>1521</v>
      </c>
      <c r="BL851" s="118">
        <v>1727</v>
      </c>
      <c r="BM851" s="118">
        <v>0</v>
      </c>
      <c r="BN851" s="118">
        <v>0</v>
      </c>
      <c r="BO851" s="103"/>
      <c r="BP851">
        <f t="shared" si="2164"/>
        <v>0</v>
      </c>
      <c r="BQ851">
        <f t="shared" si="2164"/>
        <v>0</v>
      </c>
      <c r="BR851">
        <f t="shared" si="2164"/>
        <v>0</v>
      </c>
      <c r="BS851">
        <f t="shared" si="2164"/>
        <v>0</v>
      </c>
      <c r="BT851">
        <f t="shared" si="2164"/>
        <v>0</v>
      </c>
      <c r="BU851">
        <f t="shared" si="2164"/>
        <v>0</v>
      </c>
      <c r="BV851">
        <f t="shared" si="2164"/>
        <v>0</v>
      </c>
      <c r="BW851">
        <f t="shared" si="2164"/>
        <v>0</v>
      </c>
      <c r="BX851">
        <f t="shared" si="2164"/>
        <v>0</v>
      </c>
      <c r="BY851">
        <f t="shared" si="2164"/>
        <v>0</v>
      </c>
      <c r="BZ851">
        <f t="shared" si="2165"/>
        <v>0</v>
      </c>
      <c r="CA851">
        <f t="shared" si="2165"/>
        <v>0</v>
      </c>
      <c r="CB851">
        <f t="shared" si="2165"/>
        <v>0</v>
      </c>
      <c r="CC851">
        <f t="shared" si="2165"/>
        <v>0</v>
      </c>
      <c r="CD851">
        <f t="shared" si="2165"/>
        <v>0</v>
      </c>
      <c r="CE851">
        <f t="shared" si="2165"/>
        <v>0</v>
      </c>
      <c r="CF851">
        <f t="shared" si="2165"/>
        <v>0</v>
      </c>
      <c r="CG851">
        <f t="shared" si="2165"/>
        <v>0</v>
      </c>
      <c r="CH851">
        <f t="shared" si="2165"/>
        <v>0</v>
      </c>
      <c r="CI851">
        <f t="shared" si="2165"/>
        <v>0</v>
      </c>
      <c r="CJ851">
        <f t="shared" si="2166"/>
        <v>0</v>
      </c>
      <c r="CK851">
        <f t="shared" si="2166"/>
        <v>0</v>
      </c>
      <c r="CL851">
        <f t="shared" si="2166"/>
        <v>0</v>
      </c>
      <c r="CM851">
        <f t="shared" si="2166"/>
        <v>0</v>
      </c>
      <c r="CN851">
        <f t="shared" si="2166"/>
        <v>0</v>
      </c>
      <c r="CO851">
        <f t="shared" si="2166"/>
        <v>0</v>
      </c>
      <c r="CP851">
        <f t="shared" si="2166"/>
        <v>0</v>
      </c>
      <c r="CQ851">
        <f t="shared" si="2166"/>
        <v>0</v>
      </c>
      <c r="CR851">
        <f t="shared" si="2166"/>
        <v>0</v>
      </c>
      <c r="CS851">
        <f t="shared" si="2166"/>
        <v>0</v>
      </c>
      <c r="CT851">
        <f t="shared" si="2167"/>
        <v>0</v>
      </c>
      <c r="CU851">
        <f t="shared" si="2167"/>
        <v>0</v>
      </c>
      <c r="CV851">
        <f t="shared" si="2167"/>
        <v>0</v>
      </c>
      <c r="CW851">
        <f t="shared" si="2167"/>
        <v>0</v>
      </c>
      <c r="CX851">
        <f t="shared" si="2167"/>
        <v>0</v>
      </c>
      <c r="CY851">
        <f t="shared" si="2167"/>
        <v>0</v>
      </c>
      <c r="CZ851">
        <f t="shared" si="2167"/>
        <v>0</v>
      </c>
      <c r="DA851">
        <f t="shared" si="2167"/>
        <v>0</v>
      </c>
      <c r="DB851">
        <f t="shared" si="2167"/>
        <v>0</v>
      </c>
      <c r="DC851">
        <f t="shared" si="2167"/>
        <v>0</v>
      </c>
      <c r="DD851">
        <f t="shared" si="2168"/>
        <v>0</v>
      </c>
      <c r="DE851">
        <f t="shared" si="2168"/>
        <v>0</v>
      </c>
      <c r="DF851">
        <f t="shared" si="2168"/>
        <v>0</v>
      </c>
      <c r="DG851">
        <f t="shared" si="2168"/>
        <v>0</v>
      </c>
      <c r="DH851">
        <f t="shared" si="2168"/>
        <v>0</v>
      </c>
      <c r="DI851">
        <f t="shared" si="2168"/>
        <v>0</v>
      </c>
      <c r="DJ851">
        <f t="shared" si="2168"/>
        <v>0</v>
      </c>
      <c r="DK851">
        <f t="shared" si="2168"/>
        <v>0</v>
      </c>
      <c r="DL851">
        <f t="shared" si="2168"/>
        <v>0</v>
      </c>
      <c r="DM851">
        <f t="shared" si="2168"/>
        <v>0</v>
      </c>
      <c r="DN851">
        <f t="shared" si="2169"/>
        <v>0</v>
      </c>
      <c r="DO851">
        <f t="shared" si="2169"/>
        <v>0</v>
      </c>
      <c r="DP851">
        <f t="shared" si="2169"/>
        <v>0</v>
      </c>
      <c r="DQ851">
        <f t="shared" si="2169"/>
        <v>0</v>
      </c>
      <c r="DR851">
        <f t="shared" si="2169"/>
        <v>0</v>
      </c>
      <c r="DS851">
        <f t="shared" si="2169"/>
        <v>0</v>
      </c>
      <c r="DT851">
        <f t="shared" si="2169"/>
        <v>0</v>
      </c>
      <c r="DU851">
        <f t="shared" si="2169"/>
        <v>0</v>
      </c>
      <c r="DV851">
        <f t="shared" si="2169"/>
        <v>0</v>
      </c>
      <c r="DW851">
        <f t="shared" si="2169"/>
        <v>0</v>
      </c>
      <c r="DX851">
        <f>IF($C851&lt;&gt;"",IF(BL851&gt;0,1,0),0)</f>
        <v>0</v>
      </c>
      <c r="DY851">
        <f>IF($C851&lt;&gt;"",IF(BM851&gt;0,1,0),0)</f>
        <v>0</v>
      </c>
      <c r="DZ851">
        <f>IF($C851&lt;&gt;"",IF(BN851&gt;0,1,0),0)</f>
        <v>0</v>
      </c>
    </row>
    <row r="852" spans="1:130" ht="15.75">
      <c r="A852" s="106" t="str">
        <f>IF(LEFT(B863,1)&lt;&gt;"",IF(LEFT(B863,1)&lt;&gt;" ",COUNT($A$66:A850)+1,""),"")</f>
        <v/>
      </c>
      <c r="B852" s="37"/>
      <c r="C852" s="97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25"/>
      <c r="BF852" s="18"/>
      <c r="BG852" s="18"/>
      <c r="BH852" s="2"/>
      <c r="BI852" s="2"/>
      <c r="BJ852" s="2"/>
      <c r="BK852" s="2"/>
      <c r="BL852" s="22"/>
      <c r="BM852" s="2"/>
      <c r="BN852" s="2"/>
      <c r="BO852" s="103"/>
    </row>
    <row r="853" spans="1:130">
      <c r="A853" s="105">
        <f>IF(LEFT(B853,1)&lt;&gt;"",IF(LEFT(B853,1)&lt;&gt;" ",COUNT($A$66:A852)+1,""),"")</f>
        <v>109</v>
      </c>
      <c r="B853" s="82" t="s">
        <v>171</v>
      </c>
      <c r="C853" s="97">
        <v>4</v>
      </c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22">
        <f>SUM(S854:S857)</f>
        <v>0</v>
      </c>
      <c r="T853" s="22">
        <f t="shared" ref="T853:BK853" si="2171">SUM(T854:T857)</f>
        <v>0</v>
      </c>
      <c r="U853" s="22">
        <f t="shared" si="2171"/>
        <v>0</v>
      </c>
      <c r="V853" s="22">
        <f t="shared" si="2171"/>
        <v>0</v>
      </c>
      <c r="W853" s="22">
        <f t="shared" si="2171"/>
        <v>0</v>
      </c>
      <c r="X853" s="22">
        <f t="shared" si="2171"/>
        <v>0</v>
      </c>
      <c r="Y853" s="22">
        <f t="shared" si="2171"/>
        <v>0</v>
      </c>
      <c r="Z853" s="22">
        <f t="shared" si="2171"/>
        <v>0</v>
      </c>
      <c r="AA853" s="22">
        <f t="shared" si="2171"/>
        <v>0</v>
      </c>
      <c r="AB853" s="22">
        <f t="shared" si="2171"/>
        <v>0</v>
      </c>
      <c r="AC853" s="22">
        <f t="shared" si="2171"/>
        <v>0</v>
      </c>
      <c r="AD853" s="22">
        <f t="shared" si="2171"/>
        <v>0</v>
      </c>
      <c r="AE853" s="22">
        <f t="shared" si="2171"/>
        <v>0</v>
      </c>
      <c r="AF853" s="22">
        <f t="shared" si="2171"/>
        <v>0</v>
      </c>
      <c r="AG853" s="22">
        <f t="shared" si="2171"/>
        <v>0</v>
      </c>
      <c r="AH853" s="22">
        <f t="shared" si="2171"/>
        <v>0</v>
      </c>
      <c r="AI853" s="22">
        <f t="shared" si="2171"/>
        <v>0</v>
      </c>
      <c r="AJ853" s="22">
        <f t="shared" si="2171"/>
        <v>0</v>
      </c>
      <c r="AK853" s="22">
        <f t="shared" si="2171"/>
        <v>0</v>
      </c>
      <c r="AL853" s="22">
        <f t="shared" si="2171"/>
        <v>0</v>
      </c>
      <c r="AM853" s="22">
        <f t="shared" si="2171"/>
        <v>0</v>
      </c>
      <c r="AN853" s="22">
        <f t="shared" si="2171"/>
        <v>9.4480000000000004</v>
      </c>
      <c r="AO853" s="22">
        <f t="shared" si="2171"/>
        <v>0</v>
      </c>
      <c r="AP853" s="22">
        <f t="shared" si="2171"/>
        <v>0.21099999999999999</v>
      </c>
      <c r="AQ853" s="22">
        <f t="shared" si="2171"/>
        <v>0</v>
      </c>
      <c r="AR853" s="22">
        <f t="shared" si="2171"/>
        <v>0</v>
      </c>
      <c r="AS853" s="22">
        <f t="shared" si="2171"/>
        <v>0</v>
      </c>
      <c r="AT853" s="22">
        <f t="shared" si="2171"/>
        <v>1.1180000000000001</v>
      </c>
      <c r="AU853" s="22">
        <f t="shared" si="2171"/>
        <v>0</v>
      </c>
      <c r="AV853" s="22">
        <f t="shared" si="2171"/>
        <v>0</v>
      </c>
      <c r="AW853" s="22">
        <f t="shared" si="2171"/>
        <v>0</v>
      </c>
      <c r="AX853" s="22">
        <f t="shared" si="2171"/>
        <v>0</v>
      </c>
      <c r="AY853" s="22">
        <f t="shared" si="2171"/>
        <v>0</v>
      </c>
      <c r="AZ853" s="22">
        <f t="shared" si="2171"/>
        <v>0</v>
      </c>
      <c r="BA853" s="22">
        <f t="shared" si="2171"/>
        <v>0</v>
      </c>
      <c r="BB853" s="22">
        <f t="shared" si="2171"/>
        <v>0</v>
      </c>
      <c r="BC853" s="22">
        <f t="shared" si="2171"/>
        <v>0</v>
      </c>
      <c r="BD853" s="22">
        <f t="shared" si="2171"/>
        <v>0</v>
      </c>
      <c r="BE853" s="22">
        <f t="shared" si="2171"/>
        <v>0.45765330000000004</v>
      </c>
      <c r="BF853" s="22">
        <f t="shared" si="2171"/>
        <v>1.4772149999999999</v>
      </c>
      <c r="BG853" s="22">
        <f t="shared" si="2171"/>
        <v>1.8130941</v>
      </c>
      <c r="BH853" s="22">
        <f t="shared" si="2171"/>
        <v>213.29635830000001</v>
      </c>
      <c r="BI853" s="22">
        <f t="shared" si="2171"/>
        <v>336.4278261</v>
      </c>
      <c r="BJ853" s="22">
        <f t="shared" si="2171"/>
        <v>622.11461330000009</v>
      </c>
      <c r="BK853" s="22">
        <f t="shared" si="2171"/>
        <v>21.443764099999999</v>
      </c>
      <c r="BL853" s="22">
        <f t="shared" ref="BL853:BN853" si="2172">SUM(BL854:BL857)</f>
        <v>14.452549099999999</v>
      </c>
      <c r="BM853" s="22">
        <f t="shared" si="2172"/>
        <v>362.79300000000001</v>
      </c>
      <c r="BN853" s="22">
        <f t="shared" si="2172"/>
        <v>5</v>
      </c>
      <c r="BO853" s="103"/>
      <c r="BP853">
        <f t="shared" ref="BP853:BY858" si="2173">IF($C853&lt;&gt;"",IF(D853&gt;0,1,0),0)</f>
        <v>0</v>
      </c>
      <c r="BQ853">
        <f t="shared" si="2173"/>
        <v>0</v>
      </c>
      <c r="BR853">
        <f t="shared" si="2173"/>
        <v>0</v>
      </c>
      <c r="BS853">
        <f t="shared" si="2173"/>
        <v>0</v>
      </c>
      <c r="BT853">
        <f t="shared" si="2173"/>
        <v>0</v>
      </c>
      <c r="BU853">
        <f t="shared" si="2173"/>
        <v>0</v>
      </c>
      <c r="BV853">
        <f t="shared" si="2173"/>
        <v>0</v>
      </c>
      <c r="BW853">
        <f t="shared" si="2173"/>
        <v>0</v>
      </c>
      <c r="BX853">
        <f t="shared" si="2173"/>
        <v>0</v>
      </c>
      <c r="BY853">
        <f t="shared" si="2173"/>
        <v>0</v>
      </c>
      <c r="BZ853">
        <f t="shared" ref="BZ853:CI858" si="2174">IF($C853&lt;&gt;"",IF(N853&gt;0,1,0),0)</f>
        <v>0</v>
      </c>
      <c r="CA853">
        <f t="shared" si="2174"/>
        <v>0</v>
      </c>
      <c r="CB853">
        <f t="shared" si="2174"/>
        <v>0</v>
      </c>
      <c r="CC853">
        <f t="shared" si="2174"/>
        <v>0</v>
      </c>
      <c r="CD853">
        <f t="shared" si="2174"/>
        <v>0</v>
      </c>
      <c r="CE853">
        <f t="shared" si="2174"/>
        <v>0</v>
      </c>
      <c r="CF853">
        <f t="shared" si="2174"/>
        <v>0</v>
      </c>
      <c r="CG853">
        <f t="shared" si="2174"/>
        <v>0</v>
      </c>
      <c r="CH853">
        <f t="shared" si="2174"/>
        <v>0</v>
      </c>
      <c r="CI853">
        <f t="shared" si="2174"/>
        <v>0</v>
      </c>
      <c r="CJ853">
        <f t="shared" ref="CJ853:CS858" si="2175">IF($C853&lt;&gt;"",IF(X853&gt;0,1,0),0)</f>
        <v>0</v>
      </c>
      <c r="CK853">
        <f t="shared" si="2175"/>
        <v>0</v>
      </c>
      <c r="CL853">
        <f t="shared" si="2175"/>
        <v>0</v>
      </c>
      <c r="CM853">
        <f t="shared" si="2175"/>
        <v>0</v>
      </c>
      <c r="CN853">
        <f t="shared" si="2175"/>
        <v>0</v>
      </c>
      <c r="CO853">
        <f t="shared" si="2175"/>
        <v>0</v>
      </c>
      <c r="CP853">
        <f t="shared" si="2175"/>
        <v>0</v>
      </c>
      <c r="CQ853">
        <f t="shared" si="2175"/>
        <v>0</v>
      </c>
      <c r="CR853">
        <f t="shared" si="2175"/>
        <v>0</v>
      </c>
      <c r="CS853">
        <f t="shared" si="2175"/>
        <v>0</v>
      </c>
      <c r="CT853">
        <f t="shared" ref="CT853:CY858" si="2176">IF($C853&lt;&gt;"",IF(AH853&gt;0,1,0),0)</f>
        <v>0</v>
      </c>
      <c r="CU853">
        <f t="shared" si="2176"/>
        <v>0</v>
      </c>
      <c r="CV853">
        <f t="shared" si="2176"/>
        <v>0</v>
      </c>
      <c r="CW853">
        <f t="shared" si="2176"/>
        <v>0</v>
      </c>
      <c r="CX853">
        <f t="shared" si="2176"/>
        <v>0</v>
      </c>
      <c r="CY853">
        <f t="shared" si="2176"/>
        <v>0</v>
      </c>
      <c r="CZ853">
        <v>1</v>
      </c>
      <c r="DA853">
        <f t="shared" ref="DA853:DE858" si="2177">IF($C853&lt;&gt;"",IF(AO853&gt;0,1,0),0)</f>
        <v>0</v>
      </c>
      <c r="DB853">
        <f t="shared" si="2177"/>
        <v>1</v>
      </c>
      <c r="DC853">
        <f t="shared" si="2177"/>
        <v>0</v>
      </c>
      <c r="DD853">
        <f t="shared" si="2177"/>
        <v>0</v>
      </c>
      <c r="DE853">
        <f t="shared" si="2177"/>
        <v>0</v>
      </c>
      <c r="DF853">
        <v>1</v>
      </c>
      <c r="DG853">
        <f t="shared" ref="DG853:DQ858" si="2178">IF($C853&lt;&gt;"",IF(AU853&gt;0,1,0),0)</f>
        <v>0</v>
      </c>
      <c r="DH853">
        <f t="shared" si="2178"/>
        <v>0</v>
      </c>
      <c r="DI853">
        <f t="shared" si="2178"/>
        <v>0</v>
      </c>
      <c r="DJ853">
        <f t="shared" si="2178"/>
        <v>0</v>
      </c>
      <c r="DK853">
        <f t="shared" si="2178"/>
        <v>0</v>
      </c>
      <c r="DL853">
        <f t="shared" si="2178"/>
        <v>0</v>
      </c>
      <c r="DM853">
        <f t="shared" si="2178"/>
        <v>0</v>
      </c>
      <c r="DN853">
        <f t="shared" si="2178"/>
        <v>0</v>
      </c>
      <c r="DO853">
        <f t="shared" si="2178"/>
        <v>0</v>
      </c>
      <c r="DP853">
        <f t="shared" si="2178"/>
        <v>0</v>
      </c>
      <c r="DQ853">
        <f t="shared" si="2178"/>
        <v>1</v>
      </c>
      <c r="DR853">
        <v>1</v>
      </c>
      <c r="DS853">
        <v>1</v>
      </c>
      <c r="DT853">
        <v>1</v>
      </c>
      <c r="DU853">
        <v>1</v>
      </c>
      <c r="DV853">
        <v>1</v>
      </c>
      <c r="DW853">
        <v>1</v>
      </c>
      <c r="DX853">
        <v>1</v>
      </c>
      <c r="DY853">
        <v>1</v>
      </c>
      <c r="DZ853">
        <v>1</v>
      </c>
    </row>
    <row r="854" spans="1:130">
      <c r="A854" s="105"/>
      <c r="B854" s="19" t="s">
        <v>2</v>
      </c>
      <c r="C854" s="97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3"/>
      <c r="BF854" s="18"/>
      <c r="BG854" s="22"/>
      <c r="BH854" s="22"/>
      <c r="BI854" s="22"/>
      <c r="BJ854" s="22"/>
      <c r="BK854" s="22"/>
      <c r="BL854" s="107">
        <v>0.1</v>
      </c>
      <c r="BM854" s="118">
        <v>8</v>
      </c>
      <c r="BN854" s="118">
        <v>0</v>
      </c>
      <c r="BO854" s="103"/>
      <c r="BP854">
        <f t="shared" si="2173"/>
        <v>0</v>
      </c>
      <c r="BQ854">
        <f t="shared" si="2173"/>
        <v>0</v>
      </c>
      <c r="BR854">
        <f t="shared" si="2173"/>
        <v>0</v>
      </c>
      <c r="BS854">
        <f t="shared" si="2173"/>
        <v>0</v>
      </c>
      <c r="BT854">
        <f t="shared" si="2173"/>
        <v>0</v>
      </c>
      <c r="BU854">
        <f t="shared" si="2173"/>
        <v>0</v>
      </c>
      <c r="BV854">
        <f t="shared" si="2173"/>
        <v>0</v>
      </c>
      <c r="BW854">
        <f t="shared" si="2173"/>
        <v>0</v>
      </c>
      <c r="BX854">
        <f t="shared" si="2173"/>
        <v>0</v>
      </c>
      <c r="BY854">
        <f t="shared" si="2173"/>
        <v>0</v>
      </c>
      <c r="BZ854">
        <f t="shared" si="2174"/>
        <v>0</v>
      </c>
      <c r="CA854">
        <f t="shared" si="2174"/>
        <v>0</v>
      </c>
      <c r="CB854">
        <f t="shared" si="2174"/>
        <v>0</v>
      </c>
      <c r="CC854">
        <f t="shared" si="2174"/>
        <v>0</v>
      </c>
      <c r="CD854">
        <f t="shared" si="2174"/>
        <v>0</v>
      </c>
      <c r="CE854">
        <f t="shared" si="2174"/>
        <v>0</v>
      </c>
      <c r="CF854">
        <f t="shared" si="2174"/>
        <v>0</v>
      </c>
      <c r="CG854">
        <f t="shared" si="2174"/>
        <v>0</v>
      </c>
      <c r="CH854">
        <f t="shared" si="2174"/>
        <v>0</v>
      </c>
      <c r="CI854">
        <f t="shared" si="2174"/>
        <v>0</v>
      </c>
      <c r="CJ854">
        <f t="shared" si="2175"/>
        <v>0</v>
      </c>
      <c r="CK854">
        <f t="shared" si="2175"/>
        <v>0</v>
      </c>
      <c r="CL854">
        <f t="shared" si="2175"/>
        <v>0</v>
      </c>
      <c r="CM854">
        <f t="shared" si="2175"/>
        <v>0</v>
      </c>
      <c r="CN854">
        <f t="shared" si="2175"/>
        <v>0</v>
      </c>
      <c r="CO854">
        <f t="shared" si="2175"/>
        <v>0</v>
      </c>
      <c r="CP854">
        <f t="shared" si="2175"/>
        <v>0</v>
      </c>
      <c r="CQ854">
        <f t="shared" si="2175"/>
        <v>0</v>
      </c>
      <c r="CR854">
        <f t="shared" si="2175"/>
        <v>0</v>
      </c>
      <c r="CS854">
        <f t="shared" si="2175"/>
        <v>0</v>
      </c>
      <c r="CT854">
        <f t="shared" si="2176"/>
        <v>0</v>
      </c>
      <c r="CU854">
        <f t="shared" si="2176"/>
        <v>0</v>
      </c>
      <c r="CV854">
        <f t="shared" si="2176"/>
        <v>0</v>
      </c>
      <c r="CW854">
        <f t="shared" si="2176"/>
        <v>0</v>
      </c>
      <c r="CX854">
        <f t="shared" si="2176"/>
        <v>0</v>
      </c>
      <c r="CY854">
        <f t="shared" si="2176"/>
        <v>0</v>
      </c>
      <c r="CZ854">
        <f>IF($C854&lt;&gt;"",IF(AN854&gt;0,1,0),0)</f>
        <v>0</v>
      </c>
      <c r="DA854">
        <f t="shared" si="2177"/>
        <v>0</v>
      </c>
      <c r="DB854">
        <f t="shared" si="2177"/>
        <v>0</v>
      </c>
      <c r="DC854">
        <f t="shared" si="2177"/>
        <v>0</v>
      </c>
      <c r="DD854">
        <f t="shared" si="2177"/>
        <v>0</v>
      </c>
      <c r="DE854">
        <f t="shared" si="2177"/>
        <v>0</v>
      </c>
      <c r="DF854">
        <f>IF($C854&lt;&gt;"",IF(AT854&gt;0,1,0),0)</f>
        <v>0</v>
      </c>
      <c r="DG854">
        <f t="shared" si="2178"/>
        <v>0</v>
      </c>
      <c r="DH854">
        <f t="shared" si="2178"/>
        <v>0</v>
      </c>
      <c r="DI854">
        <f t="shared" si="2178"/>
        <v>0</v>
      </c>
      <c r="DJ854">
        <f t="shared" si="2178"/>
        <v>0</v>
      </c>
      <c r="DK854">
        <f t="shared" si="2178"/>
        <v>0</v>
      </c>
      <c r="DL854">
        <f t="shared" si="2178"/>
        <v>0</v>
      </c>
      <c r="DM854">
        <f t="shared" si="2178"/>
        <v>0</v>
      </c>
      <c r="DN854">
        <f t="shared" si="2178"/>
        <v>0</v>
      </c>
      <c r="DO854">
        <f t="shared" si="2178"/>
        <v>0</v>
      </c>
      <c r="DP854">
        <f t="shared" si="2178"/>
        <v>0</v>
      </c>
      <c r="DQ854">
        <f t="shared" si="2178"/>
        <v>0</v>
      </c>
      <c r="DR854">
        <f t="shared" ref="DR854:DZ858" si="2179">IF($C854&lt;&gt;"",IF(BF854&gt;0,1,0),0)</f>
        <v>0</v>
      </c>
      <c r="DS854">
        <f t="shared" si="2179"/>
        <v>0</v>
      </c>
      <c r="DT854">
        <f t="shared" si="2179"/>
        <v>0</v>
      </c>
      <c r="DU854">
        <f t="shared" si="2179"/>
        <v>0</v>
      </c>
      <c r="DV854">
        <f t="shared" si="2179"/>
        <v>0</v>
      </c>
      <c r="DW854">
        <f t="shared" si="2179"/>
        <v>0</v>
      </c>
      <c r="DX854">
        <f t="shared" si="2179"/>
        <v>0</v>
      </c>
      <c r="DY854">
        <f t="shared" si="2179"/>
        <v>0</v>
      </c>
      <c r="DZ854">
        <f t="shared" si="2179"/>
        <v>0</v>
      </c>
    </row>
    <row r="855" spans="1:130">
      <c r="A855" s="105"/>
      <c r="B855" s="109" t="s">
        <v>202</v>
      </c>
      <c r="C855" s="97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3"/>
      <c r="BF855" s="18">
        <f>BF856+BF857</f>
        <v>0.73860749999999997</v>
      </c>
      <c r="BG855" s="22"/>
      <c r="BH855" s="22"/>
      <c r="BI855" s="22"/>
      <c r="BJ855" s="22"/>
      <c r="BK855" s="22"/>
      <c r="BL855" s="118"/>
      <c r="BM855" s="118">
        <v>27</v>
      </c>
      <c r="BN855" s="118">
        <v>0</v>
      </c>
      <c r="BO855" s="103"/>
      <c r="BP855">
        <f t="shared" si="2173"/>
        <v>0</v>
      </c>
      <c r="BQ855">
        <f t="shared" si="2173"/>
        <v>0</v>
      </c>
      <c r="BR855">
        <f t="shared" si="2173"/>
        <v>0</v>
      </c>
      <c r="BS855">
        <f t="shared" si="2173"/>
        <v>0</v>
      </c>
      <c r="BT855">
        <f t="shared" si="2173"/>
        <v>0</v>
      </c>
      <c r="BU855">
        <f t="shared" si="2173"/>
        <v>0</v>
      </c>
      <c r="BV855">
        <f t="shared" si="2173"/>
        <v>0</v>
      </c>
      <c r="BW855">
        <f t="shared" si="2173"/>
        <v>0</v>
      </c>
      <c r="BX855">
        <f t="shared" si="2173"/>
        <v>0</v>
      </c>
      <c r="BY855">
        <f t="shared" si="2173"/>
        <v>0</v>
      </c>
      <c r="BZ855">
        <f t="shared" si="2174"/>
        <v>0</v>
      </c>
      <c r="CA855">
        <f t="shared" si="2174"/>
        <v>0</v>
      </c>
      <c r="CB855">
        <f t="shared" si="2174"/>
        <v>0</v>
      </c>
      <c r="CC855">
        <f t="shared" si="2174"/>
        <v>0</v>
      </c>
      <c r="CD855">
        <f t="shared" si="2174"/>
        <v>0</v>
      </c>
      <c r="CE855">
        <f t="shared" si="2174"/>
        <v>0</v>
      </c>
      <c r="CF855">
        <f t="shared" si="2174"/>
        <v>0</v>
      </c>
      <c r="CG855">
        <f t="shared" si="2174"/>
        <v>0</v>
      </c>
      <c r="CH855">
        <f t="shared" si="2174"/>
        <v>0</v>
      </c>
      <c r="CI855">
        <f t="shared" si="2174"/>
        <v>0</v>
      </c>
      <c r="CJ855">
        <f t="shared" si="2175"/>
        <v>0</v>
      </c>
      <c r="CK855">
        <f t="shared" si="2175"/>
        <v>0</v>
      </c>
      <c r="CL855">
        <f t="shared" si="2175"/>
        <v>0</v>
      </c>
      <c r="CM855">
        <f t="shared" si="2175"/>
        <v>0</v>
      </c>
      <c r="CN855">
        <f t="shared" si="2175"/>
        <v>0</v>
      </c>
      <c r="CO855">
        <f t="shared" si="2175"/>
        <v>0</v>
      </c>
      <c r="CP855">
        <f t="shared" si="2175"/>
        <v>0</v>
      </c>
      <c r="CQ855">
        <f t="shared" si="2175"/>
        <v>0</v>
      </c>
      <c r="CR855">
        <f t="shared" si="2175"/>
        <v>0</v>
      </c>
      <c r="CS855">
        <f t="shared" si="2175"/>
        <v>0</v>
      </c>
      <c r="CT855">
        <f t="shared" si="2176"/>
        <v>0</v>
      </c>
      <c r="CU855">
        <f t="shared" si="2176"/>
        <v>0</v>
      </c>
      <c r="CV855">
        <f t="shared" si="2176"/>
        <v>0</v>
      </c>
      <c r="CW855">
        <f t="shared" si="2176"/>
        <v>0</v>
      </c>
      <c r="CX855">
        <f t="shared" si="2176"/>
        <v>0</v>
      </c>
      <c r="CY855">
        <f t="shared" si="2176"/>
        <v>0</v>
      </c>
      <c r="CZ855">
        <f>IF($C855&lt;&gt;"",IF(AN855&gt;0,1,0),0)</f>
        <v>0</v>
      </c>
      <c r="DA855">
        <f t="shared" si="2177"/>
        <v>0</v>
      </c>
      <c r="DB855">
        <f t="shared" si="2177"/>
        <v>0</v>
      </c>
      <c r="DC855">
        <f t="shared" si="2177"/>
        <v>0</v>
      </c>
      <c r="DD855">
        <f t="shared" si="2177"/>
        <v>0</v>
      </c>
      <c r="DE855">
        <f t="shared" si="2177"/>
        <v>0</v>
      </c>
      <c r="DF855">
        <f>IF($C855&lt;&gt;"",IF(AT855&gt;0,1,0),0)</f>
        <v>0</v>
      </c>
      <c r="DG855">
        <f t="shared" si="2178"/>
        <v>0</v>
      </c>
      <c r="DH855">
        <f t="shared" si="2178"/>
        <v>0</v>
      </c>
      <c r="DI855">
        <f t="shared" si="2178"/>
        <v>0</v>
      </c>
      <c r="DJ855">
        <f t="shared" si="2178"/>
        <v>0</v>
      </c>
      <c r="DK855">
        <f t="shared" si="2178"/>
        <v>0</v>
      </c>
      <c r="DL855">
        <f t="shared" si="2178"/>
        <v>0</v>
      </c>
      <c r="DM855">
        <f t="shared" si="2178"/>
        <v>0</v>
      </c>
      <c r="DN855">
        <f t="shared" si="2178"/>
        <v>0</v>
      </c>
      <c r="DO855">
        <f t="shared" si="2178"/>
        <v>0</v>
      </c>
      <c r="DP855">
        <f t="shared" si="2178"/>
        <v>0</v>
      </c>
      <c r="DQ855">
        <f t="shared" si="2178"/>
        <v>0</v>
      </c>
      <c r="DR855">
        <f t="shared" si="2179"/>
        <v>0</v>
      </c>
      <c r="DS855">
        <f t="shared" si="2179"/>
        <v>0</v>
      </c>
      <c r="DT855">
        <f t="shared" si="2179"/>
        <v>0</v>
      </c>
      <c r="DU855">
        <f t="shared" si="2179"/>
        <v>0</v>
      </c>
      <c r="DV855">
        <f t="shared" si="2179"/>
        <v>0</v>
      </c>
      <c r="DW855">
        <f t="shared" si="2179"/>
        <v>0</v>
      </c>
      <c r="DX855">
        <f t="shared" si="2179"/>
        <v>0</v>
      </c>
      <c r="DY855">
        <f t="shared" si="2179"/>
        <v>0</v>
      </c>
      <c r="DZ855">
        <f t="shared" si="2179"/>
        <v>0</v>
      </c>
    </row>
    <row r="856" spans="1:130">
      <c r="A856" s="106"/>
      <c r="B856" s="59" t="s">
        <v>3</v>
      </c>
      <c r="C856" s="97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>
        <v>0</v>
      </c>
      <c r="T856" s="18">
        <v>0</v>
      </c>
      <c r="U856" s="18">
        <v>0</v>
      </c>
      <c r="V856" s="18">
        <v>0</v>
      </c>
      <c r="W856" s="18">
        <v>0</v>
      </c>
      <c r="X856" s="18">
        <v>0</v>
      </c>
      <c r="Y856" s="18">
        <v>0</v>
      </c>
      <c r="Z856" s="18">
        <v>0</v>
      </c>
      <c r="AA856" s="18">
        <v>0</v>
      </c>
      <c r="AB856" s="18">
        <v>0</v>
      </c>
      <c r="AC856" s="18">
        <v>0</v>
      </c>
      <c r="AD856" s="18">
        <v>0</v>
      </c>
      <c r="AE856" s="18">
        <v>0</v>
      </c>
      <c r="AF856" s="18">
        <v>0</v>
      </c>
      <c r="AG856" s="18">
        <v>0</v>
      </c>
      <c r="AH856" s="18">
        <v>0</v>
      </c>
      <c r="AI856" s="18">
        <v>0</v>
      </c>
      <c r="AJ856" s="18">
        <v>0</v>
      </c>
      <c r="AK856" s="18">
        <v>0</v>
      </c>
      <c r="AL856" s="18">
        <v>0</v>
      </c>
      <c r="AM856" s="18">
        <v>0</v>
      </c>
      <c r="AN856" s="18">
        <v>9.4480000000000004</v>
      </c>
      <c r="AO856" s="18">
        <v>0</v>
      </c>
      <c r="AP856" s="18">
        <v>0.21099999999999999</v>
      </c>
      <c r="AQ856" s="18">
        <v>0</v>
      </c>
      <c r="AR856" s="18">
        <v>0</v>
      </c>
      <c r="AS856" s="18">
        <v>0</v>
      </c>
      <c r="AT856" s="18">
        <v>1.1180000000000001</v>
      </c>
      <c r="AU856" s="18">
        <v>0</v>
      </c>
      <c r="AV856" s="18">
        <v>0</v>
      </c>
      <c r="AW856" s="18">
        <v>0</v>
      </c>
      <c r="AX856" s="18">
        <v>0</v>
      </c>
      <c r="AY856" s="18">
        <v>0</v>
      </c>
      <c r="AZ856" s="18">
        <v>0</v>
      </c>
      <c r="BA856" s="18">
        <v>0</v>
      </c>
      <c r="BB856" s="18">
        <v>0</v>
      </c>
      <c r="BC856" s="18">
        <v>0</v>
      </c>
      <c r="BD856" s="18">
        <v>0</v>
      </c>
      <c r="BE856" s="25">
        <v>0.29709340000000001</v>
      </c>
      <c r="BF856" s="18">
        <v>0.73860749999999997</v>
      </c>
      <c r="BG856" s="18">
        <v>1.8130941</v>
      </c>
      <c r="BH856" s="18">
        <v>2.8493583</v>
      </c>
      <c r="BI856" s="18">
        <v>4.4428261000000004</v>
      </c>
      <c r="BJ856" s="18">
        <v>5.1456132999999999</v>
      </c>
      <c r="BK856" s="34">
        <v>6.5997641000000007</v>
      </c>
      <c r="BL856" s="118">
        <v>14.352549099999999</v>
      </c>
      <c r="BM856" s="118">
        <v>9</v>
      </c>
      <c r="BN856" s="118">
        <v>5</v>
      </c>
      <c r="BO856" s="103"/>
      <c r="BP856">
        <f t="shared" si="2173"/>
        <v>0</v>
      </c>
      <c r="BQ856">
        <f t="shared" si="2173"/>
        <v>0</v>
      </c>
      <c r="BR856">
        <f t="shared" si="2173"/>
        <v>0</v>
      </c>
      <c r="BS856">
        <f t="shared" si="2173"/>
        <v>0</v>
      </c>
      <c r="BT856">
        <f t="shared" si="2173"/>
        <v>0</v>
      </c>
      <c r="BU856">
        <f t="shared" si="2173"/>
        <v>0</v>
      </c>
      <c r="BV856">
        <f t="shared" si="2173"/>
        <v>0</v>
      </c>
      <c r="BW856">
        <f t="shared" si="2173"/>
        <v>0</v>
      </c>
      <c r="BX856">
        <f t="shared" si="2173"/>
        <v>0</v>
      </c>
      <c r="BY856">
        <f t="shared" si="2173"/>
        <v>0</v>
      </c>
      <c r="BZ856">
        <f t="shared" si="2174"/>
        <v>0</v>
      </c>
      <c r="CA856">
        <f t="shared" si="2174"/>
        <v>0</v>
      </c>
      <c r="CB856">
        <f t="shared" si="2174"/>
        <v>0</v>
      </c>
      <c r="CC856">
        <f t="shared" si="2174"/>
        <v>0</v>
      </c>
      <c r="CD856">
        <f t="shared" si="2174"/>
        <v>0</v>
      </c>
      <c r="CE856">
        <f t="shared" si="2174"/>
        <v>0</v>
      </c>
      <c r="CF856">
        <f t="shared" si="2174"/>
        <v>0</v>
      </c>
      <c r="CG856">
        <f t="shared" si="2174"/>
        <v>0</v>
      </c>
      <c r="CH856">
        <f t="shared" si="2174"/>
        <v>0</v>
      </c>
      <c r="CI856">
        <f t="shared" si="2174"/>
        <v>0</v>
      </c>
      <c r="CJ856">
        <f t="shared" si="2175"/>
        <v>0</v>
      </c>
      <c r="CK856">
        <f t="shared" si="2175"/>
        <v>0</v>
      </c>
      <c r="CL856">
        <f t="shared" si="2175"/>
        <v>0</v>
      </c>
      <c r="CM856">
        <f t="shared" si="2175"/>
        <v>0</v>
      </c>
      <c r="CN856">
        <f t="shared" si="2175"/>
        <v>0</v>
      </c>
      <c r="CO856">
        <f t="shared" si="2175"/>
        <v>0</v>
      </c>
      <c r="CP856">
        <f t="shared" si="2175"/>
        <v>0</v>
      </c>
      <c r="CQ856">
        <f t="shared" si="2175"/>
        <v>0</v>
      </c>
      <c r="CR856">
        <f t="shared" si="2175"/>
        <v>0</v>
      </c>
      <c r="CS856">
        <f t="shared" si="2175"/>
        <v>0</v>
      </c>
      <c r="CT856">
        <f t="shared" si="2176"/>
        <v>0</v>
      </c>
      <c r="CU856">
        <f t="shared" si="2176"/>
        <v>0</v>
      </c>
      <c r="CV856">
        <f t="shared" si="2176"/>
        <v>0</v>
      </c>
      <c r="CW856">
        <f t="shared" si="2176"/>
        <v>0</v>
      </c>
      <c r="CX856">
        <f t="shared" si="2176"/>
        <v>0</v>
      </c>
      <c r="CY856">
        <f t="shared" si="2176"/>
        <v>0</v>
      </c>
      <c r="CZ856">
        <f>IF($C856&lt;&gt;"",IF(AN856&gt;0,1,0),0)</f>
        <v>0</v>
      </c>
      <c r="DA856">
        <f t="shared" si="2177"/>
        <v>0</v>
      </c>
      <c r="DB856">
        <f t="shared" si="2177"/>
        <v>0</v>
      </c>
      <c r="DC856">
        <f t="shared" si="2177"/>
        <v>0</v>
      </c>
      <c r="DD856">
        <f t="shared" si="2177"/>
        <v>0</v>
      </c>
      <c r="DE856">
        <f t="shared" si="2177"/>
        <v>0</v>
      </c>
      <c r="DF856">
        <f>IF($C856&lt;&gt;"",IF(AT856&gt;0,1,0),0)</f>
        <v>0</v>
      </c>
      <c r="DG856">
        <f t="shared" si="2178"/>
        <v>0</v>
      </c>
      <c r="DH856">
        <f t="shared" si="2178"/>
        <v>0</v>
      </c>
      <c r="DI856">
        <f t="shared" si="2178"/>
        <v>0</v>
      </c>
      <c r="DJ856">
        <f t="shared" si="2178"/>
        <v>0</v>
      </c>
      <c r="DK856">
        <f t="shared" si="2178"/>
        <v>0</v>
      </c>
      <c r="DL856">
        <f t="shared" si="2178"/>
        <v>0</v>
      </c>
      <c r="DM856">
        <f t="shared" si="2178"/>
        <v>0</v>
      </c>
      <c r="DN856">
        <f t="shared" si="2178"/>
        <v>0</v>
      </c>
      <c r="DO856">
        <f t="shared" si="2178"/>
        <v>0</v>
      </c>
      <c r="DP856">
        <f t="shared" si="2178"/>
        <v>0</v>
      </c>
      <c r="DQ856">
        <f t="shared" si="2178"/>
        <v>0</v>
      </c>
      <c r="DR856">
        <f t="shared" si="2179"/>
        <v>0</v>
      </c>
      <c r="DS856">
        <f t="shared" si="2179"/>
        <v>0</v>
      </c>
      <c r="DT856">
        <f t="shared" si="2179"/>
        <v>0</v>
      </c>
      <c r="DU856">
        <f t="shared" si="2179"/>
        <v>0</v>
      </c>
      <c r="DV856">
        <f t="shared" si="2179"/>
        <v>0</v>
      </c>
      <c r="DW856">
        <f t="shared" si="2179"/>
        <v>0</v>
      </c>
      <c r="DX856">
        <f t="shared" si="2179"/>
        <v>0</v>
      </c>
      <c r="DY856">
        <f t="shared" si="2179"/>
        <v>0</v>
      </c>
      <c r="DZ856">
        <f t="shared" si="2179"/>
        <v>0</v>
      </c>
    </row>
    <row r="857" spans="1:130">
      <c r="A857" s="106"/>
      <c r="B857" s="59" t="s">
        <v>205</v>
      </c>
      <c r="C857" s="97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>
        <v>0</v>
      </c>
      <c r="T857" s="18">
        <v>0</v>
      </c>
      <c r="U857" s="18">
        <v>0</v>
      </c>
      <c r="V857" s="18">
        <v>0</v>
      </c>
      <c r="W857" s="18">
        <v>0</v>
      </c>
      <c r="X857" s="18">
        <v>0</v>
      </c>
      <c r="Y857" s="18">
        <v>0</v>
      </c>
      <c r="Z857" s="18">
        <v>0</v>
      </c>
      <c r="AA857" s="18">
        <v>0</v>
      </c>
      <c r="AB857" s="18">
        <v>0</v>
      </c>
      <c r="AC857" s="18">
        <v>0</v>
      </c>
      <c r="AD857" s="18">
        <v>0</v>
      </c>
      <c r="AE857" s="18">
        <v>0</v>
      </c>
      <c r="AF857" s="18">
        <v>0</v>
      </c>
      <c r="AG857" s="18">
        <v>0</v>
      </c>
      <c r="AH857" s="18">
        <v>0</v>
      </c>
      <c r="AI857" s="18">
        <v>0</v>
      </c>
      <c r="AJ857" s="18">
        <v>0</v>
      </c>
      <c r="AK857" s="18">
        <v>0</v>
      </c>
      <c r="AL857" s="18">
        <v>0</v>
      </c>
      <c r="AM857" s="18">
        <v>0</v>
      </c>
      <c r="AN857" s="18">
        <v>0</v>
      </c>
      <c r="AO857" s="18">
        <v>0</v>
      </c>
      <c r="AP857" s="18">
        <v>0</v>
      </c>
      <c r="AQ857" s="18">
        <v>0</v>
      </c>
      <c r="AR857" s="18">
        <v>0</v>
      </c>
      <c r="AS857" s="18">
        <v>0</v>
      </c>
      <c r="AT857" s="18">
        <v>0</v>
      </c>
      <c r="AU857" s="18">
        <v>0</v>
      </c>
      <c r="AV857" s="18">
        <v>0</v>
      </c>
      <c r="AW857" s="18">
        <v>0</v>
      </c>
      <c r="AX857" s="18">
        <v>0</v>
      </c>
      <c r="AY857" s="18">
        <v>0</v>
      </c>
      <c r="AZ857" s="18">
        <v>0</v>
      </c>
      <c r="BA857" s="18">
        <v>0</v>
      </c>
      <c r="BB857" s="18">
        <v>0</v>
      </c>
      <c r="BC857" s="18">
        <v>0</v>
      </c>
      <c r="BD857" s="18">
        <v>0</v>
      </c>
      <c r="BE857" s="25">
        <v>0.16055990000000001</v>
      </c>
      <c r="BF857" s="18">
        <v>0</v>
      </c>
      <c r="BG857" s="18">
        <v>0</v>
      </c>
      <c r="BH857" s="18">
        <v>210.447</v>
      </c>
      <c r="BI857" s="18">
        <v>331.98500000000001</v>
      </c>
      <c r="BJ857" s="18">
        <v>616.96900000000005</v>
      </c>
      <c r="BK857" s="34">
        <v>14.843999999999999</v>
      </c>
      <c r="BL857" s="118">
        <v>0</v>
      </c>
      <c r="BM857" s="118">
        <v>318.79300000000001</v>
      </c>
      <c r="BN857" s="118">
        <v>0</v>
      </c>
      <c r="BO857" s="103"/>
      <c r="BP857">
        <f t="shared" si="2173"/>
        <v>0</v>
      </c>
      <c r="BQ857">
        <f t="shared" si="2173"/>
        <v>0</v>
      </c>
      <c r="BR857">
        <f t="shared" si="2173"/>
        <v>0</v>
      </c>
      <c r="BS857">
        <f t="shared" si="2173"/>
        <v>0</v>
      </c>
      <c r="BT857">
        <f t="shared" si="2173"/>
        <v>0</v>
      </c>
      <c r="BU857">
        <f t="shared" si="2173"/>
        <v>0</v>
      </c>
      <c r="BV857">
        <f t="shared" si="2173"/>
        <v>0</v>
      </c>
      <c r="BW857">
        <f t="shared" si="2173"/>
        <v>0</v>
      </c>
      <c r="BX857">
        <f t="shared" si="2173"/>
        <v>0</v>
      </c>
      <c r="BY857">
        <f t="shared" si="2173"/>
        <v>0</v>
      </c>
      <c r="BZ857">
        <f t="shared" si="2174"/>
        <v>0</v>
      </c>
      <c r="CA857">
        <f t="shared" si="2174"/>
        <v>0</v>
      </c>
      <c r="CB857">
        <f t="shared" si="2174"/>
        <v>0</v>
      </c>
      <c r="CC857">
        <f t="shared" si="2174"/>
        <v>0</v>
      </c>
      <c r="CD857">
        <f t="shared" si="2174"/>
        <v>0</v>
      </c>
      <c r="CE857">
        <f t="shared" si="2174"/>
        <v>0</v>
      </c>
      <c r="CF857">
        <f t="shared" si="2174"/>
        <v>0</v>
      </c>
      <c r="CG857">
        <f t="shared" si="2174"/>
        <v>0</v>
      </c>
      <c r="CH857">
        <f t="shared" si="2174"/>
        <v>0</v>
      </c>
      <c r="CI857">
        <f t="shared" si="2174"/>
        <v>0</v>
      </c>
      <c r="CJ857">
        <f t="shared" si="2175"/>
        <v>0</v>
      </c>
      <c r="CK857">
        <f t="shared" si="2175"/>
        <v>0</v>
      </c>
      <c r="CL857">
        <f t="shared" si="2175"/>
        <v>0</v>
      </c>
      <c r="CM857">
        <f t="shared" si="2175"/>
        <v>0</v>
      </c>
      <c r="CN857">
        <f t="shared" si="2175"/>
        <v>0</v>
      </c>
      <c r="CO857">
        <f t="shared" si="2175"/>
        <v>0</v>
      </c>
      <c r="CP857">
        <f t="shared" si="2175"/>
        <v>0</v>
      </c>
      <c r="CQ857">
        <f t="shared" si="2175"/>
        <v>0</v>
      </c>
      <c r="CR857">
        <f t="shared" si="2175"/>
        <v>0</v>
      </c>
      <c r="CS857">
        <f t="shared" si="2175"/>
        <v>0</v>
      </c>
      <c r="CT857">
        <f t="shared" si="2176"/>
        <v>0</v>
      </c>
      <c r="CU857">
        <f t="shared" si="2176"/>
        <v>0</v>
      </c>
      <c r="CV857">
        <f t="shared" si="2176"/>
        <v>0</v>
      </c>
      <c r="CW857">
        <f t="shared" si="2176"/>
        <v>0</v>
      </c>
      <c r="CX857">
        <f t="shared" si="2176"/>
        <v>0</v>
      </c>
      <c r="CY857">
        <f t="shared" si="2176"/>
        <v>0</v>
      </c>
      <c r="CZ857">
        <f>IF($C857&lt;&gt;"",IF(AN857&gt;0,1,0),0)</f>
        <v>0</v>
      </c>
      <c r="DA857">
        <f t="shared" si="2177"/>
        <v>0</v>
      </c>
      <c r="DB857">
        <f t="shared" si="2177"/>
        <v>0</v>
      </c>
      <c r="DC857">
        <f t="shared" si="2177"/>
        <v>0</v>
      </c>
      <c r="DD857">
        <f t="shared" si="2177"/>
        <v>0</v>
      </c>
      <c r="DE857">
        <f t="shared" si="2177"/>
        <v>0</v>
      </c>
      <c r="DF857">
        <f>IF($C857&lt;&gt;"",IF(AT857&gt;0,1,0),0)</f>
        <v>0</v>
      </c>
      <c r="DG857">
        <f t="shared" si="2178"/>
        <v>0</v>
      </c>
      <c r="DH857">
        <f t="shared" si="2178"/>
        <v>0</v>
      </c>
      <c r="DI857">
        <f t="shared" si="2178"/>
        <v>0</v>
      </c>
      <c r="DJ857">
        <f t="shared" si="2178"/>
        <v>0</v>
      </c>
      <c r="DK857">
        <f t="shared" si="2178"/>
        <v>0</v>
      </c>
      <c r="DL857">
        <f t="shared" si="2178"/>
        <v>0</v>
      </c>
      <c r="DM857">
        <f t="shared" si="2178"/>
        <v>0</v>
      </c>
      <c r="DN857">
        <f t="shared" si="2178"/>
        <v>0</v>
      </c>
      <c r="DO857">
        <f t="shared" si="2178"/>
        <v>0</v>
      </c>
      <c r="DP857">
        <f t="shared" si="2178"/>
        <v>0</v>
      </c>
      <c r="DQ857">
        <f t="shared" si="2178"/>
        <v>0</v>
      </c>
      <c r="DR857">
        <f t="shared" si="2179"/>
        <v>0</v>
      </c>
      <c r="DS857">
        <f t="shared" si="2179"/>
        <v>0</v>
      </c>
      <c r="DT857">
        <f t="shared" si="2179"/>
        <v>0</v>
      </c>
      <c r="DU857">
        <f t="shared" si="2179"/>
        <v>0</v>
      </c>
      <c r="DV857">
        <f t="shared" si="2179"/>
        <v>0</v>
      </c>
      <c r="DW857">
        <f t="shared" si="2179"/>
        <v>0</v>
      </c>
      <c r="DX857">
        <f t="shared" si="2179"/>
        <v>0</v>
      </c>
      <c r="DY857">
        <f t="shared" si="2179"/>
        <v>0</v>
      </c>
      <c r="DZ857">
        <f t="shared" si="2179"/>
        <v>0</v>
      </c>
    </row>
    <row r="858" spans="1:130">
      <c r="A858" s="106"/>
      <c r="B858" s="59" t="s">
        <v>210</v>
      </c>
      <c r="C858" s="97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>
        <v>96.842105263157904</v>
      </c>
      <c r="AI858" s="18">
        <v>96.842105263157904</v>
      </c>
      <c r="AJ858" s="18">
        <v>112.5</v>
      </c>
      <c r="AK858" s="18">
        <v>171.42857142857144</v>
      </c>
      <c r="AL858" s="18">
        <v>285.14851485148517</v>
      </c>
      <c r="AM858" s="18">
        <v>207.8125</v>
      </c>
      <c r="AN858" s="18">
        <v>129.54545454545453</v>
      </c>
      <c r="AO858" s="18">
        <v>118.75</v>
      </c>
      <c r="AP858" s="18">
        <v>92.270531400966192</v>
      </c>
      <c r="AQ858" s="18">
        <v>92.379000000000005</v>
      </c>
      <c r="AR858" s="18">
        <v>39.710999999999999</v>
      </c>
      <c r="AS858" s="18">
        <v>6.0375000000000005</v>
      </c>
      <c r="AT858" s="18">
        <v>2.9855999999999998</v>
      </c>
      <c r="AU858" s="18">
        <v>73.2</v>
      </c>
      <c r="AV858" s="18">
        <v>61.8</v>
      </c>
      <c r="AW858" s="18">
        <v>491.28300000000002</v>
      </c>
      <c r="AX858" s="18">
        <v>469.44819999999999</v>
      </c>
      <c r="AY858" s="18">
        <v>652.08382199999994</v>
      </c>
      <c r="AZ858" s="18">
        <v>700.97405099999992</v>
      </c>
      <c r="BA858" s="18">
        <v>751.88476999999989</v>
      </c>
      <c r="BB858" s="18">
        <v>719.31653999999992</v>
      </c>
      <c r="BC858" s="18">
        <v>985.10338500000012</v>
      </c>
      <c r="BD858" s="18">
        <v>1093.6499999999999</v>
      </c>
      <c r="BE858" s="25">
        <v>993.26499999999999</v>
      </c>
      <c r="BF858" s="25">
        <v>826.98</v>
      </c>
      <c r="BG858" s="25">
        <v>942.24</v>
      </c>
      <c r="BH858" s="18">
        <v>1574.18</v>
      </c>
      <c r="BI858" s="18">
        <v>1523.3999999999999</v>
      </c>
      <c r="BJ858" s="18">
        <v>1430.28</v>
      </c>
      <c r="BK858" s="34">
        <v>1430.28</v>
      </c>
      <c r="BL858" s="118">
        <v>1331.64</v>
      </c>
      <c r="BM858" s="118">
        <v>1452.3600000000001</v>
      </c>
      <c r="BN858" s="118">
        <v>1380.0600000000002</v>
      </c>
      <c r="BO858" s="103"/>
      <c r="BP858">
        <f t="shared" si="2173"/>
        <v>0</v>
      </c>
      <c r="BQ858">
        <f t="shared" si="2173"/>
        <v>0</v>
      </c>
      <c r="BR858">
        <f t="shared" si="2173"/>
        <v>0</v>
      </c>
      <c r="BS858">
        <f t="shared" si="2173"/>
        <v>0</v>
      </c>
      <c r="BT858">
        <f t="shared" si="2173"/>
        <v>0</v>
      </c>
      <c r="BU858">
        <f t="shared" si="2173"/>
        <v>0</v>
      </c>
      <c r="BV858">
        <f t="shared" si="2173"/>
        <v>0</v>
      </c>
      <c r="BW858">
        <f t="shared" si="2173"/>
        <v>0</v>
      </c>
      <c r="BX858">
        <f t="shared" si="2173"/>
        <v>0</v>
      </c>
      <c r="BY858">
        <f t="shared" si="2173"/>
        <v>0</v>
      </c>
      <c r="BZ858">
        <f t="shared" si="2174"/>
        <v>0</v>
      </c>
      <c r="CA858">
        <f t="shared" si="2174"/>
        <v>0</v>
      </c>
      <c r="CB858">
        <f t="shared" si="2174"/>
        <v>0</v>
      </c>
      <c r="CC858">
        <f t="shared" si="2174"/>
        <v>0</v>
      </c>
      <c r="CD858">
        <f t="shared" si="2174"/>
        <v>0</v>
      </c>
      <c r="CE858">
        <f t="shared" si="2174"/>
        <v>0</v>
      </c>
      <c r="CF858">
        <f t="shared" si="2174"/>
        <v>0</v>
      </c>
      <c r="CG858">
        <f t="shared" si="2174"/>
        <v>0</v>
      </c>
      <c r="CH858">
        <f t="shared" si="2174"/>
        <v>0</v>
      </c>
      <c r="CI858">
        <f t="shared" si="2174"/>
        <v>0</v>
      </c>
      <c r="CJ858">
        <f t="shared" si="2175"/>
        <v>0</v>
      </c>
      <c r="CK858">
        <f t="shared" si="2175"/>
        <v>0</v>
      </c>
      <c r="CL858">
        <f t="shared" si="2175"/>
        <v>0</v>
      </c>
      <c r="CM858">
        <f t="shared" si="2175"/>
        <v>0</v>
      </c>
      <c r="CN858">
        <f t="shared" si="2175"/>
        <v>0</v>
      </c>
      <c r="CO858">
        <f t="shared" si="2175"/>
        <v>0</v>
      </c>
      <c r="CP858">
        <f t="shared" si="2175"/>
        <v>0</v>
      </c>
      <c r="CQ858">
        <f t="shared" si="2175"/>
        <v>0</v>
      </c>
      <c r="CR858">
        <f t="shared" si="2175"/>
        <v>0</v>
      </c>
      <c r="CS858">
        <f t="shared" si="2175"/>
        <v>0</v>
      </c>
      <c r="CT858">
        <f t="shared" si="2176"/>
        <v>0</v>
      </c>
      <c r="CU858">
        <f t="shared" si="2176"/>
        <v>0</v>
      </c>
      <c r="CV858">
        <f t="shared" si="2176"/>
        <v>0</v>
      </c>
      <c r="CW858">
        <f t="shared" si="2176"/>
        <v>0</v>
      </c>
      <c r="CX858">
        <f t="shared" si="2176"/>
        <v>0</v>
      </c>
      <c r="CY858">
        <f t="shared" si="2176"/>
        <v>0</v>
      </c>
      <c r="CZ858">
        <f>IF($C858&lt;&gt;"",IF(AN858&gt;0,1,0),0)</f>
        <v>0</v>
      </c>
      <c r="DA858">
        <f t="shared" si="2177"/>
        <v>0</v>
      </c>
      <c r="DB858">
        <f t="shared" si="2177"/>
        <v>0</v>
      </c>
      <c r="DC858">
        <f t="shared" si="2177"/>
        <v>0</v>
      </c>
      <c r="DD858">
        <f t="shared" si="2177"/>
        <v>0</v>
      </c>
      <c r="DE858">
        <f t="shared" si="2177"/>
        <v>0</v>
      </c>
      <c r="DF858">
        <f>IF($C858&lt;&gt;"",IF(AT858&gt;0,1,0),0)</f>
        <v>0</v>
      </c>
      <c r="DG858">
        <f t="shared" si="2178"/>
        <v>0</v>
      </c>
      <c r="DH858">
        <f t="shared" si="2178"/>
        <v>0</v>
      </c>
      <c r="DI858">
        <f t="shared" si="2178"/>
        <v>0</v>
      </c>
      <c r="DJ858">
        <f t="shared" si="2178"/>
        <v>0</v>
      </c>
      <c r="DK858">
        <f t="shared" si="2178"/>
        <v>0</v>
      </c>
      <c r="DL858">
        <f t="shared" si="2178"/>
        <v>0</v>
      </c>
      <c r="DM858">
        <f t="shared" si="2178"/>
        <v>0</v>
      </c>
      <c r="DN858">
        <f t="shared" si="2178"/>
        <v>0</v>
      </c>
      <c r="DO858">
        <f t="shared" si="2178"/>
        <v>0</v>
      </c>
      <c r="DP858">
        <f t="shared" si="2178"/>
        <v>0</v>
      </c>
      <c r="DQ858">
        <f t="shared" si="2178"/>
        <v>0</v>
      </c>
      <c r="DR858">
        <f t="shared" si="2179"/>
        <v>0</v>
      </c>
      <c r="DS858">
        <f t="shared" si="2179"/>
        <v>0</v>
      </c>
      <c r="DT858">
        <f t="shared" si="2179"/>
        <v>0</v>
      </c>
      <c r="DU858">
        <f t="shared" si="2179"/>
        <v>0</v>
      </c>
      <c r="DV858">
        <f t="shared" si="2179"/>
        <v>0</v>
      </c>
      <c r="DW858">
        <f t="shared" si="2179"/>
        <v>0</v>
      </c>
      <c r="DX858">
        <f t="shared" si="2179"/>
        <v>0</v>
      </c>
      <c r="DY858">
        <f t="shared" si="2179"/>
        <v>0</v>
      </c>
      <c r="DZ858">
        <f t="shared" si="2179"/>
        <v>0</v>
      </c>
    </row>
    <row r="859" spans="1:130" ht="15.75">
      <c r="A859" s="106"/>
      <c r="B859" s="59"/>
      <c r="C859" s="97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25"/>
      <c r="BF859" s="25"/>
      <c r="BG859" s="25"/>
      <c r="BH859" s="18"/>
      <c r="BI859" s="18"/>
      <c r="BJ859" s="18"/>
      <c r="BK859" s="34"/>
      <c r="BL859" s="118"/>
      <c r="BM859" s="118"/>
      <c r="BN859" s="2"/>
      <c r="BO859" s="103"/>
    </row>
    <row r="860" spans="1:130">
      <c r="A860" s="105">
        <f>IF(LEFT(B860,1)&lt;&gt;"",IF(LEFT(B860,1)&lt;&gt;" ",COUNT($A$66:A858)+1,""),"")</f>
        <v>110</v>
      </c>
      <c r="B860" s="54" t="s">
        <v>115</v>
      </c>
      <c r="C860" s="97">
        <v>3</v>
      </c>
      <c r="D860" s="22">
        <f>SUM(D861:D867)</f>
        <v>0</v>
      </c>
      <c r="E860" s="22">
        <f t="shared" ref="E860:BN860" si="2180">SUM(E861:E867)</f>
        <v>0</v>
      </c>
      <c r="F860" s="22">
        <f t="shared" si="2180"/>
        <v>0</v>
      </c>
      <c r="G860" s="22">
        <f t="shared" si="2180"/>
        <v>0</v>
      </c>
      <c r="H860" s="22">
        <f t="shared" si="2180"/>
        <v>0</v>
      </c>
      <c r="I860" s="22">
        <f t="shared" si="2180"/>
        <v>0</v>
      </c>
      <c r="J860" s="22">
        <f t="shared" si="2180"/>
        <v>0</v>
      </c>
      <c r="K860" s="22">
        <f t="shared" si="2180"/>
        <v>0</v>
      </c>
      <c r="L860" s="22">
        <f t="shared" si="2180"/>
        <v>0</v>
      </c>
      <c r="M860" s="22">
        <f t="shared" si="2180"/>
        <v>0</v>
      </c>
      <c r="N860" s="22">
        <f t="shared" si="2180"/>
        <v>1.532</v>
      </c>
      <c r="O860" s="22">
        <f t="shared" si="2180"/>
        <v>1.6040000000000001</v>
      </c>
      <c r="P860" s="22">
        <f t="shared" si="2180"/>
        <v>1.9149999999999998</v>
      </c>
      <c r="Q860" s="22">
        <f t="shared" si="2180"/>
        <v>1.7589999999999999</v>
      </c>
      <c r="R860" s="22">
        <f t="shared" si="2180"/>
        <v>1.716</v>
      </c>
      <c r="S860" s="22">
        <f t="shared" si="2180"/>
        <v>1.6950000000000001</v>
      </c>
      <c r="T860" s="22">
        <f t="shared" si="2180"/>
        <v>1.7969999999999999</v>
      </c>
      <c r="U860" s="22">
        <f t="shared" si="2180"/>
        <v>2.2729999999999997</v>
      </c>
      <c r="V860" s="22">
        <f t="shared" si="2180"/>
        <v>4.7350000000000003</v>
      </c>
      <c r="W860" s="22">
        <f t="shared" si="2180"/>
        <v>3.34</v>
      </c>
      <c r="X860" s="22">
        <f t="shared" si="2180"/>
        <v>1.8460000000000001</v>
      </c>
      <c r="Y860" s="22">
        <f t="shared" si="2180"/>
        <v>1.3169999999999999</v>
      </c>
      <c r="Z860" s="22">
        <f t="shared" si="2180"/>
        <v>6.6319999999999997</v>
      </c>
      <c r="AA860" s="22">
        <f t="shared" si="2180"/>
        <v>15.975000000000001</v>
      </c>
      <c r="AB860" s="22">
        <f t="shared" si="2180"/>
        <v>26.921999999999997</v>
      </c>
      <c r="AC860" s="22">
        <f t="shared" si="2180"/>
        <v>64.277999999999992</v>
      </c>
      <c r="AD860" s="22">
        <f t="shared" si="2180"/>
        <v>468.64200000000005</v>
      </c>
      <c r="AE860" s="22">
        <f t="shared" si="2180"/>
        <v>482.50487525000005</v>
      </c>
      <c r="AF860" s="22">
        <f t="shared" si="2180"/>
        <v>512.82162605318752</v>
      </c>
      <c r="AG860" s="22">
        <f t="shared" si="2180"/>
        <v>1110.4520185019931</v>
      </c>
      <c r="AH860" s="22">
        <f t="shared" si="2180"/>
        <v>1130.4010796810489</v>
      </c>
      <c r="AI860" s="22">
        <f t="shared" si="2180"/>
        <v>489.976</v>
      </c>
      <c r="AJ860" s="22">
        <f t="shared" si="2180"/>
        <v>346.06799999999998</v>
      </c>
      <c r="AK860" s="22">
        <f t="shared" si="2180"/>
        <v>125.467</v>
      </c>
      <c r="AL860" s="22">
        <f t="shared" si="2180"/>
        <v>105.476</v>
      </c>
      <c r="AM860" s="22">
        <f t="shared" si="2180"/>
        <v>67.348000000000013</v>
      </c>
      <c r="AN860" s="22">
        <f t="shared" si="2180"/>
        <v>62.757999999999996</v>
      </c>
      <c r="AO860" s="22">
        <f t="shared" si="2180"/>
        <v>71.566999999999993</v>
      </c>
      <c r="AP860" s="22">
        <f t="shared" si="2180"/>
        <v>77.274999999999991</v>
      </c>
      <c r="AQ860" s="22">
        <f t="shared" si="2180"/>
        <v>65.586999999999989</v>
      </c>
      <c r="AR860" s="22">
        <f t="shared" si="2180"/>
        <v>66.2347915</v>
      </c>
      <c r="AS860" s="22">
        <f t="shared" si="2180"/>
        <v>51.542162199999993</v>
      </c>
      <c r="AT860" s="22">
        <f t="shared" si="2180"/>
        <v>203.5254238</v>
      </c>
      <c r="AU860" s="22">
        <f t="shared" si="2180"/>
        <v>244.4838249</v>
      </c>
      <c r="AV860" s="22">
        <f t="shared" si="2180"/>
        <v>147.1860533</v>
      </c>
      <c r="AW860" s="22">
        <f t="shared" si="2180"/>
        <v>7.6015613000000011</v>
      </c>
      <c r="AX860" s="22">
        <f t="shared" si="2180"/>
        <v>7.8481033</v>
      </c>
      <c r="AY860" s="22">
        <f t="shared" si="2180"/>
        <v>7.8542497000000004</v>
      </c>
      <c r="AZ860" s="22">
        <f t="shared" si="2180"/>
        <v>8.7134777000000003</v>
      </c>
      <c r="BA860" s="22">
        <f t="shared" si="2180"/>
        <v>7.1783442000000006</v>
      </c>
      <c r="BB860" s="22">
        <f t="shared" si="2180"/>
        <v>7.2346982000000004</v>
      </c>
      <c r="BC860" s="22">
        <f t="shared" si="2180"/>
        <v>7.1571752000000002</v>
      </c>
      <c r="BD860" s="22">
        <f t="shared" si="2180"/>
        <v>7.1612285</v>
      </c>
      <c r="BE860" s="22">
        <f t="shared" si="2180"/>
        <v>7.1538032000000005</v>
      </c>
      <c r="BF860" s="22">
        <f t="shared" si="2180"/>
        <v>4.0756500000000001E-2</v>
      </c>
      <c r="BG860" s="22">
        <f t="shared" si="2180"/>
        <v>3.17787E-2</v>
      </c>
      <c r="BH860" s="22">
        <f t="shared" si="2180"/>
        <v>3.7780099999999997E-2</v>
      </c>
      <c r="BI860" s="22">
        <f t="shared" si="2180"/>
        <v>4.1980400000000001E-2</v>
      </c>
      <c r="BJ860" s="22">
        <f t="shared" si="2180"/>
        <v>3.5961099999999996E-2</v>
      </c>
      <c r="BK860" s="22">
        <f t="shared" si="2180"/>
        <v>3.6861400000000002E-2</v>
      </c>
      <c r="BL860" s="22">
        <f t="shared" si="2180"/>
        <v>3.5203699999999997E-2</v>
      </c>
      <c r="BM860" s="22">
        <f t="shared" si="2180"/>
        <v>3.2504699999999997E-2</v>
      </c>
      <c r="BN860" s="22">
        <f t="shared" si="2180"/>
        <v>0</v>
      </c>
      <c r="BO860" s="103"/>
      <c r="BP860">
        <f t="shared" ref="BP860:CU862" si="2181">IF($C860&lt;&gt;"",IF(D860&gt;0,1,0),0)</f>
        <v>0</v>
      </c>
      <c r="BQ860">
        <f t="shared" si="2181"/>
        <v>0</v>
      </c>
      <c r="BR860">
        <f t="shared" si="2181"/>
        <v>0</v>
      </c>
      <c r="BS860">
        <f t="shared" si="2181"/>
        <v>0</v>
      </c>
      <c r="BT860">
        <f t="shared" si="2181"/>
        <v>0</v>
      </c>
      <c r="BU860">
        <f t="shared" si="2181"/>
        <v>0</v>
      </c>
      <c r="BV860">
        <f t="shared" si="2181"/>
        <v>0</v>
      </c>
      <c r="BW860">
        <f t="shared" si="2181"/>
        <v>0</v>
      </c>
      <c r="BX860">
        <f t="shared" si="2181"/>
        <v>0</v>
      </c>
      <c r="BY860">
        <f t="shared" si="2181"/>
        <v>0</v>
      </c>
      <c r="BZ860">
        <f t="shared" si="2181"/>
        <v>1</v>
      </c>
      <c r="CA860">
        <f t="shared" si="2181"/>
        <v>1</v>
      </c>
      <c r="CB860">
        <f t="shared" si="2181"/>
        <v>1</v>
      </c>
      <c r="CC860">
        <f t="shared" si="2181"/>
        <v>1</v>
      </c>
      <c r="CD860">
        <f t="shared" si="2181"/>
        <v>1</v>
      </c>
      <c r="CE860">
        <f t="shared" si="2181"/>
        <v>1</v>
      </c>
      <c r="CF860">
        <f t="shared" si="2181"/>
        <v>1</v>
      </c>
      <c r="CG860">
        <f t="shared" si="2181"/>
        <v>1</v>
      </c>
      <c r="CH860">
        <f t="shared" si="2181"/>
        <v>1</v>
      </c>
      <c r="CI860">
        <f t="shared" si="2181"/>
        <v>1</v>
      </c>
      <c r="CJ860">
        <f t="shared" si="2181"/>
        <v>1</v>
      </c>
      <c r="CK860">
        <f t="shared" si="2181"/>
        <v>1</v>
      </c>
      <c r="CL860">
        <f t="shared" si="2181"/>
        <v>1</v>
      </c>
      <c r="CM860">
        <f t="shared" si="2181"/>
        <v>1</v>
      </c>
      <c r="CN860">
        <f t="shared" si="2181"/>
        <v>1</v>
      </c>
      <c r="CO860">
        <f t="shared" si="2181"/>
        <v>1</v>
      </c>
      <c r="CP860">
        <f t="shared" si="2181"/>
        <v>1</v>
      </c>
      <c r="CQ860">
        <f t="shared" si="2181"/>
        <v>1</v>
      </c>
      <c r="CR860">
        <f t="shared" si="2181"/>
        <v>1</v>
      </c>
      <c r="CS860">
        <f t="shared" si="2181"/>
        <v>1</v>
      </c>
      <c r="CT860">
        <f t="shared" si="2181"/>
        <v>1</v>
      </c>
      <c r="CU860">
        <f t="shared" si="2181"/>
        <v>1</v>
      </c>
      <c r="CV860">
        <f t="shared" ref="CV860:DZ862" si="2182">IF($C860&lt;&gt;"",IF(AJ860&gt;0,1,0),0)</f>
        <v>1</v>
      </c>
      <c r="CW860">
        <f t="shared" si="2182"/>
        <v>1</v>
      </c>
      <c r="CX860">
        <f t="shared" si="2182"/>
        <v>1</v>
      </c>
      <c r="CY860">
        <f t="shared" si="2182"/>
        <v>1</v>
      </c>
      <c r="CZ860">
        <f t="shared" si="2182"/>
        <v>1</v>
      </c>
      <c r="DA860">
        <f t="shared" si="2182"/>
        <v>1</v>
      </c>
      <c r="DB860">
        <f t="shared" si="2182"/>
        <v>1</v>
      </c>
      <c r="DC860">
        <f t="shared" si="2182"/>
        <v>1</v>
      </c>
      <c r="DD860">
        <f t="shared" si="2182"/>
        <v>1</v>
      </c>
      <c r="DE860">
        <f t="shared" si="2182"/>
        <v>1</v>
      </c>
      <c r="DF860">
        <f t="shared" si="2182"/>
        <v>1</v>
      </c>
      <c r="DG860">
        <f t="shared" si="2182"/>
        <v>1</v>
      </c>
      <c r="DH860">
        <f t="shared" si="2182"/>
        <v>1</v>
      </c>
      <c r="DI860">
        <f t="shared" si="2182"/>
        <v>1</v>
      </c>
      <c r="DJ860">
        <f t="shared" si="2182"/>
        <v>1</v>
      </c>
      <c r="DK860">
        <f t="shared" si="2182"/>
        <v>1</v>
      </c>
      <c r="DL860">
        <f t="shared" si="2182"/>
        <v>1</v>
      </c>
      <c r="DM860">
        <f t="shared" si="2182"/>
        <v>1</v>
      </c>
      <c r="DN860">
        <f t="shared" si="2182"/>
        <v>1</v>
      </c>
      <c r="DO860">
        <f t="shared" si="2182"/>
        <v>1</v>
      </c>
      <c r="DP860">
        <f t="shared" si="2182"/>
        <v>1</v>
      </c>
      <c r="DQ860">
        <f t="shared" si="2182"/>
        <v>1</v>
      </c>
      <c r="DR860">
        <f t="shared" si="2182"/>
        <v>1</v>
      </c>
      <c r="DS860">
        <f t="shared" si="2182"/>
        <v>1</v>
      </c>
      <c r="DT860">
        <f t="shared" si="2182"/>
        <v>1</v>
      </c>
      <c r="DU860">
        <f t="shared" si="2182"/>
        <v>1</v>
      </c>
      <c r="DV860">
        <f t="shared" si="2182"/>
        <v>1</v>
      </c>
      <c r="DW860">
        <f t="shared" si="2182"/>
        <v>1</v>
      </c>
      <c r="DX860">
        <f t="shared" si="2182"/>
        <v>1</v>
      </c>
      <c r="DY860">
        <f t="shared" si="2182"/>
        <v>1</v>
      </c>
      <c r="DZ860">
        <f t="shared" si="2182"/>
        <v>0</v>
      </c>
    </row>
    <row r="861" spans="1:130">
      <c r="A861" s="105"/>
      <c r="B861" s="59" t="s">
        <v>181</v>
      </c>
      <c r="C861" s="97"/>
      <c r="D861" s="18">
        <v>0</v>
      </c>
      <c r="E861" s="18">
        <v>0</v>
      </c>
      <c r="F861" s="18">
        <v>0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18">
        <v>0</v>
      </c>
      <c r="N861" s="18">
        <v>0</v>
      </c>
      <c r="O861" s="18">
        <v>0</v>
      </c>
      <c r="P861" s="18">
        <v>0</v>
      </c>
      <c r="Q861" s="18">
        <v>0</v>
      </c>
      <c r="R861" s="18">
        <v>0</v>
      </c>
      <c r="S861" s="18">
        <v>0</v>
      </c>
      <c r="T861" s="18">
        <v>0</v>
      </c>
      <c r="U861" s="18">
        <v>0</v>
      </c>
      <c r="V861" s="18">
        <v>0</v>
      </c>
      <c r="W861" s="18">
        <v>0</v>
      </c>
      <c r="X861" s="18">
        <v>0</v>
      </c>
      <c r="Y861" s="18">
        <v>0</v>
      </c>
      <c r="Z861" s="18">
        <v>0</v>
      </c>
      <c r="AA861" s="18">
        <v>0</v>
      </c>
      <c r="AB861" s="18">
        <v>0</v>
      </c>
      <c r="AC861" s="18">
        <v>0</v>
      </c>
      <c r="AD861" s="18">
        <v>0</v>
      </c>
      <c r="AE861" s="18">
        <v>0</v>
      </c>
      <c r="AF861" s="18">
        <v>0</v>
      </c>
      <c r="AG861" s="18">
        <v>0</v>
      </c>
      <c r="AH861" s="18">
        <v>0</v>
      </c>
      <c r="AI861" s="18">
        <v>0</v>
      </c>
      <c r="AJ861" s="18">
        <v>0</v>
      </c>
      <c r="AK861" s="18">
        <v>0</v>
      </c>
      <c r="AL861" s="18">
        <v>0</v>
      </c>
      <c r="AM861" s="18">
        <v>0</v>
      </c>
      <c r="AN861" s="18">
        <v>0</v>
      </c>
      <c r="AO861" s="18">
        <v>0</v>
      </c>
      <c r="AP861" s="18">
        <v>0</v>
      </c>
      <c r="AQ861" s="18">
        <v>0</v>
      </c>
      <c r="AR861" s="18">
        <v>0</v>
      </c>
      <c r="AS861" s="18">
        <v>0</v>
      </c>
      <c r="AT861" s="18">
        <v>11.2</v>
      </c>
      <c r="AU861" s="18">
        <v>0</v>
      </c>
      <c r="AV861" s="18">
        <v>0</v>
      </c>
      <c r="AW861" s="18">
        <v>0</v>
      </c>
      <c r="AX861" s="18">
        <v>0</v>
      </c>
      <c r="AY861" s="18">
        <v>0</v>
      </c>
      <c r="AZ861" s="18">
        <v>0</v>
      </c>
      <c r="BA861" s="18">
        <v>0</v>
      </c>
      <c r="BB861" s="18">
        <v>0</v>
      </c>
      <c r="BC861" s="18">
        <v>0</v>
      </c>
      <c r="BD861" s="18">
        <v>0</v>
      </c>
      <c r="BE861" s="18">
        <v>0</v>
      </c>
      <c r="BF861" s="18">
        <v>0</v>
      </c>
      <c r="BG861" s="18">
        <v>0</v>
      </c>
      <c r="BH861" s="18">
        <v>0</v>
      </c>
      <c r="BI861" s="18">
        <v>0</v>
      </c>
      <c r="BJ861" s="18">
        <v>0</v>
      </c>
      <c r="BK861" s="18">
        <v>0</v>
      </c>
      <c r="BL861" s="18">
        <v>0</v>
      </c>
      <c r="BM861" s="18">
        <v>0</v>
      </c>
      <c r="BN861" s="18">
        <v>0</v>
      </c>
      <c r="BO861" s="103"/>
      <c r="BP861">
        <f t="shared" ref="BP861:BY866" si="2183">IF($C861&lt;&gt;"",IF(D861&gt;0,1,0),0)</f>
        <v>0</v>
      </c>
      <c r="BQ861">
        <f t="shared" si="2181"/>
        <v>0</v>
      </c>
      <c r="BR861">
        <f t="shared" si="2181"/>
        <v>0</v>
      </c>
      <c r="BS861">
        <f t="shared" si="2181"/>
        <v>0</v>
      </c>
      <c r="BT861">
        <f t="shared" si="2181"/>
        <v>0</v>
      </c>
      <c r="BU861">
        <f t="shared" si="2181"/>
        <v>0</v>
      </c>
      <c r="BV861">
        <f t="shared" si="2181"/>
        <v>0</v>
      </c>
      <c r="BW861">
        <f t="shared" si="2181"/>
        <v>0</v>
      </c>
      <c r="BX861">
        <f t="shared" si="2181"/>
        <v>0</v>
      </c>
      <c r="BY861">
        <f t="shared" si="2181"/>
        <v>0</v>
      </c>
      <c r="BZ861">
        <f t="shared" si="2181"/>
        <v>0</v>
      </c>
      <c r="CA861">
        <f t="shared" si="2181"/>
        <v>0</v>
      </c>
      <c r="CB861">
        <f t="shared" si="2181"/>
        <v>0</v>
      </c>
      <c r="CC861">
        <f t="shared" si="2181"/>
        <v>0</v>
      </c>
      <c r="CD861">
        <f t="shared" si="2181"/>
        <v>0</v>
      </c>
      <c r="CE861">
        <f t="shared" si="2181"/>
        <v>0</v>
      </c>
      <c r="CF861">
        <f t="shared" si="2181"/>
        <v>0</v>
      </c>
      <c r="CG861">
        <f t="shared" si="2181"/>
        <v>0</v>
      </c>
      <c r="CH861">
        <f t="shared" si="2181"/>
        <v>0</v>
      </c>
      <c r="CI861">
        <f t="shared" si="2181"/>
        <v>0</v>
      </c>
      <c r="CJ861">
        <f t="shared" si="2181"/>
        <v>0</v>
      </c>
      <c r="CK861">
        <f t="shared" si="2181"/>
        <v>0</v>
      </c>
      <c r="CL861">
        <f t="shared" si="2181"/>
        <v>0</v>
      </c>
      <c r="CM861">
        <f t="shared" si="2181"/>
        <v>0</v>
      </c>
      <c r="CN861">
        <f t="shared" si="2181"/>
        <v>0</v>
      </c>
      <c r="CO861">
        <f t="shared" si="2181"/>
        <v>0</v>
      </c>
      <c r="CP861">
        <f t="shared" si="2181"/>
        <v>0</v>
      </c>
      <c r="CQ861">
        <f t="shared" si="2181"/>
        <v>0</v>
      </c>
      <c r="CR861">
        <f t="shared" si="2181"/>
        <v>0</v>
      </c>
      <c r="CS861">
        <f t="shared" si="2181"/>
        <v>0</v>
      </c>
      <c r="CT861">
        <f t="shared" si="2181"/>
        <v>0</v>
      </c>
      <c r="CU861">
        <f t="shared" si="2181"/>
        <v>0</v>
      </c>
      <c r="CV861">
        <f t="shared" si="2182"/>
        <v>0</v>
      </c>
      <c r="CW861">
        <f t="shared" si="2182"/>
        <v>0</v>
      </c>
      <c r="CX861">
        <f t="shared" si="2182"/>
        <v>0</v>
      </c>
      <c r="CY861">
        <f t="shared" si="2182"/>
        <v>0</v>
      </c>
      <c r="CZ861">
        <f t="shared" si="2182"/>
        <v>0</v>
      </c>
      <c r="DA861">
        <f t="shared" si="2182"/>
        <v>0</v>
      </c>
      <c r="DB861">
        <f t="shared" si="2182"/>
        <v>0</v>
      </c>
      <c r="DC861">
        <f t="shared" si="2182"/>
        <v>0</v>
      </c>
      <c r="DD861">
        <f t="shared" si="2182"/>
        <v>0</v>
      </c>
      <c r="DE861">
        <f t="shared" si="2182"/>
        <v>0</v>
      </c>
      <c r="DF861">
        <f t="shared" si="2182"/>
        <v>0</v>
      </c>
      <c r="DG861">
        <f t="shared" si="2182"/>
        <v>0</v>
      </c>
      <c r="DH861">
        <f t="shared" si="2182"/>
        <v>0</v>
      </c>
      <c r="DI861">
        <f t="shared" si="2182"/>
        <v>0</v>
      </c>
      <c r="DJ861">
        <f t="shared" si="2182"/>
        <v>0</v>
      </c>
      <c r="DK861">
        <f t="shared" si="2182"/>
        <v>0</v>
      </c>
      <c r="DL861">
        <f t="shared" si="2182"/>
        <v>0</v>
      </c>
      <c r="DM861">
        <f t="shared" si="2182"/>
        <v>0</v>
      </c>
      <c r="DN861">
        <f t="shared" si="2182"/>
        <v>0</v>
      </c>
      <c r="DO861">
        <f t="shared" si="2182"/>
        <v>0</v>
      </c>
      <c r="DP861">
        <f t="shared" si="2182"/>
        <v>0</v>
      </c>
      <c r="DQ861">
        <f t="shared" si="2182"/>
        <v>0</v>
      </c>
      <c r="DR861">
        <f t="shared" si="2182"/>
        <v>0</v>
      </c>
      <c r="DS861">
        <f t="shared" si="2182"/>
        <v>0</v>
      </c>
      <c r="DT861">
        <f t="shared" si="2182"/>
        <v>0</v>
      </c>
      <c r="DU861">
        <f t="shared" si="2182"/>
        <v>0</v>
      </c>
      <c r="DV861">
        <f t="shared" si="2182"/>
        <v>0</v>
      </c>
      <c r="DW861">
        <f t="shared" si="2182"/>
        <v>0</v>
      </c>
      <c r="DX861">
        <f t="shared" si="2182"/>
        <v>0</v>
      </c>
      <c r="DY861">
        <f t="shared" si="2182"/>
        <v>0</v>
      </c>
      <c r="DZ861">
        <f t="shared" si="2182"/>
        <v>0</v>
      </c>
    </row>
    <row r="862" spans="1:130">
      <c r="A862" s="105"/>
      <c r="B862" s="59" t="s">
        <v>238</v>
      </c>
      <c r="C862" s="97"/>
      <c r="D862" s="18">
        <v>0</v>
      </c>
      <c r="E862" s="18">
        <v>0</v>
      </c>
      <c r="F862" s="18">
        <v>0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18">
        <v>0</v>
      </c>
      <c r="N862" s="18">
        <v>0</v>
      </c>
      <c r="O862" s="18">
        <v>0</v>
      </c>
      <c r="P862" s="18">
        <v>0</v>
      </c>
      <c r="Q862" s="18">
        <v>0</v>
      </c>
      <c r="R862" s="18">
        <v>0</v>
      </c>
      <c r="S862" s="18">
        <v>0</v>
      </c>
      <c r="T862" s="18">
        <v>0</v>
      </c>
      <c r="U862" s="18">
        <v>0</v>
      </c>
      <c r="V862" s="18">
        <v>0</v>
      </c>
      <c r="W862" s="18">
        <v>0</v>
      </c>
      <c r="X862" s="18">
        <v>0</v>
      </c>
      <c r="Y862" s="18">
        <v>0</v>
      </c>
      <c r="Z862" s="18">
        <v>0</v>
      </c>
      <c r="AA862" s="18">
        <v>0</v>
      </c>
      <c r="AB862" s="18">
        <v>0</v>
      </c>
      <c r="AC862" s="18">
        <v>0</v>
      </c>
      <c r="AD862" s="18">
        <v>0</v>
      </c>
      <c r="AE862" s="18">
        <v>0</v>
      </c>
      <c r="AF862" s="18">
        <v>0</v>
      </c>
      <c r="AG862" s="18">
        <v>0</v>
      </c>
      <c r="AH862" s="18">
        <v>0</v>
      </c>
      <c r="AI862" s="18">
        <v>0</v>
      </c>
      <c r="AJ862" s="18">
        <v>0</v>
      </c>
      <c r="AK862" s="18">
        <v>0</v>
      </c>
      <c r="AL862" s="18">
        <v>0</v>
      </c>
      <c r="AM862" s="18">
        <v>0</v>
      </c>
      <c r="AN862" s="18">
        <v>0</v>
      </c>
      <c r="AO862" s="18">
        <v>0</v>
      </c>
      <c r="AP862" s="18">
        <v>0</v>
      </c>
      <c r="AQ862" s="18">
        <v>0</v>
      </c>
      <c r="AR862" s="18">
        <v>0</v>
      </c>
      <c r="AS862" s="18">
        <v>0</v>
      </c>
      <c r="AT862" s="18">
        <v>10.1</v>
      </c>
      <c r="AU862" s="18">
        <v>0</v>
      </c>
      <c r="AV862" s="18">
        <v>0</v>
      </c>
      <c r="AW862" s="18">
        <v>0</v>
      </c>
      <c r="AX862" s="18">
        <v>0</v>
      </c>
      <c r="AY862" s="18">
        <v>0</v>
      </c>
      <c r="AZ862" s="18">
        <v>0</v>
      </c>
      <c r="BA862" s="18">
        <v>0</v>
      </c>
      <c r="BB862" s="18">
        <v>0</v>
      </c>
      <c r="BC862" s="18">
        <v>0</v>
      </c>
      <c r="BD862" s="18">
        <v>0</v>
      </c>
      <c r="BE862" s="18">
        <v>0</v>
      </c>
      <c r="BF862" s="18">
        <v>0</v>
      </c>
      <c r="BG862" s="18">
        <v>0</v>
      </c>
      <c r="BH862" s="18">
        <v>0</v>
      </c>
      <c r="BI862" s="18">
        <v>0</v>
      </c>
      <c r="BJ862" s="18">
        <v>0</v>
      </c>
      <c r="BK862" s="18">
        <v>0</v>
      </c>
      <c r="BL862" s="18">
        <v>0</v>
      </c>
      <c r="BM862" s="18">
        <v>0</v>
      </c>
      <c r="BN862" s="18">
        <v>0</v>
      </c>
      <c r="BO862" s="103"/>
      <c r="BP862">
        <f t="shared" si="2183"/>
        <v>0</v>
      </c>
      <c r="BQ862">
        <f t="shared" si="2181"/>
        <v>0</v>
      </c>
      <c r="BR862">
        <f t="shared" si="2181"/>
        <v>0</v>
      </c>
      <c r="BS862">
        <f t="shared" si="2181"/>
        <v>0</v>
      </c>
      <c r="BT862">
        <f t="shared" si="2181"/>
        <v>0</v>
      </c>
      <c r="BU862">
        <f t="shared" si="2181"/>
        <v>0</v>
      </c>
      <c r="BV862">
        <f t="shared" si="2181"/>
        <v>0</v>
      </c>
      <c r="BW862">
        <f t="shared" si="2181"/>
        <v>0</v>
      </c>
      <c r="BX862">
        <f t="shared" si="2181"/>
        <v>0</v>
      </c>
      <c r="BY862">
        <f t="shared" si="2181"/>
        <v>0</v>
      </c>
      <c r="BZ862">
        <f t="shared" si="2181"/>
        <v>0</v>
      </c>
      <c r="CA862">
        <f t="shared" si="2181"/>
        <v>0</v>
      </c>
      <c r="CB862">
        <f t="shared" si="2181"/>
        <v>0</v>
      </c>
      <c r="CC862">
        <f t="shared" si="2181"/>
        <v>0</v>
      </c>
      <c r="CD862">
        <f t="shared" si="2181"/>
        <v>0</v>
      </c>
      <c r="CE862">
        <f t="shared" si="2181"/>
        <v>0</v>
      </c>
      <c r="CF862">
        <f t="shared" si="2181"/>
        <v>0</v>
      </c>
      <c r="CG862">
        <f t="shared" si="2181"/>
        <v>0</v>
      </c>
      <c r="CH862">
        <f t="shared" si="2181"/>
        <v>0</v>
      </c>
      <c r="CI862">
        <f t="shared" si="2181"/>
        <v>0</v>
      </c>
      <c r="CJ862">
        <f t="shared" si="2181"/>
        <v>0</v>
      </c>
      <c r="CK862">
        <f t="shared" si="2181"/>
        <v>0</v>
      </c>
      <c r="CL862">
        <f t="shared" si="2181"/>
        <v>0</v>
      </c>
      <c r="CM862">
        <f t="shared" si="2181"/>
        <v>0</v>
      </c>
      <c r="CN862">
        <f t="shared" si="2181"/>
        <v>0</v>
      </c>
      <c r="CO862">
        <f t="shared" si="2181"/>
        <v>0</v>
      </c>
      <c r="CP862">
        <f t="shared" si="2181"/>
        <v>0</v>
      </c>
      <c r="CQ862">
        <f t="shared" si="2181"/>
        <v>0</v>
      </c>
      <c r="CR862">
        <f t="shared" si="2181"/>
        <v>0</v>
      </c>
      <c r="CS862">
        <f t="shared" si="2181"/>
        <v>0</v>
      </c>
      <c r="CT862">
        <f t="shared" si="2181"/>
        <v>0</v>
      </c>
      <c r="CU862">
        <f t="shared" si="2181"/>
        <v>0</v>
      </c>
      <c r="CV862">
        <f t="shared" si="2182"/>
        <v>0</v>
      </c>
      <c r="CW862">
        <f t="shared" si="2182"/>
        <v>0</v>
      </c>
      <c r="CX862">
        <f t="shared" si="2182"/>
        <v>0</v>
      </c>
      <c r="CY862">
        <f t="shared" si="2182"/>
        <v>0</v>
      </c>
      <c r="CZ862">
        <f t="shared" si="2182"/>
        <v>0</v>
      </c>
      <c r="DA862">
        <f t="shared" si="2182"/>
        <v>0</v>
      </c>
      <c r="DB862">
        <f t="shared" si="2182"/>
        <v>0</v>
      </c>
      <c r="DC862">
        <f t="shared" si="2182"/>
        <v>0</v>
      </c>
      <c r="DD862">
        <f t="shared" si="2182"/>
        <v>0</v>
      </c>
      <c r="DE862">
        <f t="shared" si="2182"/>
        <v>0</v>
      </c>
      <c r="DF862">
        <f t="shared" si="2182"/>
        <v>0</v>
      </c>
      <c r="DG862">
        <f t="shared" si="2182"/>
        <v>0</v>
      </c>
      <c r="DH862">
        <f t="shared" si="2182"/>
        <v>0</v>
      </c>
      <c r="DI862">
        <f t="shared" si="2182"/>
        <v>0</v>
      </c>
      <c r="DJ862">
        <f t="shared" si="2182"/>
        <v>0</v>
      </c>
      <c r="DK862">
        <f t="shared" si="2182"/>
        <v>0</v>
      </c>
      <c r="DL862">
        <f t="shared" si="2182"/>
        <v>0</v>
      </c>
      <c r="DM862">
        <f t="shared" si="2182"/>
        <v>0</v>
      </c>
      <c r="DN862">
        <f t="shared" si="2182"/>
        <v>0</v>
      </c>
      <c r="DO862">
        <f t="shared" si="2182"/>
        <v>0</v>
      </c>
      <c r="DP862">
        <f t="shared" si="2182"/>
        <v>0</v>
      </c>
      <c r="DQ862">
        <f t="shared" si="2182"/>
        <v>0</v>
      </c>
      <c r="DR862">
        <f t="shared" si="2182"/>
        <v>0</v>
      </c>
      <c r="DS862">
        <f t="shared" si="2182"/>
        <v>0</v>
      </c>
      <c r="DT862">
        <f t="shared" si="2182"/>
        <v>0</v>
      </c>
      <c r="DU862">
        <f t="shared" si="2182"/>
        <v>0</v>
      </c>
      <c r="DV862">
        <f t="shared" si="2182"/>
        <v>0</v>
      </c>
      <c r="DW862">
        <f t="shared" si="2182"/>
        <v>0</v>
      </c>
      <c r="DX862">
        <f t="shared" si="2182"/>
        <v>0</v>
      </c>
      <c r="DY862">
        <f t="shared" si="2182"/>
        <v>0</v>
      </c>
      <c r="DZ862">
        <f t="shared" si="2182"/>
        <v>0</v>
      </c>
    </row>
    <row r="863" spans="1:130">
      <c r="A863" s="106" t="str">
        <f>IF(LEFT(B864,1)&lt;&gt;"",IF(LEFT(B864,1)&lt;&gt;" ",COUNT($A$66:A852)+1,""),"")</f>
        <v/>
      </c>
      <c r="B863" s="59" t="s">
        <v>3</v>
      </c>
      <c r="C863" s="97"/>
      <c r="D863" s="18">
        <v>0</v>
      </c>
      <c r="E863" s="18">
        <v>0</v>
      </c>
      <c r="F863" s="18">
        <v>0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18">
        <v>0</v>
      </c>
      <c r="N863" s="18">
        <v>0</v>
      </c>
      <c r="O863" s="18">
        <v>0</v>
      </c>
      <c r="P863" s="18">
        <v>0</v>
      </c>
      <c r="Q863" s="18">
        <v>0</v>
      </c>
      <c r="R863" s="18">
        <v>0</v>
      </c>
      <c r="S863" s="18">
        <v>0</v>
      </c>
      <c r="T863" s="18">
        <v>0</v>
      </c>
      <c r="U863" s="18">
        <v>0</v>
      </c>
      <c r="V863" s="18">
        <v>0.59299999999999997</v>
      </c>
      <c r="W863" s="18">
        <v>0.42100000000000004</v>
      </c>
      <c r="X863" s="18">
        <v>0.43100000000000005</v>
      </c>
      <c r="Y863" s="18">
        <v>0.42399999999999999</v>
      </c>
      <c r="Z863" s="18">
        <v>0.85499999999999998</v>
      </c>
      <c r="AA863" s="18">
        <v>1.0979999999999999</v>
      </c>
      <c r="AB863" s="18">
        <v>1.5920000000000001</v>
      </c>
      <c r="AC863" s="18">
        <v>21.047000000000001</v>
      </c>
      <c r="AD863" s="18">
        <v>50.863</v>
      </c>
      <c r="AE863" s="18">
        <v>31.407999999999998</v>
      </c>
      <c r="AF863" s="18">
        <v>22.140999999999998</v>
      </c>
      <c r="AG863" s="18">
        <v>570.82600000000002</v>
      </c>
      <c r="AH863" s="18">
        <v>541.80399999999997</v>
      </c>
      <c r="AI863" s="18">
        <v>167.976</v>
      </c>
      <c r="AJ863" s="18">
        <v>68.067999999999998</v>
      </c>
      <c r="AK863" s="18">
        <v>50.466999999999999</v>
      </c>
      <c r="AL863" s="18">
        <v>35.156999999999996</v>
      </c>
      <c r="AM863" s="18">
        <v>20.054000000000002</v>
      </c>
      <c r="AN863" s="18">
        <v>19.806000000000001</v>
      </c>
      <c r="AO863" s="18">
        <v>30.148</v>
      </c>
      <c r="AP863" s="18">
        <v>36.073999999999998</v>
      </c>
      <c r="AQ863" s="18">
        <v>33.326999999999998</v>
      </c>
      <c r="AR863" s="18">
        <v>35.030977499999999</v>
      </c>
      <c r="AS863" s="18">
        <v>19.772557899999999</v>
      </c>
      <c r="AT863" s="18">
        <v>13</v>
      </c>
      <c r="AU863" s="18">
        <v>57.149720900000005</v>
      </c>
      <c r="AV863" s="18">
        <v>1.5672131999999999</v>
      </c>
      <c r="AW863" s="18">
        <v>0.46400000000000002</v>
      </c>
      <c r="AX863" s="18">
        <v>0.71299999999999997</v>
      </c>
      <c r="AY863" s="18">
        <v>0.71299999999999997</v>
      </c>
      <c r="AZ863" s="18">
        <v>1.5509999999999999</v>
      </c>
      <c r="BA863" s="18">
        <v>0</v>
      </c>
      <c r="BB863" s="18">
        <v>0</v>
      </c>
      <c r="BC863" s="18">
        <v>0</v>
      </c>
      <c r="BD863" s="18">
        <v>0</v>
      </c>
      <c r="BE863" s="25">
        <v>0</v>
      </c>
      <c r="BF863" s="18">
        <v>0</v>
      </c>
      <c r="BG863" s="18">
        <v>0</v>
      </c>
      <c r="BH863" s="18">
        <v>0</v>
      </c>
      <c r="BI863" s="18">
        <v>0</v>
      </c>
      <c r="BJ863" s="118">
        <v>0</v>
      </c>
      <c r="BK863" s="118">
        <v>0</v>
      </c>
      <c r="BL863" s="118">
        <v>0</v>
      </c>
      <c r="BM863" s="118">
        <v>0</v>
      </c>
      <c r="BN863" s="118">
        <v>0</v>
      </c>
      <c r="BO863" s="103"/>
      <c r="BP863">
        <f t="shared" si="2183"/>
        <v>0</v>
      </c>
      <c r="BQ863">
        <f t="shared" si="2183"/>
        <v>0</v>
      </c>
      <c r="BR863">
        <f t="shared" si="2183"/>
        <v>0</v>
      </c>
      <c r="BS863">
        <f t="shared" si="2183"/>
        <v>0</v>
      </c>
      <c r="BT863">
        <f t="shared" si="2183"/>
        <v>0</v>
      </c>
      <c r="BU863">
        <f t="shared" si="2183"/>
        <v>0</v>
      </c>
      <c r="BV863">
        <f t="shared" si="2183"/>
        <v>0</v>
      </c>
      <c r="BW863">
        <f t="shared" si="2183"/>
        <v>0</v>
      </c>
      <c r="BX863">
        <f t="shared" si="2183"/>
        <v>0</v>
      </c>
      <c r="BY863">
        <f t="shared" si="2183"/>
        <v>0</v>
      </c>
      <c r="BZ863">
        <f t="shared" ref="BZ863:CI866" si="2184">IF($C863&lt;&gt;"",IF(N863&gt;0,1,0),0)</f>
        <v>0</v>
      </c>
      <c r="CA863">
        <f t="shared" si="2184"/>
        <v>0</v>
      </c>
      <c r="CB863">
        <f t="shared" si="2184"/>
        <v>0</v>
      </c>
      <c r="CC863">
        <f t="shared" si="2184"/>
        <v>0</v>
      </c>
      <c r="CD863">
        <f t="shared" si="2184"/>
        <v>0</v>
      </c>
      <c r="CE863">
        <f t="shared" si="2184"/>
        <v>0</v>
      </c>
      <c r="CF863">
        <f t="shared" si="2184"/>
        <v>0</v>
      </c>
      <c r="CG863">
        <f t="shared" si="2184"/>
        <v>0</v>
      </c>
      <c r="CH863">
        <f t="shared" si="2184"/>
        <v>0</v>
      </c>
      <c r="CI863">
        <f t="shared" si="2184"/>
        <v>0</v>
      </c>
      <c r="CJ863">
        <f t="shared" ref="CJ863:CS866" si="2185">IF($C863&lt;&gt;"",IF(X863&gt;0,1,0),0)</f>
        <v>0</v>
      </c>
      <c r="CK863">
        <f t="shared" si="2185"/>
        <v>0</v>
      </c>
      <c r="CL863">
        <f t="shared" si="2185"/>
        <v>0</v>
      </c>
      <c r="CM863">
        <f t="shared" si="2185"/>
        <v>0</v>
      </c>
      <c r="CN863">
        <f t="shared" si="2185"/>
        <v>0</v>
      </c>
      <c r="CO863">
        <f t="shared" si="2185"/>
        <v>0</v>
      </c>
      <c r="CP863">
        <f t="shared" si="2185"/>
        <v>0</v>
      </c>
      <c r="CQ863">
        <f t="shared" si="2185"/>
        <v>0</v>
      </c>
      <c r="CR863">
        <f t="shared" si="2185"/>
        <v>0</v>
      </c>
      <c r="CS863">
        <f t="shared" si="2185"/>
        <v>0</v>
      </c>
      <c r="CT863">
        <f t="shared" ref="CT863:DC866" si="2186">IF($C863&lt;&gt;"",IF(AH863&gt;0,1,0),0)</f>
        <v>0</v>
      </c>
      <c r="CU863">
        <f t="shared" si="2186"/>
        <v>0</v>
      </c>
      <c r="CV863">
        <f t="shared" si="2186"/>
        <v>0</v>
      </c>
      <c r="CW863">
        <f t="shared" si="2186"/>
        <v>0</v>
      </c>
      <c r="CX863">
        <f t="shared" si="2186"/>
        <v>0</v>
      </c>
      <c r="CY863">
        <f t="shared" si="2186"/>
        <v>0</v>
      </c>
      <c r="CZ863">
        <f t="shared" si="2186"/>
        <v>0</v>
      </c>
      <c r="DA863">
        <f t="shared" si="2186"/>
        <v>0</v>
      </c>
      <c r="DB863">
        <f t="shared" si="2186"/>
        <v>0</v>
      </c>
      <c r="DC863">
        <f t="shared" si="2186"/>
        <v>0</v>
      </c>
      <c r="DD863">
        <f t="shared" ref="DD863:DM866" si="2187">IF($C863&lt;&gt;"",IF(AR863&gt;0,1,0),0)</f>
        <v>0</v>
      </c>
      <c r="DE863">
        <f t="shared" si="2187"/>
        <v>0</v>
      </c>
      <c r="DF863">
        <f t="shared" si="2187"/>
        <v>0</v>
      </c>
      <c r="DG863">
        <f t="shared" si="2187"/>
        <v>0</v>
      </c>
      <c r="DH863">
        <f t="shared" si="2187"/>
        <v>0</v>
      </c>
      <c r="DI863">
        <f t="shared" si="2187"/>
        <v>0</v>
      </c>
      <c r="DJ863">
        <f t="shared" si="2187"/>
        <v>0</v>
      </c>
      <c r="DK863">
        <f t="shared" si="2187"/>
        <v>0</v>
      </c>
      <c r="DL863">
        <f t="shared" si="2187"/>
        <v>0</v>
      </c>
      <c r="DM863">
        <f t="shared" si="2187"/>
        <v>0</v>
      </c>
      <c r="DN863">
        <f t="shared" ref="DN863:DW866" si="2188">IF($C863&lt;&gt;"",IF(BB863&gt;0,1,0),0)</f>
        <v>0</v>
      </c>
      <c r="DO863">
        <f t="shared" si="2188"/>
        <v>0</v>
      </c>
      <c r="DP863">
        <f t="shared" si="2188"/>
        <v>0</v>
      </c>
      <c r="DQ863">
        <f t="shared" si="2188"/>
        <v>0</v>
      </c>
      <c r="DR863">
        <f t="shared" si="2188"/>
        <v>0</v>
      </c>
      <c r="DS863">
        <f t="shared" si="2188"/>
        <v>0</v>
      </c>
      <c r="DT863">
        <f t="shared" si="2188"/>
        <v>0</v>
      </c>
      <c r="DU863">
        <f t="shared" si="2188"/>
        <v>0</v>
      </c>
      <c r="DV863">
        <f t="shared" si="2188"/>
        <v>0</v>
      </c>
      <c r="DW863">
        <f t="shared" si="2188"/>
        <v>0</v>
      </c>
      <c r="DX863">
        <f>IF($C863&lt;&gt;"",IF(BL860&gt;0,1,0),0)</f>
        <v>0</v>
      </c>
      <c r="DY863">
        <f>IF($C863&lt;&gt;"",IF(BM860&gt;0,1,0),0)</f>
        <v>0</v>
      </c>
      <c r="DZ863">
        <f>IF($C863&lt;&gt;"",IF(BN860&gt;0,1,0),0)</f>
        <v>0</v>
      </c>
    </row>
    <row r="864" spans="1:130">
      <c r="A864" s="106"/>
      <c r="B864" s="19" t="s">
        <v>18</v>
      </c>
      <c r="C864" s="97"/>
      <c r="D864" s="34">
        <v>0</v>
      </c>
      <c r="E864" s="34">
        <v>0</v>
      </c>
      <c r="F864" s="34">
        <v>0</v>
      </c>
      <c r="G864" s="34">
        <v>0</v>
      </c>
      <c r="H864" s="34">
        <v>0</v>
      </c>
      <c r="I864" s="34">
        <v>0</v>
      </c>
      <c r="J864" s="34">
        <v>0</v>
      </c>
      <c r="K864" s="34">
        <v>0</v>
      </c>
      <c r="L864" s="34">
        <v>0</v>
      </c>
      <c r="M864" s="34">
        <v>0</v>
      </c>
      <c r="N864" s="34">
        <v>0</v>
      </c>
      <c r="O864" s="34">
        <v>0</v>
      </c>
      <c r="P864" s="34">
        <v>0</v>
      </c>
      <c r="Q864" s="34">
        <v>0</v>
      </c>
      <c r="R864" s="34">
        <v>0</v>
      </c>
      <c r="S864" s="34">
        <v>0</v>
      </c>
      <c r="T864" s="34">
        <v>0</v>
      </c>
      <c r="U864" s="34">
        <v>0</v>
      </c>
      <c r="V864" s="34">
        <v>0</v>
      </c>
      <c r="W864" s="34">
        <v>0</v>
      </c>
      <c r="X864" s="34">
        <v>0</v>
      </c>
      <c r="Y864" s="34">
        <v>0</v>
      </c>
      <c r="Z864" s="34">
        <v>0</v>
      </c>
      <c r="AA864" s="34">
        <v>0</v>
      </c>
      <c r="AB864" s="34">
        <v>0</v>
      </c>
      <c r="AC864" s="34">
        <v>0</v>
      </c>
      <c r="AD864" s="34">
        <v>417.77900000000005</v>
      </c>
      <c r="AE864" s="34">
        <v>451.09687525000004</v>
      </c>
      <c r="AF864" s="34">
        <v>490.68062605318755</v>
      </c>
      <c r="AG864" s="34">
        <v>539.62601850199303</v>
      </c>
      <c r="AH864" s="34">
        <v>588.59707968104897</v>
      </c>
      <c r="AI864" s="34">
        <v>278</v>
      </c>
      <c r="AJ864" s="34">
        <v>278</v>
      </c>
      <c r="AK864" s="34">
        <v>20</v>
      </c>
      <c r="AL864" s="34">
        <v>0</v>
      </c>
      <c r="AM864" s="34">
        <v>0</v>
      </c>
      <c r="AN864" s="34">
        <v>0</v>
      </c>
      <c r="AO864" s="34">
        <v>0</v>
      </c>
      <c r="AP864" s="34">
        <v>0</v>
      </c>
      <c r="AQ864" s="34">
        <v>0</v>
      </c>
      <c r="AR864" s="34">
        <v>0</v>
      </c>
      <c r="AS864" s="34">
        <v>0</v>
      </c>
      <c r="AT864" s="34">
        <v>0</v>
      </c>
      <c r="AU864" s="34">
        <v>0</v>
      </c>
      <c r="AV864" s="34">
        <v>0</v>
      </c>
      <c r="AW864" s="34">
        <v>0</v>
      </c>
      <c r="AX864" s="34">
        <v>0</v>
      </c>
      <c r="AY864" s="34">
        <v>0</v>
      </c>
      <c r="AZ864" s="34">
        <v>0</v>
      </c>
      <c r="BA864" s="34">
        <v>0</v>
      </c>
      <c r="BB864" s="34">
        <v>0</v>
      </c>
      <c r="BC864" s="34">
        <v>0</v>
      </c>
      <c r="BD864" s="34">
        <v>0</v>
      </c>
      <c r="BE864" s="43">
        <v>0</v>
      </c>
      <c r="BF864" s="34">
        <v>0</v>
      </c>
      <c r="BG864" s="34">
        <v>0</v>
      </c>
      <c r="BH864" s="34">
        <v>0</v>
      </c>
      <c r="BI864" s="34">
        <v>0</v>
      </c>
      <c r="BJ864" s="118">
        <v>0</v>
      </c>
      <c r="BK864" s="118">
        <v>0</v>
      </c>
      <c r="BL864" s="118">
        <v>0</v>
      </c>
      <c r="BM864" s="118">
        <v>0</v>
      </c>
      <c r="BN864" s="118">
        <v>0</v>
      </c>
      <c r="BO864" s="103"/>
      <c r="BP864">
        <f t="shared" si="2183"/>
        <v>0</v>
      </c>
      <c r="BQ864">
        <f t="shared" si="2183"/>
        <v>0</v>
      </c>
      <c r="BR864">
        <f t="shared" si="2183"/>
        <v>0</v>
      </c>
      <c r="BS864">
        <f t="shared" si="2183"/>
        <v>0</v>
      </c>
      <c r="BT864">
        <f t="shared" si="2183"/>
        <v>0</v>
      </c>
      <c r="BU864">
        <f t="shared" si="2183"/>
        <v>0</v>
      </c>
      <c r="BV864">
        <f t="shared" si="2183"/>
        <v>0</v>
      </c>
      <c r="BW864">
        <f t="shared" si="2183"/>
        <v>0</v>
      </c>
      <c r="BX864">
        <f t="shared" si="2183"/>
        <v>0</v>
      </c>
      <c r="BY864">
        <f t="shared" si="2183"/>
        <v>0</v>
      </c>
      <c r="BZ864">
        <f t="shared" si="2184"/>
        <v>0</v>
      </c>
      <c r="CA864">
        <f t="shared" si="2184"/>
        <v>0</v>
      </c>
      <c r="CB864">
        <f t="shared" si="2184"/>
        <v>0</v>
      </c>
      <c r="CC864">
        <f t="shared" si="2184"/>
        <v>0</v>
      </c>
      <c r="CD864">
        <f t="shared" si="2184"/>
        <v>0</v>
      </c>
      <c r="CE864">
        <f t="shared" si="2184"/>
        <v>0</v>
      </c>
      <c r="CF864">
        <f t="shared" si="2184"/>
        <v>0</v>
      </c>
      <c r="CG864">
        <f t="shared" si="2184"/>
        <v>0</v>
      </c>
      <c r="CH864">
        <f t="shared" si="2184"/>
        <v>0</v>
      </c>
      <c r="CI864">
        <f t="shared" si="2184"/>
        <v>0</v>
      </c>
      <c r="CJ864">
        <f t="shared" si="2185"/>
        <v>0</v>
      </c>
      <c r="CK864">
        <f t="shared" si="2185"/>
        <v>0</v>
      </c>
      <c r="CL864">
        <f t="shared" si="2185"/>
        <v>0</v>
      </c>
      <c r="CM864">
        <f t="shared" si="2185"/>
        <v>0</v>
      </c>
      <c r="CN864">
        <f t="shared" si="2185"/>
        <v>0</v>
      </c>
      <c r="CO864">
        <f t="shared" si="2185"/>
        <v>0</v>
      </c>
      <c r="CP864">
        <f t="shared" si="2185"/>
        <v>0</v>
      </c>
      <c r="CQ864">
        <f t="shared" si="2185"/>
        <v>0</v>
      </c>
      <c r="CR864">
        <f t="shared" si="2185"/>
        <v>0</v>
      </c>
      <c r="CS864">
        <f t="shared" si="2185"/>
        <v>0</v>
      </c>
      <c r="CT864">
        <f t="shared" si="2186"/>
        <v>0</v>
      </c>
      <c r="CU864">
        <f t="shared" si="2186"/>
        <v>0</v>
      </c>
      <c r="CV864">
        <f t="shared" si="2186"/>
        <v>0</v>
      </c>
      <c r="CW864">
        <f t="shared" si="2186"/>
        <v>0</v>
      </c>
      <c r="CX864">
        <f t="shared" si="2186"/>
        <v>0</v>
      </c>
      <c r="CY864">
        <f t="shared" si="2186"/>
        <v>0</v>
      </c>
      <c r="CZ864">
        <f t="shared" si="2186"/>
        <v>0</v>
      </c>
      <c r="DA864">
        <f t="shared" si="2186"/>
        <v>0</v>
      </c>
      <c r="DB864">
        <f t="shared" si="2186"/>
        <v>0</v>
      </c>
      <c r="DC864">
        <f t="shared" si="2186"/>
        <v>0</v>
      </c>
      <c r="DD864">
        <f t="shared" si="2187"/>
        <v>0</v>
      </c>
      <c r="DE864">
        <f t="shared" si="2187"/>
        <v>0</v>
      </c>
      <c r="DF864">
        <f t="shared" si="2187"/>
        <v>0</v>
      </c>
      <c r="DG864">
        <f t="shared" si="2187"/>
        <v>0</v>
      </c>
      <c r="DH864">
        <f t="shared" si="2187"/>
        <v>0</v>
      </c>
      <c r="DI864">
        <f t="shared" si="2187"/>
        <v>0</v>
      </c>
      <c r="DJ864">
        <f t="shared" si="2187"/>
        <v>0</v>
      </c>
      <c r="DK864">
        <f t="shared" si="2187"/>
        <v>0</v>
      </c>
      <c r="DL864">
        <f t="shared" si="2187"/>
        <v>0</v>
      </c>
      <c r="DM864">
        <f t="shared" si="2187"/>
        <v>0</v>
      </c>
      <c r="DN864">
        <f t="shared" si="2188"/>
        <v>0</v>
      </c>
      <c r="DO864">
        <f t="shared" si="2188"/>
        <v>0</v>
      </c>
      <c r="DP864">
        <f t="shared" si="2188"/>
        <v>0</v>
      </c>
      <c r="DQ864">
        <f t="shared" si="2188"/>
        <v>0</v>
      </c>
      <c r="DR864">
        <f t="shared" si="2188"/>
        <v>0</v>
      </c>
      <c r="DS864">
        <f t="shared" si="2188"/>
        <v>0</v>
      </c>
      <c r="DT864">
        <f t="shared" si="2188"/>
        <v>0</v>
      </c>
      <c r="DU864">
        <f t="shared" si="2188"/>
        <v>0</v>
      </c>
      <c r="DV864">
        <f t="shared" si="2188"/>
        <v>0</v>
      </c>
      <c r="DW864">
        <f t="shared" si="2188"/>
        <v>0</v>
      </c>
      <c r="DX864">
        <f t="shared" ref="DX864:DZ866" si="2189">IF($C864&lt;&gt;"",IF(BL863&gt;0,1,0),0)</f>
        <v>0</v>
      </c>
      <c r="DY864">
        <f t="shared" si="2189"/>
        <v>0</v>
      </c>
      <c r="DZ864">
        <f t="shared" si="2189"/>
        <v>0</v>
      </c>
    </row>
    <row r="865" spans="1:130">
      <c r="A865" s="106"/>
      <c r="B865" s="55" t="s">
        <v>25</v>
      </c>
      <c r="C865" s="97"/>
      <c r="D865" s="18">
        <v>0</v>
      </c>
      <c r="E865" s="18">
        <v>0</v>
      </c>
      <c r="F865" s="18">
        <v>0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18">
        <v>0</v>
      </c>
      <c r="N865" s="18">
        <v>0</v>
      </c>
      <c r="O865" s="18">
        <v>0</v>
      </c>
      <c r="P865" s="18">
        <v>0</v>
      </c>
      <c r="Q865" s="18">
        <v>0</v>
      </c>
      <c r="R865" s="18">
        <v>0</v>
      </c>
      <c r="S865" s="18">
        <v>0</v>
      </c>
      <c r="T865" s="18">
        <v>0</v>
      </c>
      <c r="U865" s="18">
        <v>0</v>
      </c>
      <c r="V865" s="18">
        <v>0</v>
      </c>
      <c r="W865" s="18">
        <v>0</v>
      </c>
      <c r="X865" s="18">
        <v>0</v>
      </c>
      <c r="Y865" s="18">
        <v>0</v>
      </c>
      <c r="Z865" s="18">
        <v>0</v>
      </c>
      <c r="AA865" s="18">
        <v>0</v>
      </c>
      <c r="AB865" s="18">
        <v>0</v>
      </c>
      <c r="AC865" s="18">
        <v>0</v>
      </c>
      <c r="AD865" s="18">
        <v>0</v>
      </c>
      <c r="AE865" s="18">
        <v>0</v>
      </c>
      <c r="AF865" s="18">
        <v>0</v>
      </c>
      <c r="AG865" s="18">
        <v>0</v>
      </c>
      <c r="AH865" s="18">
        <v>0</v>
      </c>
      <c r="AI865" s="18">
        <v>0</v>
      </c>
      <c r="AJ865" s="18">
        <v>0</v>
      </c>
      <c r="AK865" s="18">
        <v>0</v>
      </c>
      <c r="AL865" s="18">
        <v>0</v>
      </c>
      <c r="AM865" s="18">
        <v>0</v>
      </c>
      <c r="AN865" s="18">
        <v>0</v>
      </c>
      <c r="AO865" s="18">
        <v>0</v>
      </c>
      <c r="AP865" s="18">
        <v>0</v>
      </c>
      <c r="AQ865" s="18">
        <v>0</v>
      </c>
      <c r="AR865" s="18">
        <v>0</v>
      </c>
      <c r="AS865" s="18">
        <v>0</v>
      </c>
      <c r="AT865" s="18">
        <v>22</v>
      </c>
      <c r="AU865" s="18">
        <v>138</v>
      </c>
      <c r="AV865" s="18">
        <v>138</v>
      </c>
      <c r="AW865" s="18">
        <v>0</v>
      </c>
      <c r="AX865" s="18">
        <v>0</v>
      </c>
      <c r="AY865" s="18">
        <v>0</v>
      </c>
      <c r="AZ865" s="18">
        <v>0</v>
      </c>
      <c r="BA865" s="18">
        <v>0</v>
      </c>
      <c r="BB865" s="18">
        <v>0</v>
      </c>
      <c r="BC865" s="18">
        <v>0</v>
      </c>
      <c r="BD865" s="18">
        <v>0</v>
      </c>
      <c r="BE865" s="25">
        <v>0</v>
      </c>
      <c r="BF865" s="18">
        <v>0</v>
      </c>
      <c r="BG865" s="18">
        <v>0</v>
      </c>
      <c r="BH865" s="18">
        <v>0</v>
      </c>
      <c r="BI865" s="18">
        <v>0</v>
      </c>
      <c r="BJ865" s="118">
        <v>0</v>
      </c>
      <c r="BK865" s="118">
        <v>0</v>
      </c>
      <c r="BL865" s="118">
        <v>0</v>
      </c>
      <c r="BM865" s="118">
        <v>0</v>
      </c>
      <c r="BN865" s="118">
        <v>0</v>
      </c>
      <c r="BO865" s="103"/>
      <c r="BP865">
        <f t="shared" si="2183"/>
        <v>0</v>
      </c>
      <c r="BQ865">
        <f t="shared" si="2183"/>
        <v>0</v>
      </c>
      <c r="BR865">
        <f t="shared" si="2183"/>
        <v>0</v>
      </c>
      <c r="BS865">
        <f t="shared" si="2183"/>
        <v>0</v>
      </c>
      <c r="BT865">
        <f t="shared" si="2183"/>
        <v>0</v>
      </c>
      <c r="BU865">
        <f t="shared" si="2183"/>
        <v>0</v>
      </c>
      <c r="BV865">
        <f t="shared" si="2183"/>
        <v>0</v>
      </c>
      <c r="BW865">
        <f t="shared" si="2183"/>
        <v>0</v>
      </c>
      <c r="BX865">
        <f t="shared" si="2183"/>
        <v>0</v>
      </c>
      <c r="BY865">
        <f t="shared" si="2183"/>
        <v>0</v>
      </c>
      <c r="BZ865">
        <f t="shared" si="2184"/>
        <v>0</v>
      </c>
      <c r="CA865">
        <f t="shared" si="2184"/>
        <v>0</v>
      </c>
      <c r="CB865">
        <f t="shared" si="2184"/>
        <v>0</v>
      </c>
      <c r="CC865">
        <f t="shared" si="2184"/>
        <v>0</v>
      </c>
      <c r="CD865">
        <f t="shared" si="2184"/>
        <v>0</v>
      </c>
      <c r="CE865">
        <f t="shared" si="2184"/>
        <v>0</v>
      </c>
      <c r="CF865">
        <f t="shared" si="2184"/>
        <v>0</v>
      </c>
      <c r="CG865">
        <f t="shared" si="2184"/>
        <v>0</v>
      </c>
      <c r="CH865">
        <f t="shared" si="2184"/>
        <v>0</v>
      </c>
      <c r="CI865">
        <f t="shared" si="2184"/>
        <v>0</v>
      </c>
      <c r="CJ865">
        <f t="shared" si="2185"/>
        <v>0</v>
      </c>
      <c r="CK865">
        <f t="shared" si="2185"/>
        <v>0</v>
      </c>
      <c r="CL865">
        <f t="shared" si="2185"/>
        <v>0</v>
      </c>
      <c r="CM865">
        <f t="shared" si="2185"/>
        <v>0</v>
      </c>
      <c r="CN865">
        <f t="shared" si="2185"/>
        <v>0</v>
      </c>
      <c r="CO865">
        <f t="shared" si="2185"/>
        <v>0</v>
      </c>
      <c r="CP865">
        <f t="shared" si="2185"/>
        <v>0</v>
      </c>
      <c r="CQ865">
        <f t="shared" si="2185"/>
        <v>0</v>
      </c>
      <c r="CR865">
        <f t="shared" si="2185"/>
        <v>0</v>
      </c>
      <c r="CS865">
        <f t="shared" si="2185"/>
        <v>0</v>
      </c>
      <c r="CT865">
        <f t="shared" si="2186"/>
        <v>0</v>
      </c>
      <c r="CU865">
        <f t="shared" si="2186"/>
        <v>0</v>
      </c>
      <c r="CV865">
        <f t="shared" si="2186"/>
        <v>0</v>
      </c>
      <c r="CW865">
        <f t="shared" si="2186"/>
        <v>0</v>
      </c>
      <c r="CX865">
        <f t="shared" si="2186"/>
        <v>0</v>
      </c>
      <c r="CY865">
        <f t="shared" si="2186"/>
        <v>0</v>
      </c>
      <c r="CZ865">
        <f t="shared" si="2186"/>
        <v>0</v>
      </c>
      <c r="DA865">
        <f t="shared" si="2186"/>
        <v>0</v>
      </c>
      <c r="DB865">
        <f t="shared" si="2186"/>
        <v>0</v>
      </c>
      <c r="DC865">
        <f t="shared" si="2186"/>
        <v>0</v>
      </c>
      <c r="DD865">
        <f t="shared" si="2187"/>
        <v>0</v>
      </c>
      <c r="DE865">
        <f t="shared" si="2187"/>
        <v>0</v>
      </c>
      <c r="DF865">
        <f t="shared" si="2187"/>
        <v>0</v>
      </c>
      <c r="DG865">
        <f t="shared" si="2187"/>
        <v>0</v>
      </c>
      <c r="DH865">
        <f t="shared" si="2187"/>
        <v>0</v>
      </c>
      <c r="DI865">
        <f t="shared" si="2187"/>
        <v>0</v>
      </c>
      <c r="DJ865">
        <f t="shared" si="2187"/>
        <v>0</v>
      </c>
      <c r="DK865">
        <f t="shared" si="2187"/>
        <v>0</v>
      </c>
      <c r="DL865">
        <f t="shared" si="2187"/>
        <v>0</v>
      </c>
      <c r="DM865">
        <f t="shared" si="2187"/>
        <v>0</v>
      </c>
      <c r="DN865">
        <f t="shared" si="2188"/>
        <v>0</v>
      </c>
      <c r="DO865">
        <f t="shared" si="2188"/>
        <v>0</v>
      </c>
      <c r="DP865">
        <f t="shared" si="2188"/>
        <v>0</v>
      </c>
      <c r="DQ865">
        <f t="shared" si="2188"/>
        <v>0</v>
      </c>
      <c r="DR865">
        <f t="shared" si="2188"/>
        <v>0</v>
      </c>
      <c r="DS865">
        <f t="shared" si="2188"/>
        <v>0</v>
      </c>
      <c r="DT865">
        <f t="shared" si="2188"/>
        <v>0</v>
      </c>
      <c r="DU865">
        <f t="shared" si="2188"/>
        <v>0</v>
      </c>
      <c r="DV865">
        <f t="shared" si="2188"/>
        <v>0</v>
      </c>
      <c r="DW865">
        <f t="shared" si="2188"/>
        <v>0</v>
      </c>
      <c r="DX865">
        <f t="shared" si="2189"/>
        <v>0</v>
      </c>
      <c r="DY865">
        <f t="shared" si="2189"/>
        <v>0</v>
      </c>
      <c r="DZ865">
        <f t="shared" si="2189"/>
        <v>0</v>
      </c>
    </row>
    <row r="866" spans="1:130">
      <c r="A866" s="106" t="str">
        <f>IF(LEFT(B865,1)&lt;&gt;"",IF(LEFT(B865,1)&lt;&gt;" ",COUNT($A$66:A863)+1,""),"")</f>
        <v/>
      </c>
      <c r="B866" s="59" t="s">
        <v>205</v>
      </c>
      <c r="C866" s="97"/>
      <c r="D866" s="18">
        <v>0</v>
      </c>
      <c r="E866" s="18">
        <v>0</v>
      </c>
      <c r="F866" s="18">
        <v>0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18">
        <v>0</v>
      </c>
      <c r="N866" s="18">
        <v>1.532</v>
      </c>
      <c r="O866" s="18">
        <v>1.6040000000000001</v>
      </c>
      <c r="P866" s="18">
        <v>1.9149999999999998</v>
      </c>
      <c r="Q866" s="18">
        <v>1.7589999999999999</v>
      </c>
      <c r="R866" s="18">
        <v>1.716</v>
      </c>
      <c r="S866" s="18">
        <v>1.6950000000000001</v>
      </c>
      <c r="T866" s="18">
        <v>1.7969999999999999</v>
      </c>
      <c r="U866" s="18">
        <v>2.2729999999999997</v>
      </c>
      <c r="V866" s="18">
        <v>4.1420000000000003</v>
      </c>
      <c r="W866" s="18">
        <v>2.919</v>
      </c>
      <c r="X866" s="18">
        <v>1.415</v>
      </c>
      <c r="Y866" s="18">
        <v>0.89300000000000002</v>
      </c>
      <c r="Z866" s="18">
        <v>5.7770000000000001</v>
      </c>
      <c r="AA866" s="18">
        <v>14.877000000000001</v>
      </c>
      <c r="AB866" s="18">
        <v>25.33</v>
      </c>
      <c r="AC866" s="18">
        <v>43.230999999999995</v>
      </c>
      <c r="AD866" s="41" t="s">
        <v>16</v>
      </c>
      <c r="AE866" s="41" t="s">
        <v>16</v>
      </c>
      <c r="AF866" s="41" t="s">
        <v>16</v>
      </c>
      <c r="AG866" s="41" t="s">
        <v>16</v>
      </c>
      <c r="AH866" s="41" t="s">
        <v>16</v>
      </c>
      <c r="AI866" s="18">
        <v>44</v>
      </c>
      <c r="AJ866" s="41" t="s">
        <v>16</v>
      </c>
      <c r="AK866" s="18">
        <v>55</v>
      </c>
      <c r="AL866" s="18">
        <v>70.319000000000003</v>
      </c>
      <c r="AM866" s="18">
        <v>47.294000000000004</v>
      </c>
      <c r="AN866" s="18">
        <v>42.951999999999998</v>
      </c>
      <c r="AO866" s="18">
        <v>41.418999999999997</v>
      </c>
      <c r="AP866" s="18">
        <v>41.200999999999993</v>
      </c>
      <c r="AQ866" s="18">
        <v>32.26</v>
      </c>
      <c r="AR866" s="18">
        <v>31.203814000000001</v>
      </c>
      <c r="AS866" s="18">
        <v>31.769604299999997</v>
      </c>
      <c r="AT866" s="18">
        <v>32.025423799999999</v>
      </c>
      <c r="AU866" s="18">
        <v>26.834104</v>
      </c>
      <c r="AV866" s="18">
        <v>7.6188400999999999</v>
      </c>
      <c r="AW866" s="18">
        <v>7.1375613000000007</v>
      </c>
      <c r="AX866" s="18">
        <v>7.1351032999999999</v>
      </c>
      <c r="AY866" s="18">
        <v>7.1412497000000004</v>
      </c>
      <c r="AZ866" s="18">
        <v>7.1624777000000002</v>
      </c>
      <c r="BA866" s="18">
        <v>7.1783442000000006</v>
      </c>
      <c r="BB866" s="18">
        <v>7.2346982000000004</v>
      </c>
      <c r="BC866" s="18">
        <v>7.1571752000000002</v>
      </c>
      <c r="BD866" s="25">
        <v>7.1612285</v>
      </c>
      <c r="BE866" s="25">
        <v>7.1538032000000005</v>
      </c>
      <c r="BF866" s="34">
        <v>4.0756500000000001E-2</v>
      </c>
      <c r="BG866" s="34">
        <v>3.17787E-2</v>
      </c>
      <c r="BH866" s="34">
        <v>3.7780099999999997E-2</v>
      </c>
      <c r="BI866" s="34">
        <v>4.1980400000000001E-2</v>
      </c>
      <c r="BJ866" s="107">
        <v>3.5961099999999996E-2</v>
      </c>
      <c r="BK866" s="107">
        <v>3.6861400000000002E-2</v>
      </c>
      <c r="BL866" s="107">
        <v>3.5203699999999997E-2</v>
      </c>
      <c r="BM866" s="107">
        <v>3.2504699999999997E-2</v>
      </c>
      <c r="BN866" s="34">
        <v>0</v>
      </c>
      <c r="BO866" s="103"/>
      <c r="BP866">
        <f t="shared" si="2183"/>
        <v>0</v>
      </c>
      <c r="BQ866">
        <f t="shared" si="2183"/>
        <v>0</v>
      </c>
      <c r="BR866">
        <f t="shared" si="2183"/>
        <v>0</v>
      </c>
      <c r="BS866">
        <f t="shared" si="2183"/>
        <v>0</v>
      </c>
      <c r="BT866">
        <f t="shared" si="2183"/>
        <v>0</v>
      </c>
      <c r="BU866">
        <f t="shared" si="2183"/>
        <v>0</v>
      </c>
      <c r="BV866">
        <f t="shared" si="2183"/>
        <v>0</v>
      </c>
      <c r="BW866">
        <f t="shared" si="2183"/>
        <v>0</v>
      </c>
      <c r="BX866">
        <f t="shared" si="2183"/>
        <v>0</v>
      </c>
      <c r="BY866">
        <f t="shared" si="2183"/>
        <v>0</v>
      </c>
      <c r="BZ866">
        <f t="shared" si="2184"/>
        <v>0</v>
      </c>
      <c r="CA866">
        <f t="shared" si="2184"/>
        <v>0</v>
      </c>
      <c r="CB866">
        <f t="shared" si="2184"/>
        <v>0</v>
      </c>
      <c r="CC866">
        <f t="shared" si="2184"/>
        <v>0</v>
      </c>
      <c r="CD866">
        <f t="shared" si="2184"/>
        <v>0</v>
      </c>
      <c r="CE866">
        <f t="shared" si="2184"/>
        <v>0</v>
      </c>
      <c r="CF866">
        <f t="shared" si="2184"/>
        <v>0</v>
      </c>
      <c r="CG866">
        <f t="shared" si="2184"/>
        <v>0</v>
      </c>
      <c r="CH866">
        <f t="shared" si="2184"/>
        <v>0</v>
      </c>
      <c r="CI866">
        <f t="shared" si="2184"/>
        <v>0</v>
      </c>
      <c r="CJ866">
        <f t="shared" si="2185"/>
        <v>0</v>
      </c>
      <c r="CK866">
        <f t="shared" si="2185"/>
        <v>0</v>
      </c>
      <c r="CL866">
        <f t="shared" si="2185"/>
        <v>0</v>
      </c>
      <c r="CM866">
        <f t="shared" si="2185"/>
        <v>0</v>
      </c>
      <c r="CN866">
        <f t="shared" si="2185"/>
        <v>0</v>
      </c>
      <c r="CO866">
        <f t="shared" si="2185"/>
        <v>0</v>
      </c>
      <c r="CP866">
        <f t="shared" si="2185"/>
        <v>0</v>
      </c>
      <c r="CQ866">
        <f t="shared" si="2185"/>
        <v>0</v>
      </c>
      <c r="CR866">
        <f t="shared" si="2185"/>
        <v>0</v>
      </c>
      <c r="CS866">
        <f t="shared" si="2185"/>
        <v>0</v>
      </c>
      <c r="CT866">
        <f t="shared" si="2186"/>
        <v>0</v>
      </c>
      <c r="CU866">
        <f t="shared" si="2186"/>
        <v>0</v>
      </c>
      <c r="CV866">
        <f t="shared" si="2186"/>
        <v>0</v>
      </c>
      <c r="CW866">
        <f t="shared" si="2186"/>
        <v>0</v>
      </c>
      <c r="CX866">
        <f t="shared" si="2186"/>
        <v>0</v>
      </c>
      <c r="CY866">
        <f t="shared" si="2186"/>
        <v>0</v>
      </c>
      <c r="CZ866">
        <f t="shared" si="2186"/>
        <v>0</v>
      </c>
      <c r="DA866">
        <f t="shared" si="2186"/>
        <v>0</v>
      </c>
      <c r="DB866">
        <f t="shared" si="2186"/>
        <v>0</v>
      </c>
      <c r="DC866">
        <f t="shared" si="2186"/>
        <v>0</v>
      </c>
      <c r="DD866">
        <f t="shared" si="2187"/>
        <v>0</v>
      </c>
      <c r="DE866">
        <f t="shared" si="2187"/>
        <v>0</v>
      </c>
      <c r="DF866">
        <f t="shared" si="2187"/>
        <v>0</v>
      </c>
      <c r="DG866">
        <f t="shared" si="2187"/>
        <v>0</v>
      </c>
      <c r="DH866">
        <f t="shared" si="2187"/>
        <v>0</v>
      </c>
      <c r="DI866">
        <f t="shared" si="2187"/>
        <v>0</v>
      </c>
      <c r="DJ866">
        <f t="shared" si="2187"/>
        <v>0</v>
      </c>
      <c r="DK866">
        <f t="shared" si="2187"/>
        <v>0</v>
      </c>
      <c r="DL866">
        <f t="shared" si="2187"/>
        <v>0</v>
      </c>
      <c r="DM866">
        <f t="shared" si="2187"/>
        <v>0</v>
      </c>
      <c r="DN866">
        <f t="shared" si="2188"/>
        <v>0</v>
      </c>
      <c r="DO866">
        <f t="shared" si="2188"/>
        <v>0</v>
      </c>
      <c r="DP866">
        <f t="shared" si="2188"/>
        <v>0</v>
      </c>
      <c r="DQ866">
        <f t="shared" si="2188"/>
        <v>0</v>
      </c>
      <c r="DR866">
        <f t="shared" si="2188"/>
        <v>0</v>
      </c>
      <c r="DS866">
        <f t="shared" si="2188"/>
        <v>0</v>
      </c>
      <c r="DT866">
        <f t="shared" si="2188"/>
        <v>0</v>
      </c>
      <c r="DU866">
        <f t="shared" si="2188"/>
        <v>0</v>
      </c>
      <c r="DV866">
        <f t="shared" si="2188"/>
        <v>0</v>
      </c>
      <c r="DW866">
        <f t="shared" si="2188"/>
        <v>0</v>
      </c>
      <c r="DX866">
        <f t="shared" si="2189"/>
        <v>0</v>
      </c>
      <c r="DY866">
        <f t="shared" si="2189"/>
        <v>0</v>
      </c>
      <c r="DZ866">
        <f t="shared" si="2189"/>
        <v>0</v>
      </c>
    </row>
    <row r="867" spans="1:130">
      <c r="A867" s="106"/>
      <c r="B867" s="109" t="s">
        <v>21</v>
      </c>
      <c r="C867" s="97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41"/>
      <c r="AE867" s="41"/>
      <c r="AF867" s="41"/>
      <c r="AG867" s="41"/>
      <c r="AH867" s="18">
        <v>0</v>
      </c>
      <c r="AI867" s="18">
        <v>0</v>
      </c>
      <c r="AJ867" s="18">
        <v>0</v>
      </c>
      <c r="AK867" s="18">
        <v>0</v>
      </c>
      <c r="AL867" s="18">
        <v>0</v>
      </c>
      <c r="AM867" s="18">
        <v>0</v>
      </c>
      <c r="AN867" s="18">
        <v>0</v>
      </c>
      <c r="AO867" s="18">
        <v>0</v>
      </c>
      <c r="AP867" s="18">
        <v>0</v>
      </c>
      <c r="AQ867" s="18">
        <v>0</v>
      </c>
      <c r="AR867" s="18">
        <v>0</v>
      </c>
      <c r="AS867" s="18">
        <v>0</v>
      </c>
      <c r="AT867" s="18">
        <f>-22.8+138</f>
        <v>115.2</v>
      </c>
      <c r="AU867" s="18">
        <v>22.5</v>
      </c>
      <c r="AV867" s="18">
        <v>0</v>
      </c>
      <c r="AW867" s="18">
        <v>0</v>
      </c>
      <c r="AX867" s="18">
        <v>0</v>
      </c>
      <c r="AY867" s="18">
        <v>0</v>
      </c>
      <c r="AZ867" s="18">
        <v>0</v>
      </c>
      <c r="BA867" s="18">
        <v>0</v>
      </c>
      <c r="BB867" s="18">
        <v>0</v>
      </c>
      <c r="BC867" s="18">
        <v>0</v>
      </c>
      <c r="BD867" s="25">
        <v>0</v>
      </c>
      <c r="BE867" s="25">
        <v>0</v>
      </c>
      <c r="BF867" s="34">
        <v>0</v>
      </c>
      <c r="BG867" s="34">
        <v>0</v>
      </c>
      <c r="BH867" s="34">
        <v>0</v>
      </c>
      <c r="BI867" s="34">
        <v>0</v>
      </c>
      <c r="BJ867" s="118">
        <v>0</v>
      </c>
      <c r="BK867" s="118">
        <v>0</v>
      </c>
      <c r="BL867" s="118">
        <v>0</v>
      </c>
      <c r="BM867" s="118">
        <v>0</v>
      </c>
      <c r="BN867" s="118">
        <v>0</v>
      </c>
      <c r="BO867" s="103"/>
      <c r="CW867">
        <f t="shared" ref="CW867:DG867" si="2190">IF($C867&lt;&gt;"",IF(AK867&gt;0,1,0),0)</f>
        <v>0</v>
      </c>
      <c r="CX867">
        <f t="shared" si="2190"/>
        <v>0</v>
      </c>
      <c r="CY867">
        <f t="shared" si="2190"/>
        <v>0</v>
      </c>
      <c r="CZ867">
        <f t="shared" si="2190"/>
        <v>0</v>
      </c>
      <c r="DA867">
        <f t="shared" si="2190"/>
        <v>0</v>
      </c>
      <c r="DB867">
        <f t="shared" si="2190"/>
        <v>0</v>
      </c>
      <c r="DC867">
        <f t="shared" si="2190"/>
        <v>0</v>
      </c>
      <c r="DD867">
        <f t="shared" si="2190"/>
        <v>0</v>
      </c>
      <c r="DE867">
        <f t="shared" si="2190"/>
        <v>0</v>
      </c>
      <c r="DF867">
        <f t="shared" si="2190"/>
        <v>0</v>
      </c>
      <c r="DG867">
        <f t="shared" si="2190"/>
        <v>0</v>
      </c>
    </row>
    <row r="868" spans="1:130">
      <c r="A868" s="106"/>
      <c r="B868" s="59" t="s">
        <v>210</v>
      </c>
      <c r="C868" s="97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41"/>
      <c r="AE868" s="41"/>
      <c r="AF868" s="41"/>
      <c r="AG868" s="41"/>
      <c r="AH868" s="41"/>
      <c r="AI868" s="41"/>
      <c r="AJ868" s="18">
        <v>148.90666666666667</v>
      </c>
      <c r="AK868" s="18">
        <v>125.37844036697248</v>
      </c>
      <c r="AL868" s="18">
        <v>4.8083989501312336</v>
      </c>
      <c r="AM868" s="18">
        <v>89.230769230769226</v>
      </c>
      <c r="AN868" s="18">
        <v>17.967914438502675</v>
      </c>
      <c r="AO868" s="18">
        <v>10.771349862258953</v>
      </c>
      <c r="AP868" s="18">
        <v>19.295671313279531</v>
      </c>
      <c r="AQ868" s="18">
        <v>14.107085604360371</v>
      </c>
      <c r="AR868" s="18">
        <v>98.508318990246707</v>
      </c>
      <c r="AS868" s="18">
        <v>15.903555772040916</v>
      </c>
      <c r="AT868" s="18">
        <v>115</v>
      </c>
      <c r="AU868" s="18">
        <v>66</v>
      </c>
      <c r="AV868" s="18">
        <v>39</v>
      </c>
      <c r="AW868" s="18">
        <v>0</v>
      </c>
      <c r="AX868" s="18">
        <v>0</v>
      </c>
      <c r="AY868" s="18">
        <v>0</v>
      </c>
      <c r="AZ868" s="18">
        <v>0</v>
      </c>
      <c r="BA868" s="18">
        <v>0</v>
      </c>
      <c r="BB868" s="18">
        <v>0</v>
      </c>
      <c r="BC868" s="18">
        <v>0</v>
      </c>
      <c r="BD868" s="25">
        <v>0</v>
      </c>
      <c r="BE868" s="25">
        <v>0</v>
      </c>
      <c r="BF868" s="34">
        <v>0</v>
      </c>
      <c r="BG868" s="34">
        <v>0</v>
      </c>
      <c r="BH868" s="34">
        <v>0</v>
      </c>
      <c r="BI868" s="34">
        <v>0</v>
      </c>
      <c r="BJ868" s="118">
        <v>0</v>
      </c>
      <c r="BK868" s="118">
        <v>0</v>
      </c>
      <c r="BL868" s="118">
        <v>0</v>
      </c>
      <c r="BM868" s="118">
        <v>0</v>
      </c>
      <c r="BN868" s="118">
        <v>0</v>
      </c>
      <c r="BO868" s="103"/>
      <c r="DD868">
        <f t="shared" ref="DD868:DQ868" si="2191">IF($C868&lt;&gt;"",IF(AR868&gt;0,1,0),0)</f>
        <v>0</v>
      </c>
      <c r="DE868">
        <f t="shared" si="2191"/>
        <v>0</v>
      </c>
      <c r="DF868">
        <f t="shared" si="2191"/>
        <v>0</v>
      </c>
      <c r="DG868">
        <f t="shared" si="2191"/>
        <v>0</v>
      </c>
      <c r="DH868">
        <f t="shared" si="2191"/>
        <v>0</v>
      </c>
      <c r="DI868">
        <f t="shared" si="2191"/>
        <v>0</v>
      </c>
      <c r="DJ868">
        <f t="shared" si="2191"/>
        <v>0</v>
      </c>
      <c r="DK868">
        <f t="shared" si="2191"/>
        <v>0</v>
      </c>
      <c r="DL868">
        <f t="shared" si="2191"/>
        <v>0</v>
      </c>
      <c r="DM868">
        <f t="shared" si="2191"/>
        <v>0</v>
      </c>
      <c r="DN868">
        <f t="shared" si="2191"/>
        <v>0</v>
      </c>
      <c r="DO868">
        <f t="shared" si="2191"/>
        <v>0</v>
      </c>
      <c r="DP868">
        <f t="shared" si="2191"/>
        <v>0</v>
      </c>
      <c r="DQ868">
        <f t="shared" si="2191"/>
        <v>0</v>
      </c>
      <c r="DV868">
        <f>IF($C868&lt;&gt;"",IF(BJ868&gt;0,1,0),0)</f>
        <v>0</v>
      </c>
      <c r="DW868">
        <f>IF($C868&lt;&gt;"",IF(BK868&gt;0,1,0),0)</f>
        <v>0</v>
      </c>
    </row>
    <row r="869" spans="1:130" ht="15.75">
      <c r="A869" s="106" t="str">
        <f>IF(LEFT(B871,1)&lt;&gt;"",IF(LEFT(B871,1)&lt;&gt;" ",COUNT($A$66:A866)+1,""),"")</f>
        <v/>
      </c>
      <c r="B869" s="19"/>
      <c r="C869" s="97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25"/>
      <c r="BF869" s="34"/>
      <c r="BG869" s="18"/>
      <c r="BH869" s="2"/>
      <c r="BI869" s="2"/>
      <c r="BJ869" s="2"/>
      <c r="BK869" s="2"/>
      <c r="BL869" s="2"/>
      <c r="BM869" s="2"/>
      <c r="BN869" s="2"/>
      <c r="BO869" s="103"/>
    </row>
    <row r="870" spans="1:130">
      <c r="A870" s="105">
        <f>IF(LEFT(B870,1)&lt;&gt;"",IF(LEFT(B870,1)&lt;&gt;" ",COUNT($A$66:A869)+1,""),"")</f>
        <v>111</v>
      </c>
      <c r="B870" s="54" t="s">
        <v>116</v>
      </c>
      <c r="C870" s="97">
        <v>3</v>
      </c>
      <c r="D870" s="22">
        <f t="shared" ref="D870:AI870" si="2192">SUM(D871:D878)</f>
        <v>0</v>
      </c>
      <c r="E870" s="22">
        <f t="shared" si="2192"/>
        <v>0</v>
      </c>
      <c r="F870" s="22">
        <f t="shared" si="2192"/>
        <v>0</v>
      </c>
      <c r="G870" s="22">
        <f t="shared" si="2192"/>
        <v>0</v>
      </c>
      <c r="H870" s="22">
        <f t="shared" si="2192"/>
        <v>0</v>
      </c>
      <c r="I870" s="22">
        <f t="shared" si="2192"/>
        <v>0</v>
      </c>
      <c r="J870" s="22">
        <f t="shared" si="2192"/>
        <v>0</v>
      </c>
      <c r="K870" s="22">
        <f t="shared" si="2192"/>
        <v>0</v>
      </c>
      <c r="L870" s="22">
        <f t="shared" si="2192"/>
        <v>248</v>
      </c>
      <c r="M870" s="22">
        <f t="shared" si="2192"/>
        <v>100</v>
      </c>
      <c r="N870" s="22">
        <f t="shared" si="2192"/>
        <v>346.8</v>
      </c>
      <c r="O870" s="22">
        <f t="shared" si="2192"/>
        <v>0</v>
      </c>
      <c r="P870" s="22">
        <f t="shared" si="2192"/>
        <v>0</v>
      </c>
      <c r="Q870" s="22">
        <f t="shared" si="2192"/>
        <v>0</v>
      </c>
      <c r="R870" s="22">
        <f t="shared" si="2192"/>
        <v>0</v>
      </c>
      <c r="S870" s="22">
        <f t="shared" si="2192"/>
        <v>0</v>
      </c>
      <c r="T870" s="22">
        <f t="shared" si="2192"/>
        <v>387</v>
      </c>
      <c r="U870" s="22">
        <f t="shared" si="2192"/>
        <v>0</v>
      </c>
      <c r="V870" s="22">
        <f t="shared" si="2192"/>
        <v>864</v>
      </c>
      <c r="W870" s="22">
        <f t="shared" si="2192"/>
        <v>1189</v>
      </c>
      <c r="X870" s="22">
        <f t="shared" si="2192"/>
        <v>386.01299999999998</v>
      </c>
      <c r="Y870" s="22">
        <f t="shared" si="2192"/>
        <v>33.929369668246444</v>
      </c>
      <c r="Z870" s="22">
        <f t="shared" si="2192"/>
        <v>88.305845272206312</v>
      </c>
      <c r="AA870" s="22">
        <f t="shared" si="2192"/>
        <v>2788.1558282208589</v>
      </c>
      <c r="AB870" s="22">
        <f t="shared" si="2192"/>
        <v>3143.8311239193085</v>
      </c>
      <c r="AC870" s="22">
        <f t="shared" si="2192"/>
        <v>4118.2812009145619</v>
      </c>
      <c r="AD870" s="22">
        <f t="shared" si="2192"/>
        <v>6769.7250584868816</v>
      </c>
      <c r="AE870" s="22">
        <f t="shared" si="2192"/>
        <v>8245.6819128742918</v>
      </c>
      <c r="AF870" s="22">
        <f t="shared" si="2192"/>
        <v>10129.936068181229</v>
      </c>
      <c r="AG870" s="22">
        <f t="shared" si="2192"/>
        <v>11409.048665307149</v>
      </c>
      <c r="AH870" s="22">
        <f t="shared" si="2192"/>
        <v>12503.875559885233</v>
      </c>
      <c r="AI870" s="22">
        <f t="shared" si="2192"/>
        <v>16005.993927495367</v>
      </c>
      <c r="AJ870" s="22">
        <f t="shared" ref="AJ870:BN870" si="2193">SUM(AJ871:AJ878)</f>
        <v>10415.260101074065</v>
      </c>
      <c r="AK870" s="22">
        <f t="shared" si="2193"/>
        <v>11873.128693961396</v>
      </c>
      <c r="AL870" s="22">
        <f t="shared" si="2193"/>
        <v>9092.3372500000005</v>
      </c>
      <c r="AM870" s="22">
        <f t="shared" si="2193"/>
        <v>11863.793</v>
      </c>
      <c r="AN870" s="22">
        <f t="shared" si="2193"/>
        <v>17698</v>
      </c>
      <c r="AO870" s="22">
        <f t="shared" si="2193"/>
        <v>11337.753000000001</v>
      </c>
      <c r="AP870" s="22">
        <f t="shared" si="2193"/>
        <v>4893.7140000000009</v>
      </c>
      <c r="AQ870" s="22">
        <f t="shared" si="2193"/>
        <v>501.26299999999998</v>
      </c>
      <c r="AR870" s="22">
        <f t="shared" si="2193"/>
        <v>43.067827199999996</v>
      </c>
      <c r="AS870" s="22">
        <f t="shared" si="2193"/>
        <v>62.604884500000011</v>
      </c>
      <c r="AT870" s="22">
        <f t="shared" si="2193"/>
        <v>78.807164900000004</v>
      </c>
      <c r="AU870" s="22">
        <f t="shared" si="2193"/>
        <v>82.251973400000011</v>
      </c>
      <c r="AV870" s="22">
        <f t="shared" si="2193"/>
        <v>73.760491500000001</v>
      </c>
      <c r="AW870" s="22">
        <f t="shared" si="2193"/>
        <v>89.991765200000003</v>
      </c>
      <c r="AX870" s="22">
        <f t="shared" si="2193"/>
        <v>75.459543699999983</v>
      </c>
      <c r="AY870" s="22">
        <f t="shared" si="2193"/>
        <v>82.3506754</v>
      </c>
      <c r="AZ870" s="22">
        <f t="shared" si="2193"/>
        <v>84.342307299999987</v>
      </c>
      <c r="BA870" s="22">
        <f t="shared" si="2193"/>
        <v>93.967561400000008</v>
      </c>
      <c r="BB870" s="22">
        <f t="shared" si="2193"/>
        <v>51.974981186000008</v>
      </c>
      <c r="BC870" s="22">
        <f t="shared" si="2193"/>
        <v>85.462997426569217</v>
      </c>
      <c r="BD870" s="22">
        <f t="shared" si="2193"/>
        <v>58.171322424887506</v>
      </c>
      <c r="BE870" s="22">
        <f t="shared" si="2193"/>
        <v>47.271363965944388</v>
      </c>
      <c r="BF870" s="22">
        <f t="shared" ref="BF870" si="2194">SUM(BF871:BF878)</f>
        <v>540.82582839738564</v>
      </c>
      <c r="BG870" s="22">
        <f t="shared" si="2193"/>
        <v>401.36445271641679</v>
      </c>
      <c r="BH870" s="22">
        <f t="shared" si="2193"/>
        <v>664.81385260254206</v>
      </c>
      <c r="BI870" s="22">
        <f>SUM(BI871:BI878)</f>
        <v>58.028378160445641</v>
      </c>
      <c r="BJ870" s="22">
        <f t="shared" si="2193"/>
        <v>62.218027063629819</v>
      </c>
      <c r="BK870" s="22">
        <f t="shared" si="2193"/>
        <v>66.710168617623893</v>
      </c>
      <c r="BL870" s="22">
        <f t="shared" si="2193"/>
        <v>71.526642791816343</v>
      </c>
      <c r="BM870" s="22">
        <f t="shared" si="2193"/>
        <v>76.690866401385492</v>
      </c>
      <c r="BN870" s="22">
        <f t="shared" si="2193"/>
        <v>82.227946955565528</v>
      </c>
      <c r="BO870" s="103"/>
      <c r="BP870">
        <f t="shared" ref="BP870:BY873" si="2195">IF($C870&lt;&gt;"",IF(D870&gt;0,1,0),0)</f>
        <v>0</v>
      </c>
      <c r="BQ870">
        <f t="shared" si="2195"/>
        <v>0</v>
      </c>
      <c r="BR870">
        <f t="shared" si="2195"/>
        <v>0</v>
      </c>
      <c r="BS870">
        <f t="shared" si="2195"/>
        <v>0</v>
      </c>
      <c r="BT870">
        <f t="shared" si="2195"/>
        <v>0</v>
      </c>
      <c r="BU870">
        <f t="shared" si="2195"/>
        <v>0</v>
      </c>
      <c r="BV870">
        <f t="shared" si="2195"/>
        <v>0</v>
      </c>
      <c r="BW870">
        <f t="shared" si="2195"/>
        <v>0</v>
      </c>
      <c r="BX870">
        <f t="shared" si="2195"/>
        <v>1</v>
      </c>
      <c r="BY870">
        <f t="shared" si="2195"/>
        <v>1</v>
      </c>
      <c r="BZ870">
        <f t="shared" ref="BZ870:CI873" si="2196">IF($C870&lt;&gt;"",IF(N870&gt;0,1,0),0)</f>
        <v>1</v>
      </c>
      <c r="CA870">
        <f t="shared" si="2196"/>
        <v>0</v>
      </c>
      <c r="CB870">
        <f t="shared" si="2196"/>
        <v>0</v>
      </c>
      <c r="CC870">
        <f t="shared" si="2196"/>
        <v>0</v>
      </c>
      <c r="CD870">
        <f t="shared" si="2196"/>
        <v>0</v>
      </c>
      <c r="CE870">
        <f t="shared" si="2196"/>
        <v>0</v>
      </c>
      <c r="CF870">
        <f t="shared" si="2196"/>
        <v>1</v>
      </c>
      <c r="CG870">
        <f t="shared" si="2196"/>
        <v>0</v>
      </c>
      <c r="CH870">
        <f t="shared" si="2196"/>
        <v>1</v>
      </c>
      <c r="CI870">
        <f t="shared" si="2196"/>
        <v>1</v>
      </c>
      <c r="CJ870">
        <f t="shared" ref="CJ870:CS873" si="2197">IF($C870&lt;&gt;"",IF(X870&gt;0,1,0),0)</f>
        <v>1</v>
      </c>
      <c r="CK870">
        <f t="shared" si="2197"/>
        <v>1</v>
      </c>
      <c r="CL870">
        <f t="shared" si="2197"/>
        <v>1</v>
      </c>
      <c r="CM870">
        <f t="shared" si="2197"/>
        <v>1</v>
      </c>
      <c r="CN870">
        <f t="shared" si="2197"/>
        <v>1</v>
      </c>
      <c r="CO870">
        <f t="shared" si="2197"/>
        <v>1</v>
      </c>
      <c r="CP870">
        <f t="shared" si="2197"/>
        <v>1</v>
      </c>
      <c r="CQ870">
        <f t="shared" si="2197"/>
        <v>1</v>
      </c>
      <c r="CR870">
        <f t="shared" si="2197"/>
        <v>1</v>
      </c>
      <c r="CS870">
        <f t="shared" si="2197"/>
        <v>1</v>
      </c>
      <c r="CT870">
        <f t="shared" ref="CT870:DC873" si="2198">IF($C870&lt;&gt;"",IF(AH870&gt;0,1,0),0)</f>
        <v>1</v>
      </c>
      <c r="CU870">
        <f t="shared" si="2198"/>
        <v>1</v>
      </c>
      <c r="CV870">
        <f t="shared" si="2198"/>
        <v>1</v>
      </c>
      <c r="CW870">
        <f t="shared" si="2198"/>
        <v>1</v>
      </c>
      <c r="CX870">
        <f t="shared" si="2198"/>
        <v>1</v>
      </c>
      <c r="CY870">
        <f t="shared" si="2198"/>
        <v>1</v>
      </c>
      <c r="CZ870">
        <f t="shared" si="2198"/>
        <v>1</v>
      </c>
      <c r="DA870">
        <f t="shared" si="2198"/>
        <v>1</v>
      </c>
      <c r="DB870">
        <f t="shared" si="2198"/>
        <v>1</v>
      </c>
      <c r="DC870">
        <f t="shared" si="2198"/>
        <v>1</v>
      </c>
      <c r="DD870">
        <f t="shared" ref="DD870:DM873" si="2199">IF($C870&lt;&gt;"",IF(AR870&gt;0,1,0),0)</f>
        <v>1</v>
      </c>
      <c r="DE870">
        <f t="shared" si="2199"/>
        <v>1</v>
      </c>
      <c r="DF870">
        <f t="shared" si="2199"/>
        <v>1</v>
      </c>
      <c r="DG870">
        <f t="shared" si="2199"/>
        <v>1</v>
      </c>
      <c r="DH870">
        <f t="shared" si="2199"/>
        <v>1</v>
      </c>
      <c r="DI870">
        <f t="shared" si="2199"/>
        <v>1</v>
      </c>
      <c r="DJ870">
        <f t="shared" si="2199"/>
        <v>1</v>
      </c>
      <c r="DK870">
        <f t="shared" si="2199"/>
        <v>1</v>
      </c>
      <c r="DL870">
        <f t="shared" si="2199"/>
        <v>1</v>
      </c>
      <c r="DM870">
        <f t="shared" si="2199"/>
        <v>1</v>
      </c>
      <c r="DN870">
        <f t="shared" ref="DN870:DW873" si="2200">IF($C870&lt;&gt;"",IF(BB870&gt;0,1,0),0)</f>
        <v>1</v>
      </c>
      <c r="DO870">
        <f t="shared" si="2200"/>
        <v>1</v>
      </c>
      <c r="DP870">
        <f t="shared" si="2200"/>
        <v>1</v>
      </c>
      <c r="DQ870">
        <f t="shared" si="2200"/>
        <v>1</v>
      </c>
      <c r="DR870">
        <f t="shared" si="2200"/>
        <v>1</v>
      </c>
      <c r="DS870">
        <f t="shared" si="2200"/>
        <v>1</v>
      </c>
      <c r="DT870">
        <f t="shared" si="2200"/>
        <v>1</v>
      </c>
      <c r="DU870">
        <f t="shared" si="2200"/>
        <v>1</v>
      </c>
      <c r="DV870">
        <f t="shared" si="2200"/>
        <v>1</v>
      </c>
      <c r="DW870">
        <f t="shared" si="2200"/>
        <v>1</v>
      </c>
      <c r="DX870">
        <f t="shared" ref="DX870:DZ873" si="2201">IF($C870&lt;&gt;"",IF(BL870&gt;0,1,0),0)</f>
        <v>1</v>
      </c>
      <c r="DY870">
        <f t="shared" si="2201"/>
        <v>1</v>
      </c>
      <c r="DZ870">
        <f t="shared" si="2201"/>
        <v>1</v>
      </c>
    </row>
    <row r="871" spans="1:130">
      <c r="A871" s="106"/>
      <c r="B871" s="24" t="s">
        <v>15</v>
      </c>
      <c r="C871" s="97"/>
      <c r="D871" s="18">
        <v>0</v>
      </c>
      <c r="E871" s="18">
        <v>0</v>
      </c>
      <c r="F871" s="18">
        <v>0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18">
        <v>0</v>
      </c>
      <c r="N871" s="18">
        <v>0</v>
      </c>
      <c r="O871" s="18">
        <v>0</v>
      </c>
      <c r="P871" s="18">
        <v>0</v>
      </c>
      <c r="Q871" s="18">
        <v>0</v>
      </c>
      <c r="R871" s="18">
        <v>0</v>
      </c>
      <c r="S871" s="18">
        <v>0</v>
      </c>
      <c r="T871" s="18">
        <v>0</v>
      </c>
      <c r="U871" s="18">
        <v>0</v>
      </c>
      <c r="V871" s="18">
        <v>0</v>
      </c>
      <c r="W871" s="18">
        <v>0</v>
      </c>
      <c r="X871" s="18">
        <v>0</v>
      </c>
      <c r="Y871" s="18">
        <v>0</v>
      </c>
      <c r="Z871" s="18">
        <v>0</v>
      </c>
      <c r="AA871" s="18">
        <v>0</v>
      </c>
      <c r="AB871" s="18">
        <v>0</v>
      </c>
      <c r="AC871" s="18">
        <v>782.70089147210683</v>
      </c>
      <c r="AD871" s="18">
        <v>893.24629758102378</v>
      </c>
      <c r="AE871" s="18">
        <v>1112.7190971637056</v>
      </c>
      <c r="AF871" s="18">
        <v>1137.0830114373071</v>
      </c>
      <c r="AG871" s="18">
        <v>1175.5802629023037</v>
      </c>
      <c r="AH871" s="18">
        <v>1316.2319947493688</v>
      </c>
      <c r="AI871" s="18">
        <v>1386.3874682253479</v>
      </c>
      <c r="AJ871" s="18">
        <v>1384.6831193165021</v>
      </c>
      <c r="AK871" s="18">
        <v>1468.2471965863963</v>
      </c>
      <c r="AL871" s="18">
        <v>0</v>
      </c>
      <c r="AM871" s="18">
        <v>0</v>
      </c>
      <c r="AN871" s="18">
        <v>0</v>
      </c>
      <c r="AO871" s="18">
        <v>0</v>
      </c>
      <c r="AP871" s="18">
        <v>0</v>
      </c>
      <c r="AQ871" s="18">
        <v>0</v>
      </c>
      <c r="AR871" s="18">
        <v>0</v>
      </c>
      <c r="AS871" s="18">
        <v>0</v>
      </c>
      <c r="AT871" s="18">
        <v>0</v>
      </c>
      <c r="AU871" s="18">
        <v>0</v>
      </c>
      <c r="AV871" s="18">
        <v>0</v>
      </c>
      <c r="AW871" s="18">
        <v>0</v>
      </c>
      <c r="AX871" s="18">
        <v>0</v>
      </c>
      <c r="AY871" s="18">
        <v>0</v>
      </c>
      <c r="AZ871" s="18">
        <v>0</v>
      </c>
      <c r="BA871" s="18">
        <v>0</v>
      </c>
      <c r="BB871" s="18">
        <v>0</v>
      </c>
      <c r="BC871" s="18">
        <v>0</v>
      </c>
      <c r="BD871" s="18">
        <v>0</v>
      </c>
      <c r="BE871" s="25">
        <v>0</v>
      </c>
      <c r="BF871" s="18">
        <v>0</v>
      </c>
      <c r="BG871" s="18">
        <v>0</v>
      </c>
      <c r="BH871" s="18">
        <v>0</v>
      </c>
      <c r="BI871" s="18">
        <v>0</v>
      </c>
      <c r="BJ871" s="118">
        <v>0</v>
      </c>
      <c r="BK871" s="118">
        <v>0</v>
      </c>
      <c r="BL871" s="118">
        <v>0</v>
      </c>
      <c r="BM871" s="118">
        <v>0</v>
      </c>
      <c r="BN871" s="118">
        <v>0</v>
      </c>
      <c r="BO871" s="103"/>
      <c r="BP871">
        <f t="shared" si="2195"/>
        <v>0</v>
      </c>
      <c r="BQ871">
        <f t="shared" si="2195"/>
        <v>0</v>
      </c>
      <c r="BR871">
        <f t="shared" si="2195"/>
        <v>0</v>
      </c>
      <c r="BS871">
        <f t="shared" si="2195"/>
        <v>0</v>
      </c>
      <c r="BT871">
        <f t="shared" si="2195"/>
        <v>0</v>
      </c>
      <c r="BU871">
        <f t="shared" si="2195"/>
        <v>0</v>
      </c>
      <c r="BV871">
        <f t="shared" si="2195"/>
        <v>0</v>
      </c>
      <c r="BW871">
        <f t="shared" si="2195"/>
        <v>0</v>
      </c>
      <c r="BX871">
        <f t="shared" si="2195"/>
        <v>0</v>
      </c>
      <c r="BY871">
        <f t="shared" si="2195"/>
        <v>0</v>
      </c>
      <c r="BZ871">
        <f t="shared" si="2196"/>
        <v>0</v>
      </c>
      <c r="CA871">
        <f t="shared" si="2196"/>
        <v>0</v>
      </c>
      <c r="CB871">
        <f t="shared" si="2196"/>
        <v>0</v>
      </c>
      <c r="CC871">
        <f t="shared" si="2196"/>
        <v>0</v>
      </c>
      <c r="CD871">
        <f t="shared" si="2196"/>
        <v>0</v>
      </c>
      <c r="CE871">
        <f t="shared" si="2196"/>
        <v>0</v>
      </c>
      <c r="CF871">
        <f t="shared" si="2196"/>
        <v>0</v>
      </c>
      <c r="CG871">
        <f t="shared" si="2196"/>
        <v>0</v>
      </c>
      <c r="CH871">
        <f t="shared" si="2196"/>
        <v>0</v>
      </c>
      <c r="CI871">
        <f t="shared" si="2196"/>
        <v>0</v>
      </c>
      <c r="CJ871">
        <f t="shared" si="2197"/>
        <v>0</v>
      </c>
      <c r="CK871">
        <f t="shared" si="2197"/>
        <v>0</v>
      </c>
      <c r="CL871">
        <f t="shared" si="2197"/>
        <v>0</v>
      </c>
      <c r="CM871">
        <f t="shared" si="2197"/>
        <v>0</v>
      </c>
      <c r="CN871">
        <f t="shared" si="2197"/>
        <v>0</v>
      </c>
      <c r="CO871">
        <f t="shared" si="2197"/>
        <v>0</v>
      </c>
      <c r="CP871">
        <f t="shared" si="2197"/>
        <v>0</v>
      </c>
      <c r="CQ871">
        <f t="shared" si="2197"/>
        <v>0</v>
      </c>
      <c r="CR871">
        <f t="shared" si="2197"/>
        <v>0</v>
      </c>
      <c r="CS871">
        <f t="shared" si="2197"/>
        <v>0</v>
      </c>
      <c r="CT871">
        <f t="shared" si="2198"/>
        <v>0</v>
      </c>
      <c r="CU871">
        <f t="shared" si="2198"/>
        <v>0</v>
      </c>
      <c r="CV871">
        <f t="shared" si="2198"/>
        <v>0</v>
      </c>
      <c r="CW871">
        <f t="shared" si="2198"/>
        <v>0</v>
      </c>
      <c r="CX871">
        <f t="shared" si="2198"/>
        <v>0</v>
      </c>
      <c r="CY871">
        <f t="shared" si="2198"/>
        <v>0</v>
      </c>
      <c r="CZ871">
        <f t="shared" si="2198"/>
        <v>0</v>
      </c>
      <c r="DA871">
        <f t="shared" si="2198"/>
        <v>0</v>
      </c>
      <c r="DB871">
        <f t="shared" si="2198"/>
        <v>0</v>
      </c>
      <c r="DC871">
        <f t="shared" si="2198"/>
        <v>0</v>
      </c>
      <c r="DD871">
        <f t="shared" si="2199"/>
        <v>0</v>
      </c>
      <c r="DE871">
        <f t="shared" si="2199"/>
        <v>0</v>
      </c>
      <c r="DF871">
        <f t="shared" si="2199"/>
        <v>0</v>
      </c>
      <c r="DG871">
        <f t="shared" si="2199"/>
        <v>0</v>
      </c>
      <c r="DH871">
        <f t="shared" si="2199"/>
        <v>0</v>
      </c>
      <c r="DI871">
        <f t="shared" si="2199"/>
        <v>0</v>
      </c>
      <c r="DJ871">
        <f t="shared" si="2199"/>
        <v>0</v>
      </c>
      <c r="DK871">
        <f t="shared" si="2199"/>
        <v>0</v>
      </c>
      <c r="DL871">
        <f t="shared" si="2199"/>
        <v>0</v>
      </c>
      <c r="DM871">
        <f t="shared" si="2199"/>
        <v>0</v>
      </c>
      <c r="DN871">
        <f t="shared" si="2200"/>
        <v>0</v>
      </c>
      <c r="DO871">
        <f t="shared" si="2200"/>
        <v>0</v>
      </c>
      <c r="DP871">
        <f t="shared" si="2200"/>
        <v>0</v>
      </c>
      <c r="DQ871">
        <f t="shared" si="2200"/>
        <v>0</v>
      </c>
      <c r="DR871">
        <f t="shared" si="2200"/>
        <v>0</v>
      </c>
      <c r="DS871">
        <f t="shared" si="2200"/>
        <v>0</v>
      </c>
      <c r="DT871">
        <f t="shared" si="2200"/>
        <v>0</v>
      </c>
      <c r="DU871">
        <f t="shared" si="2200"/>
        <v>0</v>
      </c>
      <c r="DV871">
        <f t="shared" si="2200"/>
        <v>0</v>
      </c>
      <c r="DW871">
        <f t="shared" si="2200"/>
        <v>0</v>
      </c>
      <c r="DX871">
        <f t="shared" si="2201"/>
        <v>0</v>
      </c>
      <c r="DY871">
        <f t="shared" si="2201"/>
        <v>0</v>
      </c>
      <c r="DZ871">
        <f t="shared" si="2201"/>
        <v>0</v>
      </c>
    </row>
    <row r="872" spans="1:130">
      <c r="A872" s="106"/>
      <c r="B872" s="59" t="s">
        <v>181</v>
      </c>
      <c r="C872" s="97"/>
      <c r="D872" s="18">
        <v>0</v>
      </c>
      <c r="E872" s="18">
        <v>0</v>
      </c>
      <c r="F872" s="18">
        <v>0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18">
        <v>0</v>
      </c>
      <c r="N872" s="18">
        <v>0</v>
      </c>
      <c r="O872" s="18">
        <v>0</v>
      </c>
      <c r="P872" s="18">
        <v>0</v>
      </c>
      <c r="Q872" s="18">
        <v>0</v>
      </c>
      <c r="R872" s="18">
        <v>0</v>
      </c>
      <c r="S872" s="18">
        <v>0</v>
      </c>
      <c r="T872" s="18">
        <v>0</v>
      </c>
      <c r="U872" s="18">
        <v>0</v>
      </c>
      <c r="V872" s="18">
        <v>0</v>
      </c>
      <c r="W872" s="18">
        <v>0</v>
      </c>
      <c r="X872" s="18">
        <v>0</v>
      </c>
      <c r="Y872" s="18">
        <v>0</v>
      </c>
      <c r="Z872" s="18">
        <v>0</v>
      </c>
      <c r="AA872" s="18">
        <v>0</v>
      </c>
      <c r="AB872" s="18">
        <v>0</v>
      </c>
      <c r="AC872" s="18">
        <v>0</v>
      </c>
      <c r="AD872" s="18">
        <v>0</v>
      </c>
      <c r="AE872" s="41" t="s">
        <v>16</v>
      </c>
      <c r="AF872" s="35">
        <v>317</v>
      </c>
      <c r="AG872" s="35">
        <v>259</v>
      </c>
      <c r="AH872" s="35">
        <v>760</v>
      </c>
      <c r="AI872" s="35">
        <v>856</v>
      </c>
      <c r="AJ872" s="35">
        <v>923</v>
      </c>
      <c r="AK872" s="18">
        <v>0</v>
      </c>
      <c r="AL872" s="18">
        <v>0</v>
      </c>
      <c r="AM872" s="18">
        <v>0</v>
      </c>
      <c r="AN872" s="18">
        <v>0</v>
      </c>
      <c r="AO872" s="18">
        <v>0</v>
      </c>
      <c r="AP872" s="18">
        <v>0</v>
      </c>
      <c r="AQ872" s="18">
        <v>0</v>
      </c>
      <c r="AR872" s="18">
        <v>0</v>
      </c>
      <c r="AS872" s="18">
        <v>0</v>
      </c>
      <c r="AT872" s="18">
        <v>0</v>
      </c>
      <c r="AU872" s="18">
        <v>0</v>
      </c>
      <c r="AV872" s="18">
        <v>0</v>
      </c>
      <c r="AW872" s="18">
        <v>0</v>
      </c>
      <c r="AX872" s="18">
        <v>0</v>
      </c>
      <c r="AY872" s="18">
        <v>0</v>
      </c>
      <c r="AZ872" s="18">
        <v>0</v>
      </c>
      <c r="BA872" s="18">
        <v>0</v>
      </c>
      <c r="BB872" s="18">
        <v>0</v>
      </c>
      <c r="BC872" s="18">
        <v>0</v>
      </c>
      <c r="BD872" s="18">
        <v>0</v>
      </c>
      <c r="BE872" s="18">
        <v>0</v>
      </c>
      <c r="BF872" s="18">
        <v>0</v>
      </c>
      <c r="BG872" s="18">
        <v>0</v>
      </c>
      <c r="BH872" s="18">
        <v>0</v>
      </c>
      <c r="BI872" s="18">
        <v>0</v>
      </c>
      <c r="BJ872" s="118">
        <v>0</v>
      </c>
      <c r="BK872" s="118">
        <v>0</v>
      </c>
      <c r="BL872" s="118">
        <v>0</v>
      </c>
      <c r="BM872" s="118">
        <v>0</v>
      </c>
      <c r="BN872" s="118">
        <v>0</v>
      </c>
      <c r="BO872" s="103"/>
      <c r="BP872">
        <f t="shared" si="2195"/>
        <v>0</v>
      </c>
      <c r="BQ872">
        <f t="shared" si="2195"/>
        <v>0</v>
      </c>
      <c r="BR872">
        <f t="shared" si="2195"/>
        <v>0</v>
      </c>
      <c r="BS872">
        <f t="shared" si="2195"/>
        <v>0</v>
      </c>
      <c r="BT872">
        <f t="shared" si="2195"/>
        <v>0</v>
      </c>
      <c r="BU872">
        <f t="shared" si="2195"/>
        <v>0</v>
      </c>
      <c r="BV872">
        <f t="shared" si="2195"/>
        <v>0</v>
      </c>
      <c r="BW872">
        <f t="shared" si="2195"/>
        <v>0</v>
      </c>
      <c r="BX872">
        <f t="shared" si="2195"/>
        <v>0</v>
      </c>
      <c r="BY872">
        <f t="shared" si="2195"/>
        <v>0</v>
      </c>
      <c r="BZ872">
        <f t="shared" si="2196"/>
        <v>0</v>
      </c>
      <c r="CA872">
        <f t="shared" si="2196"/>
        <v>0</v>
      </c>
      <c r="CB872">
        <f t="shared" si="2196"/>
        <v>0</v>
      </c>
      <c r="CC872">
        <f t="shared" si="2196"/>
        <v>0</v>
      </c>
      <c r="CD872">
        <f t="shared" si="2196"/>
        <v>0</v>
      </c>
      <c r="CE872">
        <f t="shared" si="2196"/>
        <v>0</v>
      </c>
      <c r="CF872">
        <f t="shared" si="2196"/>
        <v>0</v>
      </c>
      <c r="CG872">
        <f t="shared" si="2196"/>
        <v>0</v>
      </c>
      <c r="CH872">
        <f t="shared" si="2196"/>
        <v>0</v>
      </c>
      <c r="CI872">
        <f t="shared" si="2196"/>
        <v>0</v>
      </c>
      <c r="CJ872">
        <f t="shared" si="2197"/>
        <v>0</v>
      </c>
      <c r="CK872">
        <f t="shared" si="2197"/>
        <v>0</v>
      </c>
      <c r="CL872">
        <f t="shared" si="2197"/>
        <v>0</v>
      </c>
      <c r="CM872">
        <f t="shared" si="2197"/>
        <v>0</v>
      </c>
      <c r="CN872">
        <f t="shared" si="2197"/>
        <v>0</v>
      </c>
      <c r="CO872">
        <f t="shared" si="2197"/>
        <v>0</v>
      </c>
      <c r="CP872">
        <f t="shared" si="2197"/>
        <v>0</v>
      </c>
      <c r="CQ872">
        <f t="shared" si="2197"/>
        <v>0</v>
      </c>
      <c r="CR872">
        <f t="shared" si="2197"/>
        <v>0</v>
      </c>
      <c r="CS872">
        <f t="shared" si="2197"/>
        <v>0</v>
      </c>
      <c r="CT872">
        <f t="shared" si="2198"/>
        <v>0</v>
      </c>
      <c r="CU872">
        <f t="shared" si="2198"/>
        <v>0</v>
      </c>
      <c r="CV872">
        <f t="shared" si="2198"/>
        <v>0</v>
      </c>
      <c r="CW872">
        <f t="shared" si="2198"/>
        <v>0</v>
      </c>
      <c r="CX872">
        <f t="shared" si="2198"/>
        <v>0</v>
      </c>
      <c r="CY872">
        <f t="shared" si="2198"/>
        <v>0</v>
      </c>
      <c r="CZ872">
        <f t="shared" si="2198"/>
        <v>0</v>
      </c>
      <c r="DA872">
        <f t="shared" si="2198"/>
        <v>0</v>
      </c>
      <c r="DB872">
        <f t="shared" si="2198"/>
        <v>0</v>
      </c>
      <c r="DC872">
        <f t="shared" si="2198"/>
        <v>0</v>
      </c>
      <c r="DD872">
        <f t="shared" si="2199"/>
        <v>0</v>
      </c>
      <c r="DE872">
        <f t="shared" si="2199"/>
        <v>0</v>
      </c>
      <c r="DF872">
        <f t="shared" si="2199"/>
        <v>0</v>
      </c>
      <c r="DG872">
        <f t="shared" si="2199"/>
        <v>0</v>
      </c>
      <c r="DH872">
        <f t="shared" si="2199"/>
        <v>0</v>
      </c>
      <c r="DI872">
        <f t="shared" si="2199"/>
        <v>0</v>
      </c>
      <c r="DJ872">
        <f t="shared" si="2199"/>
        <v>0</v>
      </c>
      <c r="DK872">
        <f t="shared" si="2199"/>
        <v>0</v>
      </c>
      <c r="DL872">
        <f t="shared" si="2199"/>
        <v>0</v>
      </c>
      <c r="DM872">
        <f t="shared" si="2199"/>
        <v>0</v>
      </c>
      <c r="DN872">
        <f t="shared" si="2200"/>
        <v>0</v>
      </c>
      <c r="DO872">
        <f t="shared" si="2200"/>
        <v>0</v>
      </c>
      <c r="DP872">
        <f t="shared" si="2200"/>
        <v>0</v>
      </c>
      <c r="DQ872">
        <f t="shared" si="2200"/>
        <v>0</v>
      </c>
      <c r="DR872">
        <f t="shared" si="2200"/>
        <v>0</v>
      </c>
      <c r="DS872">
        <f t="shared" si="2200"/>
        <v>0</v>
      </c>
      <c r="DT872">
        <f t="shared" si="2200"/>
        <v>0</v>
      </c>
      <c r="DU872">
        <f t="shared" si="2200"/>
        <v>0</v>
      </c>
      <c r="DV872">
        <f t="shared" si="2200"/>
        <v>0</v>
      </c>
      <c r="DW872">
        <f t="shared" si="2200"/>
        <v>0</v>
      </c>
      <c r="DX872">
        <f t="shared" si="2201"/>
        <v>0</v>
      </c>
      <c r="DY872">
        <f t="shared" si="2201"/>
        <v>0</v>
      </c>
      <c r="DZ872">
        <f t="shared" si="2201"/>
        <v>0</v>
      </c>
    </row>
    <row r="873" spans="1:130">
      <c r="A873" s="106"/>
      <c r="B873" s="59" t="s">
        <v>238</v>
      </c>
      <c r="C873" s="97"/>
      <c r="D873" s="18">
        <v>0</v>
      </c>
      <c r="E873" s="18">
        <v>0</v>
      </c>
      <c r="F873" s="18">
        <v>0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18">
        <v>0</v>
      </c>
      <c r="N873" s="18">
        <v>0</v>
      </c>
      <c r="O873" s="18">
        <v>0</v>
      </c>
      <c r="P873" s="18">
        <v>0</v>
      </c>
      <c r="Q873" s="18">
        <v>0</v>
      </c>
      <c r="R873" s="18">
        <v>0</v>
      </c>
      <c r="S873" s="18">
        <v>0</v>
      </c>
      <c r="T873" s="18">
        <v>0</v>
      </c>
      <c r="U873" s="18">
        <v>0</v>
      </c>
      <c r="V873" s="18">
        <v>0</v>
      </c>
      <c r="W873" s="62">
        <v>0</v>
      </c>
      <c r="X873" s="18">
        <v>0</v>
      </c>
      <c r="Y873" s="18">
        <v>0</v>
      </c>
      <c r="Z873" s="18">
        <v>0</v>
      </c>
      <c r="AA873" s="18">
        <v>0</v>
      </c>
      <c r="AB873" s="18">
        <v>0</v>
      </c>
      <c r="AC873" s="18">
        <v>0</v>
      </c>
      <c r="AD873" s="18">
        <v>0</v>
      </c>
      <c r="AE873" s="73">
        <v>0</v>
      </c>
      <c r="AF873" s="35">
        <v>0</v>
      </c>
      <c r="AG873" s="209">
        <v>202</v>
      </c>
      <c r="AH873" s="209">
        <v>598</v>
      </c>
      <c r="AI873" s="209">
        <v>674</v>
      </c>
      <c r="AJ873" s="18">
        <v>0</v>
      </c>
      <c r="AK873" s="18">
        <v>0</v>
      </c>
      <c r="AL873" s="18">
        <v>0</v>
      </c>
      <c r="AM873" s="18">
        <v>0</v>
      </c>
      <c r="AN873" s="18">
        <v>0</v>
      </c>
      <c r="AO873" s="18">
        <v>0</v>
      </c>
      <c r="AP873" s="18">
        <v>0</v>
      </c>
      <c r="AQ873" s="18">
        <v>0</v>
      </c>
      <c r="AR873" s="18">
        <v>0</v>
      </c>
      <c r="AS873" s="18">
        <v>0</v>
      </c>
      <c r="AT873" s="18">
        <v>0</v>
      </c>
      <c r="AU873" s="18">
        <v>0</v>
      </c>
      <c r="AV873" s="18">
        <v>0</v>
      </c>
      <c r="AW873" s="18">
        <v>0</v>
      </c>
      <c r="AX873" s="18">
        <v>0</v>
      </c>
      <c r="AY873" s="18">
        <v>0</v>
      </c>
      <c r="AZ873" s="18">
        <v>0</v>
      </c>
      <c r="BA873" s="18">
        <v>0</v>
      </c>
      <c r="BB873" s="18">
        <v>0</v>
      </c>
      <c r="BC873" s="18">
        <v>0</v>
      </c>
      <c r="BD873" s="18">
        <v>0</v>
      </c>
      <c r="BE873" s="18">
        <v>0</v>
      </c>
      <c r="BF873" s="18">
        <v>0</v>
      </c>
      <c r="BG873" s="18">
        <v>0</v>
      </c>
      <c r="BH873" s="18">
        <v>0</v>
      </c>
      <c r="BI873" s="18">
        <v>0</v>
      </c>
      <c r="BJ873" s="18">
        <v>0</v>
      </c>
      <c r="BK873" s="18">
        <v>0</v>
      </c>
      <c r="BL873" s="18">
        <v>0</v>
      </c>
      <c r="BM873" s="18">
        <v>0</v>
      </c>
      <c r="BN873" s="18">
        <v>0</v>
      </c>
      <c r="BO873" s="103"/>
      <c r="BP873">
        <f t="shared" si="2195"/>
        <v>0</v>
      </c>
      <c r="BQ873">
        <f t="shared" ref="BQ873" si="2202">IF($C873&lt;&gt;"",IF(E873&gt;0,1,0),0)</f>
        <v>0</v>
      </c>
      <c r="BR873">
        <f t="shared" ref="BR873" si="2203">IF($C873&lt;&gt;"",IF(F873&gt;0,1,0),0)</f>
        <v>0</v>
      </c>
      <c r="BS873">
        <f t="shared" ref="BS873" si="2204">IF($C873&lt;&gt;"",IF(G873&gt;0,1,0),0)</f>
        <v>0</v>
      </c>
      <c r="BT873">
        <f t="shared" ref="BT873" si="2205">IF($C873&lt;&gt;"",IF(H873&gt;0,1,0),0)</f>
        <v>0</v>
      </c>
      <c r="BU873">
        <f t="shared" ref="BU873" si="2206">IF($C873&lt;&gt;"",IF(I873&gt;0,1,0),0)</f>
        <v>0</v>
      </c>
      <c r="BV873">
        <f t="shared" ref="BV873" si="2207">IF($C873&lt;&gt;"",IF(J873&gt;0,1,0),0)</f>
        <v>0</v>
      </c>
      <c r="BW873">
        <f t="shared" ref="BW873" si="2208">IF($C873&lt;&gt;"",IF(K873&gt;0,1,0),0)</f>
        <v>0</v>
      </c>
      <c r="BX873">
        <f t="shared" ref="BX873" si="2209">IF($C873&lt;&gt;"",IF(L873&gt;0,1,0),0)</f>
        <v>0</v>
      </c>
      <c r="BY873">
        <f t="shared" ref="BY873" si="2210">IF($C873&lt;&gt;"",IF(M873&gt;0,1,0),0)</f>
        <v>0</v>
      </c>
      <c r="BZ873">
        <f t="shared" si="2196"/>
        <v>0</v>
      </c>
      <c r="CA873">
        <f t="shared" si="2196"/>
        <v>0</v>
      </c>
      <c r="CB873">
        <f t="shared" si="2196"/>
        <v>0</v>
      </c>
      <c r="CC873">
        <f t="shared" si="2196"/>
        <v>0</v>
      </c>
      <c r="CD873">
        <f t="shared" si="2196"/>
        <v>0</v>
      </c>
      <c r="CE873">
        <f t="shared" si="2196"/>
        <v>0</v>
      </c>
      <c r="CF873">
        <f t="shared" si="2196"/>
        <v>0</v>
      </c>
      <c r="CG873">
        <f t="shared" si="2196"/>
        <v>0</v>
      </c>
      <c r="CH873">
        <f t="shared" si="2196"/>
        <v>0</v>
      </c>
      <c r="CI873">
        <f t="shared" si="2196"/>
        <v>0</v>
      </c>
      <c r="CJ873">
        <f t="shared" si="2197"/>
        <v>0</v>
      </c>
      <c r="CK873">
        <f t="shared" si="2197"/>
        <v>0</v>
      </c>
      <c r="CL873">
        <f t="shared" si="2197"/>
        <v>0</v>
      </c>
      <c r="CM873">
        <f t="shared" si="2197"/>
        <v>0</v>
      </c>
      <c r="CN873">
        <f t="shared" si="2197"/>
        <v>0</v>
      </c>
      <c r="CO873">
        <f t="shared" si="2197"/>
        <v>0</v>
      </c>
      <c r="CP873">
        <f t="shared" si="2197"/>
        <v>0</v>
      </c>
      <c r="CQ873">
        <f t="shared" si="2197"/>
        <v>0</v>
      </c>
      <c r="CR873">
        <f t="shared" si="2197"/>
        <v>0</v>
      </c>
      <c r="CS873">
        <f t="shared" si="2197"/>
        <v>0</v>
      </c>
      <c r="CT873">
        <f t="shared" si="2198"/>
        <v>0</v>
      </c>
      <c r="CU873">
        <f t="shared" si="2198"/>
        <v>0</v>
      </c>
      <c r="CV873">
        <f t="shared" si="2198"/>
        <v>0</v>
      </c>
      <c r="CW873">
        <f t="shared" si="2198"/>
        <v>0</v>
      </c>
      <c r="CX873">
        <f t="shared" si="2198"/>
        <v>0</v>
      </c>
      <c r="CY873">
        <f t="shared" si="2198"/>
        <v>0</v>
      </c>
      <c r="CZ873">
        <f t="shared" si="2198"/>
        <v>0</v>
      </c>
      <c r="DA873">
        <f t="shared" si="2198"/>
        <v>0</v>
      </c>
      <c r="DB873">
        <f t="shared" si="2198"/>
        <v>0</v>
      </c>
      <c r="DC873">
        <f t="shared" si="2198"/>
        <v>0</v>
      </c>
      <c r="DD873">
        <f t="shared" si="2199"/>
        <v>0</v>
      </c>
      <c r="DE873">
        <f t="shared" si="2199"/>
        <v>0</v>
      </c>
      <c r="DF873">
        <f t="shared" si="2199"/>
        <v>0</v>
      </c>
      <c r="DG873">
        <f t="shared" si="2199"/>
        <v>0</v>
      </c>
      <c r="DH873">
        <f t="shared" si="2199"/>
        <v>0</v>
      </c>
      <c r="DI873">
        <f t="shared" si="2199"/>
        <v>0</v>
      </c>
      <c r="DJ873">
        <f t="shared" si="2199"/>
        <v>0</v>
      </c>
      <c r="DK873">
        <f t="shared" si="2199"/>
        <v>0</v>
      </c>
      <c r="DL873">
        <f t="shared" si="2199"/>
        <v>0</v>
      </c>
      <c r="DM873">
        <f t="shared" si="2199"/>
        <v>0</v>
      </c>
      <c r="DN873">
        <f t="shared" si="2200"/>
        <v>0</v>
      </c>
      <c r="DO873">
        <f t="shared" si="2200"/>
        <v>0</v>
      </c>
      <c r="DP873">
        <f t="shared" si="2200"/>
        <v>0</v>
      </c>
      <c r="DQ873">
        <f t="shared" si="2200"/>
        <v>0</v>
      </c>
      <c r="DR873">
        <f t="shared" si="2200"/>
        <v>0</v>
      </c>
      <c r="DS873">
        <f t="shared" si="2200"/>
        <v>0</v>
      </c>
      <c r="DT873">
        <f t="shared" si="2200"/>
        <v>0</v>
      </c>
      <c r="DU873">
        <f t="shared" si="2200"/>
        <v>0</v>
      </c>
      <c r="DV873">
        <f t="shared" si="2200"/>
        <v>0</v>
      </c>
      <c r="DW873">
        <f t="shared" si="2200"/>
        <v>0</v>
      </c>
      <c r="DX873">
        <f t="shared" si="2201"/>
        <v>0</v>
      </c>
      <c r="DY873">
        <f t="shared" si="2201"/>
        <v>0</v>
      </c>
      <c r="DZ873">
        <f t="shared" si="2201"/>
        <v>0</v>
      </c>
    </row>
    <row r="874" spans="1:130">
      <c r="A874" s="106"/>
      <c r="B874" s="19" t="s">
        <v>2</v>
      </c>
      <c r="C874" s="97"/>
      <c r="D874" s="18">
        <v>0</v>
      </c>
      <c r="E874" s="18">
        <v>0</v>
      </c>
      <c r="F874" s="18">
        <v>0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120</v>
      </c>
      <c r="M874" s="18">
        <v>100</v>
      </c>
      <c r="N874" s="18">
        <v>0</v>
      </c>
      <c r="O874" s="18">
        <v>0</v>
      </c>
      <c r="P874" s="18">
        <v>0</v>
      </c>
      <c r="Q874" s="18">
        <v>0</v>
      </c>
      <c r="R874" s="18">
        <v>0</v>
      </c>
      <c r="S874" s="18">
        <v>0</v>
      </c>
      <c r="T874" s="18">
        <v>0</v>
      </c>
      <c r="U874" s="18">
        <v>0</v>
      </c>
      <c r="V874" s="18">
        <v>478</v>
      </c>
      <c r="W874" s="62">
        <v>0</v>
      </c>
      <c r="X874" s="18">
        <v>0</v>
      </c>
      <c r="Y874" s="18">
        <v>0</v>
      </c>
      <c r="Z874" s="18">
        <v>0</v>
      </c>
      <c r="AA874" s="18">
        <v>590</v>
      </c>
      <c r="AB874" s="18">
        <v>640</v>
      </c>
      <c r="AC874" s="41" t="s">
        <v>16</v>
      </c>
      <c r="AD874" s="41" t="s">
        <v>16</v>
      </c>
      <c r="AE874" s="41" t="s">
        <v>16</v>
      </c>
      <c r="AF874" s="41" t="s">
        <v>16</v>
      </c>
      <c r="AG874" s="41" t="s">
        <v>16</v>
      </c>
      <c r="AH874" s="41" t="s">
        <v>16</v>
      </c>
      <c r="AI874" s="18">
        <v>4661</v>
      </c>
      <c r="AJ874" s="41" t="s">
        <v>16</v>
      </c>
      <c r="AK874" s="18">
        <v>1884</v>
      </c>
      <c r="AL874" s="41" t="s">
        <v>16</v>
      </c>
      <c r="AM874" s="41" t="s">
        <v>16</v>
      </c>
      <c r="AN874" s="18">
        <v>6723</v>
      </c>
      <c r="AO874" s="18">
        <v>0</v>
      </c>
      <c r="AP874" s="18">
        <v>0</v>
      </c>
      <c r="AQ874" s="18">
        <v>0</v>
      </c>
      <c r="AR874" s="18">
        <v>0</v>
      </c>
      <c r="AS874" s="18">
        <v>0</v>
      </c>
      <c r="AT874" s="18">
        <v>0</v>
      </c>
      <c r="AU874" s="18">
        <v>0</v>
      </c>
      <c r="AV874" s="18">
        <v>0</v>
      </c>
      <c r="AW874" s="18">
        <v>0</v>
      </c>
      <c r="AX874" s="18">
        <v>0</v>
      </c>
      <c r="AY874" s="18">
        <v>0</v>
      </c>
      <c r="AZ874" s="18">
        <v>0</v>
      </c>
      <c r="BA874" s="18">
        <v>0</v>
      </c>
      <c r="BB874" s="18">
        <v>0</v>
      </c>
      <c r="BC874" s="18">
        <v>0</v>
      </c>
      <c r="BD874" s="18">
        <v>0</v>
      </c>
      <c r="BE874" s="18">
        <v>0</v>
      </c>
      <c r="BF874" s="18">
        <v>0</v>
      </c>
      <c r="BG874" s="18">
        <v>0</v>
      </c>
      <c r="BH874" s="18">
        <v>0</v>
      </c>
      <c r="BI874" s="18">
        <v>0</v>
      </c>
      <c r="BJ874" s="118">
        <v>0</v>
      </c>
      <c r="BK874" s="118">
        <v>0</v>
      </c>
      <c r="BL874" s="118">
        <v>0</v>
      </c>
      <c r="BM874" s="118">
        <v>0</v>
      </c>
      <c r="BN874" s="118">
        <v>0</v>
      </c>
      <c r="BO874" s="103"/>
      <c r="BP874">
        <f t="shared" ref="BP874:BY878" si="2211">IF($C874&lt;&gt;"",IF(D874&gt;0,1,0),0)</f>
        <v>0</v>
      </c>
      <c r="BQ874">
        <f t="shared" si="2211"/>
        <v>0</v>
      </c>
      <c r="BR874">
        <f t="shared" si="2211"/>
        <v>0</v>
      </c>
      <c r="BS874">
        <f t="shared" si="2211"/>
        <v>0</v>
      </c>
      <c r="BT874">
        <f t="shared" si="2211"/>
        <v>0</v>
      </c>
      <c r="BU874">
        <f t="shared" si="2211"/>
        <v>0</v>
      </c>
      <c r="BV874">
        <f t="shared" si="2211"/>
        <v>0</v>
      </c>
      <c r="BW874">
        <f t="shared" si="2211"/>
        <v>0</v>
      </c>
      <c r="BX874">
        <f t="shared" si="2211"/>
        <v>0</v>
      </c>
      <c r="BY874">
        <f t="shared" si="2211"/>
        <v>0</v>
      </c>
      <c r="BZ874">
        <f t="shared" ref="BZ874:CI878" si="2212">IF($C874&lt;&gt;"",IF(N874&gt;0,1,0),0)</f>
        <v>0</v>
      </c>
      <c r="CA874">
        <f t="shared" si="2212"/>
        <v>0</v>
      </c>
      <c r="CB874">
        <f t="shared" si="2212"/>
        <v>0</v>
      </c>
      <c r="CC874">
        <f t="shared" si="2212"/>
        <v>0</v>
      </c>
      <c r="CD874">
        <f t="shared" si="2212"/>
        <v>0</v>
      </c>
      <c r="CE874">
        <f t="shared" si="2212"/>
        <v>0</v>
      </c>
      <c r="CF874">
        <f t="shared" si="2212"/>
        <v>0</v>
      </c>
      <c r="CG874">
        <f t="shared" si="2212"/>
        <v>0</v>
      </c>
      <c r="CH874">
        <f t="shared" si="2212"/>
        <v>0</v>
      </c>
      <c r="CI874">
        <f t="shared" si="2212"/>
        <v>0</v>
      </c>
      <c r="CJ874">
        <f t="shared" ref="CJ874:CS878" si="2213">IF($C874&lt;&gt;"",IF(X874&gt;0,1,0),0)</f>
        <v>0</v>
      </c>
      <c r="CK874">
        <f t="shared" si="2213"/>
        <v>0</v>
      </c>
      <c r="CL874">
        <f t="shared" si="2213"/>
        <v>0</v>
      </c>
      <c r="CM874">
        <f t="shared" si="2213"/>
        <v>0</v>
      </c>
      <c r="CN874">
        <f t="shared" si="2213"/>
        <v>0</v>
      </c>
      <c r="CO874">
        <f t="shared" si="2213"/>
        <v>0</v>
      </c>
      <c r="CP874">
        <f t="shared" si="2213"/>
        <v>0</v>
      </c>
      <c r="CQ874">
        <f t="shared" si="2213"/>
        <v>0</v>
      </c>
      <c r="CR874">
        <f t="shared" si="2213"/>
        <v>0</v>
      </c>
      <c r="CS874">
        <f t="shared" si="2213"/>
        <v>0</v>
      </c>
      <c r="CT874">
        <f t="shared" ref="CT874:DC878" si="2214">IF($C874&lt;&gt;"",IF(AH874&gt;0,1,0),0)</f>
        <v>0</v>
      </c>
      <c r="CU874">
        <f t="shared" si="2214"/>
        <v>0</v>
      </c>
      <c r="CV874">
        <f t="shared" si="2214"/>
        <v>0</v>
      </c>
      <c r="CW874">
        <f t="shared" si="2214"/>
        <v>0</v>
      </c>
      <c r="CX874">
        <f t="shared" si="2214"/>
        <v>0</v>
      </c>
      <c r="CY874">
        <f t="shared" si="2214"/>
        <v>0</v>
      </c>
      <c r="CZ874">
        <f t="shared" si="2214"/>
        <v>0</v>
      </c>
      <c r="DA874">
        <f t="shared" si="2214"/>
        <v>0</v>
      </c>
      <c r="DB874">
        <f t="shared" si="2214"/>
        <v>0</v>
      </c>
      <c r="DC874">
        <f t="shared" si="2214"/>
        <v>0</v>
      </c>
      <c r="DD874">
        <f t="shared" ref="DD874:DM878" si="2215">IF($C874&lt;&gt;"",IF(AR874&gt;0,1,0),0)</f>
        <v>0</v>
      </c>
      <c r="DE874">
        <f t="shared" si="2215"/>
        <v>0</v>
      </c>
      <c r="DF874">
        <f t="shared" si="2215"/>
        <v>0</v>
      </c>
      <c r="DG874">
        <f t="shared" si="2215"/>
        <v>0</v>
      </c>
      <c r="DH874">
        <f t="shared" si="2215"/>
        <v>0</v>
      </c>
      <c r="DI874">
        <f t="shared" si="2215"/>
        <v>0</v>
      </c>
      <c r="DJ874">
        <f t="shared" si="2215"/>
        <v>0</v>
      </c>
      <c r="DK874">
        <f t="shared" si="2215"/>
        <v>0</v>
      </c>
      <c r="DL874">
        <f t="shared" si="2215"/>
        <v>0</v>
      </c>
      <c r="DM874">
        <f t="shared" si="2215"/>
        <v>0</v>
      </c>
      <c r="DN874">
        <f t="shared" ref="DN874:DW878" si="2216">IF($C874&lt;&gt;"",IF(BB874&gt;0,1,0),0)</f>
        <v>0</v>
      </c>
      <c r="DO874">
        <f t="shared" si="2216"/>
        <v>0</v>
      </c>
      <c r="DP874">
        <f t="shared" si="2216"/>
        <v>0</v>
      </c>
      <c r="DQ874">
        <f t="shared" si="2216"/>
        <v>0</v>
      </c>
      <c r="DR874">
        <f t="shared" si="2216"/>
        <v>0</v>
      </c>
      <c r="DS874">
        <f t="shared" si="2216"/>
        <v>0</v>
      </c>
      <c r="DT874">
        <f t="shared" si="2216"/>
        <v>0</v>
      </c>
      <c r="DU874">
        <f t="shared" si="2216"/>
        <v>0</v>
      </c>
      <c r="DV874">
        <f t="shared" si="2216"/>
        <v>0</v>
      </c>
      <c r="DW874">
        <f t="shared" si="2216"/>
        <v>0</v>
      </c>
      <c r="DX874">
        <f t="shared" ref="DX874:DZ878" si="2217">IF($C874&lt;&gt;"",IF(BL874&gt;0,1,0),0)</f>
        <v>0</v>
      </c>
      <c r="DY874">
        <f t="shared" si="2217"/>
        <v>0</v>
      </c>
      <c r="DZ874">
        <f t="shared" si="2217"/>
        <v>0</v>
      </c>
    </row>
    <row r="875" spans="1:130">
      <c r="A875" s="106" t="str">
        <f>IF(LEFT(B876,1)&lt;&gt;"",IF(LEFT(B876,1)&lt;&gt;" ",COUNT($A$66:A870)+1,""),"")</f>
        <v/>
      </c>
      <c r="B875" s="59" t="s">
        <v>3</v>
      </c>
      <c r="C875" s="97"/>
      <c r="D875" s="18">
        <v>0</v>
      </c>
      <c r="E875" s="18">
        <v>0</v>
      </c>
      <c r="F875" s="18">
        <v>0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18">
        <v>0</v>
      </c>
      <c r="N875" s="18">
        <v>0</v>
      </c>
      <c r="O875" s="18">
        <v>0</v>
      </c>
      <c r="P875" s="18">
        <v>0</v>
      </c>
      <c r="Q875" s="18">
        <v>0</v>
      </c>
      <c r="R875" s="18">
        <v>0</v>
      </c>
      <c r="S875" s="18">
        <v>0</v>
      </c>
      <c r="T875" s="18">
        <v>0</v>
      </c>
      <c r="U875" s="18">
        <v>0</v>
      </c>
      <c r="V875" s="18">
        <v>0</v>
      </c>
      <c r="W875" s="18">
        <v>0</v>
      </c>
      <c r="X875" s="18">
        <v>0</v>
      </c>
      <c r="Y875" s="18">
        <v>0</v>
      </c>
      <c r="Z875" s="18">
        <v>60.588000000000001</v>
      </c>
      <c r="AA875" s="41" t="s">
        <v>16</v>
      </c>
      <c r="AB875" s="41" t="s">
        <v>16</v>
      </c>
      <c r="AC875" s="18">
        <v>583.11900000000003</v>
      </c>
      <c r="AD875" s="18">
        <v>1150.336</v>
      </c>
      <c r="AE875" s="18">
        <v>1975.491</v>
      </c>
      <c r="AF875" s="18">
        <f>3294.723-AF872</f>
        <v>2977.723</v>
      </c>
      <c r="AG875" s="18">
        <f>3731.456-AG872-AG873</f>
        <v>3270.4560000000001</v>
      </c>
      <c r="AH875" s="18">
        <f>3731.456-AH872-AH873</f>
        <v>2373.4560000000001</v>
      </c>
      <c r="AI875" s="41" t="s">
        <v>16</v>
      </c>
      <c r="AJ875" s="41" t="s">
        <v>16</v>
      </c>
      <c r="AK875" s="41" t="s">
        <v>16</v>
      </c>
      <c r="AL875" s="41" t="s">
        <v>16</v>
      </c>
      <c r="AM875" s="18">
        <v>2021.6929999999998</v>
      </c>
      <c r="AN875" s="18">
        <v>375</v>
      </c>
      <c r="AO875" s="18">
        <v>737.75300000000004</v>
      </c>
      <c r="AP875" s="18">
        <v>4857.9320000000007</v>
      </c>
      <c r="AQ875" s="18">
        <v>489.74099999999999</v>
      </c>
      <c r="AR875" s="18">
        <v>31.8926704</v>
      </c>
      <c r="AS875" s="18">
        <v>46.575314900000009</v>
      </c>
      <c r="AT875" s="18">
        <v>59.795053899999999</v>
      </c>
      <c r="AU875" s="18">
        <v>70.369973400000006</v>
      </c>
      <c r="AV875" s="18">
        <v>61.438491499999998</v>
      </c>
      <c r="AW875" s="18">
        <v>78.937765200000001</v>
      </c>
      <c r="AX875" s="18">
        <v>73.603543699999989</v>
      </c>
      <c r="AY875" s="18">
        <v>80.494675400000006</v>
      </c>
      <c r="AZ875" s="18">
        <v>82.486307299999993</v>
      </c>
      <c r="BA875" s="18">
        <v>58.888931400000004</v>
      </c>
      <c r="BB875" s="18">
        <v>14.497677300000001</v>
      </c>
      <c r="BC875" s="18">
        <v>47.269835399999998</v>
      </c>
      <c r="BD875" s="18">
        <v>17.220614100000002</v>
      </c>
      <c r="BE875" s="25">
        <v>3.3640145000000001</v>
      </c>
      <c r="BF875" s="18">
        <v>493.74836830000004</v>
      </c>
      <c r="BG875" s="18">
        <v>350.88799999999998</v>
      </c>
      <c r="BH875" s="18">
        <v>610.69299999999998</v>
      </c>
      <c r="BI875" s="18">
        <v>0</v>
      </c>
      <c r="BJ875" s="118">
        <v>0</v>
      </c>
      <c r="BK875" s="118">
        <v>0</v>
      </c>
      <c r="BL875" s="118">
        <v>0</v>
      </c>
      <c r="BM875" s="118">
        <v>0</v>
      </c>
      <c r="BN875" s="118">
        <v>0</v>
      </c>
      <c r="BO875" s="103"/>
      <c r="BP875">
        <f t="shared" si="2211"/>
        <v>0</v>
      </c>
      <c r="BQ875">
        <f t="shared" si="2211"/>
        <v>0</v>
      </c>
      <c r="BR875">
        <f t="shared" si="2211"/>
        <v>0</v>
      </c>
      <c r="BS875">
        <f t="shared" si="2211"/>
        <v>0</v>
      </c>
      <c r="BT875">
        <f t="shared" si="2211"/>
        <v>0</v>
      </c>
      <c r="BU875">
        <f t="shared" si="2211"/>
        <v>0</v>
      </c>
      <c r="BV875">
        <f t="shared" si="2211"/>
        <v>0</v>
      </c>
      <c r="BW875">
        <f t="shared" si="2211"/>
        <v>0</v>
      </c>
      <c r="BX875">
        <f t="shared" si="2211"/>
        <v>0</v>
      </c>
      <c r="BY875">
        <f t="shared" si="2211"/>
        <v>0</v>
      </c>
      <c r="BZ875">
        <f t="shared" si="2212"/>
        <v>0</v>
      </c>
      <c r="CA875">
        <f t="shared" si="2212"/>
        <v>0</v>
      </c>
      <c r="CB875">
        <f t="shared" si="2212"/>
        <v>0</v>
      </c>
      <c r="CC875">
        <f t="shared" si="2212"/>
        <v>0</v>
      </c>
      <c r="CD875">
        <f t="shared" si="2212"/>
        <v>0</v>
      </c>
      <c r="CE875">
        <f t="shared" si="2212"/>
        <v>0</v>
      </c>
      <c r="CF875">
        <f t="shared" si="2212"/>
        <v>0</v>
      </c>
      <c r="CG875">
        <f t="shared" si="2212"/>
        <v>0</v>
      </c>
      <c r="CH875">
        <f t="shared" si="2212"/>
        <v>0</v>
      </c>
      <c r="CI875">
        <f t="shared" si="2212"/>
        <v>0</v>
      </c>
      <c r="CJ875">
        <f t="shared" si="2213"/>
        <v>0</v>
      </c>
      <c r="CK875">
        <f t="shared" si="2213"/>
        <v>0</v>
      </c>
      <c r="CL875">
        <f t="shared" si="2213"/>
        <v>0</v>
      </c>
      <c r="CM875">
        <f t="shared" si="2213"/>
        <v>0</v>
      </c>
      <c r="CN875">
        <f t="shared" si="2213"/>
        <v>0</v>
      </c>
      <c r="CO875">
        <f t="shared" si="2213"/>
        <v>0</v>
      </c>
      <c r="CP875">
        <f t="shared" si="2213"/>
        <v>0</v>
      </c>
      <c r="CQ875">
        <f t="shared" si="2213"/>
        <v>0</v>
      </c>
      <c r="CR875">
        <f t="shared" si="2213"/>
        <v>0</v>
      </c>
      <c r="CS875">
        <f t="shared" si="2213"/>
        <v>0</v>
      </c>
      <c r="CT875">
        <f t="shared" si="2214"/>
        <v>0</v>
      </c>
      <c r="CU875">
        <f t="shared" si="2214"/>
        <v>0</v>
      </c>
      <c r="CV875">
        <f t="shared" si="2214"/>
        <v>0</v>
      </c>
      <c r="CW875">
        <f t="shared" si="2214"/>
        <v>0</v>
      </c>
      <c r="CX875">
        <f t="shared" si="2214"/>
        <v>0</v>
      </c>
      <c r="CY875">
        <f t="shared" si="2214"/>
        <v>0</v>
      </c>
      <c r="CZ875">
        <f t="shared" si="2214"/>
        <v>0</v>
      </c>
      <c r="DA875">
        <f t="shared" si="2214"/>
        <v>0</v>
      </c>
      <c r="DB875">
        <f t="shared" si="2214"/>
        <v>0</v>
      </c>
      <c r="DC875">
        <f t="shared" si="2214"/>
        <v>0</v>
      </c>
      <c r="DD875">
        <f t="shared" si="2215"/>
        <v>0</v>
      </c>
      <c r="DE875">
        <f t="shared" si="2215"/>
        <v>0</v>
      </c>
      <c r="DF875">
        <f t="shared" si="2215"/>
        <v>0</v>
      </c>
      <c r="DG875">
        <f t="shared" si="2215"/>
        <v>0</v>
      </c>
      <c r="DH875">
        <f t="shared" si="2215"/>
        <v>0</v>
      </c>
      <c r="DI875">
        <f t="shared" si="2215"/>
        <v>0</v>
      </c>
      <c r="DJ875">
        <f t="shared" si="2215"/>
        <v>0</v>
      </c>
      <c r="DK875">
        <f t="shared" si="2215"/>
        <v>0</v>
      </c>
      <c r="DL875">
        <f t="shared" si="2215"/>
        <v>0</v>
      </c>
      <c r="DM875">
        <f t="shared" si="2215"/>
        <v>0</v>
      </c>
      <c r="DN875">
        <f t="shared" si="2216"/>
        <v>0</v>
      </c>
      <c r="DO875">
        <f t="shared" si="2216"/>
        <v>0</v>
      </c>
      <c r="DP875">
        <f t="shared" si="2216"/>
        <v>0</v>
      </c>
      <c r="DQ875">
        <f t="shared" si="2216"/>
        <v>0</v>
      </c>
      <c r="DR875">
        <f t="shared" si="2216"/>
        <v>0</v>
      </c>
      <c r="DS875">
        <f t="shared" si="2216"/>
        <v>0</v>
      </c>
      <c r="DT875">
        <f t="shared" si="2216"/>
        <v>0</v>
      </c>
      <c r="DU875">
        <f t="shared" si="2216"/>
        <v>0</v>
      </c>
      <c r="DV875">
        <f t="shared" si="2216"/>
        <v>0</v>
      </c>
      <c r="DW875">
        <f t="shared" si="2216"/>
        <v>0</v>
      </c>
      <c r="DX875">
        <f t="shared" si="2217"/>
        <v>0</v>
      </c>
      <c r="DY875">
        <f t="shared" si="2217"/>
        <v>0</v>
      </c>
      <c r="DZ875">
        <f t="shared" si="2217"/>
        <v>0</v>
      </c>
    </row>
    <row r="876" spans="1:130">
      <c r="A876" s="106"/>
      <c r="B876" s="19" t="s">
        <v>18</v>
      </c>
      <c r="C876" s="97"/>
      <c r="D876" s="18">
        <v>0</v>
      </c>
      <c r="E876" s="18">
        <v>0</v>
      </c>
      <c r="F876" s="18">
        <v>0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53</v>
      </c>
      <c r="M876" s="18">
        <v>0</v>
      </c>
      <c r="N876" s="18">
        <f>220+94+19.6+11+2.2</f>
        <v>346.8</v>
      </c>
      <c r="O876" s="18">
        <v>0</v>
      </c>
      <c r="P876" s="18">
        <v>0</v>
      </c>
      <c r="Q876" s="18">
        <v>0</v>
      </c>
      <c r="R876" s="18">
        <v>0</v>
      </c>
      <c r="S876" s="18">
        <v>0</v>
      </c>
      <c r="T876" s="18">
        <v>387</v>
      </c>
      <c r="U876" s="18">
        <v>0</v>
      </c>
      <c r="V876" s="18">
        <v>386</v>
      </c>
      <c r="W876" s="18">
        <f>821+368</f>
        <v>1189</v>
      </c>
      <c r="X876" s="18">
        <v>340</v>
      </c>
      <c r="Y876" s="18">
        <v>0</v>
      </c>
      <c r="Z876" s="18">
        <v>0</v>
      </c>
      <c r="AA876" s="18">
        <v>2190</v>
      </c>
      <c r="AB876" s="18">
        <v>2500</v>
      </c>
      <c r="AC876" s="18">
        <v>2751.25</v>
      </c>
      <c r="AD876" s="18">
        <v>4724.9314514634034</v>
      </c>
      <c r="AE876" s="18">
        <v>5156.2605062681323</v>
      </c>
      <c r="AF876" s="18">
        <v>5698.1300567439202</v>
      </c>
      <c r="AG876" s="18">
        <v>6386.0124024048455</v>
      </c>
      <c r="AH876" s="18">
        <v>7087.1875651358632</v>
      </c>
      <c r="AI876" s="18">
        <v>7665.6064592700186</v>
      </c>
      <c r="AJ876" s="18">
        <v>8107.5769817575638</v>
      </c>
      <c r="AK876" s="18">
        <v>8520.8814973750013</v>
      </c>
      <c r="AL876" s="18">
        <v>9092.3372500000005</v>
      </c>
      <c r="AM876" s="18">
        <v>9842.1</v>
      </c>
      <c r="AN876" s="18">
        <v>10600</v>
      </c>
      <c r="AO876" s="18">
        <v>10600</v>
      </c>
      <c r="AP876" s="18">
        <v>0</v>
      </c>
      <c r="AQ876" s="18">
        <v>0</v>
      </c>
      <c r="AR876" s="18">
        <v>0</v>
      </c>
      <c r="AS876" s="18">
        <v>0</v>
      </c>
      <c r="AT876" s="18">
        <v>0</v>
      </c>
      <c r="AU876" s="18">
        <v>0</v>
      </c>
      <c r="AV876" s="18">
        <v>0</v>
      </c>
      <c r="AW876" s="18">
        <v>0</v>
      </c>
      <c r="AX876" s="18">
        <v>0</v>
      </c>
      <c r="AY876" s="18">
        <v>0</v>
      </c>
      <c r="AZ876" s="18">
        <v>0</v>
      </c>
      <c r="BA876" s="18">
        <v>0</v>
      </c>
      <c r="BB876" s="18">
        <v>0</v>
      </c>
      <c r="BC876" s="18">
        <v>0</v>
      </c>
      <c r="BD876" s="18">
        <v>0</v>
      </c>
      <c r="BE876" s="25">
        <v>0</v>
      </c>
      <c r="BF876" s="18">
        <v>0</v>
      </c>
      <c r="BG876" s="18">
        <v>0</v>
      </c>
      <c r="BH876" s="18">
        <v>0</v>
      </c>
      <c r="BI876" s="18">
        <v>0</v>
      </c>
      <c r="BJ876" s="118">
        <v>0</v>
      </c>
      <c r="BK876" s="118">
        <v>0</v>
      </c>
      <c r="BL876" s="118">
        <v>0</v>
      </c>
      <c r="BM876" s="118">
        <v>0</v>
      </c>
      <c r="BN876" s="118">
        <v>0</v>
      </c>
      <c r="BO876" s="103"/>
      <c r="BP876">
        <f t="shared" si="2211"/>
        <v>0</v>
      </c>
      <c r="BQ876">
        <f t="shared" si="2211"/>
        <v>0</v>
      </c>
      <c r="BR876">
        <f t="shared" si="2211"/>
        <v>0</v>
      </c>
      <c r="BS876">
        <f t="shared" si="2211"/>
        <v>0</v>
      </c>
      <c r="BT876">
        <f t="shared" si="2211"/>
        <v>0</v>
      </c>
      <c r="BU876">
        <f t="shared" si="2211"/>
        <v>0</v>
      </c>
      <c r="BV876">
        <f t="shared" si="2211"/>
        <v>0</v>
      </c>
      <c r="BW876">
        <f t="shared" si="2211"/>
        <v>0</v>
      </c>
      <c r="BX876">
        <f t="shared" si="2211"/>
        <v>0</v>
      </c>
      <c r="BY876">
        <f t="shared" si="2211"/>
        <v>0</v>
      </c>
      <c r="BZ876">
        <f t="shared" si="2212"/>
        <v>0</v>
      </c>
      <c r="CA876">
        <f t="shared" si="2212"/>
        <v>0</v>
      </c>
      <c r="CB876">
        <f t="shared" si="2212"/>
        <v>0</v>
      </c>
      <c r="CC876">
        <f t="shared" si="2212"/>
        <v>0</v>
      </c>
      <c r="CD876">
        <f t="shared" si="2212"/>
        <v>0</v>
      </c>
      <c r="CE876">
        <f t="shared" si="2212"/>
        <v>0</v>
      </c>
      <c r="CF876">
        <f t="shared" si="2212"/>
        <v>0</v>
      </c>
      <c r="CG876">
        <f t="shared" si="2212"/>
        <v>0</v>
      </c>
      <c r="CH876">
        <f t="shared" si="2212"/>
        <v>0</v>
      </c>
      <c r="CI876">
        <f t="shared" si="2212"/>
        <v>0</v>
      </c>
      <c r="CJ876">
        <f t="shared" si="2213"/>
        <v>0</v>
      </c>
      <c r="CK876">
        <f t="shared" si="2213"/>
        <v>0</v>
      </c>
      <c r="CL876">
        <f t="shared" si="2213"/>
        <v>0</v>
      </c>
      <c r="CM876">
        <f t="shared" si="2213"/>
        <v>0</v>
      </c>
      <c r="CN876">
        <f t="shared" si="2213"/>
        <v>0</v>
      </c>
      <c r="CO876">
        <f t="shared" si="2213"/>
        <v>0</v>
      </c>
      <c r="CP876">
        <f t="shared" si="2213"/>
        <v>0</v>
      </c>
      <c r="CQ876">
        <f t="shared" si="2213"/>
        <v>0</v>
      </c>
      <c r="CR876">
        <f t="shared" si="2213"/>
        <v>0</v>
      </c>
      <c r="CS876">
        <f t="shared" si="2213"/>
        <v>0</v>
      </c>
      <c r="CT876">
        <f t="shared" si="2214"/>
        <v>0</v>
      </c>
      <c r="CU876">
        <f t="shared" si="2214"/>
        <v>0</v>
      </c>
      <c r="CV876">
        <f t="shared" si="2214"/>
        <v>0</v>
      </c>
      <c r="CW876">
        <f t="shared" si="2214"/>
        <v>0</v>
      </c>
      <c r="CX876">
        <f t="shared" si="2214"/>
        <v>0</v>
      </c>
      <c r="CY876">
        <f t="shared" si="2214"/>
        <v>0</v>
      </c>
      <c r="CZ876">
        <f t="shared" si="2214"/>
        <v>0</v>
      </c>
      <c r="DA876">
        <f t="shared" si="2214"/>
        <v>0</v>
      </c>
      <c r="DB876">
        <f t="shared" si="2214"/>
        <v>0</v>
      </c>
      <c r="DC876">
        <f t="shared" si="2214"/>
        <v>0</v>
      </c>
      <c r="DD876">
        <f t="shared" si="2215"/>
        <v>0</v>
      </c>
      <c r="DE876">
        <f t="shared" si="2215"/>
        <v>0</v>
      </c>
      <c r="DF876">
        <f t="shared" si="2215"/>
        <v>0</v>
      </c>
      <c r="DG876">
        <f t="shared" si="2215"/>
        <v>0</v>
      </c>
      <c r="DH876">
        <f t="shared" si="2215"/>
        <v>0</v>
      </c>
      <c r="DI876">
        <f t="shared" si="2215"/>
        <v>0</v>
      </c>
      <c r="DJ876">
        <f t="shared" si="2215"/>
        <v>0</v>
      </c>
      <c r="DK876">
        <f t="shared" si="2215"/>
        <v>0</v>
      </c>
      <c r="DL876">
        <f t="shared" si="2215"/>
        <v>0</v>
      </c>
      <c r="DM876">
        <f t="shared" si="2215"/>
        <v>0</v>
      </c>
      <c r="DN876">
        <f t="shared" si="2216"/>
        <v>0</v>
      </c>
      <c r="DO876">
        <f t="shared" si="2216"/>
        <v>0</v>
      </c>
      <c r="DP876">
        <f t="shared" si="2216"/>
        <v>0</v>
      </c>
      <c r="DQ876">
        <f t="shared" si="2216"/>
        <v>0</v>
      </c>
      <c r="DR876">
        <f t="shared" si="2216"/>
        <v>0</v>
      </c>
      <c r="DS876">
        <f t="shared" si="2216"/>
        <v>0</v>
      </c>
      <c r="DT876">
        <f t="shared" si="2216"/>
        <v>0</v>
      </c>
      <c r="DU876">
        <f t="shared" si="2216"/>
        <v>0</v>
      </c>
      <c r="DV876">
        <f t="shared" si="2216"/>
        <v>0</v>
      </c>
      <c r="DW876">
        <f t="shared" si="2216"/>
        <v>0</v>
      </c>
      <c r="DX876">
        <f t="shared" si="2217"/>
        <v>0</v>
      </c>
      <c r="DY876">
        <f t="shared" si="2217"/>
        <v>0</v>
      </c>
      <c r="DZ876">
        <f t="shared" si="2217"/>
        <v>0</v>
      </c>
    </row>
    <row r="877" spans="1:130">
      <c r="A877" s="106"/>
      <c r="B877" s="59" t="s">
        <v>205</v>
      </c>
      <c r="C877" s="97"/>
      <c r="D877" s="18">
        <v>0</v>
      </c>
      <c r="E877" s="18">
        <v>0</v>
      </c>
      <c r="F877" s="18">
        <v>0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75</v>
      </c>
      <c r="M877" s="18">
        <v>0</v>
      </c>
      <c r="N877" s="18">
        <v>0</v>
      </c>
      <c r="O877" s="18">
        <v>0</v>
      </c>
      <c r="P877" s="18">
        <v>0</v>
      </c>
      <c r="Q877" s="18">
        <v>0</v>
      </c>
      <c r="R877" s="18">
        <v>0</v>
      </c>
      <c r="S877" s="18">
        <v>0</v>
      </c>
      <c r="T877" s="18">
        <v>0</v>
      </c>
      <c r="U877" s="18">
        <v>0</v>
      </c>
      <c r="V877" s="18">
        <v>0</v>
      </c>
      <c r="W877" s="18">
        <v>0</v>
      </c>
      <c r="X877" s="18">
        <v>1.2999999999999999E-2</v>
      </c>
      <c r="Y877" s="18">
        <v>2.4269999999999996</v>
      </c>
      <c r="Z877" s="18">
        <v>8.6719999999999988</v>
      </c>
      <c r="AA877" s="41" t="s">
        <v>16</v>
      </c>
      <c r="AB877" s="41" t="s">
        <v>16</v>
      </c>
      <c r="AC877" s="41" t="s">
        <v>16</v>
      </c>
      <c r="AD877" s="41" t="s">
        <v>16</v>
      </c>
      <c r="AE877" s="41" t="s">
        <v>16</v>
      </c>
      <c r="AF877" s="41" t="s">
        <v>16</v>
      </c>
      <c r="AG877" s="18">
        <v>116</v>
      </c>
      <c r="AH877" s="18">
        <v>369</v>
      </c>
      <c r="AI877" s="18">
        <v>763</v>
      </c>
      <c r="AJ877" s="41" t="s">
        <v>16</v>
      </c>
      <c r="AK877" s="41" t="s">
        <v>16</v>
      </c>
      <c r="AL877" s="41" t="s">
        <v>16</v>
      </c>
      <c r="AM877" s="41" t="s">
        <v>16</v>
      </c>
      <c r="AN877" s="41" t="s">
        <v>16</v>
      </c>
      <c r="AO877" s="41" t="s">
        <v>16</v>
      </c>
      <c r="AP877" s="18">
        <v>35.781999999999996</v>
      </c>
      <c r="AQ877" s="18">
        <v>11.522</v>
      </c>
      <c r="AR877" s="18">
        <v>11.1751568</v>
      </c>
      <c r="AS877" s="18">
        <v>16.029569599999999</v>
      </c>
      <c r="AT877" s="18">
        <v>19.012111000000001</v>
      </c>
      <c r="AU877" s="18">
        <v>11.882</v>
      </c>
      <c r="AV877" s="18">
        <v>12.321999999999999</v>
      </c>
      <c r="AW877" s="18">
        <v>11.054</v>
      </c>
      <c r="AX877" s="18">
        <v>1.8560000000000001</v>
      </c>
      <c r="AY877" s="18">
        <v>1.8560000000000001</v>
      </c>
      <c r="AZ877" s="18">
        <v>1.8560000000000001</v>
      </c>
      <c r="BA877" s="18">
        <v>1.8560000000000001</v>
      </c>
      <c r="BB877" s="18">
        <v>1.8560000000000001</v>
      </c>
      <c r="BC877" s="18">
        <v>0</v>
      </c>
      <c r="BD877" s="18">
        <v>0</v>
      </c>
      <c r="BE877" s="25">
        <v>0</v>
      </c>
      <c r="BF877" s="18">
        <v>0</v>
      </c>
      <c r="BG877" s="18">
        <v>0</v>
      </c>
      <c r="BH877" s="18">
        <v>0</v>
      </c>
      <c r="BI877" s="18">
        <v>0</v>
      </c>
      <c r="BJ877" s="118">
        <v>0</v>
      </c>
      <c r="BK877" s="118">
        <v>0</v>
      </c>
      <c r="BL877" s="118">
        <v>0</v>
      </c>
      <c r="BM877" s="118">
        <v>0</v>
      </c>
      <c r="BN877" s="118">
        <v>0</v>
      </c>
      <c r="BO877" s="103"/>
      <c r="BP877">
        <f t="shared" si="2211"/>
        <v>0</v>
      </c>
      <c r="BQ877">
        <f t="shared" si="2211"/>
        <v>0</v>
      </c>
      <c r="BR877">
        <f t="shared" si="2211"/>
        <v>0</v>
      </c>
      <c r="BS877">
        <f t="shared" si="2211"/>
        <v>0</v>
      </c>
      <c r="BT877">
        <f t="shared" si="2211"/>
        <v>0</v>
      </c>
      <c r="BU877">
        <f t="shared" si="2211"/>
        <v>0</v>
      </c>
      <c r="BV877">
        <f t="shared" si="2211"/>
        <v>0</v>
      </c>
      <c r="BW877">
        <f t="shared" si="2211"/>
        <v>0</v>
      </c>
      <c r="BX877">
        <f t="shared" si="2211"/>
        <v>0</v>
      </c>
      <c r="BY877">
        <f t="shared" si="2211"/>
        <v>0</v>
      </c>
      <c r="BZ877">
        <f t="shared" si="2212"/>
        <v>0</v>
      </c>
      <c r="CA877">
        <f t="shared" si="2212"/>
        <v>0</v>
      </c>
      <c r="CB877">
        <f t="shared" si="2212"/>
        <v>0</v>
      </c>
      <c r="CC877">
        <f t="shared" si="2212"/>
        <v>0</v>
      </c>
      <c r="CD877">
        <f t="shared" si="2212"/>
        <v>0</v>
      </c>
      <c r="CE877">
        <f t="shared" si="2212"/>
        <v>0</v>
      </c>
      <c r="CF877">
        <f t="shared" si="2212"/>
        <v>0</v>
      </c>
      <c r="CG877">
        <f t="shared" si="2212"/>
        <v>0</v>
      </c>
      <c r="CH877">
        <f t="shared" si="2212"/>
        <v>0</v>
      </c>
      <c r="CI877">
        <f t="shared" si="2212"/>
        <v>0</v>
      </c>
      <c r="CJ877">
        <f t="shared" si="2213"/>
        <v>0</v>
      </c>
      <c r="CK877">
        <f t="shared" si="2213"/>
        <v>0</v>
      </c>
      <c r="CL877">
        <f t="shared" si="2213"/>
        <v>0</v>
      </c>
      <c r="CM877">
        <f t="shared" si="2213"/>
        <v>0</v>
      </c>
      <c r="CN877">
        <f t="shared" si="2213"/>
        <v>0</v>
      </c>
      <c r="CO877">
        <f t="shared" si="2213"/>
        <v>0</v>
      </c>
      <c r="CP877">
        <f t="shared" si="2213"/>
        <v>0</v>
      </c>
      <c r="CQ877">
        <f t="shared" si="2213"/>
        <v>0</v>
      </c>
      <c r="CR877">
        <f t="shared" si="2213"/>
        <v>0</v>
      </c>
      <c r="CS877">
        <f t="shared" si="2213"/>
        <v>0</v>
      </c>
      <c r="CT877">
        <f t="shared" si="2214"/>
        <v>0</v>
      </c>
      <c r="CU877">
        <f t="shared" si="2214"/>
        <v>0</v>
      </c>
      <c r="CV877">
        <f t="shared" si="2214"/>
        <v>0</v>
      </c>
      <c r="CW877">
        <f t="shared" si="2214"/>
        <v>0</v>
      </c>
      <c r="CX877">
        <f t="shared" si="2214"/>
        <v>0</v>
      </c>
      <c r="CY877">
        <f t="shared" si="2214"/>
        <v>0</v>
      </c>
      <c r="CZ877">
        <f t="shared" si="2214"/>
        <v>0</v>
      </c>
      <c r="DA877">
        <f t="shared" si="2214"/>
        <v>0</v>
      </c>
      <c r="DB877">
        <f t="shared" si="2214"/>
        <v>0</v>
      </c>
      <c r="DC877">
        <f t="shared" si="2214"/>
        <v>0</v>
      </c>
      <c r="DD877">
        <f t="shared" si="2215"/>
        <v>0</v>
      </c>
      <c r="DE877">
        <f t="shared" si="2215"/>
        <v>0</v>
      </c>
      <c r="DF877">
        <f t="shared" si="2215"/>
        <v>0</v>
      </c>
      <c r="DG877">
        <f t="shared" si="2215"/>
        <v>0</v>
      </c>
      <c r="DH877">
        <f t="shared" si="2215"/>
        <v>0</v>
      </c>
      <c r="DI877">
        <f t="shared" si="2215"/>
        <v>0</v>
      </c>
      <c r="DJ877">
        <f t="shared" si="2215"/>
        <v>0</v>
      </c>
      <c r="DK877">
        <f t="shared" si="2215"/>
        <v>0</v>
      </c>
      <c r="DL877">
        <f t="shared" si="2215"/>
        <v>0</v>
      </c>
      <c r="DM877">
        <f t="shared" si="2215"/>
        <v>0</v>
      </c>
      <c r="DN877">
        <f t="shared" si="2216"/>
        <v>0</v>
      </c>
      <c r="DO877">
        <f t="shared" si="2216"/>
        <v>0</v>
      </c>
      <c r="DP877">
        <f t="shared" si="2216"/>
        <v>0</v>
      </c>
      <c r="DQ877">
        <f t="shared" si="2216"/>
        <v>0</v>
      </c>
      <c r="DR877">
        <f t="shared" si="2216"/>
        <v>0</v>
      </c>
      <c r="DS877">
        <f t="shared" si="2216"/>
        <v>0</v>
      </c>
      <c r="DT877">
        <f t="shared" si="2216"/>
        <v>0</v>
      </c>
      <c r="DU877">
        <f t="shared" si="2216"/>
        <v>0</v>
      </c>
      <c r="DV877">
        <f t="shared" si="2216"/>
        <v>0</v>
      </c>
      <c r="DW877">
        <f t="shared" si="2216"/>
        <v>0</v>
      </c>
      <c r="DX877">
        <f t="shared" si="2217"/>
        <v>0</v>
      </c>
      <c r="DY877">
        <f t="shared" si="2217"/>
        <v>0</v>
      </c>
      <c r="DZ877">
        <f t="shared" si="2217"/>
        <v>0</v>
      </c>
    </row>
    <row r="878" spans="1:130">
      <c r="A878" s="106"/>
      <c r="B878" s="109" t="s">
        <v>21</v>
      </c>
      <c r="C878" s="97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62"/>
      <c r="U878" s="62"/>
      <c r="V878" s="62"/>
      <c r="W878" s="62"/>
      <c r="X878" s="18">
        <v>46</v>
      </c>
      <c r="Y878" s="18">
        <v>31.502369668246445</v>
      </c>
      <c r="Z878" s="18">
        <v>19.045845272206304</v>
      </c>
      <c r="AA878" s="18">
        <v>8.155828220858897</v>
      </c>
      <c r="AB878" s="18">
        <v>3.8311239193083582</v>
      </c>
      <c r="AC878" s="18">
        <v>1.2113094424550566</v>
      </c>
      <c r="AD878" s="18">
        <v>1.2113094424550566</v>
      </c>
      <c r="AE878" s="18">
        <v>1.2113094424550566</v>
      </c>
      <c r="AF878" s="41" t="s">
        <v>16</v>
      </c>
      <c r="AG878" s="41" t="s">
        <v>16</v>
      </c>
      <c r="AH878" s="41" t="s">
        <v>16</v>
      </c>
      <c r="AI878" s="41" t="s">
        <v>16</v>
      </c>
      <c r="AJ878" s="41" t="s">
        <v>16</v>
      </c>
      <c r="AK878" s="41" t="s">
        <v>16</v>
      </c>
      <c r="AL878" s="41" t="s">
        <v>16</v>
      </c>
      <c r="AM878" s="41" t="s">
        <v>16</v>
      </c>
      <c r="AN878" s="41" t="s">
        <v>16</v>
      </c>
      <c r="AO878" s="41" t="s">
        <v>16</v>
      </c>
      <c r="AP878" s="41" t="s">
        <v>16</v>
      </c>
      <c r="AQ878" s="41" t="s">
        <v>16</v>
      </c>
      <c r="AR878" s="41" t="s">
        <v>16</v>
      </c>
      <c r="AS878" s="41" t="s">
        <v>16</v>
      </c>
      <c r="AT878" s="41" t="s">
        <v>16</v>
      </c>
      <c r="AU878" s="41" t="s">
        <v>16</v>
      </c>
      <c r="AV878" s="41" t="s">
        <v>16</v>
      </c>
      <c r="AW878" s="41" t="s">
        <v>16</v>
      </c>
      <c r="AX878" s="41" t="s">
        <v>16</v>
      </c>
      <c r="AY878" s="41" t="s">
        <v>16</v>
      </c>
      <c r="AZ878" s="41" t="s">
        <v>16</v>
      </c>
      <c r="BA878" s="216">
        <v>33.222630000000002</v>
      </c>
      <c r="BB878" s="18">
        <f>BA878*1.0722</f>
        <v>35.621303886000007</v>
      </c>
      <c r="BC878" s="18">
        <f>BB878*1.0722</f>
        <v>38.193162026569212</v>
      </c>
      <c r="BD878" s="18">
        <f t="shared" ref="BD878:BN878" si="2218">BC878*1.0722</f>
        <v>40.950708324887508</v>
      </c>
      <c r="BE878" s="18">
        <f t="shared" si="2218"/>
        <v>43.907349465944385</v>
      </c>
      <c r="BF878" s="18">
        <f t="shared" si="2218"/>
        <v>47.077460097385568</v>
      </c>
      <c r="BG878" s="18">
        <f t="shared" si="2218"/>
        <v>50.476452716416809</v>
      </c>
      <c r="BH878" s="18">
        <f t="shared" si="2218"/>
        <v>54.120852602542101</v>
      </c>
      <c r="BI878" s="18">
        <f t="shared" si="2218"/>
        <v>58.028378160445641</v>
      </c>
      <c r="BJ878" s="18">
        <f t="shared" si="2218"/>
        <v>62.218027063629819</v>
      </c>
      <c r="BK878" s="18">
        <f t="shared" si="2218"/>
        <v>66.710168617623893</v>
      </c>
      <c r="BL878" s="18">
        <f t="shared" si="2218"/>
        <v>71.526642791816343</v>
      </c>
      <c r="BM878" s="18">
        <f t="shared" si="2218"/>
        <v>76.690866401385492</v>
      </c>
      <c r="BN878" s="18">
        <f t="shared" si="2218"/>
        <v>82.227946955565528</v>
      </c>
      <c r="BO878" s="103"/>
      <c r="BP878">
        <f t="shared" si="2211"/>
        <v>0</v>
      </c>
      <c r="BQ878">
        <f t="shared" si="2211"/>
        <v>0</v>
      </c>
      <c r="BR878">
        <f t="shared" si="2211"/>
        <v>0</v>
      </c>
      <c r="BS878">
        <f t="shared" si="2211"/>
        <v>0</v>
      </c>
      <c r="BT878">
        <f t="shared" si="2211"/>
        <v>0</v>
      </c>
      <c r="BU878">
        <f t="shared" si="2211"/>
        <v>0</v>
      </c>
      <c r="BV878">
        <f t="shared" si="2211"/>
        <v>0</v>
      </c>
      <c r="BW878">
        <f t="shared" si="2211"/>
        <v>0</v>
      </c>
      <c r="BX878">
        <f t="shared" si="2211"/>
        <v>0</v>
      </c>
      <c r="BY878">
        <f t="shared" si="2211"/>
        <v>0</v>
      </c>
      <c r="BZ878">
        <f t="shared" si="2212"/>
        <v>0</v>
      </c>
      <c r="CA878">
        <f t="shared" si="2212"/>
        <v>0</v>
      </c>
      <c r="CB878">
        <f t="shared" si="2212"/>
        <v>0</v>
      </c>
      <c r="CC878">
        <f t="shared" si="2212"/>
        <v>0</v>
      </c>
      <c r="CD878">
        <f t="shared" si="2212"/>
        <v>0</v>
      </c>
      <c r="CE878">
        <f t="shared" si="2212"/>
        <v>0</v>
      </c>
      <c r="CF878">
        <f t="shared" si="2212"/>
        <v>0</v>
      </c>
      <c r="CG878">
        <f t="shared" si="2212"/>
        <v>0</v>
      </c>
      <c r="CH878">
        <f t="shared" si="2212"/>
        <v>0</v>
      </c>
      <c r="CI878">
        <f t="shared" si="2212"/>
        <v>0</v>
      </c>
      <c r="CJ878">
        <f t="shared" si="2213"/>
        <v>0</v>
      </c>
      <c r="CK878">
        <f t="shared" si="2213"/>
        <v>0</v>
      </c>
      <c r="CL878">
        <f t="shared" si="2213"/>
        <v>0</v>
      </c>
      <c r="CM878">
        <f t="shared" si="2213"/>
        <v>0</v>
      </c>
      <c r="CN878">
        <f t="shared" si="2213"/>
        <v>0</v>
      </c>
      <c r="CO878">
        <f t="shared" si="2213"/>
        <v>0</v>
      </c>
      <c r="CP878">
        <f t="shared" si="2213"/>
        <v>0</v>
      </c>
      <c r="CQ878">
        <f t="shared" si="2213"/>
        <v>0</v>
      </c>
      <c r="CR878">
        <f t="shared" si="2213"/>
        <v>0</v>
      </c>
      <c r="CS878">
        <f t="shared" si="2213"/>
        <v>0</v>
      </c>
      <c r="CT878">
        <f t="shared" si="2214"/>
        <v>0</v>
      </c>
      <c r="CU878">
        <f t="shared" si="2214"/>
        <v>0</v>
      </c>
      <c r="CV878">
        <f t="shared" si="2214"/>
        <v>0</v>
      </c>
      <c r="CW878">
        <f t="shared" si="2214"/>
        <v>0</v>
      </c>
      <c r="CX878">
        <f t="shared" si="2214"/>
        <v>0</v>
      </c>
      <c r="CY878">
        <f t="shared" si="2214"/>
        <v>0</v>
      </c>
      <c r="CZ878">
        <f t="shared" si="2214"/>
        <v>0</v>
      </c>
      <c r="DA878">
        <f t="shared" si="2214"/>
        <v>0</v>
      </c>
      <c r="DB878">
        <f t="shared" si="2214"/>
        <v>0</v>
      </c>
      <c r="DC878">
        <f t="shared" si="2214"/>
        <v>0</v>
      </c>
      <c r="DD878">
        <f t="shared" si="2215"/>
        <v>0</v>
      </c>
      <c r="DE878">
        <f t="shared" si="2215"/>
        <v>0</v>
      </c>
      <c r="DF878">
        <f t="shared" si="2215"/>
        <v>0</v>
      </c>
      <c r="DG878">
        <f t="shared" si="2215"/>
        <v>0</v>
      </c>
      <c r="DH878">
        <f t="shared" si="2215"/>
        <v>0</v>
      </c>
      <c r="DI878">
        <f t="shared" si="2215"/>
        <v>0</v>
      </c>
      <c r="DJ878">
        <f t="shared" si="2215"/>
        <v>0</v>
      </c>
      <c r="DK878">
        <f t="shared" si="2215"/>
        <v>0</v>
      </c>
      <c r="DL878">
        <f t="shared" si="2215"/>
        <v>0</v>
      </c>
      <c r="DM878">
        <f t="shared" si="2215"/>
        <v>0</v>
      </c>
      <c r="DN878">
        <f t="shared" si="2216"/>
        <v>0</v>
      </c>
      <c r="DO878">
        <f t="shared" si="2216"/>
        <v>0</v>
      </c>
      <c r="DP878">
        <f t="shared" si="2216"/>
        <v>0</v>
      </c>
      <c r="DQ878">
        <f t="shared" si="2216"/>
        <v>0</v>
      </c>
      <c r="DR878">
        <f t="shared" si="2216"/>
        <v>0</v>
      </c>
      <c r="DS878">
        <f t="shared" si="2216"/>
        <v>0</v>
      </c>
      <c r="DT878">
        <f t="shared" si="2216"/>
        <v>0</v>
      </c>
      <c r="DU878">
        <f t="shared" si="2216"/>
        <v>0</v>
      </c>
      <c r="DV878">
        <f t="shared" si="2216"/>
        <v>0</v>
      </c>
      <c r="DW878">
        <f t="shared" si="2216"/>
        <v>0</v>
      </c>
      <c r="DX878">
        <f t="shared" si="2217"/>
        <v>0</v>
      </c>
      <c r="DY878">
        <f t="shared" si="2217"/>
        <v>0</v>
      </c>
      <c r="DZ878">
        <f t="shared" si="2217"/>
        <v>0</v>
      </c>
    </row>
    <row r="879" spans="1:130" ht="15.75">
      <c r="A879" s="106"/>
      <c r="B879" s="37"/>
      <c r="C879" s="97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64"/>
      <c r="U879" s="64"/>
      <c r="V879" s="64"/>
      <c r="W879" s="64"/>
      <c r="X879" s="64"/>
      <c r="Y879" s="64"/>
      <c r="Z879" s="64"/>
      <c r="AA879" s="64"/>
      <c r="AB879" s="64"/>
      <c r="AC879" s="64"/>
      <c r="AD879" s="64"/>
      <c r="AE879" s="64"/>
      <c r="AF879" s="64"/>
      <c r="AG879" s="64"/>
      <c r="AH879" s="64"/>
      <c r="AI879" s="64"/>
      <c r="AJ879" s="64"/>
      <c r="AK879" s="64"/>
      <c r="AL879" s="64"/>
      <c r="AM879" s="64"/>
      <c r="AN879" s="64"/>
      <c r="AO879" s="64"/>
      <c r="AP879" s="64"/>
      <c r="AQ879" s="64"/>
      <c r="AR879" s="64"/>
      <c r="AS879" s="64"/>
      <c r="AT879" s="64"/>
      <c r="AU879" s="64"/>
      <c r="AV879" s="64"/>
      <c r="AW879" s="64"/>
      <c r="AX879" s="64"/>
      <c r="AY879" s="64"/>
      <c r="AZ879" s="64"/>
      <c r="BA879" s="64"/>
      <c r="BB879" s="64"/>
      <c r="BC879" s="64"/>
      <c r="BD879" s="64"/>
      <c r="BE879" s="64"/>
      <c r="BF879" s="64"/>
      <c r="BG879" s="64"/>
      <c r="BH879" s="2"/>
      <c r="BI879" s="2"/>
      <c r="BJ879" s="2"/>
      <c r="BK879" s="2"/>
      <c r="BL879" s="22"/>
      <c r="BM879" s="2"/>
      <c r="BN879" s="2"/>
      <c r="BO879" s="103"/>
    </row>
    <row r="880" spans="1:130">
      <c r="A880" s="105">
        <f>IF(LEFT(B880,1)&lt;&gt;"",IF(LEFT(B880,1)&lt;&gt;" ",COUNT($A$66:A879)+1,""),"")</f>
        <v>112</v>
      </c>
      <c r="B880" s="54" t="s">
        <v>117</v>
      </c>
      <c r="C880" s="97">
        <v>3</v>
      </c>
      <c r="D880" s="22">
        <f t="shared" ref="D880:AI880" si="2219">SUM(D881:D884)</f>
        <v>0</v>
      </c>
      <c r="E880" s="22">
        <f t="shared" si="2219"/>
        <v>0</v>
      </c>
      <c r="F880" s="22">
        <f t="shared" si="2219"/>
        <v>0</v>
      </c>
      <c r="G880" s="22">
        <f t="shared" si="2219"/>
        <v>0</v>
      </c>
      <c r="H880" s="22">
        <f t="shared" si="2219"/>
        <v>0</v>
      </c>
      <c r="I880" s="22">
        <f t="shared" si="2219"/>
        <v>0</v>
      </c>
      <c r="J880" s="22">
        <f t="shared" si="2219"/>
        <v>0</v>
      </c>
      <c r="K880" s="22">
        <f t="shared" si="2219"/>
        <v>0</v>
      </c>
      <c r="L880" s="22">
        <f t="shared" si="2219"/>
        <v>0</v>
      </c>
      <c r="M880" s="22">
        <f t="shared" si="2219"/>
        <v>0</v>
      </c>
      <c r="N880" s="22">
        <f t="shared" si="2219"/>
        <v>274.89999999999998</v>
      </c>
      <c r="O880" s="22">
        <f t="shared" si="2219"/>
        <v>0</v>
      </c>
      <c r="P880" s="22">
        <f t="shared" si="2219"/>
        <v>0</v>
      </c>
      <c r="Q880" s="22">
        <f t="shared" si="2219"/>
        <v>0</v>
      </c>
      <c r="R880" s="22">
        <f t="shared" si="2219"/>
        <v>0</v>
      </c>
      <c r="S880" s="22">
        <f t="shared" si="2219"/>
        <v>0</v>
      </c>
      <c r="T880" s="22">
        <f t="shared" si="2219"/>
        <v>0.11700000000000001</v>
      </c>
      <c r="U880" s="22">
        <f t="shared" si="2219"/>
        <v>0.14299999999999999</v>
      </c>
      <c r="V880" s="22">
        <f t="shared" si="2219"/>
        <v>0.17699999999999999</v>
      </c>
      <c r="W880" s="22">
        <f t="shared" si="2219"/>
        <v>0.54800000000000004</v>
      </c>
      <c r="X880" s="22">
        <f t="shared" si="2219"/>
        <v>0.49399999999999999</v>
      </c>
      <c r="Y880" s="22">
        <f t="shared" si="2219"/>
        <v>0.48399999999999999</v>
      </c>
      <c r="Z880" s="22">
        <f t="shared" si="2219"/>
        <v>0.71799999999999997</v>
      </c>
      <c r="AA880" s="22">
        <f t="shared" si="2219"/>
        <v>4259.1819999999998</v>
      </c>
      <c r="AB880" s="22">
        <f t="shared" si="2219"/>
        <v>5870.5829999999996</v>
      </c>
      <c r="AC880" s="22">
        <f t="shared" si="2219"/>
        <v>5568.06</v>
      </c>
      <c r="AD880" s="22">
        <f t="shared" si="2219"/>
        <v>10821.046</v>
      </c>
      <c r="AE880" s="22">
        <f t="shared" si="2219"/>
        <v>12854.295</v>
      </c>
      <c r="AF880" s="22">
        <f t="shared" si="2219"/>
        <v>3098.9569999999999</v>
      </c>
      <c r="AG880" s="22">
        <f t="shared" si="2219"/>
        <v>6499.3940000000002</v>
      </c>
      <c r="AH880" s="22">
        <f t="shared" si="2219"/>
        <v>14073.754000000001</v>
      </c>
      <c r="AI880" s="22">
        <f t="shared" si="2219"/>
        <v>12434.841</v>
      </c>
      <c r="AJ880" s="22">
        <f t="shared" ref="AJ880:BK880" si="2220">SUM(AJ881:AJ884)</f>
        <v>8353.6329999999998</v>
      </c>
      <c r="AK880" s="22">
        <f t="shared" si="2220"/>
        <v>281.13</v>
      </c>
      <c r="AL880" s="22">
        <f t="shared" si="2220"/>
        <v>585</v>
      </c>
      <c r="AM880" s="22">
        <f t="shared" si="2220"/>
        <v>0</v>
      </c>
      <c r="AN880" s="22">
        <f t="shared" si="2220"/>
        <v>0</v>
      </c>
      <c r="AO880" s="22">
        <f t="shared" si="2220"/>
        <v>0</v>
      </c>
      <c r="AP880" s="22">
        <f t="shared" si="2220"/>
        <v>1.65</v>
      </c>
      <c r="AQ880" s="22">
        <f t="shared" si="2220"/>
        <v>1004.146</v>
      </c>
      <c r="AR880" s="22">
        <f t="shared" si="2220"/>
        <v>1.2889999999999999</v>
      </c>
      <c r="AS880" s="22">
        <f t="shared" si="2220"/>
        <v>1.2889999999999999</v>
      </c>
      <c r="AT880" s="22">
        <f t="shared" si="2220"/>
        <v>1.2889999999999999</v>
      </c>
      <c r="AU880" s="22">
        <f t="shared" si="2220"/>
        <v>1.2889999999999999</v>
      </c>
      <c r="AV880" s="22">
        <f t="shared" si="2220"/>
        <v>0</v>
      </c>
      <c r="AW880" s="22">
        <f t="shared" si="2220"/>
        <v>1.3923281999999999</v>
      </c>
      <c r="AX880" s="22">
        <f t="shared" si="2220"/>
        <v>1.8385320000000001</v>
      </c>
      <c r="AY880" s="22">
        <f t="shared" si="2220"/>
        <v>0.1251285</v>
      </c>
      <c r="AZ880" s="22">
        <f t="shared" si="2220"/>
        <v>0.59727630000000009</v>
      </c>
      <c r="BA880" s="22">
        <f t="shared" si="2220"/>
        <v>0</v>
      </c>
      <c r="BB880" s="22">
        <f t="shared" si="2220"/>
        <v>0</v>
      </c>
      <c r="BC880" s="22">
        <f t="shared" si="2220"/>
        <v>0</v>
      </c>
      <c r="BD880" s="22">
        <f t="shared" si="2220"/>
        <v>0</v>
      </c>
      <c r="BE880" s="22">
        <f t="shared" si="2220"/>
        <v>0</v>
      </c>
      <c r="BF880" s="22">
        <f t="shared" ref="BF880" si="2221">SUM(BF881:BF884)</f>
        <v>0</v>
      </c>
      <c r="BG880" s="22">
        <f t="shared" si="2220"/>
        <v>0</v>
      </c>
      <c r="BH880" s="22">
        <f t="shared" si="2220"/>
        <v>0</v>
      </c>
      <c r="BI880" s="22">
        <f t="shared" si="2220"/>
        <v>0</v>
      </c>
      <c r="BJ880" s="22">
        <f t="shared" si="2220"/>
        <v>0</v>
      </c>
      <c r="BK880" s="22">
        <f t="shared" si="2220"/>
        <v>0</v>
      </c>
      <c r="BL880" s="22">
        <f>SUM(BL881:BL884)</f>
        <v>0</v>
      </c>
      <c r="BM880" s="22">
        <f>SUM(BM881:BM884)</f>
        <v>0</v>
      </c>
      <c r="BN880" s="22">
        <f>SUM(BN881:BN884)</f>
        <v>0</v>
      </c>
      <c r="BO880" s="103"/>
      <c r="BP880">
        <f t="shared" ref="BP880:CU880" si="2222">IF($C880&lt;&gt;"",IF(D880&gt;0,1,0),0)</f>
        <v>0</v>
      </c>
      <c r="BQ880">
        <f t="shared" si="2222"/>
        <v>0</v>
      </c>
      <c r="BR880">
        <f t="shared" si="2222"/>
        <v>0</v>
      </c>
      <c r="BS880">
        <f t="shared" si="2222"/>
        <v>0</v>
      </c>
      <c r="BT880">
        <f t="shared" si="2222"/>
        <v>0</v>
      </c>
      <c r="BU880">
        <f t="shared" si="2222"/>
        <v>0</v>
      </c>
      <c r="BV880">
        <f t="shared" si="2222"/>
        <v>0</v>
      </c>
      <c r="BW880">
        <f t="shared" si="2222"/>
        <v>0</v>
      </c>
      <c r="BX880">
        <f t="shared" si="2222"/>
        <v>0</v>
      </c>
      <c r="BY880">
        <f t="shared" si="2222"/>
        <v>0</v>
      </c>
      <c r="BZ880">
        <f t="shared" si="2222"/>
        <v>1</v>
      </c>
      <c r="CA880">
        <f t="shared" si="2222"/>
        <v>0</v>
      </c>
      <c r="CB880">
        <f t="shared" si="2222"/>
        <v>0</v>
      </c>
      <c r="CC880">
        <f t="shared" si="2222"/>
        <v>0</v>
      </c>
      <c r="CD880">
        <f t="shared" si="2222"/>
        <v>0</v>
      </c>
      <c r="CE880">
        <f t="shared" si="2222"/>
        <v>0</v>
      </c>
      <c r="CF880">
        <f t="shared" si="2222"/>
        <v>1</v>
      </c>
      <c r="CG880">
        <f t="shared" si="2222"/>
        <v>1</v>
      </c>
      <c r="CH880">
        <f t="shared" si="2222"/>
        <v>1</v>
      </c>
      <c r="CI880">
        <f t="shared" si="2222"/>
        <v>1</v>
      </c>
      <c r="CJ880">
        <f t="shared" si="2222"/>
        <v>1</v>
      </c>
      <c r="CK880">
        <f t="shared" si="2222"/>
        <v>1</v>
      </c>
      <c r="CL880">
        <f t="shared" si="2222"/>
        <v>1</v>
      </c>
      <c r="CM880">
        <f t="shared" si="2222"/>
        <v>1</v>
      </c>
      <c r="CN880">
        <f t="shared" si="2222"/>
        <v>1</v>
      </c>
      <c r="CO880">
        <f t="shared" si="2222"/>
        <v>1</v>
      </c>
      <c r="CP880">
        <f t="shared" si="2222"/>
        <v>1</v>
      </c>
      <c r="CQ880">
        <f t="shared" si="2222"/>
        <v>1</v>
      </c>
      <c r="CR880">
        <f t="shared" si="2222"/>
        <v>1</v>
      </c>
      <c r="CS880">
        <f t="shared" si="2222"/>
        <v>1</v>
      </c>
      <c r="CT880">
        <f t="shared" si="2222"/>
        <v>1</v>
      </c>
      <c r="CU880">
        <f t="shared" si="2222"/>
        <v>1</v>
      </c>
      <c r="CV880">
        <f t="shared" ref="CV880:DZ880" si="2223">IF($C880&lt;&gt;"",IF(AJ880&gt;0,1,0),0)</f>
        <v>1</v>
      </c>
      <c r="CW880">
        <f t="shared" si="2223"/>
        <v>1</v>
      </c>
      <c r="CX880">
        <f t="shared" si="2223"/>
        <v>1</v>
      </c>
      <c r="CY880">
        <f t="shared" si="2223"/>
        <v>0</v>
      </c>
      <c r="CZ880">
        <f t="shared" si="2223"/>
        <v>0</v>
      </c>
      <c r="DA880">
        <f t="shared" si="2223"/>
        <v>0</v>
      </c>
      <c r="DB880">
        <f t="shared" si="2223"/>
        <v>1</v>
      </c>
      <c r="DC880">
        <f t="shared" si="2223"/>
        <v>1</v>
      </c>
      <c r="DD880">
        <f t="shared" si="2223"/>
        <v>1</v>
      </c>
      <c r="DE880">
        <f t="shared" si="2223"/>
        <v>1</v>
      </c>
      <c r="DF880">
        <f t="shared" si="2223"/>
        <v>1</v>
      </c>
      <c r="DG880">
        <f t="shared" si="2223"/>
        <v>1</v>
      </c>
      <c r="DH880">
        <f t="shared" si="2223"/>
        <v>0</v>
      </c>
      <c r="DI880">
        <f t="shared" si="2223"/>
        <v>1</v>
      </c>
      <c r="DJ880">
        <f t="shared" si="2223"/>
        <v>1</v>
      </c>
      <c r="DK880">
        <f t="shared" si="2223"/>
        <v>1</v>
      </c>
      <c r="DL880">
        <f t="shared" si="2223"/>
        <v>1</v>
      </c>
      <c r="DM880">
        <f t="shared" si="2223"/>
        <v>0</v>
      </c>
      <c r="DN880">
        <f t="shared" si="2223"/>
        <v>0</v>
      </c>
      <c r="DO880">
        <f t="shared" si="2223"/>
        <v>0</v>
      </c>
      <c r="DP880">
        <f t="shared" si="2223"/>
        <v>0</v>
      </c>
      <c r="DQ880">
        <f t="shared" si="2223"/>
        <v>0</v>
      </c>
      <c r="DR880">
        <f t="shared" si="2223"/>
        <v>0</v>
      </c>
      <c r="DS880">
        <f t="shared" si="2223"/>
        <v>0</v>
      </c>
      <c r="DT880">
        <f t="shared" si="2223"/>
        <v>0</v>
      </c>
      <c r="DU880">
        <f t="shared" si="2223"/>
        <v>0</v>
      </c>
      <c r="DV880">
        <f t="shared" si="2223"/>
        <v>0</v>
      </c>
      <c r="DW880">
        <f t="shared" si="2223"/>
        <v>0</v>
      </c>
      <c r="DX880">
        <f t="shared" si="2223"/>
        <v>0</v>
      </c>
      <c r="DY880">
        <f t="shared" si="2223"/>
        <v>0</v>
      </c>
      <c r="DZ880">
        <f t="shared" si="2223"/>
        <v>0</v>
      </c>
    </row>
    <row r="881" spans="1:130">
      <c r="A881" s="106"/>
      <c r="B881" s="19" t="s">
        <v>2</v>
      </c>
      <c r="C881" s="97"/>
      <c r="D881" s="18">
        <v>0</v>
      </c>
      <c r="E881" s="18">
        <v>0</v>
      </c>
      <c r="F881" s="18">
        <v>0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18">
        <v>0</v>
      </c>
      <c r="N881" s="18">
        <v>0</v>
      </c>
      <c r="O881" s="18">
        <v>0</v>
      </c>
      <c r="P881" s="18">
        <v>0</v>
      </c>
      <c r="Q881" s="18">
        <v>0</v>
      </c>
      <c r="R881" s="18">
        <v>0</v>
      </c>
      <c r="S881" s="18">
        <v>0</v>
      </c>
      <c r="T881" s="18">
        <v>0</v>
      </c>
      <c r="U881" s="18">
        <v>0</v>
      </c>
      <c r="V881" s="18">
        <v>0</v>
      </c>
      <c r="W881" s="18">
        <v>0</v>
      </c>
      <c r="X881" s="18">
        <v>0</v>
      </c>
      <c r="Y881" s="18">
        <v>0</v>
      </c>
      <c r="Z881" s="18">
        <v>0</v>
      </c>
      <c r="AA881" s="41" t="s">
        <v>16</v>
      </c>
      <c r="AB881" s="18">
        <v>1000</v>
      </c>
      <c r="AC881" s="18">
        <v>0</v>
      </c>
      <c r="AD881" s="18">
        <v>1300</v>
      </c>
      <c r="AE881" s="18">
        <v>870</v>
      </c>
      <c r="AF881" s="41" t="s">
        <v>16</v>
      </c>
      <c r="AG881" s="18">
        <v>1859</v>
      </c>
      <c r="AH881" s="18">
        <v>0</v>
      </c>
      <c r="AI881" s="18">
        <v>1096</v>
      </c>
      <c r="AJ881" s="18">
        <v>0</v>
      </c>
      <c r="AK881" s="18">
        <v>0</v>
      </c>
      <c r="AL881" s="18">
        <v>585</v>
      </c>
      <c r="AM881" s="18">
        <v>0</v>
      </c>
      <c r="AN881" s="18">
        <v>0</v>
      </c>
      <c r="AO881" s="18">
        <v>0</v>
      </c>
      <c r="AP881" s="18">
        <v>0</v>
      </c>
      <c r="AQ881" s="18">
        <v>0</v>
      </c>
      <c r="AR881" s="18">
        <v>0</v>
      </c>
      <c r="AS881" s="18">
        <v>0</v>
      </c>
      <c r="AT881" s="18">
        <v>0</v>
      </c>
      <c r="AU881" s="18">
        <v>0</v>
      </c>
      <c r="AV881" s="18">
        <v>0</v>
      </c>
      <c r="AW881" s="18">
        <v>0</v>
      </c>
      <c r="AX881" s="18">
        <v>0</v>
      </c>
      <c r="AY881" s="18">
        <v>0</v>
      </c>
      <c r="AZ881" s="18">
        <v>0</v>
      </c>
      <c r="BA881" s="18">
        <v>0</v>
      </c>
      <c r="BB881" s="18">
        <v>0</v>
      </c>
      <c r="BC881" s="18">
        <v>0</v>
      </c>
      <c r="BD881" s="18">
        <v>0</v>
      </c>
      <c r="BE881" s="18">
        <v>0</v>
      </c>
      <c r="BF881" s="18">
        <v>0</v>
      </c>
      <c r="BG881" s="18">
        <v>0</v>
      </c>
      <c r="BH881" s="18">
        <v>0</v>
      </c>
      <c r="BI881" s="18">
        <v>0</v>
      </c>
      <c r="BJ881" s="118">
        <v>0</v>
      </c>
      <c r="BK881" s="118">
        <v>0</v>
      </c>
      <c r="BL881" s="118">
        <v>0</v>
      </c>
      <c r="BM881" s="118">
        <v>0</v>
      </c>
      <c r="BN881" s="118">
        <v>0</v>
      </c>
      <c r="BO881" s="103"/>
      <c r="BP881">
        <f t="shared" ref="BP881:BY884" si="2224">IF($C881&lt;&gt;"",IF(D881&gt;0,1,0),0)</f>
        <v>0</v>
      </c>
      <c r="BQ881">
        <f t="shared" si="2224"/>
        <v>0</v>
      </c>
      <c r="BR881">
        <f t="shared" si="2224"/>
        <v>0</v>
      </c>
      <c r="BS881">
        <f t="shared" si="2224"/>
        <v>0</v>
      </c>
      <c r="BT881">
        <f t="shared" si="2224"/>
        <v>0</v>
      </c>
      <c r="BU881">
        <f t="shared" si="2224"/>
        <v>0</v>
      </c>
      <c r="BV881">
        <f t="shared" si="2224"/>
        <v>0</v>
      </c>
      <c r="BW881">
        <f t="shared" si="2224"/>
        <v>0</v>
      </c>
      <c r="BX881">
        <f t="shared" si="2224"/>
        <v>0</v>
      </c>
      <c r="BY881">
        <f t="shared" si="2224"/>
        <v>0</v>
      </c>
      <c r="BZ881">
        <f t="shared" ref="BZ881:CI884" si="2225">IF($C881&lt;&gt;"",IF(N881&gt;0,1,0),0)</f>
        <v>0</v>
      </c>
      <c r="CA881">
        <f t="shared" si="2225"/>
        <v>0</v>
      </c>
      <c r="CB881">
        <f t="shared" si="2225"/>
        <v>0</v>
      </c>
      <c r="CC881">
        <f t="shared" si="2225"/>
        <v>0</v>
      </c>
      <c r="CD881">
        <f t="shared" si="2225"/>
        <v>0</v>
      </c>
      <c r="CE881">
        <f t="shared" si="2225"/>
        <v>0</v>
      </c>
      <c r="CF881">
        <f t="shared" si="2225"/>
        <v>0</v>
      </c>
      <c r="CG881">
        <f t="shared" si="2225"/>
        <v>0</v>
      </c>
      <c r="CH881">
        <f t="shared" si="2225"/>
        <v>0</v>
      </c>
      <c r="CI881">
        <f t="shared" si="2225"/>
        <v>0</v>
      </c>
      <c r="CJ881">
        <f t="shared" ref="CJ881:CS884" si="2226">IF($C881&lt;&gt;"",IF(X881&gt;0,1,0),0)</f>
        <v>0</v>
      </c>
      <c r="CK881">
        <f t="shared" si="2226"/>
        <v>0</v>
      </c>
      <c r="CL881">
        <f t="shared" si="2226"/>
        <v>0</v>
      </c>
      <c r="CM881">
        <f t="shared" si="2226"/>
        <v>0</v>
      </c>
      <c r="CN881">
        <f t="shared" si="2226"/>
        <v>0</v>
      </c>
      <c r="CO881">
        <f t="shared" si="2226"/>
        <v>0</v>
      </c>
      <c r="CP881">
        <f t="shared" si="2226"/>
        <v>0</v>
      </c>
      <c r="CQ881">
        <f t="shared" si="2226"/>
        <v>0</v>
      </c>
      <c r="CR881">
        <f t="shared" si="2226"/>
        <v>0</v>
      </c>
      <c r="CS881">
        <f t="shared" si="2226"/>
        <v>0</v>
      </c>
      <c r="CT881">
        <f t="shared" ref="CT881:DC884" si="2227">IF($C881&lt;&gt;"",IF(AH881&gt;0,1,0),0)</f>
        <v>0</v>
      </c>
      <c r="CU881">
        <f t="shared" si="2227"/>
        <v>0</v>
      </c>
      <c r="CV881">
        <f t="shared" si="2227"/>
        <v>0</v>
      </c>
      <c r="CW881">
        <f t="shared" si="2227"/>
        <v>0</v>
      </c>
      <c r="CX881">
        <f t="shared" si="2227"/>
        <v>0</v>
      </c>
      <c r="CY881">
        <f t="shared" si="2227"/>
        <v>0</v>
      </c>
      <c r="CZ881">
        <f t="shared" si="2227"/>
        <v>0</v>
      </c>
      <c r="DA881">
        <f t="shared" si="2227"/>
        <v>0</v>
      </c>
      <c r="DB881">
        <f t="shared" si="2227"/>
        <v>0</v>
      </c>
      <c r="DC881">
        <f t="shared" si="2227"/>
        <v>0</v>
      </c>
      <c r="DD881">
        <f t="shared" ref="DD881:DM884" si="2228">IF($C881&lt;&gt;"",IF(AR881&gt;0,1,0),0)</f>
        <v>0</v>
      </c>
      <c r="DE881">
        <f t="shared" si="2228"/>
        <v>0</v>
      </c>
      <c r="DF881">
        <f t="shared" si="2228"/>
        <v>0</v>
      </c>
      <c r="DG881">
        <f t="shared" si="2228"/>
        <v>0</v>
      </c>
      <c r="DH881">
        <f t="shared" si="2228"/>
        <v>0</v>
      </c>
      <c r="DI881">
        <f t="shared" si="2228"/>
        <v>0</v>
      </c>
      <c r="DJ881">
        <f t="shared" si="2228"/>
        <v>0</v>
      </c>
      <c r="DK881">
        <f t="shared" si="2228"/>
        <v>0</v>
      </c>
      <c r="DL881">
        <f t="shared" si="2228"/>
        <v>0</v>
      </c>
      <c r="DM881">
        <f t="shared" si="2228"/>
        <v>0</v>
      </c>
      <c r="DN881">
        <f t="shared" ref="DN881:DW884" si="2229">IF($C881&lt;&gt;"",IF(BB881&gt;0,1,0),0)</f>
        <v>0</v>
      </c>
      <c r="DO881">
        <f t="shared" si="2229"/>
        <v>0</v>
      </c>
      <c r="DP881">
        <f t="shared" si="2229"/>
        <v>0</v>
      </c>
      <c r="DQ881">
        <f t="shared" si="2229"/>
        <v>0</v>
      </c>
      <c r="DR881">
        <f t="shared" si="2229"/>
        <v>0</v>
      </c>
      <c r="DS881">
        <f t="shared" si="2229"/>
        <v>0</v>
      </c>
      <c r="DT881">
        <f t="shared" si="2229"/>
        <v>0</v>
      </c>
      <c r="DU881">
        <f t="shared" si="2229"/>
        <v>0</v>
      </c>
      <c r="DV881">
        <f t="shared" si="2229"/>
        <v>0</v>
      </c>
      <c r="DW881">
        <f t="shared" si="2229"/>
        <v>0</v>
      </c>
      <c r="DX881">
        <f t="shared" ref="DX881:DZ884" si="2230">IF($C881&lt;&gt;"",IF(BL880&gt;0,1,0),0)</f>
        <v>0</v>
      </c>
      <c r="DY881">
        <f t="shared" si="2230"/>
        <v>0</v>
      </c>
      <c r="DZ881">
        <f t="shared" si="2230"/>
        <v>0</v>
      </c>
    </row>
    <row r="882" spans="1:130">
      <c r="A882" s="106"/>
      <c r="B882" s="59" t="s">
        <v>3</v>
      </c>
      <c r="C882" s="97"/>
      <c r="D882" s="18">
        <v>0</v>
      </c>
      <c r="E882" s="18">
        <v>0</v>
      </c>
      <c r="F882" s="18">
        <v>0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18">
        <v>0</v>
      </c>
      <c r="N882" s="18">
        <v>0</v>
      </c>
      <c r="O882" s="18">
        <v>0</v>
      </c>
      <c r="P882" s="18">
        <v>0</v>
      </c>
      <c r="Q882" s="18">
        <v>0</v>
      </c>
      <c r="R882" s="18">
        <v>0</v>
      </c>
      <c r="S882" s="18">
        <v>0</v>
      </c>
      <c r="T882" s="18">
        <v>0</v>
      </c>
      <c r="U882" s="18">
        <v>0</v>
      </c>
      <c r="V882" s="18">
        <v>0</v>
      </c>
      <c r="W882" s="18">
        <v>0</v>
      </c>
      <c r="X882" s="18">
        <v>0</v>
      </c>
      <c r="Y882" s="18">
        <v>0</v>
      </c>
      <c r="Z882" s="18">
        <v>0</v>
      </c>
      <c r="AA882" s="18">
        <v>2.1819999999999999</v>
      </c>
      <c r="AB882" s="18">
        <v>13.582999999999998</v>
      </c>
      <c r="AC882" s="18">
        <v>5.0600000000000005</v>
      </c>
      <c r="AD882" s="18">
        <v>9.0459999999999994</v>
      </c>
      <c r="AE882" s="18">
        <v>9.2949999999999999</v>
      </c>
      <c r="AF882" s="18">
        <v>133.95699999999999</v>
      </c>
      <c r="AG882" s="18">
        <v>894.39400000000001</v>
      </c>
      <c r="AH882" s="18">
        <v>2098.7539999999999</v>
      </c>
      <c r="AI882" s="18">
        <v>702.84100000000001</v>
      </c>
      <c r="AJ882" s="18">
        <v>682.63300000000004</v>
      </c>
      <c r="AK882" s="18">
        <v>252.94199999999998</v>
      </c>
      <c r="AL882" s="18">
        <v>0</v>
      </c>
      <c r="AM882" s="18">
        <v>0</v>
      </c>
      <c r="AN882" s="18">
        <v>0</v>
      </c>
      <c r="AO882" s="18">
        <v>0</v>
      </c>
      <c r="AP882" s="18">
        <v>0.36099999999999999</v>
      </c>
      <c r="AQ882" s="18">
        <v>1002.857</v>
      </c>
      <c r="AR882" s="18">
        <v>0</v>
      </c>
      <c r="AS882" s="18">
        <v>0</v>
      </c>
      <c r="AT882" s="18">
        <v>0</v>
      </c>
      <c r="AU882" s="18">
        <v>0</v>
      </c>
      <c r="AV882" s="18">
        <v>0</v>
      </c>
      <c r="AW882" s="18">
        <v>0</v>
      </c>
      <c r="AX882" s="18">
        <v>1.8385320000000001</v>
      </c>
      <c r="AY882" s="18">
        <v>0</v>
      </c>
      <c r="AZ882" s="18">
        <v>0.54300000000000004</v>
      </c>
      <c r="BA882" s="18">
        <v>0</v>
      </c>
      <c r="BB882" s="18">
        <v>0</v>
      </c>
      <c r="BC882" s="18">
        <v>0</v>
      </c>
      <c r="BD882" s="18">
        <v>0</v>
      </c>
      <c r="BE882" s="25">
        <v>0</v>
      </c>
      <c r="BF882" s="18">
        <v>0</v>
      </c>
      <c r="BG882" s="18">
        <v>0</v>
      </c>
      <c r="BH882" s="18">
        <v>0</v>
      </c>
      <c r="BI882" s="18">
        <v>0</v>
      </c>
      <c r="BJ882" s="118">
        <v>0</v>
      </c>
      <c r="BK882" s="118">
        <v>0</v>
      </c>
      <c r="BL882" s="118">
        <v>0</v>
      </c>
      <c r="BM882" s="118">
        <v>0</v>
      </c>
      <c r="BN882" s="118">
        <v>0</v>
      </c>
      <c r="BO882" s="103"/>
      <c r="BP882">
        <f t="shared" si="2224"/>
        <v>0</v>
      </c>
      <c r="BQ882">
        <f t="shared" si="2224"/>
        <v>0</v>
      </c>
      <c r="BR882">
        <f t="shared" si="2224"/>
        <v>0</v>
      </c>
      <c r="BS882">
        <f t="shared" si="2224"/>
        <v>0</v>
      </c>
      <c r="BT882">
        <f t="shared" si="2224"/>
        <v>0</v>
      </c>
      <c r="BU882">
        <f t="shared" si="2224"/>
        <v>0</v>
      </c>
      <c r="BV882">
        <f t="shared" si="2224"/>
        <v>0</v>
      </c>
      <c r="BW882">
        <f t="shared" si="2224"/>
        <v>0</v>
      </c>
      <c r="BX882">
        <f t="shared" si="2224"/>
        <v>0</v>
      </c>
      <c r="BY882">
        <f t="shared" si="2224"/>
        <v>0</v>
      </c>
      <c r="BZ882">
        <f t="shared" si="2225"/>
        <v>0</v>
      </c>
      <c r="CA882">
        <f t="shared" si="2225"/>
        <v>0</v>
      </c>
      <c r="CB882">
        <f t="shared" si="2225"/>
        <v>0</v>
      </c>
      <c r="CC882">
        <f t="shared" si="2225"/>
        <v>0</v>
      </c>
      <c r="CD882">
        <f t="shared" si="2225"/>
        <v>0</v>
      </c>
      <c r="CE882">
        <f t="shared" si="2225"/>
        <v>0</v>
      </c>
      <c r="CF882">
        <f t="shared" si="2225"/>
        <v>0</v>
      </c>
      <c r="CG882">
        <f t="shared" si="2225"/>
        <v>0</v>
      </c>
      <c r="CH882">
        <f t="shared" si="2225"/>
        <v>0</v>
      </c>
      <c r="CI882">
        <f t="shared" si="2225"/>
        <v>0</v>
      </c>
      <c r="CJ882">
        <f t="shared" si="2226"/>
        <v>0</v>
      </c>
      <c r="CK882">
        <f t="shared" si="2226"/>
        <v>0</v>
      </c>
      <c r="CL882">
        <f t="shared" si="2226"/>
        <v>0</v>
      </c>
      <c r="CM882">
        <f t="shared" si="2226"/>
        <v>0</v>
      </c>
      <c r="CN882">
        <f t="shared" si="2226"/>
        <v>0</v>
      </c>
      <c r="CO882">
        <f t="shared" si="2226"/>
        <v>0</v>
      </c>
      <c r="CP882">
        <f t="shared" si="2226"/>
        <v>0</v>
      </c>
      <c r="CQ882">
        <f t="shared" si="2226"/>
        <v>0</v>
      </c>
      <c r="CR882">
        <f t="shared" si="2226"/>
        <v>0</v>
      </c>
      <c r="CS882">
        <f t="shared" si="2226"/>
        <v>0</v>
      </c>
      <c r="CT882">
        <f t="shared" si="2227"/>
        <v>0</v>
      </c>
      <c r="CU882">
        <f t="shared" si="2227"/>
        <v>0</v>
      </c>
      <c r="CV882">
        <f t="shared" si="2227"/>
        <v>0</v>
      </c>
      <c r="CW882">
        <f t="shared" si="2227"/>
        <v>0</v>
      </c>
      <c r="CX882">
        <f t="shared" si="2227"/>
        <v>0</v>
      </c>
      <c r="CY882">
        <f t="shared" si="2227"/>
        <v>0</v>
      </c>
      <c r="CZ882">
        <f t="shared" si="2227"/>
        <v>0</v>
      </c>
      <c r="DA882">
        <f t="shared" si="2227"/>
        <v>0</v>
      </c>
      <c r="DB882">
        <f t="shared" si="2227"/>
        <v>0</v>
      </c>
      <c r="DC882">
        <f t="shared" si="2227"/>
        <v>0</v>
      </c>
      <c r="DD882">
        <f t="shared" si="2228"/>
        <v>0</v>
      </c>
      <c r="DE882">
        <f t="shared" si="2228"/>
        <v>0</v>
      </c>
      <c r="DF882">
        <f t="shared" si="2228"/>
        <v>0</v>
      </c>
      <c r="DG882">
        <f t="shared" si="2228"/>
        <v>0</v>
      </c>
      <c r="DH882">
        <f t="shared" si="2228"/>
        <v>0</v>
      </c>
      <c r="DI882">
        <f t="shared" si="2228"/>
        <v>0</v>
      </c>
      <c r="DJ882">
        <f t="shared" si="2228"/>
        <v>0</v>
      </c>
      <c r="DK882">
        <f t="shared" si="2228"/>
        <v>0</v>
      </c>
      <c r="DL882">
        <f t="shared" si="2228"/>
        <v>0</v>
      </c>
      <c r="DM882">
        <f t="shared" si="2228"/>
        <v>0</v>
      </c>
      <c r="DN882">
        <f t="shared" si="2229"/>
        <v>0</v>
      </c>
      <c r="DO882">
        <f t="shared" si="2229"/>
        <v>0</v>
      </c>
      <c r="DP882">
        <f t="shared" si="2229"/>
        <v>0</v>
      </c>
      <c r="DQ882">
        <f t="shared" si="2229"/>
        <v>0</v>
      </c>
      <c r="DR882">
        <f t="shared" si="2229"/>
        <v>0</v>
      </c>
      <c r="DS882">
        <f t="shared" si="2229"/>
        <v>0</v>
      </c>
      <c r="DT882">
        <f t="shared" si="2229"/>
        <v>0</v>
      </c>
      <c r="DU882">
        <f t="shared" si="2229"/>
        <v>0</v>
      </c>
      <c r="DV882">
        <f t="shared" si="2229"/>
        <v>0</v>
      </c>
      <c r="DW882">
        <f t="shared" si="2229"/>
        <v>0</v>
      </c>
      <c r="DX882">
        <f t="shared" si="2230"/>
        <v>0</v>
      </c>
      <c r="DY882">
        <f t="shared" si="2230"/>
        <v>0</v>
      </c>
      <c r="DZ882">
        <f t="shared" si="2230"/>
        <v>0</v>
      </c>
    </row>
    <row r="883" spans="1:130">
      <c r="A883" s="106"/>
      <c r="B883" s="19" t="s">
        <v>18</v>
      </c>
      <c r="C883" s="97"/>
      <c r="D883" s="18">
        <v>0</v>
      </c>
      <c r="E883" s="18">
        <v>0</v>
      </c>
      <c r="F883" s="18">
        <v>0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18">
        <v>0</v>
      </c>
      <c r="N883" s="18">
        <f>247.4+27.5</f>
        <v>274.89999999999998</v>
      </c>
      <c r="O883" s="18">
        <v>0</v>
      </c>
      <c r="P883" s="18">
        <v>0</v>
      </c>
      <c r="Q883" s="18">
        <v>0</v>
      </c>
      <c r="R883" s="18">
        <v>0</v>
      </c>
      <c r="S883" s="18">
        <v>0</v>
      </c>
      <c r="T883" s="18">
        <v>0</v>
      </c>
      <c r="U883" s="18">
        <v>0</v>
      </c>
      <c r="V883" s="18">
        <v>0</v>
      </c>
      <c r="W883" s="18">
        <v>0</v>
      </c>
      <c r="X883" s="18">
        <v>0</v>
      </c>
      <c r="Y883" s="18">
        <v>0</v>
      </c>
      <c r="Z883" s="18">
        <v>0</v>
      </c>
      <c r="AA883" s="18">
        <v>4257</v>
      </c>
      <c r="AB883" s="18">
        <v>4857</v>
      </c>
      <c r="AC883" s="18">
        <v>5563</v>
      </c>
      <c r="AD883" s="18">
        <v>9512</v>
      </c>
      <c r="AE883" s="18">
        <v>11975</v>
      </c>
      <c r="AF883" s="18">
        <v>2965</v>
      </c>
      <c r="AG883" s="18">
        <v>3746</v>
      </c>
      <c r="AH883" s="18">
        <v>11975</v>
      </c>
      <c r="AI883" s="18">
        <v>10636</v>
      </c>
      <c r="AJ883" s="18">
        <v>7671</v>
      </c>
      <c r="AK883" s="18">
        <v>0</v>
      </c>
      <c r="AL883" s="18">
        <v>0</v>
      </c>
      <c r="AM883" s="18">
        <v>0</v>
      </c>
      <c r="AN883" s="18">
        <v>0</v>
      </c>
      <c r="AO883" s="18">
        <v>0</v>
      </c>
      <c r="AP883" s="18">
        <v>0</v>
      </c>
      <c r="AQ883" s="18">
        <v>0</v>
      </c>
      <c r="AR883" s="18">
        <v>0</v>
      </c>
      <c r="AS883" s="18">
        <v>0</v>
      </c>
      <c r="AT883" s="18">
        <v>0</v>
      </c>
      <c r="AU883" s="18">
        <v>0</v>
      </c>
      <c r="AV883" s="18">
        <v>0</v>
      </c>
      <c r="AW883" s="18">
        <v>0</v>
      </c>
      <c r="AX883" s="18">
        <v>0</v>
      </c>
      <c r="AY883" s="18">
        <v>0</v>
      </c>
      <c r="AZ883" s="18">
        <v>0</v>
      </c>
      <c r="BA883" s="18">
        <v>0</v>
      </c>
      <c r="BB883" s="18">
        <v>0</v>
      </c>
      <c r="BC883" s="18">
        <v>0</v>
      </c>
      <c r="BD883" s="18">
        <v>0</v>
      </c>
      <c r="BE883" s="25">
        <v>0</v>
      </c>
      <c r="BF883" s="18">
        <v>0</v>
      </c>
      <c r="BG883" s="18">
        <v>0</v>
      </c>
      <c r="BH883" s="18">
        <v>0</v>
      </c>
      <c r="BI883" s="18">
        <v>0</v>
      </c>
      <c r="BJ883" s="118">
        <v>0</v>
      </c>
      <c r="BK883" s="118">
        <v>0</v>
      </c>
      <c r="BL883" s="118">
        <v>0</v>
      </c>
      <c r="BM883" s="118">
        <v>0</v>
      </c>
      <c r="BN883" s="118">
        <v>0</v>
      </c>
      <c r="BO883" s="103"/>
      <c r="BP883">
        <f t="shared" si="2224"/>
        <v>0</v>
      </c>
      <c r="BQ883">
        <f t="shared" si="2224"/>
        <v>0</v>
      </c>
      <c r="BR883">
        <f t="shared" si="2224"/>
        <v>0</v>
      </c>
      <c r="BS883">
        <f t="shared" si="2224"/>
        <v>0</v>
      </c>
      <c r="BT883">
        <f t="shared" si="2224"/>
        <v>0</v>
      </c>
      <c r="BU883">
        <f t="shared" si="2224"/>
        <v>0</v>
      </c>
      <c r="BV883">
        <f t="shared" si="2224"/>
        <v>0</v>
      </c>
      <c r="BW883">
        <f t="shared" si="2224"/>
        <v>0</v>
      </c>
      <c r="BX883">
        <f t="shared" si="2224"/>
        <v>0</v>
      </c>
      <c r="BY883">
        <f t="shared" si="2224"/>
        <v>0</v>
      </c>
      <c r="BZ883">
        <f t="shared" si="2225"/>
        <v>0</v>
      </c>
      <c r="CA883">
        <f t="shared" si="2225"/>
        <v>0</v>
      </c>
      <c r="CB883">
        <f t="shared" si="2225"/>
        <v>0</v>
      </c>
      <c r="CC883">
        <f t="shared" si="2225"/>
        <v>0</v>
      </c>
      <c r="CD883">
        <f t="shared" si="2225"/>
        <v>0</v>
      </c>
      <c r="CE883">
        <f t="shared" si="2225"/>
        <v>0</v>
      </c>
      <c r="CF883">
        <f t="shared" si="2225"/>
        <v>0</v>
      </c>
      <c r="CG883">
        <f t="shared" si="2225"/>
        <v>0</v>
      </c>
      <c r="CH883">
        <f t="shared" si="2225"/>
        <v>0</v>
      </c>
      <c r="CI883">
        <f t="shared" si="2225"/>
        <v>0</v>
      </c>
      <c r="CJ883">
        <f t="shared" si="2226"/>
        <v>0</v>
      </c>
      <c r="CK883">
        <f t="shared" si="2226"/>
        <v>0</v>
      </c>
      <c r="CL883">
        <f t="shared" si="2226"/>
        <v>0</v>
      </c>
      <c r="CM883">
        <f t="shared" si="2226"/>
        <v>0</v>
      </c>
      <c r="CN883">
        <f t="shared" si="2226"/>
        <v>0</v>
      </c>
      <c r="CO883">
        <f t="shared" si="2226"/>
        <v>0</v>
      </c>
      <c r="CP883">
        <f t="shared" si="2226"/>
        <v>0</v>
      </c>
      <c r="CQ883">
        <f t="shared" si="2226"/>
        <v>0</v>
      </c>
      <c r="CR883">
        <f t="shared" si="2226"/>
        <v>0</v>
      </c>
      <c r="CS883">
        <f t="shared" si="2226"/>
        <v>0</v>
      </c>
      <c r="CT883">
        <f t="shared" si="2227"/>
        <v>0</v>
      </c>
      <c r="CU883">
        <f t="shared" si="2227"/>
        <v>0</v>
      </c>
      <c r="CV883">
        <f t="shared" si="2227"/>
        <v>0</v>
      </c>
      <c r="CW883">
        <f t="shared" si="2227"/>
        <v>0</v>
      </c>
      <c r="CX883">
        <f t="shared" si="2227"/>
        <v>0</v>
      </c>
      <c r="CY883">
        <f t="shared" si="2227"/>
        <v>0</v>
      </c>
      <c r="CZ883">
        <f t="shared" si="2227"/>
        <v>0</v>
      </c>
      <c r="DA883">
        <f t="shared" si="2227"/>
        <v>0</v>
      </c>
      <c r="DB883">
        <f t="shared" si="2227"/>
        <v>0</v>
      </c>
      <c r="DC883">
        <f t="shared" si="2227"/>
        <v>0</v>
      </c>
      <c r="DD883">
        <f t="shared" si="2228"/>
        <v>0</v>
      </c>
      <c r="DE883">
        <f t="shared" si="2228"/>
        <v>0</v>
      </c>
      <c r="DF883">
        <f t="shared" si="2228"/>
        <v>0</v>
      </c>
      <c r="DG883">
        <f t="shared" si="2228"/>
        <v>0</v>
      </c>
      <c r="DH883">
        <f t="shared" si="2228"/>
        <v>0</v>
      </c>
      <c r="DI883">
        <f t="shared" si="2228"/>
        <v>0</v>
      </c>
      <c r="DJ883">
        <f t="shared" si="2228"/>
        <v>0</v>
      </c>
      <c r="DK883">
        <f t="shared" si="2228"/>
        <v>0</v>
      </c>
      <c r="DL883">
        <f t="shared" si="2228"/>
        <v>0</v>
      </c>
      <c r="DM883">
        <f t="shared" si="2228"/>
        <v>0</v>
      </c>
      <c r="DN883">
        <f t="shared" si="2229"/>
        <v>0</v>
      </c>
      <c r="DO883">
        <f t="shared" si="2229"/>
        <v>0</v>
      </c>
      <c r="DP883">
        <f t="shared" si="2229"/>
        <v>0</v>
      </c>
      <c r="DQ883">
        <f t="shared" si="2229"/>
        <v>0</v>
      </c>
      <c r="DR883">
        <f t="shared" si="2229"/>
        <v>0</v>
      </c>
      <c r="DS883">
        <f t="shared" si="2229"/>
        <v>0</v>
      </c>
      <c r="DT883">
        <f t="shared" si="2229"/>
        <v>0</v>
      </c>
      <c r="DU883">
        <f t="shared" si="2229"/>
        <v>0</v>
      </c>
      <c r="DV883">
        <f t="shared" si="2229"/>
        <v>0</v>
      </c>
      <c r="DW883">
        <f t="shared" si="2229"/>
        <v>0</v>
      </c>
      <c r="DX883">
        <f t="shared" si="2230"/>
        <v>0</v>
      </c>
      <c r="DY883">
        <f t="shared" si="2230"/>
        <v>0</v>
      </c>
      <c r="DZ883">
        <f t="shared" si="2230"/>
        <v>0</v>
      </c>
    </row>
    <row r="884" spans="1:130">
      <c r="A884" s="106"/>
      <c r="B884" s="59" t="s">
        <v>205</v>
      </c>
      <c r="C884" s="97"/>
      <c r="D884" s="18">
        <v>0</v>
      </c>
      <c r="E884" s="18">
        <v>0</v>
      </c>
      <c r="F884" s="18">
        <v>0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18">
        <v>0</v>
      </c>
      <c r="N884" s="18">
        <v>0</v>
      </c>
      <c r="O884" s="18">
        <v>0</v>
      </c>
      <c r="P884" s="18">
        <v>0</v>
      </c>
      <c r="Q884" s="18">
        <v>0</v>
      </c>
      <c r="R884" s="18">
        <v>0</v>
      </c>
      <c r="S884" s="18">
        <v>0</v>
      </c>
      <c r="T884" s="18">
        <v>0.11700000000000001</v>
      </c>
      <c r="U884" s="18">
        <v>0.14299999999999999</v>
      </c>
      <c r="V884" s="18">
        <v>0.17699999999999999</v>
      </c>
      <c r="W884" s="18">
        <v>0.54800000000000004</v>
      </c>
      <c r="X884" s="18">
        <v>0.49399999999999999</v>
      </c>
      <c r="Y884" s="18">
        <v>0.48399999999999999</v>
      </c>
      <c r="Z884" s="18">
        <v>0.71799999999999997</v>
      </c>
      <c r="AA884" s="41" t="s">
        <v>16</v>
      </c>
      <c r="AB884" s="41" t="s">
        <v>16</v>
      </c>
      <c r="AC884" s="41" t="s">
        <v>16</v>
      </c>
      <c r="AD884" s="41" t="s">
        <v>16</v>
      </c>
      <c r="AE884" s="41" t="s">
        <v>16</v>
      </c>
      <c r="AF884" s="41" t="s">
        <v>16</v>
      </c>
      <c r="AG884" s="41" t="s">
        <v>16</v>
      </c>
      <c r="AH884" s="41" t="s">
        <v>16</v>
      </c>
      <c r="AI884" s="41" t="s">
        <v>16</v>
      </c>
      <c r="AJ884" s="41" t="s">
        <v>16</v>
      </c>
      <c r="AK884" s="18">
        <v>28.188000000000002</v>
      </c>
      <c r="AL884" s="18">
        <v>0</v>
      </c>
      <c r="AM884" s="18">
        <v>0</v>
      </c>
      <c r="AN884" s="18">
        <v>0</v>
      </c>
      <c r="AO884" s="18">
        <v>0</v>
      </c>
      <c r="AP884" s="18">
        <v>1.2889999999999999</v>
      </c>
      <c r="AQ884" s="18">
        <v>1.2889999999999999</v>
      </c>
      <c r="AR884" s="18">
        <v>1.2889999999999999</v>
      </c>
      <c r="AS884" s="18">
        <v>1.2889999999999999</v>
      </c>
      <c r="AT884" s="18">
        <v>1.2889999999999999</v>
      </c>
      <c r="AU884" s="18">
        <v>1.2889999999999999</v>
      </c>
      <c r="AV884" s="18">
        <v>0</v>
      </c>
      <c r="AW884" s="18">
        <v>1.3923281999999999</v>
      </c>
      <c r="AX884" s="18">
        <v>0</v>
      </c>
      <c r="AY884" s="18">
        <v>0.1251285</v>
      </c>
      <c r="AZ884" s="18">
        <v>5.42763E-2</v>
      </c>
      <c r="BA884" s="18">
        <v>0</v>
      </c>
      <c r="BB884" s="18">
        <v>0</v>
      </c>
      <c r="BC884" s="18">
        <v>0</v>
      </c>
      <c r="BD884" s="18">
        <v>0</v>
      </c>
      <c r="BE884" s="25">
        <v>0</v>
      </c>
      <c r="BF884" s="18">
        <v>0</v>
      </c>
      <c r="BG884" s="18">
        <v>0</v>
      </c>
      <c r="BH884" s="18">
        <v>0</v>
      </c>
      <c r="BI884" s="18">
        <v>0</v>
      </c>
      <c r="BJ884" s="118">
        <v>0</v>
      </c>
      <c r="BK884" s="118">
        <v>0</v>
      </c>
      <c r="BL884" s="118">
        <v>0</v>
      </c>
      <c r="BM884" s="118">
        <v>0</v>
      </c>
      <c r="BN884" s="118">
        <v>0</v>
      </c>
      <c r="BO884" s="103"/>
      <c r="BP884">
        <f t="shared" si="2224"/>
        <v>0</v>
      </c>
      <c r="BQ884">
        <f t="shared" si="2224"/>
        <v>0</v>
      </c>
      <c r="BR884">
        <f t="shared" si="2224"/>
        <v>0</v>
      </c>
      <c r="BS884">
        <f t="shared" si="2224"/>
        <v>0</v>
      </c>
      <c r="BT884">
        <f t="shared" si="2224"/>
        <v>0</v>
      </c>
      <c r="BU884">
        <f t="shared" si="2224"/>
        <v>0</v>
      </c>
      <c r="BV884">
        <f t="shared" si="2224"/>
        <v>0</v>
      </c>
      <c r="BW884">
        <f t="shared" si="2224"/>
        <v>0</v>
      </c>
      <c r="BX884">
        <f t="shared" si="2224"/>
        <v>0</v>
      </c>
      <c r="BY884">
        <f t="shared" si="2224"/>
        <v>0</v>
      </c>
      <c r="BZ884">
        <f t="shared" si="2225"/>
        <v>0</v>
      </c>
      <c r="CA884">
        <f t="shared" si="2225"/>
        <v>0</v>
      </c>
      <c r="CB884">
        <f t="shared" si="2225"/>
        <v>0</v>
      </c>
      <c r="CC884">
        <f t="shared" si="2225"/>
        <v>0</v>
      </c>
      <c r="CD884">
        <f t="shared" si="2225"/>
        <v>0</v>
      </c>
      <c r="CE884">
        <f t="shared" si="2225"/>
        <v>0</v>
      </c>
      <c r="CF884">
        <f t="shared" si="2225"/>
        <v>0</v>
      </c>
      <c r="CG884">
        <f t="shared" si="2225"/>
        <v>0</v>
      </c>
      <c r="CH884">
        <f t="shared" si="2225"/>
        <v>0</v>
      </c>
      <c r="CI884">
        <f t="shared" si="2225"/>
        <v>0</v>
      </c>
      <c r="CJ884">
        <f t="shared" si="2226"/>
        <v>0</v>
      </c>
      <c r="CK884">
        <f t="shared" si="2226"/>
        <v>0</v>
      </c>
      <c r="CL884">
        <f t="shared" si="2226"/>
        <v>0</v>
      </c>
      <c r="CM884">
        <f t="shared" si="2226"/>
        <v>0</v>
      </c>
      <c r="CN884">
        <f t="shared" si="2226"/>
        <v>0</v>
      </c>
      <c r="CO884">
        <f t="shared" si="2226"/>
        <v>0</v>
      </c>
      <c r="CP884">
        <f t="shared" si="2226"/>
        <v>0</v>
      </c>
      <c r="CQ884">
        <f t="shared" si="2226"/>
        <v>0</v>
      </c>
      <c r="CR884">
        <f t="shared" si="2226"/>
        <v>0</v>
      </c>
      <c r="CS884">
        <f t="shared" si="2226"/>
        <v>0</v>
      </c>
      <c r="CT884">
        <f t="shared" si="2227"/>
        <v>0</v>
      </c>
      <c r="CU884">
        <f t="shared" si="2227"/>
        <v>0</v>
      </c>
      <c r="CV884">
        <f t="shared" si="2227"/>
        <v>0</v>
      </c>
      <c r="CW884">
        <f t="shared" si="2227"/>
        <v>0</v>
      </c>
      <c r="CX884">
        <f t="shared" si="2227"/>
        <v>0</v>
      </c>
      <c r="CY884">
        <f t="shared" si="2227"/>
        <v>0</v>
      </c>
      <c r="CZ884">
        <f t="shared" si="2227"/>
        <v>0</v>
      </c>
      <c r="DA884">
        <f t="shared" si="2227"/>
        <v>0</v>
      </c>
      <c r="DB884">
        <f t="shared" si="2227"/>
        <v>0</v>
      </c>
      <c r="DC884">
        <f t="shared" si="2227"/>
        <v>0</v>
      </c>
      <c r="DD884">
        <f t="shared" si="2228"/>
        <v>0</v>
      </c>
      <c r="DE884">
        <f t="shared" si="2228"/>
        <v>0</v>
      </c>
      <c r="DF884">
        <f t="shared" si="2228"/>
        <v>0</v>
      </c>
      <c r="DG884">
        <f t="shared" si="2228"/>
        <v>0</v>
      </c>
      <c r="DH884">
        <f t="shared" si="2228"/>
        <v>0</v>
      </c>
      <c r="DI884">
        <f t="shared" si="2228"/>
        <v>0</v>
      </c>
      <c r="DJ884">
        <f t="shared" si="2228"/>
        <v>0</v>
      </c>
      <c r="DK884">
        <f t="shared" si="2228"/>
        <v>0</v>
      </c>
      <c r="DL884">
        <f t="shared" si="2228"/>
        <v>0</v>
      </c>
      <c r="DM884">
        <f t="shared" si="2228"/>
        <v>0</v>
      </c>
      <c r="DN884">
        <f t="shared" si="2229"/>
        <v>0</v>
      </c>
      <c r="DO884">
        <f t="shared" si="2229"/>
        <v>0</v>
      </c>
      <c r="DP884">
        <f t="shared" si="2229"/>
        <v>0</v>
      </c>
      <c r="DQ884">
        <f t="shared" si="2229"/>
        <v>0</v>
      </c>
      <c r="DR884">
        <f t="shared" si="2229"/>
        <v>0</v>
      </c>
      <c r="DS884">
        <f t="shared" si="2229"/>
        <v>0</v>
      </c>
      <c r="DT884">
        <f t="shared" si="2229"/>
        <v>0</v>
      </c>
      <c r="DU884">
        <f t="shared" si="2229"/>
        <v>0</v>
      </c>
      <c r="DV884">
        <f t="shared" si="2229"/>
        <v>0</v>
      </c>
      <c r="DW884">
        <f t="shared" si="2229"/>
        <v>0</v>
      </c>
      <c r="DX884">
        <f t="shared" si="2230"/>
        <v>0</v>
      </c>
      <c r="DY884">
        <f t="shared" si="2230"/>
        <v>0</v>
      </c>
      <c r="DZ884">
        <f t="shared" si="2230"/>
        <v>0</v>
      </c>
    </row>
    <row r="885" spans="1:130" ht="15.75">
      <c r="A885" s="106" t="str">
        <f>IF(LEFT(B888,1)&lt;&gt;"",IF(LEFT(B888,1)&lt;&gt;" ",COUNT($A$66:A884)+1,""),"")</f>
        <v/>
      </c>
      <c r="B885" s="19"/>
      <c r="C885" s="97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H885" s="31"/>
      <c r="AI885" s="31"/>
      <c r="AJ885" s="31"/>
      <c r="AK885" s="31"/>
      <c r="AL885" s="31"/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  <c r="AZ885" s="31"/>
      <c r="BA885" s="31"/>
      <c r="BB885" s="31"/>
      <c r="BC885" s="31"/>
      <c r="BD885" s="31"/>
      <c r="BE885" s="57"/>
      <c r="BF885" s="18"/>
      <c r="BG885" s="31"/>
      <c r="BH885" s="2"/>
      <c r="BI885" s="18"/>
      <c r="BJ885" s="2"/>
      <c r="BK885" s="2"/>
      <c r="BL885" s="9"/>
      <c r="BM885" s="2"/>
      <c r="BN885" s="2"/>
      <c r="BO885" s="103"/>
    </row>
    <row r="886" spans="1:130">
      <c r="A886" s="105">
        <f>IF(LEFT(B886,1)&lt;&gt;"",IF(LEFT(B886,1)&lt;&gt;" ",COUNT($A$66:A885)+1,""),"")</f>
        <v>113</v>
      </c>
      <c r="B886" s="54" t="s">
        <v>118</v>
      </c>
      <c r="C886" s="97">
        <v>3</v>
      </c>
      <c r="D886" s="9">
        <f t="shared" ref="D886:W886" si="2231">SUM(D887:D891)</f>
        <v>88.968999999999994</v>
      </c>
      <c r="E886" s="9">
        <f t="shared" si="2231"/>
        <v>90.964999999999989</v>
      </c>
      <c r="F886" s="9">
        <f t="shared" si="2231"/>
        <v>92.960999999999984</v>
      </c>
      <c r="G886" s="9">
        <f t="shared" si="2231"/>
        <v>94.956999999999979</v>
      </c>
      <c r="H886" s="9">
        <f t="shared" si="2231"/>
        <v>96.952999999999975</v>
      </c>
      <c r="I886" s="9">
        <f t="shared" si="2231"/>
        <v>98.94899999999997</v>
      </c>
      <c r="J886" s="9">
        <f t="shared" si="2231"/>
        <v>100.94499999999996</v>
      </c>
      <c r="K886" s="9">
        <f t="shared" si="2231"/>
        <v>102.94099999999996</v>
      </c>
      <c r="L886" s="9">
        <f t="shared" si="2231"/>
        <v>104.93699999999995</v>
      </c>
      <c r="M886" s="9">
        <f t="shared" si="2231"/>
        <v>106.93299999999995</v>
      </c>
      <c r="N886" s="9">
        <f t="shared" si="2231"/>
        <v>108.92899999999995</v>
      </c>
      <c r="O886" s="9">
        <f t="shared" si="2231"/>
        <v>110.92499999999994</v>
      </c>
      <c r="P886" s="9">
        <f t="shared" si="2231"/>
        <v>112.92099999999994</v>
      </c>
      <c r="Q886" s="9">
        <f t="shared" si="2231"/>
        <v>114.91699999999993</v>
      </c>
      <c r="R886" s="9">
        <f t="shared" si="2231"/>
        <v>116.91299999999993</v>
      </c>
      <c r="S886" s="9">
        <f t="shared" si="2231"/>
        <v>118.90899999999992</v>
      </c>
      <c r="T886" s="9">
        <f t="shared" si="2231"/>
        <v>7.0547160000000035</v>
      </c>
      <c r="U886" s="9">
        <f t="shared" si="2231"/>
        <v>0</v>
      </c>
      <c r="V886" s="9">
        <f t="shared" si="2231"/>
        <v>0</v>
      </c>
      <c r="W886" s="9">
        <f t="shared" si="2231"/>
        <v>0</v>
      </c>
      <c r="X886" s="41">
        <v>0</v>
      </c>
      <c r="Y886" s="9">
        <f t="shared" ref="Y886:BH886" si="2232">SUM(Y887:Y891)</f>
        <v>3863.578</v>
      </c>
      <c r="Z886" s="9">
        <f t="shared" si="2232"/>
        <v>1956</v>
      </c>
      <c r="AA886" s="9">
        <f t="shared" si="2232"/>
        <v>2225</v>
      </c>
      <c r="AB886" s="9">
        <f t="shared" si="2232"/>
        <v>1390</v>
      </c>
      <c r="AC886" s="9">
        <f t="shared" si="2232"/>
        <v>13050</v>
      </c>
      <c r="AD886" s="9">
        <f t="shared" si="2232"/>
        <v>6993.4</v>
      </c>
      <c r="AE886" s="9">
        <f t="shared" si="2232"/>
        <v>24730.5</v>
      </c>
      <c r="AF886" s="9">
        <f t="shared" si="2232"/>
        <v>13090.8</v>
      </c>
      <c r="AG886" s="9">
        <f t="shared" si="2232"/>
        <v>10933.7</v>
      </c>
      <c r="AH886" s="9">
        <f t="shared" si="2232"/>
        <v>21380.5</v>
      </c>
      <c r="AI886" s="9">
        <f t="shared" si="2232"/>
        <v>48597.599999999999</v>
      </c>
      <c r="AJ886" s="9">
        <f t="shared" si="2232"/>
        <v>16190</v>
      </c>
      <c r="AK886" s="9">
        <f t="shared" si="2232"/>
        <v>13360.3</v>
      </c>
      <c r="AL886" s="9">
        <f t="shared" si="2232"/>
        <v>14254.6</v>
      </c>
      <c r="AM886" s="9">
        <f t="shared" si="2232"/>
        <v>760.8</v>
      </c>
      <c r="AN886" s="9">
        <f t="shared" si="2232"/>
        <v>29.2</v>
      </c>
      <c r="AO886" s="9">
        <f t="shared" si="2232"/>
        <v>29</v>
      </c>
      <c r="AP886" s="9">
        <f t="shared" si="2232"/>
        <v>2.8000000000000003</v>
      </c>
      <c r="AQ886" s="9">
        <f t="shared" si="2232"/>
        <v>96</v>
      </c>
      <c r="AR886" s="9">
        <f t="shared" si="2232"/>
        <v>120.80000000000001</v>
      </c>
      <c r="AS886" s="9">
        <f t="shared" si="2232"/>
        <v>2.9</v>
      </c>
      <c r="AT886" s="9">
        <f t="shared" si="2232"/>
        <v>2.2000000000000002</v>
      </c>
      <c r="AU886" s="9">
        <f t="shared" si="2232"/>
        <v>0</v>
      </c>
      <c r="AV886" s="9">
        <f t="shared" si="2232"/>
        <v>0</v>
      </c>
      <c r="AW886" s="9">
        <f t="shared" si="2232"/>
        <v>0</v>
      </c>
      <c r="AX886" s="9">
        <f t="shared" si="2232"/>
        <v>0</v>
      </c>
      <c r="AY886" s="9">
        <f t="shared" si="2232"/>
        <v>0</v>
      </c>
      <c r="AZ886" s="9">
        <f t="shared" si="2232"/>
        <v>0</v>
      </c>
      <c r="BA886" s="9">
        <f t="shared" si="2232"/>
        <v>0</v>
      </c>
      <c r="BB886" s="9">
        <f t="shared" si="2232"/>
        <v>0</v>
      </c>
      <c r="BC886" s="9">
        <f t="shared" si="2232"/>
        <v>0</v>
      </c>
      <c r="BD886" s="9">
        <f t="shared" si="2232"/>
        <v>0</v>
      </c>
      <c r="BE886" s="9">
        <f t="shared" si="2232"/>
        <v>0</v>
      </c>
      <c r="BF886" s="9">
        <f t="shared" ref="BF886" si="2233">SUM(BF887:BF891)</f>
        <v>0</v>
      </c>
      <c r="BG886" s="9">
        <f t="shared" si="2232"/>
        <v>0</v>
      </c>
      <c r="BH886" s="9">
        <f t="shared" si="2232"/>
        <v>0</v>
      </c>
      <c r="BI886" s="22">
        <v>0</v>
      </c>
      <c r="BJ886" s="9">
        <v>0</v>
      </c>
      <c r="BK886" s="9">
        <v>0</v>
      </c>
      <c r="BL886" s="9">
        <v>0</v>
      </c>
      <c r="BM886" s="9">
        <v>0</v>
      </c>
      <c r="BN886" s="9">
        <v>0</v>
      </c>
      <c r="BO886" s="103"/>
      <c r="BP886">
        <f t="shared" ref="BP886:CU886" si="2234">IF($C886&lt;&gt;"",IF(D886&gt;0,1,0),0)</f>
        <v>1</v>
      </c>
      <c r="BQ886">
        <f t="shared" si="2234"/>
        <v>1</v>
      </c>
      <c r="BR886">
        <f t="shared" si="2234"/>
        <v>1</v>
      </c>
      <c r="BS886">
        <f t="shared" si="2234"/>
        <v>1</v>
      </c>
      <c r="BT886">
        <f t="shared" si="2234"/>
        <v>1</v>
      </c>
      <c r="BU886">
        <f t="shared" si="2234"/>
        <v>1</v>
      </c>
      <c r="BV886">
        <f t="shared" si="2234"/>
        <v>1</v>
      </c>
      <c r="BW886">
        <f t="shared" si="2234"/>
        <v>1</v>
      </c>
      <c r="BX886">
        <f t="shared" si="2234"/>
        <v>1</v>
      </c>
      <c r="BY886">
        <f t="shared" si="2234"/>
        <v>1</v>
      </c>
      <c r="BZ886">
        <f t="shared" si="2234"/>
        <v>1</v>
      </c>
      <c r="CA886">
        <f t="shared" si="2234"/>
        <v>1</v>
      </c>
      <c r="CB886">
        <f t="shared" si="2234"/>
        <v>1</v>
      </c>
      <c r="CC886">
        <f t="shared" si="2234"/>
        <v>1</v>
      </c>
      <c r="CD886">
        <f t="shared" si="2234"/>
        <v>1</v>
      </c>
      <c r="CE886">
        <f t="shared" si="2234"/>
        <v>1</v>
      </c>
      <c r="CF886">
        <f t="shared" si="2234"/>
        <v>1</v>
      </c>
      <c r="CG886">
        <f t="shared" si="2234"/>
        <v>0</v>
      </c>
      <c r="CH886">
        <f t="shared" si="2234"/>
        <v>0</v>
      </c>
      <c r="CI886">
        <f t="shared" si="2234"/>
        <v>0</v>
      </c>
      <c r="CJ886">
        <f t="shared" si="2234"/>
        <v>0</v>
      </c>
      <c r="CK886">
        <f t="shared" si="2234"/>
        <v>1</v>
      </c>
      <c r="CL886">
        <f t="shared" si="2234"/>
        <v>1</v>
      </c>
      <c r="CM886">
        <f t="shared" si="2234"/>
        <v>1</v>
      </c>
      <c r="CN886">
        <f t="shared" si="2234"/>
        <v>1</v>
      </c>
      <c r="CO886">
        <f t="shared" si="2234"/>
        <v>1</v>
      </c>
      <c r="CP886">
        <f t="shared" si="2234"/>
        <v>1</v>
      </c>
      <c r="CQ886">
        <f t="shared" si="2234"/>
        <v>1</v>
      </c>
      <c r="CR886">
        <f t="shared" si="2234"/>
        <v>1</v>
      </c>
      <c r="CS886">
        <f t="shared" si="2234"/>
        <v>1</v>
      </c>
      <c r="CT886">
        <f t="shared" si="2234"/>
        <v>1</v>
      </c>
      <c r="CU886">
        <f t="shared" si="2234"/>
        <v>1</v>
      </c>
      <c r="CV886">
        <f t="shared" ref="CV886:DZ886" si="2235">IF($C886&lt;&gt;"",IF(AJ886&gt;0,1,0),0)</f>
        <v>1</v>
      </c>
      <c r="CW886">
        <f t="shared" si="2235"/>
        <v>1</v>
      </c>
      <c r="CX886">
        <f t="shared" si="2235"/>
        <v>1</v>
      </c>
      <c r="CY886">
        <f t="shared" si="2235"/>
        <v>1</v>
      </c>
      <c r="CZ886">
        <f t="shared" si="2235"/>
        <v>1</v>
      </c>
      <c r="DA886">
        <f t="shared" si="2235"/>
        <v>1</v>
      </c>
      <c r="DB886">
        <f t="shared" si="2235"/>
        <v>1</v>
      </c>
      <c r="DC886">
        <f t="shared" si="2235"/>
        <v>1</v>
      </c>
      <c r="DD886">
        <f t="shared" si="2235"/>
        <v>1</v>
      </c>
      <c r="DE886">
        <f t="shared" si="2235"/>
        <v>1</v>
      </c>
      <c r="DF886">
        <f t="shared" si="2235"/>
        <v>1</v>
      </c>
      <c r="DG886">
        <f t="shared" si="2235"/>
        <v>0</v>
      </c>
      <c r="DH886">
        <f t="shared" si="2235"/>
        <v>0</v>
      </c>
      <c r="DI886">
        <f t="shared" si="2235"/>
        <v>0</v>
      </c>
      <c r="DJ886">
        <f t="shared" si="2235"/>
        <v>0</v>
      </c>
      <c r="DK886">
        <f t="shared" si="2235"/>
        <v>0</v>
      </c>
      <c r="DL886">
        <f t="shared" si="2235"/>
        <v>0</v>
      </c>
      <c r="DM886">
        <f t="shared" si="2235"/>
        <v>0</v>
      </c>
      <c r="DN886">
        <f t="shared" si="2235"/>
        <v>0</v>
      </c>
      <c r="DO886">
        <f t="shared" si="2235"/>
        <v>0</v>
      </c>
      <c r="DP886">
        <f t="shared" si="2235"/>
        <v>0</v>
      </c>
      <c r="DQ886">
        <f t="shared" si="2235"/>
        <v>0</v>
      </c>
      <c r="DR886">
        <f t="shared" si="2235"/>
        <v>0</v>
      </c>
      <c r="DS886">
        <f t="shared" si="2235"/>
        <v>0</v>
      </c>
      <c r="DT886">
        <f t="shared" si="2235"/>
        <v>0</v>
      </c>
      <c r="DU886">
        <f t="shared" si="2235"/>
        <v>0</v>
      </c>
      <c r="DV886">
        <f t="shared" si="2235"/>
        <v>0</v>
      </c>
      <c r="DW886">
        <f t="shared" si="2235"/>
        <v>0</v>
      </c>
      <c r="DX886">
        <f t="shared" si="2235"/>
        <v>0</v>
      </c>
      <c r="DY886">
        <f t="shared" si="2235"/>
        <v>0</v>
      </c>
      <c r="DZ886">
        <f t="shared" si="2235"/>
        <v>0</v>
      </c>
    </row>
    <row r="887" spans="1:130">
      <c r="A887" s="106"/>
      <c r="B887" s="19" t="s">
        <v>2</v>
      </c>
      <c r="C887" s="97"/>
      <c r="D887" s="18">
        <v>0</v>
      </c>
      <c r="E887" s="18">
        <v>0</v>
      </c>
      <c r="F887" s="18">
        <v>0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18">
        <v>0</v>
      </c>
      <c r="N887" s="18">
        <v>0</v>
      </c>
      <c r="O887" s="18">
        <v>0</v>
      </c>
      <c r="P887" s="18">
        <v>0</v>
      </c>
      <c r="Q887" s="18">
        <v>0</v>
      </c>
      <c r="R887" s="18">
        <v>0</v>
      </c>
      <c r="S887" s="18">
        <v>0</v>
      </c>
      <c r="T887" s="62">
        <v>0</v>
      </c>
      <c r="U887" s="62">
        <v>0</v>
      </c>
      <c r="V887" s="62">
        <v>0</v>
      </c>
      <c r="W887" s="62">
        <v>0</v>
      </c>
      <c r="X887" s="41" t="s">
        <v>16</v>
      </c>
      <c r="Y887" s="34">
        <v>2200</v>
      </c>
      <c r="Z887" s="41" t="s">
        <v>16</v>
      </c>
      <c r="AA887" s="41" t="s">
        <v>16</v>
      </c>
      <c r="AB887" s="41" t="s">
        <v>16</v>
      </c>
      <c r="AC887" s="34">
        <v>11570</v>
      </c>
      <c r="AD887" s="41" t="s">
        <v>16</v>
      </c>
      <c r="AE887" s="34">
        <v>8500</v>
      </c>
      <c r="AF887" s="41" t="s">
        <v>16</v>
      </c>
      <c r="AG887" s="41" t="s">
        <v>16</v>
      </c>
      <c r="AH887" s="34">
        <v>9400</v>
      </c>
      <c r="AI887" s="34">
        <v>29871</v>
      </c>
      <c r="AJ887" s="41" t="s">
        <v>16</v>
      </c>
      <c r="AK887" s="9"/>
      <c r="AL887" s="9"/>
      <c r="AM887" s="9"/>
      <c r="AN887" s="18">
        <v>0</v>
      </c>
      <c r="AO887" s="18">
        <v>0</v>
      </c>
      <c r="AP887" s="18">
        <v>0</v>
      </c>
      <c r="AQ887" s="18">
        <v>0</v>
      </c>
      <c r="AR887" s="18">
        <v>0</v>
      </c>
      <c r="AS887" s="18">
        <v>0</v>
      </c>
      <c r="AT887" s="18">
        <v>0</v>
      </c>
      <c r="AU887" s="18">
        <v>0</v>
      </c>
      <c r="AV887" s="18">
        <v>0</v>
      </c>
      <c r="AW887" s="18">
        <v>0</v>
      </c>
      <c r="AX887" s="18">
        <v>0</v>
      </c>
      <c r="AY887" s="18">
        <v>0</v>
      </c>
      <c r="AZ887" s="18">
        <v>0</v>
      </c>
      <c r="BA887" s="18">
        <v>0</v>
      </c>
      <c r="BB887" s="18">
        <v>0</v>
      </c>
      <c r="BC887" s="18">
        <v>0</v>
      </c>
      <c r="BD887" s="18">
        <v>0</v>
      </c>
      <c r="BE887" s="18">
        <v>0</v>
      </c>
      <c r="BF887" s="18">
        <v>0</v>
      </c>
      <c r="BG887" s="18">
        <v>0</v>
      </c>
      <c r="BH887" s="18">
        <v>0</v>
      </c>
      <c r="BI887" s="18">
        <v>0</v>
      </c>
      <c r="BJ887" s="118">
        <v>0</v>
      </c>
      <c r="BK887" s="118">
        <v>0</v>
      </c>
      <c r="BL887" s="118">
        <v>0</v>
      </c>
      <c r="BM887" s="118">
        <v>0</v>
      </c>
      <c r="BN887" s="118">
        <v>0</v>
      </c>
      <c r="BO887" s="103"/>
      <c r="BP887">
        <f t="shared" ref="BP887:BY892" si="2236">IF($C887&lt;&gt;"",IF(D887&gt;0,1,0),0)</f>
        <v>0</v>
      </c>
      <c r="BQ887">
        <f t="shared" si="2236"/>
        <v>0</v>
      </c>
      <c r="BR887">
        <f t="shared" si="2236"/>
        <v>0</v>
      </c>
      <c r="BS887">
        <f t="shared" si="2236"/>
        <v>0</v>
      </c>
      <c r="BT887">
        <f t="shared" si="2236"/>
        <v>0</v>
      </c>
      <c r="BU887">
        <f t="shared" si="2236"/>
        <v>0</v>
      </c>
      <c r="BV887">
        <f t="shared" si="2236"/>
        <v>0</v>
      </c>
      <c r="BW887">
        <f t="shared" si="2236"/>
        <v>0</v>
      </c>
      <c r="BX887">
        <f t="shared" si="2236"/>
        <v>0</v>
      </c>
      <c r="BY887">
        <f t="shared" si="2236"/>
        <v>0</v>
      </c>
      <c r="BZ887">
        <f t="shared" ref="BZ887:CI892" si="2237">IF($C887&lt;&gt;"",IF(N887&gt;0,1,0),0)</f>
        <v>0</v>
      </c>
      <c r="CA887">
        <f t="shared" si="2237"/>
        <v>0</v>
      </c>
      <c r="CB887">
        <f t="shared" si="2237"/>
        <v>0</v>
      </c>
      <c r="CC887">
        <f t="shared" si="2237"/>
        <v>0</v>
      </c>
      <c r="CD887">
        <f t="shared" si="2237"/>
        <v>0</v>
      </c>
      <c r="CE887">
        <f t="shared" si="2237"/>
        <v>0</v>
      </c>
      <c r="CF887">
        <f t="shared" si="2237"/>
        <v>0</v>
      </c>
      <c r="CG887">
        <f t="shared" si="2237"/>
        <v>0</v>
      </c>
      <c r="CH887">
        <f t="shared" si="2237"/>
        <v>0</v>
      </c>
      <c r="CI887">
        <f t="shared" si="2237"/>
        <v>0</v>
      </c>
      <c r="CJ887">
        <f t="shared" ref="CJ887:CS892" si="2238">IF($C887&lt;&gt;"",IF(X887&gt;0,1,0),0)</f>
        <v>0</v>
      </c>
      <c r="CK887">
        <f t="shared" si="2238"/>
        <v>0</v>
      </c>
      <c r="CL887">
        <f t="shared" si="2238"/>
        <v>0</v>
      </c>
      <c r="CM887">
        <f t="shared" si="2238"/>
        <v>0</v>
      </c>
      <c r="CN887">
        <f t="shared" si="2238"/>
        <v>0</v>
      </c>
      <c r="CO887">
        <f t="shared" si="2238"/>
        <v>0</v>
      </c>
      <c r="CP887">
        <f t="shared" si="2238"/>
        <v>0</v>
      </c>
      <c r="CQ887">
        <f t="shared" si="2238"/>
        <v>0</v>
      </c>
      <c r="CR887">
        <f t="shared" si="2238"/>
        <v>0</v>
      </c>
      <c r="CS887">
        <f t="shared" si="2238"/>
        <v>0</v>
      </c>
      <c r="CT887">
        <f t="shared" ref="CT887:DC892" si="2239">IF($C887&lt;&gt;"",IF(AH887&gt;0,1,0),0)</f>
        <v>0</v>
      </c>
      <c r="CU887">
        <f t="shared" si="2239"/>
        <v>0</v>
      </c>
      <c r="CV887">
        <f t="shared" si="2239"/>
        <v>0</v>
      </c>
      <c r="CW887">
        <f t="shared" si="2239"/>
        <v>0</v>
      </c>
      <c r="CX887">
        <f t="shared" si="2239"/>
        <v>0</v>
      </c>
      <c r="CY887">
        <f t="shared" si="2239"/>
        <v>0</v>
      </c>
      <c r="CZ887">
        <f t="shared" si="2239"/>
        <v>0</v>
      </c>
      <c r="DA887">
        <f t="shared" si="2239"/>
        <v>0</v>
      </c>
      <c r="DB887">
        <f t="shared" si="2239"/>
        <v>0</v>
      </c>
      <c r="DC887">
        <f t="shared" si="2239"/>
        <v>0</v>
      </c>
      <c r="DD887">
        <f t="shared" ref="DD887:DM892" si="2240">IF($C887&lt;&gt;"",IF(AR887&gt;0,1,0),0)</f>
        <v>0</v>
      </c>
      <c r="DE887">
        <f t="shared" si="2240"/>
        <v>0</v>
      </c>
      <c r="DF887">
        <f t="shared" si="2240"/>
        <v>0</v>
      </c>
      <c r="DG887">
        <f t="shared" si="2240"/>
        <v>0</v>
      </c>
      <c r="DH887">
        <f t="shared" si="2240"/>
        <v>0</v>
      </c>
      <c r="DI887">
        <f t="shared" si="2240"/>
        <v>0</v>
      </c>
      <c r="DJ887">
        <f t="shared" si="2240"/>
        <v>0</v>
      </c>
      <c r="DK887">
        <f t="shared" si="2240"/>
        <v>0</v>
      </c>
      <c r="DL887">
        <f t="shared" si="2240"/>
        <v>0</v>
      </c>
      <c r="DM887">
        <f t="shared" si="2240"/>
        <v>0</v>
      </c>
      <c r="DN887">
        <f t="shared" ref="DN887:DW892" si="2241">IF($C887&lt;&gt;"",IF(BB887&gt;0,1,0),0)</f>
        <v>0</v>
      </c>
      <c r="DO887">
        <f t="shared" si="2241"/>
        <v>0</v>
      </c>
      <c r="DP887">
        <f t="shared" si="2241"/>
        <v>0</v>
      </c>
      <c r="DQ887">
        <f t="shared" si="2241"/>
        <v>0</v>
      </c>
      <c r="DR887">
        <f t="shared" si="2241"/>
        <v>0</v>
      </c>
      <c r="DS887">
        <f t="shared" si="2241"/>
        <v>0</v>
      </c>
      <c r="DT887">
        <f t="shared" si="2241"/>
        <v>0</v>
      </c>
      <c r="DU887">
        <f t="shared" si="2241"/>
        <v>0</v>
      </c>
      <c r="DV887">
        <f t="shared" si="2241"/>
        <v>0</v>
      </c>
      <c r="DW887">
        <f t="shared" si="2241"/>
        <v>0</v>
      </c>
      <c r="DX887">
        <f t="shared" ref="DX887:DZ891" si="2242">IF($C887&lt;&gt;"",IF(BL886&gt;0,1,0),0)</f>
        <v>0</v>
      </c>
      <c r="DY887">
        <f t="shared" si="2242"/>
        <v>0</v>
      </c>
      <c r="DZ887">
        <f t="shared" si="2242"/>
        <v>0</v>
      </c>
    </row>
    <row r="888" spans="1:130">
      <c r="A888" s="106" t="str">
        <f>IF(LEFT(B889,1)&lt;&gt;"",IF(LEFT(B889,1)&lt;&gt;" ",COUNT($A$66:A885)+1,""),"")</f>
        <v/>
      </c>
      <c r="B888" s="59" t="s">
        <v>3</v>
      </c>
      <c r="C888" s="97"/>
      <c r="D888" s="18">
        <v>0</v>
      </c>
      <c r="E888" s="18">
        <v>0</v>
      </c>
      <c r="F888" s="18">
        <v>0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18">
        <v>0</v>
      </c>
      <c r="N888" s="18">
        <v>0</v>
      </c>
      <c r="O888" s="18">
        <v>0</v>
      </c>
      <c r="P888" s="18">
        <v>0</v>
      </c>
      <c r="Q888" s="18">
        <v>0</v>
      </c>
      <c r="R888" s="18">
        <v>0</v>
      </c>
      <c r="S888" s="18">
        <v>0</v>
      </c>
      <c r="T888" s="18">
        <v>0</v>
      </c>
      <c r="U888" s="18">
        <v>0</v>
      </c>
      <c r="V888" s="18">
        <v>0</v>
      </c>
      <c r="W888" s="18">
        <v>0</v>
      </c>
      <c r="X888" s="18">
        <v>0</v>
      </c>
      <c r="Y888" s="18">
        <v>0</v>
      </c>
      <c r="Z888" s="18">
        <v>0</v>
      </c>
      <c r="AA888" s="18">
        <v>0</v>
      </c>
      <c r="AB888" s="18">
        <v>0</v>
      </c>
      <c r="AC888" s="18">
        <v>0</v>
      </c>
      <c r="AD888" s="18">
        <v>3751.3999999999996</v>
      </c>
      <c r="AE888" s="18">
        <v>6540.5</v>
      </c>
      <c r="AF888" s="18">
        <v>8736.7999999999993</v>
      </c>
      <c r="AG888" s="18">
        <v>9382.7000000000007</v>
      </c>
      <c r="AH888" s="18">
        <v>1452.5</v>
      </c>
      <c r="AI888" s="18">
        <v>7438.6</v>
      </c>
      <c r="AJ888" s="18">
        <v>4142</v>
      </c>
      <c r="AK888" s="18">
        <v>552.30000000000007</v>
      </c>
      <c r="AL888" s="18">
        <v>716.59999999999991</v>
      </c>
      <c r="AM888" s="18">
        <v>755.59999999999991</v>
      </c>
      <c r="AN888" s="18">
        <v>25.2</v>
      </c>
      <c r="AO888" s="18">
        <v>25.2</v>
      </c>
      <c r="AP888" s="18">
        <v>0</v>
      </c>
      <c r="AQ888" s="18">
        <v>0</v>
      </c>
      <c r="AR888" s="18">
        <v>0</v>
      </c>
      <c r="AS888" s="18">
        <v>0</v>
      </c>
      <c r="AT888" s="18">
        <v>0</v>
      </c>
      <c r="AU888" s="18">
        <v>0</v>
      </c>
      <c r="AV888" s="18">
        <v>0</v>
      </c>
      <c r="AW888" s="18">
        <v>0</v>
      </c>
      <c r="AX888" s="18">
        <v>0</v>
      </c>
      <c r="AY888" s="18">
        <v>0</v>
      </c>
      <c r="AZ888" s="18">
        <v>0</v>
      </c>
      <c r="BA888" s="18">
        <v>0</v>
      </c>
      <c r="BB888" s="18">
        <v>0</v>
      </c>
      <c r="BC888" s="18">
        <v>0</v>
      </c>
      <c r="BD888" s="18">
        <v>0</v>
      </c>
      <c r="BE888" s="25">
        <v>0</v>
      </c>
      <c r="BF888" s="18">
        <v>0</v>
      </c>
      <c r="BG888" s="18">
        <v>0</v>
      </c>
      <c r="BH888" s="18">
        <v>0</v>
      </c>
      <c r="BI888" s="18">
        <v>0</v>
      </c>
      <c r="BJ888" s="118">
        <v>0</v>
      </c>
      <c r="BK888" s="118">
        <v>0</v>
      </c>
      <c r="BL888" s="118">
        <v>0</v>
      </c>
      <c r="BM888" s="118">
        <v>0</v>
      </c>
      <c r="BN888" s="118">
        <v>0</v>
      </c>
      <c r="BO888" s="103"/>
      <c r="BP888">
        <f t="shared" si="2236"/>
        <v>0</v>
      </c>
      <c r="BQ888">
        <f t="shared" si="2236"/>
        <v>0</v>
      </c>
      <c r="BR888">
        <f t="shared" si="2236"/>
        <v>0</v>
      </c>
      <c r="BS888">
        <f t="shared" si="2236"/>
        <v>0</v>
      </c>
      <c r="BT888">
        <f t="shared" si="2236"/>
        <v>0</v>
      </c>
      <c r="BU888">
        <f t="shared" si="2236"/>
        <v>0</v>
      </c>
      <c r="BV888">
        <f t="shared" si="2236"/>
        <v>0</v>
      </c>
      <c r="BW888">
        <f t="shared" si="2236"/>
        <v>0</v>
      </c>
      <c r="BX888">
        <f t="shared" si="2236"/>
        <v>0</v>
      </c>
      <c r="BY888">
        <f t="shared" si="2236"/>
        <v>0</v>
      </c>
      <c r="BZ888">
        <f t="shared" si="2237"/>
        <v>0</v>
      </c>
      <c r="CA888">
        <f t="shared" si="2237"/>
        <v>0</v>
      </c>
      <c r="CB888">
        <f t="shared" si="2237"/>
        <v>0</v>
      </c>
      <c r="CC888">
        <f t="shared" si="2237"/>
        <v>0</v>
      </c>
      <c r="CD888">
        <f t="shared" si="2237"/>
        <v>0</v>
      </c>
      <c r="CE888">
        <f t="shared" si="2237"/>
        <v>0</v>
      </c>
      <c r="CF888">
        <f t="shared" si="2237"/>
        <v>0</v>
      </c>
      <c r="CG888">
        <f t="shared" si="2237"/>
        <v>0</v>
      </c>
      <c r="CH888">
        <f t="shared" si="2237"/>
        <v>0</v>
      </c>
      <c r="CI888">
        <f t="shared" si="2237"/>
        <v>0</v>
      </c>
      <c r="CJ888">
        <f t="shared" si="2238"/>
        <v>0</v>
      </c>
      <c r="CK888">
        <f t="shared" si="2238"/>
        <v>0</v>
      </c>
      <c r="CL888">
        <f t="shared" si="2238"/>
        <v>0</v>
      </c>
      <c r="CM888">
        <f t="shared" si="2238"/>
        <v>0</v>
      </c>
      <c r="CN888">
        <f t="shared" si="2238"/>
        <v>0</v>
      </c>
      <c r="CO888">
        <f t="shared" si="2238"/>
        <v>0</v>
      </c>
      <c r="CP888">
        <f t="shared" si="2238"/>
        <v>0</v>
      </c>
      <c r="CQ888">
        <f t="shared" si="2238"/>
        <v>0</v>
      </c>
      <c r="CR888">
        <f t="shared" si="2238"/>
        <v>0</v>
      </c>
      <c r="CS888">
        <f t="shared" si="2238"/>
        <v>0</v>
      </c>
      <c r="CT888">
        <f t="shared" si="2239"/>
        <v>0</v>
      </c>
      <c r="CU888">
        <f t="shared" si="2239"/>
        <v>0</v>
      </c>
      <c r="CV888">
        <f t="shared" si="2239"/>
        <v>0</v>
      </c>
      <c r="CW888">
        <f t="shared" si="2239"/>
        <v>0</v>
      </c>
      <c r="CX888">
        <f t="shared" si="2239"/>
        <v>0</v>
      </c>
      <c r="CY888">
        <f t="shared" si="2239"/>
        <v>0</v>
      </c>
      <c r="CZ888">
        <f t="shared" si="2239"/>
        <v>0</v>
      </c>
      <c r="DA888">
        <f t="shared" si="2239"/>
        <v>0</v>
      </c>
      <c r="DB888">
        <f t="shared" si="2239"/>
        <v>0</v>
      </c>
      <c r="DC888">
        <f t="shared" si="2239"/>
        <v>0</v>
      </c>
      <c r="DD888">
        <f t="shared" si="2240"/>
        <v>0</v>
      </c>
      <c r="DE888">
        <f t="shared" si="2240"/>
        <v>0</v>
      </c>
      <c r="DF888">
        <f t="shared" si="2240"/>
        <v>0</v>
      </c>
      <c r="DG888">
        <f t="shared" si="2240"/>
        <v>0</v>
      </c>
      <c r="DH888">
        <f t="shared" si="2240"/>
        <v>0</v>
      </c>
      <c r="DI888">
        <f t="shared" si="2240"/>
        <v>0</v>
      </c>
      <c r="DJ888">
        <f t="shared" si="2240"/>
        <v>0</v>
      </c>
      <c r="DK888">
        <f t="shared" si="2240"/>
        <v>0</v>
      </c>
      <c r="DL888">
        <f t="shared" si="2240"/>
        <v>0</v>
      </c>
      <c r="DM888">
        <f t="shared" si="2240"/>
        <v>0</v>
      </c>
      <c r="DN888">
        <f t="shared" si="2241"/>
        <v>0</v>
      </c>
      <c r="DO888">
        <f t="shared" si="2241"/>
        <v>0</v>
      </c>
      <c r="DP888">
        <f t="shared" si="2241"/>
        <v>0</v>
      </c>
      <c r="DQ888">
        <f t="shared" si="2241"/>
        <v>0</v>
      </c>
      <c r="DR888">
        <f t="shared" si="2241"/>
        <v>0</v>
      </c>
      <c r="DS888">
        <f t="shared" si="2241"/>
        <v>0</v>
      </c>
      <c r="DT888">
        <f t="shared" si="2241"/>
        <v>0</v>
      </c>
      <c r="DU888">
        <f t="shared" si="2241"/>
        <v>0</v>
      </c>
      <c r="DV888">
        <f t="shared" si="2241"/>
        <v>0</v>
      </c>
      <c r="DW888">
        <f t="shared" si="2241"/>
        <v>0</v>
      </c>
      <c r="DX888">
        <f t="shared" si="2242"/>
        <v>0</v>
      </c>
      <c r="DY888">
        <f t="shared" si="2242"/>
        <v>0</v>
      </c>
      <c r="DZ888">
        <f t="shared" si="2242"/>
        <v>0</v>
      </c>
    </row>
    <row r="889" spans="1:130">
      <c r="A889" s="106"/>
      <c r="B889" s="19" t="s">
        <v>18</v>
      </c>
      <c r="C889" s="96"/>
      <c r="D889" s="18">
        <v>0</v>
      </c>
      <c r="E889" s="18">
        <v>0</v>
      </c>
      <c r="F889" s="18">
        <v>0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18">
        <v>0</v>
      </c>
      <c r="N889" s="18">
        <v>0</v>
      </c>
      <c r="O889" s="18">
        <v>0</v>
      </c>
      <c r="P889" s="18">
        <v>0</v>
      </c>
      <c r="Q889" s="18">
        <v>0</v>
      </c>
      <c r="R889" s="18">
        <v>0</v>
      </c>
      <c r="S889" s="18">
        <v>0</v>
      </c>
      <c r="T889" s="18">
        <v>0</v>
      </c>
      <c r="U889" s="18">
        <v>0</v>
      </c>
      <c r="V889" s="18">
        <v>0</v>
      </c>
      <c r="W889" s="18">
        <v>0</v>
      </c>
      <c r="X889" s="18">
        <v>0</v>
      </c>
      <c r="Y889" s="18">
        <v>1663.578</v>
      </c>
      <c r="Z889" s="18">
        <v>1956</v>
      </c>
      <c r="AA889" s="18">
        <v>2225</v>
      </c>
      <c r="AB889" s="18">
        <v>1390</v>
      </c>
      <c r="AC889" s="18">
        <v>1480</v>
      </c>
      <c r="AD889" s="18">
        <v>3242</v>
      </c>
      <c r="AE889" s="18">
        <v>9690</v>
      </c>
      <c r="AF889" s="18">
        <v>1000</v>
      </c>
      <c r="AG889" s="18">
        <v>1351</v>
      </c>
      <c r="AH889" s="18">
        <v>10528</v>
      </c>
      <c r="AI889" s="18">
        <v>11288</v>
      </c>
      <c r="AJ889" s="18">
        <v>12048</v>
      </c>
      <c r="AK889" s="18">
        <v>12808</v>
      </c>
      <c r="AL889" s="18">
        <v>13531</v>
      </c>
      <c r="AM889" s="18">
        <v>0</v>
      </c>
      <c r="AN889" s="18">
        <v>0</v>
      </c>
      <c r="AO889" s="18">
        <v>0</v>
      </c>
      <c r="AP889" s="18">
        <v>0</v>
      </c>
      <c r="AQ889" s="18">
        <v>0</v>
      </c>
      <c r="AR889" s="18">
        <v>0</v>
      </c>
      <c r="AS889" s="18">
        <v>0</v>
      </c>
      <c r="AT889" s="18">
        <v>0</v>
      </c>
      <c r="AU889" s="18">
        <v>0</v>
      </c>
      <c r="AV889" s="18">
        <v>0</v>
      </c>
      <c r="AW889" s="18">
        <v>0</v>
      </c>
      <c r="AX889" s="18">
        <v>0</v>
      </c>
      <c r="AY889" s="18">
        <v>0</v>
      </c>
      <c r="AZ889" s="18">
        <v>0</v>
      </c>
      <c r="BA889" s="18">
        <v>0</v>
      </c>
      <c r="BB889" s="18">
        <v>0</v>
      </c>
      <c r="BC889" s="18">
        <v>0</v>
      </c>
      <c r="BD889" s="18">
        <v>0</v>
      </c>
      <c r="BE889" s="25">
        <v>0</v>
      </c>
      <c r="BF889" s="18">
        <v>0</v>
      </c>
      <c r="BG889" s="18">
        <v>0</v>
      </c>
      <c r="BH889" s="18">
        <v>0</v>
      </c>
      <c r="BI889" s="18">
        <v>0</v>
      </c>
      <c r="BJ889" s="118">
        <v>0</v>
      </c>
      <c r="BK889" s="118">
        <v>0</v>
      </c>
      <c r="BL889" s="118">
        <v>0</v>
      </c>
      <c r="BM889" s="118">
        <v>0</v>
      </c>
      <c r="BN889" s="118">
        <v>0</v>
      </c>
      <c r="BO889" s="103"/>
      <c r="BP889">
        <f t="shared" si="2236"/>
        <v>0</v>
      </c>
      <c r="BQ889">
        <f t="shared" si="2236"/>
        <v>0</v>
      </c>
      <c r="BR889">
        <f t="shared" si="2236"/>
        <v>0</v>
      </c>
      <c r="BS889">
        <f t="shared" si="2236"/>
        <v>0</v>
      </c>
      <c r="BT889">
        <f t="shared" si="2236"/>
        <v>0</v>
      </c>
      <c r="BU889">
        <f t="shared" si="2236"/>
        <v>0</v>
      </c>
      <c r="BV889">
        <f t="shared" si="2236"/>
        <v>0</v>
      </c>
      <c r="BW889">
        <f t="shared" si="2236"/>
        <v>0</v>
      </c>
      <c r="BX889">
        <f t="shared" si="2236"/>
        <v>0</v>
      </c>
      <c r="BY889">
        <f t="shared" si="2236"/>
        <v>0</v>
      </c>
      <c r="BZ889">
        <f t="shared" si="2237"/>
        <v>0</v>
      </c>
      <c r="CA889">
        <f t="shared" si="2237"/>
        <v>0</v>
      </c>
      <c r="CB889">
        <f t="shared" si="2237"/>
        <v>0</v>
      </c>
      <c r="CC889">
        <f t="shared" si="2237"/>
        <v>0</v>
      </c>
      <c r="CD889">
        <f t="shared" si="2237"/>
        <v>0</v>
      </c>
      <c r="CE889">
        <f t="shared" si="2237"/>
        <v>0</v>
      </c>
      <c r="CF889">
        <f t="shared" si="2237"/>
        <v>0</v>
      </c>
      <c r="CG889">
        <f t="shared" si="2237"/>
        <v>0</v>
      </c>
      <c r="CH889">
        <f t="shared" si="2237"/>
        <v>0</v>
      </c>
      <c r="CI889">
        <f t="shared" si="2237"/>
        <v>0</v>
      </c>
      <c r="CJ889">
        <f t="shared" si="2238"/>
        <v>0</v>
      </c>
      <c r="CK889">
        <f t="shared" si="2238"/>
        <v>0</v>
      </c>
      <c r="CL889">
        <f t="shared" si="2238"/>
        <v>0</v>
      </c>
      <c r="CM889">
        <f t="shared" si="2238"/>
        <v>0</v>
      </c>
      <c r="CN889">
        <f t="shared" si="2238"/>
        <v>0</v>
      </c>
      <c r="CO889">
        <f t="shared" si="2238"/>
        <v>0</v>
      </c>
      <c r="CP889">
        <f t="shared" si="2238"/>
        <v>0</v>
      </c>
      <c r="CQ889">
        <f t="shared" si="2238"/>
        <v>0</v>
      </c>
      <c r="CR889">
        <f t="shared" si="2238"/>
        <v>0</v>
      </c>
      <c r="CS889">
        <f t="shared" si="2238"/>
        <v>0</v>
      </c>
      <c r="CT889">
        <f t="shared" si="2239"/>
        <v>0</v>
      </c>
      <c r="CU889">
        <f t="shared" si="2239"/>
        <v>0</v>
      </c>
      <c r="CV889">
        <f t="shared" si="2239"/>
        <v>0</v>
      </c>
      <c r="CW889">
        <f t="shared" si="2239"/>
        <v>0</v>
      </c>
      <c r="CX889">
        <f t="shared" si="2239"/>
        <v>0</v>
      </c>
      <c r="CY889">
        <f t="shared" si="2239"/>
        <v>0</v>
      </c>
      <c r="CZ889">
        <f t="shared" si="2239"/>
        <v>0</v>
      </c>
      <c r="DA889">
        <f t="shared" si="2239"/>
        <v>0</v>
      </c>
      <c r="DB889">
        <f t="shared" si="2239"/>
        <v>0</v>
      </c>
      <c r="DC889">
        <f t="shared" si="2239"/>
        <v>0</v>
      </c>
      <c r="DD889">
        <f t="shared" si="2240"/>
        <v>0</v>
      </c>
      <c r="DE889">
        <f t="shared" si="2240"/>
        <v>0</v>
      </c>
      <c r="DF889">
        <f t="shared" si="2240"/>
        <v>0</v>
      </c>
      <c r="DG889">
        <f t="shared" si="2240"/>
        <v>0</v>
      </c>
      <c r="DH889">
        <f t="shared" si="2240"/>
        <v>0</v>
      </c>
      <c r="DI889">
        <f t="shared" si="2240"/>
        <v>0</v>
      </c>
      <c r="DJ889">
        <f t="shared" si="2240"/>
        <v>0</v>
      </c>
      <c r="DK889">
        <f t="shared" si="2240"/>
        <v>0</v>
      </c>
      <c r="DL889">
        <f t="shared" si="2240"/>
        <v>0</v>
      </c>
      <c r="DM889">
        <f t="shared" si="2240"/>
        <v>0</v>
      </c>
      <c r="DN889">
        <f t="shared" si="2241"/>
        <v>0</v>
      </c>
      <c r="DO889">
        <f t="shared" si="2241"/>
        <v>0</v>
      </c>
      <c r="DP889">
        <f t="shared" si="2241"/>
        <v>0</v>
      </c>
      <c r="DQ889">
        <f t="shared" si="2241"/>
        <v>0</v>
      </c>
      <c r="DR889">
        <f t="shared" si="2241"/>
        <v>0</v>
      </c>
      <c r="DS889">
        <f t="shared" si="2241"/>
        <v>0</v>
      </c>
      <c r="DT889">
        <f t="shared" si="2241"/>
        <v>0</v>
      </c>
      <c r="DU889">
        <f t="shared" si="2241"/>
        <v>0</v>
      </c>
      <c r="DV889">
        <f t="shared" si="2241"/>
        <v>0</v>
      </c>
      <c r="DW889">
        <f t="shared" si="2241"/>
        <v>0</v>
      </c>
      <c r="DX889">
        <f t="shared" si="2242"/>
        <v>0</v>
      </c>
      <c r="DY889">
        <f t="shared" si="2242"/>
        <v>0</v>
      </c>
      <c r="DZ889">
        <f t="shared" si="2242"/>
        <v>0</v>
      </c>
    </row>
    <row r="890" spans="1:130">
      <c r="A890" s="106"/>
      <c r="B890" s="55" t="s">
        <v>25</v>
      </c>
      <c r="C890" s="96"/>
      <c r="D890" s="18">
        <v>88.968999999999994</v>
      </c>
      <c r="E890" s="18">
        <v>90.964999999999989</v>
      </c>
      <c r="F890" s="18">
        <v>92.960999999999984</v>
      </c>
      <c r="G890" s="18">
        <v>94.956999999999979</v>
      </c>
      <c r="H890" s="18">
        <v>96.952999999999975</v>
      </c>
      <c r="I890" s="18">
        <v>98.94899999999997</v>
      </c>
      <c r="J890" s="18">
        <v>100.94499999999996</v>
      </c>
      <c r="K890" s="18">
        <v>102.94099999999996</v>
      </c>
      <c r="L890" s="18">
        <v>104.93699999999995</v>
      </c>
      <c r="M890" s="18">
        <v>106.93299999999995</v>
      </c>
      <c r="N890" s="18">
        <v>108.92899999999995</v>
      </c>
      <c r="O890" s="18">
        <v>110.92499999999994</v>
      </c>
      <c r="P890" s="18">
        <v>112.92099999999994</v>
      </c>
      <c r="Q890" s="18">
        <v>114.91699999999993</v>
      </c>
      <c r="R890" s="18">
        <v>116.91299999999993</v>
      </c>
      <c r="S890" s="18">
        <v>118.90899999999992</v>
      </c>
      <c r="T890" s="31">
        <v>7.0547160000000035</v>
      </c>
      <c r="U890" s="18">
        <v>0</v>
      </c>
      <c r="V890" s="18">
        <v>0</v>
      </c>
      <c r="W890" s="18">
        <v>0</v>
      </c>
      <c r="X890" s="18">
        <v>0</v>
      </c>
      <c r="Y890" s="18">
        <v>0</v>
      </c>
      <c r="Z890" s="18">
        <v>0</v>
      </c>
      <c r="AA890" s="18">
        <v>0</v>
      </c>
      <c r="AB890" s="18">
        <v>0</v>
      </c>
      <c r="AC890" s="18">
        <v>0</v>
      </c>
      <c r="AD890" s="18">
        <v>0</v>
      </c>
      <c r="AE890" s="18">
        <v>0</v>
      </c>
      <c r="AF890" s="18">
        <v>0</v>
      </c>
      <c r="AG890" s="18">
        <v>0</v>
      </c>
      <c r="AH890" s="18">
        <v>0</v>
      </c>
      <c r="AI890" s="18">
        <v>0</v>
      </c>
      <c r="AJ890" s="18">
        <v>0</v>
      </c>
      <c r="AK890" s="18">
        <v>0</v>
      </c>
      <c r="AL890" s="18">
        <v>0</v>
      </c>
      <c r="AM890" s="18">
        <v>0</v>
      </c>
      <c r="AN890" s="18">
        <v>0</v>
      </c>
      <c r="AO890" s="18">
        <v>0</v>
      </c>
      <c r="AP890" s="18">
        <v>0</v>
      </c>
      <c r="AQ890" s="18">
        <v>0</v>
      </c>
      <c r="AR890" s="18">
        <v>0</v>
      </c>
      <c r="AS890" s="18">
        <v>0</v>
      </c>
      <c r="AT890" s="18">
        <v>0</v>
      </c>
      <c r="AU890" s="18">
        <v>0</v>
      </c>
      <c r="AV890" s="18">
        <v>0</v>
      </c>
      <c r="AW890" s="18">
        <v>0</v>
      </c>
      <c r="AX890" s="18">
        <v>0</v>
      </c>
      <c r="AY890" s="18">
        <v>0</v>
      </c>
      <c r="AZ890" s="18">
        <v>0</v>
      </c>
      <c r="BA890" s="18">
        <v>0</v>
      </c>
      <c r="BB890" s="18">
        <v>0</v>
      </c>
      <c r="BC890" s="18">
        <v>0</v>
      </c>
      <c r="BD890" s="18">
        <v>0</v>
      </c>
      <c r="BE890" s="18">
        <v>0</v>
      </c>
      <c r="BF890" s="18">
        <v>0</v>
      </c>
      <c r="BG890" s="18">
        <v>0</v>
      </c>
      <c r="BH890" s="18">
        <v>0</v>
      </c>
      <c r="BI890" s="18">
        <v>0</v>
      </c>
      <c r="BJ890" s="118">
        <v>0</v>
      </c>
      <c r="BK890" s="118">
        <v>0</v>
      </c>
      <c r="BL890" s="118">
        <v>0</v>
      </c>
      <c r="BM890" s="118">
        <v>0</v>
      </c>
      <c r="BN890" s="118">
        <v>0</v>
      </c>
      <c r="BO890" s="103"/>
      <c r="BP890">
        <f t="shared" si="2236"/>
        <v>0</v>
      </c>
      <c r="BQ890">
        <f t="shared" si="2236"/>
        <v>0</v>
      </c>
      <c r="BR890">
        <f t="shared" si="2236"/>
        <v>0</v>
      </c>
      <c r="BS890">
        <f t="shared" si="2236"/>
        <v>0</v>
      </c>
      <c r="BT890">
        <f t="shared" si="2236"/>
        <v>0</v>
      </c>
      <c r="BU890">
        <f t="shared" si="2236"/>
        <v>0</v>
      </c>
      <c r="BV890">
        <f t="shared" si="2236"/>
        <v>0</v>
      </c>
      <c r="BW890">
        <f t="shared" si="2236"/>
        <v>0</v>
      </c>
      <c r="BX890">
        <f t="shared" si="2236"/>
        <v>0</v>
      </c>
      <c r="BY890">
        <f t="shared" si="2236"/>
        <v>0</v>
      </c>
      <c r="BZ890">
        <f t="shared" si="2237"/>
        <v>0</v>
      </c>
      <c r="CA890">
        <f t="shared" si="2237"/>
        <v>0</v>
      </c>
      <c r="CB890">
        <f t="shared" si="2237"/>
        <v>0</v>
      </c>
      <c r="CC890">
        <f t="shared" si="2237"/>
        <v>0</v>
      </c>
      <c r="CD890">
        <f t="shared" si="2237"/>
        <v>0</v>
      </c>
      <c r="CE890">
        <f t="shared" si="2237"/>
        <v>0</v>
      </c>
      <c r="CF890">
        <f t="shared" si="2237"/>
        <v>0</v>
      </c>
      <c r="CG890">
        <f t="shared" si="2237"/>
        <v>0</v>
      </c>
      <c r="CH890">
        <f t="shared" si="2237"/>
        <v>0</v>
      </c>
      <c r="CI890">
        <f t="shared" si="2237"/>
        <v>0</v>
      </c>
      <c r="CJ890">
        <f t="shared" si="2238"/>
        <v>0</v>
      </c>
      <c r="CK890">
        <f t="shared" si="2238"/>
        <v>0</v>
      </c>
      <c r="CL890">
        <f t="shared" si="2238"/>
        <v>0</v>
      </c>
      <c r="CM890">
        <f t="shared" si="2238"/>
        <v>0</v>
      </c>
      <c r="CN890">
        <f t="shared" si="2238"/>
        <v>0</v>
      </c>
      <c r="CO890">
        <f t="shared" si="2238"/>
        <v>0</v>
      </c>
      <c r="CP890">
        <f t="shared" si="2238"/>
        <v>0</v>
      </c>
      <c r="CQ890">
        <f t="shared" si="2238"/>
        <v>0</v>
      </c>
      <c r="CR890">
        <f t="shared" si="2238"/>
        <v>0</v>
      </c>
      <c r="CS890">
        <f t="shared" si="2238"/>
        <v>0</v>
      </c>
      <c r="CT890">
        <f t="shared" si="2239"/>
        <v>0</v>
      </c>
      <c r="CU890">
        <f t="shared" si="2239"/>
        <v>0</v>
      </c>
      <c r="CV890">
        <f t="shared" si="2239"/>
        <v>0</v>
      </c>
      <c r="CW890">
        <f t="shared" si="2239"/>
        <v>0</v>
      </c>
      <c r="CX890">
        <f t="shared" si="2239"/>
        <v>0</v>
      </c>
      <c r="CY890">
        <f t="shared" si="2239"/>
        <v>0</v>
      </c>
      <c r="CZ890">
        <f t="shared" si="2239"/>
        <v>0</v>
      </c>
      <c r="DA890">
        <f t="shared" si="2239"/>
        <v>0</v>
      </c>
      <c r="DB890">
        <f t="shared" si="2239"/>
        <v>0</v>
      </c>
      <c r="DC890">
        <f t="shared" si="2239"/>
        <v>0</v>
      </c>
      <c r="DD890">
        <f t="shared" si="2240"/>
        <v>0</v>
      </c>
      <c r="DE890">
        <f t="shared" si="2240"/>
        <v>0</v>
      </c>
      <c r="DF890">
        <f t="shared" si="2240"/>
        <v>0</v>
      </c>
      <c r="DG890">
        <f t="shared" si="2240"/>
        <v>0</v>
      </c>
      <c r="DH890">
        <f t="shared" si="2240"/>
        <v>0</v>
      </c>
      <c r="DI890">
        <f t="shared" si="2240"/>
        <v>0</v>
      </c>
      <c r="DJ890">
        <f t="shared" si="2240"/>
        <v>0</v>
      </c>
      <c r="DK890">
        <f t="shared" si="2240"/>
        <v>0</v>
      </c>
      <c r="DL890">
        <f t="shared" si="2240"/>
        <v>0</v>
      </c>
      <c r="DM890">
        <f t="shared" si="2240"/>
        <v>0</v>
      </c>
      <c r="DN890">
        <f t="shared" si="2241"/>
        <v>0</v>
      </c>
      <c r="DO890">
        <f t="shared" si="2241"/>
        <v>0</v>
      </c>
      <c r="DP890">
        <f t="shared" si="2241"/>
        <v>0</v>
      </c>
      <c r="DQ890">
        <f t="shared" si="2241"/>
        <v>0</v>
      </c>
      <c r="DR890">
        <f t="shared" si="2241"/>
        <v>0</v>
      </c>
      <c r="DS890">
        <f t="shared" si="2241"/>
        <v>0</v>
      </c>
      <c r="DT890">
        <f t="shared" si="2241"/>
        <v>0</v>
      </c>
      <c r="DU890">
        <f t="shared" si="2241"/>
        <v>0</v>
      </c>
      <c r="DV890">
        <f t="shared" si="2241"/>
        <v>0</v>
      </c>
      <c r="DW890">
        <f t="shared" si="2241"/>
        <v>0</v>
      </c>
      <c r="DX890">
        <f t="shared" si="2242"/>
        <v>0</v>
      </c>
      <c r="DY890">
        <f t="shared" si="2242"/>
        <v>0</v>
      </c>
      <c r="DZ890">
        <f t="shared" si="2242"/>
        <v>0</v>
      </c>
    </row>
    <row r="891" spans="1:130">
      <c r="A891" s="106"/>
      <c r="B891" s="59" t="s">
        <v>205</v>
      </c>
      <c r="C891" s="98"/>
      <c r="D891" s="18">
        <v>0</v>
      </c>
      <c r="E891" s="18">
        <v>0</v>
      </c>
      <c r="F891" s="18">
        <v>0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18">
        <v>0</v>
      </c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41" t="s">
        <v>16</v>
      </c>
      <c r="AE891" s="41" t="s">
        <v>16</v>
      </c>
      <c r="AF891" s="18">
        <v>3354</v>
      </c>
      <c r="AG891" s="18">
        <v>200</v>
      </c>
      <c r="AH891" s="41" t="s">
        <v>16</v>
      </c>
      <c r="AI891" s="41" t="s">
        <v>16</v>
      </c>
      <c r="AJ891" s="41" t="s">
        <v>16</v>
      </c>
      <c r="AK891" s="41" t="s">
        <v>16</v>
      </c>
      <c r="AL891" s="18">
        <v>7</v>
      </c>
      <c r="AM891" s="18">
        <v>5.2</v>
      </c>
      <c r="AN891" s="18">
        <v>4</v>
      </c>
      <c r="AO891" s="18">
        <v>3.8000000000000003</v>
      </c>
      <c r="AP891" s="18">
        <v>2.8000000000000003</v>
      </c>
      <c r="AQ891" s="18">
        <v>96</v>
      </c>
      <c r="AR891" s="18">
        <v>120.80000000000001</v>
      </c>
      <c r="AS891" s="18">
        <v>2.9</v>
      </c>
      <c r="AT891" s="18">
        <v>2.2000000000000002</v>
      </c>
      <c r="AU891" s="18">
        <v>0</v>
      </c>
      <c r="AV891" s="18">
        <v>0</v>
      </c>
      <c r="AW891" s="18">
        <v>0</v>
      </c>
      <c r="AX891" s="18">
        <v>0</v>
      </c>
      <c r="AY891" s="18">
        <v>0</v>
      </c>
      <c r="AZ891" s="18">
        <v>0</v>
      </c>
      <c r="BA891" s="18">
        <v>0</v>
      </c>
      <c r="BB891" s="18">
        <v>0</v>
      </c>
      <c r="BC891" s="18">
        <v>0</v>
      </c>
      <c r="BD891" s="18">
        <v>0</v>
      </c>
      <c r="BE891" s="25">
        <v>0</v>
      </c>
      <c r="BF891" s="18">
        <v>0</v>
      </c>
      <c r="BG891" s="18">
        <v>0</v>
      </c>
      <c r="BH891" s="18">
        <v>0</v>
      </c>
      <c r="BI891" s="18">
        <v>0</v>
      </c>
      <c r="BJ891" s="118">
        <v>0</v>
      </c>
      <c r="BK891" s="118">
        <v>0</v>
      </c>
      <c r="BL891" s="118">
        <v>0</v>
      </c>
      <c r="BM891" s="118">
        <v>0</v>
      </c>
      <c r="BN891" s="118">
        <v>0</v>
      </c>
      <c r="BO891" s="103"/>
      <c r="BP891">
        <f t="shared" si="2236"/>
        <v>0</v>
      </c>
      <c r="BQ891">
        <f t="shared" si="2236"/>
        <v>0</v>
      </c>
      <c r="BR891">
        <f t="shared" si="2236"/>
        <v>0</v>
      </c>
      <c r="BS891">
        <f t="shared" si="2236"/>
        <v>0</v>
      </c>
      <c r="BT891">
        <f t="shared" si="2236"/>
        <v>0</v>
      </c>
      <c r="BU891">
        <f t="shared" si="2236"/>
        <v>0</v>
      </c>
      <c r="BV891">
        <f t="shared" si="2236"/>
        <v>0</v>
      </c>
      <c r="BW891">
        <f t="shared" si="2236"/>
        <v>0</v>
      </c>
      <c r="BX891">
        <f t="shared" si="2236"/>
        <v>0</v>
      </c>
      <c r="BY891">
        <f t="shared" si="2236"/>
        <v>0</v>
      </c>
      <c r="BZ891">
        <f t="shared" si="2237"/>
        <v>0</v>
      </c>
      <c r="CA891">
        <f t="shared" si="2237"/>
        <v>0</v>
      </c>
      <c r="CB891">
        <f t="shared" si="2237"/>
        <v>0</v>
      </c>
      <c r="CC891">
        <f t="shared" si="2237"/>
        <v>0</v>
      </c>
      <c r="CD891">
        <f t="shared" si="2237"/>
        <v>0</v>
      </c>
      <c r="CE891">
        <f t="shared" si="2237"/>
        <v>0</v>
      </c>
      <c r="CF891">
        <f t="shared" si="2237"/>
        <v>0</v>
      </c>
      <c r="CG891">
        <f t="shared" si="2237"/>
        <v>0</v>
      </c>
      <c r="CH891">
        <f t="shared" si="2237"/>
        <v>0</v>
      </c>
      <c r="CI891">
        <f t="shared" si="2237"/>
        <v>0</v>
      </c>
      <c r="CJ891">
        <f t="shared" si="2238"/>
        <v>0</v>
      </c>
      <c r="CK891">
        <f t="shared" si="2238"/>
        <v>0</v>
      </c>
      <c r="CL891">
        <f t="shared" si="2238"/>
        <v>0</v>
      </c>
      <c r="CM891">
        <f t="shared" si="2238"/>
        <v>0</v>
      </c>
      <c r="CN891">
        <f t="shared" si="2238"/>
        <v>0</v>
      </c>
      <c r="CO891">
        <f t="shared" si="2238"/>
        <v>0</v>
      </c>
      <c r="CP891">
        <f t="shared" si="2238"/>
        <v>0</v>
      </c>
      <c r="CQ891">
        <f t="shared" si="2238"/>
        <v>0</v>
      </c>
      <c r="CR891">
        <f t="shared" si="2238"/>
        <v>0</v>
      </c>
      <c r="CS891">
        <f t="shared" si="2238"/>
        <v>0</v>
      </c>
      <c r="CT891">
        <f t="shared" si="2239"/>
        <v>0</v>
      </c>
      <c r="CU891">
        <f t="shared" si="2239"/>
        <v>0</v>
      </c>
      <c r="CV891">
        <f t="shared" si="2239"/>
        <v>0</v>
      </c>
      <c r="CW891">
        <f t="shared" si="2239"/>
        <v>0</v>
      </c>
      <c r="CX891">
        <f t="shared" si="2239"/>
        <v>0</v>
      </c>
      <c r="CY891">
        <f t="shared" si="2239"/>
        <v>0</v>
      </c>
      <c r="CZ891">
        <f t="shared" si="2239"/>
        <v>0</v>
      </c>
      <c r="DA891">
        <f t="shared" si="2239"/>
        <v>0</v>
      </c>
      <c r="DB891">
        <f t="shared" si="2239"/>
        <v>0</v>
      </c>
      <c r="DC891">
        <f t="shared" si="2239"/>
        <v>0</v>
      </c>
      <c r="DD891">
        <f t="shared" si="2240"/>
        <v>0</v>
      </c>
      <c r="DE891">
        <f t="shared" si="2240"/>
        <v>0</v>
      </c>
      <c r="DF891">
        <f t="shared" si="2240"/>
        <v>0</v>
      </c>
      <c r="DG891">
        <f t="shared" si="2240"/>
        <v>0</v>
      </c>
      <c r="DH891">
        <f t="shared" si="2240"/>
        <v>0</v>
      </c>
      <c r="DI891">
        <f t="shared" si="2240"/>
        <v>0</v>
      </c>
      <c r="DJ891">
        <f t="shared" si="2240"/>
        <v>0</v>
      </c>
      <c r="DK891">
        <f t="shared" si="2240"/>
        <v>0</v>
      </c>
      <c r="DL891">
        <f t="shared" si="2240"/>
        <v>0</v>
      </c>
      <c r="DM891">
        <f t="shared" si="2240"/>
        <v>0</v>
      </c>
      <c r="DN891">
        <f t="shared" si="2241"/>
        <v>0</v>
      </c>
      <c r="DO891">
        <f t="shared" si="2241"/>
        <v>0</v>
      </c>
      <c r="DP891">
        <f t="shared" si="2241"/>
        <v>0</v>
      </c>
      <c r="DQ891">
        <f t="shared" si="2241"/>
        <v>0</v>
      </c>
      <c r="DR891">
        <f t="shared" si="2241"/>
        <v>0</v>
      </c>
      <c r="DS891">
        <f t="shared" si="2241"/>
        <v>0</v>
      </c>
      <c r="DT891">
        <f t="shared" si="2241"/>
        <v>0</v>
      </c>
      <c r="DU891">
        <f t="shared" si="2241"/>
        <v>0</v>
      </c>
      <c r="DV891">
        <f t="shared" si="2241"/>
        <v>0</v>
      </c>
      <c r="DW891">
        <f t="shared" si="2241"/>
        <v>0</v>
      </c>
      <c r="DX891">
        <f t="shared" si="2242"/>
        <v>0</v>
      </c>
      <c r="DY891">
        <f t="shared" si="2242"/>
        <v>0</v>
      </c>
      <c r="DZ891">
        <f t="shared" si="2242"/>
        <v>0</v>
      </c>
    </row>
    <row r="892" spans="1:130">
      <c r="A892" s="106"/>
      <c r="B892" s="59" t="s">
        <v>210</v>
      </c>
      <c r="C892" s="9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41"/>
      <c r="AE892" s="41"/>
      <c r="AF892" s="18"/>
      <c r="AG892" s="18"/>
      <c r="AH892" s="18">
        <v>0</v>
      </c>
      <c r="AI892" s="41">
        <v>4.5045045045045043E-2</v>
      </c>
      <c r="AJ892" s="18">
        <v>0</v>
      </c>
      <c r="AK892" s="18">
        <v>220.99447513812154</v>
      </c>
      <c r="AL892" s="18">
        <v>264.31718061674007</v>
      </c>
      <c r="AM892" s="18">
        <v>743.80165289256206</v>
      </c>
      <c r="AN892" s="18">
        <v>962.96296296296293</v>
      </c>
      <c r="AO892" s="18">
        <v>792.68292682926835</v>
      </c>
      <c r="AP892" s="18">
        <v>1867.816091954023</v>
      </c>
      <c r="AQ892" s="18">
        <v>2191.4357682619648</v>
      </c>
      <c r="AR892" s="18">
        <v>2275.8620689655172</v>
      </c>
      <c r="AS892" s="160">
        <v>181.86046511627907</v>
      </c>
      <c r="AT892" s="18">
        <v>0</v>
      </c>
      <c r="AU892" s="18">
        <v>0</v>
      </c>
      <c r="AV892" s="18">
        <v>0</v>
      </c>
      <c r="AW892" s="18">
        <v>0</v>
      </c>
      <c r="AX892" s="18">
        <v>0</v>
      </c>
      <c r="AY892" s="18">
        <v>0</v>
      </c>
      <c r="AZ892" s="18">
        <v>0</v>
      </c>
      <c r="BA892" s="18">
        <v>0</v>
      </c>
      <c r="BB892" s="18">
        <v>0</v>
      </c>
      <c r="BC892" s="18">
        <v>0</v>
      </c>
      <c r="BD892" s="18">
        <v>0</v>
      </c>
      <c r="BE892" s="18">
        <v>0</v>
      </c>
      <c r="BF892" s="18">
        <v>0</v>
      </c>
      <c r="BG892" s="18">
        <v>0</v>
      </c>
      <c r="BH892" s="18">
        <v>0</v>
      </c>
      <c r="BI892" s="18">
        <v>0</v>
      </c>
      <c r="BJ892" s="18">
        <v>0</v>
      </c>
      <c r="BK892" s="18">
        <v>0</v>
      </c>
      <c r="BL892" s="18">
        <v>0</v>
      </c>
      <c r="BM892" s="18">
        <v>0</v>
      </c>
      <c r="BN892" s="18">
        <v>0</v>
      </c>
      <c r="BO892" s="103"/>
      <c r="BP892">
        <f t="shared" si="2236"/>
        <v>0</v>
      </c>
      <c r="BQ892">
        <f t="shared" ref="BQ892" si="2243">IF($C892&lt;&gt;"",IF(E892&gt;0,1,0),0)</f>
        <v>0</v>
      </c>
      <c r="BR892">
        <f t="shared" ref="BR892" si="2244">IF($C892&lt;&gt;"",IF(F892&gt;0,1,0),0)</f>
        <v>0</v>
      </c>
      <c r="BS892">
        <f t="shared" ref="BS892" si="2245">IF($C892&lt;&gt;"",IF(G892&gt;0,1,0),0)</f>
        <v>0</v>
      </c>
      <c r="BT892">
        <f t="shared" ref="BT892" si="2246">IF($C892&lt;&gt;"",IF(H892&gt;0,1,0),0)</f>
        <v>0</v>
      </c>
      <c r="BU892">
        <f t="shared" ref="BU892" si="2247">IF($C892&lt;&gt;"",IF(I892&gt;0,1,0),0)</f>
        <v>0</v>
      </c>
      <c r="BV892">
        <f t="shared" ref="BV892" si="2248">IF($C892&lt;&gt;"",IF(J892&gt;0,1,0),0)</f>
        <v>0</v>
      </c>
      <c r="BW892">
        <f t="shared" ref="BW892" si="2249">IF($C892&lt;&gt;"",IF(K892&gt;0,1,0),0)</f>
        <v>0</v>
      </c>
      <c r="BX892">
        <f t="shared" ref="BX892" si="2250">IF($C892&lt;&gt;"",IF(L892&gt;0,1,0),0)</f>
        <v>0</v>
      </c>
      <c r="BY892">
        <f t="shared" ref="BY892" si="2251">IF($C892&lt;&gt;"",IF(M892&gt;0,1,0),0)</f>
        <v>0</v>
      </c>
      <c r="BZ892">
        <f t="shared" si="2237"/>
        <v>0</v>
      </c>
      <c r="CA892">
        <f t="shared" si="2237"/>
        <v>0</v>
      </c>
      <c r="CB892">
        <f t="shared" si="2237"/>
        <v>0</v>
      </c>
      <c r="CC892">
        <f t="shared" si="2237"/>
        <v>0</v>
      </c>
      <c r="CD892">
        <f t="shared" si="2237"/>
        <v>0</v>
      </c>
      <c r="CE892">
        <f t="shared" si="2237"/>
        <v>0</v>
      </c>
      <c r="CF892">
        <f t="shared" si="2237"/>
        <v>0</v>
      </c>
      <c r="CG892">
        <f t="shared" si="2237"/>
        <v>0</v>
      </c>
      <c r="CH892">
        <f t="shared" si="2237"/>
        <v>0</v>
      </c>
      <c r="CI892">
        <f t="shared" si="2237"/>
        <v>0</v>
      </c>
      <c r="CJ892">
        <f t="shared" si="2238"/>
        <v>0</v>
      </c>
      <c r="CK892">
        <f t="shared" si="2238"/>
        <v>0</v>
      </c>
      <c r="CL892">
        <f t="shared" si="2238"/>
        <v>0</v>
      </c>
      <c r="CM892">
        <f t="shared" si="2238"/>
        <v>0</v>
      </c>
      <c r="CN892">
        <f t="shared" si="2238"/>
        <v>0</v>
      </c>
      <c r="CO892">
        <f t="shared" si="2238"/>
        <v>0</v>
      </c>
      <c r="CP892">
        <f t="shared" si="2238"/>
        <v>0</v>
      </c>
      <c r="CQ892">
        <f t="shared" si="2238"/>
        <v>0</v>
      </c>
      <c r="CR892">
        <f t="shared" si="2238"/>
        <v>0</v>
      </c>
      <c r="CS892">
        <f t="shared" si="2238"/>
        <v>0</v>
      </c>
      <c r="CT892">
        <f t="shared" si="2239"/>
        <v>0</v>
      </c>
      <c r="CU892">
        <f t="shared" si="2239"/>
        <v>0</v>
      </c>
      <c r="CV892">
        <f t="shared" si="2239"/>
        <v>0</v>
      </c>
      <c r="CW892">
        <f t="shared" si="2239"/>
        <v>0</v>
      </c>
      <c r="CX892">
        <f t="shared" si="2239"/>
        <v>0</v>
      </c>
      <c r="CY892">
        <f t="shared" si="2239"/>
        <v>0</v>
      </c>
      <c r="CZ892">
        <f t="shared" si="2239"/>
        <v>0</v>
      </c>
      <c r="DA892">
        <f t="shared" si="2239"/>
        <v>0</v>
      </c>
      <c r="DB892">
        <f t="shared" si="2239"/>
        <v>0</v>
      </c>
      <c r="DC892">
        <f t="shared" si="2239"/>
        <v>0</v>
      </c>
      <c r="DD892">
        <f t="shared" si="2240"/>
        <v>0</v>
      </c>
      <c r="DE892">
        <f t="shared" si="2240"/>
        <v>0</v>
      </c>
      <c r="DF892">
        <f t="shared" si="2240"/>
        <v>0</v>
      </c>
      <c r="DG892">
        <f t="shared" si="2240"/>
        <v>0</v>
      </c>
      <c r="DH892">
        <f t="shared" si="2240"/>
        <v>0</v>
      </c>
      <c r="DI892">
        <f t="shared" si="2240"/>
        <v>0</v>
      </c>
      <c r="DJ892">
        <f t="shared" si="2240"/>
        <v>0</v>
      </c>
      <c r="DK892">
        <f t="shared" si="2240"/>
        <v>0</v>
      </c>
      <c r="DL892">
        <f t="shared" si="2240"/>
        <v>0</v>
      </c>
      <c r="DM892">
        <f t="shared" si="2240"/>
        <v>0</v>
      </c>
      <c r="DN892">
        <f t="shared" si="2241"/>
        <v>0</v>
      </c>
      <c r="DO892">
        <f t="shared" si="2241"/>
        <v>0</v>
      </c>
      <c r="DP892">
        <f t="shared" si="2241"/>
        <v>0</v>
      </c>
      <c r="DQ892">
        <f t="shared" si="2241"/>
        <v>0</v>
      </c>
      <c r="DR892">
        <f t="shared" si="2241"/>
        <v>0</v>
      </c>
      <c r="DS892">
        <f t="shared" si="2241"/>
        <v>0</v>
      </c>
      <c r="DT892">
        <f t="shared" si="2241"/>
        <v>0</v>
      </c>
      <c r="DU892">
        <f t="shared" si="2241"/>
        <v>0</v>
      </c>
      <c r="DV892">
        <f t="shared" si="2241"/>
        <v>0</v>
      </c>
      <c r="DW892">
        <f t="shared" si="2241"/>
        <v>0</v>
      </c>
      <c r="DX892">
        <f t="shared" ref="DX892" si="2252">IF($C892&lt;&gt;"",IF(BL892&gt;0,1,0),0)</f>
        <v>0</v>
      </c>
      <c r="DY892">
        <f t="shared" ref="DY892" si="2253">IF($C892&lt;&gt;"",IF(BM892&gt;0,1,0),0)</f>
        <v>0</v>
      </c>
      <c r="DZ892">
        <f t="shared" ref="DZ892" si="2254">IF($C892&lt;&gt;"",IF(BN892&gt;0,1,0),0)</f>
        <v>0</v>
      </c>
    </row>
    <row r="893" spans="1:130" ht="15.75">
      <c r="A893" s="106" t="str">
        <f>IF(LEFT(B895,1)&lt;&gt;"",IF(LEFT(B895,1)&lt;&gt;" ",COUNT($A$66:A891)+1,""),"")</f>
        <v/>
      </c>
      <c r="B893" s="37"/>
      <c r="C893" s="96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  <c r="AZ893" s="31"/>
      <c r="BA893" s="31"/>
      <c r="BB893" s="31"/>
      <c r="BC893" s="31"/>
      <c r="BD893" s="31"/>
      <c r="BE893" s="57"/>
      <c r="BF893" s="18"/>
      <c r="BG893" s="75"/>
      <c r="BH893" s="2"/>
      <c r="BI893" s="18"/>
      <c r="BJ893" s="2"/>
      <c r="BK893" s="2"/>
      <c r="BL893" s="4"/>
      <c r="BM893" s="2"/>
      <c r="BN893" s="2"/>
      <c r="BO893" s="103"/>
    </row>
    <row r="894" spans="1:130">
      <c r="A894" s="105">
        <f>IF(LEFT(B894,1)&lt;&gt;"",IF(LEFT(B894,1)&lt;&gt;" ",COUNT($A$66:A893)+1,""),"")</f>
        <v>114</v>
      </c>
      <c r="B894" s="32" t="s">
        <v>119</v>
      </c>
      <c r="C894" s="96">
        <v>1</v>
      </c>
      <c r="D894" s="22">
        <v>0</v>
      </c>
      <c r="E894" s="22">
        <v>0</v>
      </c>
      <c r="F894" s="22">
        <v>0</v>
      </c>
      <c r="G894" s="22">
        <v>0</v>
      </c>
      <c r="H894" s="22">
        <v>0</v>
      </c>
      <c r="I894" s="22">
        <v>0</v>
      </c>
      <c r="J894" s="22">
        <v>0</v>
      </c>
      <c r="K894" s="22">
        <v>0</v>
      </c>
      <c r="L894" s="22">
        <v>0</v>
      </c>
      <c r="M894" s="22">
        <v>0</v>
      </c>
      <c r="N894" s="22">
        <v>0</v>
      </c>
      <c r="O894" s="22">
        <v>0</v>
      </c>
      <c r="P894" s="22">
        <v>0</v>
      </c>
      <c r="Q894" s="22">
        <v>0</v>
      </c>
      <c r="R894" s="22">
        <v>0</v>
      </c>
      <c r="S894" s="22">
        <v>0</v>
      </c>
      <c r="T894" s="22">
        <v>0</v>
      </c>
      <c r="U894" s="22">
        <v>0</v>
      </c>
      <c r="V894" s="22">
        <v>0</v>
      </c>
      <c r="W894" s="22">
        <v>0</v>
      </c>
      <c r="X894" s="22">
        <v>0</v>
      </c>
      <c r="Y894" s="22">
        <v>0</v>
      </c>
      <c r="Z894" s="22">
        <v>0</v>
      </c>
      <c r="AA894" s="22">
        <v>0</v>
      </c>
      <c r="AB894" s="22">
        <v>0</v>
      </c>
      <c r="AC894" s="22">
        <v>0</v>
      </c>
      <c r="AD894" s="22">
        <v>0</v>
      </c>
      <c r="AE894" s="22">
        <v>0</v>
      </c>
      <c r="AF894" s="22">
        <v>0</v>
      </c>
      <c r="AG894" s="22">
        <v>0</v>
      </c>
      <c r="AH894" s="22">
        <v>0</v>
      </c>
      <c r="AI894" s="22">
        <v>0</v>
      </c>
      <c r="AJ894" s="22">
        <v>0</v>
      </c>
      <c r="AK894" s="22">
        <v>0</v>
      </c>
      <c r="AL894" s="22">
        <v>0</v>
      </c>
      <c r="AM894" s="22">
        <v>0</v>
      </c>
      <c r="AN894" s="22">
        <v>0</v>
      </c>
      <c r="AO894" s="22">
        <v>0</v>
      </c>
      <c r="AP894" s="22">
        <v>0</v>
      </c>
      <c r="AQ894" s="22">
        <v>0</v>
      </c>
      <c r="AR894" s="22">
        <v>0</v>
      </c>
      <c r="AS894" s="22">
        <v>0</v>
      </c>
      <c r="AT894" s="22">
        <v>0</v>
      </c>
      <c r="AU894" s="22">
        <v>0</v>
      </c>
      <c r="AV894" s="22">
        <v>0</v>
      </c>
      <c r="AW894" s="22">
        <v>0</v>
      </c>
      <c r="AX894" s="22">
        <v>0</v>
      </c>
      <c r="AY894" s="22">
        <v>0</v>
      </c>
      <c r="AZ894" s="22">
        <v>0</v>
      </c>
      <c r="BA894" s="22">
        <v>0</v>
      </c>
      <c r="BB894" s="22">
        <v>0</v>
      </c>
      <c r="BC894" s="22">
        <v>0</v>
      </c>
      <c r="BD894" s="22">
        <v>0</v>
      </c>
      <c r="BE894" s="23">
        <v>52712</v>
      </c>
      <c r="BF894" s="22">
        <v>0</v>
      </c>
      <c r="BG894" s="22">
        <v>0</v>
      </c>
      <c r="BH894" s="22">
        <v>0</v>
      </c>
      <c r="BI894" s="22">
        <v>0</v>
      </c>
      <c r="BJ894" s="4">
        <v>0</v>
      </c>
      <c r="BK894" s="4">
        <v>0</v>
      </c>
      <c r="BL894" s="4">
        <v>0</v>
      </c>
      <c r="BM894" s="4">
        <v>0</v>
      </c>
      <c r="BN894" s="4">
        <v>0</v>
      </c>
      <c r="BO894" s="103"/>
      <c r="BP894">
        <f t="shared" ref="BP894:CU894" si="2255">IF($C894&lt;&gt;"",IF(D894&gt;0,1,0),0)</f>
        <v>0</v>
      </c>
      <c r="BQ894">
        <f t="shared" si="2255"/>
        <v>0</v>
      </c>
      <c r="BR894">
        <f t="shared" si="2255"/>
        <v>0</v>
      </c>
      <c r="BS894">
        <f t="shared" si="2255"/>
        <v>0</v>
      </c>
      <c r="BT894">
        <f t="shared" si="2255"/>
        <v>0</v>
      </c>
      <c r="BU894">
        <f t="shared" si="2255"/>
        <v>0</v>
      </c>
      <c r="BV894">
        <f t="shared" si="2255"/>
        <v>0</v>
      </c>
      <c r="BW894">
        <f t="shared" si="2255"/>
        <v>0</v>
      </c>
      <c r="BX894">
        <f t="shared" si="2255"/>
        <v>0</v>
      </c>
      <c r="BY894">
        <f t="shared" si="2255"/>
        <v>0</v>
      </c>
      <c r="BZ894">
        <f t="shared" si="2255"/>
        <v>0</v>
      </c>
      <c r="CA894">
        <f t="shared" si="2255"/>
        <v>0</v>
      </c>
      <c r="CB894">
        <f t="shared" si="2255"/>
        <v>0</v>
      </c>
      <c r="CC894">
        <f t="shared" si="2255"/>
        <v>0</v>
      </c>
      <c r="CD894">
        <f t="shared" si="2255"/>
        <v>0</v>
      </c>
      <c r="CE894">
        <f t="shared" si="2255"/>
        <v>0</v>
      </c>
      <c r="CF894">
        <f t="shared" si="2255"/>
        <v>0</v>
      </c>
      <c r="CG894">
        <f t="shared" si="2255"/>
        <v>0</v>
      </c>
      <c r="CH894">
        <f t="shared" si="2255"/>
        <v>0</v>
      </c>
      <c r="CI894">
        <f t="shared" si="2255"/>
        <v>0</v>
      </c>
      <c r="CJ894">
        <f t="shared" si="2255"/>
        <v>0</v>
      </c>
      <c r="CK894">
        <f t="shared" si="2255"/>
        <v>0</v>
      </c>
      <c r="CL894">
        <f t="shared" si="2255"/>
        <v>0</v>
      </c>
      <c r="CM894">
        <f t="shared" si="2255"/>
        <v>0</v>
      </c>
      <c r="CN894">
        <f t="shared" si="2255"/>
        <v>0</v>
      </c>
      <c r="CO894">
        <f t="shared" si="2255"/>
        <v>0</v>
      </c>
      <c r="CP894">
        <f t="shared" si="2255"/>
        <v>0</v>
      </c>
      <c r="CQ894">
        <f t="shared" si="2255"/>
        <v>0</v>
      </c>
      <c r="CR894">
        <f t="shared" si="2255"/>
        <v>0</v>
      </c>
      <c r="CS894">
        <f t="shared" si="2255"/>
        <v>0</v>
      </c>
      <c r="CT894">
        <f t="shared" si="2255"/>
        <v>0</v>
      </c>
      <c r="CU894">
        <f t="shared" si="2255"/>
        <v>0</v>
      </c>
      <c r="CV894">
        <f t="shared" ref="CV894:DZ895" si="2256">IF($C894&lt;&gt;"",IF(AJ894&gt;0,1,0),0)</f>
        <v>0</v>
      </c>
      <c r="CW894">
        <f t="shared" si="2256"/>
        <v>0</v>
      </c>
      <c r="CX894">
        <f t="shared" si="2256"/>
        <v>0</v>
      </c>
      <c r="CY894">
        <f t="shared" si="2256"/>
        <v>0</v>
      </c>
      <c r="CZ894">
        <f t="shared" si="2256"/>
        <v>0</v>
      </c>
      <c r="DA894">
        <f t="shared" si="2256"/>
        <v>0</v>
      </c>
      <c r="DB894">
        <f t="shared" si="2256"/>
        <v>0</v>
      </c>
      <c r="DC894">
        <f t="shared" si="2256"/>
        <v>0</v>
      </c>
      <c r="DD894">
        <f t="shared" si="2256"/>
        <v>0</v>
      </c>
      <c r="DE894">
        <f t="shared" si="2256"/>
        <v>0</v>
      </c>
      <c r="DF894">
        <f t="shared" si="2256"/>
        <v>0</v>
      </c>
      <c r="DG894">
        <f t="shared" si="2256"/>
        <v>0</v>
      </c>
      <c r="DH894">
        <f t="shared" si="2256"/>
        <v>0</v>
      </c>
      <c r="DI894">
        <f t="shared" si="2256"/>
        <v>0</v>
      </c>
      <c r="DJ894">
        <f t="shared" si="2256"/>
        <v>0</v>
      </c>
      <c r="DK894">
        <f t="shared" si="2256"/>
        <v>0</v>
      </c>
      <c r="DL894">
        <f t="shared" si="2256"/>
        <v>0</v>
      </c>
      <c r="DM894">
        <f t="shared" si="2256"/>
        <v>0</v>
      </c>
      <c r="DN894">
        <f t="shared" si="2256"/>
        <v>0</v>
      </c>
      <c r="DO894">
        <f t="shared" si="2256"/>
        <v>0</v>
      </c>
      <c r="DP894">
        <f t="shared" si="2256"/>
        <v>0</v>
      </c>
      <c r="DQ894">
        <f t="shared" si="2256"/>
        <v>1</v>
      </c>
      <c r="DR894">
        <f t="shared" si="2256"/>
        <v>0</v>
      </c>
      <c r="DS894">
        <f t="shared" si="2256"/>
        <v>0</v>
      </c>
      <c r="DT894">
        <f t="shared" si="2256"/>
        <v>0</v>
      </c>
      <c r="DU894">
        <f t="shared" si="2256"/>
        <v>0</v>
      </c>
      <c r="DV894">
        <f t="shared" si="2256"/>
        <v>0</v>
      </c>
      <c r="DW894">
        <f t="shared" si="2256"/>
        <v>0</v>
      </c>
      <c r="DX894">
        <f t="shared" si="2256"/>
        <v>0</v>
      </c>
      <c r="DY894">
        <f t="shared" si="2256"/>
        <v>0</v>
      </c>
      <c r="DZ894">
        <f t="shared" si="2256"/>
        <v>0</v>
      </c>
    </row>
    <row r="895" spans="1:130">
      <c r="A895" s="106"/>
      <c r="B895" s="59" t="s">
        <v>3</v>
      </c>
      <c r="C895" s="90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>
        <v>0</v>
      </c>
      <c r="O895" s="18">
        <v>0</v>
      </c>
      <c r="P895" s="18">
        <v>0</v>
      </c>
      <c r="Q895" s="18">
        <v>0</v>
      </c>
      <c r="R895" s="18">
        <v>0</v>
      </c>
      <c r="S895" s="18">
        <v>0</v>
      </c>
      <c r="T895" s="18">
        <v>0</v>
      </c>
      <c r="U895" s="18">
        <v>0</v>
      </c>
      <c r="V895" s="18">
        <v>0</v>
      </c>
      <c r="W895" s="18">
        <v>0</v>
      </c>
      <c r="X895" s="18">
        <v>0</v>
      </c>
      <c r="Y895" s="18">
        <v>0</v>
      </c>
      <c r="Z895" s="18">
        <v>0</v>
      </c>
      <c r="AA895" s="18">
        <v>0</v>
      </c>
      <c r="AB895" s="18">
        <v>0</v>
      </c>
      <c r="AC895" s="18">
        <v>0</v>
      </c>
      <c r="AD895" s="18">
        <v>0</v>
      </c>
      <c r="AE895" s="18">
        <v>0</v>
      </c>
      <c r="AF895" s="18">
        <v>0</v>
      </c>
      <c r="AG895" s="18">
        <v>0</v>
      </c>
      <c r="AH895" s="18">
        <v>0</v>
      </c>
      <c r="AI895" s="18">
        <v>0</v>
      </c>
      <c r="AJ895" s="18">
        <v>0</v>
      </c>
      <c r="AK895" s="18">
        <v>0</v>
      </c>
      <c r="AL895" s="18">
        <v>0</v>
      </c>
      <c r="AM895" s="18">
        <v>0</v>
      </c>
      <c r="AN895" s="18">
        <v>0</v>
      </c>
      <c r="AO895" s="18">
        <v>0</v>
      </c>
      <c r="AP895" s="18">
        <v>0</v>
      </c>
      <c r="AQ895" s="18">
        <v>0</v>
      </c>
      <c r="AR895" s="18">
        <v>0</v>
      </c>
      <c r="AS895" s="18">
        <v>0</v>
      </c>
      <c r="AT895" s="18">
        <v>0</v>
      </c>
      <c r="AU895" s="18">
        <v>0</v>
      </c>
      <c r="AV895" s="18">
        <v>0</v>
      </c>
      <c r="AW895" s="18">
        <v>0</v>
      </c>
      <c r="AX895" s="18">
        <v>0</v>
      </c>
      <c r="AY895" s="18">
        <v>0</v>
      </c>
      <c r="AZ895" s="18">
        <v>0</v>
      </c>
      <c r="BA895" s="18">
        <v>0</v>
      </c>
      <c r="BB895" s="18">
        <v>0</v>
      </c>
      <c r="BC895" s="18">
        <v>0</v>
      </c>
      <c r="BD895" s="18">
        <v>0</v>
      </c>
      <c r="BE895" s="25">
        <v>52712</v>
      </c>
      <c r="BF895" s="18">
        <v>0</v>
      </c>
      <c r="BG895" s="18">
        <v>0</v>
      </c>
      <c r="BH895" s="18">
        <v>0</v>
      </c>
      <c r="BI895" s="18">
        <v>0</v>
      </c>
      <c r="BJ895" s="118">
        <v>0</v>
      </c>
      <c r="BK895" s="118">
        <v>0</v>
      </c>
      <c r="BL895" s="118">
        <v>0</v>
      </c>
      <c r="BM895" s="118">
        <v>0</v>
      </c>
      <c r="BN895" s="118">
        <v>0</v>
      </c>
      <c r="BO895" s="103"/>
      <c r="BP895">
        <f t="shared" ref="BP895:BY896" si="2257">IF($C895&lt;&gt;"",IF(D895&gt;0,1,0),0)</f>
        <v>0</v>
      </c>
      <c r="BQ895">
        <f t="shared" si="2257"/>
        <v>0</v>
      </c>
      <c r="BR895">
        <f t="shared" si="2257"/>
        <v>0</v>
      </c>
      <c r="BS895">
        <f t="shared" si="2257"/>
        <v>0</v>
      </c>
      <c r="BT895">
        <f t="shared" si="2257"/>
        <v>0</v>
      </c>
      <c r="BU895">
        <f t="shared" si="2257"/>
        <v>0</v>
      </c>
      <c r="BV895">
        <f t="shared" si="2257"/>
        <v>0</v>
      </c>
      <c r="BW895">
        <f t="shared" si="2257"/>
        <v>0</v>
      </c>
      <c r="BX895">
        <f t="shared" si="2257"/>
        <v>0</v>
      </c>
      <c r="BY895">
        <f t="shared" si="2257"/>
        <v>0</v>
      </c>
      <c r="BZ895">
        <f t="shared" ref="BZ895:CI896" si="2258">IF($C895&lt;&gt;"",IF(N895&gt;0,1,0),0)</f>
        <v>0</v>
      </c>
      <c r="CA895">
        <f t="shared" si="2258"/>
        <v>0</v>
      </c>
      <c r="CB895">
        <f t="shared" si="2258"/>
        <v>0</v>
      </c>
      <c r="CC895">
        <f t="shared" si="2258"/>
        <v>0</v>
      </c>
      <c r="CD895">
        <f t="shared" si="2258"/>
        <v>0</v>
      </c>
      <c r="CE895">
        <f t="shared" si="2258"/>
        <v>0</v>
      </c>
      <c r="CF895">
        <f t="shared" si="2258"/>
        <v>0</v>
      </c>
      <c r="CG895">
        <f t="shared" si="2258"/>
        <v>0</v>
      </c>
      <c r="CH895">
        <f t="shared" si="2258"/>
        <v>0</v>
      </c>
      <c r="CI895">
        <f t="shared" si="2258"/>
        <v>0</v>
      </c>
      <c r="CJ895">
        <f t="shared" ref="CJ895:CS896" si="2259">IF($C895&lt;&gt;"",IF(X895&gt;0,1,0),0)</f>
        <v>0</v>
      </c>
      <c r="CK895">
        <f t="shared" si="2259"/>
        <v>0</v>
      </c>
      <c r="CL895">
        <f t="shared" si="2259"/>
        <v>0</v>
      </c>
      <c r="CM895">
        <f t="shared" si="2259"/>
        <v>0</v>
      </c>
      <c r="CN895">
        <f t="shared" si="2259"/>
        <v>0</v>
      </c>
      <c r="CO895">
        <f t="shared" si="2259"/>
        <v>0</v>
      </c>
      <c r="CP895">
        <f t="shared" si="2259"/>
        <v>0</v>
      </c>
      <c r="CQ895">
        <f t="shared" si="2259"/>
        <v>0</v>
      </c>
      <c r="CR895">
        <f t="shared" si="2259"/>
        <v>0</v>
      </c>
      <c r="CS895">
        <f t="shared" si="2259"/>
        <v>0</v>
      </c>
      <c r="CT895">
        <f t="shared" ref="CT895:DC896" si="2260">IF($C895&lt;&gt;"",IF(AH895&gt;0,1,0),0)</f>
        <v>0</v>
      </c>
      <c r="CU895">
        <f t="shared" si="2260"/>
        <v>0</v>
      </c>
      <c r="CV895">
        <f t="shared" si="2260"/>
        <v>0</v>
      </c>
      <c r="CW895">
        <f t="shared" si="2260"/>
        <v>0</v>
      </c>
      <c r="CX895">
        <f t="shared" si="2260"/>
        <v>0</v>
      </c>
      <c r="CY895">
        <f t="shared" si="2260"/>
        <v>0</v>
      </c>
      <c r="CZ895">
        <f t="shared" si="2260"/>
        <v>0</v>
      </c>
      <c r="DA895">
        <f t="shared" si="2260"/>
        <v>0</v>
      </c>
      <c r="DB895">
        <f t="shared" si="2260"/>
        <v>0</v>
      </c>
      <c r="DC895">
        <f t="shared" si="2260"/>
        <v>0</v>
      </c>
      <c r="DD895">
        <f t="shared" ref="DD895:DM896" si="2261">IF($C895&lt;&gt;"",IF(AR895&gt;0,1,0),0)</f>
        <v>0</v>
      </c>
      <c r="DE895">
        <f t="shared" si="2261"/>
        <v>0</v>
      </c>
      <c r="DF895">
        <f t="shared" si="2261"/>
        <v>0</v>
      </c>
      <c r="DG895">
        <f t="shared" si="2261"/>
        <v>0</v>
      </c>
      <c r="DH895">
        <f t="shared" si="2261"/>
        <v>0</v>
      </c>
      <c r="DI895">
        <f t="shared" si="2261"/>
        <v>0</v>
      </c>
      <c r="DJ895">
        <f t="shared" si="2261"/>
        <v>0</v>
      </c>
      <c r="DK895">
        <f t="shared" si="2261"/>
        <v>0</v>
      </c>
      <c r="DL895">
        <f t="shared" si="2261"/>
        <v>0</v>
      </c>
      <c r="DM895">
        <f t="shared" si="2261"/>
        <v>0</v>
      </c>
      <c r="DN895">
        <f t="shared" ref="DN895:DW896" si="2262">IF($C895&lt;&gt;"",IF(BB895&gt;0,1,0),0)</f>
        <v>0</v>
      </c>
      <c r="DO895">
        <f t="shared" si="2262"/>
        <v>0</v>
      </c>
      <c r="DP895">
        <f t="shared" si="2262"/>
        <v>0</v>
      </c>
      <c r="DQ895">
        <f t="shared" si="2262"/>
        <v>0</v>
      </c>
      <c r="DR895">
        <f t="shared" si="2262"/>
        <v>0</v>
      </c>
      <c r="DS895">
        <f t="shared" si="2262"/>
        <v>0</v>
      </c>
      <c r="DT895">
        <f t="shared" si="2262"/>
        <v>0</v>
      </c>
      <c r="DU895">
        <f t="shared" si="2262"/>
        <v>0</v>
      </c>
      <c r="DV895">
        <f t="shared" si="2262"/>
        <v>0</v>
      </c>
      <c r="DW895">
        <f t="shared" si="2256"/>
        <v>0</v>
      </c>
      <c r="DX895">
        <f t="shared" si="2256"/>
        <v>0</v>
      </c>
      <c r="DY895">
        <f t="shared" si="2256"/>
        <v>0</v>
      </c>
      <c r="DZ895">
        <f t="shared" si="2256"/>
        <v>0</v>
      </c>
    </row>
    <row r="896" spans="1:130">
      <c r="A896" s="106"/>
      <c r="B896" s="59" t="s">
        <v>210</v>
      </c>
      <c r="C896" s="90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>
        <v>0</v>
      </c>
      <c r="AI896" s="18">
        <v>0</v>
      </c>
      <c r="AJ896" s="18">
        <v>0</v>
      </c>
      <c r="AK896" s="18">
        <v>0</v>
      </c>
      <c r="AL896" s="18">
        <v>0</v>
      </c>
      <c r="AM896" s="18">
        <v>0</v>
      </c>
      <c r="AN896" s="18">
        <v>0</v>
      </c>
      <c r="AO896" s="18">
        <v>0</v>
      </c>
      <c r="AP896" s="18">
        <v>0</v>
      </c>
      <c r="AQ896" s="18">
        <v>0</v>
      </c>
      <c r="AR896" s="18">
        <v>0</v>
      </c>
      <c r="AS896" s="18">
        <v>0</v>
      </c>
      <c r="AT896" s="18">
        <v>0</v>
      </c>
      <c r="AU896" s="18">
        <v>0</v>
      </c>
      <c r="AV896" s="18">
        <v>0</v>
      </c>
      <c r="AW896" s="18">
        <v>0</v>
      </c>
      <c r="AX896" s="18">
        <v>0</v>
      </c>
      <c r="AY896" s="18">
        <v>0</v>
      </c>
      <c r="AZ896" s="18">
        <f>5600*1.47</f>
        <v>8232</v>
      </c>
      <c r="BA896" s="168">
        <f>6500*1.44</f>
        <v>9360</v>
      </c>
      <c r="BB896" s="160">
        <f>8500*1.34</f>
        <v>11390</v>
      </c>
      <c r="BC896" s="18">
        <f>5300*1.27</f>
        <v>6731</v>
      </c>
      <c r="BD896" s="18">
        <f>3800*1.29</f>
        <v>4902</v>
      </c>
      <c r="BE896" s="25">
        <f>3294*1.37</f>
        <v>4512.7800000000007</v>
      </c>
      <c r="BF896" s="18">
        <v>3094</v>
      </c>
      <c r="BG896" s="74">
        <v>1994</v>
      </c>
      <c r="BH896" s="18">
        <v>1694</v>
      </c>
      <c r="BI896" s="18">
        <f>1800*0.83</f>
        <v>1494</v>
      </c>
      <c r="BJ896" s="118">
        <v>0</v>
      </c>
      <c r="BK896" s="118">
        <v>0</v>
      </c>
      <c r="BL896" s="118">
        <v>0</v>
      </c>
      <c r="BM896" s="118">
        <v>0</v>
      </c>
      <c r="BN896" s="118">
        <v>0</v>
      </c>
      <c r="BO896" s="103"/>
      <c r="BP896">
        <f t="shared" si="2257"/>
        <v>0</v>
      </c>
      <c r="BQ896">
        <f t="shared" si="2257"/>
        <v>0</v>
      </c>
      <c r="BR896">
        <f t="shared" si="2257"/>
        <v>0</v>
      </c>
      <c r="BS896">
        <f t="shared" si="2257"/>
        <v>0</v>
      </c>
      <c r="BT896">
        <f t="shared" si="2257"/>
        <v>0</v>
      </c>
      <c r="BU896">
        <f t="shared" si="2257"/>
        <v>0</v>
      </c>
      <c r="BV896">
        <f t="shared" si="2257"/>
        <v>0</v>
      </c>
      <c r="BW896">
        <f t="shared" si="2257"/>
        <v>0</v>
      </c>
      <c r="BX896">
        <f t="shared" si="2257"/>
        <v>0</v>
      </c>
      <c r="BY896">
        <f t="shared" si="2257"/>
        <v>0</v>
      </c>
      <c r="BZ896">
        <f t="shared" si="2258"/>
        <v>0</v>
      </c>
      <c r="CA896">
        <f t="shared" si="2258"/>
        <v>0</v>
      </c>
      <c r="CB896">
        <f t="shared" si="2258"/>
        <v>0</v>
      </c>
      <c r="CC896">
        <f t="shared" si="2258"/>
        <v>0</v>
      </c>
      <c r="CD896">
        <f t="shared" si="2258"/>
        <v>0</v>
      </c>
      <c r="CE896">
        <f t="shared" si="2258"/>
        <v>0</v>
      </c>
      <c r="CF896">
        <f t="shared" si="2258"/>
        <v>0</v>
      </c>
      <c r="CG896">
        <f t="shared" si="2258"/>
        <v>0</v>
      </c>
      <c r="CH896">
        <f t="shared" si="2258"/>
        <v>0</v>
      </c>
      <c r="CI896">
        <f t="shared" si="2258"/>
        <v>0</v>
      </c>
      <c r="CJ896">
        <f t="shared" si="2259"/>
        <v>0</v>
      </c>
      <c r="CK896">
        <f t="shared" si="2259"/>
        <v>0</v>
      </c>
      <c r="CL896">
        <f t="shared" si="2259"/>
        <v>0</v>
      </c>
      <c r="CM896">
        <f t="shared" si="2259"/>
        <v>0</v>
      </c>
      <c r="CN896">
        <f t="shared" si="2259"/>
        <v>0</v>
      </c>
      <c r="CO896">
        <f t="shared" si="2259"/>
        <v>0</v>
      </c>
      <c r="CP896">
        <f t="shared" si="2259"/>
        <v>0</v>
      </c>
      <c r="CQ896">
        <f t="shared" si="2259"/>
        <v>0</v>
      </c>
      <c r="CR896">
        <f t="shared" si="2259"/>
        <v>0</v>
      </c>
      <c r="CS896">
        <f t="shared" si="2259"/>
        <v>0</v>
      </c>
      <c r="CT896">
        <f t="shared" si="2260"/>
        <v>0</v>
      </c>
      <c r="CU896">
        <f t="shared" si="2260"/>
        <v>0</v>
      </c>
      <c r="CV896">
        <f t="shared" si="2260"/>
        <v>0</v>
      </c>
      <c r="CW896">
        <f t="shared" si="2260"/>
        <v>0</v>
      </c>
      <c r="CX896">
        <f t="shared" si="2260"/>
        <v>0</v>
      </c>
      <c r="CY896">
        <f t="shared" si="2260"/>
        <v>0</v>
      </c>
      <c r="CZ896">
        <f t="shared" si="2260"/>
        <v>0</v>
      </c>
      <c r="DA896">
        <f t="shared" si="2260"/>
        <v>0</v>
      </c>
      <c r="DB896">
        <f t="shared" si="2260"/>
        <v>0</v>
      </c>
      <c r="DC896">
        <f t="shared" si="2260"/>
        <v>0</v>
      </c>
      <c r="DD896">
        <f t="shared" si="2261"/>
        <v>0</v>
      </c>
      <c r="DE896">
        <f t="shared" si="2261"/>
        <v>0</v>
      </c>
      <c r="DF896">
        <f t="shared" si="2261"/>
        <v>0</v>
      </c>
      <c r="DG896">
        <f t="shared" si="2261"/>
        <v>0</v>
      </c>
      <c r="DH896">
        <f t="shared" si="2261"/>
        <v>0</v>
      </c>
      <c r="DI896">
        <f t="shared" si="2261"/>
        <v>0</v>
      </c>
      <c r="DJ896">
        <f t="shared" si="2261"/>
        <v>0</v>
      </c>
      <c r="DK896">
        <f t="shared" si="2261"/>
        <v>0</v>
      </c>
      <c r="DL896">
        <f t="shared" si="2261"/>
        <v>0</v>
      </c>
      <c r="DM896">
        <f t="shared" si="2261"/>
        <v>0</v>
      </c>
      <c r="DN896">
        <f t="shared" si="2262"/>
        <v>0</v>
      </c>
      <c r="DO896">
        <f t="shared" si="2262"/>
        <v>0</v>
      </c>
      <c r="DP896">
        <f t="shared" si="2262"/>
        <v>0</v>
      </c>
      <c r="DQ896">
        <f t="shared" si="2262"/>
        <v>0</v>
      </c>
      <c r="DR896">
        <f t="shared" si="2262"/>
        <v>0</v>
      </c>
      <c r="DS896">
        <f t="shared" si="2262"/>
        <v>0</v>
      </c>
      <c r="DT896">
        <f t="shared" si="2262"/>
        <v>0</v>
      </c>
      <c r="DU896">
        <f t="shared" si="2262"/>
        <v>0</v>
      </c>
      <c r="DV896">
        <f t="shared" si="2262"/>
        <v>0</v>
      </c>
      <c r="DW896">
        <f t="shared" si="2262"/>
        <v>0</v>
      </c>
      <c r="DX896">
        <f>IF($C896&lt;&gt;"",IF(BL896&gt;0,1,0),0)</f>
        <v>0</v>
      </c>
      <c r="DY896">
        <f>IF($C896&lt;&gt;"",IF(BM896&gt;0,1,0),0)</f>
        <v>0</v>
      </c>
      <c r="DZ896">
        <f>IF($C896&lt;&gt;"",IF(BN896&gt;0,1,0),0)</f>
        <v>0</v>
      </c>
    </row>
    <row r="897" spans="1:130" ht="15.75">
      <c r="A897" s="106" t="str">
        <f>IF(LEFT(B902,1)&lt;&gt;"",IF(LEFT(B902,1)&lt;&gt;" ",COUNT($A$66:A895)+1,""),"")</f>
        <v/>
      </c>
      <c r="B897" s="37"/>
      <c r="C897" s="96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20"/>
      <c r="BD897" s="20"/>
      <c r="BE897" s="25"/>
      <c r="BF897" s="18"/>
      <c r="BG897" s="18"/>
      <c r="BH897" s="118"/>
      <c r="BI897" s="18"/>
      <c r="BJ897" s="118"/>
      <c r="BK897" s="2"/>
      <c r="BL897" s="4"/>
      <c r="BM897" s="2"/>
      <c r="BN897" s="2"/>
      <c r="BO897" s="103"/>
    </row>
    <row r="898" spans="1:130">
      <c r="A898" s="105">
        <f>IF(LEFT(B898,1)&lt;&gt;"",IF(LEFT(B898,1)&lt;&gt;" ",COUNT($A$66:A897)+1,""),"")</f>
        <v>115</v>
      </c>
      <c r="B898" s="82" t="s">
        <v>120</v>
      </c>
      <c r="C898" s="96">
        <v>1</v>
      </c>
      <c r="D898" s="22">
        <v>0</v>
      </c>
      <c r="E898" s="22">
        <v>0</v>
      </c>
      <c r="F898" s="22">
        <v>0</v>
      </c>
      <c r="G898" s="22">
        <v>0</v>
      </c>
      <c r="H898" s="22">
        <v>0</v>
      </c>
      <c r="I898" s="22">
        <v>0</v>
      </c>
      <c r="J898" s="22">
        <v>0</v>
      </c>
      <c r="K898" s="22">
        <v>0</v>
      </c>
      <c r="L898" s="22">
        <v>0</v>
      </c>
      <c r="M898" s="22">
        <v>0</v>
      </c>
      <c r="N898" s="22">
        <v>0</v>
      </c>
      <c r="O898" s="22">
        <v>0</v>
      </c>
      <c r="P898" s="22">
        <v>0</v>
      </c>
      <c r="Q898" s="22">
        <v>0</v>
      </c>
      <c r="R898" s="22">
        <v>0</v>
      </c>
      <c r="S898" s="22">
        <v>0</v>
      </c>
      <c r="T898" s="22">
        <v>0</v>
      </c>
      <c r="U898" s="22">
        <v>0</v>
      </c>
      <c r="V898" s="22">
        <v>0</v>
      </c>
      <c r="W898" s="22">
        <v>0</v>
      </c>
      <c r="X898" s="22">
        <v>0</v>
      </c>
      <c r="Y898" s="22">
        <v>0</v>
      </c>
      <c r="Z898" s="22">
        <v>0</v>
      </c>
      <c r="AA898" s="22">
        <v>0</v>
      </c>
      <c r="AB898" s="22">
        <v>0</v>
      </c>
      <c r="AC898" s="22">
        <v>0</v>
      </c>
      <c r="AD898" s="22">
        <v>0</v>
      </c>
      <c r="AE898" s="22">
        <v>0</v>
      </c>
      <c r="AF898" s="22">
        <v>0</v>
      </c>
      <c r="AG898" s="22">
        <v>0</v>
      </c>
      <c r="AH898" s="22">
        <v>0</v>
      </c>
      <c r="AI898" s="22">
        <v>0</v>
      </c>
      <c r="AJ898" s="22">
        <v>0</v>
      </c>
      <c r="AK898" s="22">
        <v>0</v>
      </c>
      <c r="AL898" s="22">
        <v>0</v>
      </c>
      <c r="AM898" s="22">
        <v>0</v>
      </c>
      <c r="AN898" s="22">
        <v>0</v>
      </c>
      <c r="AO898" s="22">
        <v>0</v>
      </c>
      <c r="AP898" s="22">
        <v>0</v>
      </c>
      <c r="AQ898" s="22">
        <v>0</v>
      </c>
      <c r="AR898" s="22">
        <v>0</v>
      </c>
      <c r="AS898" s="22">
        <v>0</v>
      </c>
      <c r="AT898" s="22">
        <v>0</v>
      </c>
      <c r="AU898" s="22">
        <v>0</v>
      </c>
      <c r="AV898" s="22">
        <v>0</v>
      </c>
      <c r="AW898" s="22">
        <v>0</v>
      </c>
      <c r="AX898" s="22">
        <v>0</v>
      </c>
      <c r="AY898" s="22">
        <v>0</v>
      </c>
      <c r="AZ898" s="22">
        <v>0</v>
      </c>
      <c r="BA898" s="22">
        <v>0</v>
      </c>
      <c r="BB898" s="22">
        <v>0</v>
      </c>
      <c r="BC898" s="22">
        <v>0</v>
      </c>
      <c r="BD898" s="22">
        <v>0</v>
      </c>
      <c r="BE898" s="22">
        <v>0</v>
      </c>
      <c r="BF898" s="22">
        <v>0</v>
      </c>
      <c r="BG898" s="22">
        <f t="shared" ref="BG898:BN898" si="2263">BG899</f>
        <v>1103</v>
      </c>
      <c r="BH898" s="22">
        <f t="shared" si="2263"/>
        <v>25904</v>
      </c>
      <c r="BI898" s="22">
        <f t="shared" si="2263"/>
        <v>46602</v>
      </c>
      <c r="BJ898" s="4">
        <f t="shared" si="2263"/>
        <v>49951</v>
      </c>
      <c r="BK898" s="4">
        <f t="shared" si="2263"/>
        <v>53300</v>
      </c>
      <c r="BL898" s="4">
        <f t="shared" si="2263"/>
        <v>56649</v>
      </c>
      <c r="BM898" s="4">
        <f t="shared" si="2263"/>
        <v>59998</v>
      </c>
      <c r="BN898" s="4">
        <f t="shared" si="2263"/>
        <v>61226</v>
      </c>
      <c r="BO898" s="103"/>
      <c r="BP898">
        <f t="shared" ref="BP898:BY899" si="2264">IF($C898&lt;&gt;"",IF(D898&gt;0,1,0),0)</f>
        <v>0</v>
      </c>
      <c r="BQ898">
        <f t="shared" si="2264"/>
        <v>0</v>
      </c>
      <c r="BR898">
        <f t="shared" si="2264"/>
        <v>0</v>
      </c>
      <c r="BS898">
        <f t="shared" si="2264"/>
        <v>0</v>
      </c>
      <c r="BT898">
        <f t="shared" si="2264"/>
        <v>0</v>
      </c>
      <c r="BU898">
        <f t="shared" si="2264"/>
        <v>0</v>
      </c>
      <c r="BV898">
        <f t="shared" si="2264"/>
        <v>0</v>
      </c>
      <c r="BW898">
        <f t="shared" si="2264"/>
        <v>0</v>
      </c>
      <c r="BX898">
        <f t="shared" si="2264"/>
        <v>0</v>
      </c>
      <c r="BY898">
        <f t="shared" si="2264"/>
        <v>0</v>
      </c>
      <c r="BZ898">
        <f t="shared" ref="BZ898:CI899" si="2265">IF($C898&lt;&gt;"",IF(N898&gt;0,1,0),0)</f>
        <v>0</v>
      </c>
      <c r="CA898">
        <f t="shared" si="2265"/>
        <v>0</v>
      </c>
      <c r="CB898">
        <f t="shared" si="2265"/>
        <v>0</v>
      </c>
      <c r="CC898">
        <f t="shared" si="2265"/>
        <v>0</v>
      </c>
      <c r="CD898">
        <f t="shared" si="2265"/>
        <v>0</v>
      </c>
      <c r="CE898">
        <f t="shared" si="2265"/>
        <v>0</v>
      </c>
      <c r="CF898">
        <f t="shared" si="2265"/>
        <v>0</v>
      </c>
      <c r="CG898">
        <f t="shared" si="2265"/>
        <v>0</v>
      </c>
      <c r="CH898">
        <f t="shared" si="2265"/>
        <v>0</v>
      </c>
      <c r="CI898">
        <f t="shared" si="2265"/>
        <v>0</v>
      </c>
      <c r="CJ898">
        <f t="shared" ref="CJ898:CS899" si="2266">IF($C898&lt;&gt;"",IF(X898&gt;0,1,0),0)</f>
        <v>0</v>
      </c>
      <c r="CK898">
        <f t="shared" si="2266"/>
        <v>0</v>
      </c>
      <c r="CL898">
        <f t="shared" si="2266"/>
        <v>0</v>
      </c>
      <c r="CM898">
        <f t="shared" si="2266"/>
        <v>0</v>
      </c>
      <c r="CN898">
        <f t="shared" si="2266"/>
        <v>0</v>
      </c>
      <c r="CO898">
        <f t="shared" si="2266"/>
        <v>0</v>
      </c>
      <c r="CP898">
        <f t="shared" si="2266"/>
        <v>0</v>
      </c>
      <c r="CQ898">
        <f t="shared" si="2266"/>
        <v>0</v>
      </c>
      <c r="CR898">
        <f t="shared" si="2266"/>
        <v>0</v>
      </c>
      <c r="CS898">
        <f t="shared" si="2266"/>
        <v>0</v>
      </c>
      <c r="CT898">
        <f t="shared" ref="CT898:DC899" si="2267">IF($C898&lt;&gt;"",IF(AH898&gt;0,1,0),0)</f>
        <v>0</v>
      </c>
      <c r="CU898">
        <f t="shared" si="2267"/>
        <v>0</v>
      </c>
      <c r="CV898">
        <f t="shared" si="2267"/>
        <v>0</v>
      </c>
      <c r="CW898">
        <f t="shared" si="2267"/>
        <v>0</v>
      </c>
      <c r="CX898">
        <f t="shared" si="2267"/>
        <v>0</v>
      </c>
      <c r="CY898">
        <f t="shared" si="2267"/>
        <v>0</v>
      </c>
      <c r="CZ898">
        <f t="shared" si="2267"/>
        <v>0</v>
      </c>
      <c r="DA898">
        <f t="shared" si="2267"/>
        <v>0</v>
      </c>
      <c r="DB898">
        <f t="shared" si="2267"/>
        <v>0</v>
      </c>
      <c r="DC898">
        <f t="shared" si="2267"/>
        <v>0</v>
      </c>
      <c r="DD898">
        <f t="shared" ref="DD898:DM899" si="2268">IF($C898&lt;&gt;"",IF(AR898&gt;0,1,0),0)</f>
        <v>0</v>
      </c>
      <c r="DE898">
        <f t="shared" si="2268"/>
        <v>0</v>
      </c>
      <c r="DF898">
        <f t="shared" si="2268"/>
        <v>0</v>
      </c>
      <c r="DG898">
        <f t="shared" si="2268"/>
        <v>0</v>
      </c>
      <c r="DH898">
        <f t="shared" si="2268"/>
        <v>0</v>
      </c>
      <c r="DI898">
        <f t="shared" si="2268"/>
        <v>0</v>
      </c>
      <c r="DJ898">
        <f t="shared" si="2268"/>
        <v>0</v>
      </c>
      <c r="DK898">
        <f t="shared" si="2268"/>
        <v>0</v>
      </c>
      <c r="DL898">
        <f t="shared" si="2268"/>
        <v>0</v>
      </c>
      <c r="DM898">
        <f t="shared" si="2268"/>
        <v>0</v>
      </c>
      <c r="DN898">
        <f t="shared" ref="DN898:DQ899" si="2269">IF($C898&lt;&gt;"",IF(BB898&gt;0,1,0),0)</f>
        <v>0</v>
      </c>
      <c r="DO898">
        <f t="shared" si="2269"/>
        <v>0</v>
      </c>
      <c r="DP898">
        <f t="shared" si="2269"/>
        <v>0</v>
      </c>
      <c r="DQ898">
        <f t="shared" si="2269"/>
        <v>0</v>
      </c>
      <c r="DR898">
        <f>IF($C898&lt;&gt;"",IF(BF898&gt;0,1,0),0)</f>
        <v>0</v>
      </c>
      <c r="DS898">
        <f t="shared" ref="DS898:DZ898" si="2270">IF($C898&lt;&gt;"",IF(BG898&gt;0,1,0),0)</f>
        <v>1</v>
      </c>
      <c r="DT898">
        <f t="shared" si="2270"/>
        <v>1</v>
      </c>
      <c r="DU898">
        <f t="shared" si="2270"/>
        <v>1</v>
      </c>
      <c r="DV898">
        <f t="shared" si="2270"/>
        <v>1</v>
      </c>
      <c r="DW898">
        <f t="shared" si="2270"/>
        <v>1</v>
      </c>
      <c r="DX898">
        <f t="shared" si="2270"/>
        <v>1</v>
      </c>
      <c r="DY898">
        <f t="shared" si="2270"/>
        <v>1</v>
      </c>
      <c r="DZ898">
        <f t="shared" si="2270"/>
        <v>1</v>
      </c>
    </row>
    <row r="899" spans="1:130">
      <c r="A899" s="106"/>
      <c r="B899" s="55" t="s">
        <v>25</v>
      </c>
      <c r="C899" s="96"/>
      <c r="D899" s="18">
        <v>0</v>
      </c>
      <c r="E899" s="18">
        <v>0</v>
      </c>
      <c r="F899" s="18">
        <v>0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18">
        <v>0</v>
      </c>
      <c r="N899" s="18">
        <v>0</v>
      </c>
      <c r="O899" s="18">
        <v>0</v>
      </c>
      <c r="P899" s="18">
        <v>0</v>
      </c>
      <c r="Q899" s="18">
        <v>0</v>
      </c>
      <c r="R899" s="18">
        <v>0</v>
      </c>
      <c r="S899" s="18">
        <v>0</v>
      </c>
      <c r="T899" s="18">
        <v>0</v>
      </c>
      <c r="U899" s="18">
        <v>0</v>
      </c>
      <c r="V899" s="18">
        <v>0</v>
      </c>
      <c r="W899" s="18">
        <v>0</v>
      </c>
      <c r="X899" s="18">
        <v>0</v>
      </c>
      <c r="Y899" s="18">
        <v>0</v>
      </c>
      <c r="Z899" s="18">
        <v>0</v>
      </c>
      <c r="AA899" s="18">
        <v>0</v>
      </c>
      <c r="AB899" s="18">
        <v>0</v>
      </c>
      <c r="AC899" s="18">
        <v>0</v>
      </c>
      <c r="AD899" s="18">
        <v>0</v>
      </c>
      <c r="AE899" s="18">
        <v>0</v>
      </c>
      <c r="AF899" s="18">
        <v>0</v>
      </c>
      <c r="AG899" s="18">
        <v>0</v>
      </c>
      <c r="AH899" s="18">
        <v>0</v>
      </c>
      <c r="AI899" s="18">
        <v>0</v>
      </c>
      <c r="AJ899" s="18">
        <v>0</v>
      </c>
      <c r="AK899" s="18">
        <v>0</v>
      </c>
      <c r="AL899" s="18">
        <v>0</v>
      </c>
      <c r="AM899" s="18">
        <v>0</v>
      </c>
      <c r="AN899" s="18">
        <v>0</v>
      </c>
      <c r="AO899" s="18">
        <v>0</v>
      </c>
      <c r="AP899" s="18">
        <v>0</v>
      </c>
      <c r="AQ899" s="18">
        <v>0</v>
      </c>
      <c r="AR899" s="18">
        <v>0</v>
      </c>
      <c r="AS899" s="18">
        <v>0</v>
      </c>
      <c r="AT899" s="18">
        <v>0</v>
      </c>
      <c r="AU899" s="18">
        <v>0</v>
      </c>
      <c r="AV899" s="18">
        <v>0</v>
      </c>
      <c r="AW899" s="18">
        <v>0</v>
      </c>
      <c r="AX899" s="18">
        <v>0</v>
      </c>
      <c r="AY899" s="18">
        <v>0</v>
      </c>
      <c r="AZ899" s="18">
        <v>0</v>
      </c>
      <c r="BA899" s="18">
        <v>0</v>
      </c>
      <c r="BB899" s="18">
        <v>0</v>
      </c>
      <c r="BC899" s="18">
        <v>0</v>
      </c>
      <c r="BD899" s="18">
        <v>0</v>
      </c>
      <c r="BE899" s="18">
        <v>0</v>
      </c>
      <c r="BF899" s="18">
        <v>0</v>
      </c>
      <c r="BG899" s="18">
        <v>1103</v>
      </c>
      <c r="BH899" s="18">
        <v>25904</v>
      </c>
      <c r="BI899" s="18">
        <f>43062+591+530+2419</f>
        <v>46602</v>
      </c>
      <c r="BJ899" s="34">
        <f>BI899+535+505+2309</f>
        <v>49951</v>
      </c>
      <c r="BK899" s="118">
        <v>53300</v>
      </c>
      <c r="BL899" s="118">
        <v>56649</v>
      </c>
      <c r="BM899" s="118">
        <v>59998</v>
      </c>
      <c r="BN899" s="118">
        <v>61226</v>
      </c>
      <c r="BO899" s="103"/>
      <c r="BP899">
        <f t="shared" si="2264"/>
        <v>0</v>
      </c>
      <c r="BQ899">
        <f t="shared" si="2264"/>
        <v>0</v>
      </c>
      <c r="BR899">
        <f t="shared" si="2264"/>
        <v>0</v>
      </c>
      <c r="BS899">
        <f t="shared" si="2264"/>
        <v>0</v>
      </c>
      <c r="BT899">
        <f t="shared" si="2264"/>
        <v>0</v>
      </c>
      <c r="BU899">
        <f t="shared" si="2264"/>
        <v>0</v>
      </c>
      <c r="BV899">
        <f t="shared" si="2264"/>
        <v>0</v>
      </c>
      <c r="BW899">
        <f t="shared" si="2264"/>
        <v>0</v>
      </c>
      <c r="BX899">
        <f t="shared" si="2264"/>
        <v>0</v>
      </c>
      <c r="BY899">
        <f t="shared" si="2264"/>
        <v>0</v>
      </c>
      <c r="BZ899">
        <f t="shared" si="2265"/>
        <v>0</v>
      </c>
      <c r="CA899">
        <f t="shared" si="2265"/>
        <v>0</v>
      </c>
      <c r="CB899">
        <f t="shared" si="2265"/>
        <v>0</v>
      </c>
      <c r="CC899">
        <f t="shared" si="2265"/>
        <v>0</v>
      </c>
      <c r="CD899">
        <f t="shared" si="2265"/>
        <v>0</v>
      </c>
      <c r="CE899">
        <f t="shared" si="2265"/>
        <v>0</v>
      </c>
      <c r="CF899">
        <f t="shared" si="2265"/>
        <v>0</v>
      </c>
      <c r="CG899">
        <f t="shared" si="2265"/>
        <v>0</v>
      </c>
      <c r="CH899">
        <f t="shared" si="2265"/>
        <v>0</v>
      </c>
      <c r="CI899">
        <f t="shared" si="2265"/>
        <v>0</v>
      </c>
      <c r="CJ899">
        <f t="shared" si="2266"/>
        <v>0</v>
      </c>
      <c r="CK899">
        <f t="shared" si="2266"/>
        <v>0</v>
      </c>
      <c r="CL899">
        <f t="shared" si="2266"/>
        <v>0</v>
      </c>
      <c r="CM899">
        <f t="shared" si="2266"/>
        <v>0</v>
      </c>
      <c r="CN899">
        <f t="shared" si="2266"/>
        <v>0</v>
      </c>
      <c r="CO899">
        <f t="shared" si="2266"/>
        <v>0</v>
      </c>
      <c r="CP899">
        <f t="shared" si="2266"/>
        <v>0</v>
      </c>
      <c r="CQ899">
        <f t="shared" si="2266"/>
        <v>0</v>
      </c>
      <c r="CR899">
        <f t="shared" si="2266"/>
        <v>0</v>
      </c>
      <c r="CS899">
        <f t="shared" si="2266"/>
        <v>0</v>
      </c>
      <c r="CT899">
        <f t="shared" si="2267"/>
        <v>0</v>
      </c>
      <c r="CU899">
        <f t="shared" si="2267"/>
        <v>0</v>
      </c>
      <c r="CV899">
        <f t="shared" si="2267"/>
        <v>0</v>
      </c>
      <c r="CW899">
        <f t="shared" si="2267"/>
        <v>0</v>
      </c>
      <c r="CX899">
        <f t="shared" si="2267"/>
        <v>0</v>
      </c>
      <c r="CY899">
        <f t="shared" si="2267"/>
        <v>0</v>
      </c>
      <c r="CZ899">
        <f t="shared" si="2267"/>
        <v>0</v>
      </c>
      <c r="DA899">
        <f t="shared" si="2267"/>
        <v>0</v>
      </c>
      <c r="DB899">
        <f t="shared" si="2267"/>
        <v>0</v>
      </c>
      <c r="DC899">
        <f t="shared" si="2267"/>
        <v>0</v>
      </c>
      <c r="DD899">
        <f t="shared" si="2268"/>
        <v>0</v>
      </c>
      <c r="DE899">
        <f t="shared" si="2268"/>
        <v>0</v>
      </c>
      <c r="DF899">
        <f t="shared" si="2268"/>
        <v>0</v>
      </c>
      <c r="DG899">
        <f t="shared" si="2268"/>
        <v>0</v>
      </c>
      <c r="DH899">
        <f t="shared" si="2268"/>
        <v>0</v>
      </c>
      <c r="DI899">
        <f t="shared" si="2268"/>
        <v>0</v>
      </c>
      <c r="DJ899">
        <f t="shared" si="2268"/>
        <v>0</v>
      </c>
      <c r="DK899">
        <f t="shared" si="2268"/>
        <v>0</v>
      </c>
      <c r="DL899">
        <f t="shared" si="2268"/>
        <v>0</v>
      </c>
      <c r="DM899">
        <f t="shared" si="2268"/>
        <v>0</v>
      </c>
      <c r="DN899">
        <f t="shared" si="2269"/>
        <v>0</v>
      </c>
      <c r="DO899">
        <f t="shared" si="2269"/>
        <v>0</v>
      </c>
      <c r="DP899">
        <f t="shared" si="2269"/>
        <v>0</v>
      </c>
      <c r="DQ899">
        <f t="shared" si="2269"/>
        <v>0</v>
      </c>
      <c r="DR899">
        <f>IF($C899&lt;&gt;"",IF(BF899&gt;0,1,0),0)</f>
        <v>0</v>
      </c>
      <c r="DS899">
        <f>IF($C899&lt;&gt;"",IF(BG899&gt;0,1,0),0)</f>
        <v>0</v>
      </c>
      <c r="DT899">
        <f>IF($C899&lt;&gt;"",IF(BH899&gt;0,1,0),0)</f>
        <v>0</v>
      </c>
      <c r="DU899">
        <f>IF($C899&lt;&gt;"",IF(BI899&gt;0,1,0),0)</f>
        <v>0</v>
      </c>
      <c r="DV899">
        <f>IF($C899&lt;&gt;"",IF(BJ899&gt;0,1,0),0)</f>
        <v>0</v>
      </c>
      <c r="DW899">
        <f>IF($C899&lt;&gt;"",IF(BK899&gt;0,1,0),0)</f>
        <v>0</v>
      </c>
      <c r="DX899">
        <f>IF($C899&lt;&gt;"",IF(BL898&gt;0,1,0),0)</f>
        <v>0</v>
      </c>
      <c r="DY899">
        <f>IF($C899&lt;&gt;"",IF(BM898&gt;0,1,0),0)</f>
        <v>0</v>
      </c>
      <c r="DZ899">
        <f>IF($C899&lt;&gt;"",IF(BN898&gt;0,1,0),0)</f>
        <v>0</v>
      </c>
    </row>
    <row r="900" spans="1:130" ht="15.75">
      <c r="A900" s="106"/>
      <c r="B900" s="55"/>
      <c r="C900" s="96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20"/>
      <c r="BD900" s="20"/>
      <c r="BE900" s="25"/>
      <c r="BF900" s="18"/>
      <c r="BG900" s="18"/>
      <c r="BH900" s="2"/>
      <c r="BI900" s="2"/>
      <c r="BJ900" s="2"/>
      <c r="BK900" s="2"/>
      <c r="BL900" s="9"/>
      <c r="BM900" s="2"/>
      <c r="BN900" s="2"/>
      <c r="BO900" s="103"/>
    </row>
    <row r="901" spans="1:130">
      <c r="A901" s="105">
        <f>IF(LEFT(B901,1)&lt;&gt;"",IF(LEFT(B901,1)&lt;&gt;" ",COUNT($A$66:A900)+1,""),"")</f>
        <v>116</v>
      </c>
      <c r="B901" s="54" t="s">
        <v>121</v>
      </c>
      <c r="C901" s="97">
        <v>3</v>
      </c>
      <c r="D901" s="22">
        <f t="shared" ref="D901:AI901" si="2271">SUM(D902:D908)</f>
        <v>272.75692199999997</v>
      </c>
      <c r="E901" s="22">
        <f t="shared" si="2271"/>
        <v>279.62212199999999</v>
      </c>
      <c r="F901" s="22">
        <f t="shared" si="2271"/>
        <v>286.48732200000001</v>
      </c>
      <c r="G901" s="22">
        <f t="shared" si="2271"/>
        <v>293.35252200000002</v>
      </c>
      <c r="H901" s="22">
        <f t="shared" si="2271"/>
        <v>300.21772199999998</v>
      </c>
      <c r="I901" s="22">
        <f t="shared" si="2271"/>
        <v>307.082922</v>
      </c>
      <c r="J901" s="22">
        <f t="shared" si="2271"/>
        <v>313.94812200000001</v>
      </c>
      <c r="K901" s="22">
        <f t="shared" si="2271"/>
        <v>309.657082</v>
      </c>
      <c r="L901" s="22">
        <f t="shared" si="2271"/>
        <v>316.324682</v>
      </c>
      <c r="M901" s="22">
        <f t="shared" si="2271"/>
        <v>322.99228199999999</v>
      </c>
      <c r="N901" s="22">
        <f t="shared" si="2271"/>
        <v>329.36615599999999</v>
      </c>
      <c r="O901" s="22">
        <f t="shared" si="2271"/>
        <v>340.21014000000002</v>
      </c>
      <c r="P901" s="22">
        <f t="shared" si="2271"/>
        <v>341.17344600000001</v>
      </c>
      <c r="Q901" s="22">
        <f t="shared" si="2271"/>
        <v>347.19431400000008</v>
      </c>
      <c r="R901" s="22">
        <f t="shared" si="2271"/>
        <v>354.1358800000001</v>
      </c>
      <c r="S901" s="22">
        <f t="shared" si="2271"/>
        <v>350.89769400000012</v>
      </c>
      <c r="T901" s="22">
        <f t="shared" si="2271"/>
        <v>54.325487999999993</v>
      </c>
      <c r="U901" s="22">
        <f t="shared" si="2271"/>
        <v>0</v>
      </c>
      <c r="V901" s="22">
        <f t="shared" si="2271"/>
        <v>0</v>
      </c>
      <c r="W901" s="22">
        <f t="shared" si="2271"/>
        <v>0</v>
      </c>
      <c r="X901" s="22">
        <f t="shared" si="2271"/>
        <v>95</v>
      </c>
      <c r="Y901" s="22">
        <f t="shared" si="2271"/>
        <v>1359.0989999999999</v>
      </c>
      <c r="Z901" s="22">
        <f t="shared" si="2271"/>
        <v>2021.5</v>
      </c>
      <c r="AA901" s="22">
        <f t="shared" si="2271"/>
        <v>693</v>
      </c>
      <c r="AB901" s="22">
        <f t="shared" si="2271"/>
        <v>0</v>
      </c>
      <c r="AC901" s="22">
        <f t="shared" si="2271"/>
        <v>0</v>
      </c>
      <c r="AD901" s="22">
        <f t="shared" si="2271"/>
        <v>1839.7897816255504</v>
      </c>
      <c r="AE901" s="22">
        <f t="shared" si="2271"/>
        <v>177</v>
      </c>
      <c r="AF901" s="22">
        <f t="shared" si="2271"/>
        <v>0</v>
      </c>
      <c r="AG901" s="22">
        <f t="shared" si="2271"/>
        <v>0</v>
      </c>
      <c r="AH901" s="22">
        <f t="shared" si="2271"/>
        <v>0</v>
      </c>
      <c r="AI901" s="22">
        <f t="shared" si="2271"/>
        <v>0</v>
      </c>
      <c r="AJ901" s="22">
        <f t="shared" ref="AJ901:BK901" si="2272">SUM(AJ902:AJ908)</f>
        <v>0</v>
      </c>
      <c r="AK901" s="22">
        <f t="shared" si="2272"/>
        <v>0</v>
      </c>
      <c r="AL901" s="22">
        <f t="shared" si="2272"/>
        <v>0</v>
      </c>
      <c r="AM901" s="22">
        <f t="shared" si="2272"/>
        <v>0</v>
      </c>
      <c r="AN901" s="22">
        <f t="shared" si="2272"/>
        <v>0</v>
      </c>
      <c r="AO901" s="22">
        <f t="shared" si="2272"/>
        <v>0.20399999999999999</v>
      </c>
      <c r="AP901" s="22">
        <f t="shared" si="2272"/>
        <v>65.196999999999989</v>
      </c>
      <c r="AQ901" s="22">
        <f t="shared" si="2272"/>
        <v>66.243903000000003</v>
      </c>
      <c r="AR901" s="22">
        <f t="shared" si="2272"/>
        <v>28.097669800000002</v>
      </c>
      <c r="AS901" s="22">
        <f t="shared" si="2272"/>
        <v>119.5341102</v>
      </c>
      <c r="AT901" s="22">
        <f t="shared" si="2272"/>
        <v>123.9226319</v>
      </c>
      <c r="AU901" s="22">
        <f t="shared" si="2272"/>
        <v>39.2721357</v>
      </c>
      <c r="AV901" s="22">
        <f t="shared" si="2272"/>
        <v>73.294494100000009</v>
      </c>
      <c r="AW901" s="22">
        <f t="shared" si="2272"/>
        <v>269.79825369999998</v>
      </c>
      <c r="AX901" s="22">
        <f t="shared" si="2272"/>
        <v>264.26524890000002</v>
      </c>
      <c r="AY901" s="22">
        <f t="shared" si="2272"/>
        <v>261.19324540000002</v>
      </c>
      <c r="AZ901" s="22">
        <f t="shared" si="2272"/>
        <v>18.3329889</v>
      </c>
      <c r="BA901" s="22">
        <f t="shared" si="2272"/>
        <v>39.399017200000003</v>
      </c>
      <c r="BB901" s="22">
        <f t="shared" si="2272"/>
        <v>39.308017200000002</v>
      </c>
      <c r="BC901" s="22">
        <f t="shared" si="2272"/>
        <v>39.302763399999996</v>
      </c>
      <c r="BD901" s="22">
        <f t="shared" si="2272"/>
        <v>1.2539163999999998</v>
      </c>
      <c r="BE901" s="22">
        <f t="shared" si="2272"/>
        <v>1.1942746000000002</v>
      </c>
      <c r="BF901" s="22">
        <f t="shared" ref="BF901" si="2273">SUM(BF902:BF908)</f>
        <v>1.8738856000000002</v>
      </c>
      <c r="BG901" s="22">
        <f t="shared" si="2272"/>
        <v>1.7966392</v>
      </c>
      <c r="BH901" s="22">
        <f t="shared" si="2272"/>
        <v>1.7753256000000002</v>
      </c>
      <c r="BI901" s="22">
        <f t="shared" si="2272"/>
        <v>1.8647688</v>
      </c>
      <c r="BJ901" s="9">
        <f t="shared" si="2272"/>
        <v>4.9037964000000001</v>
      </c>
      <c r="BK901" s="9">
        <f t="shared" si="2272"/>
        <v>4.7087403999999999</v>
      </c>
      <c r="BL901" s="9">
        <f>SUM(BL902:BL908)</f>
        <v>4.7093625999999995</v>
      </c>
      <c r="BM901" s="9">
        <f>SUM(BM902:BM908)</f>
        <v>0</v>
      </c>
      <c r="BN901" s="9">
        <f>SUM(BN902:BN908)</f>
        <v>4.7093625999999995</v>
      </c>
      <c r="BO901" s="103"/>
      <c r="BP901">
        <f t="shared" ref="BP901:CU901" si="2274">IF($C901&lt;&gt;"",IF(D901&gt;0,1,0),0)</f>
        <v>1</v>
      </c>
      <c r="BQ901">
        <f t="shared" si="2274"/>
        <v>1</v>
      </c>
      <c r="BR901">
        <f t="shared" si="2274"/>
        <v>1</v>
      </c>
      <c r="BS901">
        <f t="shared" si="2274"/>
        <v>1</v>
      </c>
      <c r="BT901">
        <f t="shared" si="2274"/>
        <v>1</v>
      </c>
      <c r="BU901">
        <f t="shared" si="2274"/>
        <v>1</v>
      </c>
      <c r="BV901">
        <f t="shared" si="2274"/>
        <v>1</v>
      </c>
      <c r="BW901">
        <f t="shared" si="2274"/>
        <v>1</v>
      </c>
      <c r="BX901">
        <f t="shared" si="2274"/>
        <v>1</v>
      </c>
      <c r="BY901">
        <f t="shared" si="2274"/>
        <v>1</v>
      </c>
      <c r="BZ901">
        <f t="shared" si="2274"/>
        <v>1</v>
      </c>
      <c r="CA901">
        <f t="shared" si="2274"/>
        <v>1</v>
      </c>
      <c r="CB901">
        <f t="shared" si="2274"/>
        <v>1</v>
      </c>
      <c r="CC901">
        <f t="shared" si="2274"/>
        <v>1</v>
      </c>
      <c r="CD901">
        <f t="shared" si="2274"/>
        <v>1</v>
      </c>
      <c r="CE901">
        <f t="shared" si="2274"/>
        <v>1</v>
      </c>
      <c r="CF901">
        <f t="shared" si="2274"/>
        <v>1</v>
      </c>
      <c r="CG901">
        <f t="shared" si="2274"/>
        <v>0</v>
      </c>
      <c r="CH901">
        <f t="shared" si="2274"/>
        <v>0</v>
      </c>
      <c r="CI901">
        <f t="shared" si="2274"/>
        <v>0</v>
      </c>
      <c r="CJ901">
        <f t="shared" si="2274"/>
        <v>1</v>
      </c>
      <c r="CK901">
        <f t="shared" si="2274"/>
        <v>1</v>
      </c>
      <c r="CL901">
        <f t="shared" si="2274"/>
        <v>1</v>
      </c>
      <c r="CM901">
        <f t="shared" si="2274"/>
        <v>1</v>
      </c>
      <c r="CN901">
        <f t="shared" si="2274"/>
        <v>0</v>
      </c>
      <c r="CO901">
        <f t="shared" si="2274"/>
        <v>0</v>
      </c>
      <c r="CP901">
        <f t="shared" si="2274"/>
        <v>1</v>
      </c>
      <c r="CQ901">
        <f t="shared" si="2274"/>
        <v>1</v>
      </c>
      <c r="CR901">
        <f t="shared" si="2274"/>
        <v>0</v>
      </c>
      <c r="CS901">
        <f t="shared" si="2274"/>
        <v>0</v>
      </c>
      <c r="CT901">
        <f t="shared" si="2274"/>
        <v>0</v>
      </c>
      <c r="CU901">
        <f t="shared" si="2274"/>
        <v>0</v>
      </c>
      <c r="CV901">
        <f t="shared" ref="CV901:DZ901" si="2275">IF($C901&lt;&gt;"",IF(AJ901&gt;0,1,0),0)</f>
        <v>0</v>
      </c>
      <c r="CW901">
        <f t="shared" si="2275"/>
        <v>0</v>
      </c>
      <c r="CX901">
        <f t="shared" si="2275"/>
        <v>0</v>
      </c>
      <c r="CY901">
        <f t="shared" si="2275"/>
        <v>0</v>
      </c>
      <c r="CZ901">
        <f t="shared" si="2275"/>
        <v>0</v>
      </c>
      <c r="DA901">
        <f t="shared" si="2275"/>
        <v>1</v>
      </c>
      <c r="DB901">
        <f t="shared" si="2275"/>
        <v>1</v>
      </c>
      <c r="DC901">
        <f t="shared" si="2275"/>
        <v>1</v>
      </c>
      <c r="DD901">
        <f t="shared" si="2275"/>
        <v>1</v>
      </c>
      <c r="DE901">
        <f t="shared" si="2275"/>
        <v>1</v>
      </c>
      <c r="DF901">
        <f t="shared" si="2275"/>
        <v>1</v>
      </c>
      <c r="DG901">
        <f t="shared" si="2275"/>
        <v>1</v>
      </c>
      <c r="DH901">
        <f t="shared" si="2275"/>
        <v>1</v>
      </c>
      <c r="DI901">
        <f t="shared" si="2275"/>
        <v>1</v>
      </c>
      <c r="DJ901">
        <f t="shared" si="2275"/>
        <v>1</v>
      </c>
      <c r="DK901">
        <f t="shared" si="2275"/>
        <v>1</v>
      </c>
      <c r="DL901">
        <f t="shared" si="2275"/>
        <v>1</v>
      </c>
      <c r="DM901">
        <f t="shared" si="2275"/>
        <v>1</v>
      </c>
      <c r="DN901">
        <f t="shared" si="2275"/>
        <v>1</v>
      </c>
      <c r="DO901">
        <f t="shared" si="2275"/>
        <v>1</v>
      </c>
      <c r="DP901">
        <f t="shared" si="2275"/>
        <v>1</v>
      </c>
      <c r="DQ901">
        <f t="shared" si="2275"/>
        <v>1</v>
      </c>
      <c r="DR901">
        <f t="shared" si="2275"/>
        <v>1</v>
      </c>
      <c r="DS901">
        <f t="shared" si="2275"/>
        <v>1</v>
      </c>
      <c r="DT901">
        <f t="shared" si="2275"/>
        <v>1</v>
      </c>
      <c r="DU901">
        <f t="shared" si="2275"/>
        <v>1</v>
      </c>
      <c r="DV901">
        <f t="shared" si="2275"/>
        <v>1</v>
      </c>
      <c r="DW901">
        <f t="shared" si="2275"/>
        <v>1</v>
      </c>
      <c r="DX901">
        <f t="shared" si="2275"/>
        <v>1</v>
      </c>
      <c r="DY901">
        <f t="shared" si="2275"/>
        <v>0</v>
      </c>
      <c r="DZ901">
        <f t="shared" si="2275"/>
        <v>1</v>
      </c>
    </row>
    <row r="902" spans="1:130">
      <c r="A902" s="106"/>
      <c r="B902" s="24" t="s">
        <v>15</v>
      </c>
      <c r="C902" s="96"/>
      <c r="D902" s="18">
        <v>0</v>
      </c>
      <c r="E902" s="18">
        <v>0</v>
      </c>
      <c r="F902" s="18">
        <v>0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18">
        <v>0</v>
      </c>
      <c r="N902" s="18">
        <v>0</v>
      </c>
      <c r="O902" s="18">
        <v>0</v>
      </c>
      <c r="P902" s="18">
        <v>0</v>
      </c>
      <c r="Q902" s="18">
        <v>0</v>
      </c>
      <c r="R902" s="18">
        <v>0</v>
      </c>
      <c r="S902" s="18">
        <v>0</v>
      </c>
      <c r="T902" s="18">
        <v>0</v>
      </c>
      <c r="U902" s="18">
        <v>0</v>
      </c>
      <c r="V902" s="18">
        <v>0</v>
      </c>
      <c r="W902" s="18">
        <v>0</v>
      </c>
      <c r="X902" s="18">
        <v>95</v>
      </c>
      <c r="Y902" s="18">
        <v>0</v>
      </c>
      <c r="Z902" s="18">
        <v>13.5</v>
      </c>
      <c r="AA902" s="18">
        <v>0</v>
      </c>
      <c r="AB902" s="18">
        <v>0</v>
      </c>
      <c r="AC902" s="18">
        <v>0</v>
      </c>
      <c r="AD902" s="18">
        <v>1039.7897816255504</v>
      </c>
      <c r="AE902" s="18">
        <v>74</v>
      </c>
      <c r="AF902" s="18">
        <v>0</v>
      </c>
      <c r="AG902" s="18">
        <v>0</v>
      </c>
      <c r="AH902" s="18">
        <v>0</v>
      </c>
      <c r="AI902" s="18">
        <v>0</v>
      </c>
      <c r="AJ902" s="18">
        <v>0</v>
      </c>
      <c r="AK902" s="18">
        <v>0</v>
      </c>
      <c r="AL902" s="18">
        <v>0</v>
      </c>
      <c r="AM902" s="18">
        <v>0</v>
      </c>
      <c r="AN902" s="18">
        <v>0</v>
      </c>
      <c r="AO902" s="18">
        <v>0</v>
      </c>
      <c r="AP902" s="18">
        <v>0</v>
      </c>
      <c r="AQ902" s="18">
        <v>0</v>
      </c>
      <c r="AR902" s="18">
        <v>0</v>
      </c>
      <c r="AS902" s="18">
        <v>0</v>
      </c>
      <c r="AT902" s="18">
        <v>0</v>
      </c>
      <c r="AU902" s="18">
        <v>0</v>
      </c>
      <c r="AV902" s="18">
        <v>0</v>
      </c>
      <c r="AW902" s="18">
        <v>0</v>
      </c>
      <c r="AX902" s="18">
        <v>0</v>
      </c>
      <c r="AY902" s="18">
        <v>0</v>
      </c>
      <c r="AZ902" s="18">
        <v>0</v>
      </c>
      <c r="BA902" s="18">
        <v>0</v>
      </c>
      <c r="BB902" s="18">
        <v>0</v>
      </c>
      <c r="BC902" s="18">
        <v>0</v>
      </c>
      <c r="BD902" s="18">
        <v>0</v>
      </c>
      <c r="BE902" s="25">
        <v>0</v>
      </c>
      <c r="BF902" s="18">
        <v>0</v>
      </c>
      <c r="BG902" s="18">
        <v>0</v>
      </c>
      <c r="BH902" s="18">
        <v>0</v>
      </c>
      <c r="BI902" s="18">
        <v>0</v>
      </c>
      <c r="BJ902" s="118">
        <v>0</v>
      </c>
      <c r="BK902" s="118">
        <v>0</v>
      </c>
      <c r="BL902" s="118">
        <v>0</v>
      </c>
      <c r="BM902" s="118">
        <v>0</v>
      </c>
      <c r="BN902" s="118">
        <v>0</v>
      </c>
      <c r="BO902" s="103"/>
      <c r="BP902">
        <f t="shared" ref="BP902:BY909" si="2276">IF($C902&lt;&gt;"",IF(D902&gt;0,1,0),0)</f>
        <v>0</v>
      </c>
      <c r="BQ902">
        <f t="shared" si="2276"/>
        <v>0</v>
      </c>
      <c r="BR902">
        <f t="shared" si="2276"/>
        <v>0</v>
      </c>
      <c r="BS902">
        <f t="shared" si="2276"/>
        <v>0</v>
      </c>
      <c r="BT902">
        <f t="shared" si="2276"/>
        <v>0</v>
      </c>
      <c r="BU902">
        <f t="shared" si="2276"/>
        <v>0</v>
      </c>
      <c r="BV902">
        <f t="shared" si="2276"/>
        <v>0</v>
      </c>
      <c r="BW902">
        <f t="shared" si="2276"/>
        <v>0</v>
      </c>
      <c r="BX902">
        <f t="shared" si="2276"/>
        <v>0</v>
      </c>
      <c r="BY902">
        <f t="shared" si="2276"/>
        <v>0</v>
      </c>
      <c r="BZ902">
        <f t="shared" ref="BZ902:CI909" si="2277">IF($C902&lt;&gt;"",IF(N902&gt;0,1,0),0)</f>
        <v>0</v>
      </c>
      <c r="CA902">
        <f t="shared" si="2277"/>
        <v>0</v>
      </c>
      <c r="CB902">
        <f t="shared" si="2277"/>
        <v>0</v>
      </c>
      <c r="CC902">
        <f t="shared" si="2277"/>
        <v>0</v>
      </c>
      <c r="CD902">
        <f t="shared" si="2277"/>
        <v>0</v>
      </c>
      <c r="CE902">
        <f t="shared" si="2277"/>
        <v>0</v>
      </c>
      <c r="CF902">
        <f t="shared" si="2277"/>
        <v>0</v>
      </c>
      <c r="CG902">
        <f t="shared" si="2277"/>
        <v>0</v>
      </c>
      <c r="CH902">
        <f t="shared" si="2277"/>
        <v>0</v>
      </c>
      <c r="CI902">
        <f t="shared" si="2277"/>
        <v>0</v>
      </c>
      <c r="CJ902">
        <f t="shared" ref="CJ902:CS909" si="2278">IF($C902&lt;&gt;"",IF(X902&gt;0,1,0),0)</f>
        <v>0</v>
      </c>
      <c r="CK902">
        <f t="shared" si="2278"/>
        <v>0</v>
      </c>
      <c r="CL902">
        <f t="shared" si="2278"/>
        <v>0</v>
      </c>
      <c r="CM902">
        <f t="shared" si="2278"/>
        <v>0</v>
      </c>
      <c r="CN902">
        <f t="shared" si="2278"/>
        <v>0</v>
      </c>
      <c r="CO902">
        <f t="shared" si="2278"/>
        <v>0</v>
      </c>
      <c r="CP902">
        <f t="shared" si="2278"/>
        <v>0</v>
      </c>
      <c r="CQ902">
        <f t="shared" si="2278"/>
        <v>0</v>
      </c>
      <c r="CR902">
        <f t="shared" si="2278"/>
        <v>0</v>
      </c>
      <c r="CS902">
        <f t="shared" si="2278"/>
        <v>0</v>
      </c>
      <c r="CT902">
        <f t="shared" ref="CT902:DC909" si="2279">IF($C902&lt;&gt;"",IF(AH902&gt;0,1,0),0)</f>
        <v>0</v>
      </c>
      <c r="CU902">
        <f t="shared" si="2279"/>
        <v>0</v>
      </c>
      <c r="CV902">
        <f t="shared" si="2279"/>
        <v>0</v>
      </c>
      <c r="CW902">
        <f t="shared" si="2279"/>
        <v>0</v>
      </c>
      <c r="CX902">
        <f t="shared" si="2279"/>
        <v>0</v>
      </c>
      <c r="CY902">
        <f t="shared" si="2279"/>
        <v>0</v>
      </c>
      <c r="CZ902">
        <f t="shared" si="2279"/>
        <v>0</v>
      </c>
      <c r="DA902">
        <f t="shared" si="2279"/>
        <v>0</v>
      </c>
      <c r="DB902">
        <f t="shared" si="2279"/>
        <v>0</v>
      </c>
      <c r="DC902">
        <f t="shared" si="2279"/>
        <v>0</v>
      </c>
      <c r="DD902">
        <f t="shared" ref="DD902:DM909" si="2280">IF($C902&lt;&gt;"",IF(AR902&gt;0,1,0),0)</f>
        <v>0</v>
      </c>
      <c r="DE902">
        <f t="shared" si="2280"/>
        <v>0</v>
      </c>
      <c r="DF902">
        <f t="shared" si="2280"/>
        <v>0</v>
      </c>
      <c r="DG902">
        <f t="shared" si="2280"/>
        <v>0</v>
      </c>
      <c r="DH902">
        <f t="shared" si="2280"/>
        <v>0</v>
      </c>
      <c r="DI902">
        <f t="shared" si="2280"/>
        <v>0</v>
      </c>
      <c r="DJ902">
        <f t="shared" si="2280"/>
        <v>0</v>
      </c>
      <c r="DK902">
        <f t="shared" si="2280"/>
        <v>0</v>
      </c>
      <c r="DL902">
        <f t="shared" si="2280"/>
        <v>0</v>
      </c>
      <c r="DM902">
        <f t="shared" si="2280"/>
        <v>0</v>
      </c>
      <c r="DN902">
        <f t="shared" ref="DN902:DW909" si="2281">IF($C902&lt;&gt;"",IF(BB902&gt;0,1,0),0)</f>
        <v>0</v>
      </c>
      <c r="DO902">
        <f t="shared" si="2281"/>
        <v>0</v>
      </c>
      <c r="DP902">
        <f t="shared" si="2281"/>
        <v>0</v>
      </c>
      <c r="DQ902">
        <f t="shared" si="2281"/>
        <v>0</v>
      </c>
      <c r="DR902">
        <f t="shared" si="2281"/>
        <v>0</v>
      </c>
      <c r="DS902">
        <f t="shared" si="2281"/>
        <v>0</v>
      </c>
      <c r="DT902">
        <f t="shared" si="2281"/>
        <v>0</v>
      </c>
      <c r="DU902">
        <f t="shared" si="2281"/>
        <v>0</v>
      </c>
      <c r="DV902">
        <f t="shared" si="2281"/>
        <v>0</v>
      </c>
      <c r="DW902">
        <f t="shared" si="2281"/>
        <v>0</v>
      </c>
      <c r="DX902">
        <f t="shared" ref="DX902:DZ908" si="2282">IF($C902&lt;&gt;"",IF(BL901&gt;0,1,0),0)</f>
        <v>0</v>
      </c>
      <c r="DY902">
        <f t="shared" si="2282"/>
        <v>0</v>
      </c>
      <c r="DZ902">
        <f t="shared" si="2282"/>
        <v>0</v>
      </c>
    </row>
    <row r="903" spans="1:130">
      <c r="A903" s="106"/>
      <c r="B903" s="24" t="s">
        <v>181</v>
      </c>
      <c r="C903" s="96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62"/>
      <c r="U903" s="62"/>
      <c r="V903" s="62"/>
      <c r="W903" s="62"/>
      <c r="X903" s="62"/>
      <c r="Y903" s="62"/>
      <c r="Z903" s="18"/>
      <c r="AA903" s="18"/>
      <c r="AB903" s="18"/>
      <c r="AC903" s="18"/>
      <c r="AD903" s="18"/>
      <c r="AE903" s="18">
        <v>103</v>
      </c>
      <c r="AF903" s="18">
        <v>0</v>
      </c>
      <c r="AG903" s="18">
        <v>0</v>
      </c>
      <c r="AH903" s="18">
        <v>0</v>
      </c>
      <c r="AI903" s="18">
        <v>0</v>
      </c>
      <c r="AJ903" s="18">
        <v>0</v>
      </c>
      <c r="AK903" s="18">
        <v>0</v>
      </c>
      <c r="AL903" s="18">
        <v>0</v>
      </c>
      <c r="AM903" s="18">
        <v>0</v>
      </c>
      <c r="AN903" s="18">
        <v>0</v>
      </c>
      <c r="AO903" s="18">
        <v>0</v>
      </c>
      <c r="AP903" s="18">
        <v>0</v>
      </c>
      <c r="AQ903" s="18">
        <v>0</v>
      </c>
      <c r="AR903" s="18">
        <v>0</v>
      </c>
      <c r="AS903" s="18">
        <v>0</v>
      </c>
      <c r="AT903" s="18">
        <v>0</v>
      </c>
      <c r="AU903" s="18">
        <v>0</v>
      </c>
      <c r="AV903" s="18">
        <v>0</v>
      </c>
      <c r="AW903" s="18">
        <v>0</v>
      </c>
      <c r="AX903" s="18">
        <v>0</v>
      </c>
      <c r="AY903" s="18">
        <v>0</v>
      </c>
      <c r="AZ903" s="18">
        <v>0</v>
      </c>
      <c r="BA903" s="18">
        <v>0</v>
      </c>
      <c r="BB903" s="18">
        <v>0</v>
      </c>
      <c r="BC903" s="18">
        <v>0</v>
      </c>
      <c r="BD903" s="18">
        <v>0</v>
      </c>
      <c r="BE903" s="25">
        <v>0</v>
      </c>
      <c r="BF903" s="18">
        <v>0</v>
      </c>
      <c r="BG903" s="18">
        <v>0</v>
      </c>
      <c r="BH903" s="18">
        <v>0</v>
      </c>
      <c r="BI903" s="18">
        <v>0</v>
      </c>
      <c r="BJ903" s="118">
        <v>0</v>
      </c>
      <c r="BK903" s="118">
        <v>0</v>
      </c>
      <c r="BL903" s="118">
        <v>0</v>
      </c>
      <c r="BM903" s="118">
        <v>0</v>
      </c>
      <c r="BN903" s="118">
        <v>0</v>
      </c>
      <c r="BO903" s="103"/>
      <c r="BP903">
        <f t="shared" si="2276"/>
        <v>0</v>
      </c>
      <c r="BQ903">
        <f t="shared" si="2276"/>
        <v>0</v>
      </c>
      <c r="BR903">
        <f t="shared" si="2276"/>
        <v>0</v>
      </c>
      <c r="BS903">
        <f t="shared" si="2276"/>
        <v>0</v>
      </c>
      <c r="BT903">
        <f t="shared" si="2276"/>
        <v>0</v>
      </c>
      <c r="BU903">
        <f t="shared" si="2276"/>
        <v>0</v>
      </c>
      <c r="BV903">
        <f t="shared" si="2276"/>
        <v>0</v>
      </c>
      <c r="BW903">
        <f t="shared" si="2276"/>
        <v>0</v>
      </c>
      <c r="BX903">
        <f t="shared" si="2276"/>
        <v>0</v>
      </c>
      <c r="BY903">
        <f t="shared" si="2276"/>
        <v>0</v>
      </c>
      <c r="BZ903">
        <f t="shared" si="2277"/>
        <v>0</v>
      </c>
      <c r="CA903">
        <f t="shared" si="2277"/>
        <v>0</v>
      </c>
      <c r="CB903">
        <f t="shared" si="2277"/>
        <v>0</v>
      </c>
      <c r="CC903">
        <f t="shared" si="2277"/>
        <v>0</v>
      </c>
      <c r="CD903">
        <f t="shared" si="2277"/>
        <v>0</v>
      </c>
      <c r="CE903">
        <f t="shared" si="2277"/>
        <v>0</v>
      </c>
      <c r="CF903">
        <f t="shared" si="2277"/>
        <v>0</v>
      </c>
      <c r="CG903">
        <f t="shared" si="2277"/>
        <v>0</v>
      </c>
      <c r="CH903">
        <f t="shared" si="2277"/>
        <v>0</v>
      </c>
      <c r="CI903">
        <f t="shared" si="2277"/>
        <v>0</v>
      </c>
      <c r="CJ903">
        <f t="shared" si="2278"/>
        <v>0</v>
      </c>
      <c r="CK903">
        <f t="shared" si="2278"/>
        <v>0</v>
      </c>
      <c r="CL903">
        <f t="shared" si="2278"/>
        <v>0</v>
      </c>
      <c r="CM903">
        <f t="shared" si="2278"/>
        <v>0</v>
      </c>
      <c r="CN903">
        <f t="shared" si="2278"/>
        <v>0</v>
      </c>
      <c r="CO903">
        <f t="shared" si="2278"/>
        <v>0</v>
      </c>
      <c r="CP903">
        <f t="shared" si="2278"/>
        <v>0</v>
      </c>
      <c r="CQ903">
        <f t="shared" si="2278"/>
        <v>0</v>
      </c>
      <c r="CR903">
        <f t="shared" si="2278"/>
        <v>0</v>
      </c>
      <c r="CS903">
        <f t="shared" si="2278"/>
        <v>0</v>
      </c>
      <c r="CT903">
        <f t="shared" si="2279"/>
        <v>0</v>
      </c>
      <c r="CU903">
        <f t="shared" si="2279"/>
        <v>0</v>
      </c>
      <c r="CV903">
        <f t="shared" si="2279"/>
        <v>0</v>
      </c>
      <c r="CW903">
        <f t="shared" si="2279"/>
        <v>0</v>
      </c>
      <c r="CX903">
        <f t="shared" si="2279"/>
        <v>0</v>
      </c>
      <c r="CY903">
        <f t="shared" si="2279"/>
        <v>0</v>
      </c>
      <c r="CZ903">
        <f t="shared" si="2279"/>
        <v>0</v>
      </c>
      <c r="DA903">
        <f t="shared" si="2279"/>
        <v>0</v>
      </c>
      <c r="DB903">
        <f t="shared" si="2279"/>
        <v>0</v>
      </c>
      <c r="DC903">
        <f t="shared" si="2279"/>
        <v>0</v>
      </c>
      <c r="DD903">
        <f t="shared" si="2280"/>
        <v>0</v>
      </c>
      <c r="DE903">
        <f t="shared" si="2280"/>
        <v>0</v>
      </c>
      <c r="DF903">
        <f t="shared" si="2280"/>
        <v>0</v>
      </c>
      <c r="DG903">
        <f t="shared" si="2280"/>
        <v>0</v>
      </c>
      <c r="DH903">
        <f t="shared" si="2280"/>
        <v>0</v>
      </c>
      <c r="DI903">
        <f t="shared" si="2280"/>
        <v>0</v>
      </c>
      <c r="DJ903">
        <f t="shared" si="2280"/>
        <v>0</v>
      </c>
      <c r="DK903">
        <f t="shared" si="2280"/>
        <v>0</v>
      </c>
      <c r="DL903">
        <f t="shared" si="2280"/>
        <v>0</v>
      </c>
      <c r="DM903">
        <f t="shared" si="2280"/>
        <v>0</v>
      </c>
      <c r="DN903">
        <f t="shared" si="2281"/>
        <v>0</v>
      </c>
      <c r="DO903">
        <f t="shared" si="2281"/>
        <v>0</v>
      </c>
      <c r="DP903">
        <f t="shared" si="2281"/>
        <v>0</v>
      </c>
      <c r="DQ903">
        <f t="shared" si="2281"/>
        <v>0</v>
      </c>
      <c r="DR903">
        <f t="shared" si="2281"/>
        <v>0</v>
      </c>
      <c r="DS903">
        <f t="shared" si="2281"/>
        <v>0</v>
      </c>
      <c r="DT903">
        <f t="shared" si="2281"/>
        <v>0</v>
      </c>
      <c r="DU903">
        <f t="shared" si="2281"/>
        <v>0</v>
      </c>
      <c r="DV903">
        <f t="shared" si="2281"/>
        <v>0</v>
      </c>
      <c r="DW903">
        <f t="shared" si="2281"/>
        <v>0</v>
      </c>
      <c r="DX903">
        <f t="shared" si="2282"/>
        <v>0</v>
      </c>
      <c r="DY903">
        <f t="shared" si="2282"/>
        <v>0</v>
      </c>
      <c r="DZ903">
        <f t="shared" si="2282"/>
        <v>0</v>
      </c>
    </row>
    <row r="904" spans="1:130">
      <c r="A904" s="106"/>
      <c r="B904" s="19" t="s">
        <v>2</v>
      </c>
      <c r="C904" s="96"/>
      <c r="D904" s="18">
        <v>0</v>
      </c>
      <c r="E904" s="18">
        <v>0</v>
      </c>
      <c r="F904" s="18">
        <v>0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18">
        <v>0</v>
      </c>
      <c r="N904" s="18">
        <v>0</v>
      </c>
      <c r="O904" s="18">
        <v>0</v>
      </c>
      <c r="P904" s="18">
        <v>0</v>
      </c>
      <c r="Q904" s="18">
        <v>0</v>
      </c>
      <c r="R904" s="18">
        <v>0</v>
      </c>
      <c r="S904" s="18">
        <v>0</v>
      </c>
      <c r="T904" s="62">
        <v>0</v>
      </c>
      <c r="U904" s="62">
        <v>0</v>
      </c>
      <c r="V904" s="62">
        <v>0</v>
      </c>
      <c r="W904" s="62">
        <v>0</v>
      </c>
      <c r="X904" s="62">
        <v>0</v>
      </c>
      <c r="Y904" s="62">
        <v>0</v>
      </c>
      <c r="Z904" s="18">
        <v>410</v>
      </c>
      <c r="AA904" s="18">
        <v>126</v>
      </c>
      <c r="AB904" s="18">
        <v>0</v>
      </c>
      <c r="AC904" s="18">
        <v>0</v>
      </c>
      <c r="AD904" s="18">
        <v>0</v>
      </c>
      <c r="AE904" s="18">
        <v>0</v>
      </c>
      <c r="AF904" s="18">
        <v>0</v>
      </c>
      <c r="AG904" s="18">
        <v>0</v>
      </c>
      <c r="AH904" s="18">
        <v>0</v>
      </c>
      <c r="AI904" s="18">
        <v>0</v>
      </c>
      <c r="AJ904" s="18">
        <v>0</v>
      </c>
      <c r="AK904" s="18">
        <v>0</v>
      </c>
      <c r="AL904" s="18">
        <v>0</v>
      </c>
      <c r="AM904" s="18">
        <v>0</v>
      </c>
      <c r="AN904" s="18">
        <v>0</v>
      </c>
      <c r="AO904" s="18">
        <v>0</v>
      </c>
      <c r="AP904" s="18">
        <v>0</v>
      </c>
      <c r="AQ904" s="18">
        <v>0</v>
      </c>
      <c r="AR904" s="18">
        <v>0</v>
      </c>
      <c r="AS904" s="18">
        <v>0</v>
      </c>
      <c r="AT904" s="18">
        <v>0</v>
      </c>
      <c r="AU904" s="18">
        <v>0</v>
      </c>
      <c r="AV904" s="18">
        <v>0</v>
      </c>
      <c r="AW904" s="18">
        <v>0</v>
      </c>
      <c r="AX904" s="18">
        <v>0</v>
      </c>
      <c r="AY904" s="18">
        <v>0</v>
      </c>
      <c r="AZ904" s="18">
        <v>0</v>
      </c>
      <c r="BA904" s="18">
        <v>0</v>
      </c>
      <c r="BB904" s="18">
        <v>0</v>
      </c>
      <c r="BC904" s="18">
        <v>0</v>
      </c>
      <c r="BD904" s="18">
        <v>0</v>
      </c>
      <c r="BE904" s="18">
        <v>0</v>
      </c>
      <c r="BF904" s="18">
        <v>0</v>
      </c>
      <c r="BG904" s="18">
        <v>0</v>
      </c>
      <c r="BH904" s="18">
        <v>0</v>
      </c>
      <c r="BI904" s="18">
        <v>0</v>
      </c>
      <c r="BJ904" s="118">
        <v>0</v>
      </c>
      <c r="BK904" s="118">
        <v>0</v>
      </c>
      <c r="BL904" s="118">
        <v>0</v>
      </c>
      <c r="BM904" s="118">
        <v>0</v>
      </c>
      <c r="BN904" s="118">
        <v>0</v>
      </c>
      <c r="BO904" s="103"/>
      <c r="BP904">
        <f t="shared" si="2276"/>
        <v>0</v>
      </c>
      <c r="BQ904">
        <f t="shared" si="2276"/>
        <v>0</v>
      </c>
      <c r="BR904">
        <f t="shared" si="2276"/>
        <v>0</v>
      </c>
      <c r="BS904">
        <f t="shared" si="2276"/>
        <v>0</v>
      </c>
      <c r="BT904">
        <f t="shared" si="2276"/>
        <v>0</v>
      </c>
      <c r="BU904">
        <f t="shared" si="2276"/>
        <v>0</v>
      </c>
      <c r="BV904">
        <f t="shared" si="2276"/>
        <v>0</v>
      </c>
      <c r="BW904">
        <f t="shared" si="2276"/>
        <v>0</v>
      </c>
      <c r="BX904">
        <f t="shared" si="2276"/>
        <v>0</v>
      </c>
      <c r="BY904">
        <f t="shared" si="2276"/>
        <v>0</v>
      </c>
      <c r="BZ904">
        <f t="shared" si="2277"/>
        <v>0</v>
      </c>
      <c r="CA904">
        <f t="shared" si="2277"/>
        <v>0</v>
      </c>
      <c r="CB904">
        <f t="shared" si="2277"/>
        <v>0</v>
      </c>
      <c r="CC904">
        <f t="shared" si="2277"/>
        <v>0</v>
      </c>
      <c r="CD904">
        <f t="shared" si="2277"/>
        <v>0</v>
      </c>
      <c r="CE904">
        <f t="shared" si="2277"/>
        <v>0</v>
      </c>
      <c r="CF904">
        <f t="shared" si="2277"/>
        <v>0</v>
      </c>
      <c r="CG904">
        <f t="shared" si="2277"/>
        <v>0</v>
      </c>
      <c r="CH904">
        <f t="shared" si="2277"/>
        <v>0</v>
      </c>
      <c r="CI904">
        <f t="shared" si="2277"/>
        <v>0</v>
      </c>
      <c r="CJ904">
        <f t="shared" si="2278"/>
        <v>0</v>
      </c>
      <c r="CK904">
        <f t="shared" si="2278"/>
        <v>0</v>
      </c>
      <c r="CL904">
        <f t="shared" si="2278"/>
        <v>0</v>
      </c>
      <c r="CM904">
        <f t="shared" si="2278"/>
        <v>0</v>
      </c>
      <c r="CN904">
        <f t="shared" si="2278"/>
        <v>0</v>
      </c>
      <c r="CO904">
        <f t="shared" si="2278"/>
        <v>0</v>
      </c>
      <c r="CP904">
        <f t="shared" si="2278"/>
        <v>0</v>
      </c>
      <c r="CQ904">
        <f t="shared" si="2278"/>
        <v>0</v>
      </c>
      <c r="CR904">
        <f t="shared" si="2278"/>
        <v>0</v>
      </c>
      <c r="CS904">
        <f t="shared" si="2278"/>
        <v>0</v>
      </c>
      <c r="CT904">
        <f t="shared" si="2279"/>
        <v>0</v>
      </c>
      <c r="CU904">
        <f t="shared" si="2279"/>
        <v>0</v>
      </c>
      <c r="CV904">
        <f t="shared" si="2279"/>
        <v>0</v>
      </c>
      <c r="CW904">
        <f t="shared" si="2279"/>
        <v>0</v>
      </c>
      <c r="CX904">
        <f t="shared" si="2279"/>
        <v>0</v>
      </c>
      <c r="CY904">
        <f t="shared" si="2279"/>
        <v>0</v>
      </c>
      <c r="CZ904">
        <f t="shared" si="2279"/>
        <v>0</v>
      </c>
      <c r="DA904">
        <f t="shared" si="2279"/>
        <v>0</v>
      </c>
      <c r="DB904">
        <f t="shared" si="2279"/>
        <v>0</v>
      </c>
      <c r="DC904">
        <f t="shared" si="2279"/>
        <v>0</v>
      </c>
      <c r="DD904">
        <f t="shared" si="2280"/>
        <v>0</v>
      </c>
      <c r="DE904">
        <f t="shared" si="2280"/>
        <v>0</v>
      </c>
      <c r="DF904">
        <f t="shared" si="2280"/>
        <v>0</v>
      </c>
      <c r="DG904">
        <f t="shared" si="2280"/>
        <v>0</v>
      </c>
      <c r="DH904">
        <f t="shared" si="2280"/>
        <v>0</v>
      </c>
      <c r="DI904">
        <f t="shared" si="2280"/>
        <v>0</v>
      </c>
      <c r="DJ904">
        <f t="shared" si="2280"/>
        <v>0</v>
      </c>
      <c r="DK904">
        <f t="shared" si="2280"/>
        <v>0</v>
      </c>
      <c r="DL904">
        <f t="shared" si="2280"/>
        <v>0</v>
      </c>
      <c r="DM904">
        <f t="shared" si="2280"/>
        <v>0</v>
      </c>
      <c r="DN904">
        <f t="shared" si="2281"/>
        <v>0</v>
      </c>
      <c r="DO904">
        <f t="shared" si="2281"/>
        <v>0</v>
      </c>
      <c r="DP904">
        <f t="shared" si="2281"/>
        <v>0</v>
      </c>
      <c r="DQ904">
        <f t="shared" si="2281"/>
        <v>0</v>
      </c>
      <c r="DR904">
        <f t="shared" si="2281"/>
        <v>0</v>
      </c>
      <c r="DS904">
        <f t="shared" si="2281"/>
        <v>0</v>
      </c>
      <c r="DT904">
        <f t="shared" si="2281"/>
        <v>0</v>
      </c>
      <c r="DU904">
        <f t="shared" si="2281"/>
        <v>0</v>
      </c>
      <c r="DV904">
        <f t="shared" si="2281"/>
        <v>0</v>
      </c>
      <c r="DW904">
        <f t="shared" si="2281"/>
        <v>0</v>
      </c>
      <c r="DX904">
        <f t="shared" si="2282"/>
        <v>0</v>
      </c>
      <c r="DY904">
        <f t="shared" si="2282"/>
        <v>0</v>
      </c>
      <c r="DZ904">
        <f t="shared" si="2282"/>
        <v>0</v>
      </c>
    </row>
    <row r="905" spans="1:130">
      <c r="A905" s="106" t="str">
        <f>IF(LEFT(B910,1)&lt;&gt;"",IF(LEFT(B910,1)&lt;&gt;" ",COUNT($A$66:A901)+1,""),"")</f>
        <v/>
      </c>
      <c r="B905" s="59" t="s">
        <v>3</v>
      </c>
      <c r="C905" s="96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41" t="s">
        <v>16</v>
      </c>
      <c r="AA905" s="41" t="s">
        <v>16</v>
      </c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>
        <v>0.20399999999999999</v>
      </c>
      <c r="AP905" s="18">
        <v>0.20399999999999999</v>
      </c>
      <c r="AQ905" s="18">
        <v>4.4499029999999999</v>
      </c>
      <c r="AR905" s="18">
        <v>4.5096698000000002</v>
      </c>
      <c r="AS905" s="18">
        <v>90.234110200000003</v>
      </c>
      <c r="AT905" s="18">
        <v>87.513631900000007</v>
      </c>
      <c r="AU905" s="18">
        <v>9.3421357</v>
      </c>
      <c r="AV905" s="18">
        <v>30.605494100000001</v>
      </c>
      <c r="AW905" s="18">
        <v>230.06425369999999</v>
      </c>
      <c r="AX905" s="18">
        <v>227.81124890000001</v>
      </c>
      <c r="AY905" s="18">
        <v>227.47524540000001</v>
      </c>
      <c r="AZ905" s="18">
        <v>6.5249889000000003</v>
      </c>
      <c r="BA905" s="18">
        <v>38.961017200000001</v>
      </c>
      <c r="BB905" s="18">
        <v>38.961017200000001</v>
      </c>
      <c r="BC905" s="18">
        <v>38.960763399999998</v>
      </c>
      <c r="BD905" s="18">
        <v>1.2539163999999998</v>
      </c>
      <c r="BE905" s="25">
        <v>1.1942746000000002</v>
      </c>
      <c r="BF905" s="18">
        <v>1.8738856000000002</v>
      </c>
      <c r="BG905" s="18">
        <v>1.7966392</v>
      </c>
      <c r="BH905" s="18">
        <v>1.7753256000000002</v>
      </c>
      <c r="BI905" s="18">
        <v>1.8647688</v>
      </c>
      <c r="BJ905" s="118">
        <v>4.9037964000000001</v>
      </c>
      <c r="BK905" s="118">
        <v>4.7087403999999999</v>
      </c>
      <c r="BL905" s="118">
        <v>4.7093625999999995</v>
      </c>
      <c r="BM905" s="118">
        <v>0</v>
      </c>
      <c r="BN905" s="118">
        <v>4.7093625999999995</v>
      </c>
      <c r="BO905" s="103"/>
      <c r="BP905">
        <f t="shared" si="2276"/>
        <v>0</v>
      </c>
      <c r="BQ905">
        <f t="shared" si="2276"/>
        <v>0</v>
      </c>
      <c r="BR905">
        <f t="shared" si="2276"/>
        <v>0</v>
      </c>
      <c r="BS905">
        <f t="shared" si="2276"/>
        <v>0</v>
      </c>
      <c r="BT905">
        <f t="shared" si="2276"/>
        <v>0</v>
      </c>
      <c r="BU905">
        <f t="shared" si="2276"/>
        <v>0</v>
      </c>
      <c r="BV905">
        <f t="shared" si="2276"/>
        <v>0</v>
      </c>
      <c r="BW905">
        <f t="shared" si="2276"/>
        <v>0</v>
      </c>
      <c r="BX905">
        <f t="shared" si="2276"/>
        <v>0</v>
      </c>
      <c r="BY905">
        <f t="shared" si="2276"/>
        <v>0</v>
      </c>
      <c r="BZ905">
        <f t="shared" si="2277"/>
        <v>0</v>
      </c>
      <c r="CA905">
        <f t="shared" si="2277"/>
        <v>0</v>
      </c>
      <c r="CB905">
        <f t="shared" si="2277"/>
        <v>0</v>
      </c>
      <c r="CC905">
        <f t="shared" si="2277"/>
        <v>0</v>
      </c>
      <c r="CD905">
        <f t="shared" si="2277"/>
        <v>0</v>
      </c>
      <c r="CE905">
        <f t="shared" si="2277"/>
        <v>0</v>
      </c>
      <c r="CF905">
        <f t="shared" si="2277"/>
        <v>0</v>
      </c>
      <c r="CG905">
        <f t="shared" si="2277"/>
        <v>0</v>
      </c>
      <c r="CH905">
        <f t="shared" si="2277"/>
        <v>0</v>
      </c>
      <c r="CI905">
        <f t="shared" si="2277"/>
        <v>0</v>
      </c>
      <c r="CJ905">
        <f t="shared" si="2278"/>
        <v>0</v>
      </c>
      <c r="CK905">
        <f t="shared" si="2278"/>
        <v>0</v>
      </c>
      <c r="CL905">
        <f t="shared" si="2278"/>
        <v>0</v>
      </c>
      <c r="CM905">
        <f t="shared" si="2278"/>
        <v>0</v>
      </c>
      <c r="CN905">
        <f t="shared" si="2278"/>
        <v>0</v>
      </c>
      <c r="CO905">
        <f t="shared" si="2278"/>
        <v>0</v>
      </c>
      <c r="CP905">
        <f t="shared" si="2278"/>
        <v>0</v>
      </c>
      <c r="CQ905">
        <f t="shared" si="2278"/>
        <v>0</v>
      </c>
      <c r="CR905">
        <f t="shared" si="2278"/>
        <v>0</v>
      </c>
      <c r="CS905">
        <f t="shared" si="2278"/>
        <v>0</v>
      </c>
      <c r="CT905">
        <f t="shared" si="2279"/>
        <v>0</v>
      </c>
      <c r="CU905">
        <f t="shared" si="2279"/>
        <v>0</v>
      </c>
      <c r="CV905">
        <f t="shared" si="2279"/>
        <v>0</v>
      </c>
      <c r="CW905">
        <f t="shared" si="2279"/>
        <v>0</v>
      </c>
      <c r="CX905">
        <f t="shared" si="2279"/>
        <v>0</v>
      </c>
      <c r="CY905">
        <f t="shared" si="2279"/>
        <v>0</v>
      </c>
      <c r="CZ905">
        <f t="shared" si="2279"/>
        <v>0</v>
      </c>
      <c r="DA905">
        <f t="shared" si="2279"/>
        <v>0</v>
      </c>
      <c r="DB905">
        <f t="shared" si="2279"/>
        <v>0</v>
      </c>
      <c r="DC905">
        <f t="shared" si="2279"/>
        <v>0</v>
      </c>
      <c r="DD905">
        <f t="shared" si="2280"/>
        <v>0</v>
      </c>
      <c r="DE905">
        <f t="shared" si="2280"/>
        <v>0</v>
      </c>
      <c r="DF905">
        <f t="shared" si="2280"/>
        <v>0</v>
      </c>
      <c r="DG905">
        <f t="shared" si="2280"/>
        <v>0</v>
      </c>
      <c r="DH905">
        <f t="shared" si="2280"/>
        <v>0</v>
      </c>
      <c r="DI905">
        <f t="shared" si="2280"/>
        <v>0</v>
      </c>
      <c r="DJ905">
        <f t="shared" si="2280"/>
        <v>0</v>
      </c>
      <c r="DK905">
        <f t="shared" si="2280"/>
        <v>0</v>
      </c>
      <c r="DL905">
        <f t="shared" si="2280"/>
        <v>0</v>
      </c>
      <c r="DM905">
        <f t="shared" si="2280"/>
        <v>0</v>
      </c>
      <c r="DN905">
        <f t="shared" si="2281"/>
        <v>0</v>
      </c>
      <c r="DO905">
        <f t="shared" si="2281"/>
        <v>0</v>
      </c>
      <c r="DP905">
        <f t="shared" si="2281"/>
        <v>0</v>
      </c>
      <c r="DQ905">
        <f t="shared" si="2281"/>
        <v>0</v>
      </c>
      <c r="DR905">
        <f t="shared" si="2281"/>
        <v>0</v>
      </c>
      <c r="DS905">
        <f t="shared" si="2281"/>
        <v>0</v>
      </c>
      <c r="DT905">
        <f t="shared" si="2281"/>
        <v>0</v>
      </c>
      <c r="DU905">
        <f t="shared" si="2281"/>
        <v>0</v>
      </c>
      <c r="DV905">
        <f t="shared" si="2281"/>
        <v>0</v>
      </c>
      <c r="DW905">
        <f t="shared" si="2281"/>
        <v>0</v>
      </c>
      <c r="DX905">
        <f t="shared" si="2282"/>
        <v>0</v>
      </c>
      <c r="DY905">
        <f t="shared" si="2282"/>
        <v>0</v>
      </c>
      <c r="DZ905">
        <f t="shared" si="2282"/>
        <v>0</v>
      </c>
    </row>
    <row r="906" spans="1:130">
      <c r="A906" s="106"/>
      <c r="B906" s="19" t="s">
        <v>18</v>
      </c>
      <c r="C906" s="96"/>
      <c r="D906" s="18">
        <v>0</v>
      </c>
      <c r="E906" s="18">
        <v>0</v>
      </c>
      <c r="F906" s="18">
        <v>0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18">
        <v>0</v>
      </c>
      <c r="N906" s="18">
        <v>0</v>
      </c>
      <c r="O906" s="18">
        <v>0</v>
      </c>
      <c r="P906" s="18">
        <v>0</v>
      </c>
      <c r="Q906" s="18">
        <v>0</v>
      </c>
      <c r="R906" s="18">
        <v>0</v>
      </c>
      <c r="S906" s="18">
        <v>0</v>
      </c>
      <c r="T906" s="18">
        <v>0</v>
      </c>
      <c r="U906" s="18">
        <v>0</v>
      </c>
      <c r="V906" s="18">
        <v>0</v>
      </c>
      <c r="W906" s="18">
        <v>0</v>
      </c>
      <c r="X906" s="18">
        <v>0</v>
      </c>
      <c r="Y906" s="18">
        <v>1359.0989999999999</v>
      </c>
      <c r="Z906" s="18">
        <v>1598</v>
      </c>
      <c r="AA906" s="18">
        <v>567</v>
      </c>
      <c r="AB906" s="18">
        <v>0</v>
      </c>
      <c r="AC906" s="18">
        <v>0</v>
      </c>
      <c r="AD906" s="18">
        <v>800</v>
      </c>
      <c r="AE906" s="18">
        <v>0</v>
      </c>
      <c r="AF906" s="18">
        <v>0</v>
      </c>
      <c r="AG906" s="18">
        <v>0</v>
      </c>
      <c r="AH906" s="18">
        <v>0</v>
      </c>
      <c r="AI906" s="18">
        <v>0</v>
      </c>
      <c r="AJ906" s="18">
        <v>0</v>
      </c>
      <c r="AK906" s="18">
        <v>0</v>
      </c>
      <c r="AL906" s="18">
        <v>0</v>
      </c>
      <c r="AM906" s="18">
        <v>0</v>
      </c>
      <c r="AN906" s="18">
        <v>0</v>
      </c>
      <c r="AO906" s="18">
        <v>0</v>
      </c>
      <c r="AP906" s="18">
        <v>0</v>
      </c>
      <c r="AQ906" s="18">
        <v>0</v>
      </c>
      <c r="AR906" s="18">
        <v>0</v>
      </c>
      <c r="AS906" s="18">
        <v>0</v>
      </c>
      <c r="AT906" s="18">
        <v>0</v>
      </c>
      <c r="AU906" s="18">
        <v>0</v>
      </c>
      <c r="AV906" s="18">
        <v>0</v>
      </c>
      <c r="AW906" s="18">
        <v>0</v>
      </c>
      <c r="AX906" s="18">
        <v>0</v>
      </c>
      <c r="AY906" s="18">
        <v>0</v>
      </c>
      <c r="AZ906" s="18">
        <v>0</v>
      </c>
      <c r="BA906" s="18">
        <v>0</v>
      </c>
      <c r="BB906" s="18">
        <v>0</v>
      </c>
      <c r="BC906" s="18">
        <v>0</v>
      </c>
      <c r="BD906" s="18">
        <v>0</v>
      </c>
      <c r="BE906" s="25">
        <v>0</v>
      </c>
      <c r="BF906" s="18">
        <v>0</v>
      </c>
      <c r="BG906" s="18">
        <v>0</v>
      </c>
      <c r="BH906" s="18">
        <v>0</v>
      </c>
      <c r="BI906" s="18">
        <v>0</v>
      </c>
      <c r="BJ906" s="118">
        <v>0</v>
      </c>
      <c r="BK906" s="118">
        <v>0</v>
      </c>
      <c r="BL906" s="118">
        <v>0</v>
      </c>
      <c r="BM906" s="118">
        <v>0</v>
      </c>
      <c r="BN906" s="118">
        <v>0</v>
      </c>
      <c r="BO906" s="103"/>
      <c r="BP906">
        <f t="shared" si="2276"/>
        <v>0</v>
      </c>
      <c r="BQ906">
        <f t="shared" si="2276"/>
        <v>0</v>
      </c>
      <c r="BR906">
        <f t="shared" si="2276"/>
        <v>0</v>
      </c>
      <c r="BS906">
        <f t="shared" si="2276"/>
        <v>0</v>
      </c>
      <c r="BT906">
        <f t="shared" si="2276"/>
        <v>0</v>
      </c>
      <c r="BU906">
        <f t="shared" si="2276"/>
        <v>0</v>
      </c>
      <c r="BV906">
        <f t="shared" si="2276"/>
        <v>0</v>
      </c>
      <c r="BW906">
        <f t="shared" si="2276"/>
        <v>0</v>
      </c>
      <c r="BX906">
        <f t="shared" si="2276"/>
        <v>0</v>
      </c>
      <c r="BY906">
        <f t="shared" si="2276"/>
        <v>0</v>
      </c>
      <c r="BZ906">
        <f t="shared" si="2277"/>
        <v>0</v>
      </c>
      <c r="CA906">
        <f t="shared" si="2277"/>
        <v>0</v>
      </c>
      <c r="CB906">
        <f t="shared" si="2277"/>
        <v>0</v>
      </c>
      <c r="CC906">
        <f t="shared" si="2277"/>
        <v>0</v>
      </c>
      <c r="CD906">
        <f t="shared" si="2277"/>
        <v>0</v>
      </c>
      <c r="CE906">
        <f t="shared" si="2277"/>
        <v>0</v>
      </c>
      <c r="CF906">
        <f t="shared" si="2277"/>
        <v>0</v>
      </c>
      <c r="CG906">
        <f t="shared" si="2277"/>
        <v>0</v>
      </c>
      <c r="CH906">
        <f t="shared" si="2277"/>
        <v>0</v>
      </c>
      <c r="CI906">
        <f t="shared" si="2277"/>
        <v>0</v>
      </c>
      <c r="CJ906">
        <f t="shared" si="2278"/>
        <v>0</v>
      </c>
      <c r="CK906">
        <f t="shared" si="2278"/>
        <v>0</v>
      </c>
      <c r="CL906">
        <f t="shared" si="2278"/>
        <v>0</v>
      </c>
      <c r="CM906">
        <f t="shared" si="2278"/>
        <v>0</v>
      </c>
      <c r="CN906">
        <f t="shared" si="2278"/>
        <v>0</v>
      </c>
      <c r="CO906">
        <f t="shared" si="2278"/>
        <v>0</v>
      </c>
      <c r="CP906">
        <f t="shared" si="2278"/>
        <v>0</v>
      </c>
      <c r="CQ906">
        <f t="shared" si="2278"/>
        <v>0</v>
      </c>
      <c r="CR906">
        <f t="shared" si="2278"/>
        <v>0</v>
      </c>
      <c r="CS906">
        <f t="shared" si="2278"/>
        <v>0</v>
      </c>
      <c r="CT906">
        <f t="shared" si="2279"/>
        <v>0</v>
      </c>
      <c r="CU906">
        <f t="shared" si="2279"/>
        <v>0</v>
      </c>
      <c r="CV906">
        <f t="shared" si="2279"/>
        <v>0</v>
      </c>
      <c r="CW906">
        <f t="shared" si="2279"/>
        <v>0</v>
      </c>
      <c r="CX906">
        <f t="shared" si="2279"/>
        <v>0</v>
      </c>
      <c r="CY906">
        <f t="shared" si="2279"/>
        <v>0</v>
      </c>
      <c r="CZ906">
        <f t="shared" si="2279"/>
        <v>0</v>
      </c>
      <c r="DA906">
        <f t="shared" si="2279"/>
        <v>0</v>
      </c>
      <c r="DB906">
        <f t="shared" si="2279"/>
        <v>0</v>
      </c>
      <c r="DC906">
        <f t="shared" si="2279"/>
        <v>0</v>
      </c>
      <c r="DD906">
        <f t="shared" si="2280"/>
        <v>0</v>
      </c>
      <c r="DE906">
        <f t="shared" si="2280"/>
        <v>0</v>
      </c>
      <c r="DF906">
        <f t="shared" si="2280"/>
        <v>0</v>
      </c>
      <c r="DG906">
        <f t="shared" si="2280"/>
        <v>0</v>
      </c>
      <c r="DH906">
        <f t="shared" si="2280"/>
        <v>0</v>
      </c>
      <c r="DI906">
        <f t="shared" si="2280"/>
        <v>0</v>
      </c>
      <c r="DJ906">
        <f t="shared" si="2280"/>
        <v>0</v>
      </c>
      <c r="DK906">
        <f t="shared" si="2280"/>
        <v>0</v>
      </c>
      <c r="DL906">
        <f t="shared" si="2280"/>
        <v>0</v>
      </c>
      <c r="DM906">
        <f t="shared" si="2280"/>
        <v>0</v>
      </c>
      <c r="DN906">
        <f t="shared" si="2281"/>
        <v>0</v>
      </c>
      <c r="DO906">
        <f t="shared" si="2281"/>
        <v>0</v>
      </c>
      <c r="DP906">
        <f t="shared" si="2281"/>
        <v>0</v>
      </c>
      <c r="DQ906">
        <f t="shared" si="2281"/>
        <v>0</v>
      </c>
      <c r="DR906">
        <f t="shared" si="2281"/>
        <v>0</v>
      </c>
      <c r="DS906">
        <f t="shared" si="2281"/>
        <v>0</v>
      </c>
      <c r="DT906">
        <f t="shared" si="2281"/>
        <v>0</v>
      </c>
      <c r="DU906">
        <f t="shared" si="2281"/>
        <v>0</v>
      </c>
      <c r="DV906">
        <f t="shared" si="2281"/>
        <v>0</v>
      </c>
      <c r="DW906">
        <f t="shared" si="2281"/>
        <v>0</v>
      </c>
      <c r="DX906">
        <f t="shared" si="2282"/>
        <v>0</v>
      </c>
      <c r="DY906">
        <f t="shared" si="2282"/>
        <v>0</v>
      </c>
      <c r="DZ906">
        <f t="shared" si="2282"/>
        <v>0</v>
      </c>
    </row>
    <row r="907" spans="1:130">
      <c r="A907" s="106"/>
      <c r="B907" s="55" t="s">
        <v>25</v>
      </c>
      <c r="C907" s="96"/>
      <c r="D907" s="18">
        <v>272.75692199999997</v>
      </c>
      <c r="E907" s="18">
        <v>279.62212199999999</v>
      </c>
      <c r="F907" s="18">
        <v>286.48732200000001</v>
      </c>
      <c r="G907" s="18">
        <v>293.35252200000002</v>
      </c>
      <c r="H907" s="18">
        <v>300.21772199999998</v>
      </c>
      <c r="I907" s="18">
        <v>307.082922</v>
      </c>
      <c r="J907" s="18">
        <v>313.94812200000001</v>
      </c>
      <c r="K907" s="18">
        <v>309.657082</v>
      </c>
      <c r="L907" s="18">
        <v>316.324682</v>
      </c>
      <c r="M907" s="18">
        <v>322.99228199999999</v>
      </c>
      <c r="N907" s="18">
        <v>329.36615599999999</v>
      </c>
      <c r="O907" s="18">
        <v>340.21014000000002</v>
      </c>
      <c r="P907" s="18">
        <v>341.17344600000001</v>
      </c>
      <c r="Q907" s="18">
        <v>347.19431400000008</v>
      </c>
      <c r="R907" s="18">
        <v>354.1358800000001</v>
      </c>
      <c r="S907" s="18">
        <v>350.89769400000012</v>
      </c>
      <c r="T907" s="18">
        <v>54.325487999999993</v>
      </c>
      <c r="U907" s="18">
        <v>0</v>
      </c>
      <c r="V907" s="18">
        <v>0</v>
      </c>
      <c r="W907" s="18">
        <v>0</v>
      </c>
      <c r="X907" s="18">
        <v>0</v>
      </c>
      <c r="Y907" s="18">
        <v>0</v>
      </c>
      <c r="Z907" s="18">
        <v>0</v>
      </c>
      <c r="AA907" s="18">
        <v>0</v>
      </c>
      <c r="AB907" s="18">
        <v>0</v>
      </c>
      <c r="AC907" s="18">
        <v>0</v>
      </c>
      <c r="AD907" s="18">
        <v>0</v>
      </c>
      <c r="AE907" s="18">
        <v>0</v>
      </c>
      <c r="AF907" s="18">
        <v>0</v>
      </c>
      <c r="AG907" s="18">
        <v>0</v>
      </c>
      <c r="AH907" s="18">
        <v>0</v>
      </c>
      <c r="AI907" s="18">
        <v>0</v>
      </c>
      <c r="AJ907" s="18">
        <v>0</v>
      </c>
      <c r="AK907" s="18">
        <v>0</v>
      </c>
      <c r="AL907" s="18">
        <v>0</v>
      </c>
      <c r="AM907" s="18">
        <v>0</v>
      </c>
      <c r="AN907" s="18">
        <v>0</v>
      </c>
      <c r="AO907" s="18">
        <v>0</v>
      </c>
      <c r="AP907" s="18">
        <v>0</v>
      </c>
      <c r="AQ907" s="18">
        <v>0</v>
      </c>
      <c r="AR907" s="18">
        <v>0</v>
      </c>
      <c r="AS907" s="18">
        <v>0</v>
      </c>
      <c r="AT907" s="18">
        <v>0</v>
      </c>
      <c r="AU907" s="18">
        <v>0</v>
      </c>
      <c r="AV907" s="18">
        <v>0</v>
      </c>
      <c r="AW907" s="18">
        <v>0</v>
      </c>
      <c r="AX907" s="18">
        <v>0</v>
      </c>
      <c r="AY907" s="18">
        <v>0</v>
      </c>
      <c r="AZ907" s="18">
        <v>0</v>
      </c>
      <c r="BA907" s="18">
        <v>0</v>
      </c>
      <c r="BB907" s="18">
        <v>0</v>
      </c>
      <c r="BC907" s="18">
        <v>0</v>
      </c>
      <c r="BD907" s="18">
        <v>0</v>
      </c>
      <c r="BE907" s="18">
        <v>0</v>
      </c>
      <c r="BF907" s="18">
        <v>0</v>
      </c>
      <c r="BG907" s="18">
        <v>0</v>
      </c>
      <c r="BH907" s="18">
        <v>0</v>
      </c>
      <c r="BI907" s="18">
        <v>0</v>
      </c>
      <c r="BJ907" s="118">
        <v>0</v>
      </c>
      <c r="BK907" s="118">
        <v>0</v>
      </c>
      <c r="BL907" s="118">
        <v>0</v>
      </c>
      <c r="BM907" s="118">
        <v>0</v>
      </c>
      <c r="BN907" s="118">
        <v>0</v>
      </c>
      <c r="BO907" s="103"/>
      <c r="BP907">
        <f t="shared" si="2276"/>
        <v>0</v>
      </c>
      <c r="BQ907">
        <f t="shared" si="2276"/>
        <v>0</v>
      </c>
      <c r="BR907">
        <f t="shared" si="2276"/>
        <v>0</v>
      </c>
      <c r="BS907">
        <f t="shared" si="2276"/>
        <v>0</v>
      </c>
      <c r="BT907">
        <f t="shared" si="2276"/>
        <v>0</v>
      </c>
      <c r="BU907">
        <f t="shared" si="2276"/>
        <v>0</v>
      </c>
      <c r="BV907">
        <f t="shared" si="2276"/>
        <v>0</v>
      </c>
      <c r="BW907">
        <f t="shared" si="2276"/>
        <v>0</v>
      </c>
      <c r="BX907">
        <f t="shared" si="2276"/>
        <v>0</v>
      </c>
      <c r="BY907">
        <f t="shared" si="2276"/>
        <v>0</v>
      </c>
      <c r="BZ907">
        <f t="shared" si="2277"/>
        <v>0</v>
      </c>
      <c r="CA907">
        <f t="shared" si="2277"/>
        <v>0</v>
      </c>
      <c r="CB907">
        <f t="shared" si="2277"/>
        <v>0</v>
      </c>
      <c r="CC907">
        <f t="shared" si="2277"/>
        <v>0</v>
      </c>
      <c r="CD907">
        <f t="shared" si="2277"/>
        <v>0</v>
      </c>
      <c r="CE907">
        <f t="shared" si="2277"/>
        <v>0</v>
      </c>
      <c r="CF907">
        <f t="shared" si="2277"/>
        <v>0</v>
      </c>
      <c r="CG907">
        <f t="shared" si="2277"/>
        <v>0</v>
      </c>
      <c r="CH907">
        <f t="shared" si="2277"/>
        <v>0</v>
      </c>
      <c r="CI907">
        <f t="shared" si="2277"/>
        <v>0</v>
      </c>
      <c r="CJ907">
        <f t="shared" si="2278"/>
        <v>0</v>
      </c>
      <c r="CK907">
        <f t="shared" si="2278"/>
        <v>0</v>
      </c>
      <c r="CL907">
        <f t="shared" si="2278"/>
        <v>0</v>
      </c>
      <c r="CM907">
        <f t="shared" si="2278"/>
        <v>0</v>
      </c>
      <c r="CN907">
        <f t="shared" si="2278"/>
        <v>0</v>
      </c>
      <c r="CO907">
        <f t="shared" si="2278"/>
        <v>0</v>
      </c>
      <c r="CP907">
        <f t="shared" si="2278"/>
        <v>0</v>
      </c>
      <c r="CQ907">
        <f t="shared" si="2278"/>
        <v>0</v>
      </c>
      <c r="CR907">
        <f t="shared" si="2278"/>
        <v>0</v>
      </c>
      <c r="CS907">
        <f t="shared" si="2278"/>
        <v>0</v>
      </c>
      <c r="CT907">
        <f t="shared" si="2279"/>
        <v>0</v>
      </c>
      <c r="CU907">
        <f t="shared" si="2279"/>
        <v>0</v>
      </c>
      <c r="CV907">
        <f t="shared" si="2279"/>
        <v>0</v>
      </c>
      <c r="CW907">
        <f t="shared" si="2279"/>
        <v>0</v>
      </c>
      <c r="CX907">
        <f t="shared" si="2279"/>
        <v>0</v>
      </c>
      <c r="CY907">
        <f t="shared" si="2279"/>
        <v>0</v>
      </c>
      <c r="CZ907">
        <f t="shared" si="2279"/>
        <v>0</v>
      </c>
      <c r="DA907">
        <f t="shared" si="2279"/>
        <v>0</v>
      </c>
      <c r="DB907">
        <f t="shared" si="2279"/>
        <v>0</v>
      </c>
      <c r="DC907">
        <f t="shared" si="2279"/>
        <v>0</v>
      </c>
      <c r="DD907">
        <f t="shared" si="2280"/>
        <v>0</v>
      </c>
      <c r="DE907">
        <f t="shared" si="2280"/>
        <v>0</v>
      </c>
      <c r="DF907">
        <f t="shared" si="2280"/>
        <v>0</v>
      </c>
      <c r="DG907">
        <f t="shared" si="2280"/>
        <v>0</v>
      </c>
      <c r="DH907">
        <f t="shared" si="2280"/>
        <v>0</v>
      </c>
      <c r="DI907">
        <f t="shared" si="2280"/>
        <v>0</v>
      </c>
      <c r="DJ907">
        <f t="shared" si="2280"/>
        <v>0</v>
      </c>
      <c r="DK907">
        <f t="shared" si="2280"/>
        <v>0</v>
      </c>
      <c r="DL907">
        <f t="shared" si="2280"/>
        <v>0</v>
      </c>
      <c r="DM907">
        <f t="shared" si="2280"/>
        <v>0</v>
      </c>
      <c r="DN907">
        <f t="shared" si="2281"/>
        <v>0</v>
      </c>
      <c r="DO907">
        <f t="shared" si="2281"/>
        <v>0</v>
      </c>
      <c r="DP907">
        <f t="shared" si="2281"/>
        <v>0</v>
      </c>
      <c r="DQ907">
        <f t="shared" si="2281"/>
        <v>0</v>
      </c>
      <c r="DR907">
        <f t="shared" si="2281"/>
        <v>0</v>
      </c>
      <c r="DS907">
        <f t="shared" si="2281"/>
        <v>0</v>
      </c>
      <c r="DT907">
        <f t="shared" si="2281"/>
        <v>0</v>
      </c>
      <c r="DU907">
        <f t="shared" si="2281"/>
        <v>0</v>
      </c>
      <c r="DV907">
        <f t="shared" si="2281"/>
        <v>0</v>
      </c>
      <c r="DW907">
        <f t="shared" si="2281"/>
        <v>0</v>
      </c>
      <c r="DX907">
        <f t="shared" si="2282"/>
        <v>0</v>
      </c>
      <c r="DY907">
        <f t="shared" si="2282"/>
        <v>0</v>
      </c>
      <c r="DZ907">
        <f t="shared" si="2282"/>
        <v>0</v>
      </c>
    </row>
    <row r="908" spans="1:130">
      <c r="A908" s="106"/>
      <c r="B908" s="19" t="s">
        <v>205</v>
      </c>
      <c r="C908" s="96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>
        <v>0</v>
      </c>
      <c r="AP908" s="18">
        <v>64.992999999999995</v>
      </c>
      <c r="AQ908" s="18">
        <v>61.793999999999997</v>
      </c>
      <c r="AR908" s="18">
        <v>23.588000000000001</v>
      </c>
      <c r="AS908" s="18">
        <v>29.3</v>
      </c>
      <c r="AT908" s="18">
        <v>36.408999999999999</v>
      </c>
      <c r="AU908" s="18">
        <v>29.93</v>
      </c>
      <c r="AV908" s="18">
        <v>42.689</v>
      </c>
      <c r="AW908" s="18">
        <v>39.734000000000002</v>
      </c>
      <c r="AX908" s="18">
        <v>36.454000000000001</v>
      </c>
      <c r="AY908" s="18">
        <v>33.718000000000004</v>
      </c>
      <c r="AZ908" s="18">
        <v>11.808</v>
      </c>
      <c r="BA908" s="18">
        <v>0.438</v>
      </c>
      <c r="BB908" s="18">
        <v>0.34699999999999998</v>
      </c>
      <c r="BC908" s="18">
        <v>0.34199999999999997</v>
      </c>
      <c r="BD908" s="18">
        <v>0</v>
      </c>
      <c r="BE908" s="25">
        <v>0</v>
      </c>
      <c r="BF908" s="18">
        <v>0</v>
      </c>
      <c r="BG908" s="18">
        <v>0</v>
      </c>
      <c r="BH908" s="18">
        <v>0</v>
      </c>
      <c r="BI908" s="18">
        <v>0</v>
      </c>
      <c r="BJ908" s="118">
        <v>0</v>
      </c>
      <c r="BK908" s="118">
        <v>0</v>
      </c>
      <c r="BL908" s="118">
        <v>0</v>
      </c>
      <c r="BM908" s="118">
        <v>0</v>
      </c>
      <c r="BN908" s="118">
        <v>0</v>
      </c>
      <c r="BO908" s="103"/>
      <c r="BP908">
        <f t="shared" si="2276"/>
        <v>0</v>
      </c>
      <c r="BQ908">
        <f t="shared" si="2276"/>
        <v>0</v>
      </c>
      <c r="BR908">
        <f t="shared" si="2276"/>
        <v>0</v>
      </c>
      <c r="BS908">
        <f t="shared" si="2276"/>
        <v>0</v>
      </c>
      <c r="BT908">
        <f t="shared" si="2276"/>
        <v>0</v>
      </c>
      <c r="BU908">
        <f t="shared" si="2276"/>
        <v>0</v>
      </c>
      <c r="BV908">
        <f t="shared" si="2276"/>
        <v>0</v>
      </c>
      <c r="BW908">
        <f t="shared" si="2276"/>
        <v>0</v>
      </c>
      <c r="BX908">
        <f t="shared" si="2276"/>
        <v>0</v>
      </c>
      <c r="BY908">
        <f t="shared" si="2276"/>
        <v>0</v>
      </c>
      <c r="BZ908">
        <f t="shared" si="2277"/>
        <v>0</v>
      </c>
      <c r="CA908">
        <f t="shared" si="2277"/>
        <v>0</v>
      </c>
      <c r="CB908">
        <f t="shared" si="2277"/>
        <v>0</v>
      </c>
      <c r="CC908">
        <f t="shared" si="2277"/>
        <v>0</v>
      </c>
      <c r="CD908">
        <f t="shared" si="2277"/>
        <v>0</v>
      </c>
      <c r="CE908">
        <f t="shared" si="2277"/>
        <v>0</v>
      </c>
      <c r="CF908">
        <f t="shared" si="2277"/>
        <v>0</v>
      </c>
      <c r="CG908">
        <f t="shared" si="2277"/>
        <v>0</v>
      </c>
      <c r="CH908">
        <f t="shared" si="2277"/>
        <v>0</v>
      </c>
      <c r="CI908">
        <f t="shared" si="2277"/>
        <v>0</v>
      </c>
      <c r="CJ908">
        <f t="shared" si="2278"/>
        <v>0</v>
      </c>
      <c r="CK908">
        <f t="shared" si="2278"/>
        <v>0</v>
      </c>
      <c r="CL908">
        <f t="shared" si="2278"/>
        <v>0</v>
      </c>
      <c r="CM908">
        <f t="shared" si="2278"/>
        <v>0</v>
      </c>
      <c r="CN908">
        <f t="shared" si="2278"/>
        <v>0</v>
      </c>
      <c r="CO908">
        <f t="shared" si="2278"/>
        <v>0</v>
      </c>
      <c r="CP908">
        <f t="shared" si="2278"/>
        <v>0</v>
      </c>
      <c r="CQ908">
        <f t="shared" si="2278"/>
        <v>0</v>
      </c>
      <c r="CR908">
        <f t="shared" si="2278"/>
        <v>0</v>
      </c>
      <c r="CS908">
        <f t="shared" si="2278"/>
        <v>0</v>
      </c>
      <c r="CT908">
        <f t="shared" si="2279"/>
        <v>0</v>
      </c>
      <c r="CU908">
        <f t="shared" si="2279"/>
        <v>0</v>
      </c>
      <c r="CV908">
        <f t="shared" si="2279"/>
        <v>0</v>
      </c>
      <c r="CW908">
        <f t="shared" si="2279"/>
        <v>0</v>
      </c>
      <c r="CX908">
        <f t="shared" si="2279"/>
        <v>0</v>
      </c>
      <c r="CY908">
        <f t="shared" si="2279"/>
        <v>0</v>
      </c>
      <c r="CZ908">
        <f t="shared" si="2279"/>
        <v>0</v>
      </c>
      <c r="DA908">
        <f t="shared" si="2279"/>
        <v>0</v>
      </c>
      <c r="DB908">
        <f t="shared" si="2279"/>
        <v>0</v>
      </c>
      <c r="DC908">
        <f t="shared" si="2279"/>
        <v>0</v>
      </c>
      <c r="DD908">
        <f t="shared" si="2280"/>
        <v>0</v>
      </c>
      <c r="DE908">
        <f t="shared" si="2280"/>
        <v>0</v>
      </c>
      <c r="DF908">
        <f t="shared" si="2280"/>
        <v>0</v>
      </c>
      <c r="DG908">
        <f t="shared" si="2280"/>
        <v>0</v>
      </c>
      <c r="DH908">
        <f t="shared" si="2280"/>
        <v>0</v>
      </c>
      <c r="DI908">
        <f t="shared" si="2280"/>
        <v>0</v>
      </c>
      <c r="DJ908">
        <f t="shared" si="2280"/>
        <v>0</v>
      </c>
      <c r="DK908">
        <f t="shared" si="2280"/>
        <v>0</v>
      </c>
      <c r="DL908">
        <f t="shared" si="2280"/>
        <v>0</v>
      </c>
      <c r="DM908">
        <f t="shared" si="2280"/>
        <v>0</v>
      </c>
      <c r="DN908">
        <f t="shared" si="2281"/>
        <v>0</v>
      </c>
      <c r="DO908">
        <f t="shared" si="2281"/>
        <v>0</v>
      </c>
      <c r="DP908">
        <f t="shared" si="2281"/>
        <v>0</v>
      </c>
      <c r="DQ908">
        <f t="shared" si="2281"/>
        <v>0</v>
      </c>
      <c r="DR908">
        <f t="shared" si="2281"/>
        <v>0</v>
      </c>
      <c r="DS908">
        <f t="shared" si="2281"/>
        <v>0</v>
      </c>
      <c r="DT908">
        <f t="shared" si="2281"/>
        <v>0</v>
      </c>
      <c r="DU908">
        <f t="shared" si="2281"/>
        <v>0</v>
      </c>
      <c r="DV908">
        <f t="shared" si="2281"/>
        <v>0</v>
      </c>
      <c r="DW908">
        <f t="shared" si="2281"/>
        <v>0</v>
      </c>
      <c r="DX908">
        <f t="shared" si="2282"/>
        <v>0</v>
      </c>
      <c r="DY908">
        <f t="shared" si="2282"/>
        <v>0</v>
      </c>
      <c r="DZ908">
        <f t="shared" si="2282"/>
        <v>0</v>
      </c>
    </row>
    <row r="909" spans="1:130">
      <c r="A909" s="106"/>
      <c r="B909" s="59" t="s">
        <v>210</v>
      </c>
      <c r="C909" s="96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>
        <v>0</v>
      </c>
      <c r="AD909" s="18">
        <v>0</v>
      </c>
      <c r="AE909" s="18">
        <v>0</v>
      </c>
      <c r="AF909" s="18">
        <v>0</v>
      </c>
      <c r="AG909" s="18">
        <v>0</v>
      </c>
      <c r="AH909" s="18">
        <v>0</v>
      </c>
      <c r="AI909" s="18">
        <v>0</v>
      </c>
      <c r="AJ909" s="18">
        <v>0</v>
      </c>
      <c r="AK909" s="18">
        <v>1510.9717868338557</v>
      </c>
      <c r="AL909" s="18">
        <v>0</v>
      </c>
      <c r="AM909" s="18">
        <v>0</v>
      </c>
      <c r="AN909" s="18">
        <v>0</v>
      </c>
      <c r="AO909" s="18">
        <v>0</v>
      </c>
      <c r="AP909" s="18">
        <v>0</v>
      </c>
      <c r="AQ909" s="18">
        <v>0</v>
      </c>
      <c r="AR909" s="18">
        <v>0</v>
      </c>
      <c r="AS909" s="18">
        <v>0</v>
      </c>
      <c r="AT909" s="18">
        <v>0</v>
      </c>
      <c r="AU909" s="18">
        <v>0</v>
      </c>
      <c r="AV909" s="18">
        <v>0</v>
      </c>
      <c r="AW909" s="18">
        <v>0</v>
      </c>
      <c r="AX909" s="18">
        <v>0</v>
      </c>
      <c r="AY909" s="18">
        <v>0</v>
      </c>
      <c r="AZ909" s="18">
        <v>75</v>
      </c>
      <c r="BA909" s="18">
        <v>348.83720930232562</v>
      </c>
      <c r="BB909" s="18">
        <v>58.783491120598967</v>
      </c>
      <c r="BC909" s="18">
        <v>26.833631484794275</v>
      </c>
      <c r="BD909" s="18">
        <v>7.4750830564784048</v>
      </c>
      <c r="BE909" s="25">
        <v>6.1602907657241426</v>
      </c>
      <c r="BF909" s="18">
        <v>4.0983606557377046</v>
      </c>
      <c r="BG909" s="18">
        <v>0</v>
      </c>
      <c r="BH909" s="18">
        <v>0</v>
      </c>
      <c r="BI909" s="18">
        <v>0</v>
      </c>
      <c r="BJ909" s="118">
        <v>0</v>
      </c>
      <c r="BK909" s="118">
        <v>0</v>
      </c>
      <c r="BL909" s="118">
        <v>0</v>
      </c>
      <c r="BM909" s="118">
        <v>0</v>
      </c>
      <c r="BN909" s="118">
        <v>0</v>
      </c>
      <c r="BO909" s="103"/>
      <c r="BP909">
        <f t="shared" si="2276"/>
        <v>0</v>
      </c>
      <c r="BQ909">
        <f t="shared" si="2276"/>
        <v>0</v>
      </c>
      <c r="BR909">
        <f t="shared" si="2276"/>
        <v>0</v>
      </c>
      <c r="BS909">
        <f t="shared" si="2276"/>
        <v>0</v>
      </c>
      <c r="BT909">
        <f t="shared" si="2276"/>
        <v>0</v>
      </c>
      <c r="BU909">
        <f t="shared" si="2276"/>
        <v>0</v>
      </c>
      <c r="BV909">
        <f t="shared" si="2276"/>
        <v>0</v>
      </c>
      <c r="BW909">
        <f t="shared" si="2276"/>
        <v>0</v>
      </c>
      <c r="BX909">
        <f t="shared" si="2276"/>
        <v>0</v>
      </c>
      <c r="BY909">
        <f t="shared" si="2276"/>
        <v>0</v>
      </c>
      <c r="BZ909">
        <f t="shared" si="2277"/>
        <v>0</v>
      </c>
      <c r="CA909">
        <f t="shared" si="2277"/>
        <v>0</v>
      </c>
      <c r="CB909">
        <f t="shared" si="2277"/>
        <v>0</v>
      </c>
      <c r="CC909">
        <f t="shared" si="2277"/>
        <v>0</v>
      </c>
      <c r="CD909">
        <f t="shared" si="2277"/>
        <v>0</v>
      </c>
      <c r="CE909">
        <f t="shared" si="2277"/>
        <v>0</v>
      </c>
      <c r="CF909">
        <f t="shared" si="2277"/>
        <v>0</v>
      </c>
      <c r="CG909">
        <f t="shared" si="2277"/>
        <v>0</v>
      </c>
      <c r="CH909">
        <f t="shared" si="2277"/>
        <v>0</v>
      </c>
      <c r="CI909">
        <f t="shared" si="2277"/>
        <v>0</v>
      </c>
      <c r="CJ909">
        <f t="shared" si="2278"/>
        <v>0</v>
      </c>
      <c r="CK909">
        <f t="shared" si="2278"/>
        <v>0</v>
      </c>
      <c r="CL909">
        <f t="shared" si="2278"/>
        <v>0</v>
      </c>
      <c r="CM909">
        <f t="shared" si="2278"/>
        <v>0</v>
      </c>
      <c r="CN909">
        <f t="shared" si="2278"/>
        <v>0</v>
      </c>
      <c r="CO909">
        <f t="shared" si="2278"/>
        <v>0</v>
      </c>
      <c r="CP909">
        <f t="shared" si="2278"/>
        <v>0</v>
      </c>
      <c r="CQ909">
        <f t="shared" si="2278"/>
        <v>0</v>
      </c>
      <c r="CR909">
        <f t="shared" si="2278"/>
        <v>0</v>
      </c>
      <c r="CS909">
        <f t="shared" si="2278"/>
        <v>0</v>
      </c>
      <c r="CT909">
        <f t="shared" si="2279"/>
        <v>0</v>
      </c>
      <c r="CU909">
        <f t="shared" si="2279"/>
        <v>0</v>
      </c>
      <c r="CV909">
        <f t="shared" si="2279"/>
        <v>0</v>
      </c>
      <c r="CW909">
        <f t="shared" si="2279"/>
        <v>0</v>
      </c>
      <c r="CX909">
        <f t="shared" si="2279"/>
        <v>0</v>
      </c>
      <c r="CY909">
        <f t="shared" si="2279"/>
        <v>0</v>
      </c>
      <c r="CZ909">
        <f t="shared" si="2279"/>
        <v>0</v>
      </c>
      <c r="DA909">
        <f t="shared" si="2279"/>
        <v>0</v>
      </c>
      <c r="DB909">
        <f t="shared" si="2279"/>
        <v>0</v>
      </c>
      <c r="DC909">
        <f t="shared" si="2279"/>
        <v>0</v>
      </c>
      <c r="DD909">
        <f t="shared" si="2280"/>
        <v>0</v>
      </c>
      <c r="DE909">
        <f t="shared" si="2280"/>
        <v>0</v>
      </c>
      <c r="DF909">
        <f t="shared" si="2280"/>
        <v>0</v>
      </c>
      <c r="DG909">
        <f t="shared" si="2280"/>
        <v>0</v>
      </c>
      <c r="DH909">
        <f t="shared" si="2280"/>
        <v>0</v>
      </c>
      <c r="DI909">
        <f t="shared" si="2280"/>
        <v>0</v>
      </c>
      <c r="DJ909">
        <f t="shared" si="2280"/>
        <v>0</v>
      </c>
      <c r="DK909">
        <f t="shared" si="2280"/>
        <v>0</v>
      </c>
      <c r="DL909">
        <f t="shared" si="2280"/>
        <v>0</v>
      </c>
      <c r="DM909">
        <f t="shared" si="2280"/>
        <v>0</v>
      </c>
      <c r="DN909">
        <f t="shared" si="2281"/>
        <v>0</v>
      </c>
      <c r="DO909">
        <f t="shared" si="2281"/>
        <v>0</v>
      </c>
      <c r="DP909">
        <f t="shared" si="2281"/>
        <v>0</v>
      </c>
      <c r="DQ909">
        <f t="shared" si="2281"/>
        <v>0</v>
      </c>
      <c r="DR909">
        <f t="shared" si="2281"/>
        <v>0</v>
      </c>
      <c r="DS909">
        <f t="shared" si="2281"/>
        <v>0</v>
      </c>
      <c r="DT909">
        <f t="shared" si="2281"/>
        <v>0</v>
      </c>
      <c r="DU909">
        <f t="shared" si="2281"/>
        <v>0</v>
      </c>
      <c r="DV909">
        <f t="shared" si="2281"/>
        <v>0</v>
      </c>
      <c r="DW909">
        <f t="shared" si="2281"/>
        <v>0</v>
      </c>
      <c r="DX909">
        <f>IF($C909&lt;&gt;"",IF(BL909&gt;0,1,0),0)</f>
        <v>0</v>
      </c>
      <c r="DY909">
        <f>IF($C909&lt;&gt;"",IF(BM909&gt;0,1,0),0)</f>
        <v>0</v>
      </c>
      <c r="DZ909">
        <f>IF($C909&lt;&gt;"",IF(BN909&gt;0,1,0),0)</f>
        <v>0</v>
      </c>
    </row>
    <row r="910" spans="1:130" ht="15.75">
      <c r="A910" s="106" t="str">
        <f>IF(LEFT(B915,1)&lt;&gt;"",IF(LEFT(B915,1)&lt;&gt;" ",COUNT($A$66:A908)+1,""),"")</f>
        <v/>
      </c>
      <c r="B910" s="19"/>
      <c r="C910" s="96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H910" s="31"/>
      <c r="AI910" s="31"/>
      <c r="AJ910" s="31"/>
      <c r="AK910" s="31"/>
      <c r="AL910" s="31"/>
      <c r="AM910" s="31"/>
      <c r="AN910" s="31"/>
      <c r="AO910" s="31"/>
      <c r="AP910" s="31"/>
      <c r="AQ910" s="31"/>
      <c r="AR910" s="31"/>
      <c r="AS910" s="31"/>
      <c r="AT910" s="31"/>
      <c r="AU910" s="31"/>
      <c r="AV910" s="31"/>
      <c r="AW910" s="31"/>
      <c r="AX910" s="31"/>
      <c r="AY910" s="31"/>
      <c r="AZ910" s="31"/>
      <c r="BA910" s="31"/>
      <c r="BB910" s="31"/>
      <c r="BC910" s="31"/>
      <c r="BD910" s="31"/>
      <c r="BE910" s="57"/>
      <c r="BF910" s="18"/>
      <c r="BG910" s="31"/>
      <c r="BH910" s="2"/>
      <c r="BI910" s="2"/>
      <c r="BJ910" s="2"/>
      <c r="BK910" s="118"/>
      <c r="BL910" s="22"/>
      <c r="BM910" s="2"/>
      <c r="BN910" s="2"/>
      <c r="BO910" s="103"/>
    </row>
    <row r="911" spans="1:130">
      <c r="A911" s="105">
        <f>IF(LEFT(B911,1)&lt;&gt;"",IF(LEFT(B911,1)&lt;&gt;" ",COUNT($A$66:A910)+1,""),"")</f>
        <v>117</v>
      </c>
      <c r="B911" s="54" t="s">
        <v>122</v>
      </c>
      <c r="C911" s="96">
        <v>3</v>
      </c>
      <c r="D911" s="18"/>
      <c r="E911" s="22"/>
      <c r="F911" s="22">
        <f t="shared" ref="F911:AK911" si="2283">SUM(F912:F917)</f>
        <v>0</v>
      </c>
      <c r="G911" s="22">
        <f t="shared" si="2283"/>
        <v>0</v>
      </c>
      <c r="H911" s="22">
        <f t="shared" si="2283"/>
        <v>0</v>
      </c>
      <c r="I911" s="22">
        <f t="shared" si="2283"/>
        <v>0</v>
      </c>
      <c r="J911" s="22">
        <f t="shared" si="2283"/>
        <v>0</v>
      </c>
      <c r="K911" s="22">
        <f t="shared" si="2283"/>
        <v>0</v>
      </c>
      <c r="L911" s="22">
        <f t="shared" si="2283"/>
        <v>0</v>
      </c>
      <c r="M911" s="22">
        <f t="shared" si="2283"/>
        <v>0</v>
      </c>
      <c r="N911" s="22">
        <f t="shared" si="2283"/>
        <v>0</v>
      </c>
      <c r="O911" s="22">
        <f t="shared" si="2283"/>
        <v>0</v>
      </c>
      <c r="P911" s="22">
        <f t="shared" si="2283"/>
        <v>0</v>
      </c>
      <c r="Q911" s="22">
        <f t="shared" si="2283"/>
        <v>0</v>
      </c>
      <c r="R911" s="22">
        <f t="shared" si="2283"/>
        <v>0</v>
      </c>
      <c r="S911" s="22">
        <f t="shared" si="2283"/>
        <v>0</v>
      </c>
      <c r="T911" s="22">
        <f t="shared" si="2283"/>
        <v>4.5290999999999998E-2</v>
      </c>
      <c r="U911" s="22">
        <f t="shared" si="2283"/>
        <v>9.5010000000000005E-4</v>
      </c>
      <c r="V911" s="22">
        <f t="shared" si="2283"/>
        <v>0</v>
      </c>
      <c r="W911" s="22">
        <f t="shared" si="2283"/>
        <v>8.6630000000000006E-3</v>
      </c>
      <c r="X911" s="22">
        <f t="shared" si="2283"/>
        <v>1.5824399999999999E-2</v>
      </c>
      <c r="Y911" s="22">
        <f t="shared" si="2283"/>
        <v>0</v>
      </c>
      <c r="Z911" s="22">
        <f t="shared" si="2283"/>
        <v>0</v>
      </c>
      <c r="AA911" s="22">
        <f t="shared" si="2283"/>
        <v>0</v>
      </c>
      <c r="AB911" s="22">
        <f t="shared" si="2283"/>
        <v>0.47599999999999998</v>
      </c>
      <c r="AC911" s="22">
        <f t="shared" si="2283"/>
        <v>0</v>
      </c>
      <c r="AD911" s="22">
        <f t="shared" si="2283"/>
        <v>0.61679880000000009</v>
      </c>
      <c r="AE911" s="22">
        <f t="shared" si="2283"/>
        <v>3.3264356999999998</v>
      </c>
      <c r="AF911" s="22">
        <f t="shared" si="2283"/>
        <v>7.2182943999999996</v>
      </c>
      <c r="AG911" s="22">
        <f t="shared" si="2283"/>
        <v>85.340207599999999</v>
      </c>
      <c r="AH911" s="22">
        <f t="shared" si="2283"/>
        <v>9.8868096999999988</v>
      </c>
      <c r="AI911" s="22">
        <f t="shared" si="2283"/>
        <v>13.237170800000001</v>
      </c>
      <c r="AJ911" s="22">
        <f t="shared" si="2283"/>
        <v>21.370528800000002</v>
      </c>
      <c r="AK911" s="22">
        <f t="shared" si="2283"/>
        <v>34.286062700000002</v>
      </c>
      <c r="AL911" s="22">
        <f t="shared" ref="AL911:BH911" si="2284">SUM(AL912:AL917)</f>
        <v>56.464321000000005</v>
      </c>
      <c r="AM911" s="22">
        <f t="shared" si="2284"/>
        <v>141.68114810000003</v>
      </c>
      <c r="AN911" s="22">
        <f t="shared" si="2284"/>
        <v>75.8236512</v>
      </c>
      <c r="AO911" s="22">
        <f t="shared" si="2284"/>
        <v>96.579236699999996</v>
      </c>
      <c r="AP911" s="22">
        <f t="shared" si="2284"/>
        <v>164.74497239999999</v>
      </c>
      <c r="AQ911" s="22">
        <f t="shared" si="2284"/>
        <v>87.631841900000012</v>
      </c>
      <c r="AR911" s="22">
        <f t="shared" si="2284"/>
        <v>93.528114399999993</v>
      </c>
      <c r="AS911" s="22">
        <f t="shared" si="2284"/>
        <v>125.06250310000001</v>
      </c>
      <c r="AT911" s="22">
        <f t="shared" si="2284"/>
        <v>115.82139310000001</v>
      </c>
      <c r="AU911" s="22">
        <f t="shared" si="2284"/>
        <v>121.77929330000001</v>
      </c>
      <c r="AV911" s="22">
        <f t="shared" si="2284"/>
        <v>132.11951809999999</v>
      </c>
      <c r="AW911" s="22">
        <f t="shared" si="2284"/>
        <v>201.22427480000002</v>
      </c>
      <c r="AX911" s="22">
        <f t="shared" si="2284"/>
        <v>89.793650700000001</v>
      </c>
      <c r="AY911" s="22">
        <f t="shared" si="2284"/>
        <v>234.1761458</v>
      </c>
      <c r="AZ911" s="22">
        <f t="shared" si="2284"/>
        <v>33.784868599999996</v>
      </c>
      <c r="BA911" s="22">
        <f t="shared" si="2284"/>
        <v>6.5682344000000006</v>
      </c>
      <c r="BB911" s="22">
        <f t="shared" si="2284"/>
        <v>5.5010346999999999</v>
      </c>
      <c r="BC911" s="22">
        <f t="shared" si="2284"/>
        <v>3.6149573999999998</v>
      </c>
      <c r="BD911" s="22">
        <f t="shared" si="2284"/>
        <v>3.8470159000000002</v>
      </c>
      <c r="BE911" s="22">
        <f t="shared" si="2284"/>
        <v>4.4662405999999999</v>
      </c>
      <c r="BF911" s="22">
        <f t="shared" ref="BF911" si="2285">SUM(BF912:BF917)</f>
        <v>4.9830252000000002</v>
      </c>
      <c r="BG911" s="22">
        <f t="shared" si="2284"/>
        <v>4.5201338</v>
      </c>
      <c r="BH911" s="22">
        <f t="shared" si="2284"/>
        <v>4.4824124999999997</v>
      </c>
      <c r="BI911" s="22">
        <f t="shared" ref="BI911:BN911" si="2286">SUM(BI912:BI917)</f>
        <v>1.5178601</v>
      </c>
      <c r="BJ911" s="22">
        <f t="shared" si="2286"/>
        <v>1.2228007999999999</v>
      </c>
      <c r="BK911" s="22">
        <f t="shared" si="2286"/>
        <v>1.1809959999999999</v>
      </c>
      <c r="BL911" s="22">
        <f t="shared" si="2286"/>
        <v>1.2106416</v>
      </c>
      <c r="BM911" s="22">
        <f t="shared" si="2286"/>
        <v>7.2491906999999998</v>
      </c>
      <c r="BN911" s="22">
        <f t="shared" si="2286"/>
        <v>1.1995788000000001</v>
      </c>
      <c r="BO911" s="103"/>
      <c r="BP911">
        <f t="shared" ref="BP911:BY918" si="2287">IF($C911&lt;&gt;"",IF(D911&gt;0,1,0),0)</f>
        <v>0</v>
      </c>
      <c r="BQ911">
        <f t="shared" si="2287"/>
        <v>0</v>
      </c>
      <c r="BR911">
        <f t="shared" si="2287"/>
        <v>0</v>
      </c>
      <c r="BS911">
        <f t="shared" si="2287"/>
        <v>0</v>
      </c>
      <c r="BT911">
        <f t="shared" si="2287"/>
        <v>0</v>
      </c>
      <c r="BU911">
        <f t="shared" si="2287"/>
        <v>0</v>
      </c>
      <c r="BV911">
        <f t="shared" si="2287"/>
        <v>0</v>
      </c>
      <c r="BW911">
        <f t="shared" si="2287"/>
        <v>0</v>
      </c>
      <c r="BX911">
        <f t="shared" si="2287"/>
        <v>0</v>
      </c>
      <c r="BY911">
        <f t="shared" si="2287"/>
        <v>0</v>
      </c>
      <c r="BZ911">
        <f t="shared" ref="BZ911:CI918" si="2288">IF($C911&lt;&gt;"",IF(N911&gt;0,1,0),0)</f>
        <v>0</v>
      </c>
      <c r="CA911">
        <f t="shared" si="2288"/>
        <v>0</v>
      </c>
      <c r="CB911">
        <f t="shared" si="2288"/>
        <v>0</v>
      </c>
      <c r="CC911">
        <f t="shared" si="2288"/>
        <v>0</v>
      </c>
      <c r="CD911">
        <f t="shared" si="2288"/>
        <v>0</v>
      </c>
      <c r="CE911">
        <f t="shared" si="2288"/>
        <v>0</v>
      </c>
      <c r="CF911">
        <f t="shared" si="2288"/>
        <v>1</v>
      </c>
      <c r="CG911">
        <f t="shared" si="2288"/>
        <v>1</v>
      </c>
      <c r="CH911">
        <f t="shared" si="2288"/>
        <v>0</v>
      </c>
      <c r="CI911">
        <f t="shared" si="2288"/>
        <v>1</v>
      </c>
      <c r="CJ911">
        <f t="shared" ref="CJ911:CS918" si="2289">IF($C911&lt;&gt;"",IF(X911&gt;0,1,0),0)</f>
        <v>1</v>
      </c>
      <c r="CK911">
        <f t="shared" si="2289"/>
        <v>0</v>
      </c>
      <c r="CL911">
        <f t="shared" si="2289"/>
        <v>0</v>
      </c>
      <c r="CM911">
        <f t="shared" si="2289"/>
        <v>0</v>
      </c>
      <c r="CN911">
        <f t="shared" si="2289"/>
        <v>1</v>
      </c>
      <c r="CO911">
        <f t="shared" si="2289"/>
        <v>0</v>
      </c>
      <c r="CP911">
        <f t="shared" si="2289"/>
        <v>1</v>
      </c>
      <c r="CQ911">
        <f t="shared" si="2289"/>
        <v>1</v>
      </c>
      <c r="CR911">
        <f t="shared" si="2289"/>
        <v>1</v>
      </c>
      <c r="CS911">
        <f t="shared" si="2289"/>
        <v>1</v>
      </c>
      <c r="CT911">
        <f t="shared" ref="CT911:DC918" si="2290">IF($C911&lt;&gt;"",IF(AH911&gt;0,1,0),0)</f>
        <v>1</v>
      </c>
      <c r="CU911">
        <f t="shared" si="2290"/>
        <v>1</v>
      </c>
      <c r="CV911">
        <f t="shared" si="2290"/>
        <v>1</v>
      </c>
      <c r="CW911">
        <f t="shared" si="2290"/>
        <v>1</v>
      </c>
      <c r="CX911">
        <f t="shared" si="2290"/>
        <v>1</v>
      </c>
      <c r="CY911">
        <f t="shared" si="2290"/>
        <v>1</v>
      </c>
      <c r="CZ911">
        <f t="shared" si="2290"/>
        <v>1</v>
      </c>
      <c r="DA911">
        <f t="shared" si="2290"/>
        <v>1</v>
      </c>
      <c r="DB911">
        <f t="shared" si="2290"/>
        <v>1</v>
      </c>
      <c r="DC911">
        <f t="shared" si="2290"/>
        <v>1</v>
      </c>
      <c r="DD911">
        <f t="shared" ref="DD911:DF918" si="2291">IF($C911&lt;&gt;"",IF(AR911&gt;0,1,0),0)</f>
        <v>1</v>
      </c>
      <c r="DE911">
        <f t="shared" si="2291"/>
        <v>1</v>
      </c>
      <c r="DF911">
        <f t="shared" si="2291"/>
        <v>1</v>
      </c>
      <c r="DG911">
        <f t="shared" ref="DG911:DG918" si="2292">IF($C911&lt;&gt;"",IF(AU911&gt;0,1,0),0)</f>
        <v>1</v>
      </c>
      <c r="DH911">
        <f t="shared" ref="DH911:DH918" si="2293">IF($C911&lt;&gt;"",IF(AV911&gt;0,1,0),0)</f>
        <v>1</v>
      </c>
      <c r="DI911">
        <f t="shared" ref="DI911:DZ911" si="2294">IF($C911&lt;&gt;"",IF(AW911&gt;0,1,0),0)</f>
        <v>1</v>
      </c>
      <c r="DJ911">
        <f t="shared" si="2294"/>
        <v>1</v>
      </c>
      <c r="DK911">
        <f t="shared" si="2294"/>
        <v>1</v>
      </c>
      <c r="DL911">
        <f t="shared" si="2294"/>
        <v>1</v>
      </c>
      <c r="DM911">
        <f t="shared" si="2294"/>
        <v>1</v>
      </c>
      <c r="DN911">
        <f t="shared" si="2294"/>
        <v>1</v>
      </c>
      <c r="DO911">
        <f t="shared" si="2294"/>
        <v>1</v>
      </c>
      <c r="DP911">
        <f t="shared" si="2294"/>
        <v>1</v>
      </c>
      <c r="DQ911">
        <f t="shared" si="2294"/>
        <v>1</v>
      </c>
      <c r="DR911">
        <f t="shared" si="2294"/>
        <v>1</v>
      </c>
      <c r="DS911">
        <f t="shared" si="2294"/>
        <v>1</v>
      </c>
      <c r="DT911">
        <f t="shared" si="2294"/>
        <v>1</v>
      </c>
      <c r="DU911">
        <f t="shared" si="2294"/>
        <v>1</v>
      </c>
      <c r="DV911">
        <f t="shared" si="2294"/>
        <v>1</v>
      </c>
      <c r="DW911">
        <f t="shared" si="2294"/>
        <v>1</v>
      </c>
      <c r="DX911">
        <f t="shared" si="2294"/>
        <v>1</v>
      </c>
      <c r="DY911">
        <f t="shared" si="2294"/>
        <v>1</v>
      </c>
      <c r="DZ911">
        <f t="shared" si="2294"/>
        <v>1</v>
      </c>
    </row>
    <row r="912" spans="1:130">
      <c r="A912" s="105"/>
      <c r="B912" s="24" t="s">
        <v>15</v>
      </c>
      <c r="C912" s="96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18">
        <v>0.2</v>
      </c>
      <c r="AM912" s="18">
        <v>0</v>
      </c>
      <c r="AN912" s="18">
        <v>0</v>
      </c>
      <c r="AO912" s="18">
        <v>0</v>
      </c>
      <c r="AP912" s="18">
        <v>0</v>
      </c>
      <c r="AQ912" s="18">
        <v>0</v>
      </c>
      <c r="AR912" s="18">
        <v>0</v>
      </c>
      <c r="AS912" s="18">
        <v>0</v>
      </c>
      <c r="AT912" s="18">
        <v>0</v>
      </c>
      <c r="AU912" s="18">
        <v>0</v>
      </c>
      <c r="AV912" s="18">
        <v>0</v>
      </c>
      <c r="AW912" s="18">
        <v>0</v>
      </c>
      <c r="AX912" s="18">
        <v>0</v>
      </c>
      <c r="AY912" s="18">
        <v>0</v>
      </c>
      <c r="AZ912" s="18">
        <v>0</v>
      </c>
      <c r="BA912" s="18">
        <v>0</v>
      </c>
      <c r="BB912" s="18">
        <v>0</v>
      </c>
      <c r="BC912" s="18">
        <v>0</v>
      </c>
      <c r="BD912" s="18">
        <v>0</v>
      </c>
      <c r="BE912" s="18">
        <v>0</v>
      </c>
      <c r="BF912" s="18">
        <v>0</v>
      </c>
      <c r="BG912" s="18">
        <v>0</v>
      </c>
      <c r="BH912" s="18">
        <v>0</v>
      </c>
      <c r="BI912" s="18">
        <v>0</v>
      </c>
      <c r="BJ912" s="118">
        <v>0</v>
      </c>
      <c r="BK912" s="118">
        <v>0</v>
      </c>
      <c r="BL912" s="118">
        <v>0</v>
      </c>
      <c r="BM912" s="118">
        <v>0</v>
      </c>
      <c r="BN912" s="118">
        <v>0</v>
      </c>
      <c r="BO912" s="103"/>
      <c r="BP912">
        <f t="shared" si="2287"/>
        <v>0</v>
      </c>
      <c r="BQ912">
        <f t="shared" si="2287"/>
        <v>0</v>
      </c>
      <c r="BR912">
        <f t="shared" si="2287"/>
        <v>0</v>
      </c>
      <c r="BS912">
        <f t="shared" si="2287"/>
        <v>0</v>
      </c>
      <c r="BT912">
        <f t="shared" si="2287"/>
        <v>0</v>
      </c>
      <c r="BU912">
        <f t="shared" si="2287"/>
        <v>0</v>
      </c>
      <c r="BV912">
        <f t="shared" si="2287"/>
        <v>0</v>
      </c>
      <c r="BW912">
        <f t="shared" si="2287"/>
        <v>0</v>
      </c>
      <c r="BX912">
        <f t="shared" si="2287"/>
        <v>0</v>
      </c>
      <c r="BY912">
        <f t="shared" si="2287"/>
        <v>0</v>
      </c>
      <c r="BZ912">
        <f t="shared" si="2288"/>
        <v>0</v>
      </c>
      <c r="CA912">
        <f t="shared" si="2288"/>
        <v>0</v>
      </c>
      <c r="CB912">
        <f t="shared" si="2288"/>
        <v>0</v>
      </c>
      <c r="CC912">
        <f t="shared" si="2288"/>
        <v>0</v>
      </c>
      <c r="CD912">
        <f t="shared" si="2288"/>
        <v>0</v>
      </c>
      <c r="CE912">
        <f t="shared" si="2288"/>
        <v>0</v>
      </c>
      <c r="CF912">
        <f t="shared" si="2288"/>
        <v>0</v>
      </c>
      <c r="CG912">
        <f t="shared" si="2288"/>
        <v>0</v>
      </c>
      <c r="CH912">
        <f t="shared" si="2288"/>
        <v>0</v>
      </c>
      <c r="CI912">
        <f t="shared" si="2288"/>
        <v>0</v>
      </c>
      <c r="CJ912">
        <f t="shared" si="2289"/>
        <v>0</v>
      </c>
      <c r="CK912">
        <f t="shared" si="2289"/>
        <v>0</v>
      </c>
      <c r="CL912">
        <f t="shared" si="2289"/>
        <v>0</v>
      </c>
      <c r="CM912">
        <f t="shared" si="2289"/>
        <v>0</v>
      </c>
      <c r="CN912">
        <f t="shared" si="2289"/>
        <v>0</v>
      </c>
      <c r="CO912">
        <f t="shared" si="2289"/>
        <v>0</v>
      </c>
      <c r="CP912">
        <f t="shared" si="2289"/>
        <v>0</v>
      </c>
      <c r="CQ912">
        <f t="shared" si="2289"/>
        <v>0</v>
      </c>
      <c r="CR912">
        <f t="shared" si="2289"/>
        <v>0</v>
      </c>
      <c r="CS912">
        <f t="shared" si="2289"/>
        <v>0</v>
      </c>
      <c r="CT912">
        <f t="shared" si="2290"/>
        <v>0</v>
      </c>
      <c r="CU912">
        <f t="shared" si="2290"/>
        <v>0</v>
      </c>
      <c r="CV912">
        <f t="shared" si="2290"/>
        <v>0</v>
      </c>
      <c r="CW912">
        <f t="shared" si="2290"/>
        <v>0</v>
      </c>
      <c r="CX912">
        <f t="shared" si="2290"/>
        <v>0</v>
      </c>
      <c r="CY912">
        <f t="shared" si="2290"/>
        <v>0</v>
      </c>
      <c r="CZ912">
        <f t="shared" si="2290"/>
        <v>0</v>
      </c>
      <c r="DA912">
        <f t="shared" si="2290"/>
        <v>0</v>
      </c>
      <c r="DB912">
        <f t="shared" si="2290"/>
        <v>0</v>
      </c>
      <c r="DC912">
        <f t="shared" si="2290"/>
        <v>0</v>
      </c>
      <c r="DD912">
        <f t="shared" si="2291"/>
        <v>0</v>
      </c>
      <c r="DE912">
        <f t="shared" si="2291"/>
        <v>0</v>
      </c>
      <c r="DF912">
        <f t="shared" si="2291"/>
        <v>0</v>
      </c>
      <c r="DG912">
        <f t="shared" si="2292"/>
        <v>0</v>
      </c>
      <c r="DH912">
        <f t="shared" si="2293"/>
        <v>0</v>
      </c>
      <c r="DI912">
        <f t="shared" ref="DI912:DW918" si="2295">IF($C912&lt;&gt;"",IF(AW912&gt;0,1,0),0)</f>
        <v>0</v>
      </c>
      <c r="DJ912">
        <f t="shared" si="2295"/>
        <v>0</v>
      </c>
      <c r="DK912">
        <f t="shared" si="2295"/>
        <v>0</v>
      </c>
      <c r="DL912">
        <f t="shared" si="2295"/>
        <v>0</v>
      </c>
      <c r="DM912">
        <f t="shared" si="2295"/>
        <v>0</v>
      </c>
      <c r="DN912">
        <f t="shared" si="2295"/>
        <v>0</v>
      </c>
      <c r="DO912">
        <f t="shared" si="2295"/>
        <v>0</v>
      </c>
      <c r="DP912">
        <f t="shared" si="2295"/>
        <v>0</v>
      </c>
      <c r="DQ912">
        <f t="shared" si="2295"/>
        <v>0</v>
      </c>
      <c r="DR912">
        <f t="shared" si="2295"/>
        <v>0</v>
      </c>
      <c r="DS912">
        <f t="shared" si="2295"/>
        <v>0</v>
      </c>
      <c r="DT912">
        <f t="shared" si="2295"/>
        <v>0</v>
      </c>
      <c r="DU912">
        <f t="shared" si="2295"/>
        <v>0</v>
      </c>
      <c r="DV912">
        <f t="shared" si="2295"/>
        <v>0</v>
      </c>
      <c r="DW912">
        <f t="shared" si="2295"/>
        <v>0</v>
      </c>
      <c r="DX912">
        <f t="shared" ref="DX912:DZ917" si="2296">IF($C912&lt;&gt;"",IF(BL911&gt;0,1,0),0)</f>
        <v>0</v>
      </c>
      <c r="DY912">
        <f t="shared" si="2296"/>
        <v>0</v>
      </c>
      <c r="DZ912">
        <f t="shared" si="2296"/>
        <v>0</v>
      </c>
    </row>
    <row r="913" spans="1:130">
      <c r="A913" s="106"/>
      <c r="B913" s="19" t="s">
        <v>2</v>
      </c>
      <c r="C913" s="96"/>
      <c r="D913" s="18"/>
      <c r="E913" s="18"/>
      <c r="F913" s="18">
        <v>0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18">
        <v>0</v>
      </c>
      <c r="N913" s="18">
        <v>0</v>
      </c>
      <c r="O913" s="18">
        <v>0</v>
      </c>
      <c r="P913" s="18">
        <v>0</v>
      </c>
      <c r="Q913" s="18">
        <v>0</v>
      </c>
      <c r="R913" s="18">
        <v>0</v>
      </c>
      <c r="S913" s="18">
        <v>0</v>
      </c>
      <c r="T913" s="18">
        <v>0</v>
      </c>
      <c r="U913" s="18">
        <v>0</v>
      </c>
      <c r="V913" s="18">
        <v>0</v>
      </c>
      <c r="W913" s="18">
        <v>0</v>
      </c>
      <c r="X913" s="18">
        <v>0</v>
      </c>
      <c r="Y913" s="18">
        <v>0</v>
      </c>
      <c r="Z913" s="18">
        <v>0</v>
      </c>
      <c r="AA913" s="18">
        <v>0</v>
      </c>
      <c r="AB913" s="18">
        <v>0</v>
      </c>
      <c r="AC913" s="18">
        <v>0</v>
      </c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18">
        <v>54</v>
      </c>
      <c r="AQ913" s="18">
        <v>0</v>
      </c>
      <c r="AR913" s="18">
        <v>0</v>
      </c>
      <c r="AS913" s="18">
        <v>0</v>
      </c>
      <c r="AT913" s="18">
        <v>6</v>
      </c>
      <c r="AU913" s="18">
        <v>11</v>
      </c>
      <c r="AV913" s="18">
        <v>15</v>
      </c>
      <c r="AW913" s="18">
        <v>90</v>
      </c>
      <c r="AX913" s="18">
        <v>0</v>
      </c>
      <c r="AY913" s="18">
        <v>0</v>
      </c>
      <c r="AZ913" s="18">
        <v>0</v>
      </c>
      <c r="BA913" s="18">
        <v>0</v>
      </c>
      <c r="BB913" s="18">
        <v>0</v>
      </c>
      <c r="BC913" s="18">
        <v>0</v>
      </c>
      <c r="BD913" s="18">
        <v>0</v>
      </c>
      <c r="BE913" s="18">
        <v>0</v>
      </c>
      <c r="BF913" s="18">
        <v>0</v>
      </c>
      <c r="BG913" s="18">
        <v>0</v>
      </c>
      <c r="BH913" s="18">
        <v>0</v>
      </c>
      <c r="BI913" s="18">
        <v>0</v>
      </c>
      <c r="BJ913" s="18">
        <v>0</v>
      </c>
      <c r="BK913" s="118">
        <v>0</v>
      </c>
      <c r="BL913" s="118">
        <v>0</v>
      </c>
      <c r="BM913" s="118">
        <v>0</v>
      </c>
      <c r="BN913" s="118">
        <v>0</v>
      </c>
      <c r="BO913" s="103"/>
      <c r="BP913">
        <f t="shared" si="2287"/>
        <v>0</v>
      </c>
      <c r="BQ913">
        <f t="shared" si="2287"/>
        <v>0</v>
      </c>
      <c r="BR913">
        <f t="shared" si="2287"/>
        <v>0</v>
      </c>
      <c r="BS913">
        <f t="shared" si="2287"/>
        <v>0</v>
      </c>
      <c r="BT913">
        <f t="shared" si="2287"/>
        <v>0</v>
      </c>
      <c r="BU913">
        <f t="shared" si="2287"/>
        <v>0</v>
      </c>
      <c r="BV913">
        <f t="shared" si="2287"/>
        <v>0</v>
      </c>
      <c r="BW913">
        <f t="shared" si="2287"/>
        <v>0</v>
      </c>
      <c r="BX913">
        <f t="shared" si="2287"/>
        <v>0</v>
      </c>
      <c r="BY913">
        <f t="shared" si="2287"/>
        <v>0</v>
      </c>
      <c r="BZ913">
        <f t="shared" si="2288"/>
        <v>0</v>
      </c>
      <c r="CA913">
        <f t="shared" si="2288"/>
        <v>0</v>
      </c>
      <c r="CB913">
        <f t="shared" si="2288"/>
        <v>0</v>
      </c>
      <c r="CC913">
        <f t="shared" si="2288"/>
        <v>0</v>
      </c>
      <c r="CD913">
        <f t="shared" si="2288"/>
        <v>0</v>
      </c>
      <c r="CE913">
        <f t="shared" si="2288"/>
        <v>0</v>
      </c>
      <c r="CF913">
        <f t="shared" si="2288"/>
        <v>0</v>
      </c>
      <c r="CG913">
        <f t="shared" si="2288"/>
        <v>0</v>
      </c>
      <c r="CH913">
        <f t="shared" si="2288"/>
        <v>0</v>
      </c>
      <c r="CI913">
        <f t="shared" si="2288"/>
        <v>0</v>
      </c>
      <c r="CJ913">
        <f t="shared" si="2289"/>
        <v>0</v>
      </c>
      <c r="CK913">
        <f t="shared" si="2289"/>
        <v>0</v>
      </c>
      <c r="CL913">
        <f t="shared" si="2289"/>
        <v>0</v>
      </c>
      <c r="CM913">
        <f t="shared" si="2289"/>
        <v>0</v>
      </c>
      <c r="CN913">
        <f t="shared" si="2289"/>
        <v>0</v>
      </c>
      <c r="CO913">
        <f t="shared" si="2289"/>
        <v>0</v>
      </c>
      <c r="CP913">
        <f t="shared" si="2289"/>
        <v>0</v>
      </c>
      <c r="CQ913">
        <f t="shared" si="2289"/>
        <v>0</v>
      </c>
      <c r="CR913">
        <f t="shared" si="2289"/>
        <v>0</v>
      </c>
      <c r="CS913">
        <f t="shared" si="2289"/>
        <v>0</v>
      </c>
      <c r="CT913">
        <f t="shared" si="2290"/>
        <v>0</v>
      </c>
      <c r="CU913">
        <f t="shared" si="2290"/>
        <v>0</v>
      </c>
      <c r="CV913">
        <f t="shared" si="2290"/>
        <v>0</v>
      </c>
      <c r="CW913">
        <f t="shared" si="2290"/>
        <v>0</v>
      </c>
      <c r="CX913">
        <f t="shared" si="2290"/>
        <v>0</v>
      </c>
      <c r="CY913">
        <f t="shared" si="2290"/>
        <v>0</v>
      </c>
      <c r="CZ913">
        <f t="shared" si="2290"/>
        <v>0</v>
      </c>
      <c r="DA913">
        <f t="shared" si="2290"/>
        <v>0</v>
      </c>
      <c r="DB913">
        <f t="shared" si="2290"/>
        <v>0</v>
      </c>
      <c r="DC913">
        <f t="shared" si="2290"/>
        <v>0</v>
      </c>
      <c r="DD913">
        <f t="shared" si="2291"/>
        <v>0</v>
      </c>
      <c r="DE913">
        <f t="shared" si="2291"/>
        <v>0</v>
      </c>
      <c r="DF913">
        <f t="shared" si="2291"/>
        <v>0</v>
      </c>
      <c r="DG913">
        <f t="shared" si="2292"/>
        <v>0</v>
      </c>
      <c r="DH913">
        <f t="shared" si="2293"/>
        <v>0</v>
      </c>
      <c r="DI913">
        <f t="shared" si="2295"/>
        <v>0</v>
      </c>
      <c r="DJ913">
        <f t="shared" si="2295"/>
        <v>0</v>
      </c>
      <c r="DK913">
        <f t="shared" si="2295"/>
        <v>0</v>
      </c>
      <c r="DL913">
        <f t="shared" si="2295"/>
        <v>0</v>
      </c>
      <c r="DM913">
        <f t="shared" si="2295"/>
        <v>0</v>
      </c>
      <c r="DN913">
        <f t="shared" si="2295"/>
        <v>0</v>
      </c>
      <c r="DO913">
        <f t="shared" si="2295"/>
        <v>0</v>
      </c>
      <c r="DP913">
        <f t="shared" si="2295"/>
        <v>0</v>
      </c>
      <c r="DQ913">
        <f t="shared" si="2295"/>
        <v>0</v>
      </c>
      <c r="DR913">
        <f t="shared" si="2295"/>
        <v>0</v>
      </c>
      <c r="DS913">
        <f t="shared" si="2295"/>
        <v>0</v>
      </c>
      <c r="DT913">
        <f t="shared" si="2295"/>
        <v>0</v>
      </c>
      <c r="DU913">
        <f t="shared" si="2295"/>
        <v>0</v>
      </c>
      <c r="DV913">
        <f t="shared" si="2295"/>
        <v>0</v>
      </c>
      <c r="DW913">
        <f t="shared" si="2295"/>
        <v>0</v>
      </c>
      <c r="DX913">
        <f t="shared" si="2296"/>
        <v>0</v>
      </c>
      <c r="DY913">
        <f t="shared" si="2296"/>
        <v>0</v>
      </c>
      <c r="DZ913">
        <f t="shared" si="2296"/>
        <v>0</v>
      </c>
    </row>
    <row r="914" spans="1:130" ht="15.75">
      <c r="A914" s="106"/>
      <c r="B914" s="19" t="s">
        <v>202</v>
      </c>
      <c r="C914" s="96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18"/>
      <c r="AQ914" s="18"/>
      <c r="AR914" s="18"/>
      <c r="AS914" s="18">
        <v>16</v>
      </c>
      <c r="AT914" s="18"/>
      <c r="AU914" s="18"/>
      <c r="AV914" s="18"/>
      <c r="AW914" s="18"/>
      <c r="AX914" s="18"/>
      <c r="AY914" s="18">
        <v>160</v>
      </c>
      <c r="AZ914" s="18"/>
      <c r="BA914" s="18"/>
      <c r="BB914" s="18"/>
      <c r="BC914" s="18"/>
      <c r="BD914" s="18"/>
      <c r="BE914" s="25"/>
      <c r="BF914" s="31"/>
      <c r="BG914" s="31"/>
      <c r="BH914" s="2"/>
      <c r="BI914" s="2"/>
      <c r="BJ914" s="2"/>
      <c r="BK914" s="2"/>
      <c r="BL914" s="118">
        <v>0</v>
      </c>
      <c r="BM914" s="118">
        <v>6</v>
      </c>
      <c r="BN914" s="2"/>
      <c r="BO914" s="103"/>
      <c r="BP914">
        <f t="shared" si="2287"/>
        <v>0</v>
      </c>
      <c r="BQ914">
        <f t="shared" si="2287"/>
        <v>0</v>
      </c>
      <c r="BR914">
        <f t="shared" si="2287"/>
        <v>0</v>
      </c>
      <c r="BS914">
        <f t="shared" si="2287"/>
        <v>0</v>
      </c>
      <c r="BT914">
        <f t="shared" si="2287"/>
        <v>0</v>
      </c>
      <c r="BU914">
        <f t="shared" si="2287"/>
        <v>0</v>
      </c>
      <c r="BV914">
        <f t="shared" si="2287"/>
        <v>0</v>
      </c>
      <c r="BW914">
        <f t="shared" si="2287"/>
        <v>0</v>
      </c>
      <c r="BX914">
        <f t="shared" si="2287"/>
        <v>0</v>
      </c>
      <c r="BY914">
        <f t="shared" si="2287"/>
        <v>0</v>
      </c>
      <c r="BZ914">
        <f t="shared" si="2288"/>
        <v>0</v>
      </c>
      <c r="CA914">
        <f t="shared" si="2288"/>
        <v>0</v>
      </c>
      <c r="CB914">
        <f t="shared" si="2288"/>
        <v>0</v>
      </c>
      <c r="CC914">
        <f t="shared" si="2288"/>
        <v>0</v>
      </c>
      <c r="CD914">
        <f t="shared" si="2288"/>
        <v>0</v>
      </c>
      <c r="CE914">
        <f t="shared" si="2288"/>
        <v>0</v>
      </c>
      <c r="CF914">
        <f t="shared" si="2288"/>
        <v>0</v>
      </c>
      <c r="CG914">
        <f t="shared" si="2288"/>
        <v>0</v>
      </c>
      <c r="CH914">
        <f t="shared" si="2288"/>
        <v>0</v>
      </c>
      <c r="CI914">
        <f t="shared" si="2288"/>
        <v>0</v>
      </c>
      <c r="CJ914">
        <f t="shared" si="2289"/>
        <v>0</v>
      </c>
      <c r="CK914">
        <f t="shared" si="2289"/>
        <v>0</v>
      </c>
      <c r="CL914">
        <f t="shared" si="2289"/>
        <v>0</v>
      </c>
      <c r="CM914">
        <f t="shared" si="2289"/>
        <v>0</v>
      </c>
      <c r="CN914">
        <f t="shared" si="2289"/>
        <v>0</v>
      </c>
      <c r="CO914">
        <f t="shared" si="2289"/>
        <v>0</v>
      </c>
      <c r="CP914">
        <f t="shared" si="2289"/>
        <v>0</v>
      </c>
      <c r="CQ914">
        <f t="shared" si="2289"/>
        <v>0</v>
      </c>
      <c r="CR914">
        <f t="shared" si="2289"/>
        <v>0</v>
      </c>
      <c r="CS914">
        <f t="shared" si="2289"/>
        <v>0</v>
      </c>
      <c r="CT914">
        <f t="shared" si="2290"/>
        <v>0</v>
      </c>
      <c r="CU914">
        <f t="shared" si="2290"/>
        <v>0</v>
      </c>
      <c r="CV914">
        <f t="shared" si="2290"/>
        <v>0</v>
      </c>
      <c r="CW914">
        <f t="shared" si="2290"/>
        <v>0</v>
      </c>
      <c r="CX914">
        <f t="shared" si="2290"/>
        <v>0</v>
      </c>
      <c r="CY914">
        <f t="shared" si="2290"/>
        <v>0</v>
      </c>
      <c r="CZ914">
        <f t="shared" si="2290"/>
        <v>0</v>
      </c>
      <c r="DA914">
        <f t="shared" si="2290"/>
        <v>0</v>
      </c>
      <c r="DB914">
        <f t="shared" si="2290"/>
        <v>0</v>
      </c>
      <c r="DC914">
        <f t="shared" si="2290"/>
        <v>0</v>
      </c>
      <c r="DD914">
        <f t="shared" si="2291"/>
        <v>0</v>
      </c>
      <c r="DE914">
        <f t="shared" si="2291"/>
        <v>0</v>
      </c>
      <c r="DF914">
        <f t="shared" si="2291"/>
        <v>0</v>
      </c>
      <c r="DG914">
        <f t="shared" si="2292"/>
        <v>0</v>
      </c>
      <c r="DH914">
        <f t="shared" si="2293"/>
        <v>0</v>
      </c>
      <c r="DI914">
        <f t="shared" si="2295"/>
        <v>0</v>
      </c>
      <c r="DJ914">
        <f t="shared" si="2295"/>
        <v>0</v>
      </c>
      <c r="DK914">
        <f t="shared" si="2295"/>
        <v>0</v>
      </c>
      <c r="DL914">
        <f t="shared" si="2295"/>
        <v>0</v>
      </c>
      <c r="DM914">
        <f t="shared" si="2295"/>
        <v>0</v>
      </c>
      <c r="DN914">
        <f t="shared" si="2295"/>
        <v>0</v>
      </c>
      <c r="DO914">
        <f t="shared" si="2295"/>
        <v>0</v>
      </c>
      <c r="DP914">
        <f t="shared" si="2295"/>
        <v>0</v>
      </c>
      <c r="DQ914">
        <f t="shared" si="2295"/>
        <v>0</v>
      </c>
      <c r="DR914">
        <f t="shared" si="2295"/>
        <v>0</v>
      </c>
      <c r="DS914">
        <f t="shared" si="2295"/>
        <v>0</v>
      </c>
      <c r="DT914">
        <f t="shared" si="2295"/>
        <v>0</v>
      </c>
      <c r="DU914">
        <f t="shared" si="2295"/>
        <v>0</v>
      </c>
      <c r="DV914">
        <f t="shared" si="2295"/>
        <v>0</v>
      </c>
      <c r="DW914">
        <f t="shared" si="2295"/>
        <v>0</v>
      </c>
      <c r="DX914">
        <f t="shared" si="2296"/>
        <v>0</v>
      </c>
      <c r="DY914">
        <f t="shared" si="2296"/>
        <v>0</v>
      </c>
      <c r="DZ914">
        <f t="shared" si="2296"/>
        <v>0</v>
      </c>
    </row>
    <row r="915" spans="1:130">
      <c r="A915" s="106"/>
      <c r="B915" s="59" t="s">
        <v>3</v>
      </c>
      <c r="C915" s="96"/>
      <c r="D915" s="18"/>
      <c r="E915" s="18"/>
      <c r="F915" s="18">
        <v>0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18">
        <v>0</v>
      </c>
      <c r="N915" s="18">
        <v>0</v>
      </c>
      <c r="O915" s="18">
        <v>0</v>
      </c>
      <c r="P915" s="18">
        <v>0</v>
      </c>
      <c r="Q915" s="18">
        <v>0</v>
      </c>
      <c r="R915" s="18">
        <v>0</v>
      </c>
      <c r="S915" s="18">
        <v>0</v>
      </c>
      <c r="T915" s="18">
        <v>4.5290999999999998E-2</v>
      </c>
      <c r="U915" s="18">
        <v>9.5010000000000005E-4</v>
      </c>
      <c r="V915" s="18">
        <v>0</v>
      </c>
      <c r="W915" s="18">
        <v>8.6630000000000006E-3</v>
      </c>
      <c r="X915" s="18">
        <v>1.5824399999999999E-2</v>
      </c>
      <c r="Y915" s="18">
        <v>0</v>
      </c>
      <c r="Z915" s="18">
        <v>0</v>
      </c>
      <c r="AA915" s="18">
        <v>0</v>
      </c>
      <c r="AB915" s="18">
        <v>0.47599999999999998</v>
      </c>
      <c r="AC915" s="18">
        <v>0</v>
      </c>
      <c r="AD915" s="18">
        <v>0.61679880000000009</v>
      </c>
      <c r="AE915" s="18">
        <v>3.3264356999999998</v>
      </c>
      <c r="AF915" s="18">
        <v>7.2182943999999996</v>
      </c>
      <c r="AG915" s="18">
        <v>73.140207599999997</v>
      </c>
      <c r="AH915" s="18">
        <v>9.8868096999999988</v>
      </c>
      <c r="AI915" s="18">
        <v>13.237170800000001</v>
      </c>
      <c r="AJ915" s="18">
        <v>21.370528800000002</v>
      </c>
      <c r="AK915" s="18">
        <v>33.311772099999999</v>
      </c>
      <c r="AL915" s="18">
        <v>54.549145000000003</v>
      </c>
      <c r="AM915" s="18">
        <v>67.82624890000001</v>
      </c>
      <c r="AN915" s="18">
        <v>74.116837900000007</v>
      </c>
      <c r="AO915" s="18">
        <v>95.103923399999999</v>
      </c>
      <c r="AP915" s="18">
        <v>109.1693688</v>
      </c>
      <c r="AQ915" s="18">
        <v>86.275179900000012</v>
      </c>
      <c r="AR915" s="18">
        <v>92.27152079999999</v>
      </c>
      <c r="AS915" s="18">
        <v>107.87235160000002</v>
      </c>
      <c r="AT915" s="18">
        <v>108.40517630000001</v>
      </c>
      <c r="AU915" s="18">
        <v>109.0736751</v>
      </c>
      <c r="AV915" s="18">
        <v>115.28007030000001</v>
      </c>
      <c r="AW915" s="18">
        <v>111.22427480000002</v>
      </c>
      <c r="AX915" s="18">
        <v>89.793650700000001</v>
      </c>
      <c r="AY915" s="18">
        <v>74.1761458</v>
      </c>
      <c r="AZ915" s="18">
        <v>33.784868599999996</v>
      </c>
      <c r="BA915" s="18">
        <v>6.5682344000000006</v>
      </c>
      <c r="BB915" s="18">
        <v>5.5010346999999999</v>
      </c>
      <c r="BC915" s="18">
        <v>3.6149573999999998</v>
      </c>
      <c r="BD915" s="18">
        <v>3.8470159000000002</v>
      </c>
      <c r="BE915" s="25">
        <v>4.4662405999999999</v>
      </c>
      <c r="BF915" s="18">
        <v>4.9830252000000002</v>
      </c>
      <c r="BG915" s="18">
        <v>4.5201338</v>
      </c>
      <c r="BH915" s="18">
        <v>4.4824124999999997</v>
      </c>
      <c r="BI915" s="18">
        <v>1.5178601</v>
      </c>
      <c r="BJ915" s="73">
        <v>1.2228007999999999</v>
      </c>
      <c r="BK915" s="34">
        <v>1.1809959999999999</v>
      </c>
      <c r="BL915" s="34">
        <v>1.2106416</v>
      </c>
      <c r="BM915" s="34">
        <v>1.2491907</v>
      </c>
      <c r="BN915" s="34">
        <v>1.1995788000000001</v>
      </c>
      <c r="BO915" s="103"/>
      <c r="BP915">
        <f t="shared" si="2287"/>
        <v>0</v>
      </c>
      <c r="BQ915">
        <f t="shared" si="2287"/>
        <v>0</v>
      </c>
      <c r="BR915">
        <f t="shared" si="2287"/>
        <v>0</v>
      </c>
      <c r="BS915">
        <f t="shared" si="2287"/>
        <v>0</v>
      </c>
      <c r="BT915">
        <f t="shared" si="2287"/>
        <v>0</v>
      </c>
      <c r="BU915">
        <f t="shared" si="2287"/>
        <v>0</v>
      </c>
      <c r="BV915">
        <f t="shared" si="2287"/>
        <v>0</v>
      </c>
      <c r="BW915">
        <f t="shared" si="2287"/>
        <v>0</v>
      </c>
      <c r="BX915">
        <f t="shared" si="2287"/>
        <v>0</v>
      </c>
      <c r="BY915">
        <f t="shared" si="2287"/>
        <v>0</v>
      </c>
      <c r="BZ915">
        <f t="shared" si="2288"/>
        <v>0</v>
      </c>
      <c r="CA915">
        <f t="shared" si="2288"/>
        <v>0</v>
      </c>
      <c r="CB915">
        <f t="shared" si="2288"/>
        <v>0</v>
      </c>
      <c r="CC915">
        <f t="shared" si="2288"/>
        <v>0</v>
      </c>
      <c r="CD915">
        <f t="shared" si="2288"/>
        <v>0</v>
      </c>
      <c r="CE915">
        <f t="shared" si="2288"/>
        <v>0</v>
      </c>
      <c r="CF915">
        <f t="shared" si="2288"/>
        <v>0</v>
      </c>
      <c r="CG915">
        <f t="shared" si="2288"/>
        <v>0</v>
      </c>
      <c r="CH915">
        <f t="shared" si="2288"/>
        <v>0</v>
      </c>
      <c r="CI915">
        <f t="shared" si="2288"/>
        <v>0</v>
      </c>
      <c r="CJ915">
        <f t="shared" si="2289"/>
        <v>0</v>
      </c>
      <c r="CK915">
        <f t="shared" si="2289"/>
        <v>0</v>
      </c>
      <c r="CL915">
        <f t="shared" si="2289"/>
        <v>0</v>
      </c>
      <c r="CM915">
        <f t="shared" si="2289"/>
        <v>0</v>
      </c>
      <c r="CN915">
        <f t="shared" si="2289"/>
        <v>0</v>
      </c>
      <c r="CO915">
        <f t="shared" si="2289"/>
        <v>0</v>
      </c>
      <c r="CP915">
        <f t="shared" si="2289"/>
        <v>0</v>
      </c>
      <c r="CQ915">
        <f t="shared" si="2289"/>
        <v>0</v>
      </c>
      <c r="CR915">
        <f t="shared" si="2289"/>
        <v>0</v>
      </c>
      <c r="CS915">
        <f t="shared" si="2289"/>
        <v>0</v>
      </c>
      <c r="CT915">
        <f t="shared" si="2290"/>
        <v>0</v>
      </c>
      <c r="CU915">
        <f t="shared" si="2290"/>
        <v>0</v>
      </c>
      <c r="CV915">
        <f t="shared" si="2290"/>
        <v>0</v>
      </c>
      <c r="CW915">
        <f t="shared" si="2290"/>
        <v>0</v>
      </c>
      <c r="CX915">
        <f t="shared" si="2290"/>
        <v>0</v>
      </c>
      <c r="CY915">
        <f t="shared" si="2290"/>
        <v>0</v>
      </c>
      <c r="CZ915">
        <f t="shared" si="2290"/>
        <v>0</v>
      </c>
      <c r="DA915">
        <f t="shared" si="2290"/>
        <v>0</v>
      </c>
      <c r="DB915">
        <f t="shared" si="2290"/>
        <v>0</v>
      </c>
      <c r="DC915">
        <f t="shared" si="2290"/>
        <v>0</v>
      </c>
      <c r="DD915">
        <f t="shared" si="2291"/>
        <v>0</v>
      </c>
      <c r="DE915">
        <f t="shared" si="2291"/>
        <v>0</v>
      </c>
      <c r="DF915">
        <f t="shared" si="2291"/>
        <v>0</v>
      </c>
      <c r="DG915">
        <f t="shared" si="2292"/>
        <v>0</v>
      </c>
      <c r="DH915">
        <f t="shared" si="2293"/>
        <v>0</v>
      </c>
      <c r="DI915">
        <f t="shared" si="2295"/>
        <v>0</v>
      </c>
      <c r="DJ915">
        <f t="shared" si="2295"/>
        <v>0</v>
      </c>
      <c r="DK915">
        <f t="shared" si="2295"/>
        <v>0</v>
      </c>
      <c r="DL915">
        <f t="shared" si="2295"/>
        <v>0</v>
      </c>
      <c r="DM915">
        <f t="shared" si="2295"/>
        <v>0</v>
      </c>
      <c r="DN915">
        <f t="shared" si="2295"/>
        <v>0</v>
      </c>
      <c r="DO915">
        <f t="shared" si="2295"/>
        <v>0</v>
      </c>
      <c r="DP915">
        <f t="shared" si="2295"/>
        <v>0</v>
      </c>
      <c r="DQ915">
        <f t="shared" si="2295"/>
        <v>0</v>
      </c>
      <c r="DR915">
        <f t="shared" si="2295"/>
        <v>0</v>
      </c>
      <c r="DS915">
        <f t="shared" si="2295"/>
        <v>0</v>
      </c>
      <c r="DT915">
        <f t="shared" si="2295"/>
        <v>0</v>
      </c>
      <c r="DU915">
        <f t="shared" si="2295"/>
        <v>0</v>
      </c>
      <c r="DV915">
        <f t="shared" si="2295"/>
        <v>0</v>
      </c>
      <c r="DW915">
        <f t="shared" si="2295"/>
        <v>0</v>
      </c>
      <c r="DX915">
        <f t="shared" si="2296"/>
        <v>0</v>
      </c>
      <c r="DY915">
        <f t="shared" si="2296"/>
        <v>0</v>
      </c>
      <c r="DZ915">
        <f t="shared" si="2296"/>
        <v>0</v>
      </c>
    </row>
    <row r="916" spans="1:130">
      <c r="A916" s="106"/>
      <c r="B916" s="19" t="s">
        <v>205</v>
      </c>
      <c r="C916" s="96"/>
      <c r="D916" s="18"/>
      <c r="E916" s="18"/>
      <c r="F916" s="18">
        <v>0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18">
        <v>0</v>
      </c>
      <c r="N916" s="18">
        <v>0</v>
      </c>
      <c r="O916" s="18">
        <v>0</v>
      </c>
      <c r="P916" s="18">
        <v>0</v>
      </c>
      <c r="Q916" s="18">
        <v>0</v>
      </c>
      <c r="R916" s="18">
        <v>0</v>
      </c>
      <c r="S916" s="18">
        <v>0</v>
      </c>
      <c r="T916" s="18">
        <v>0</v>
      </c>
      <c r="U916" s="18">
        <v>0</v>
      </c>
      <c r="V916" s="18">
        <v>0</v>
      </c>
      <c r="W916" s="18">
        <v>0</v>
      </c>
      <c r="X916" s="18">
        <v>0</v>
      </c>
      <c r="Y916" s="18">
        <v>0</v>
      </c>
      <c r="Z916" s="18">
        <v>0</v>
      </c>
      <c r="AA916" s="18">
        <v>0</v>
      </c>
      <c r="AB916" s="18">
        <v>0</v>
      </c>
      <c r="AC916" s="18">
        <v>0</v>
      </c>
      <c r="AD916" s="18">
        <v>0</v>
      </c>
      <c r="AE916" s="18">
        <v>0</v>
      </c>
      <c r="AF916" s="18">
        <v>0</v>
      </c>
      <c r="AG916" s="18">
        <v>0</v>
      </c>
      <c r="AH916" s="18">
        <v>0</v>
      </c>
      <c r="AI916" s="18">
        <v>0</v>
      </c>
      <c r="AJ916" s="18">
        <v>0</v>
      </c>
      <c r="AK916" s="18">
        <v>0.97429060000000001</v>
      </c>
      <c r="AL916" s="18">
        <v>1.715176</v>
      </c>
      <c r="AM916" s="18">
        <v>1.8548992</v>
      </c>
      <c r="AN916" s="18">
        <v>1.7068133000000001</v>
      </c>
      <c r="AO916" s="18">
        <v>1.4753133</v>
      </c>
      <c r="AP916" s="18">
        <v>1.5756036</v>
      </c>
      <c r="AQ916" s="18">
        <v>1.356662</v>
      </c>
      <c r="AR916" s="18">
        <v>1.2565935999999998</v>
      </c>
      <c r="AS916" s="18">
        <v>1.1901515</v>
      </c>
      <c r="AT916" s="18">
        <v>1.4162167999999997</v>
      </c>
      <c r="AU916" s="18">
        <v>1.7056182000000002</v>
      </c>
      <c r="AV916" s="18">
        <v>1.8394478000000001</v>
      </c>
      <c r="AW916" s="18">
        <v>0</v>
      </c>
      <c r="AX916" s="18">
        <v>0</v>
      </c>
      <c r="AY916" s="18">
        <v>0</v>
      </c>
      <c r="AZ916" s="18">
        <v>0</v>
      </c>
      <c r="BA916" s="18">
        <v>0</v>
      </c>
      <c r="BB916" s="18">
        <v>0</v>
      </c>
      <c r="BC916" s="18">
        <v>0</v>
      </c>
      <c r="BD916" s="18">
        <v>0</v>
      </c>
      <c r="BE916" s="18">
        <v>0</v>
      </c>
      <c r="BF916" s="18">
        <v>0</v>
      </c>
      <c r="BG916" s="18">
        <v>0</v>
      </c>
      <c r="BH916" s="18">
        <v>0</v>
      </c>
      <c r="BI916" s="18">
        <v>0</v>
      </c>
      <c r="BJ916" s="118">
        <v>0</v>
      </c>
      <c r="BK916" s="118">
        <v>0</v>
      </c>
      <c r="BL916" s="118">
        <v>0</v>
      </c>
      <c r="BM916" s="118">
        <v>0</v>
      </c>
      <c r="BN916" s="118">
        <v>0</v>
      </c>
      <c r="BO916" s="103"/>
      <c r="BP916">
        <f t="shared" si="2287"/>
        <v>0</v>
      </c>
      <c r="BQ916">
        <f t="shared" si="2287"/>
        <v>0</v>
      </c>
      <c r="BR916">
        <f t="shared" si="2287"/>
        <v>0</v>
      </c>
      <c r="BS916">
        <f t="shared" si="2287"/>
        <v>0</v>
      </c>
      <c r="BT916">
        <f t="shared" si="2287"/>
        <v>0</v>
      </c>
      <c r="BU916">
        <f t="shared" si="2287"/>
        <v>0</v>
      </c>
      <c r="BV916">
        <f t="shared" si="2287"/>
        <v>0</v>
      </c>
      <c r="BW916">
        <f t="shared" si="2287"/>
        <v>0</v>
      </c>
      <c r="BX916">
        <f t="shared" si="2287"/>
        <v>0</v>
      </c>
      <c r="BY916">
        <f t="shared" si="2287"/>
        <v>0</v>
      </c>
      <c r="BZ916">
        <f t="shared" si="2288"/>
        <v>0</v>
      </c>
      <c r="CA916">
        <f t="shared" si="2288"/>
        <v>0</v>
      </c>
      <c r="CB916">
        <f t="shared" si="2288"/>
        <v>0</v>
      </c>
      <c r="CC916">
        <f t="shared" si="2288"/>
        <v>0</v>
      </c>
      <c r="CD916">
        <f t="shared" si="2288"/>
        <v>0</v>
      </c>
      <c r="CE916">
        <f t="shared" si="2288"/>
        <v>0</v>
      </c>
      <c r="CF916">
        <f t="shared" si="2288"/>
        <v>0</v>
      </c>
      <c r="CG916">
        <f t="shared" si="2288"/>
        <v>0</v>
      </c>
      <c r="CH916">
        <f t="shared" si="2288"/>
        <v>0</v>
      </c>
      <c r="CI916">
        <f t="shared" si="2288"/>
        <v>0</v>
      </c>
      <c r="CJ916">
        <f t="shared" si="2289"/>
        <v>0</v>
      </c>
      <c r="CK916">
        <f t="shared" si="2289"/>
        <v>0</v>
      </c>
      <c r="CL916">
        <f t="shared" si="2289"/>
        <v>0</v>
      </c>
      <c r="CM916">
        <f t="shared" si="2289"/>
        <v>0</v>
      </c>
      <c r="CN916">
        <f t="shared" si="2289"/>
        <v>0</v>
      </c>
      <c r="CO916">
        <f t="shared" si="2289"/>
        <v>0</v>
      </c>
      <c r="CP916">
        <f t="shared" si="2289"/>
        <v>0</v>
      </c>
      <c r="CQ916">
        <f t="shared" si="2289"/>
        <v>0</v>
      </c>
      <c r="CR916">
        <f t="shared" si="2289"/>
        <v>0</v>
      </c>
      <c r="CS916">
        <f t="shared" si="2289"/>
        <v>0</v>
      </c>
      <c r="CT916">
        <f t="shared" si="2290"/>
        <v>0</v>
      </c>
      <c r="CU916">
        <f t="shared" si="2290"/>
        <v>0</v>
      </c>
      <c r="CV916">
        <f t="shared" si="2290"/>
        <v>0</v>
      </c>
      <c r="CW916">
        <f t="shared" si="2290"/>
        <v>0</v>
      </c>
      <c r="CX916">
        <f t="shared" si="2290"/>
        <v>0</v>
      </c>
      <c r="CY916">
        <f t="shared" si="2290"/>
        <v>0</v>
      </c>
      <c r="CZ916">
        <f t="shared" si="2290"/>
        <v>0</v>
      </c>
      <c r="DA916">
        <f t="shared" si="2290"/>
        <v>0</v>
      </c>
      <c r="DB916">
        <f t="shared" si="2290"/>
        <v>0</v>
      </c>
      <c r="DC916">
        <f t="shared" si="2290"/>
        <v>0</v>
      </c>
      <c r="DD916">
        <f t="shared" si="2291"/>
        <v>0</v>
      </c>
      <c r="DE916">
        <f t="shared" si="2291"/>
        <v>0</v>
      </c>
      <c r="DF916">
        <f t="shared" si="2291"/>
        <v>0</v>
      </c>
      <c r="DG916">
        <f t="shared" si="2292"/>
        <v>0</v>
      </c>
      <c r="DH916">
        <f t="shared" si="2293"/>
        <v>0</v>
      </c>
      <c r="DI916">
        <f t="shared" si="2295"/>
        <v>0</v>
      </c>
      <c r="DJ916">
        <f t="shared" si="2295"/>
        <v>0</v>
      </c>
      <c r="DK916">
        <f t="shared" si="2295"/>
        <v>0</v>
      </c>
      <c r="DL916">
        <f t="shared" si="2295"/>
        <v>0</v>
      </c>
      <c r="DM916">
        <f t="shared" si="2295"/>
        <v>0</v>
      </c>
      <c r="DN916">
        <f t="shared" si="2295"/>
        <v>0</v>
      </c>
      <c r="DO916">
        <f t="shared" si="2295"/>
        <v>0</v>
      </c>
      <c r="DP916">
        <f t="shared" si="2295"/>
        <v>0</v>
      </c>
      <c r="DQ916">
        <f t="shared" si="2295"/>
        <v>0</v>
      </c>
      <c r="DR916">
        <f t="shared" si="2295"/>
        <v>0</v>
      </c>
      <c r="DS916">
        <f t="shared" si="2295"/>
        <v>0</v>
      </c>
      <c r="DT916">
        <f t="shared" si="2295"/>
        <v>0</v>
      </c>
      <c r="DU916">
        <f t="shared" si="2295"/>
        <v>0</v>
      </c>
      <c r="DV916">
        <f t="shared" si="2295"/>
        <v>0</v>
      </c>
      <c r="DW916">
        <f t="shared" si="2295"/>
        <v>0</v>
      </c>
      <c r="DX916">
        <f t="shared" si="2296"/>
        <v>0</v>
      </c>
      <c r="DY916">
        <f t="shared" si="2296"/>
        <v>0</v>
      </c>
      <c r="DZ916">
        <f t="shared" si="2296"/>
        <v>0</v>
      </c>
    </row>
    <row r="917" spans="1:130">
      <c r="A917" s="106"/>
      <c r="B917" s="109" t="s">
        <v>21</v>
      </c>
      <c r="C917" s="96"/>
      <c r="D917" s="18"/>
      <c r="E917" s="18"/>
      <c r="F917" s="18">
        <v>0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18">
        <v>0</v>
      </c>
      <c r="N917" s="18">
        <v>0</v>
      </c>
      <c r="O917" s="18">
        <v>0</v>
      </c>
      <c r="P917" s="18">
        <v>0</v>
      </c>
      <c r="Q917" s="18">
        <v>0</v>
      </c>
      <c r="R917" s="18">
        <v>0</v>
      </c>
      <c r="S917" s="18">
        <v>0</v>
      </c>
      <c r="T917" s="18">
        <v>0</v>
      </c>
      <c r="U917" s="18">
        <v>0</v>
      </c>
      <c r="V917" s="18">
        <v>0</v>
      </c>
      <c r="W917" s="18">
        <v>0</v>
      </c>
      <c r="X917" s="18">
        <v>0</v>
      </c>
      <c r="Y917" s="18">
        <v>0</v>
      </c>
      <c r="Z917" s="18">
        <v>0</v>
      </c>
      <c r="AA917" s="18">
        <v>0</v>
      </c>
      <c r="AB917" s="18">
        <v>0</v>
      </c>
      <c r="AC917" s="18">
        <v>0</v>
      </c>
      <c r="AD917" s="18">
        <v>0</v>
      </c>
      <c r="AE917" s="18">
        <v>0</v>
      </c>
      <c r="AF917" s="18">
        <v>0</v>
      </c>
      <c r="AG917" s="18">
        <v>12.2</v>
      </c>
      <c r="AH917" s="41" t="s">
        <v>16</v>
      </c>
      <c r="AI917" s="18">
        <v>0</v>
      </c>
      <c r="AJ917" s="18">
        <v>0</v>
      </c>
      <c r="AK917" s="18">
        <v>0</v>
      </c>
      <c r="AL917" s="18">
        <v>0</v>
      </c>
      <c r="AM917" s="18">
        <v>72</v>
      </c>
      <c r="AN917" s="41" t="s">
        <v>16</v>
      </c>
      <c r="AO917" s="41" t="s">
        <v>16</v>
      </c>
      <c r="AP917" s="41" t="s">
        <v>16</v>
      </c>
      <c r="AQ917" s="41" t="s">
        <v>16</v>
      </c>
      <c r="AR917" s="18">
        <v>0</v>
      </c>
      <c r="AS917" s="18">
        <v>0</v>
      </c>
      <c r="AT917" s="18">
        <v>0</v>
      </c>
      <c r="AU917" s="18">
        <v>0</v>
      </c>
      <c r="AV917" s="18">
        <v>0</v>
      </c>
      <c r="AW917" s="18">
        <v>0</v>
      </c>
      <c r="AX917" s="18">
        <v>0</v>
      </c>
      <c r="AY917" s="18">
        <v>0</v>
      </c>
      <c r="AZ917" s="18">
        <v>0</v>
      </c>
      <c r="BA917" s="18">
        <v>0</v>
      </c>
      <c r="BB917" s="18">
        <v>0</v>
      </c>
      <c r="BC917" s="18">
        <v>0</v>
      </c>
      <c r="BD917" s="18">
        <v>0</v>
      </c>
      <c r="BE917" s="18">
        <v>0</v>
      </c>
      <c r="BF917" s="18">
        <v>0</v>
      </c>
      <c r="BG917" s="18">
        <v>0</v>
      </c>
      <c r="BH917" s="18">
        <v>0</v>
      </c>
      <c r="BI917" s="18">
        <v>0</v>
      </c>
      <c r="BJ917" s="118">
        <v>0</v>
      </c>
      <c r="BK917" s="118">
        <v>0</v>
      </c>
      <c r="BL917" s="118">
        <v>0</v>
      </c>
      <c r="BM917" s="118">
        <v>0</v>
      </c>
      <c r="BN917" s="118">
        <v>0</v>
      </c>
      <c r="BO917" s="103"/>
      <c r="BP917">
        <f t="shared" si="2287"/>
        <v>0</v>
      </c>
      <c r="BQ917">
        <f t="shared" si="2287"/>
        <v>0</v>
      </c>
      <c r="BR917">
        <f t="shared" si="2287"/>
        <v>0</v>
      </c>
      <c r="BS917">
        <f t="shared" si="2287"/>
        <v>0</v>
      </c>
      <c r="BT917">
        <f t="shared" si="2287"/>
        <v>0</v>
      </c>
      <c r="BU917">
        <f t="shared" si="2287"/>
        <v>0</v>
      </c>
      <c r="BV917">
        <f t="shared" si="2287"/>
        <v>0</v>
      </c>
      <c r="BW917">
        <f t="shared" si="2287"/>
        <v>0</v>
      </c>
      <c r="BX917">
        <f t="shared" si="2287"/>
        <v>0</v>
      </c>
      <c r="BY917">
        <f t="shared" si="2287"/>
        <v>0</v>
      </c>
      <c r="BZ917">
        <f t="shared" si="2288"/>
        <v>0</v>
      </c>
      <c r="CA917">
        <f t="shared" si="2288"/>
        <v>0</v>
      </c>
      <c r="CB917">
        <f t="shared" si="2288"/>
        <v>0</v>
      </c>
      <c r="CC917">
        <f t="shared" si="2288"/>
        <v>0</v>
      </c>
      <c r="CD917">
        <f t="shared" si="2288"/>
        <v>0</v>
      </c>
      <c r="CE917">
        <f t="shared" si="2288"/>
        <v>0</v>
      </c>
      <c r="CF917">
        <f t="shared" si="2288"/>
        <v>0</v>
      </c>
      <c r="CG917">
        <f t="shared" si="2288"/>
        <v>0</v>
      </c>
      <c r="CH917">
        <f t="shared" si="2288"/>
        <v>0</v>
      </c>
      <c r="CI917">
        <f t="shared" si="2288"/>
        <v>0</v>
      </c>
      <c r="CJ917">
        <f t="shared" si="2289"/>
        <v>0</v>
      </c>
      <c r="CK917">
        <f t="shared" si="2289"/>
        <v>0</v>
      </c>
      <c r="CL917">
        <f t="shared" si="2289"/>
        <v>0</v>
      </c>
      <c r="CM917">
        <f t="shared" si="2289"/>
        <v>0</v>
      </c>
      <c r="CN917">
        <f t="shared" si="2289"/>
        <v>0</v>
      </c>
      <c r="CO917">
        <f t="shared" si="2289"/>
        <v>0</v>
      </c>
      <c r="CP917">
        <f t="shared" si="2289"/>
        <v>0</v>
      </c>
      <c r="CQ917">
        <f t="shared" si="2289"/>
        <v>0</v>
      </c>
      <c r="CR917">
        <f t="shared" si="2289"/>
        <v>0</v>
      </c>
      <c r="CS917">
        <f t="shared" si="2289"/>
        <v>0</v>
      </c>
      <c r="CT917">
        <f t="shared" si="2290"/>
        <v>0</v>
      </c>
      <c r="CU917">
        <f t="shared" si="2290"/>
        <v>0</v>
      </c>
      <c r="CV917">
        <f t="shared" si="2290"/>
        <v>0</v>
      </c>
      <c r="CW917">
        <f t="shared" si="2290"/>
        <v>0</v>
      </c>
      <c r="CX917">
        <f t="shared" si="2290"/>
        <v>0</v>
      </c>
      <c r="CY917">
        <f t="shared" si="2290"/>
        <v>0</v>
      </c>
      <c r="CZ917">
        <f t="shared" si="2290"/>
        <v>0</v>
      </c>
      <c r="DA917">
        <f t="shared" si="2290"/>
        <v>0</v>
      </c>
      <c r="DB917">
        <f t="shared" si="2290"/>
        <v>0</v>
      </c>
      <c r="DC917">
        <f t="shared" si="2290"/>
        <v>0</v>
      </c>
      <c r="DD917">
        <f t="shared" si="2291"/>
        <v>0</v>
      </c>
      <c r="DE917">
        <f t="shared" si="2291"/>
        <v>0</v>
      </c>
      <c r="DF917">
        <f t="shared" si="2291"/>
        <v>0</v>
      </c>
      <c r="DG917">
        <f t="shared" si="2292"/>
        <v>0</v>
      </c>
      <c r="DH917">
        <f t="shared" si="2293"/>
        <v>0</v>
      </c>
      <c r="DI917">
        <f t="shared" si="2295"/>
        <v>0</v>
      </c>
      <c r="DJ917">
        <f t="shared" si="2295"/>
        <v>0</v>
      </c>
      <c r="DK917">
        <f t="shared" si="2295"/>
        <v>0</v>
      </c>
      <c r="DL917">
        <f t="shared" si="2295"/>
        <v>0</v>
      </c>
      <c r="DM917">
        <f t="shared" si="2295"/>
        <v>0</v>
      </c>
      <c r="DN917">
        <f t="shared" si="2295"/>
        <v>0</v>
      </c>
      <c r="DO917">
        <f t="shared" si="2295"/>
        <v>0</v>
      </c>
      <c r="DP917">
        <f t="shared" si="2295"/>
        <v>0</v>
      </c>
      <c r="DQ917">
        <f t="shared" si="2295"/>
        <v>0</v>
      </c>
      <c r="DR917">
        <f t="shared" si="2295"/>
        <v>0</v>
      </c>
      <c r="DS917">
        <f t="shared" si="2295"/>
        <v>0</v>
      </c>
      <c r="DT917">
        <f t="shared" si="2295"/>
        <v>0</v>
      </c>
      <c r="DU917">
        <f t="shared" si="2295"/>
        <v>0</v>
      </c>
      <c r="DV917">
        <f t="shared" si="2295"/>
        <v>0</v>
      </c>
      <c r="DW917">
        <f t="shared" si="2295"/>
        <v>0</v>
      </c>
      <c r="DX917">
        <f t="shared" si="2296"/>
        <v>0</v>
      </c>
      <c r="DY917">
        <f t="shared" si="2296"/>
        <v>0</v>
      </c>
      <c r="DZ917">
        <f t="shared" si="2296"/>
        <v>0</v>
      </c>
    </row>
    <row r="918" spans="1:130">
      <c r="A918" s="106"/>
      <c r="B918" s="59" t="s">
        <v>210</v>
      </c>
      <c r="C918" s="96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>
        <v>122.62388302193339</v>
      </c>
      <c r="AJ918" s="18">
        <v>112.69971629087651</v>
      </c>
      <c r="AK918" s="18">
        <v>257.79625779625775</v>
      </c>
      <c r="AL918" s="18">
        <v>316.98649609097373</v>
      </c>
      <c r="AM918" s="18">
        <v>196.42993363338164</v>
      </c>
      <c r="AN918" s="18">
        <v>175.99895704321753</v>
      </c>
      <c r="AO918" s="18">
        <v>164.6825396825397</v>
      </c>
      <c r="AP918" s="18">
        <v>146.97406340057637</v>
      </c>
      <c r="AQ918" s="18">
        <v>126.77760968229954</v>
      </c>
      <c r="AR918" s="62">
        <v>91.743119266055047</v>
      </c>
      <c r="AS918" s="62">
        <v>1174.6993318485524</v>
      </c>
      <c r="AT918" s="62">
        <v>1059.7975708502024</v>
      </c>
      <c r="AU918" s="62">
        <v>958.24393464268041</v>
      </c>
      <c r="AV918" s="62">
        <v>930.73864054790488</v>
      </c>
      <c r="AW918" s="62">
        <v>975.00586716733164</v>
      </c>
      <c r="AX918" s="62">
        <v>929.15201693697782</v>
      </c>
      <c r="AY918" s="62">
        <v>898.92785347330801</v>
      </c>
      <c r="AZ918" s="62">
        <v>869.48704777280398</v>
      </c>
      <c r="BA918" s="62">
        <v>825.7021519574605</v>
      </c>
      <c r="BB918" s="174">
        <v>773.18493150684935</v>
      </c>
      <c r="BC918" s="174">
        <v>743.48785871964685</v>
      </c>
      <c r="BD918" s="174">
        <v>710.87014192863774</v>
      </c>
      <c r="BE918" s="175">
        <v>610.91124435561471</v>
      </c>
      <c r="BF918" s="62">
        <v>614.17647058823525</v>
      </c>
      <c r="BG918" s="62">
        <v>526.36977058029686</v>
      </c>
      <c r="BH918" s="173">
        <v>449.9993917940858</v>
      </c>
      <c r="BI918" s="173">
        <v>406.07152529998467</v>
      </c>
      <c r="BJ918" s="118">
        <v>456.43835616438355</v>
      </c>
      <c r="BK918" s="118">
        <v>400.90322580645159</v>
      </c>
      <c r="BL918" s="118">
        <v>402.48725790010195</v>
      </c>
      <c r="BM918" s="118">
        <v>469.55312810327706</v>
      </c>
      <c r="BN918" s="118">
        <v>369.35453695042094</v>
      </c>
      <c r="BO918" s="103"/>
      <c r="BP918">
        <f t="shared" si="2287"/>
        <v>0</v>
      </c>
      <c r="BQ918">
        <f t="shared" si="2287"/>
        <v>0</v>
      </c>
      <c r="BR918">
        <f t="shared" si="2287"/>
        <v>0</v>
      </c>
      <c r="BS918">
        <f t="shared" si="2287"/>
        <v>0</v>
      </c>
      <c r="BT918">
        <f t="shared" si="2287"/>
        <v>0</v>
      </c>
      <c r="BU918">
        <f t="shared" si="2287"/>
        <v>0</v>
      </c>
      <c r="BV918">
        <f t="shared" si="2287"/>
        <v>0</v>
      </c>
      <c r="BW918">
        <f t="shared" si="2287"/>
        <v>0</v>
      </c>
      <c r="BX918">
        <f t="shared" si="2287"/>
        <v>0</v>
      </c>
      <c r="BY918">
        <f t="shared" si="2287"/>
        <v>0</v>
      </c>
      <c r="BZ918">
        <f t="shared" si="2288"/>
        <v>0</v>
      </c>
      <c r="CA918">
        <f t="shared" si="2288"/>
        <v>0</v>
      </c>
      <c r="CB918">
        <f t="shared" si="2288"/>
        <v>0</v>
      </c>
      <c r="CC918">
        <f t="shared" si="2288"/>
        <v>0</v>
      </c>
      <c r="CD918">
        <f t="shared" si="2288"/>
        <v>0</v>
      </c>
      <c r="CE918">
        <f t="shared" si="2288"/>
        <v>0</v>
      </c>
      <c r="CF918">
        <f t="shared" si="2288"/>
        <v>0</v>
      </c>
      <c r="CG918">
        <f t="shared" si="2288"/>
        <v>0</v>
      </c>
      <c r="CH918">
        <f t="shared" si="2288"/>
        <v>0</v>
      </c>
      <c r="CI918">
        <f t="shared" si="2288"/>
        <v>0</v>
      </c>
      <c r="CJ918">
        <f t="shared" si="2289"/>
        <v>0</v>
      </c>
      <c r="CK918">
        <f t="shared" si="2289"/>
        <v>0</v>
      </c>
      <c r="CL918">
        <f t="shared" si="2289"/>
        <v>0</v>
      </c>
      <c r="CM918">
        <f t="shared" si="2289"/>
        <v>0</v>
      </c>
      <c r="CN918">
        <f t="shared" si="2289"/>
        <v>0</v>
      </c>
      <c r="CO918">
        <f t="shared" si="2289"/>
        <v>0</v>
      </c>
      <c r="CP918">
        <f t="shared" si="2289"/>
        <v>0</v>
      </c>
      <c r="CQ918">
        <f t="shared" si="2289"/>
        <v>0</v>
      </c>
      <c r="CR918">
        <f t="shared" si="2289"/>
        <v>0</v>
      </c>
      <c r="CS918">
        <f t="shared" si="2289"/>
        <v>0</v>
      </c>
      <c r="CT918">
        <f t="shared" si="2290"/>
        <v>0</v>
      </c>
      <c r="CU918">
        <f t="shared" si="2290"/>
        <v>0</v>
      </c>
      <c r="CV918">
        <f t="shared" si="2290"/>
        <v>0</v>
      </c>
      <c r="CW918">
        <f t="shared" si="2290"/>
        <v>0</v>
      </c>
      <c r="CX918">
        <f t="shared" si="2290"/>
        <v>0</v>
      </c>
      <c r="CY918">
        <f t="shared" si="2290"/>
        <v>0</v>
      </c>
      <c r="CZ918">
        <f t="shared" si="2290"/>
        <v>0</v>
      </c>
      <c r="DA918">
        <f t="shared" si="2290"/>
        <v>0</v>
      </c>
      <c r="DB918">
        <f t="shared" si="2290"/>
        <v>0</v>
      </c>
      <c r="DC918">
        <f t="shared" si="2290"/>
        <v>0</v>
      </c>
      <c r="DD918">
        <f t="shared" si="2291"/>
        <v>0</v>
      </c>
      <c r="DE918">
        <f t="shared" si="2291"/>
        <v>0</v>
      </c>
      <c r="DF918">
        <f t="shared" si="2291"/>
        <v>0</v>
      </c>
      <c r="DG918">
        <f t="shared" si="2292"/>
        <v>0</v>
      </c>
      <c r="DH918">
        <f t="shared" si="2293"/>
        <v>0</v>
      </c>
      <c r="DI918">
        <f t="shared" si="2295"/>
        <v>0</v>
      </c>
      <c r="DJ918">
        <f t="shared" si="2295"/>
        <v>0</v>
      </c>
      <c r="DK918">
        <f t="shared" si="2295"/>
        <v>0</v>
      </c>
      <c r="DL918">
        <f t="shared" si="2295"/>
        <v>0</v>
      </c>
      <c r="DM918">
        <f t="shared" si="2295"/>
        <v>0</v>
      </c>
      <c r="DN918">
        <f t="shared" si="2295"/>
        <v>0</v>
      </c>
      <c r="DO918">
        <f t="shared" si="2295"/>
        <v>0</v>
      </c>
      <c r="DP918">
        <f t="shared" si="2295"/>
        <v>0</v>
      </c>
      <c r="DQ918">
        <f t="shared" si="2295"/>
        <v>0</v>
      </c>
      <c r="DR918">
        <f t="shared" si="2295"/>
        <v>0</v>
      </c>
      <c r="DS918">
        <f t="shared" si="2295"/>
        <v>0</v>
      </c>
      <c r="DT918">
        <f t="shared" si="2295"/>
        <v>0</v>
      </c>
      <c r="DU918">
        <f t="shared" si="2295"/>
        <v>0</v>
      </c>
      <c r="DV918">
        <f t="shared" si="2295"/>
        <v>0</v>
      </c>
      <c r="DW918">
        <f t="shared" si="2295"/>
        <v>0</v>
      </c>
      <c r="DX918">
        <f>IF($C918&lt;&gt;"",IF(BL918&gt;0,1,0),0)</f>
        <v>0</v>
      </c>
      <c r="DY918">
        <f>IF($C918&lt;&gt;"",IF(BM918&gt;0,1,0),0)</f>
        <v>0</v>
      </c>
      <c r="DZ918">
        <f>IF($C918&lt;&gt;"",IF(BN918&gt;0,1,0),0)</f>
        <v>0</v>
      </c>
    </row>
    <row r="919" spans="1:130" ht="15.75">
      <c r="A919" s="106"/>
      <c r="B919" s="83"/>
      <c r="C919" s="96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31"/>
      <c r="BE919" s="57"/>
      <c r="BF919" s="18"/>
      <c r="BG919" s="31"/>
      <c r="BH919" s="118"/>
      <c r="BI919" s="118"/>
      <c r="BJ919" s="118"/>
      <c r="BK919" s="118"/>
      <c r="BL919" s="118"/>
      <c r="BM919" s="2"/>
      <c r="BN919" s="2"/>
      <c r="BO919" s="103"/>
    </row>
    <row r="920" spans="1:130">
      <c r="A920" s="105">
        <f>IF(LEFT(B920,1)&lt;&gt;"",IF(LEFT(B920,1)&lt;&gt;" ",COUNT($A$66:A919)+1,""),"")</f>
        <v>118</v>
      </c>
      <c r="B920" s="56" t="s">
        <v>123</v>
      </c>
      <c r="C920" s="96">
        <v>3</v>
      </c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33"/>
      <c r="U920" s="33"/>
      <c r="V920" s="33"/>
      <c r="W920" s="33"/>
      <c r="X920" s="33"/>
      <c r="Y920" s="33"/>
      <c r="Z920" s="33"/>
      <c r="AA920" s="33">
        <f t="shared" ref="AA920:BI920" si="2297">SUM(AA921:AA925)</f>
        <v>0</v>
      </c>
      <c r="AB920" s="33">
        <f t="shared" si="2297"/>
        <v>0</v>
      </c>
      <c r="AC920" s="33">
        <f t="shared" si="2297"/>
        <v>0</v>
      </c>
      <c r="AD920" s="33">
        <f t="shared" si="2297"/>
        <v>0</v>
      </c>
      <c r="AE920" s="33">
        <f t="shared" si="2297"/>
        <v>0</v>
      </c>
      <c r="AF920" s="33">
        <f t="shared" si="2297"/>
        <v>0</v>
      </c>
      <c r="AG920" s="33">
        <f t="shared" si="2297"/>
        <v>0.2</v>
      </c>
      <c r="AH920" s="33">
        <f t="shared" si="2297"/>
        <v>0</v>
      </c>
      <c r="AI920" s="33">
        <f t="shared" si="2297"/>
        <v>0</v>
      </c>
      <c r="AJ920" s="33">
        <f t="shared" si="2297"/>
        <v>1.2</v>
      </c>
      <c r="AK920" s="33">
        <f t="shared" si="2297"/>
        <v>1.1000000000000001</v>
      </c>
      <c r="AL920" s="33">
        <f t="shared" si="2297"/>
        <v>1.7000000000000002</v>
      </c>
      <c r="AM920" s="33">
        <f t="shared" si="2297"/>
        <v>1.9</v>
      </c>
      <c r="AN920" s="33">
        <f t="shared" si="2297"/>
        <v>0.2</v>
      </c>
      <c r="AO920" s="33">
        <f t="shared" si="2297"/>
        <v>0.2</v>
      </c>
      <c r="AP920" s="33">
        <f t="shared" si="2297"/>
        <v>0.9</v>
      </c>
      <c r="AQ920" s="33">
        <f t="shared" si="2297"/>
        <v>0.7</v>
      </c>
      <c r="AR920" s="33">
        <f t="shared" si="2297"/>
        <v>1.5999999999999999</v>
      </c>
      <c r="AS920" s="33">
        <f t="shared" si="2297"/>
        <v>1.9</v>
      </c>
      <c r="AT920" s="33">
        <f t="shared" si="2297"/>
        <v>2</v>
      </c>
      <c r="AU920" s="33">
        <f t="shared" si="2297"/>
        <v>2.9</v>
      </c>
      <c r="AV920" s="33">
        <f t="shared" si="2297"/>
        <v>5.0999999999999996</v>
      </c>
      <c r="AW920" s="33">
        <f t="shared" si="2297"/>
        <v>4.7</v>
      </c>
      <c r="AX920" s="33">
        <f t="shared" si="2297"/>
        <v>5.5</v>
      </c>
      <c r="AY920" s="33">
        <f t="shared" si="2297"/>
        <v>2.7</v>
      </c>
      <c r="AZ920" s="33">
        <f t="shared" si="2297"/>
        <v>11.1</v>
      </c>
      <c r="BA920" s="33">
        <f t="shared" si="2297"/>
        <v>12.1</v>
      </c>
      <c r="BB920" s="33">
        <f t="shared" si="2297"/>
        <v>3.5</v>
      </c>
      <c r="BC920" s="33">
        <f t="shared" si="2297"/>
        <v>753</v>
      </c>
      <c r="BD920" s="33">
        <f t="shared" si="2297"/>
        <v>758</v>
      </c>
      <c r="BE920" s="33">
        <f t="shared" si="2297"/>
        <v>17.46</v>
      </c>
      <c r="BF920" s="33">
        <f t="shared" si="2297"/>
        <v>66.47999999999999</v>
      </c>
      <c r="BG920" s="33">
        <f t="shared" si="2297"/>
        <v>0</v>
      </c>
      <c r="BH920" s="33">
        <f t="shared" si="2297"/>
        <v>44.98</v>
      </c>
      <c r="BI920" s="33">
        <f t="shared" si="2297"/>
        <v>0</v>
      </c>
      <c r="BJ920" s="4">
        <v>0</v>
      </c>
      <c r="BK920" s="4">
        <v>0</v>
      </c>
      <c r="BL920" s="4">
        <v>0</v>
      </c>
      <c r="BM920" s="4">
        <v>0</v>
      </c>
      <c r="BN920" s="4">
        <v>0</v>
      </c>
      <c r="BO920" s="103"/>
      <c r="BP920">
        <f t="shared" ref="BP920:CU920" si="2298">IF($C920&lt;&gt;"",IF(D920&gt;0,1,0),0)</f>
        <v>0</v>
      </c>
      <c r="BQ920">
        <f t="shared" si="2298"/>
        <v>0</v>
      </c>
      <c r="BR920">
        <f t="shared" si="2298"/>
        <v>0</v>
      </c>
      <c r="BS920">
        <f t="shared" si="2298"/>
        <v>0</v>
      </c>
      <c r="BT920">
        <f t="shared" si="2298"/>
        <v>0</v>
      </c>
      <c r="BU920">
        <f t="shared" si="2298"/>
        <v>0</v>
      </c>
      <c r="BV920">
        <f t="shared" si="2298"/>
        <v>0</v>
      </c>
      <c r="BW920">
        <f t="shared" si="2298"/>
        <v>0</v>
      </c>
      <c r="BX920">
        <f t="shared" si="2298"/>
        <v>0</v>
      </c>
      <c r="BY920">
        <f t="shared" si="2298"/>
        <v>0</v>
      </c>
      <c r="BZ920">
        <f t="shared" si="2298"/>
        <v>0</v>
      </c>
      <c r="CA920">
        <f t="shared" si="2298"/>
        <v>0</v>
      </c>
      <c r="CB920">
        <f t="shared" si="2298"/>
        <v>0</v>
      </c>
      <c r="CC920">
        <f t="shared" si="2298"/>
        <v>0</v>
      </c>
      <c r="CD920">
        <f t="shared" si="2298"/>
        <v>0</v>
      </c>
      <c r="CE920">
        <f t="shared" si="2298"/>
        <v>0</v>
      </c>
      <c r="CF920">
        <f t="shared" si="2298"/>
        <v>0</v>
      </c>
      <c r="CG920">
        <f t="shared" si="2298"/>
        <v>0</v>
      </c>
      <c r="CH920">
        <f t="shared" si="2298"/>
        <v>0</v>
      </c>
      <c r="CI920">
        <f t="shared" si="2298"/>
        <v>0</v>
      </c>
      <c r="CJ920">
        <f t="shared" si="2298"/>
        <v>0</v>
      </c>
      <c r="CK920">
        <f t="shared" si="2298"/>
        <v>0</v>
      </c>
      <c r="CL920">
        <f t="shared" si="2298"/>
        <v>0</v>
      </c>
      <c r="CM920">
        <f t="shared" si="2298"/>
        <v>0</v>
      </c>
      <c r="CN920">
        <f t="shared" si="2298"/>
        <v>0</v>
      </c>
      <c r="CO920">
        <f t="shared" si="2298"/>
        <v>0</v>
      </c>
      <c r="CP920">
        <f t="shared" si="2298"/>
        <v>0</v>
      </c>
      <c r="CQ920">
        <f t="shared" si="2298"/>
        <v>0</v>
      </c>
      <c r="CR920">
        <f t="shared" si="2298"/>
        <v>0</v>
      </c>
      <c r="CS920">
        <f t="shared" si="2298"/>
        <v>1</v>
      </c>
      <c r="CT920">
        <f t="shared" si="2298"/>
        <v>0</v>
      </c>
      <c r="CU920">
        <f t="shared" si="2298"/>
        <v>0</v>
      </c>
      <c r="CV920">
        <f t="shared" ref="CV920:DZ920" si="2299">IF($C920&lt;&gt;"",IF(AJ920&gt;0,1,0),0)</f>
        <v>1</v>
      </c>
      <c r="CW920">
        <f t="shared" si="2299"/>
        <v>1</v>
      </c>
      <c r="CX920">
        <f t="shared" si="2299"/>
        <v>1</v>
      </c>
      <c r="CY920">
        <f t="shared" si="2299"/>
        <v>1</v>
      </c>
      <c r="CZ920">
        <f t="shared" si="2299"/>
        <v>1</v>
      </c>
      <c r="DA920">
        <f t="shared" si="2299"/>
        <v>1</v>
      </c>
      <c r="DB920">
        <f t="shared" si="2299"/>
        <v>1</v>
      </c>
      <c r="DC920">
        <f t="shared" si="2299"/>
        <v>1</v>
      </c>
      <c r="DD920">
        <f t="shared" si="2299"/>
        <v>1</v>
      </c>
      <c r="DE920">
        <f t="shared" si="2299"/>
        <v>1</v>
      </c>
      <c r="DF920">
        <f t="shared" si="2299"/>
        <v>1</v>
      </c>
      <c r="DG920">
        <f t="shared" si="2299"/>
        <v>1</v>
      </c>
      <c r="DH920">
        <f t="shared" si="2299"/>
        <v>1</v>
      </c>
      <c r="DI920">
        <f t="shared" si="2299"/>
        <v>1</v>
      </c>
      <c r="DJ920">
        <f t="shared" si="2299"/>
        <v>1</v>
      </c>
      <c r="DK920">
        <f t="shared" si="2299"/>
        <v>1</v>
      </c>
      <c r="DL920">
        <f t="shared" si="2299"/>
        <v>1</v>
      </c>
      <c r="DM920">
        <f t="shared" si="2299"/>
        <v>1</v>
      </c>
      <c r="DN920">
        <f t="shared" si="2299"/>
        <v>1</v>
      </c>
      <c r="DO920">
        <f t="shared" si="2299"/>
        <v>1</v>
      </c>
      <c r="DP920">
        <f t="shared" si="2299"/>
        <v>1</v>
      </c>
      <c r="DQ920">
        <f t="shared" si="2299"/>
        <v>1</v>
      </c>
      <c r="DR920">
        <f t="shared" si="2299"/>
        <v>1</v>
      </c>
      <c r="DS920">
        <f t="shared" si="2299"/>
        <v>0</v>
      </c>
      <c r="DT920">
        <f t="shared" si="2299"/>
        <v>1</v>
      </c>
      <c r="DU920">
        <f t="shared" si="2299"/>
        <v>0</v>
      </c>
      <c r="DV920">
        <f t="shared" si="2299"/>
        <v>0</v>
      </c>
      <c r="DW920">
        <f t="shared" si="2299"/>
        <v>0</v>
      </c>
      <c r="DX920">
        <f t="shared" si="2299"/>
        <v>0</v>
      </c>
      <c r="DY920">
        <f t="shared" si="2299"/>
        <v>0</v>
      </c>
      <c r="DZ920">
        <f t="shared" si="2299"/>
        <v>0</v>
      </c>
    </row>
    <row r="921" spans="1:130">
      <c r="A921" s="105"/>
      <c r="B921" s="19" t="s">
        <v>2</v>
      </c>
      <c r="C921" s="96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>
        <v>0</v>
      </c>
      <c r="AB921" s="18">
        <v>0</v>
      </c>
      <c r="AC921" s="18">
        <v>0</v>
      </c>
      <c r="AD921" s="18">
        <v>0</v>
      </c>
      <c r="AE921" s="18">
        <v>0</v>
      </c>
      <c r="AF921" s="18">
        <v>0</v>
      </c>
      <c r="AG921" s="18">
        <v>0</v>
      </c>
      <c r="AH921" s="18">
        <v>0</v>
      </c>
      <c r="AI921" s="18">
        <v>0</v>
      </c>
      <c r="AJ921" s="18">
        <v>0</v>
      </c>
      <c r="AK921" s="18">
        <v>0</v>
      </c>
      <c r="AL921" s="18">
        <v>0</v>
      </c>
      <c r="AM921" s="18">
        <v>0</v>
      </c>
      <c r="AN921" s="18">
        <v>0</v>
      </c>
      <c r="AO921" s="18">
        <v>0</v>
      </c>
      <c r="AP921" s="18">
        <v>0</v>
      </c>
      <c r="AQ921" s="18">
        <v>0</v>
      </c>
      <c r="AR921" s="18">
        <v>0</v>
      </c>
      <c r="AS921" s="18">
        <v>0</v>
      </c>
      <c r="AT921" s="18">
        <v>0</v>
      </c>
      <c r="AU921" s="18">
        <v>0</v>
      </c>
      <c r="AV921" s="18">
        <v>0</v>
      </c>
      <c r="AW921" s="18">
        <v>0</v>
      </c>
      <c r="AX921" s="18">
        <v>0</v>
      </c>
      <c r="AY921" s="18">
        <v>0</v>
      </c>
      <c r="AZ921" s="18">
        <v>0</v>
      </c>
      <c r="BA921" s="18">
        <v>0</v>
      </c>
      <c r="BB921" s="18">
        <v>0</v>
      </c>
      <c r="BC921" s="41" t="s">
        <v>16</v>
      </c>
      <c r="BD921" s="18">
        <v>5</v>
      </c>
      <c r="BE921" s="25">
        <v>0</v>
      </c>
      <c r="BF921" s="18">
        <v>0</v>
      </c>
      <c r="BG921" s="18">
        <v>0</v>
      </c>
      <c r="BH921" s="18">
        <v>0</v>
      </c>
      <c r="BI921" s="18">
        <v>0</v>
      </c>
      <c r="BJ921" s="118">
        <v>0</v>
      </c>
      <c r="BK921" s="118">
        <v>0</v>
      </c>
      <c r="BL921" s="118">
        <v>0</v>
      </c>
      <c r="BM921" s="118">
        <v>0</v>
      </c>
      <c r="BN921" s="118">
        <v>0</v>
      </c>
      <c r="BO921" s="103"/>
      <c r="BP921">
        <f t="shared" ref="BP921:BY926" si="2300">IF($C921&lt;&gt;"",IF(D921&gt;0,1,0),0)</f>
        <v>0</v>
      </c>
      <c r="BQ921">
        <f t="shared" si="2300"/>
        <v>0</v>
      </c>
      <c r="BR921">
        <f t="shared" si="2300"/>
        <v>0</v>
      </c>
      <c r="BS921">
        <f t="shared" si="2300"/>
        <v>0</v>
      </c>
      <c r="BT921">
        <f t="shared" si="2300"/>
        <v>0</v>
      </c>
      <c r="BU921">
        <f t="shared" si="2300"/>
        <v>0</v>
      </c>
      <c r="BV921">
        <f t="shared" si="2300"/>
        <v>0</v>
      </c>
      <c r="BW921">
        <f t="shared" si="2300"/>
        <v>0</v>
      </c>
      <c r="BX921">
        <f t="shared" si="2300"/>
        <v>0</v>
      </c>
      <c r="BY921">
        <f t="shared" si="2300"/>
        <v>0</v>
      </c>
      <c r="BZ921">
        <f t="shared" ref="BZ921:CI926" si="2301">IF($C921&lt;&gt;"",IF(N921&gt;0,1,0),0)</f>
        <v>0</v>
      </c>
      <c r="CA921">
        <f t="shared" si="2301"/>
        <v>0</v>
      </c>
      <c r="CB921">
        <f t="shared" si="2301"/>
        <v>0</v>
      </c>
      <c r="CC921">
        <f t="shared" si="2301"/>
        <v>0</v>
      </c>
      <c r="CD921">
        <f t="shared" si="2301"/>
        <v>0</v>
      </c>
      <c r="CE921">
        <f t="shared" si="2301"/>
        <v>0</v>
      </c>
      <c r="CF921">
        <f t="shared" si="2301"/>
        <v>0</v>
      </c>
      <c r="CG921">
        <f t="shared" si="2301"/>
        <v>0</v>
      </c>
      <c r="CH921">
        <f t="shared" si="2301"/>
        <v>0</v>
      </c>
      <c r="CI921">
        <f t="shared" si="2301"/>
        <v>0</v>
      </c>
      <c r="CJ921">
        <f t="shared" ref="CJ921:CS926" si="2302">IF($C921&lt;&gt;"",IF(X921&gt;0,1,0),0)</f>
        <v>0</v>
      </c>
      <c r="CK921">
        <f t="shared" si="2302"/>
        <v>0</v>
      </c>
      <c r="CL921">
        <f t="shared" si="2302"/>
        <v>0</v>
      </c>
      <c r="CM921">
        <f t="shared" si="2302"/>
        <v>0</v>
      </c>
      <c r="CN921">
        <f t="shared" si="2302"/>
        <v>0</v>
      </c>
      <c r="CO921">
        <f t="shared" si="2302"/>
        <v>0</v>
      </c>
      <c r="CP921">
        <f t="shared" si="2302"/>
        <v>0</v>
      </c>
      <c r="CQ921">
        <f t="shared" si="2302"/>
        <v>0</v>
      </c>
      <c r="CR921">
        <f t="shared" si="2302"/>
        <v>0</v>
      </c>
      <c r="CS921">
        <f t="shared" si="2302"/>
        <v>0</v>
      </c>
      <c r="CT921">
        <f t="shared" ref="CT921:DC926" si="2303">IF($C921&lt;&gt;"",IF(AH921&gt;0,1,0),0)</f>
        <v>0</v>
      </c>
      <c r="CU921">
        <f t="shared" si="2303"/>
        <v>0</v>
      </c>
      <c r="CV921">
        <f t="shared" si="2303"/>
        <v>0</v>
      </c>
      <c r="CW921">
        <f t="shared" si="2303"/>
        <v>0</v>
      </c>
      <c r="CX921">
        <f t="shared" si="2303"/>
        <v>0</v>
      </c>
      <c r="CY921">
        <f t="shared" si="2303"/>
        <v>0</v>
      </c>
      <c r="CZ921">
        <f t="shared" si="2303"/>
        <v>0</v>
      </c>
      <c r="DA921">
        <f t="shared" si="2303"/>
        <v>0</v>
      </c>
      <c r="DB921">
        <f t="shared" si="2303"/>
        <v>0</v>
      </c>
      <c r="DC921">
        <f t="shared" si="2303"/>
        <v>0</v>
      </c>
      <c r="DD921">
        <f t="shared" ref="DD921:DM926" si="2304">IF($C921&lt;&gt;"",IF(AR921&gt;0,1,0),0)</f>
        <v>0</v>
      </c>
      <c r="DE921">
        <f t="shared" si="2304"/>
        <v>0</v>
      </c>
      <c r="DF921">
        <f t="shared" si="2304"/>
        <v>0</v>
      </c>
      <c r="DG921">
        <f t="shared" si="2304"/>
        <v>0</v>
      </c>
      <c r="DH921">
        <f t="shared" si="2304"/>
        <v>0</v>
      </c>
      <c r="DI921">
        <f t="shared" si="2304"/>
        <v>0</v>
      </c>
      <c r="DJ921">
        <f t="shared" si="2304"/>
        <v>0</v>
      </c>
      <c r="DK921">
        <f t="shared" si="2304"/>
        <v>0</v>
      </c>
      <c r="DL921">
        <f t="shared" si="2304"/>
        <v>0</v>
      </c>
      <c r="DM921">
        <f t="shared" si="2304"/>
        <v>0</v>
      </c>
      <c r="DN921">
        <f t="shared" ref="DN921:DW926" si="2305">IF($C921&lt;&gt;"",IF(BB921&gt;0,1,0),0)</f>
        <v>0</v>
      </c>
      <c r="DO921">
        <f t="shared" si="2305"/>
        <v>0</v>
      </c>
      <c r="DP921">
        <f t="shared" si="2305"/>
        <v>0</v>
      </c>
      <c r="DQ921">
        <f t="shared" si="2305"/>
        <v>0</v>
      </c>
      <c r="DR921">
        <f t="shared" si="2305"/>
        <v>0</v>
      </c>
      <c r="DS921">
        <f t="shared" si="2305"/>
        <v>0</v>
      </c>
      <c r="DT921">
        <f t="shared" si="2305"/>
        <v>0</v>
      </c>
      <c r="DU921">
        <f t="shared" si="2305"/>
        <v>0</v>
      </c>
      <c r="DV921">
        <f t="shared" si="2305"/>
        <v>0</v>
      </c>
      <c r="DW921">
        <f t="shared" si="2305"/>
        <v>0</v>
      </c>
      <c r="DX921">
        <f t="shared" ref="DX921:DZ925" si="2306">IF($C921&lt;&gt;"",IF(BL920&gt;0,1,0),0)</f>
        <v>0</v>
      </c>
      <c r="DY921">
        <f t="shared" si="2306"/>
        <v>0</v>
      </c>
      <c r="DZ921">
        <f t="shared" si="2306"/>
        <v>0</v>
      </c>
    </row>
    <row r="922" spans="1:130">
      <c r="A922" s="106"/>
      <c r="B922" s="59" t="s">
        <v>3</v>
      </c>
      <c r="C922" s="97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>
        <v>0</v>
      </c>
      <c r="AB922" s="18">
        <v>0</v>
      </c>
      <c r="AC922" s="18">
        <v>0</v>
      </c>
      <c r="AD922" s="18">
        <v>0</v>
      </c>
      <c r="AE922" s="18">
        <v>0</v>
      </c>
      <c r="AF922" s="18">
        <v>0</v>
      </c>
      <c r="AG922" s="18">
        <v>0.2</v>
      </c>
      <c r="AH922" s="18">
        <v>0</v>
      </c>
      <c r="AI922" s="18">
        <v>0</v>
      </c>
      <c r="AJ922" s="18">
        <v>1.2</v>
      </c>
      <c r="AK922" s="18">
        <v>1.1000000000000001</v>
      </c>
      <c r="AL922" s="18">
        <v>1.6</v>
      </c>
      <c r="AM922" s="18">
        <v>1.5</v>
      </c>
      <c r="AN922" s="18">
        <v>0.2</v>
      </c>
      <c r="AO922" s="18">
        <v>0.1</v>
      </c>
      <c r="AP922" s="18">
        <v>0.4</v>
      </c>
      <c r="AQ922" s="18">
        <v>0.2</v>
      </c>
      <c r="AR922" s="18">
        <v>0.2</v>
      </c>
      <c r="AS922" s="18">
        <v>0.4</v>
      </c>
      <c r="AT922" s="18">
        <v>0.5</v>
      </c>
      <c r="AU922" s="18">
        <v>0</v>
      </c>
      <c r="AV922" s="18">
        <v>1.2</v>
      </c>
      <c r="AW922" s="18">
        <v>0.8</v>
      </c>
      <c r="AX922" s="18">
        <v>0.30000000000000004</v>
      </c>
      <c r="AY922" s="18">
        <v>0.1</v>
      </c>
      <c r="AZ922" s="18">
        <v>0.1</v>
      </c>
      <c r="BA922" s="18">
        <v>1.5</v>
      </c>
      <c r="BB922" s="18">
        <v>3.3</v>
      </c>
      <c r="BC922" s="18">
        <v>0</v>
      </c>
      <c r="BD922" s="18">
        <v>0</v>
      </c>
      <c r="BE922" s="25">
        <v>0</v>
      </c>
      <c r="BF922" s="18">
        <v>0</v>
      </c>
      <c r="BG922" s="18">
        <v>0</v>
      </c>
      <c r="BH922" s="18">
        <v>0</v>
      </c>
      <c r="BI922" s="18">
        <v>0</v>
      </c>
      <c r="BJ922" s="118">
        <v>0</v>
      </c>
      <c r="BK922" s="118">
        <v>0</v>
      </c>
      <c r="BL922" s="118">
        <v>0</v>
      </c>
      <c r="BM922" s="118">
        <v>0</v>
      </c>
      <c r="BN922" s="118">
        <v>0</v>
      </c>
      <c r="BO922" s="103"/>
      <c r="BP922">
        <f t="shared" si="2300"/>
        <v>0</v>
      </c>
      <c r="BQ922">
        <f t="shared" si="2300"/>
        <v>0</v>
      </c>
      <c r="BR922">
        <f t="shared" si="2300"/>
        <v>0</v>
      </c>
      <c r="BS922">
        <f t="shared" si="2300"/>
        <v>0</v>
      </c>
      <c r="BT922">
        <f t="shared" si="2300"/>
        <v>0</v>
      </c>
      <c r="BU922">
        <f t="shared" si="2300"/>
        <v>0</v>
      </c>
      <c r="BV922">
        <f t="shared" si="2300"/>
        <v>0</v>
      </c>
      <c r="BW922">
        <f t="shared" si="2300"/>
        <v>0</v>
      </c>
      <c r="BX922">
        <f t="shared" si="2300"/>
        <v>0</v>
      </c>
      <c r="BY922">
        <f t="shared" si="2300"/>
        <v>0</v>
      </c>
      <c r="BZ922">
        <f t="shared" si="2301"/>
        <v>0</v>
      </c>
      <c r="CA922">
        <f t="shared" si="2301"/>
        <v>0</v>
      </c>
      <c r="CB922">
        <f t="shared" si="2301"/>
        <v>0</v>
      </c>
      <c r="CC922">
        <f t="shared" si="2301"/>
        <v>0</v>
      </c>
      <c r="CD922">
        <f t="shared" si="2301"/>
        <v>0</v>
      </c>
      <c r="CE922">
        <f t="shared" si="2301"/>
        <v>0</v>
      </c>
      <c r="CF922">
        <f t="shared" si="2301"/>
        <v>0</v>
      </c>
      <c r="CG922">
        <f t="shared" si="2301"/>
        <v>0</v>
      </c>
      <c r="CH922">
        <f t="shared" si="2301"/>
        <v>0</v>
      </c>
      <c r="CI922">
        <f t="shared" si="2301"/>
        <v>0</v>
      </c>
      <c r="CJ922">
        <f t="shared" si="2302"/>
        <v>0</v>
      </c>
      <c r="CK922">
        <f t="shared" si="2302"/>
        <v>0</v>
      </c>
      <c r="CL922">
        <f t="shared" si="2302"/>
        <v>0</v>
      </c>
      <c r="CM922">
        <f t="shared" si="2302"/>
        <v>0</v>
      </c>
      <c r="CN922">
        <f t="shared" si="2302"/>
        <v>0</v>
      </c>
      <c r="CO922">
        <f t="shared" si="2302"/>
        <v>0</v>
      </c>
      <c r="CP922">
        <f t="shared" si="2302"/>
        <v>0</v>
      </c>
      <c r="CQ922">
        <f t="shared" si="2302"/>
        <v>0</v>
      </c>
      <c r="CR922">
        <f t="shared" si="2302"/>
        <v>0</v>
      </c>
      <c r="CS922">
        <f t="shared" si="2302"/>
        <v>0</v>
      </c>
      <c r="CT922">
        <f t="shared" si="2303"/>
        <v>0</v>
      </c>
      <c r="CU922">
        <f t="shared" si="2303"/>
        <v>0</v>
      </c>
      <c r="CV922">
        <f t="shared" si="2303"/>
        <v>0</v>
      </c>
      <c r="CW922">
        <f t="shared" si="2303"/>
        <v>0</v>
      </c>
      <c r="CX922">
        <f t="shared" si="2303"/>
        <v>0</v>
      </c>
      <c r="CY922">
        <f t="shared" si="2303"/>
        <v>0</v>
      </c>
      <c r="CZ922">
        <f t="shared" si="2303"/>
        <v>0</v>
      </c>
      <c r="DA922">
        <f t="shared" si="2303"/>
        <v>0</v>
      </c>
      <c r="DB922">
        <f t="shared" si="2303"/>
        <v>0</v>
      </c>
      <c r="DC922">
        <f t="shared" si="2303"/>
        <v>0</v>
      </c>
      <c r="DD922">
        <f t="shared" si="2304"/>
        <v>0</v>
      </c>
      <c r="DE922">
        <f t="shared" si="2304"/>
        <v>0</v>
      </c>
      <c r="DF922">
        <f t="shared" si="2304"/>
        <v>0</v>
      </c>
      <c r="DG922">
        <f t="shared" si="2304"/>
        <v>0</v>
      </c>
      <c r="DH922">
        <f t="shared" si="2304"/>
        <v>0</v>
      </c>
      <c r="DI922">
        <f t="shared" si="2304"/>
        <v>0</v>
      </c>
      <c r="DJ922">
        <f t="shared" si="2304"/>
        <v>0</v>
      </c>
      <c r="DK922">
        <f t="shared" si="2304"/>
        <v>0</v>
      </c>
      <c r="DL922">
        <f t="shared" si="2304"/>
        <v>0</v>
      </c>
      <c r="DM922">
        <f t="shared" si="2304"/>
        <v>0</v>
      </c>
      <c r="DN922">
        <f t="shared" si="2305"/>
        <v>0</v>
      </c>
      <c r="DO922">
        <f t="shared" si="2305"/>
        <v>0</v>
      </c>
      <c r="DP922">
        <f t="shared" si="2305"/>
        <v>0</v>
      </c>
      <c r="DQ922">
        <f t="shared" si="2305"/>
        <v>0</v>
      </c>
      <c r="DR922">
        <f t="shared" si="2305"/>
        <v>0</v>
      </c>
      <c r="DS922">
        <f t="shared" si="2305"/>
        <v>0</v>
      </c>
      <c r="DT922">
        <f t="shared" si="2305"/>
        <v>0</v>
      </c>
      <c r="DU922">
        <f t="shared" si="2305"/>
        <v>0</v>
      </c>
      <c r="DV922">
        <f t="shared" si="2305"/>
        <v>0</v>
      </c>
      <c r="DW922">
        <f t="shared" si="2305"/>
        <v>0</v>
      </c>
      <c r="DX922">
        <f t="shared" si="2306"/>
        <v>0</v>
      </c>
      <c r="DY922">
        <f t="shared" si="2306"/>
        <v>0</v>
      </c>
      <c r="DZ922">
        <f t="shared" si="2306"/>
        <v>0</v>
      </c>
    </row>
    <row r="923" spans="1:130">
      <c r="A923" s="106"/>
      <c r="B923" s="19" t="s">
        <v>18</v>
      </c>
      <c r="C923" s="97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>
        <v>0</v>
      </c>
      <c r="AB923" s="34">
        <v>0</v>
      </c>
      <c r="AC923" s="34">
        <v>0</v>
      </c>
      <c r="AD923" s="34">
        <v>0</v>
      </c>
      <c r="AE923" s="34">
        <v>0</v>
      </c>
      <c r="AF923" s="34">
        <v>0</v>
      </c>
      <c r="AG923" s="34">
        <v>0</v>
      </c>
      <c r="AH923" s="34">
        <v>0</v>
      </c>
      <c r="AI923" s="34">
        <v>0</v>
      </c>
      <c r="AJ923" s="34">
        <v>0</v>
      </c>
      <c r="AK923" s="34">
        <v>0</v>
      </c>
      <c r="AL923" s="34">
        <v>0</v>
      </c>
      <c r="AM923" s="34">
        <v>0</v>
      </c>
      <c r="AN923" s="34">
        <v>0</v>
      </c>
      <c r="AO923" s="34">
        <v>0</v>
      </c>
      <c r="AP923" s="34">
        <v>0</v>
      </c>
      <c r="AQ923" s="34">
        <v>0</v>
      </c>
      <c r="AR923" s="34">
        <v>0</v>
      </c>
      <c r="AS923" s="34">
        <v>0</v>
      </c>
      <c r="AT923" s="34">
        <v>0</v>
      </c>
      <c r="AU923" s="34">
        <v>0</v>
      </c>
      <c r="AV923" s="34">
        <v>0</v>
      </c>
      <c r="AW923" s="34">
        <v>0</v>
      </c>
      <c r="AX923" s="34">
        <v>0</v>
      </c>
      <c r="AY923" s="34">
        <v>0</v>
      </c>
      <c r="AZ923" s="34">
        <v>0</v>
      </c>
      <c r="BA923" s="34">
        <v>0</v>
      </c>
      <c r="BB923" s="34">
        <v>0</v>
      </c>
      <c r="BC923" s="34">
        <v>603</v>
      </c>
      <c r="BD923" s="34">
        <v>603</v>
      </c>
      <c r="BE923" s="43">
        <v>9.9700000000000006</v>
      </c>
      <c r="BF923" s="34">
        <f>17+49.48</f>
        <v>66.47999999999999</v>
      </c>
      <c r="BG923" s="34">
        <v>0</v>
      </c>
      <c r="BH923" s="34">
        <v>44.98</v>
      </c>
      <c r="BI923" s="34">
        <v>0</v>
      </c>
      <c r="BJ923" s="118">
        <v>0</v>
      </c>
      <c r="BK923" s="118">
        <v>0</v>
      </c>
      <c r="BL923" s="118">
        <v>0</v>
      </c>
      <c r="BM923" s="118">
        <v>0</v>
      </c>
      <c r="BN923" s="118">
        <v>0</v>
      </c>
      <c r="BO923" s="103"/>
      <c r="BP923">
        <f t="shared" si="2300"/>
        <v>0</v>
      </c>
      <c r="BQ923">
        <f t="shared" si="2300"/>
        <v>0</v>
      </c>
      <c r="BR923">
        <f t="shared" si="2300"/>
        <v>0</v>
      </c>
      <c r="BS923">
        <f t="shared" si="2300"/>
        <v>0</v>
      </c>
      <c r="BT923">
        <f t="shared" si="2300"/>
        <v>0</v>
      </c>
      <c r="BU923">
        <f t="shared" si="2300"/>
        <v>0</v>
      </c>
      <c r="BV923">
        <f t="shared" si="2300"/>
        <v>0</v>
      </c>
      <c r="BW923">
        <f t="shared" si="2300"/>
        <v>0</v>
      </c>
      <c r="BX923">
        <f t="shared" si="2300"/>
        <v>0</v>
      </c>
      <c r="BY923">
        <f t="shared" si="2300"/>
        <v>0</v>
      </c>
      <c r="BZ923">
        <f t="shared" si="2301"/>
        <v>0</v>
      </c>
      <c r="CA923">
        <f t="shared" si="2301"/>
        <v>0</v>
      </c>
      <c r="CB923">
        <f t="shared" si="2301"/>
        <v>0</v>
      </c>
      <c r="CC923">
        <f t="shared" si="2301"/>
        <v>0</v>
      </c>
      <c r="CD923">
        <f t="shared" si="2301"/>
        <v>0</v>
      </c>
      <c r="CE923">
        <f t="shared" si="2301"/>
        <v>0</v>
      </c>
      <c r="CF923">
        <f t="shared" si="2301"/>
        <v>0</v>
      </c>
      <c r="CG923">
        <f t="shared" si="2301"/>
        <v>0</v>
      </c>
      <c r="CH923">
        <f t="shared" si="2301"/>
        <v>0</v>
      </c>
      <c r="CI923">
        <f t="shared" si="2301"/>
        <v>0</v>
      </c>
      <c r="CJ923">
        <f t="shared" si="2302"/>
        <v>0</v>
      </c>
      <c r="CK923">
        <f t="shared" si="2302"/>
        <v>0</v>
      </c>
      <c r="CL923">
        <f t="shared" si="2302"/>
        <v>0</v>
      </c>
      <c r="CM923">
        <f t="shared" si="2302"/>
        <v>0</v>
      </c>
      <c r="CN923">
        <f t="shared" si="2302"/>
        <v>0</v>
      </c>
      <c r="CO923">
        <f t="shared" si="2302"/>
        <v>0</v>
      </c>
      <c r="CP923">
        <f t="shared" si="2302"/>
        <v>0</v>
      </c>
      <c r="CQ923">
        <f t="shared" si="2302"/>
        <v>0</v>
      </c>
      <c r="CR923">
        <f t="shared" si="2302"/>
        <v>0</v>
      </c>
      <c r="CS923">
        <f t="shared" si="2302"/>
        <v>0</v>
      </c>
      <c r="CT923">
        <f t="shared" si="2303"/>
        <v>0</v>
      </c>
      <c r="CU923">
        <f t="shared" si="2303"/>
        <v>0</v>
      </c>
      <c r="CV923">
        <f t="shared" si="2303"/>
        <v>0</v>
      </c>
      <c r="CW923">
        <f t="shared" si="2303"/>
        <v>0</v>
      </c>
      <c r="CX923">
        <f t="shared" si="2303"/>
        <v>0</v>
      </c>
      <c r="CY923">
        <f t="shared" si="2303"/>
        <v>0</v>
      </c>
      <c r="CZ923">
        <f t="shared" si="2303"/>
        <v>0</v>
      </c>
      <c r="DA923">
        <f t="shared" si="2303"/>
        <v>0</v>
      </c>
      <c r="DB923">
        <f t="shared" si="2303"/>
        <v>0</v>
      </c>
      <c r="DC923">
        <f t="shared" si="2303"/>
        <v>0</v>
      </c>
      <c r="DD923">
        <f t="shared" si="2304"/>
        <v>0</v>
      </c>
      <c r="DE923">
        <f t="shared" si="2304"/>
        <v>0</v>
      </c>
      <c r="DF923">
        <f t="shared" si="2304"/>
        <v>0</v>
      </c>
      <c r="DG923">
        <f t="shared" si="2304"/>
        <v>0</v>
      </c>
      <c r="DH923">
        <f t="shared" si="2304"/>
        <v>0</v>
      </c>
      <c r="DI923">
        <f t="shared" si="2304"/>
        <v>0</v>
      </c>
      <c r="DJ923">
        <f t="shared" si="2304"/>
        <v>0</v>
      </c>
      <c r="DK923">
        <f t="shared" si="2304"/>
        <v>0</v>
      </c>
      <c r="DL923">
        <f t="shared" si="2304"/>
        <v>0</v>
      </c>
      <c r="DM923">
        <f t="shared" si="2304"/>
        <v>0</v>
      </c>
      <c r="DN923">
        <f t="shared" si="2305"/>
        <v>0</v>
      </c>
      <c r="DO923">
        <f t="shared" si="2305"/>
        <v>0</v>
      </c>
      <c r="DP923">
        <f t="shared" si="2305"/>
        <v>0</v>
      </c>
      <c r="DQ923">
        <f t="shared" si="2305"/>
        <v>0</v>
      </c>
      <c r="DR923">
        <f t="shared" si="2305"/>
        <v>0</v>
      </c>
      <c r="DS923">
        <f t="shared" si="2305"/>
        <v>0</v>
      </c>
      <c r="DT923">
        <f t="shared" si="2305"/>
        <v>0</v>
      </c>
      <c r="DU923">
        <f t="shared" si="2305"/>
        <v>0</v>
      </c>
      <c r="DV923">
        <f t="shared" si="2305"/>
        <v>0</v>
      </c>
      <c r="DW923">
        <f t="shared" si="2305"/>
        <v>0</v>
      </c>
      <c r="DX923">
        <f t="shared" si="2306"/>
        <v>0</v>
      </c>
      <c r="DY923">
        <f t="shared" si="2306"/>
        <v>0</v>
      </c>
      <c r="DZ923">
        <f t="shared" si="2306"/>
        <v>0</v>
      </c>
    </row>
    <row r="924" spans="1:130">
      <c r="A924" s="106"/>
      <c r="B924" s="55" t="s">
        <v>25</v>
      </c>
      <c r="C924" s="97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>
        <v>0</v>
      </c>
      <c r="AB924" s="18">
        <v>0</v>
      </c>
      <c r="AC924" s="18">
        <v>0</v>
      </c>
      <c r="AD924" s="18">
        <v>0</v>
      </c>
      <c r="AE924" s="18">
        <v>0</v>
      </c>
      <c r="AF924" s="18">
        <v>0</v>
      </c>
      <c r="AG924" s="18">
        <v>0</v>
      </c>
      <c r="AH924" s="18">
        <v>0</v>
      </c>
      <c r="AI924" s="18">
        <v>0</v>
      </c>
      <c r="AJ924" s="18">
        <v>0</v>
      </c>
      <c r="AK924" s="18">
        <v>0</v>
      </c>
      <c r="AL924" s="18">
        <v>0</v>
      </c>
      <c r="AM924" s="18">
        <v>0</v>
      </c>
      <c r="AN924" s="18">
        <v>0</v>
      </c>
      <c r="AO924" s="18">
        <v>0</v>
      </c>
      <c r="AP924" s="18">
        <v>0</v>
      </c>
      <c r="AQ924" s="18">
        <v>0</v>
      </c>
      <c r="AR924" s="18">
        <v>0</v>
      </c>
      <c r="AS924" s="18">
        <v>0</v>
      </c>
      <c r="AT924" s="18">
        <v>0</v>
      </c>
      <c r="AU924" s="18">
        <v>0</v>
      </c>
      <c r="AV924" s="18">
        <v>0</v>
      </c>
      <c r="AW924" s="18">
        <v>0</v>
      </c>
      <c r="AX924" s="18">
        <v>0</v>
      </c>
      <c r="AY924" s="18">
        <v>0</v>
      </c>
      <c r="AZ924" s="18">
        <v>0</v>
      </c>
      <c r="BA924" s="18">
        <v>0</v>
      </c>
      <c r="BB924" s="18">
        <v>0</v>
      </c>
      <c r="BC924" s="18">
        <v>150</v>
      </c>
      <c r="BD924" s="18">
        <v>150</v>
      </c>
      <c r="BE924" s="25">
        <v>7.49</v>
      </c>
      <c r="BF924" s="34">
        <v>0</v>
      </c>
      <c r="BG924" s="34">
        <v>0</v>
      </c>
      <c r="BH924" s="34">
        <v>0</v>
      </c>
      <c r="BI924" s="34">
        <v>0</v>
      </c>
      <c r="BJ924" s="118">
        <v>0</v>
      </c>
      <c r="BK924" s="118">
        <v>0</v>
      </c>
      <c r="BL924" s="118">
        <v>0</v>
      </c>
      <c r="BM924" s="118">
        <v>0</v>
      </c>
      <c r="BN924" s="118">
        <v>0</v>
      </c>
      <c r="BO924" s="103"/>
      <c r="BP924">
        <f t="shared" si="2300"/>
        <v>0</v>
      </c>
      <c r="BQ924">
        <f t="shared" si="2300"/>
        <v>0</v>
      </c>
      <c r="BR924">
        <f t="shared" si="2300"/>
        <v>0</v>
      </c>
      <c r="BS924">
        <f t="shared" si="2300"/>
        <v>0</v>
      </c>
      <c r="BT924">
        <f t="shared" si="2300"/>
        <v>0</v>
      </c>
      <c r="BU924">
        <f t="shared" si="2300"/>
        <v>0</v>
      </c>
      <c r="BV924">
        <f t="shared" si="2300"/>
        <v>0</v>
      </c>
      <c r="BW924">
        <f t="shared" si="2300"/>
        <v>0</v>
      </c>
      <c r="BX924">
        <f t="shared" si="2300"/>
        <v>0</v>
      </c>
      <c r="BY924">
        <f t="shared" si="2300"/>
        <v>0</v>
      </c>
      <c r="BZ924">
        <f t="shared" si="2301"/>
        <v>0</v>
      </c>
      <c r="CA924">
        <f t="shared" si="2301"/>
        <v>0</v>
      </c>
      <c r="CB924">
        <f t="shared" si="2301"/>
        <v>0</v>
      </c>
      <c r="CC924">
        <f t="shared" si="2301"/>
        <v>0</v>
      </c>
      <c r="CD924">
        <f t="shared" si="2301"/>
        <v>0</v>
      </c>
      <c r="CE924">
        <f t="shared" si="2301"/>
        <v>0</v>
      </c>
      <c r="CF924">
        <f t="shared" si="2301"/>
        <v>0</v>
      </c>
      <c r="CG924">
        <f t="shared" si="2301"/>
        <v>0</v>
      </c>
      <c r="CH924">
        <f t="shared" si="2301"/>
        <v>0</v>
      </c>
      <c r="CI924">
        <f t="shared" si="2301"/>
        <v>0</v>
      </c>
      <c r="CJ924">
        <f t="shared" si="2302"/>
        <v>0</v>
      </c>
      <c r="CK924">
        <f t="shared" si="2302"/>
        <v>0</v>
      </c>
      <c r="CL924">
        <f t="shared" si="2302"/>
        <v>0</v>
      </c>
      <c r="CM924">
        <f t="shared" si="2302"/>
        <v>0</v>
      </c>
      <c r="CN924">
        <f t="shared" si="2302"/>
        <v>0</v>
      </c>
      <c r="CO924">
        <f t="shared" si="2302"/>
        <v>0</v>
      </c>
      <c r="CP924">
        <f t="shared" si="2302"/>
        <v>0</v>
      </c>
      <c r="CQ924">
        <f t="shared" si="2302"/>
        <v>0</v>
      </c>
      <c r="CR924">
        <f t="shared" si="2302"/>
        <v>0</v>
      </c>
      <c r="CS924">
        <f t="shared" si="2302"/>
        <v>0</v>
      </c>
      <c r="CT924">
        <f t="shared" si="2303"/>
        <v>0</v>
      </c>
      <c r="CU924">
        <f t="shared" si="2303"/>
        <v>0</v>
      </c>
      <c r="CV924">
        <f t="shared" si="2303"/>
        <v>0</v>
      </c>
      <c r="CW924">
        <f t="shared" si="2303"/>
        <v>0</v>
      </c>
      <c r="CX924">
        <f t="shared" si="2303"/>
        <v>0</v>
      </c>
      <c r="CY924">
        <f t="shared" si="2303"/>
        <v>0</v>
      </c>
      <c r="CZ924">
        <f t="shared" si="2303"/>
        <v>0</v>
      </c>
      <c r="DA924">
        <f t="shared" si="2303"/>
        <v>0</v>
      </c>
      <c r="DB924">
        <f t="shared" si="2303"/>
        <v>0</v>
      </c>
      <c r="DC924">
        <f t="shared" si="2303"/>
        <v>0</v>
      </c>
      <c r="DD924">
        <f t="shared" si="2304"/>
        <v>0</v>
      </c>
      <c r="DE924">
        <f t="shared" si="2304"/>
        <v>0</v>
      </c>
      <c r="DF924">
        <f t="shared" si="2304"/>
        <v>0</v>
      </c>
      <c r="DG924">
        <f t="shared" si="2304"/>
        <v>0</v>
      </c>
      <c r="DH924">
        <f t="shared" si="2304"/>
        <v>0</v>
      </c>
      <c r="DI924">
        <f t="shared" si="2304"/>
        <v>0</v>
      </c>
      <c r="DJ924">
        <f t="shared" si="2304"/>
        <v>0</v>
      </c>
      <c r="DK924">
        <f t="shared" si="2304"/>
        <v>0</v>
      </c>
      <c r="DL924">
        <f t="shared" si="2304"/>
        <v>0</v>
      </c>
      <c r="DM924">
        <f t="shared" si="2304"/>
        <v>0</v>
      </c>
      <c r="DN924">
        <f t="shared" si="2305"/>
        <v>0</v>
      </c>
      <c r="DO924">
        <f t="shared" si="2305"/>
        <v>0</v>
      </c>
      <c r="DP924">
        <f t="shared" si="2305"/>
        <v>0</v>
      </c>
      <c r="DQ924">
        <f t="shared" si="2305"/>
        <v>0</v>
      </c>
      <c r="DR924">
        <f t="shared" si="2305"/>
        <v>0</v>
      </c>
      <c r="DS924">
        <f t="shared" si="2305"/>
        <v>0</v>
      </c>
      <c r="DT924">
        <f t="shared" si="2305"/>
        <v>0</v>
      </c>
      <c r="DU924">
        <f t="shared" si="2305"/>
        <v>0</v>
      </c>
      <c r="DV924">
        <f t="shared" si="2305"/>
        <v>0</v>
      </c>
      <c r="DW924">
        <f t="shared" si="2305"/>
        <v>0</v>
      </c>
      <c r="DX924">
        <f t="shared" si="2306"/>
        <v>0</v>
      </c>
      <c r="DY924">
        <f t="shared" si="2306"/>
        <v>0</v>
      </c>
      <c r="DZ924">
        <f t="shared" si="2306"/>
        <v>0</v>
      </c>
    </row>
    <row r="925" spans="1:130">
      <c r="A925" s="106"/>
      <c r="B925" s="19" t="s">
        <v>205</v>
      </c>
      <c r="C925" s="97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>
        <v>0</v>
      </c>
      <c r="AB925" s="18">
        <v>0</v>
      </c>
      <c r="AC925" s="18">
        <v>0</v>
      </c>
      <c r="AD925" s="18">
        <v>0</v>
      </c>
      <c r="AE925" s="18">
        <v>0</v>
      </c>
      <c r="AF925" s="18">
        <v>0</v>
      </c>
      <c r="AG925" s="18">
        <v>0</v>
      </c>
      <c r="AH925" s="18">
        <v>0</v>
      </c>
      <c r="AI925" s="18">
        <v>0</v>
      </c>
      <c r="AJ925" s="18">
        <v>0</v>
      </c>
      <c r="AK925" s="18">
        <v>0</v>
      </c>
      <c r="AL925" s="18">
        <v>0.1</v>
      </c>
      <c r="AM925" s="18">
        <v>0.4</v>
      </c>
      <c r="AN925" s="18">
        <v>0</v>
      </c>
      <c r="AO925" s="18">
        <v>0.1</v>
      </c>
      <c r="AP925" s="18">
        <v>0.5</v>
      </c>
      <c r="AQ925" s="18">
        <v>0.5</v>
      </c>
      <c r="AR925" s="18">
        <v>1.4</v>
      </c>
      <c r="AS925" s="18">
        <v>1.5</v>
      </c>
      <c r="AT925" s="18">
        <v>1.5</v>
      </c>
      <c r="AU925" s="18">
        <v>2.9</v>
      </c>
      <c r="AV925" s="18">
        <v>3.9</v>
      </c>
      <c r="AW925" s="18">
        <v>3.9</v>
      </c>
      <c r="AX925" s="18">
        <v>5.2</v>
      </c>
      <c r="AY925" s="18">
        <v>2.6</v>
      </c>
      <c r="AZ925" s="18">
        <v>11</v>
      </c>
      <c r="BA925" s="18">
        <v>10.6</v>
      </c>
      <c r="BB925" s="18">
        <v>0.2</v>
      </c>
      <c r="BC925" s="18">
        <v>0</v>
      </c>
      <c r="BD925" s="18">
        <v>0</v>
      </c>
      <c r="BE925" s="25">
        <v>0</v>
      </c>
      <c r="BF925" s="34">
        <v>0</v>
      </c>
      <c r="BG925" s="18">
        <v>0</v>
      </c>
      <c r="BH925" s="18">
        <v>0</v>
      </c>
      <c r="BI925" s="18">
        <v>0</v>
      </c>
      <c r="BJ925" s="118">
        <v>0</v>
      </c>
      <c r="BK925" s="118">
        <v>0</v>
      </c>
      <c r="BL925" s="118">
        <v>0</v>
      </c>
      <c r="BM925" s="118">
        <v>0</v>
      </c>
      <c r="BN925" s="118">
        <v>0</v>
      </c>
      <c r="BO925" s="103"/>
      <c r="BP925">
        <f t="shared" si="2300"/>
        <v>0</v>
      </c>
      <c r="BQ925">
        <f t="shared" si="2300"/>
        <v>0</v>
      </c>
      <c r="BR925">
        <f t="shared" si="2300"/>
        <v>0</v>
      </c>
      <c r="BS925">
        <f t="shared" si="2300"/>
        <v>0</v>
      </c>
      <c r="BT925">
        <f t="shared" si="2300"/>
        <v>0</v>
      </c>
      <c r="BU925">
        <f t="shared" si="2300"/>
        <v>0</v>
      </c>
      <c r="BV925">
        <f t="shared" si="2300"/>
        <v>0</v>
      </c>
      <c r="BW925">
        <f t="shared" si="2300"/>
        <v>0</v>
      </c>
      <c r="BX925">
        <f t="shared" si="2300"/>
        <v>0</v>
      </c>
      <c r="BY925">
        <f t="shared" si="2300"/>
        <v>0</v>
      </c>
      <c r="BZ925">
        <f t="shared" si="2301"/>
        <v>0</v>
      </c>
      <c r="CA925">
        <f t="shared" si="2301"/>
        <v>0</v>
      </c>
      <c r="CB925">
        <f t="shared" si="2301"/>
        <v>0</v>
      </c>
      <c r="CC925">
        <f t="shared" si="2301"/>
        <v>0</v>
      </c>
      <c r="CD925">
        <f t="shared" si="2301"/>
        <v>0</v>
      </c>
      <c r="CE925">
        <f t="shared" si="2301"/>
        <v>0</v>
      </c>
      <c r="CF925">
        <f t="shared" si="2301"/>
        <v>0</v>
      </c>
      <c r="CG925">
        <f t="shared" si="2301"/>
        <v>0</v>
      </c>
      <c r="CH925">
        <f t="shared" si="2301"/>
        <v>0</v>
      </c>
      <c r="CI925">
        <f t="shared" si="2301"/>
        <v>0</v>
      </c>
      <c r="CJ925">
        <f t="shared" si="2302"/>
        <v>0</v>
      </c>
      <c r="CK925">
        <f t="shared" si="2302"/>
        <v>0</v>
      </c>
      <c r="CL925">
        <f t="shared" si="2302"/>
        <v>0</v>
      </c>
      <c r="CM925">
        <f t="shared" si="2302"/>
        <v>0</v>
      </c>
      <c r="CN925">
        <f t="shared" si="2302"/>
        <v>0</v>
      </c>
      <c r="CO925">
        <f t="shared" si="2302"/>
        <v>0</v>
      </c>
      <c r="CP925">
        <f t="shared" si="2302"/>
        <v>0</v>
      </c>
      <c r="CQ925">
        <f t="shared" si="2302"/>
        <v>0</v>
      </c>
      <c r="CR925">
        <f t="shared" si="2302"/>
        <v>0</v>
      </c>
      <c r="CS925">
        <f t="shared" si="2302"/>
        <v>0</v>
      </c>
      <c r="CT925">
        <f t="shared" si="2303"/>
        <v>0</v>
      </c>
      <c r="CU925">
        <f t="shared" si="2303"/>
        <v>0</v>
      </c>
      <c r="CV925">
        <f t="shared" si="2303"/>
        <v>0</v>
      </c>
      <c r="CW925">
        <f t="shared" si="2303"/>
        <v>0</v>
      </c>
      <c r="CX925">
        <f t="shared" si="2303"/>
        <v>0</v>
      </c>
      <c r="CY925">
        <f t="shared" si="2303"/>
        <v>0</v>
      </c>
      <c r="CZ925">
        <f t="shared" si="2303"/>
        <v>0</v>
      </c>
      <c r="DA925">
        <f t="shared" si="2303"/>
        <v>0</v>
      </c>
      <c r="DB925">
        <f t="shared" si="2303"/>
        <v>0</v>
      </c>
      <c r="DC925">
        <f t="shared" si="2303"/>
        <v>0</v>
      </c>
      <c r="DD925">
        <f t="shared" si="2304"/>
        <v>0</v>
      </c>
      <c r="DE925">
        <f t="shared" si="2304"/>
        <v>0</v>
      </c>
      <c r="DF925">
        <f t="shared" si="2304"/>
        <v>0</v>
      </c>
      <c r="DG925">
        <f t="shared" si="2304"/>
        <v>0</v>
      </c>
      <c r="DH925">
        <f t="shared" si="2304"/>
        <v>0</v>
      </c>
      <c r="DI925">
        <f t="shared" si="2304"/>
        <v>0</v>
      </c>
      <c r="DJ925">
        <f t="shared" si="2304"/>
        <v>0</v>
      </c>
      <c r="DK925">
        <f t="shared" si="2304"/>
        <v>0</v>
      </c>
      <c r="DL925">
        <f t="shared" si="2304"/>
        <v>0</v>
      </c>
      <c r="DM925">
        <f t="shared" si="2304"/>
        <v>0</v>
      </c>
      <c r="DN925">
        <f t="shared" si="2305"/>
        <v>0</v>
      </c>
      <c r="DO925">
        <f t="shared" si="2305"/>
        <v>0</v>
      </c>
      <c r="DP925">
        <f t="shared" si="2305"/>
        <v>0</v>
      </c>
      <c r="DQ925">
        <f t="shared" si="2305"/>
        <v>0</v>
      </c>
      <c r="DR925">
        <f t="shared" si="2305"/>
        <v>0</v>
      </c>
      <c r="DS925">
        <f t="shared" si="2305"/>
        <v>0</v>
      </c>
      <c r="DT925">
        <f t="shared" si="2305"/>
        <v>0</v>
      </c>
      <c r="DU925">
        <f t="shared" si="2305"/>
        <v>0</v>
      </c>
      <c r="DV925">
        <f t="shared" si="2305"/>
        <v>0</v>
      </c>
      <c r="DW925">
        <f t="shared" si="2305"/>
        <v>0</v>
      </c>
      <c r="DX925">
        <f t="shared" si="2306"/>
        <v>0</v>
      </c>
      <c r="DY925">
        <f t="shared" si="2306"/>
        <v>0</v>
      </c>
      <c r="DZ925">
        <f t="shared" si="2306"/>
        <v>0</v>
      </c>
    </row>
    <row r="926" spans="1:130">
      <c r="A926" s="106"/>
      <c r="B926" s="59" t="s">
        <v>210</v>
      </c>
      <c r="C926" s="96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>
        <v>0</v>
      </c>
      <c r="AS926" s="18">
        <v>0</v>
      </c>
      <c r="AT926" s="18">
        <v>0</v>
      </c>
      <c r="AU926" s="18">
        <v>0</v>
      </c>
      <c r="AV926" s="18">
        <v>0</v>
      </c>
      <c r="AW926" s="18">
        <v>0</v>
      </c>
      <c r="AX926" s="18">
        <v>0</v>
      </c>
      <c r="AY926" s="18">
        <v>0</v>
      </c>
      <c r="AZ926" s="18">
        <v>0</v>
      </c>
      <c r="BA926" s="18">
        <v>0</v>
      </c>
      <c r="BB926" s="18">
        <v>0</v>
      </c>
      <c r="BC926" s="18">
        <v>45.9</v>
      </c>
      <c r="BD926" s="18">
        <v>37.299999999999997</v>
      </c>
      <c r="BE926" s="25">
        <v>35.200000000000003</v>
      </c>
      <c r="BF926" s="18">
        <v>1.6</v>
      </c>
      <c r="BG926" s="18">
        <v>1.4</v>
      </c>
      <c r="BH926" s="118">
        <v>0</v>
      </c>
      <c r="BI926" s="118">
        <v>0</v>
      </c>
      <c r="BJ926" s="118">
        <v>0</v>
      </c>
      <c r="BK926" s="118">
        <v>0</v>
      </c>
      <c r="BL926" s="118">
        <v>0</v>
      </c>
      <c r="BM926" s="118">
        <v>0</v>
      </c>
      <c r="BN926" s="118">
        <v>0</v>
      </c>
      <c r="BO926" s="103"/>
      <c r="BP926">
        <f t="shared" si="2300"/>
        <v>0</v>
      </c>
      <c r="BQ926">
        <f t="shared" si="2300"/>
        <v>0</v>
      </c>
      <c r="BR926">
        <f t="shared" si="2300"/>
        <v>0</v>
      </c>
      <c r="BS926">
        <f t="shared" si="2300"/>
        <v>0</v>
      </c>
      <c r="BT926">
        <f t="shared" si="2300"/>
        <v>0</v>
      </c>
      <c r="BU926">
        <f t="shared" si="2300"/>
        <v>0</v>
      </c>
      <c r="BV926">
        <f t="shared" si="2300"/>
        <v>0</v>
      </c>
      <c r="BW926">
        <f t="shared" si="2300"/>
        <v>0</v>
      </c>
      <c r="BX926">
        <f t="shared" si="2300"/>
        <v>0</v>
      </c>
      <c r="BY926">
        <f t="shared" si="2300"/>
        <v>0</v>
      </c>
      <c r="BZ926">
        <f t="shared" si="2301"/>
        <v>0</v>
      </c>
      <c r="CA926">
        <f t="shared" si="2301"/>
        <v>0</v>
      </c>
      <c r="CB926">
        <f t="shared" si="2301"/>
        <v>0</v>
      </c>
      <c r="CC926">
        <f t="shared" si="2301"/>
        <v>0</v>
      </c>
      <c r="CD926">
        <f t="shared" si="2301"/>
        <v>0</v>
      </c>
      <c r="CE926">
        <f t="shared" si="2301"/>
        <v>0</v>
      </c>
      <c r="CF926">
        <f t="shared" si="2301"/>
        <v>0</v>
      </c>
      <c r="CG926">
        <f t="shared" si="2301"/>
        <v>0</v>
      </c>
      <c r="CH926">
        <f t="shared" si="2301"/>
        <v>0</v>
      </c>
      <c r="CI926">
        <f t="shared" si="2301"/>
        <v>0</v>
      </c>
      <c r="CJ926">
        <f t="shared" si="2302"/>
        <v>0</v>
      </c>
      <c r="CK926">
        <f t="shared" si="2302"/>
        <v>0</v>
      </c>
      <c r="CL926">
        <f t="shared" si="2302"/>
        <v>0</v>
      </c>
      <c r="CM926">
        <f t="shared" si="2302"/>
        <v>0</v>
      </c>
      <c r="CN926">
        <f t="shared" si="2302"/>
        <v>0</v>
      </c>
      <c r="CO926">
        <f t="shared" si="2302"/>
        <v>0</v>
      </c>
      <c r="CP926">
        <f t="shared" si="2302"/>
        <v>0</v>
      </c>
      <c r="CQ926">
        <f t="shared" si="2302"/>
        <v>0</v>
      </c>
      <c r="CR926">
        <f t="shared" si="2302"/>
        <v>0</v>
      </c>
      <c r="CS926">
        <f t="shared" si="2302"/>
        <v>0</v>
      </c>
      <c r="CT926">
        <f t="shared" si="2303"/>
        <v>0</v>
      </c>
      <c r="CU926">
        <f t="shared" si="2303"/>
        <v>0</v>
      </c>
      <c r="CV926">
        <f t="shared" si="2303"/>
        <v>0</v>
      </c>
      <c r="CW926">
        <f t="shared" si="2303"/>
        <v>0</v>
      </c>
      <c r="CX926">
        <f t="shared" si="2303"/>
        <v>0</v>
      </c>
      <c r="CY926">
        <f t="shared" si="2303"/>
        <v>0</v>
      </c>
      <c r="CZ926">
        <f t="shared" si="2303"/>
        <v>0</v>
      </c>
      <c r="DA926">
        <f t="shared" si="2303"/>
        <v>0</v>
      </c>
      <c r="DB926">
        <f t="shared" si="2303"/>
        <v>0</v>
      </c>
      <c r="DC926">
        <f t="shared" si="2303"/>
        <v>0</v>
      </c>
      <c r="DD926">
        <f t="shared" si="2304"/>
        <v>0</v>
      </c>
      <c r="DE926">
        <f t="shared" si="2304"/>
        <v>0</v>
      </c>
      <c r="DF926">
        <f t="shared" si="2304"/>
        <v>0</v>
      </c>
      <c r="DG926">
        <f t="shared" si="2304"/>
        <v>0</v>
      </c>
      <c r="DH926">
        <f t="shared" si="2304"/>
        <v>0</v>
      </c>
      <c r="DI926">
        <f t="shared" si="2304"/>
        <v>0</v>
      </c>
      <c r="DJ926">
        <f t="shared" si="2304"/>
        <v>0</v>
      </c>
      <c r="DK926">
        <f t="shared" si="2304"/>
        <v>0</v>
      </c>
      <c r="DL926">
        <f t="shared" si="2304"/>
        <v>0</v>
      </c>
      <c r="DM926">
        <f t="shared" si="2304"/>
        <v>0</v>
      </c>
      <c r="DN926">
        <f t="shared" si="2305"/>
        <v>0</v>
      </c>
      <c r="DO926">
        <f t="shared" si="2305"/>
        <v>0</v>
      </c>
      <c r="DP926">
        <f t="shared" si="2305"/>
        <v>0</v>
      </c>
      <c r="DQ926">
        <f t="shared" si="2305"/>
        <v>0</v>
      </c>
      <c r="DR926">
        <f t="shared" si="2305"/>
        <v>0</v>
      </c>
      <c r="DS926">
        <f t="shared" si="2305"/>
        <v>0</v>
      </c>
      <c r="DT926">
        <f t="shared" si="2305"/>
        <v>0</v>
      </c>
      <c r="DU926">
        <f t="shared" si="2305"/>
        <v>0</v>
      </c>
      <c r="DV926">
        <f t="shared" si="2305"/>
        <v>0</v>
      </c>
      <c r="DW926">
        <f t="shared" si="2305"/>
        <v>0</v>
      </c>
      <c r="DX926">
        <f>IF($C926&lt;&gt;"",IF(BL926&gt;0,1,0),0)</f>
        <v>0</v>
      </c>
      <c r="DY926">
        <f>IF($C926&lt;&gt;"",IF(BM926&gt;0,1,0),0)</f>
        <v>0</v>
      </c>
      <c r="DZ926">
        <f>IF($C926&lt;&gt;"",IF(BN926&gt;0,1,0),0)</f>
        <v>0</v>
      </c>
    </row>
    <row r="927" spans="1:130" ht="15.75">
      <c r="A927" s="106"/>
      <c r="B927" s="59"/>
      <c r="C927" s="96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41"/>
      <c r="BC927" s="18"/>
      <c r="BD927" s="18"/>
      <c r="BE927" s="25"/>
      <c r="BF927" s="18"/>
      <c r="BG927" s="18"/>
      <c r="BH927" s="2"/>
      <c r="BI927" s="2"/>
      <c r="BJ927" s="2"/>
      <c r="BK927" s="2"/>
      <c r="BL927" s="22"/>
      <c r="BM927" s="2"/>
      <c r="BN927" s="2"/>
      <c r="BO927" s="103"/>
    </row>
    <row r="928" spans="1:130">
      <c r="A928" s="105">
        <f>IF(LEFT(B928,1)&lt;&gt;"",IF(LEFT(B928,1)&lt;&gt;" ",COUNT($A$66:A926)+1,""),"")</f>
        <v>119</v>
      </c>
      <c r="B928" s="54" t="s">
        <v>124</v>
      </c>
      <c r="C928" s="96">
        <v>4</v>
      </c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>
        <f t="shared" ref="W928:BF928" si="2307">W929+W930+W931</f>
        <v>0</v>
      </c>
      <c r="X928" s="22">
        <f t="shared" si="2307"/>
        <v>0</v>
      </c>
      <c r="Y928" s="22">
        <f t="shared" si="2307"/>
        <v>0</v>
      </c>
      <c r="Z928" s="22">
        <f t="shared" si="2307"/>
        <v>0</v>
      </c>
      <c r="AA928" s="22">
        <f t="shared" si="2307"/>
        <v>0</v>
      </c>
      <c r="AB928" s="22">
        <f t="shared" si="2307"/>
        <v>0.2</v>
      </c>
      <c r="AC928" s="22">
        <f t="shared" si="2307"/>
        <v>0.3</v>
      </c>
      <c r="AD928" s="22">
        <f t="shared" si="2307"/>
        <v>0.2</v>
      </c>
      <c r="AE928" s="22">
        <f t="shared" si="2307"/>
        <v>1.28051E-2</v>
      </c>
      <c r="AF928" s="22">
        <f t="shared" si="2307"/>
        <v>9.1296500000000003E-2</v>
      </c>
      <c r="AG928" s="22">
        <f t="shared" si="2307"/>
        <v>0.1120633</v>
      </c>
      <c r="AH928" s="22">
        <f t="shared" si="2307"/>
        <v>1.3662843</v>
      </c>
      <c r="AI928" s="22">
        <f t="shared" si="2307"/>
        <v>0.170875</v>
      </c>
      <c r="AJ928" s="22">
        <f t="shared" si="2307"/>
        <v>0.35470770000000001</v>
      </c>
      <c r="AK928" s="22">
        <f t="shared" si="2307"/>
        <v>1.1572627</v>
      </c>
      <c r="AL928" s="22">
        <f t="shared" si="2307"/>
        <v>0.42362079999999996</v>
      </c>
      <c r="AM928" s="22">
        <f t="shared" si="2307"/>
        <v>5.0000000000000001E-4</v>
      </c>
      <c r="AN928" s="22">
        <f t="shared" si="2307"/>
        <v>0</v>
      </c>
      <c r="AO928" s="22">
        <f t="shared" si="2307"/>
        <v>0</v>
      </c>
      <c r="AP928" s="22">
        <f t="shared" si="2307"/>
        <v>0</v>
      </c>
      <c r="AQ928" s="22">
        <f t="shared" si="2307"/>
        <v>0</v>
      </c>
      <c r="AR928" s="22">
        <f t="shared" si="2307"/>
        <v>0</v>
      </c>
      <c r="AS928" s="22">
        <f t="shared" si="2307"/>
        <v>0</v>
      </c>
      <c r="AT928" s="22">
        <f t="shared" si="2307"/>
        <v>0</v>
      </c>
      <c r="AU928" s="22">
        <f t="shared" si="2307"/>
        <v>8.7999999999999995E-2</v>
      </c>
      <c r="AV928" s="22">
        <f t="shared" si="2307"/>
        <v>2E-3</v>
      </c>
      <c r="AW928" s="22">
        <f t="shared" si="2307"/>
        <v>0</v>
      </c>
      <c r="AX928" s="22">
        <f t="shared" si="2307"/>
        <v>0</v>
      </c>
      <c r="AY928" s="22">
        <f t="shared" si="2307"/>
        <v>0.73449090000000006</v>
      </c>
      <c r="AZ928" s="22">
        <f t="shared" si="2307"/>
        <v>0.89051030000000009</v>
      </c>
      <c r="BA928" s="22">
        <f t="shared" si="2307"/>
        <v>4.645289</v>
      </c>
      <c r="BB928" s="22">
        <f t="shared" si="2307"/>
        <v>8.7881615000000011</v>
      </c>
      <c r="BC928" s="22">
        <f t="shared" si="2307"/>
        <v>5.5193316000000001</v>
      </c>
      <c r="BD928" s="22">
        <f t="shared" si="2307"/>
        <v>0.2600519</v>
      </c>
      <c r="BE928" s="22">
        <f t="shared" si="2307"/>
        <v>0</v>
      </c>
      <c r="BF928" s="22">
        <f t="shared" si="2307"/>
        <v>0</v>
      </c>
      <c r="BG928" s="22">
        <f t="shared" ref="BG928:BK928" si="2308">BG929+BG930+BG931</f>
        <v>4.0000000000000001E-3</v>
      </c>
      <c r="BH928" s="22">
        <f t="shared" si="2308"/>
        <v>0.23</v>
      </c>
      <c r="BI928" s="22">
        <f t="shared" si="2308"/>
        <v>0.19400000000000001</v>
      </c>
      <c r="BJ928" s="22">
        <f t="shared" si="2308"/>
        <v>0.48335840000000002</v>
      </c>
      <c r="BK928" s="22">
        <f t="shared" si="2308"/>
        <v>0</v>
      </c>
      <c r="BL928" s="22">
        <f t="shared" ref="BL928:BM928" si="2309">BL929+BL930+BL931</f>
        <v>0</v>
      </c>
      <c r="BM928" s="22">
        <f t="shared" si="2309"/>
        <v>0.93477069999999995</v>
      </c>
      <c r="BN928" s="22">
        <f t="shared" ref="BN928" si="2310">BN929+BN930+BN931</f>
        <v>0</v>
      </c>
      <c r="BO928" s="103"/>
      <c r="BP928">
        <f t="shared" ref="BP928:CU928" si="2311">IF($C928&lt;&gt;"",IF(D928&gt;0,1,0),0)</f>
        <v>0</v>
      </c>
      <c r="BQ928">
        <f t="shared" si="2311"/>
        <v>0</v>
      </c>
      <c r="BR928">
        <f t="shared" si="2311"/>
        <v>0</v>
      </c>
      <c r="BS928">
        <f t="shared" si="2311"/>
        <v>0</v>
      </c>
      <c r="BT928">
        <f t="shared" si="2311"/>
        <v>0</v>
      </c>
      <c r="BU928">
        <f t="shared" si="2311"/>
        <v>0</v>
      </c>
      <c r="BV928">
        <f t="shared" si="2311"/>
        <v>0</v>
      </c>
      <c r="BW928">
        <f t="shared" si="2311"/>
        <v>0</v>
      </c>
      <c r="BX928">
        <f t="shared" si="2311"/>
        <v>0</v>
      </c>
      <c r="BY928">
        <f t="shared" si="2311"/>
        <v>0</v>
      </c>
      <c r="BZ928">
        <f t="shared" si="2311"/>
        <v>0</v>
      </c>
      <c r="CA928">
        <f t="shared" si="2311"/>
        <v>0</v>
      </c>
      <c r="CB928">
        <f t="shared" si="2311"/>
        <v>0</v>
      </c>
      <c r="CC928">
        <f t="shared" si="2311"/>
        <v>0</v>
      </c>
      <c r="CD928">
        <f t="shared" si="2311"/>
        <v>0</v>
      </c>
      <c r="CE928">
        <f t="shared" si="2311"/>
        <v>0</v>
      </c>
      <c r="CF928">
        <f t="shared" si="2311"/>
        <v>0</v>
      </c>
      <c r="CG928">
        <f t="shared" si="2311"/>
        <v>0</v>
      </c>
      <c r="CH928">
        <f t="shared" si="2311"/>
        <v>0</v>
      </c>
      <c r="CI928">
        <f t="shared" si="2311"/>
        <v>0</v>
      </c>
      <c r="CJ928">
        <f t="shared" si="2311"/>
        <v>0</v>
      </c>
      <c r="CK928">
        <f t="shared" si="2311"/>
        <v>0</v>
      </c>
      <c r="CL928">
        <f t="shared" si="2311"/>
        <v>0</v>
      </c>
      <c r="CM928">
        <f t="shared" si="2311"/>
        <v>0</v>
      </c>
      <c r="CN928">
        <f t="shared" si="2311"/>
        <v>1</v>
      </c>
      <c r="CO928">
        <f t="shared" si="2311"/>
        <v>1</v>
      </c>
      <c r="CP928">
        <f t="shared" si="2311"/>
        <v>1</v>
      </c>
      <c r="CQ928">
        <f t="shared" si="2311"/>
        <v>1</v>
      </c>
      <c r="CR928">
        <f t="shared" si="2311"/>
        <v>1</v>
      </c>
      <c r="CS928">
        <f t="shared" si="2311"/>
        <v>1</v>
      </c>
      <c r="CT928">
        <f t="shared" si="2311"/>
        <v>1</v>
      </c>
      <c r="CU928">
        <f t="shared" si="2311"/>
        <v>1</v>
      </c>
      <c r="CV928">
        <f t="shared" ref="CV928:DZ928" si="2312">IF($C928&lt;&gt;"",IF(AJ928&gt;0,1,0),0)</f>
        <v>1</v>
      </c>
      <c r="CW928">
        <f t="shared" si="2312"/>
        <v>1</v>
      </c>
      <c r="CX928">
        <f t="shared" si="2312"/>
        <v>1</v>
      </c>
      <c r="CY928">
        <f t="shared" si="2312"/>
        <v>1</v>
      </c>
      <c r="CZ928">
        <f t="shared" si="2312"/>
        <v>0</v>
      </c>
      <c r="DA928">
        <f t="shared" si="2312"/>
        <v>0</v>
      </c>
      <c r="DB928">
        <f t="shared" si="2312"/>
        <v>0</v>
      </c>
      <c r="DC928">
        <f t="shared" si="2312"/>
        <v>0</v>
      </c>
      <c r="DD928">
        <f t="shared" si="2312"/>
        <v>0</v>
      </c>
      <c r="DE928">
        <f t="shared" si="2312"/>
        <v>0</v>
      </c>
      <c r="DF928">
        <f t="shared" si="2312"/>
        <v>0</v>
      </c>
      <c r="DG928">
        <f t="shared" si="2312"/>
        <v>1</v>
      </c>
      <c r="DH928">
        <f t="shared" si="2312"/>
        <v>1</v>
      </c>
      <c r="DI928">
        <f t="shared" si="2312"/>
        <v>0</v>
      </c>
      <c r="DJ928">
        <f t="shared" si="2312"/>
        <v>0</v>
      </c>
      <c r="DK928">
        <f t="shared" si="2312"/>
        <v>1</v>
      </c>
      <c r="DL928">
        <f t="shared" si="2312"/>
        <v>1</v>
      </c>
      <c r="DM928">
        <f t="shared" si="2312"/>
        <v>1</v>
      </c>
      <c r="DN928">
        <f t="shared" si="2312"/>
        <v>1</v>
      </c>
      <c r="DO928">
        <f t="shared" si="2312"/>
        <v>1</v>
      </c>
      <c r="DP928">
        <f t="shared" si="2312"/>
        <v>1</v>
      </c>
      <c r="DQ928">
        <f t="shared" si="2312"/>
        <v>0</v>
      </c>
      <c r="DR928">
        <f t="shared" si="2312"/>
        <v>0</v>
      </c>
      <c r="DS928">
        <f t="shared" si="2312"/>
        <v>1</v>
      </c>
      <c r="DT928">
        <f t="shared" si="2312"/>
        <v>1</v>
      </c>
      <c r="DU928">
        <f t="shared" si="2312"/>
        <v>1</v>
      </c>
      <c r="DV928">
        <f t="shared" si="2312"/>
        <v>1</v>
      </c>
      <c r="DW928">
        <f t="shared" si="2312"/>
        <v>0</v>
      </c>
      <c r="DX928">
        <f t="shared" si="2312"/>
        <v>0</v>
      </c>
      <c r="DY928">
        <f t="shared" si="2312"/>
        <v>1</v>
      </c>
      <c r="DZ928">
        <f t="shared" si="2312"/>
        <v>0</v>
      </c>
    </row>
    <row r="929" spans="1:130">
      <c r="A929" s="106"/>
      <c r="B929" s="24" t="s">
        <v>15</v>
      </c>
      <c r="C929" s="96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18">
        <v>0</v>
      </c>
      <c r="X929" s="18">
        <v>0</v>
      </c>
      <c r="Y929" s="18">
        <v>0</v>
      </c>
      <c r="Z929" s="18">
        <v>0</v>
      </c>
      <c r="AA929" s="18">
        <v>0</v>
      </c>
      <c r="AB929" s="18">
        <v>0.2</v>
      </c>
      <c r="AC929" s="18">
        <v>0.3</v>
      </c>
      <c r="AD929" s="18">
        <v>0.2</v>
      </c>
      <c r="AE929" s="18">
        <v>0</v>
      </c>
      <c r="AF929" s="18">
        <v>0</v>
      </c>
      <c r="AG929" s="18">
        <v>0</v>
      </c>
      <c r="AH929" s="18">
        <v>0</v>
      </c>
      <c r="AI929" s="18">
        <v>0</v>
      </c>
      <c r="AJ929" s="18">
        <v>0</v>
      </c>
      <c r="AK929" s="18">
        <v>0</v>
      </c>
      <c r="AL929" s="18">
        <v>0</v>
      </c>
      <c r="AM929" s="18">
        <v>0</v>
      </c>
      <c r="AN929" s="18">
        <v>0</v>
      </c>
      <c r="AO929" s="18">
        <v>0</v>
      </c>
      <c r="AP929" s="18">
        <v>0</v>
      </c>
      <c r="AQ929" s="18">
        <v>0</v>
      </c>
      <c r="AR929" s="18">
        <v>0</v>
      </c>
      <c r="AS929" s="18">
        <v>0</v>
      </c>
      <c r="AT929" s="18">
        <v>0</v>
      </c>
      <c r="AU929" s="18">
        <v>0</v>
      </c>
      <c r="AV929" s="18">
        <v>0</v>
      </c>
      <c r="AW929" s="18">
        <v>0</v>
      </c>
      <c r="AX929" s="18">
        <v>0</v>
      </c>
      <c r="AY929" s="18">
        <v>0</v>
      </c>
      <c r="AZ929" s="18">
        <v>0</v>
      </c>
      <c r="BA929" s="18">
        <v>0</v>
      </c>
      <c r="BB929" s="18">
        <v>0</v>
      </c>
      <c r="BC929" s="18">
        <v>0</v>
      </c>
      <c r="BD929" s="18">
        <v>0</v>
      </c>
      <c r="BE929" s="18">
        <v>0</v>
      </c>
      <c r="BF929" s="18">
        <v>0</v>
      </c>
      <c r="BG929" s="18">
        <v>0</v>
      </c>
      <c r="BH929" s="18">
        <v>0</v>
      </c>
      <c r="BI929" s="18">
        <v>0</v>
      </c>
      <c r="BJ929" s="118">
        <v>0</v>
      </c>
      <c r="BK929" s="118">
        <v>0</v>
      </c>
      <c r="BL929" s="118">
        <v>0</v>
      </c>
      <c r="BM929" s="118">
        <v>0</v>
      </c>
      <c r="BN929" s="118">
        <v>0</v>
      </c>
      <c r="BO929" s="103"/>
      <c r="BP929">
        <f t="shared" ref="BP929:BY932" si="2313">IF($C929&lt;&gt;"",IF(D929&gt;0,1,0),0)</f>
        <v>0</v>
      </c>
      <c r="BQ929">
        <f t="shared" si="2313"/>
        <v>0</v>
      </c>
      <c r="BR929">
        <f t="shared" si="2313"/>
        <v>0</v>
      </c>
      <c r="BS929">
        <f t="shared" si="2313"/>
        <v>0</v>
      </c>
      <c r="BT929">
        <f t="shared" si="2313"/>
        <v>0</v>
      </c>
      <c r="BU929">
        <f t="shared" si="2313"/>
        <v>0</v>
      </c>
      <c r="BV929">
        <f t="shared" si="2313"/>
        <v>0</v>
      </c>
      <c r="BW929">
        <f t="shared" si="2313"/>
        <v>0</v>
      </c>
      <c r="BX929">
        <f t="shared" si="2313"/>
        <v>0</v>
      </c>
      <c r="BY929">
        <f t="shared" si="2313"/>
        <v>0</v>
      </c>
      <c r="BZ929">
        <f t="shared" ref="BZ929:CI932" si="2314">IF($C929&lt;&gt;"",IF(N929&gt;0,1,0),0)</f>
        <v>0</v>
      </c>
      <c r="CA929">
        <f t="shared" si="2314"/>
        <v>0</v>
      </c>
      <c r="CB929">
        <f t="shared" si="2314"/>
        <v>0</v>
      </c>
      <c r="CC929">
        <f t="shared" si="2314"/>
        <v>0</v>
      </c>
      <c r="CD929">
        <f t="shared" si="2314"/>
        <v>0</v>
      </c>
      <c r="CE929">
        <f t="shared" si="2314"/>
        <v>0</v>
      </c>
      <c r="CF929">
        <f t="shared" si="2314"/>
        <v>0</v>
      </c>
      <c r="CG929">
        <f t="shared" si="2314"/>
        <v>0</v>
      </c>
      <c r="CH929">
        <f t="shared" si="2314"/>
        <v>0</v>
      </c>
      <c r="CI929">
        <f t="shared" si="2314"/>
        <v>0</v>
      </c>
      <c r="CJ929">
        <f t="shared" ref="CJ929:CS932" si="2315">IF($C929&lt;&gt;"",IF(X929&gt;0,1,0),0)</f>
        <v>0</v>
      </c>
      <c r="CK929">
        <f t="shared" si="2315"/>
        <v>0</v>
      </c>
      <c r="CL929">
        <f t="shared" si="2315"/>
        <v>0</v>
      </c>
      <c r="CM929">
        <f t="shared" si="2315"/>
        <v>0</v>
      </c>
      <c r="CN929">
        <f t="shared" si="2315"/>
        <v>0</v>
      </c>
      <c r="CO929">
        <f t="shared" si="2315"/>
        <v>0</v>
      </c>
      <c r="CP929">
        <f t="shared" si="2315"/>
        <v>0</v>
      </c>
      <c r="CQ929">
        <f t="shared" si="2315"/>
        <v>0</v>
      </c>
      <c r="CR929">
        <f t="shared" si="2315"/>
        <v>0</v>
      </c>
      <c r="CS929">
        <f t="shared" si="2315"/>
        <v>0</v>
      </c>
      <c r="CT929">
        <f t="shared" ref="CT929:DC932" si="2316">IF($C929&lt;&gt;"",IF(AH929&gt;0,1,0),0)</f>
        <v>0</v>
      </c>
      <c r="CU929">
        <f t="shared" si="2316"/>
        <v>0</v>
      </c>
      <c r="CV929">
        <f t="shared" si="2316"/>
        <v>0</v>
      </c>
      <c r="CW929">
        <f t="shared" si="2316"/>
        <v>0</v>
      </c>
      <c r="CX929">
        <f t="shared" si="2316"/>
        <v>0</v>
      </c>
      <c r="CY929">
        <f t="shared" si="2316"/>
        <v>0</v>
      </c>
      <c r="CZ929">
        <f t="shared" si="2316"/>
        <v>0</v>
      </c>
      <c r="DA929">
        <f t="shared" si="2316"/>
        <v>0</v>
      </c>
      <c r="DB929">
        <f t="shared" si="2316"/>
        <v>0</v>
      </c>
      <c r="DC929">
        <f t="shared" si="2316"/>
        <v>0</v>
      </c>
      <c r="DD929">
        <f t="shared" ref="DD929:DM932" si="2317">IF($C929&lt;&gt;"",IF(AR929&gt;0,1,0),0)</f>
        <v>0</v>
      </c>
      <c r="DE929">
        <f t="shared" si="2317"/>
        <v>0</v>
      </c>
      <c r="DF929">
        <f t="shared" si="2317"/>
        <v>0</v>
      </c>
      <c r="DG929">
        <f t="shared" si="2317"/>
        <v>0</v>
      </c>
      <c r="DH929">
        <f t="shared" si="2317"/>
        <v>0</v>
      </c>
      <c r="DI929">
        <f t="shared" si="2317"/>
        <v>0</v>
      </c>
      <c r="DJ929">
        <f t="shared" si="2317"/>
        <v>0</v>
      </c>
      <c r="DK929">
        <f t="shared" si="2317"/>
        <v>0</v>
      </c>
      <c r="DL929">
        <f t="shared" si="2317"/>
        <v>0</v>
      </c>
      <c r="DM929">
        <f t="shared" si="2317"/>
        <v>0</v>
      </c>
      <c r="DN929">
        <f t="shared" ref="DN929:DW932" si="2318">IF($C929&lt;&gt;"",IF(BB929&gt;0,1,0),0)</f>
        <v>0</v>
      </c>
      <c r="DO929">
        <f t="shared" si="2318"/>
        <v>0</v>
      </c>
      <c r="DP929">
        <f t="shared" si="2318"/>
        <v>0</v>
      </c>
      <c r="DQ929">
        <f t="shared" si="2318"/>
        <v>0</v>
      </c>
      <c r="DR929">
        <f t="shared" si="2318"/>
        <v>0</v>
      </c>
      <c r="DS929">
        <f t="shared" si="2318"/>
        <v>0</v>
      </c>
      <c r="DT929">
        <f t="shared" si="2318"/>
        <v>0</v>
      </c>
      <c r="DU929">
        <f t="shared" si="2318"/>
        <v>0</v>
      </c>
      <c r="DV929">
        <f t="shared" si="2318"/>
        <v>0</v>
      </c>
      <c r="DW929">
        <f t="shared" si="2318"/>
        <v>0</v>
      </c>
      <c r="DX929">
        <f t="shared" ref="DX929:DZ931" si="2319">IF($C929&lt;&gt;"",IF(BL928&gt;0,1,0),0)</f>
        <v>0</v>
      </c>
      <c r="DY929">
        <f t="shared" si="2319"/>
        <v>0</v>
      </c>
      <c r="DZ929">
        <f t="shared" si="2319"/>
        <v>0</v>
      </c>
    </row>
    <row r="930" spans="1:130">
      <c r="A930" s="106"/>
      <c r="B930" s="59" t="s">
        <v>3</v>
      </c>
      <c r="C930" s="96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>
        <v>0</v>
      </c>
      <c r="X930" s="34">
        <v>0</v>
      </c>
      <c r="Y930" s="34">
        <v>0</v>
      </c>
      <c r="Z930" s="34">
        <v>0</v>
      </c>
      <c r="AA930" s="34">
        <v>0</v>
      </c>
      <c r="AB930" s="34">
        <v>0</v>
      </c>
      <c r="AC930" s="34">
        <v>0</v>
      </c>
      <c r="AD930" s="34">
        <v>0</v>
      </c>
      <c r="AE930" s="34">
        <v>8.5292000000000007E-3</v>
      </c>
      <c r="AF930" s="34">
        <v>8.2744800000000007E-2</v>
      </c>
      <c r="AG930" s="34">
        <v>0.1120633</v>
      </c>
      <c r="AH930" s="34">
        <v>1.3642993999999999</v>
      </c>
      <c r="AI930" s="34">
        <v>0.170875</v>
      </c>
      <c r="AJ930" s="34">
        <v>0.35470770000000001</v>
      </c>
      <c r="AK930" s="34">
        <v>1.1572627</v>
      </c>
      <c r="AL930" s="34">
        <v>0.42362079999999996</v>
      </c>
      <c r="AM930" s="34">
        <v>5.0000000000000001E-4</v>
      </c>
      <c r="AN930" s="34">
        <v>0</v>
      </c>
      <c r="AO930" s="34">
        <v>0</v>
      </c>
      <c r="AP930" s="34">
        <v>0</v>
      </c>
      <c r="AQ930" s="34">
        <v>0</v>
      </c>
      <c r="AR930" s="34">
        <v>0</v>
      </c>
      <c r="AS930" s="34">
        <v>0</v>
      </c>
      <c r="AT930" s="34">
        <v>0</v>
      </c>
      <c r="AU930" s="34">
        <v>0</v>
      </c>
      <c r="AV930" s="34">
        <v>2E-3</v>
      </c>
      <c r="AW930" s="34">
        <v>0</v>
      </c>
      <c r="AX930" s="34">
        <v>0</v>
      </c>
      <c r="AY930" s="34">
        <v>0.73004650000000004</v>
      </c>
      <c r="AZ930" s="34">
        <v>0.128714</v>
      </c>
      <c r="BA930" s="34">
        <v>3.1582147999999997</v>
      </c>
      <c r="BB930" s="34">
        <v>4.8118220000000003</v>
      </c>
      <c r="BC930" s="34">
        <v>3.8278117000000003</v>
      </c>
      <c r="BD930" s="34">
        <v>0.2600519</v>
      </c>
      <c r="BE930" s="76">
        <v>0</v>
      </c>
      <c r="BF930" s="18">
        <v>0</v>
      </c>
      <c r="BG930" s="18">
        <v>4.0000000000000001E-3</v>
      </c>
      <c r="BH930" s="18">
        <v>0.23</v>
      </c>
      <c r="BI930" s="18">
        <v>0.19400000000000001</v>
      </c>
      <c r="BJ930" s="18">
        <v>0.48335840000000002</v>
      </c>
      <c r="BK930" s="18">
        <v>0</v>
      </c>
      <c r="BL930" s="118">
        <v>0</v>
      </c>
      <c r="BM930" s="118">
        <v>0.93477069999999995</v>
      </c>
      <c r="BN930" s="118">
        <v>0</v>
      </c>
      <c r="BO930" s="103"/>
      <c r="BP930">
        <f t="shared" si="2313"/>
        <v>0</v>
      </c>
      <c r="BQ930">
        <f t="shared" si="2313"/>
        <v>0</v>
      </c>
      <c r="BR930">
        <f t="shared" si="2313"/>
        <v>0</v>
      </c>
      <c r="BS930">
        <f t="shared" si="2313"/>
        <v>0</v>
      </c>
      <c r="BT930">
        <f t="shared" si="2313"/>
        <v>0</v>
      </c>
      <c r="BU930">
        <f t="shared" si="2313"/>
        <v>0</v>
      </c>
      <c r="BV930">
        <f t="shared" si="2313"/>
        <v>0</v>
      </c>
      <c r="BW930">
        <f t="shared" si="2313"/>
        <v>0</v>
      </c>
      <c r="BX930">
        <f t="shared" si="2313"/>
        <v>0</v>
      </c>
      <c r="BY930">
        <f t="shared" si="2313"/>
        <v>0</v>
      </c>
      <c r="BZ930">
        <f t="shared" si="2314"/>
        <v>0</v>
      </c>
      <c r="CA930">
        <f t="shared" si="2314"/>
        <v>0</v>
      </c>
      <c r="CB930">
        <f t="shared" si="2314"/>
        <v>0</v>
      </c>
      <c r="CC930">
        <f t="shared" si="2314"/>
        <v>0</v>
      </c>
      <c r="CD930">
        <f t="shared" si="2314"/>
        <v>0</v>
      </c>
      <c r="CE930">
        <f t="shared" si="2314"/>
        <v>0</v>
      </c>
      <c r="CF930">
        <f t="shared" si="2314"/>
        <v>0</v>
      </c>
      <c r="CG930">
        <f t="shared" si="2314"/>
        <v>0</v>
      </c>
      <c r="CH930">
        <f t="shared" si="2314"/>
        <v>0</v>
      </c>
      <c r="CI930">
        <f t="shared" si="2314"/>
        <v>0</v>
      </c>
      <c r="CJ930">
        <f t="shared" si="2315"/>
        <v>0</v>
      </c>
      <c r="CK930">
        <f t="shared" si="2315"/>
        <v>0</v>
      </c>
      <c r="CL930">
        <f t="shared" si="2315"/>
        <v>0</v>
      </c>
      <c r="CM930">
        <f t="shared" si="2315"/>
        <v>0</v>
      </c>
      <c r="CN930">
        <f t="shared" si="2315"/>
        <v>0</v>
      </c>
      <c r="CO930">
        <f t="shared" si="2315"/>
        <v>0</v>
      </c>
      <c r="CP930">
        <f t="shared" si="2315"/>
        <v>0</v>
      </c>
      <c r="CQ930">
        <f t="shared" si="2315"/>
        <v>0</v>
      </c>
      <c r="CR930">
        <f t="shared" si="2315"/>
        <v>0</v>
      </c>
      <c r="CS930">
        <f t="shared" si="2315"/>
        <v>0</v>
      </c>
      <c r="CT930">
        <f t="shared" si="2316"/>
        <v>0</v>
      </c>
      <c r="CU930">
        <f t="shared" si="2316"/>
        <v>0</v>
      </c>
      <c r="CV930">
        <f t="shared" si="2316"/>
        <v>0</v>
      </c>
      <c r="CW930">
        <f t="shared" si="2316"/>
        <v>0</v>
      </c>
      <c r="CX930">
        <f t="shared" si="2316"/>
        <v>0</v>
      </c>
      <c r="CY930">
        <f t="shared" si="2316"/>
        <v>0</v>
      </c>
      <c r="CZ930">
        <f t="shared" si="2316"/>
        <v>0</v>
      </c>
      <c r="DA930">
        <f t="shared" si="2316"/>
        <v>0</v>
      </c>
      <c r="DB930">
        <f t="shared" si="2316"/>
        <v>0</v>
      </c>
      <c r="DC930">
        <f t="shared" si="2316"/>
        <v>0</v>
      </c>
      <c r="DD930">
        <f t="shared" si="2317"/>
        <v>0</v>
      </c>
      <c r="DE930">
        <f t="shared" si="2317"/>
        <v>0</v>
      </c>
      <c r="DF930">
        <f t="shared" si="2317"/>
        <v>0</v>
      </c>
      <c r="DG930">
        <f t="shared" si="2317"/>
        <v>0</v>
      </c>
      <c r="DH930">
        <f t="shared" si="2317"/>
        <v>0</v>
      </c>
      <c r="DI930">
        <f t="shared" si="2317"/>
        <v>0</v>
      </c>
      <c r="DJ930">
        <f t="shared" si="2317"/>
        <v>0</v>
      </c>
      <c r="DK930">
        <f t="shared" si="2317"/>
        <v>0</v>
      </c>
      <c r="DL930">
        <f t="shared" si="2317"/>
        <v>0</v>
      </c>
      <c r="DM930">
        <f t="shared" si="2317"/>
        <v>0</v>
      </c>
      <c r="DN930">
        <f t="shared" si="2318"/>
        <v>0</v>
      </c>
      <c r="DO930">
        <f t="shared" si="2318"/>
        <v>0</v>
      </c>
      <c r="DP930">
        <f t="shared" si="2318"/>
        <v>0</v>
      </c>
      <c r="DQ930">
        <f t="shared" si="2318"/>
        <v>0</v>
      </c>
      <c r="DR930">
        <f t="shared" si="2318"/>
        <v>0</v>
      </c>
      <c r="DS930">
        <f t="shared" si="2318"/>
        <v>0</v>
      </c>
      <c r="DT930">
        <f t="shared" si="2318"/>
        <v>0</v>
      </c>
      <c r="DU930">
        <f t="shared" si="2318"/>
        <v>0</v>
      </c>
      <c r="DV930">
        <f t="shared" si="2318"/>
        <v>0</v>
      </c>
      <c r="DW930">
        <f t="shared" si="2318"/>
        <v>0</v>
      </c>
      <c r="DX930">
        <f t="shared" si="2319"/>
        <v>0</v>
      </c>
      <c r="DY930">
        <f t="shared" si="2319"/>
        <v>0</v>
      </c>
      <c r="DZ930">
        <f t="shared" si="2319"/>
        <v>0</v>
      </c>
    </row>
    <row r="931" spans="1:130">
      <c r="A931" s="106"/>
      <c r="B931" s="59" t="s">
        <v>205</v>
      </c>
      <c r="C931" s="96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>
        <v>0</v>
      </c>
      <c r="X931" s="34">
        <v>0</v>
      </c>
      <c r="Y931" s="34">
        <v>0</v>
      </c>
      <c r="Z931" s="34">
        <v>0</v>
      </c>
      <c r="AA931" s="34">
        <v>0</v>
      </c>
      <c r="AB931" s="34">
        <v>0</v>
      </c>
      <c r="AC931" s="34">
        <v>0</v>
      </c>
      <c r="AD931" s="34">
        <v>0</v>
      </c>
      <c r="AE931" s="34">
        <v>4.2759E-3</v>
      </c>
      <c r="AF931" s="34">
        <v>8.5517000000000006E-3</v>
      </c>
      <c r="AG931" s="34">
        <v>0</v>
      </c>
      <c r="AH931" s="34">
        <v>1.9848999999999999E-3</v>
      </c>
      <c r="AI931" s="34">
        <v>0</v>
      </c>
      <c r="AJ931" s="34">
        <v>0</v>
      </c>
      <c r="AK931" s="34">
        <v>0</v>
      </c>
      <c r="AL931" s="34">
        <v>0</v>
      </c>
      <c r="AM931" s="34">
        <v>0</v>
      </c>
      <c r="AN931" s="34">
        <v>0</v>
      </c>
      <c r="AO931" s="34">
        <v>0</v>
      </c>
      <c r="AP931" s="34">
        <v>0</v>
      </c>
      <c r="AQ931" s="34">
        <v>0</v>
      </c>
      <c r="AR931" s="34">
        <v>0</v>
      </c>
      <c r="AS931" s="34">
        <v>0</v>
      </c>
      <c r="AT931" s="34">
        <v>0</v>
      </c>
      <c r="AU931" s="34">
        <v>8.7999999999999995E-2</v>
      </c>
      <c r="AV931" s="34">
        <v>0</v>
      </c>
      <c r="AW931" s="34">
        <v>0</v>
      </c>
      <c r="AX931" s="34">
        <v>0</v>
      </c>
      <c r="AY931" s="34">
        <v>4.4443999999999994E-3</v>
      </c>
      <c r="AZ931" s="34">
        <v>0.76179630000000009</v>
      </c>
      <c r="BA931" s="34">
        <v>1.4870741999999999</v>
      </c>
      <c r="BB931" s="34">
        <v>3.9763394999999999</v>
      </c>
      <c r="BC931" s="34">
        <v>1.6915198999999999</v>
      </c>
      <c r="BD931" s="34">
        <v>0</v>
      </c>
      <c r="BE931" s="43">
        <v>0</v>
      </c>
      <c r="BF931" s="18">
        <v>0</v>
      </c>
      <c r="BG931" s="34">
        <v>0</v>
      </c>
      <c r="BH931" s="34">
        <v>0</v>
      </c>
      <c r="BI931" s="34">
        <v>0</v>
      </c>
      <c r="BJ931" s="118">
        <v>0</v>
      </c>
      <c r="BK931" s="118">
        <v>0</v>
      </c>
      <c r="BL931" s="118">
        <v>0</v>
      </c>
      <c r="BM931" s="118">
        <v>0</v>
      </c>
      <c r="BN931" s="118">
        <v>0</v>
      </c>
      <c r="BO931" s="103"/>
      <c r="BP931">
        <f t="shared" si="2313"/>
        <v>0</v>
      </c>
      <c r="BQ931">
        <f t="shared" si="2313"/>
        <v>0</v>
      </c>
      <c r="BR931">
        <f t="shared" si="2313"/>
        <v>0</v>
      </c>
      <c r="BS931">
        <f t="shared" si="2313"/>
        <v>0</v>
      </c>
      <c r="BT931">
        <f t="shared" si="2313"/>
        <v>0</v>
      </c>
      <c r="BU931">
        <f t="shared" si="2313"/>
        <v>0</v>
      </c>
      <c r="BV931">
        <f t="shared" si="2313"/>
        <v>0</v>
      </c>
      <c r="BW931">
        <f t="shared" si="2313"/>
        <v>0</v>
      </c>
      <c r="BX931">
        <f t="shared" si="2313"/>
        <v>0</v>
      </c>
      <c r="BY931">
        <f t="shared" si="2313"/>
        <v>0</v>
      </c>
      <c r="BZ931">
        <f t="shared" si="2314"/>
        <v>0</v>
      </c>
      <c r="CA931">
        <f t="shared" si="2314"/>
        <v>0</v>
      </c>
      <c r="CB931">
        <f t="shared" si="2314"/>
        <v>0</v>
      </c>
      <c r="CC931">
        <f t="shared" si="2314"/>
        <v>0</v>
      </c>
      <c r="CD931">
        <f t="shared" si="2314"/>
        <v>0</v>
      </c>
      <c r="CE931">
        <f t="shared" si="2314"/>
        <v>0</v>
      </c>
      <c r="CF931">
        <f t="shared" si="2314"/>
        <v>0</v>
      </c>
      <c r="CG931">
        <f t="shared" si="2314"/>
        <v>0</v>
      </c>
      <c r="CH931">
        <f t="shared" si="2314"/>
        <v>0</v>
      </c>
      <c r="CI931">
        <f t="shared" si="2314"/>
        <v>0</v>
      </c>
      <c r="CJ931">
        <f t="shared" si="2315"/>
        <v>0</v>
      </c>
      <c r="CK931">
        <f t="shared" si="2315"/>
        <v>0</v>
      </c>
      <c r="CL931">
        <f t="shared" si="2315"/>
        <v>0</v>
      </c>
      <c r="CM931">
        <f t="shared" si="2315"/>
        <v>0</v>
      </c>
      <c r="CN931">
        <f t="shared" si="2315"/>
        <v>0</v>
      </c>
      <c r="CO931">
        <f t="shared" si="2315"/>
        <v>0</v>
      </c>
      <c r="CP931">
        <f t="shared" si="2315"/>
        <v>0</v>
      </c>
      <c r="CQ931">
        <f t="shared" si="2315"/>
        <v>0</v>
      </c>
      <c r="CR931">
        <f t="shared" si="2315"/>
        <v>0</v>
      </c>
      <c r="CS931">
        <f t="shared" si="2315"/>
        <v>0</v>
      </c>
      <c r="CT931">
        <f t="shared" si="2316"/>
        <v>0</v>
      </c>
      <c r="CU931">
        <f t="shared" si="2316"/>
        <v>0</v>
      </c>
      <c r="CV931">
        <f t="shared" si="2316"/>
        <v>0</v>
      </c>
      <c r="CW931">
        <f t="shared" si="2316"/>
        <v>0</v>
      </c>
      <c r="CX931">
        <f t="shared" si="2316"/>
        <v>0</v>
      </c>
      <c r="CY931">
        <f t="shared" si="2316"/>
        <v>0</v>
      </c>
      <c r="CZ931">
        <f t="shared" si="2316"/>
        <v>0</v>
      </c>
      <c r="DA931">
        <f t="shared" si="2316"/>
        <v>0</v>
      </c>
      <c r="DB931">
        <f t="shared" si="2316"/>
        <v>0</v>
      </c>
      <c r="DC931">
        <f t="shared" si="2316"/>
        <v>0</v>
      </c>
      <c r="DD931">
        <f t="shared" si="2317"/>
        <v>0</v>
      </c>
      <c r="DE931">
        <f t="shared" si="2317"/>
        <v>0</v>
      </c>
      <c r="DF931">
        <f t="shared" si="2317"/>
        <v>0</v>
      </c>
      <c r="DG931">
        <f t="shared" si="2317"/>
        <v>0</v>
      </c>
      <c r="DH931">
        <f t="shared" si="2317"/>
        <v>0</v>
      </c>
      <c r="DI931">
        <f t="shared" si="2317"/>
        <v>0</v>
      </c>
      <c r="DJ931">
        <f t="shared" si="2317"/>
        <v>0</v>
      </c>
      <c r="DK931">
        <f t="shared" si="2317"/>
        <v>0</v>
      </c>
      <c r="DL931">
        <f t="shared" si="2317"/>
        <v>0</v>
      </c>
      <c r="DM931">
        <f t="shared" si="2317"/>
        <v>0</v>
      </c>
      <c r="DN931">
        <f t="shared" si="2318"/>
        <v>0</v>
      </c>
      <c r="DO931">
        <f t="shared" si="2318"/>
        <v>0</v>
      </c>
      <c r="DP931">
        <f t="shared" si="2318"/>
        <v>0</v>
      </c>
      <c r="DQ931">
        <f t="shared" si="2318"/>
        <v>0</v>
      </c>
      <c r="DR931">
        <f t="shared" si="2318"/>
        <v>0</v>
      </c>
      <c r="DS931">
        <f t="shared" si="2318"/>
        <v>0</v>
      </c>
      <c r="DT931">
        <f t="shared" si="2318"/>
        <v>0</v>
      </c>
      <c r="DU931">
        <f t="shared" si="2318"/>
        <v>0</v>
      </c>
      <c r="DV931">
        <f t="shared" si="2318"/>
        <v>0</v>
      </c>
      <c r="DW931">
        <f t="shared" si="2318"/>
        <v>0</v>
      </c>
      <c r="DX931">
        <f t="shared" si="2319"/>
        <v>0</v>
      </c>
      <c r="DY931">
        <f t="shared" si="2319"/>
        <v>0</v>
      </c>
      <c r="DZ931">
        <f t="shared" si="2319"/>
        <v>0</v>
      </c>
    </row>
    <row r="932" spans="1:130">
      <c r="A932" s="106"/>
      <c r="B932" s="59" t="s">
        <v>210</v>
      </c>
      <c r="C932" s="96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>
        <v>0</v>
      </c>
      <c r="AL932" s="34">
        <v>0</v>
      </c>
      <c r="AM932" s="34">
        <v>0</v>
      </c>
      <c r="AN932" s="34">
        <v>0</v>
      </c>
      <c r="AO932" s="34">
        <v>0</v>
      </c>
      <c r="AP932" s="34">
        <v>0</v>
      </c>
      <c r="AQ932" s="34">
        <v>0</v>
      </c>
      <c r="AR932" s="34">
        <v>0</v>
      </c>
      <c r="AS932" s="34">
        <v>0</v>
      </c>
      <c r="AT932" s="34">
        <v>0</v>
      </c>
      <c r="AU932" s="34">
        <v>0</v>
      </c>
      <c r="AV932" s="34">
        <v>0</v>
      </c>
      <c r="AW932" s="34">
        <v>0</v>
      </c>
      <c r="AX932" s="34">
        <v>0</v>
      </c>
      <c r="AY932" s="34">
        <v>0</v>
      </c>
      <c r="AZ932" s="34">
        <v>0</v>
      </c>
      <c r="BA932" s="34">
        <v>0</v>
      </c>
      <c r="BB932" s="34">
        <v>0</v>
      </c>
      <c r="BC932" s="34">
        <v>0</v>
      </c>
      <c r="BD932" s="34">
        <v>0</v>
      </c>
      <c r="BE932" s="43">
        <v>0</v>
      </c>
      <c r="BF932" s="18">
        <v>0</v>
      </c>
      <c r="BG932" s="34">
        <v>0</v>
      </c>
      <c r="BH932" s="34">
        <v>0</v>
      </c>
      <c r="BI932" s="34">
        <v>0</v>
      </c>
      <c r="BJ932" s="118">
        <v>0</v>
      </c>
      <c r="BK932" s="118">
        <v>0</v>
      </c>
      <c r="BL932" s="118">
        <v>0</v>
      </c>
      <c r="BM932" s="118">
        <f>196.34/2.7</f>
        <v>72.718518518518522</v>
      </c>
      <c r="BN932" s="118">
        <f>BM932*0.8</f>
        <v>58.174814814814823</v>
      </c>
      <c r="BO932" s="103"/>
      <c r="BP932">
        <f t="shared" si="2313"/>
        <v>0</v>
      </c>
      <c r="BQ932">
        <f t="shared" si="2313"/>
        <v>0</v>
      </c>
      <c r="BR932">
        <f t="shared" si="2313"/>
        <v>0</v>
      </c>
      <c r="BS932">
        <f t="shared" si="2313"/>
        <v>0</v>
      </c>
      <c r="BT932">
        <f t="shared" si="2313"/>
        <v>0</v>
      </c>
      <c r="BU932">
        <f t="shared" si="2313"/>
        <v>0</v>
      </c>
      <c r="BV932">
        <f t="shared" si="2313"/>
        <v>0</v>
      </c>
      <c r="BW932">
        <f t="shared" si="2313"/>
        <v>0</v>
      </c>
      <c r="BX932">
        <f t="shared" si="2313"/>
        <v>0</v>
      </c>
      <c r="BY932">
        <f t="shared" si="2313"/>
        <v>0</v>
      </c>
      <c r="BZ932">
        <f t="shared" si="2314"/>
        <v>0</v>
      </c>
      <c r="CA932">
        <f t="shared" si="2314"/>
        <v>0</v>
      </c>
      <c r="CB932">
        <f t="shared" si="2314"/>
        <v>0</v>
      </c>
      <c r="CC932">
        <f t="shared" si="2314"/>
        <v>0</v>
      </c>
      <c r="CD932">
        <f t="shared" si="2314"/>
        <v>0</v>
      </c>
      <c r="CE932">
        <f t="shared" si="2314"/>
        <v>0</v>
      </c>
      <c r="CF932">
        <f t="shared" si="2314"/>
        <v>0</v>
      </c>
      <c r="CG932">
        <f t="shared" si="2314"/>
        <v>0</v>
      </c>
      <c r="CH932">
        <f t="shared" si="2314"/>
        <v>0</v>
      </c>
      <c r="CI932">
        <f t="shared" si="2314"/>
        <v>0</v>
      </c>
      <c r="CJ932">
        <f t="shared" si="2315"/>
        <v>0</v>
      </c>
      <c r="CK932">
        <f t="shared" si="2315"/>
        <v>0</v>
      </c>
      <c r="CL932">
        <f t="shared" si="2315"/>
        <v>0</v>
      </c>
      <c r="CM932">
        <f t="shared" si="2315"/>
        <v>0</v>
      </c>
      <c r="CN932">
        <f t="shared" si="2315"/>
        <v>0</v>
      </c>
      <c r="CO932">
        <f t="shared" si="2315"/>
        <v>0</v>
      </c>
      <c r="CP932">
        <f t="shared" si="2315"/>
        <v>0</v>
      </c>
      <c r="CQ932">
        <f t="shared" si="2315"/>
        <v>0</v>
      </c>
      <c r="CR932">
        <f t="shared" si="2315"/>
        <v>0</v>
      </c>
      <c r="CS932">
        <f t="shared" si="2315"/>
        <v>0</v>
      </c>
      <c r="CT932">
        <f t="shared" si="2316"/>
        <v>0</v>
      </c>
      <c r="CU932">
        <f t="shared" si="2316"/>
        <v>0</v>
      </c>
      <c r="CV932">
        <f t="shared" si="2316"/>
        <v>0</v>
      </c>
      <c r="CW932">
        <f t="shared" si="2316"/>
        <v>0</v>
      </c>
      <c r="CX932">
        <f t="shared" si="2316"/>
        <v>0</v>
      </c>
      <c r="CY932">
        <f t="shared" si="2316"/>
        <v>0</v>
      </c>
      <c r="CZ932">
        <f t="shared" si="2316"/>
        <v>0</v>
      </c>
      <c r="DA932">
        <f t="shared" si="2316"/>
        <v>0</v>
      </c>
      <c r="DB932">
        <f t="shared" si="2316"/>
        <v>0</v>
      </c>
      <c r="DC932">
        <f t="shared" si="2316"/>
        <v>0</v>
      </c>
      <c r="DD932">
        <f t="shared" si="2317"/>
        <v>0</v>
      </c>
      <c r="DE932">
        <f t="shared" si="2317"/>
        <v>0</v>
      </c>
      <c r="DF932">
        <f t="shared" si="2317"/>
        <v>0</v>
      </c>
      <c r="DG932">
        <f t="shared" si="2317"/>
        <v>0</v>
      </c>
      <c r="DH932">
        <f t="shared" si="2317"/>
        <v>0</v>
      </c>
      <c r="DI932">
        <f t="shared" si="2317"/>
        <v>0</v>
      </c>
      <c r="DJ932">
        <f t="shared" si="2317"/>
        <v>0</v>
      </c>
      <c r="DK932">
        <f t="shared" si="2317"/>
        <v>0</v>
      </c>
      <c r="DL932">
        <f t="shared" si="2317"/>
        <v>0</v>
      </c>
      <c r="DM932">
        <f t="shared" si="2317"/>
        <v>0</v>
      </c>
      <c r="DN932">
        <f t="shared" si="2318"/>
        <v>0</v>
      </c>
      <c r="DO932">
        <f t="shared" si="2318"/>
        <v>0</v>
      </c>
      <c r="DP932">
        <f t="shared" si="2318"/>
        <v>0</v>
      </c>
      <c r="DQ932">
        <f t="shared" si="2318"/>
        <v>0</v>
      </c>
      <c r="DR932">
        <f t="shared" si="2318"/>
        <v>0</v>
      </c>
      <c r="DS932">
        <f t="shared" si="2318"/>
        <v>0</v>
      </c>
      <c r="DT932">
        <f t="shared" si="2318"/>
        <v>0</v>
      </c>
      <c r="DU932">
        <f t="shared" si="2318"/>
        <v>0</v>
      </c>
      <c r="DV932">
        <f t="shared" si="2318"/>
        <v>0</v>
      </c>
      <c r="DW932">
        <f t="shared" si="2318"/>
        <v>0</v>
      </c>
      <c r="DX932">
        <f t="shared" ref="DX932" si="2320">IF($C932&lt;&gt;"",IF(BL932&gt;0,1,0),0)</f>
        <v>0</v>
      </c>
      <c r="DY932">
        <f t="shared" ref="DY932" si="2321">IF($C932&lt;&gt;"",IF(BM932&gt;0,1,0),0)</f>
        <v>0</v>
      </c>
      <c r="DZ932">
        <f t="shared" ref="DZ932" si="2322">IF($C932&lt;&gt;"",IF(BN932&gt;0,1,0),0)</f>
        <v>0</v>
      </c>
    </row>
    <row r="933" spans="1:130" ht="15.75">
      <c r="A933" s="106"/>
      <c r="B933" s="37"/>
      <c r="C933" s="96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25"/>
      <c r="BF933" s="34"/>
      <c r="BG933" s="18"/>
      <c r="BH933" s="2"/>
      <c r="BI933" s="2"/>
      <c r="BJ933" s="2"/>
      <c r="BK933" s="2"/>
      <c r="BL933" s="22"/>
      <c r="BM933" s="2"/>
      <c r="BN933" s="2"/>
      <c r="BO933" s="103"/>
    </row>
    <row r="934" spans="1:130">
      <c r="A934" s="105">
        <f>IF(LEFT(B934,1)&lt;&gt;"",IF(LEFT(B934,1)&lt;&gt;" ",COUNT($A$66:A933)+1,""),"")</f>
        <v>120</v>
      </c>
      <c r="B934" s="56" t="s">
        <v>125</v>
      </c>
      <c r="C934" s="96">
        <v>4</v>
      </c>
      <c r="D934" s="22"/>
      <c r="E934" s="22"/>
      <c r="F934" s="22"/>
      <c r="G934" s="22"/>
      <c r="H934" s="22"/>
      <c r="I934" s="22"/>
      <c r="J934" s="22"/>
      <c r="K934" s="22"/>
      <c r="L934" s="22"/>
      <c r="M934" s="22">
        <f t="shared" ref="M934:AR934" si="2323">SUM(M935+M936)</f>
        <v>0</v>
      </c>
      <c r="N934" s="22">
        <f t="shared" si="2323"/>
        <v>0</v>
      </c>
      <c r="O934" s="22">
        <f t="shared" si="2323"/>
        <v>0</v>
      </c>
      <c r="P934" s="22">
        <f t="shared" si="2323"/>
        <v>0</v>
      </c>
      <c r="Q934" s="22">
        <f t="shared" si="2323"/>
        <v>0</v>
      </c>
      <c r="R934" s="22">
        <f t="shared" si="2323"/>
        <v>0</v>
      </c>
      <c r="S934" s="22">
        <f t="shared" si="2323"/>
        <v>0</v>
      </c>
      <c r="T934" s="22">
        <f t="shared" si="2323"/>
        <v>0</v>
      </c>
      <c r="U934" s="22">
        <f t="shared" si="2323"/>
        <v>0</v>
      </c>
      <c r="V934" s="22">
        <f t="shared" si="2323"/>
        <v>0</v>
      </c>
      <c r="W934" s="22">
        <f t="shared" si="2323"/>
        <v>0</v>
      </c>
      <c r="X934" s="22">
        <f t="shared" si="2323"/>
        <v>0</v>
      </c>
      <c r="Y934" s="22">
        <f t="shared" si="2323"/>
        <v>0</v>
      </c>
      <c r="Z934" s="22">
        <f t="shared" si="2323"/>
        <v>0</v>
      </c>
      <c r="AA934" s="22">
        <f t="shared" si="2323"/>
        <v>0.50423370000000001</v>
      </c>
      <c r="AB934" s="22">
        <f t="shared" si="2323"/>
        <v>0.35866690000000001</v>
      </c>
      <c r="AC934" s="22">
        <f t="shared" si="2323"/>
        <v>0.17105579999999998</v>
      </c>
      <c r="AD934" s="22">
        <f t="shared" si="2323"/>
        <v>0.12959200000000001</v>
      </c>
      <c r="AE934" s="22">
        <f t="shared" si="2323"/>
        <v>0.2066297</v>
      </c>
      <c r="AF934" s="22">
        <f t="shared" si="2323"/>
        <v>9.4753199999999996E-2</v>
      </c>
      <c r="AG934" s="22">
        <f t="shared" si="2323"/>
        <v>0.17831849999999999</v>
      </c>
      <c r="AH934" s="22">
        <f t="shared" si="2323"/>
        <v>1.0424017999999999</v>
      </c>
      <c r="AI934" s="22">
        <f t="shared" si="2323"/>
        <v>0.2327013</v>
      </c>
      <c r="AJ934" s="22">
        <f t="shared" si="2323"/>
        <v>7.6972300000000007E-2</v>
      </c>
      <c r="AK934" s="22">
        <f t="shared" si="2323"/>
        <v>5.5506400000000004E-2</v>
      </c>
      <c r="AL934" s="22">
        <f t="shared" si="2323"/>
        <v>9.8263699999999995E-2</v>
      </c>
      <c r="AM934" s="22">
        <f t="shared" si="2323"/>
        <v>0.6192761</v>
      </c>
      <c r="AN934" s="22">
        <f t="shared" si="2323"/>
        <v>1.7357885</v>
      </c>
      <c r="AO934" s="22">
        <f t="shared" si="2323"/>
        <v>1.8036021</v>
      </c>
      <c r="AP934" s="22">
        <f t="shared" si="2323"/>
        <v>0.19201299999999999</v>
      </c>
      <c r="AQ934" s="22">
        <f t="shared" si="2323"/>
        <v>0.44659089999999996</v>
      </c>
      <c r="AR934" s="22">
        <f t="shared" si="2323"/>
        <v>1.7109493925925927</v>
      </c>
      <c r="AS934" s="22">
        <f t="shared" ref="AS934:BN934" si="2324">SUM(AS935+AS936)</f>
        <v>64.025637151851839</v>
      </c>
      <c r="AT934" s="22">
        <f t="shared" si="2324"/>
        <v>68.350341951851846</v>
      </c>
      <c r="AU934" s="22">
        <f t="shared" si="2324"/>
        <v>67.526422151851847</v>
      </c>
      <c r="AV934" s="22">
        <f t="shared" si="2324"/>
        <v>68.387608251851844</v>
      </c>
      <c r="AW934" s="22">
        <f t="shared" si="2324"/>
        <v>69.179439151851852</v>
      </c>
      <c r="AX934" s="22">
        <f t="shared" si="2324"/>
        <v>62.642863551851846</v>
      </c>
      <c r="AY934" s="22">
        <f t="shared" si="2324"/>
        <v>61.862962951851848</v>
      </c>
      <c r="AZ934" s="22">
        <f t="shared" si="2324"/>
        <v>0.45272180000000006</v>
      </c>
      <c r="BA934" s="22">
        <f t="shared" si="2324"/>
        <v>1.3256554999999999</v>
      </c>
      <c r="BB934" s="22">
        <f t="shared" si="2324"/>
        <v>0.1750536</v>
      </c>
      <c r="BC934" s="22">
        <f t="shared" si="2324"/>
        <v>0.183083</v>
      </c>
      <c r="BD934" s="22">
        <f t="shared" si="2324"/>
        <v>0.18331029999999998</v>
      </c>
      <c r="BE934" s="22">
        <f t="shared" si="2324"/>
        <v>2.65524E-2</v>
      </c>
      <c r="BF934" s="22">
        <f t="shared" si="2324"/>
        <v>2.4932800000000001E-2</v>
      </c>
      <c r="BG934" s="22">
        <f t="shared" si="2324"/>
        <v>0.14150970000000002</v>
      </c>
      <c r="BH934" s="22">
        <f t="shared" si="2324"/>
        <v>4.6068981999999998</v>
      </c>
      <c r="BI934" s="22">
        <f t="shared" si="2324"/>
        <v>4.2981110999999999</v>
      </c>
      <c r="BJ934" s="22">
        <f t="shared" si="2324"/>
        <v>3.7466727999999998</v>
      </c>
      <c r="BK934" s="22">
        <f t="shared" si="2324"/>
        <v>3.746845</v>
      </c>
      <c r="BL934" s="22">
        <f t="shared" si="2324"/>
        <v>3.7476091</v>
      </c>
      <c r="BM934" s="22">
        <f t="shared" si="2324"/>
        <v>9.2476091</v>
      </c>
      <c r="BN934" s="22">
        <f t="shared" si="2324"/>
        <v>3.7476091</v>
      </c>
      <c r="BO934" s="103"/>
      <c r="BP934">
        <f t="shared" ref="BP934:CU934" si="2325">IF($C934&lt;&gt;"",IF(D934&gt;0,1,0),0)</f>
        <v>0</v>
      </c>
      <c r="BQ934">
        <f t="shared" si="2325"/>
        <v>0</v>
      </c>
      <c r="BR934">
        <f t="shared" si="2325"/>
        <v>0</v>
      </c>
      <c r="BS934">
        <f t="shared" si="2325"/>
        <v>0</v>
      </c>
      <c r="BT934">
        <f t="shared" si="2325"/>
        <v>0</v>
      </c>
      <c r="BU934">
        <f t="shared" si="2325"/>
        <v>0</v>
      </c>
      <c r="BV934">
        <f t="shared" si="2325"/>
        <v>0</v>
      </c>
      <c r="BW934">
        <f t="shared" si="2325"/>
        <v>0</v>
      </c>
      <c r="BX934">
        <f t="shared" si="2325"/>
        <v>0</v>
      </c>
      <c r="BY934">
        <f t="shared" si="2325"/>
        <v>0</v>
      </c>
      <c r="BZ934">
        <f t="shared" si="2325"/>
        <v>0</v>
      </c>
      <c r="CA934">
        <f t="shared" si="2325"/>
        <v>0</v>
      </c>
      <c r="CB934">
        <f t="shared" si="2325"/>
        <v>0</v>
      </c>
      <c r="CC934">
        <f t="shared" si="2325"/>
        <v>0</v>
      </c>
      <c r="CD934">
        <f t="shared" si="2325"/>
        <v>0</v>
      </c>
      <c r="CE934">
        <f t="shared" si="2325"/>
        <v>0</v>
      </c>
      <c r="CF934">
        <f t="shared" si="2325"/>
        <v>0</v>
      </c>
      <c r="CG934">
        <f t="shared" si="2325"/>
        <v>0</v>
      </c>
      <c r="CH934">
        <f t="shared" si="2325"/>
        <v>0</v>
      </c>
      <c r="CI934">
        <f t="shared" si="2325"/>
        <v>0</v>
      </c>
      <c r="CJ934">
        <f t="shared" si="2325"/>
        <v>0</v>
      </c>
      <c r="CK934">
        <f t="shared" si="2325"/>
        <v>0</v>
      </c>
      <c r="CL934">
        <f t="shared" si="2325"/>
        <v>0</v>
      </c>
      <c r="CM934">
        <f t="shared" si="2325"/>
        <v>1</v>
      </c>
      <c r="CN934">
        <f t="shared" si="2325"/>
        <v>1</v>
      </c>
      <c r="CO934">
        <f t="shared" si="2325"/>
        <v>1</v>
      </c>
      <c r="CP934">
        <f t="shared" si="2325"/>
        <v>1</v>
      </c>
      <c r="CQ934">
        <f t="shared" si="2325"/>
        <v>1</v>
      </c>
      <c r="CR934">
        <f t="shared" si="2325"/>
        <v>1</v>
      </c>
      <c r="CS934">
        <f t="shared" si="2325"/>
        <v>1</v>
      </c>
      <c r="CT934">
        <f t="shared" si="2325"/>
        <v>1</v>
      </c>
      <c r="CU934">
        <f t="shared" si="2325"/>
        <v>1</v>
      </c>
      <c r="CV934">
        <f t="shared" ref="CV934:DZ934" si="2326">IF($C934&lt;&gt;"",IF(AJ934&gt;0,1,0),0)</f>
        <v>1</v>
      </c>
      <c r="CW934">
        <f t="shared" si="2326"/>
        <v>1</v>
      </c>
      <c r="CX934">
        <f t="shared" si="2326"/>
        <v>1</v>
      </c>
      <c r="CY934">
        <f t="shared" si="2326"/>
        <v>1</v>
      </c>
      <c r="CZ934">
        <f t="shared" si="2326"/>
        <v>1</v>
      </c>
      <c r="DA934">
        <f t="shared" si="2326"/>
        <v>1</v>
      </c>
      <c r="DB934">
        <f t="shared" si="2326"/>
        <v>1</v>
      </c>
      <c r="DC934">
        <f t="shared" si="2326"/>
        <v>1</v>
      </c>
      <c r="DD934">
        <f t="shared" si="2326"/>
        <v>1</v>
      </c>
      <c r="DE934">
        <f t="shared" si="2326"/>
        <v>1</v>
      </c>
      <c r="DF934">
        <f t="shared" si="2326"/>
        <v>1</v>
      </c>
      <c r="DG934">
        <f t="shared" si="2326"/>
        <v>1</v>
      </c>
      <c r="DH934">
        <f t="shared" si="2326"/>
        <v>1</v>
      </c>
      <c r="DI934">
        <f t="shared" si="2326"/>
        <v>1</v>
      </c>
      <c r="DJ934">
        <f t="shared" si="2326"/>
        <v>1</v>
      </c>
      <c r="DK934">
        <f t="shared" si="2326"/>
        <v>1</v>
      </c>
      <c r="DL934">
        <f t="shared" si="2326"/>
        <v>1</v>
      </c>
      <c r="DM934">
        <f t="shared" si="2326"/>
        <v>1</v>
      </c>
      <c r="DN934">
        <f t="shared" si="2326"/>
        <v>1</v>
      </c>
      <c r="DO934">
        <f t="shared" si="2326"/>
        <v>1</v>
      </c>
      <c r="DP934">
        <f t="shared" si="2326"/>
        <v>1</v>
      </c>
      <c r="DQ934">
        <f t="shared" si="2326"/>
        <v>1</v>
      </c>
      <c r="DR934">
        <f t="shared" si="2326"/>
        <v>1</v>
      </c>
      <c r="DS934">
        <f t="shared" si="2326"/>
        <v>1</v>
      </c>
      <c r="DT934">
        <f t="shared" si="2326"/>
        <v>1</v>
      </c>
      <c r="DU934">
        <f t="shared" si="2326"/>
        <v>1</v>
      </c>
      <c r="DV934">
        <f t="shared" si="2326"/>
        <v>1</v>
      </c>
      <c r="DW934">
        <f t="shared" si="2326"/>
        <v>1</v>
      </c>
      <c r="DX934">
        <f t="shared" si="2326"/>
        <v>1</v>
      </c>
      <c r="DY934">
        <f t="shared" si="2326"/>
        <v>1</v>
      </c>
      <c r="DZ934">
        <f t="shared" si="2326"/>
        <v>1</v>
      </c>
    </row>
    <row r="935" spans="1:130">
      <c r="A935" s="106"/>
      <c r="B935" s="59" t="s">
        <v>3</v>
      </c>
      <c r="C935" s="96"/>
      <c r="D935" s="18"/>
      <c r="E935" s="18"/>
      <c r="F935" s="18"/>
      <c r="G935" s="18"/>
      <c r="H935" s="18"/>
      <c r="I935" s="18"/>
      <c r="J935" s="18"/>
      <c r="K935" s="18"/>
      <c r="L935" s="18"/>
      <c r="M935" s="18">
        <v>0</v>
      </c>
      <c r="N935" s="18">
        <v>0</v>
      </c>
      <c r="O935" s="18">
        <v>0</v>
      </c>
      <c r="P935" s="18">
        <v>0</v>
      </c>
      <c r="Q935" s="18">
        <v>0</v>
      </c>
      <c r="R935" s="18">
        <v>0</v>
      </c>
      <c r="S935" s="18">
        <v>0</v>
      </c>
      <c r="T935" s="18">
        <v>0</v>
      </c>
      <c r="U935" s="18">
        <v>0</v>
      </c>
      <c r="V935" s="18">
        <v>0</v>
      </c>
      <c r="W935" s="18">
        <v>0</v>
      </c>
      <c r="X935" s="18">
        <v>0</v>
      </c>
      <c r="Y935" s="18">
        <v>0</v>
      </c>
      <c r="Z935" s="18">
        <v>0</v>
      </c>
      <c r="AA935" s="18">
        <v>0.50423370000000001</v>
      </c>
      <c r="AB935" s="18">
        <v>0.35866690000000001</v>
      </c>
      <c r="AC935" s="18">
        <v>0.17105579999999998</v>
      </c>
      <c r="AD935" s="18">
        <v>0.12959200000000001</v>
      </c>
      <c r="AE935" s="18">
        <v>0.2051482</v>
      </c>
      <c r="AF935" s="18">
        <v>9.2531000000000002E-2</v>
      </c>
      <c r="AG935" s="18">
        <v>0.17831849999999999</v>
      </c>
      <c r="AH935" s="18">
        <v>1.0424017999999999</v>
      </c>
      <c r="AI935" s="18">
        <v>0.2327013</v>
      </c>
      <c r="AJ935" s="18">
        <v>7.6972300000000007E-2</v>
      </c>
      <c r="AK935" s="18">
        <v>5.5506400000000004E-2</v>
      </c>
      <c r="AL935" s="18">
        <v>9.8263699999999995E-2</v>
      </c>
      <c r="AM935" s="18">
        <v>0.37927610000000006</v>
      </c>
      <c r="AN935" s="18">
        <v>0.3527885</v>
      </c>
      <c r="AO935" s="18">
        <v>1.6856021000000001</v>
      </c>
      <c r="AP935" s="18">
        <v>0.19201299999999999</v>
      </c>
      <c r="AQ935" s="18">
        <v>0.44659089999999996</v>
      </c>
      <c r="AR935" s="18">
        <f>1.3183568+(1.06/2.7)</f>
        <v>1.7109493925925927</v>
      </c>
      <c r="AS935" s="18">
        <f>1.2287853+(167/2.7)</f>
        <v>63.080637151851846</v>
      </c>
      <c r="AT935" s="18">
        <f>4.4814901+(167/2.7)</f>
        <v>66.33334195185185</v>
      </c>
      <c r="AU935" s="18">
        <f>1.5055703+(167/2.7)</f>
        <v>63.35742215185185</v>
      </c>
      <c r="AV935" s="18">
        <f>1.4477564+ (167/2.7)</f>
        <v>63.299608251851851</v>
      </c>
      <c r="AW935" s="18">
        <f>1.1111429+(167/2.7)</f>
        <v>62.962994751851845</v>
      </c>
      <c r="AX935" s="18">
        <f>0.7910117+(167/2.7)</f>
        <v>62.642863551851846</v>
      </c>
      <c r="AY935" s="18">
        <f>167/2.7</f>
        <v>61.851851851851848</v>
      </c>
      <c r="AZ935" s="18">
        <v>0.35372180000000003</v>
      </c>
      <c r="BA935" s="18">
        <v>0.75412330000000005</v>
      </c>
      <c r="BB935" s="18">
        <v>0.1750536</v>
      </c>
      <c r="BC935" s="18">
        <v>0.183083</v>
      </c>
      <c r="BD935" s="18">
        <v>0.18331029999999998</v>
      </c>
      <c r="BE935" s="18">
        <v>2.65524E-2</v>
      </c>
      <c r="BF935" s="18">
        <v>2.4932800000000001E-2</v>
      </c>
      <c r="BG935" s="18">
        <v>0.14150970000000002</v>
      </c>
      <c r="BH935" s="118">
        <v>4.6068981999999998</v>
      </c>
      <c r="BI935" s="18">
        <v>4.2981110999999999</v>
      </c>
      <c r="BJ935" s="118">
        <v>3.7466727999999998</v>
      </c>
      <c r="BK935" s="118">
        <v>3.746845</v>
      </c>
      <c r="BL935" s="118">
        <v>3.7476091</v>
      </c>
      <c r="BM935" s="118">
        <f>3.7476091+5.5</f>
        <v>9.2476091</v>
      </c>
      <c r="BN935" s="118">
        <v>3.7476091</v>
      </c>
      <c r="BO935" s="103"/>
      <c r="BP935">
        <f t="shared" ref="BP935:BY937" si="2327">IF($C935&lt;&gt;"",IF(D935&gt;0,1,0),0)</f>
        <v>0</v>
      </c>
      <c r="BQ935">
        <f t="shared" si="2327"/>
        <v>0</v>
      </c>
      <c r="BR935">
        <f t="shared" si="2327"/>
        <v>0</v>
      </c>
      <c r="BS935">
        <f t="shared" si="2327"/>
        <v>0</v>
      </c>
      <c r="BT935">
        <f t="shared" si="2327"/>
        <v>0</v>
      </c>
      <c r="BU935">
        <f t="shared" si="2327"/>
        <v>0</v>
      </c>
      <c r="BV935">
        <f t="shared" si="2327"/>
        <v>0</v>
      </c>
      <c r="BW935">
        <f t="shared" si="2327"/>
        <v>0</v>
      </c>
      <c r="BX935">
        <f t="shared" si="2327"/>
        <v>0</v>
      </c>
      <c r="BY935">
        <f t="shared" si="2327"/>
        <v>0</v>
      </c>
      <c r="BZ935">
        <f t="shared" ref="BZ935:CI937" si="2328">IF($C935&lt;&gt;"",IF(N935&gt;0,1,0),0)</f>
        <v>0</v>
      </c>
      <c r="CA935">
        <f t="shared" si="2328"/>
        <v>0</v>
      </c>
      <c r="CB935">
        <f t="shared" si="2328"/>
        <v>0</v>
      </c>
      <c r="CC935">
        <f t="shared" si="2328"/>
        <v>0</v>
      </c>
      <c r="CD935">
        <f t="shared" si="2328"/>
        <v>0</v>
      </c>
      <c r="CE935">
        <f t="shared" si="2328"/>
        <v>0</v>
      </c>
      <c r="CF935">
        <f t="shared" si="2328"/>
        <v>0</v>
      </c>
      <c r="CG935">
        <f t="shared" si="2328"/>
        <v>0</v>
      </c>
      <c r="CH935">
        <f t="shared" si="2328"/>
        <v>0</v>
      </c>
      <c r="CI935">
        <f t="shared" si="2328"/>
        <v>0</v>
      </c>
      <c r="CJ935">
        <f t="shared" ref="CJ935:CS937" si="2329">IF($C935&lt;&gt;"",IF(X935&gt;0,1,0),0)</f>
        <v>0</v>
      </c>
      <c r="CK935">
        <f t="shared" si="2329"/>
        <v>0</v>
      </c>
      <c r="CL935">
        <f t="shared" si="2329"/>
        <v>0</v>
      </c>
      <c r="CM935">
        <f t="shared" si="2329"/>
        <v>0</v>
      </c>
      <c r="CN935">
        <f t="shared" si="2329"/>
        <v>0</v>
      </c>
      <c r="CO935">
        <f t="shared" si="2329"/>
        <v>0</v>
      </c>
      <c r="CP935">
        <f t="shared" si="2329"/>
        <v>0</v>
      </c>
      <c r="CQ935">
        <f t="shared" si="2329"/>
        <v>0</v>
      </c>
      <c r="CR935">
        <f t="shared" si="2329"/>
        <v>0</v>
      </c>
      <c r="CS935">
        <f t="shared" si="2329"/>
        <v>0</v>
      </c>
      <c r="CT935">
        <f t="shared" ref="CT935:DC937" si="2330">IF($C935&lt;&gt;"",IF(AH935&gt;0,1,0),0)</f>
        <v>0</v>
      </c>
      <c r="CU935">
        <f t="shared" si="2330"/>
        <v>0</v>
      </c>
      <c r="CV935">
        <f t="shared" si="2330"/>
        <v>0</v>
      </c>
      <c r="CW935">
        <f t="shared" si="2330"/>
        <v>0</v>
      </c>
      <c r="CX935">
        <f t="shared" si="2330"/>
        <v>0</v>
      </c>
      <c r="CY935">
        <f t="shared" si="2330"/>
        <v>0</v>
      </c>
      <c r="CZ935">
        <f t="shared" si="2330"/>
        <v>0</v>
      </c>
      <c r="DA935">
        <f t="shared" si="2330"/>
        <v>0</v>
      </c>
      <c r="DB935">
        <f t="shared" si="2330"/>
        <v>0</v>
      </c>
      <c r="DC935">
        <f t="shared" si="2330"/>
        <v>0</v>
      </c>
      <c r="DD935">
        <f t="shared" ref="DD935:DM937" si="2331">IF($C935&lt;&gt;"",IF(AR935&gt;0,1,0),0)</f>
        <v>0</v>
      </c>
      <c r="DE935">
        <f t="shared" si="2331"/>
        <v>0</v>
      </c>
      <c r="DF935">
        <f t="shared" si="2331"/>
        <v>0</v>
      </c>
      <c r="DG935">
        <f t="shared" si="2331"/>
        <v>0</v>
      </c>
      <c r="DH935">
        <f t="shared" si="2331"/>
        <v>0</v>
      </c>
      <c r="DI935">
        <f t="shared" si="2331"/>
        <v>0</v>
      </c>
      <c r="DJ935">
        <f t="shared" si="2331"/>
        <v>0</v>
      </c>
      <c r="DK935">
        <f t="shared" si="2331"/>
        <v>0</v>
      </c>
      <c r="DL935">
        <f t="shared" si="2331"/>
        <v>0</v>
      </c>
      <c r="DM935">
        <f t="shared" si="2331"/>
        <v>0</v>
      </c>
      <c r="DN935">
        <f t="shared" ref="DN935:DW937" si="2332">IF($C935&lt;&gt;"",IF(BB935&gt;0,1,0),0)</f>
        <v>0</v>
      </c>
      <c r="DO935">
        <f t="shared" si="2332"/>
        <v>0</v>
      </c>
      <c r="DP935">
        <f t="shared" si="2332"/>
        <v>0</v>
      </c>
      <c r="DQ935">
        <f t="shared" si="2332"/>
        <v>0</v>
      </c>
      <c r="DR935">
        <f t="shared" si="2332"/>
        <v>0</v>
      </c>
      <c r="DS935">
        <f t="shared" si="2332"/>
        <v>0</v>
      </c>
      <c r="DT935">
        <f t="shared" si="2332"/>
        <v>0</v>
      </c>
      <c r="DU935">
        <f t="shared" si="2332"/>
        <v>0</v>
      </c>
      <c r="DV935">
        <f t="shared" si="2332"/>
        <v>0</v>
      </c>
      <c r="DW935">
        <f t="shared" si="2332"/>
        <v>0</v>
      </c>
      <c r="DX935">
        <f t="shared" ref="DX935:DZ936" si="2333">IF($C935&lt;&gt;"",IF(BL934&gt;0,1,0),0)</f>
        <v>0</v>
      </c>
      <c r="DY935">
        <f t="shared" si="2333"/>
        <v>0</v>
      </c>
      <c r="DZ935">
        <f t="shared" si="2333"/>
        <v>0</v>
      </c>
    </row>
    <row r="936" spans="1:130">
      <c r="A936" s="106"/>
      <c r="B936" s="59" t="s">
        <v>205</v>
      </c>
      <c r="C936" s="96"/>
      <c r="D936" s="18"/>
      <c r="E936" s="18"/>
      <c r="F936" s="18"/>
      <c r="G936" s="18"/>
      <c r="H936" s="18"/>
      <c r="I936" s="18"/>
      <c r="J936" s="18"/>
      <c r="K936" s="18"/>
      <c r="L936" s="18"/>
      <c r="M936" s="18">
        <v>0</v>
      </c>
      <c r="N936" s="18">
        <v>0</v>
      </c>
      <c r="O936" s="18">
        <v>0</v>
      </c>
      <c r="P936" s="18">
        <v>0</v>
      </c>
      <c r="Q936" s="18">
        <v>0</v>
      </c>
      <c r="R936" s="18">
        <v>0</v>
      </c>
      <c r="S936" s="18">
        <v>0</v>
      </c>
      <c r="T936" s="18">
        <v>0</v>
      </c>
      <c r="U936" s="18">
        <v>0</v>
      </c>
      <c r="V936" s="18">
        <v>0</v>
      </c>
      <c r="W936" s="18">
        <v>0</v>
      </c>
      <c r="X936" s="18">
        <v>0</v>
      </c>
      <c r="Y936" s="18">
        <v>0</v>
      </c>
      <c r="Z936" s="18">
        <v>0</v>
      </c>
      <c r="AA936" s="18">
        <v>0</v>
      </c>
      <c r="AB936" s="18">
        <v>0</v>
      </c>
      <c r="AC936" s="18">
        <v>0</v>
      </c>
      <c r="AD936" s="18">
        <v>0</v>
      </c>
      <c r="AE936" s="18">
        <v>1.4815E-3</v>
      </c>
      <c r="AF936" s="18">
        <v>2.2221999999999997E-3</v>
      </c>
      <c r="AG936" s="18">
        <v>0</v>
      </c>
      <c r="AH936" s="18">
        <v>0</v>
      </c>
      <c r="AI936" s="18">
        <v>0</v>
      </c>
      <c r="AJ936" s="18">
        <v>0</v>
      </c>
      <c r="AK936" s="18">
        <v>0</v>
      </c>
      <c r="AL936" s="18">
        <v>0</v>
      </c>
      <c r="AM936" s="18">
        <v>0.24</v>
      </c>
      <c r="AN936" s="18">
        <v>1.383</v>
      </c>
      <c r="AO936" s="18">
        <v>0.11799999999999999</v>
      </c>
      <c r="AP936" s="18">
        <v>0</v>
      </c>
      <c r="AQ936" s="18">
        <v>0</v>
      </c>
      <c r="AR936" s="18">
        <v>0</v>
      </c>
      <c r="AS936" s="18">
        <v>0.94499999999999995</v>
      </c>
      <c r="AT936" s="18">
        <v>2.0169999999999999</v>
      </c>
      <c r="AU936" s="18">
        <v>4.1689999999999996</v>
      </c>
      <c r="AV936" s="18">
        <v>5.0880000000000001</v>
      </c>
      <c r="AW936" s="18">
        <v>6.2164444000000003</v>
      </c>
      <c r="AX936" s="18">
        <v>0</v>
      </c>
      <c r="AY936" s="18">
        <v>1.11111E-2</v>
      </c>
      <c r="AZ936" s="18">
        <v>9.9000000000000005E-2</v>
      </c>
      <c r="BA936" s="18">
        <v>0.57153219999999993</v>
      </c>
      <c r="BB936" s="18">
        <v>0</v>
      </c>
      <c r="BC936" s="18">
        <v>0</v>
      </c>
      <c r="BD936" s="18">
        <v>0</v>
      </c>
      <c r="BE936" s="18">
        <v>0</v>
      </c>
      <c r="BF936" s="18">
        <v>0</v>
      </c>
      <c r="BG936" s="18">
        <v>0</v>
      </c>
      <c r="BH936" s="118">
        <v>0</v>
      </c>
      <c r="BI936" s="18">
        <v>0</v>
      </c>
      <c r="BJ936" s="118">
        <v>0</v>
      </c>
      <c r="BK936" s="118">
        <v>0</v>
      </c>
      <c r="BL936" s="118">
        <v>0</v>
      </c>
      <c r="BM936" s="118">
        <v>0</v>
      </c>
      <c r="BN936" s="118">
        <v>0</v>
      </c>
      <c r="BO936" s="103"/>
      <c r="BP936">
        <f t="shared" si="2327"/>
        <v>0</v>
      </c>
      <c r="BQ936">
        <f t="shared" si="2327"/>
        <v>0</v>
      </c>
      <c r="BR936">
        <f t="shared" si="2327"/>
        <v>0</v>
      </c>
      <c r="BS936">
        <f t="shared" si="2327"/>
        <v>0</v>
      </c>
      <c r="BT936">
        <f t="shared" si="2327"/>
        <v>0</v>
      </c>
      <c r="BU936">
        <f t="shared" si="2327"/>
        <v>0</v>
      </c>
      <c r="BV936">
        <f t="shared" si="2327"/>
        <v>0</v>
      </c>
      <c r="BW936">
        <f t="shared" si="2327"/>
        <v>0</v>
      </c>
      <c r="BX936">
        <f t="shared" si="2327"/>
        <v>0</v>
      </c>
      <c r="BY936">
        <f t="shared" si="2327"/>
        <v>0</v>
      </c>
      <c r="BZ936">
        <f t="shared" si="2328"/>
        <v>0</v>
      </c>
      <c r="CA936">
        <f t="shared" si="2328"/>
        <v>0</v>
      </c>
      <c r="CB936">
        <f t="shared" si="2328"/>
        <v>0</v>
      </c>
      <c r="CC936">
        <f t="shared" si="2328"/>
        <v>0</v>
      </c>
      <c r="CD936">
        <f t="shared" si="2328"/>
        <v>0</v>
      </c>
      <c r="CE936">
        <f t="shared" si="2328"/>
        <v>0</v>
      </c>
      <c r="CF936">
        <f t="shared" si="2328"/>
        <v>0</v>
      </c>
      <c r="CG936">
        <f t="shared" si="2328"/>
        <v>0</v>
      </c>
      <c r="CH936">
        <f t="shared" si="2328"/>
        <v>0</v>
      </c>
      <c r="CI936">
        <f t="shared" si="2328"/>
        <v>0</v>
      </c>
      <c r="CJ936">
        <f t="shared" si="2329"/>
        <v>0</v>
      </c>
      <c r="CK936">
        <f t="shared" si="2329"/>
        <v>0</v>
      </c>
      <c r="CL936">
        <f t="shared" si="2329"/>
        <v>0</v>
      </c>
      <c r="CM936">
        <f t="shared" si="2329"/>
        <v>0</v>
      </c>
      <c r="CN936">
        <f t="shared" si="2329"/>
        <v>0</v>
      </c>
      <c r="CO936">
        <f t="shared" si="2329"/>
        <v>0</v>
      </c>
      <c r="CP936">
        <f t="shared" si="2329"/>
        <v>0</v>
      </c>
      <c r="CQ936">
        <f t="shared" si="2329"/>
        <v>0</v>
      </c>
      <c r="CR936">
        <f t="shared" si="2329"/>
        <v>0</v>
      </c>
      <c r="CS936">
        <f t="shared" si="2329"/>
        <v>0</v>
      </c>
      <c r="CT936">
        <f t="shared" si="2330"/>
        <v>0</v>
      </c>
      <c r="CU936">
        <f t="shared" si="2330"/>
        <v>0</v>
      </c>
      <c r="CV936">
        <f t="shared" si="2330"/>
        <v>0</v>
      </c>
      <c r="CW936">
        <f t="shared" si="2330"/>
        <v>0</v>
      </c>
      <c r="CX936">
        <f t="shared" si="2330"/>
        <v>0</v>
      </c>
      <c r="CY936">
        <f t="shared" si="2330"/>
        <v>0</v>
      </c>
      <c r="CZ936">
        <f t="shared" si="2330"/>
        <v>0</v>
      </c>
      <c r="DA936">
        <f t="shared" si="2330"/>
        <v>0</v>
      </c>
      <c r="DB936">
        <f t="shared" si="2330"/>
        <v>0</v>
      </c>
      <c r="DC936">
        <f t="shared" si="2330"/>
        <v>0</v>
      </c>
      <c r="DD936">
        <f t="shared" si="2331"/>
        <v>0</v>
      </c>
      <c r="DE936">
        <f t="shared" si="2331"/>
        <v>0</v>
      </c>
      <c r="DF936">
        <f t="shared" si="2331"/>
        <v>0</v>
      </c>
      <c r="DG936">
        <f t="shared" si="2331"/>
        <v>0</v>
      </c>
      <c r="DH936">
        <f t="shared" si="2331"/>
        <v>0</v>
      </c>
      <c r="DI936">
        <f t="shared" si="2331"/>
        <v>0</v>
      </c>
      <c r="DJ936">
        <f t="shared" si="2331"/>
        <v>0</v>
      </c>
      <c r="DK936">
        <f t="shared" si="2331"/>
        <v>0</v>
      </c>
      <c r="DL936">
        <f t="shared" si="2331"/>
        <v>0</v>
      </c>
      <c r="DM936">
        <f t="shared" si="2331"/>
        <v>0</v>
      </c>
      <c r="DN936">
        <f t="shared" si="2332"/>
        <v>0</v>
      </c>
      <c r="DO936">
        <f t="shared" si="2332"/>
        <v>0</v>
      </c>
      <c r="DP936">
        <f t="shared" si="2332"/>
        <v>0</v>
      </c>
      <c r="DQ936">
        <f t="shared" si="2332"/>
        <v>0</v>
      </c>
      <c r="DR936">
        <f t="shared" si="2332"/>
        <v>0</v>
      </c>
      <c r="DS936">
        <f t="shared" si="2332"/>
        <v>0</v>
      </c>
      <c r="DT936">
        <f t="shared" si="2332"/>
        <v>0</v>
      </c>
      <c r="DU936">
        <f t="shared" si="2332"/>
        <v>0</v>
      </c>
      <c r="DV936">
        <f t="shared" si="2332"/>
        <v>0</v>
      </c>
      <c r="DW936">
        <f t="shared" si="2332"/>
        <v>0</v>
      </c>
      <c r="DX936">
        <f t="shared" si="2333"/>
        <v>0</v>
      </c>
      <c r="DY936">
        <f t="shared" si="2333"/>
        <v>0</v>
      </c>
      <c r="DZ936">
        <f t="shared" si="2333"/>
        <v>0</v>
      </c>
    </row>
    <row r="937" spans="1:130">
      <c r="A937" s="106"/>
      <c r="B937" s="59" t="s">
        <v>210</v>
      </c>
      <c r="C937" s="96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>
        <v>0</v>
      </c>
      <c r="AO937" s="18">
        <v>0</v>
      </c>
      <c r="AP937" s="18">
        <v>0</v>
      </c>
      <c r="AQ937" s="18">
        <v>0</v>
      </c>
      <c r="AR937" s="18">
        <v>0</v>
      </c>
      <c r="AS937" s="18">
        <v>0</v>
      </c>
      <c r="AT937" s="18">
        <v>0</v>
      </c>
      <c r="AU937" s="18">
        <v>0</v>
      </c>
      <c r="AV937" s="18">
        <v>0</v>
      </c>
      <c r="AW937" s="18">
        <v>0</v>
      </c>
      <c r="AX937" s="18">
        <v>0</v>
      </c>
      <c r="AY937" s="18">
        <v>0</v>
      </c>
      <c r="AZ937" s="18">
        <v>0</v>
      </c>
      <c r="BA937" s="18">
        <f>24.5/2.7</f>
        <v>9.0740740740740726</v>
      </c>
      <c r="BB937" s="18">
        <f>23.03/2.7</f>
        <v>8.5296296296296301</v>
      </c>
      <c r="BC937" s="18">
        <v>15</v>
      </c>
      <c r="BD937" s="18">
        <v>27</v>
      </c>
      <c r="BE937" s="25">
        <v>26</v>
      </c>
      <c r="BF937" s="18">
        <v>33</v>
      </c>
      <c r="BG937" s="18">
        <v>23</v>
      </c>
      <c r="BH937" s="107">
        <f>0.61/2.7</f>
        <v>0.22592592592592592</v>
      </c>
      <c r="BI937" s="18">
        <f>19.57/2.7</f>
        <v>7.2481481481481476</v>
      </c>
      <c r="BJ937" s="118">
        <v>10</v>
      </c>
      <c r="BK937" s="118">
        <v>7.7777777777777777</v>
      </c>
      <c r="BL937" s="118">
        <v>0</v>
      </c>
      <c r="BM937" s="118">
        <v>0</v>
      </c>
      <c r="BN937" s="118">
        <v>0</v>
      </c>
      <c r="BO937" s="103"/>
      <c r="BP937">
        <f t="shared" si="2327"/>
        <v>0</v>
      </c>
      <c r="BQ937">
        <f t="shared" si="2327"/>
        <v>0</v>
      </c>
      <c r="BR937">
        <f t="shared" si="2327"/>
        <v>0</v>
      </c>
      <c r="BS937">
        <f t="shared" si="2327"/>
        <v>0</v>
      </c>
      <c r="BT937">
        <f t="shared" si="2327"/>
        <v>0</v>
      </c>
      <c r="BU937">
        <f t="shared" si="2327"/>
        <v>0</v>
      </c>
      <c r="BV937">
        <f t="shared" si="2327"/>
        <v>0</v>
      </c>
      <c r="BW937">
        <f t="shared" si="2327"/>
        <v>0</v>
      </c>
      <c r="BX937">
        <f t="shared" si="2327"/>
        <v>0</v>
      </c>
      <c r="BY937">
        <f t="shared" si="2327"/>
        <v>0</v>
      </c>
      <c r="BZ937">
        <f t="shared" si="2328"/>
        <v>0</v>
      </c>
      <c r="CA937">
        <f t="shared" si="2328"/>
        <v>0</v>
      </c>
      <c r="CB937">
        <f t="shared" si="2328"/>
        <v>0</v>
      </c>
      <c r="CC937">
        <f t="shared" si="2328"/>
        <v>0</v>
      </c>
      <c r="CD937">
        <f t="shared" si="2328"/>
        <v>0</v>
      </c>
      <c r="CE937">
        <f t="shared" si="2328"/>
        <v>0</v>
      </c>
      <c r="CF937">
        <f t="shared" si="2328"/>
        <v>0</v>
      </c>
      <c r="CG937">
        <f t="shared" si="2328"/>
        <v>0</v>
      </c>
      <c r="CH937">
        <f t="shared" si="2328"/>
        <v>0</v>
      </c>
      <c r="CI937">
        <f t="shared" si="2328"/>
        <v>0</v>
      </c>
      <c r="CJ937">
        <f t="shared" si="2329"/>
        <v>0</v>
      </c>
      <c r="CK937">
        <f t="shared" si="2329"/>
        <v>0</v>
      </c>
      <c r="CL937">
        <f t="shared" si="2329"/>
        <v>0</v>
      </c>
      <c r="CM937">
        <f t="shared" si="2329"/>
        <v>0</v>
      </c>
      <c r="CN937">
        <f t="shared" si="2329"/>
        <v>0</v>
      </c>
      <c r="CO937">
        <f t="shared" si="2329"/>
        <v>0</v>
      </c>
      <c r="CP937">
        <f t="shared" si="2329"/>
        <v>0</v>
      </c>
      <c r="CQ937">
        <f t="shared" si="2329"/>
        <v>0</v>
      </c>
      <c r="CR937">
        <f t="shared" si="2329"/>
        <v>0</v>
      </c>
      <c r="CS937">
        <f t="shared" si="2329"/>
        <v>0</v>
      </c>
      <c r="CT937">
        <f t="shared" si="2330"/>
        <v>0</v>
      </c>
      <c r="CU937">
        <f t="shared" si="2330"/>
        <v>0</v>
      </c>
      <c r="CV937">
        <f t="shared" si="2330"/>
        <v>0</v>
      </c>
      <c r="CW937">
        <f t="shared" si="2330"/>
        <v>0</v>
      </c>
      <c r="CX937">
        <f t="shared" si="2330"/>
        <v>0</v>
      </c>
      <c r="CY937">
        <f t="shared" si="2330"/>
        <v>0</v>
      </c>
      <c r="CZ937">
        <f t="shared" si="2330"/>
        <v>0</v>
      </c>
      <c r="DA937">
        <f t="shared" si="2330"/>
        <v>0</v>
      </c>
      <c r="DB937">
        <f t="shared" si="2330"/>
        <v>0</v>
      </c>
      <c r="DC937">
        <f t="shared" si="2330"/>
        <v>0</v>
      </c>
      <c r="DD937">
        <f t="shared" si="2331"/>
        <v>0</v>
      </c>
      <c r="DE937">
        <f t="shared" si="2331"/>
        <v>0</v>
      </c>
      <c r="DF937">
        <f t="shared" si="2331"/>
        <v>0</v>
      </c>
      <c r="DG937">
        <f t="shared" si="2331"/>
        <v>0</v>
      </c>
      <c r="DH937">
        <f t="shared" si="2331"/>
        <v>0</v>
      </c>
      <c r="DI937">
        <f t="shared" si="2331"/>
        <v>0</v>
      </c>
      <c r="DJ937">
        <f t="shared" si="2331"/>
        <v>0</v>
      </c>
      <c r="DK937">
        <f t="shared" si="2331"/>
        <v>0</v>
      </c>
      <c r="DL937">
        <f t="shared" si="2331"/>
        <v>0</v>
      </c>
      <c r="DM937">
        <f t="shared" si="2331"/>
        <v>0</v>
      </c>
      <c r="DN937">
        <f t="shared" si="2332"/>
        <v>0</v>
      </c>
      <c r="DO937">
        <f t="shared" si="2332"/>
        <v>0</v>
      </c>
      <c r="DP937">
        <f t="shared" si="2332"/>
        <v>0</v>
      </c>
      <c r="DQ937">
        <f t="shared" si="2332"/>
        <v>0</v>
      </c>
      <c r="DR937">
        <f t="shared" si="2332"/>
        <v>0</v>
      </c>
      <c r="DS937">
        <f t="shared" si="2332"/>
        <v>0</v>
      </c>
      <c r="DT937">
        <f t="shared" si="2332"/>
        <v>0</v>
      </c>
      <c r="DU937">
        <f t="shared" si="2332"/>
        <v>0</v>
      </c>
      <c r="DV937">
        <f t="shared" si="2332"/>
        <v>0</v>
      </c>
      <c r="DW937">
        <f t="shared" si="2332"/>
        <v>0</v>
      </c>
      <c r="DX937">
        <f>IF($C937&lt;&gt;"",IF(BL937&gt;0,1,0),0)</f>
        <v>0</v>
      </c>
      <c r="DY937">
        <f>IF($C937&lt;&gt;"",IF(BM937&gt;0,1,0),0)</f>
        <v>0</v>
      </c>
      <c r="DZ937">
        <f>IF($C937&lt;&gt;"",IF(BN937&gt;0,1,0),0)</f>
        <v>0</v>
      </c>
    </row>
    <row r="938" spans="1:130" ht="15.75">
      <c r="A938" s="106"/>
      <c r="B938" s="59"/>
      <c r="C938" s="96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18"/>
      <c r="BI938" s="118"/>
      <c r="BJ938" s="118"/>
      <c r="BK938" s="118"/>
      <c r="BL938" s="4"/>
      <c r="BM938" s="2"/>
      <c r="BN938" s="2"/>
      <c r="BO938" s="103"/>
    </row>
    <row r="939" spans="1:130">
      <c r="A939" s="105">
        <f>IF(LEFT(B939,1)&lt;&gt;"",IF(LEFT(B939,1)&lt;&gt;" ",COUNT($A$66:A938)+1,""),"")</f>
        <v>121</v>
      </c>
      <c r="B939" s="56" t="s">
        <v>126</v>
      </c>
      <c r="C939" s="96">
        <v>3</v>
      </c>
      <c r="D939" s="22"/>
      <c r="E939" s="22"/>
      <c r="F939" s="22">
        <f>SUM(F941:F944)</f>
        <v>0</v>
      </c>
      <c r="G939" s="22">
        <f t="shared" ref="G939:L939" si="2334">SUM(G941:G944)</f>
        <v>0</v>
      </c>
      <c r="H939" s="22">
        <f t="shared" si="2334"/>
        <v>0</v>
      </c>
      <c r="I939" s="22">
        <f t="shared" si="2334"/>
        <v>0</v>
      </c>
      <c r="J939" s="22">
        <f t="shared" si="2334"/>
        <v>0</v>
      </c>
      <c r="K939" s="22">
        <f t="shared" si="2334"/>
        <v>0</v>
      </c>
      <c r="L939" s="22">
        <f t="shared" si="2334"/>
        <v>0</v>
      </c>
      <c r="M939" s="22">
        <f>SUM(M941:M944)</f>
        <v>0</v>
      </c>
      <c r="N939" s="22">
        <f>SUM(N941:N944)</f>
        <v>0</v>
      </c>
      <c r="O939" s="22">
        <f t="shared" ref="O939:BG939" si="2335">SUM(O941:O944)</f>
        <v>0</v>
      </c>
      <c r="P939" s="22">
        <f t="shared" si="2335"/>
        <v>0</v>
      </c>
      <c r="Q939" s="22">
        <f t="shared" si="2335"/>
        <v>0</v>
      </c>
      <c r="R939" s="22">
        <f t="shared" si="2335"/>
        <v>0.35</v>
      </c>
      <c r="S939" s="22">
        <f t="shared" si="2335"/>
        <v>0</v>
      </c>
      <c r="T939" s="22">
        <f t="shared" si="2335"/>
        <v>0</v>
      </c>
      <c r="U939" s="22">
        <f t="shared" si="2335"/>
        <v>0</v>
      </c>
      <c r="V939" s="22">
        <f t="shared" si="2335"/>
        <v>0</v>
      </c>
      <c r="W939" s="22">
        <f t="shared" si="2335"/>
        <v>0</v>
      </c>
      <c r="X939" s="22">
        <f t="shared" si="2335"/>
        <v>0</v>
      </c>
      <c r="Y939" s="22">
        <f t="shared" si="2335"/>
        <v>0.65900000000000003</v>
      </c>
      <c r="Z939" s="22">
        <f t="shared" si="2335"/>
        <v>2.1709999999999998</v>
      </c>
      <c r="AA939" s="22">
        <f t="shared" si="2335"/>
        <v>2.7569999999999997</v>
      </c>
      <c r="AB939" s="22">
        <f t="shared" si="2335"/>
        <v>1.5609999999999999</v>
      </c>
      <c r="AC939" s="22">
        <f t="shared" si="2335"/>
        <v>1.69</v>
      </c>
      <c r="AD939" s="22">
        <f t="shared" si="2335"/>
        <v>0</v>
      </c>
      <c r="AE939" s="22">
        <f t="shared" si="2335"/>
        <v>0</v>
      </c>
      <c r="AF939" s="22">
        <f t="shared" si="2335"/>
        <v>4.8000000000000001E-2</v>
      </c>
      <c r="AG939" s="22">
        <f t="shared" si="2335"/>
        <v>0.14799999999999999</v>
      </c>
      <c r="AH939" s="22">
        <f t="shared" si="2335"/>
        <v>0</v>
      </c>
      <c r="AI939" s="22">
        <f t="shared" si="2335"/>
        <v>7.0000000000000001E-3</v>
      </c>
      <c r="AJ939" s="22">
        <f t="shared" si="2335"/>
        <v>0</v>
      </c>
      <c r="AK939" s="22">
        <f t="shared" si="2335"/>
        <v>0.30200000000000005</v>
      </c>
      <c r="AL939" s="22">
        <f t="shared" si="2335"/>
        <v>0</v>
      </c>
      <c r="AM939" s="22">
        <f t="shared" si="2335"/>
        <v>0</v>
      </c>
      <c r="AN939" s="22">
        <f t="shared" si="2335"/>
        <v>3.0000000000000001E-3</v>
      </c>
      <c r="AO939" s="22">
        <f t="shared" si="2335"/>
        <v>1.7000000000000001E-2</v>
      </c>
      <c r="AP939" s="22">
        <f t="shared" si="2335"/>
        <v>0</v>
      </c>
      <c r="AQ939" s="22">
        <f t="shared" si="2335"/>
        <v>0</v>
      </c>
      <c r="AR939" s="22">
        <f t="shared" si="2335"/>
        <v>0</v>
      </c>
      <c r="AS939" s="22">
        <f t="shared" si="2335"/>
        <v>2.37951E-2</v>
      </c>
      <c r="AT939" s="22">
        <f t="shared" si="2335"/>
        <v>5.6629800000000001E-2</v>
      </c>
      <c r="AU939" s="22">
        <f t="shared" si="2335"/>
        <v>0</v>
      </c>
      <c r="AV939" s="22">
        <f t="shared" si="2335"/>
        <v>0</v>
      </c>
      <c r="AW939" s="22">
        <f t="shared" si="2335"/>
        <v>0</v>
      </c>
      <c r="AX939" s="22">
        <f t="shared" si="2335"/>
        <v>11.5</v>
      </c>
      <c r="AY939" s="22">
        <f t="shared" si="2335"/>
        <v>19</v>
      </c>
      <c r="AZ939" s="22">
        <f t="shared" si="2335"/>
        <v>0</v>
      </c>
      <c r="BA939" s="22">
        <f t="shared" si="2335"/>
        <v>9.3633999999999992E-3</v>
      </c>
      <c r="BB939" s="22">
        <f t="shared" si="2335"/>
        <v>0</v>
      </c>
      <c r="BC939" s="22">
        <f t="shared" si="2335"/>
        <v>0</v>
      </c>
      <c r="BD939" s="22">
        <f t="shared" si="2335"/>
        <v>6.69E-4</v>
      </c>
      <c r="BE939" s="22">
        <f t="shared" si="2335"/>
        <v>0</v>
      </c>
      <c r="BF939" s="22">
        <f t="shared" ref="BF939" si="2336">SUM(BF941:BF944)</f>
        <v>0</v>
      </c>
      <c r="BG939" s="22">
        <f t="shared" si="2335"/>
        <v>0</v>
      </c>
      <c r="BH939" s="22">
        <f>SUM(BH941:BH944)</f>
        <v>0</v>
      </c>
      <c r="BI939" s="22">
        <f>SUM(BI941:BI944)</f>
        <v>0</v>
      </c>
      <c r="BJ939" s="4">
        <v>0</v>
      </c>
      <c r="BK939" s="4">
        <v>0</v>
      </c>
      <c r="BL939" s="4">
        <f>SUM(BL940:BL944)</f>
        <v>9.4</v>
      </c>
      <c r="BM939" s="4">
        <f>SUM(BM940:BM944)</f>
        <v>18</v>
      </c>
      <c r="BN939" s="4">
        <f>SUM(BN941:BN944)</f>
        <v>0</v>
      </c>
      <c r="BO939" s="103"/>
      <c r="BP939">
        <f t="shared" ref="BP939:CU940" si="2337">IF($C939&lt;&gt;"",IF(D939&gt;0,1,0),0)</f>
        <v>0</v>
      </c>
      <c r="BQ939">
        <f t="shared" si="2337"/>
        <v>0</v>
      </c>
      <c r="BR939">
        <f t="shared" si="2337"/>
        <v>0</v>
      </c>
      <c r="BS939">
        <f t="shared" si="2337"/>
        <v>0</v>
      </c>
      <c r="BT939">
        <f t="shared" si="2337"/>
        <v>0</v>
      </c>
      <c r="BU939">
        <f t="shared" si="2337"/>
        <v>0</v>
      </c>
      <c r="BV939">
        <f t="shared" si="2337"/>
        <v>0</v>
      </c>
      <c r="BW939">
        <f t="shared" si="2337"/>
        <v>0</v>
      </c>
      <c r="BX939">
        <f t="shared" si="2337"/>
        <v>0</v>
      </c>
      <c r="BY939">
        <f t="shared" si="2337"/>
        <v>0</v>
      </c>
      <c r="BZ939">
        <f t="shared" si="2337"/>
        <v>0</v>
      </c>
      <c r="CA939">
        <f t="shared" si="2337"/>
        <v>0</v>
      </c>
      <c r="CB939">
        <f t="shared" si="2337"/>
        <v>0</v>
      </c>
      <c r="CC939">
        <f t="shared" si="2337"/>
        <v>0</v>
      </c>
      <c r="CD939">
        <f t="shared" si="2337"/>
        <v>1</v>
      </c>
      <c r="CE939">
        <f t="shared" si="2337"/>
        <v>0</v>
      </c>
      <c r="CF939">
        <f t="shared" si="2337"/>
        <v>0</v>
      </c>
      <c r="CG939">
        <f t="shared" si="2337"/>
        <v>0</v>
      </c>
      <c r="CH939">
        <f t="shared" si="2337"/>
        <v>0</v>
      </c>
      <c r="CI939">
        <f t="shared" si="2337"/>
        <v>0</v>
      </c>
      <c r="CJ939">
        <f t="shared" si="2337"/>
        <v>0</v>
      </c>
      <c r="CK939">
        <f t="shared" si="2337"/>
        <v>1</v>
      </c>
      <c r="CL939">
        <f t="shared" si="2337"/>
        <v>1</v>
      </c>
      <c r="CM939">
        <f t="shared" si="2337"/>
        <v>1</v>
      </c>
      <c r="CN939">
        <f t="shared" si="2337"/>
        <v>1</v>
      </c>
      <c r="CO939">
        <f t="shared" si="2337"/>
        <v>1</v>
      </c>
      <c r="CP939">
        <f t="shared" si="2337"/>
        <v>0</v>
      </c>
      <c r="CQ939">
        <f t="shared" si="2337"/>
        <v>0</v>
      </c>
      <c r="CR939">
        <f t="shared" si="2337"/>
        <v>1</v>
      </c>
      <c r="CS939">
        <f t="shared" si="2337"/>
        <v>1</v>
      </c>
      <c r="CT939">
        <f t="shared" si="2337"/>
        <v>0</v>
      </c>
      <c r="CU939">
        <f t="shared" si="2337"/>
        <v>1</v>
      </c>
      <c r="CV939">
        <f t="shared" ref="CV939:DU940" si="2338">IF($C939&lt;&gt;"",IF(AJ939&gt;0,1,0),0)</f>
        <v>0</v>
      </c>
      <c r="CW939">
        <f t="shared" si="2338"/>
        <v>1</v>
      </c>
      <c r="CX939">
        <f t="shared" si="2338"/>
        <v>0</v>
      </c>
      <c r="CY939">
        <f t="shared" si="2338"/>
        <v>0</v>
      </c>
      <c r="CZ939">
        <f t="shared" si="2338"/>
        <v>1</v>
      </c>
      <c r="DA939">
        <f t="shared" si="2338"/>
        <v>1</v>
      </c>
      <c r="DB939">
        <f t="shared" si="2338"/>
        <v>0</v>
      </c>
      <c r="DC939">
        <f t="shared" si="2338"/>
        <v>0</v>
      </c>
      <c r="DD939">
        <f t="shared" si="2338"/>
        <v>0</v>
      </c>
      <c r="DE939">
        <f t="shared" si="2338"/>
        <v>1</v>
      </c>
      <c r="DF939">
        <f t="shared" si="2338"/>
        <v>1</v>
      </c>
      <c r="DG939">
        <f t="shared" si="2338"/>
        <v>0</v>
      </c>
      <c r="DH939">
        <f t="shared" si="2338"/>
        <v>0</v>
      </c>
      <c r="DI939">
        <f t="shared" si="2338"/>
        <v>0</v>
      </c>
      <c r="DJ939">
        <f t="shared" si="2338"/>
        <v>1</v>
      </c>
      <c r="DK939">
        <f t="shared" si="2338"/>
        <v>1</v>
      </c>
      <c r="DL939">
        <f t="shared" si="2338"/>
        <v>0</v>
      </c>
      <c r="DM939">
        <f t="shared" si="2338"/>
        <v>1</v>
      </c>
      <c r="DN939">
        <f t="shared" si="2338"/>
        <v>0</v>
      </c>
      <c r="DO939">
        <f t="shared" si="2338"/>
        <v>0</v>
      </c>
      <c r="DP939">
        <f t="shared" si="2338"/>
        <v>1</v>
      </c>
      <c r="DQ939">
        <f t="shared" si="2338"/>
        <v>0</v>
      </c>
      <c r="DR939">
        <f t="shared" si="2338"/>
        <v>0</v>
      </c>
      <c r="DS939">
        <f t="shared" si="2338"/>
        <v>0</v>
      </c>
      <c r="DT939">
        <f t="shared" si="2338"/>
        <v>0</v>
      </c>
      <c r="DU939">
        <f t="shared" si="2338"/>
        <v>0</v>
      </c>
      <c r="DV939">
        <f>IF($C939&lt;&gt;"",IF(BJ939&gt;0,1,0),0)</f>
        <v>0</v>
      </c>
      <c r="DW939">
        <f>IF($C939&lt;&gt;"",IF(BK939&gt;0,1,0),0)</f>
        <v>0</v>
      </c>
      <c r="DX939">
        <f>IF($C939&lt;&gt;"",IF(BL939&gt;0,1,0),0)</f>
        <v>1</v>
      </c>
      <c r="DY939">
        <f>IF($C939&lt;&gt;"",IF(BM939&gt;0,1,0),0)</f>
        <v>1</v>
      </c>
      <c r="DZ939">
        <f>IF($C939&lt;&gt;"",IF(BN939&gt;0,1,0),0)</f>
        <v>0</v>
      </c>
    </row>
    <row r="940" spans="1:130">
      <c r="A940" s="105"/>
      <c r="B940" s="19" t="s">
        <v>2</v>
      </c>
      <c r="C940" s="96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4"/>
      <c r="BK940" s="4"/>
      <c r="BL940" s="118">
        <v>1</v>
      </c>
      <c r="BM940" s="118">
        <v>2</v>
      </c>
      <c r="BN940" s="118">
        <v>0</v>
      </c>
      <c r="BO940" s="103"/>
      <c r="BP940">
        <f t="shared" si="2337"/>
        <v>0</v>
      </c>
      <c r="BQ940">
        <f t="shared" ref="BQ940" si="2339">IF($C940&lt;&gt;"",IF(E940&gt;0,1,0),0)</f>
        <v>0</v>
      </c>
      <c r="BR940">
        <f t="shared" ref="BR940" si="2340">IF($C940&lt;&gt;"",IF(F940&gt;0,1,0),0)</f>
        <v>0</v>
      </c>
      <c r="BS940">
        <f t="shared" ref="BS940" si="2341">IF($C940&lt;&gt;"",IF(G940&gt;0,1,0),0)</f>
        <v>0</v>
      </c>
      <c r="BT940">
        <f t="shared" ref="BT940" si="2342">IF($C940&lt;&gt;"",IF(H940&gt;0,1,0),0)</f>
        <v>0</v>
      </c>
      <c r="BU940">
        <f t="shared" ref="BU940" si="2343">IF($C940&lt;&gt;"",IF(I940&gt;0,1,0),0)</f>
        <v>0</v>
      </c>
      <c r="BV940">
        <f t="shared" ref="BV940" si="2344">IF($C940&lt;&gt;"",IF(J940&gt;0,1,0),0)</f>
        <v>0</v>
      </c>
      <c r="BW940">
        <f t="shared" ref="BW940" si="2345">IF($C940&lt;&gt;"",IF(K940&gt;0,1,0),0)</f>
        <v>0</v>
      </c>
      <c r="BX940">
        <f t="shared" ref="BX940" si="2346">IF($C940&lt;&gt;"",IF(L940&gt;0,1,0),0)</f>
        <v>0</v>
      </c>
      <c r="BY940">
        <f t="shared" ref="BY940" si="2347">IF($C940&lt;&gt;"",IF(M940&gt;0,1,0),0)</f>
        <v>0</v>
      </c>
      <c r="BZ940">
        <f t="shared" ref="BZ940" si="2348">IF($C940&lt;&gt;"",IF(N940&gt;0,1,0),0)</f>
        <v>0</v>
      </c>
      <c r="CA940">
        <f t="shared" ref="CA940" si="2349">IF($C940&lt;&gt;"",IF(O940&gt;0,1,0),0)</f>
        <v>0</v>
      </c>
      <c r="CB940">
        <f t="shared" ref="CB940" si="2350">IF($C940&lt;&gt;"",IF(P940&gt;0,1,0),0)</f>
        <v>0</v>
      </c>
      <c r="CC940">
        <f t="shared" ref="CC940" si="2351">IF($C940&lt;&gt;"",IF(Q940&gt;0,1,0),0)</f>
        <v>0</v>
      </c>
      <c r="CD940">
        <f t="shared" ref="CD940" si="2352">IF($C940&lt;&gt;"",IF(R940&gt;0,1,0),0)</f>
        <v>0</v>
      </c>
      <c r="CE940">
        <f t="shared" ref="CE940" si="2353">IF($C940&lt;&gt;"",IF(S940&gt;0,1,0),0)</f>
        <v>0</v>
      </c>
      <c r="CF940">
        <f t="shared" ref="CF940" si="2354">IF($C940&lt;&gt;"",IF(T940&gt;0,1,0),0)</f>
        <v>0</v>
      </c>
      <c r="CG940">
        <f t="shared" ref="CG940" si="2355">IF($C940&lt;&gt;"",IF(U940&gt;0,1,0),0)</f>
        <v>0</v>
      </c>
      <c r="CH940">
        <f t="shared" ref="CH940" si="2356">IF($C940&lt;&gt;"",IF(V940&gt;0,1,0),0)</f>
        <v>0</v>
      </c>
      <c r="CI940">
        <f t="shared" ref="CI940" si="2357">IF($C940&lt;&gt;"",IF(W940&gt;0,1,0),0)</f>
        <v>0</v>
      </c>
      <c r="CJ940">
        <f t="shared" ref="CJ940" si="2358">IF($C940&lt;&gt;"",IF(X940&gt;0,1,0),0)</f>
        <v>0</v>
      </c>
      <c r="CK940">
        <f t="shared" ref="CK940" si="2359">IF($C940&lt;&gt;"",IF(Y940&gt;0,1,0),0)</f>
        <v>0</v>
      </c>
      <c r="CL940">
        <f t="shared" ref="CL940" si="2360">IF($C940&lt;&gt;"",IF(Z940&gt;0,1,0),0)</f>
        <v>0</v>
      </c>
      <c r="CM940">
        <f t="shared" ref="CM940" si="2361">IF($C940&lt;&gt;"",IF(AA940&gt;0,1,0),0)</f>
        <v>0</v>
      </c>
      <c r="CN940">
        <f t="shared" ref="CN940" si="2362">IF($C940&lt;&gt;"",IF(AB940&gt;0,1,0),0)</f>
        <v>0</v>
      </c>
      <c r="CO940">
        <f t="shared" ref="CO940" si="2363">IF($C940&lt;&gt;"",IF(AC940&gt;0,1,0),0)</f>
        <v>0</v>
      </c>
      <c r="CP940">
        <f t="shared" ref="CP940" si="2364">IF($C940&lt;&gt;"",IF(AD940&gt;0,1,0),0)</f>
        <v>0</v>
      </c>
      <c r="CQ940">
        <f t="shared" ref="CQ940" si="2365">IF($C940&lt;&gt;"",IF(AE940&gt;0,1,0),0)</f>
        <v>0</v>
      </c>
      <c r="CR940">
        <f t="shared" ref="CR940" si="2366">IF($C940&lt;&gt;"",IF(AF940&gt;0,1,0),0)</f>
        <v>0</v>
      </c>
      <c r="CS940">
        <f t="shared" ref="CS940" si="2367">IF($C940&lt;&gt;"",IF(AG940&gt;0,1,0),0)</f>
        <v>0</v>
      </c>
      <c r="CT940">
        <f t="shared" ref="CT940" si="2368">IF($C940&lt;&gt;"",IF(AH940&gt;0,1,0),0)</f>
        <v>0</v>
      </c>
      <c r="CU940">
        <f t="shared" ref="CU940" si="2369">IF($C940&lt;&gt;"",IF(AI940&gt;0,1,0),0)</f>
        <v>0</v>
      </c>
      <c r="CV940">
        <f t="shared" si="2338"/>
        <v>0</v>
      </c>
      <c r="CW940">
        <f t="shared" si="2338"/>
        <v>0</v>
      </c>
      <c r="CX940">
        <f t="shared" si="2338"/>
        <v>0</v>
      </c>
      <c r="CY940">
        <f t="shared" si="2338"/>
        <v>0</v>
      </c>
      <c r="CZ940">
        <f t="shared" si="2338"/>
        <v>0</v>
      </c>
      <c r="DA940">
        <f t="shared" si="2338"/>
        <v>0</v>
      </c>
      <c r="DB940">
        <f t="shared" si="2338"/>
        <v>0</v>
      </c>
      <c r="DC940">
        <f t="shared" si="2338"/>
        <v>0</v>
      </c>
      <c r="DD940">
        <f t="shared" si="2338"/>
        <v>0</v>
      </c>
      <c r="DE940">
        <f t="shared" si="2338"/>
        <v>0</v>
      </c>
      <c r="DF940">
        <f t="shared" si="2338"/>
        <v>0</v>
      </c>
      <c r="DG940">
        <f t="shared" si="2338"/>
        <v>0</v>
      </c>
      <c r="DH940">
        <f t="shared" si="2338"/>
        <v>0</v>
      </c>
      <c r="DI940">
        <f t="shared" si="2338"/>
        <v>0</v>
      </c>
      <c r="DJ940">
        <f t="shared" si="2338"/>
        <v>0</v>
      </c>
      <c r="DK940">
        <f t="shared" si="2338"/>
        <v>0</v>
      </c>
      <c r="DL940">
        <f t="shared" si="2338"/>
        <v>0</v>
      </c>
      <c r="DM940">
        <f t="shared" si="2338"/>
        <v>0</v>
      </c>
      <c r="DN940">
        <f t="shared" si="2338"/>
        <v>0</v>
      </c>
      <c r="DO940">
        <f t="shared" si="2338"/>
        <v>0</v>
      </c>
      <c r="DP940">
        <f t="shared" si="2338"/>
        <v>0</v>
      </c>
      <c r="DQ940">
        <f t="shared" si="2338"/>
        <v>0</v>
      </c>
      <c r="DR940">
        <f t="shared" si="2338"/>
        <v>0</v>
      </c>
      <c r="DS940">
        <f t="shared" si="2338"/>
        <v>0</v>
      </c>
      <c r="DT940">
        <f t="shared" si="2338"/>
        <v>0</v>
      </c>
      <c r="DU940">
        <f t="shared" si="2338"/>
        <v>0</v>
      </c>
      <c r="DV940">
        <f t="shared" ref="DV940" si="2370">IF($C940&lt;&gt;"",IF(BJ940&gt;0,1,0),0)</f>
        <v>0</v>
      </c>
      <c r="DW940">
        <f t="shared" ref="DW940" si="2371">IF($C940&lt;&gt;"",IF(BK940&gt;0,1,0),0)</f>
        <v>0</v>
      </c>
      <c r="DX940">
        <f t="shared" ref="DX940" si="2372">IF($C940&lt;&gt;"",IF(BL940&gt;0,1,0),0)</f>
        <v>0</v>
      </c>
      <c r="DY940">
        <f t="shared" ref="DY940" si="2373">IF($C940&lt;&gt;"",IF(BM940&gt;0,1,0),0)</f>
        <v>0</v>
      </c>
      <c r="DZ940">
        <f t="shared" ref="DZ940" si="2374">IF($C940&lt;&gt;"",IF(BN940&gt;0,1,0),0)</f>
        <v>0</v>
      </c>
    </row>
    <row r="941" spans="1:130">
      <c r="A941" s="106"/>
      <c r="B941" s="59" t="s">
        <v>199</v>
      </c>
      <c r="C941" s="96"/>
      <c r="D941" s="18"/>
      <c r="E941" s="18"/>
      <c r="F941" s="18">
        <v>0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18">
        <v>0</v>
      </c>
      <c r="N941" s="18">
        <v>0</v>
      </c>
      <c r="O941" s="18">
        <v>0</v>
      </c>
      <c r="P941" s="18">
        <v>0</v>
      </c>
      <c r="Q941" s="18">
        <v>0</v>
      </c>
      <c r="R941" s="18">
        <v>0</v>
      </c>
      <c r="S941" s="18">
        <v>0</v>
      </c>
      <c r="T941" s="18">
        <v>0</v>
      </c>
      <c r="U941" s="18">
        <v>0</v>
      </c>
      <c r="V941" s="18">
        <v>0</v>
      </c>
      <c r="W941" s="18">
        <v>0</v>
      </c>
      <c r="X941" s="18">
        <v>0</v>
      </c>
      <c r="Y941" s="18">
        <v>0</v>
      </c>
      <c r="Z941" s="18">
        <v>0</v>
      </c>
      <c r="AA941" s="18">
        <v>0</v>
      </c>
      <c r="AB941" s="18">
        <v>0</v>
      </c>
      <c r="AC941" s="18">
        <v>0</v>
      </c>
      <c r="AD941" s="18">
        <v>0</v>
      </c>
      <c r="AE941" s="18">
        <v>0</v>
      </c>
      <c r="AF941" s="18">
        <v>0</v>
      </c>
      <c r="AG941" s="18">
        <v>0</v>
      </c>
      <c r="AH941" s="18">
        <v>0</v>
      </c>
      <c r="AI941" s="18">
        <v>0</v>
      </c>
      <c r="AJ941" s="18">
        <v>0</v>
      </c>
      <c r="AK941" s="18">
        <v>0</v>
      </c>
      <c r="AL941" s="18">
        <v>0</v>
      </c>
      <c r="AM941" s="18">
        <v>0</v>
      </c>
      <c r="AN941" s="18">
        <v>0</v>
      </c>
      <c r="AO941" s="18">
        <v>0</v>
      </c>
      <c r="AP941" s="18">
        <v>0</v>
      </c>
      <c r="AQ941" s="18">
        <v>0</v>
      </c>
      <c r="AR941" s="18">
        <v>0</v>
      </c>
      <c r="AS941" s="18">
        <v>0</v>
      </c>
      <c r="AT941" s="18">
        <v>0</v>
      </c>
      <c r="AU941" s="18">
        <v>0</v>
      </c>
      <c r="AV941" s="18">
        <v>0</v>
      </c>
      <c r="AW941" s="18">
        <v>0</v>
      </c>
      <c r="AX941" s="18">
        <v>0</v>
      </c>
      <c r="AY941" s="18">
        <v>19</v>
      </c>
      <c r="AZ941" s="18">
        <v>0</v>
      </c>
      <c r="BA941" s="18">
        <v>0</v>
      </c>
      <c r="BB941" s="18">
        <v>0</v>
      </c>
      <c r="BC941" s="18">
        <v>0</v>
      </c>
      <c r="BD941" s="18">
        <v>0</v>
      </c>
      <c r="BE941" s="18">
        <v>0</v>
      </c>
      <c r="BF941" s="18">
        <v>0</v>
      </c>
      <c r="BG941" s="18">
        <v>0</v>
      </c>
      <c r="BH941" s="18">
        <v>0</v>
      </c>
      <c r="BI941" s="18">
        <v>0</v>
      </c>
      <c r="BJ941" s="118">
        <v>0</v>
      </c>
      <c r="BK941" s="118">
        <v>0</v>
      </c>
      <c r="BL941" s="118">
        <v>0</v>
      </c>
      <c r="BM941" s="118">
        <v>0</v>
      </c>
      <c r="BN941" s="118">
        <v>0</v>
      </c>
      <c r="BO941" s="103"/>
      <c r="BP941">
        <f t="shared" ref="BP941:BY944" si="2375">IF($C941&lt;&gt;"",IF(D941&gt;0,1,0),0)</f>
        <v>0</v>
      </c>
      <c r="BQ941">
        <f t="shared" si="2375"/>
        <v>0</v>
      </c>
      <c r="BR941">
        <f t="shared" si="2375"/>
        <v>0</v>
      </c>
      <c r="BS941">
        <f t="shared" si="2375"/>
        <v>0</v>
      </c>
      <c r="BT941">
        <f t="shared" si="2375"/>
        <v>0</v>
      </c>
      <c r="BU941">
        <f t="shared" si="2375"/>
        <v>0</v>
      </c>
      <c r="BV941">
        <f t="shared" si="2375"/>
        <v>0</v>
      </c>
      <c r="BW941">
        <f t="shared" si="2375"/>
        <v>0</v>
      </c>
      <c r="BX941">
        <f t="shared" si="2375"/>
        <v>0</v>
      </c>
      <c r="BY941">
        <f t="shared" si="2375"/>
        <v>0</v>
      </c>
      <c r="BZ941">
        <f t="shared" ref="BZ941:CI944" si="2376">IF($C941&lt;&gt;"",IF(N941&gt;0,1,0),0)</f>
        <v>0</v>
      </c>
      <c r="CA941">
        <f t="shared" si="2376"/>
        <v>0</v>
      </c>
      <c r="CB941">
        <f t="shared" si="2376"/>
        <v>0</v>
      </c>
      <c r="CC941">
        <f t="shared" si="2376"/>
        <v>0</v>
      </c>
      <c r="CD941">
        <f t="shared" si="2376"/>
        <v>0</v>
      </c>
      <c r="CE941">
        <f t="shared" si="2376"/>
        <v>0</v>
      </c>
      <c r="CF941">
        <f t="shared" si="2376"/>
        <v>0</v>
      </c>
      <c r="CG941">
        <f t="shared" si="2376"/>
        <v>0</v>
      </c>
      <c r="CH941">
        <f t="shared" si="2376"/>
        <v>0</v>
      </c>
      <c r="CI941">
        <f t="shared" si="2376"/>
        <v>0</v>
      </c>
      <c r="CJ941">
        <f t="shared" ref="CJ941:CS944" si="2377">IF($C941&lt;&gt;"",IF(X941&gt;0,1,0),0)</f>
        <v>0</v>
      </c>
      <c r="CK941">
        <f t="shared" si="2377"/>
        <v>0</v>
      </c>
      <c r="CL941">
        <f t="shared" si="2377"/>
        <v>0</v>
      </c>
      <c r="CM941">
        <f t="shared" si="2377"/>
        <v>0</v>
      </c>
      <c r="CN941">
        <f t="shared" si="2377"/>
        <v>0</v>
      </c>
      <c r="CO941">
        <f t="shared" si="2377"/>
        <v>0</v>
      </c>
      <c r="CP941">
        <f t="shared" si="2377"/>
        <v>0</v>
      </c>
      <c r="CQ941">
        <f t="shared" si="2377"/>
        <v>0</v>
      </c>
      <c r="CR941">
        <f t="shared" si="2377"/>
        <v>0</v>
      </c>
      <c r="CS941">
        <f t="shared" si="2377"/>
        <v>0</v>
      </c>
      <c r="CT941">
        <f t="shared" ref="CT941:DC944" si="2378">IF($C941&lt;&gt;"",IF(AH941&gt;0,1,0),0)</f>
        <v>0</v>
      </c>
      <c r="CU941">
        <f t="shared" si="2378"/>
        <v>0</v>
      </c>
      <c r="CV941">
        <f t="shared" si="2378"/>
        <v>0</v>
      </c>
      <c r="CW941">
        <f t="shared" si="2378"/>
        <v>0</v>
      </c>
      <c r="CX941">
        <f t="shared" si="2378"/>
        <v>0</v>
      </c>
      <c r="CY941">
        <f t="shared" si="2378"/>
        <v>0</v>
      </c>
      <c r="CZ941">
        <f t="shared" si="2378"/>
        <v>0</v>
      </c>
      <c r="DA941">
        <f t="shared" si="2378"/>
        <v>0</v>
      </c>
      <c r="DB941">
        <f t="shared" si="2378"/>
        <v>0</v>
      </c>
      <c r="DC941">
        <f t="shared" si="2378"/>
        <v>0</v>
      </c>
      <c r="DD941">
        <f t="shared" ref="DD941:DM944" si="2379">IF($C941&lt;&gt;"",IF(AR941&gt;0,1,0),0)</f>
        <v>0</v>
      </c>
      <c r="DE941">
        <f t="shared" si="2379"/>
        <v>0</v>
      </c>
      <c r="DF941">
        <f t="shared" si="2379"/>
        <v>0</v>
      </c>
      <c r="DG941">
        <f t="shared" si="2379"/>
        <v>0</v>
      </c>
      <c r="DH941">
        <f t="shared" si="2379"/>
        <v>0</v>
      </c>
      <c r="DI941">
        <f t="shared" si="2379"/>
        <v>0</v>
      </c>
      <c r="DJ941">
        <f t="shared" si="2379"/>
        <v>0</v>
      </c>
      <c r="DK941">
        <f t="shared" si="2379"/>
        <v>0</v>
      </c>
      <c r="DL941">
        <f t="shared" si="2379"/>
        <v>0</v>
      </c>
      <c r="DM941">
        <f t="shared" si="2379"/>
        <v>0</v>
      </c>
      <c r="DN941">
        <f t="shared" ref="DN941:DW944" si="2380">IF($C941&lt;&gt;"",IF(BB941&gt;0,1,0),0)</f>
        <v>0</v>
      </c>
      <c r="DO941">
        <f t="shared" si="2380"/>
        <v>0</v>
      </c>
      <c r="DP941">
        <f t="shared" si="2380"/>
        <v>0</v>
      </c>
      <c r="DQ941">
        <f t="shared" si="2380"/>
        <v>0</v>
      </c>
      <c r="DR941">
        <f t="shared" si="2380"/>
        <v>0</v>
      </c>
      <c r="DS941">
        <f t="shared" si="2380"/>
        <v>0</v>
      </c>
      <c r="DT941">
        <f t="shared" si="2380"/>
        <v>0</v>
      </c>
      <c r="DU941">
        <f t="shared" si="2380"/>
        <v>0</v>
      </c>
      <c r="DV941">
        <f t="shared" si="2380"/>
        <v>0</v>
      </c>
      <c r="DW941">
        <f t="shared" si="2380"/>
        <v>0</v>
      </c>
      <c r="DX941">
        <f>IF($C941&lt;&gt;"",IF(BL939&gt;0,1,0),0)</f>
        <v>0</v>
      </c>
      <c r="DY941">
        <f>IF($C941&lt;&gt;"",IF(BM939&gt;0,1,0),0)</f>
        <v>0</v>
      </c>
      <c r="DZ941">
        <f>IF($C941&lt;&gt;"",IF(BN939&gt;0,1,0),0)</f>
        <v>0</v>
      </c>
    </row>
    <row r="942" spans="1:130">
      <c r="A942" s="106"/>
      <c r="B942" s="59" t="s">
        <v>202</v>
      </c>
      <c r="C942" s="96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>
        <v>11.5</v>
      </c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18"/>
      <c r="BK942" s="118"/>
      <c r="BL942" s="118">
        <v>7.4</v>
      </c>
      <c r="BM942" s="118">
        <v>16</v>
      </c>
      <c r="BN942" s="118">
        <v>0</v>
      </c>
      <c r="BO942" s="103"/>
      <c r="BP942">
        <f t="shared" si="2375"/>
        <v>0</v>
      </c>
      <c r="BQ942">
        <f t="shared" si="2375"/>
        <v>0</v>
      </c>
      <c r="BR942">
        <f t="shared" si="2375"/>
        <v>0</v>
      </c>
      <c r="BS942">
        <f t="shared" si="2375"/>
        <v>0</v>
      </c>
      <c r="BT942">
        <f t="shared" si="2375"/>
        <v>0</v>
      </c>
      <c r="BU942">
        <f t="shared" si="2375"/>
        <v>0</v>
      </c>
      <c r="BV942">
        <f t="shared" si="2375"/>
        <v>0</v>
      </c>
      <c r="BW942">
        <f t="shared" si="2375"/>
        <v>0</v>
      </c>
      <c r="BX942">
        <f t="shared" si="2375"/>
        <v>0</v>
      </c>
      <c r="BY942">
        <f t="shared" si="2375"/>
        <v>0</v>
      </c>
      <c r="BZ942">
        <f t="shared" si="2376"/>
        <v>0</v>
      </c>
      <c r="CA942">
        <f t="shared" si="2376"/>
        <v>0</v>
      </c>
      <c r="CB942">
        <f t="shared" si="2376"/>
        <v>0</v>
      </c>
      <c r="CC942">
        <f t="shared" si="2376"/>
        <v>0</v>
      </c>
      <c r="CD942">
        <f t="shared" si="2376"/>
        <v>0</v>
      </c>
      <c r="CE942">
        <f t="shared" si="2376"/>
        <v>0</v>
      </c>
      <c r="CF942">
        <f t="shared" si="2376"/>
        <v>0</v>
      </c>
      <c r="CG942">
        <f t="shared" si="2376"/>
        <v>0</v>
      </c>
      <c r="CH942">
        <f t="shared" si="2376"/>
        <v>0</v>
      </c>
      <c r="CI942">
        <f t="shared" si="2376"/>
        <v>0</v>
      </c>
      <c r="CJ942">
        <f t="shared" si="2377"/>
        <v>0</v>
      </c>
      <c r="CK942">
        <f t="shared" si="2377"/>
        <v>0</v>
      </c>
      <c r="CL942">
        <f t="shared" si="2377"/>
        <v>0</v>
      </c>
      <c r="CM942">
        <f t="shared" si="2377"/>
        <v>0</v>
      </c>
      <c r="CN942">
        <f t="shared" si="2377"/>
        <v>0</v>
      </c>
      <c r="CO942">
        <f t="shared" si="2377"/>
        <v>0</v>
      </c>
      <c r="CP942">
        <f t="shared" si="2377"/>
        <v>0</v>
      </c>
      <c r="CQ942">
        <f t="shared" si="2377"/>
        <v>0</v>
      </c>
      <c r="CR942">
        <f t="shared" si="2377"/>
        <v>0</v>
      </c>
      <c r="CS942">
        <f t="shared" si="2377"/>
        <v>0</v>
      </c>
      <c r="CT942">
        <f t="shared" si="2378"/>
        <v>0</v>
      </c>
      <c r="CU942">
        <f t="shared" si="2378"/>
        <v>0</v>
      </c>
      <c r="CV942">
        <f t="shared" si="2378"/>
        <v>0</v>
      </c>
      <c r="CW942">
        <f t="shared" si="2378"/>
        <v>0</v>
      </c>
      <c r="CX942">
        <f t="shared" si="2378"/>
        <v>0</v>
      </c>
      <c r="CY942">
        <f t="shared" si="2378"/>
        <v>0</v>
      </c>
      <c r="CZ942">
        <f t="shared" si="2378"/>
        <v>0</v>
      </c>
      <c r="DA942">
        <f t="shared" si="2378"/>
        <v>0</v>
      </c>
      <c r="DB942">
        <f t="shared" si="2378"/>
        <v>0</v>
      </c>
      <c r="DC942">
        <f t="shared" si="2378"/>
        <v>0</v>
      </c>
      <c r="DD942">
        <f t="shared" si="2379"/>
        <v>0</v>
      </c>
      <c r="DE942">
        <f t="shared" si="2379"/>
        <v>0</v>
      </c>
      <c r="DF942">
        <f t="shared" si="2379"/>
        <v>0</v>
      </c>
      <c r="DG942">
        <f t="shared" si="2379"/>
        <v>0</v>
      </c>
      <c r="DH942">
        <f t="shared" si="2379"/>
        <v>0</v>
      </c>
      <c r="DI942">
        <f t="shared" si="2379"/>
        <v>0</v>
      </c>
      <c r="DJ942">
        <f t="shared" si="2379"/>
        <v>0</v>
      </c>
      <c r="DK942">
        <f t="shared" si="2379"/>
        <v>0</v>
      </c>
      <c r="DL942">
        <f t="shared" si="2379"/>
        <v>0</v>
      </c>
      <c r="DM942">
        <f t="shared" si="2379"/>
        <v>0</v>
      </c>
      <c r="DN942">
        <f t="shared" si="2380"/>
        <v>0</v>
      </c>
      <c r="DO942">
        <f t="shared" si="2380"/>
        <v>0</v>
      </c>
      <c r="DP942">
        <f t="shared" si="2380"/>
        <v>0</v>
      </c>
      <c r="DQ942">
        <f t="shared" si="2380"/>
        <v>0</v>
      </c>
      <c r="DR942">
        <f t="shared" si="2380"/>
        <v>0</v>
      </c>
      <c r="DS942">
        <f t="shared" si="2380"/>
        <v>0</v>
      </c>
      <c r="DT942">
        <f t="shared" si="2380"/>
        <v>0</v>
      </c>
      <c r="DU942">
        <f t="shared" si="2380"/>
        <v>0</v>
      </c>
      <c r="DV942">
        <f t="shared" si="2380"/>
        <v>0</v>
      </c>
      <c r="DW942">
        <f t="shared" si="2380"/>
        <v>0</v>
      </c>
      <c r="DX942">
        <f t="shared" ref="DX942:DZ944" si="2381">IF($C942&lt;&gt;"",IF(BL941&gt;0,1,0),0)</f>
        <v>0</v>
      </c>
      <c r="DY942">
        <f t="shared" si="2381"/>
        <v>0</v>
      </c>
      <c r="DZ942">
        <f t="shared" si="2381"/>
        <v>0</v>
      </c>
    </row>
    <row r="943" spans="1:130">
      <c r="A943" s="106"/>
      <c r="B943" s="59" t="s">
        <v>3</v>
      </c>
      <c r="C943" s="96"/>
      <c r="D943" s="18"/>
      <c r="E943" s="18"/>
      <c r="F943" s="18">
        <v>0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18">
        <v>0</v>
      </c>
      <c r="N943" s="18">
        <v>0</v>
      </c>
      <c r="O943" s="18">
        <v>0</v>
      </c>
      <c r="P943" s="18">
        <v>0</v>
      </c>
      <c r="Q943" s="18">
        <v>0</v>
      </c>
      <c r="R943" s="18">
        <v>0</v>
      </c>
      <c r="S943" s="18">
        <v>0</v>
      </c>
      <c r="T943" s="18">
        <v>0</v>
      </c>
      <c r="U943" s="18">
        <v>0</v>
      </c>
      <c r="V943" s="18">
        <v>0</v>
      </c>
      <c r="W943" s="18">
        <v>0</v>
      </c>
      <c r="X943" s="18">
        <v>0</v>
      </c>
      <c r="Y943" s="18">
        <v>0.65900000000000003</v>
      </c>
      <c r="Z943" s="18">
        <v>2.1709999999999998</v>
      </c>
      <c r="AA943" s="18">
        <v>2.7569999999999997</v>
      </c>
      <c r="AB943" s="18">
        <v>1.5609999999999999</v>
      </c>
      <c r="AC943" s="18">
        <v>1.69</v>
      </c>
      <c r="AD943" s="18">
        <v>0</v>
      </c>
      <c r="AE943" s="18">
        <v>0</v>
      </c>
      <c r="AF943" s="18">
        <v>4.8000000000000001E-2</v>
      </c>
      <c r="AG943" s="18">
        <v>0.14799999999999999</v>
      </c>
      <c r="AH943" s="18">
        <v>0</v>
      </c>
      <c r="AI943" s="18">
        <v>7.0000000000000001E-3</v>
      </c>
      <c r="AJ943" s="18">
        <v>0</v>
      </c>
      <c r="AK943" s="18">
        <v>0.28500000000000003</v>
      </c>
      <c r="AL943" s="18">
        <v>0</v>
      </c>
      <c r="AM943" s="18">
        <v>0</v>
      </c>
      <c r="AN943" s="18">
        <v>3.0000000000000001E-3</v>
      </c>
      <c r="AO943" s="18">
        <v>1.7000000000000001E-2</v>
      </c>
      <c r="AP943" s="18">
        <v>0</v>
      </c>
      <c r="AQ943" s="18">
        <v>0</v>
      </c>
      <c r="AR943" s="18">
        <v>0</v>
      </c>
      <c r="AS943" s="18">
        <v>2.37951E-2</v>
      </c>
      <c r="AT943" s="18">
        <v>5.6629800000000001E-2</v>
      </c>
      <c r="AU943" s="18">
        <v>0</v>
      </c>
      <c r="AV943" s="18">
        <v>0</v>
      </c>
      <c r="AW943" s="18">
        <v>0</v>
      </c>
      <c r="AX943" s="18">
        <v>0</v>
      </c>
      <c r="AY943" s="18">
        <v>0</v>
      </c>
      <c r="AZ943" s="18">
        <v>0</v>
      </c>
      <c r="BA943" s="18">
        <v>9.3633999999999992E-3</v>
      </c>
      <c r="BB943" s="18">
        <v>0</v>
      </c>
      <c r="BC943" s="18">
        <v>0</v>
      </c>
      <c r="BD943" s="18">
        <v>6.69E-4</v>
      </c>
      <c r="BE943" s="18">
        <v>0</v>
      </c>
      <c r="BF943" s="18">
        <v>0</v>
      </c>
      <c r="BG943" s="18">
        <v>0</v>
      </c>
      <c r="BH943" s="18">
        <v>0</v>
      </c>
      <c r="BI943" s="18">
        <v>0</v>
      </c>
      <c r="BJ943" s="118">
        <v>0</v>
      </c>
      <c r="BK943" s="118">
        <v>0</v>
      </c>
      <c r="BL943" s="118">
        <v>1</v>
      </c>
      <c r="BM943" s="118">
        <v>0</v>
      </c>
      <c r="BN943" s="118">
        <v>0</v>
      </c>
      <c r="BO943" s="103"/>
      <c r="BP943">
        <f t="shared" si="2375"/>
        <v>0</v>
      </c>
      <c r="BQ943">
        <f t="shared" si="2375"/>
        <v>0</v>
      </c>
      <c r="BR943">
        <f t="shared" si="2375"/>
        <v>0</v>
      </c>
      <c r="BS943">
        <f t="shared" si="2375"/>
        <v>0</v>
      </c>
      <c r="BT943">
        <f t="shared" si="2375"/>
        <v>0</v>
      </c>
      <c r="BU943">
        <f t="shared" si="2375"/>
        <v>0</v>
      </c>
      <c r="BV943">
        <f t="shared" si="2375"/>
        <v>0</v>
      </c>
      <c r="BW943">
        <f t="shared" si="2375"/>
        <v>0</v>
      </c>
      <c r="BX943">
        <f t="shared" si="2375"/>
        <v>0</v>
      </c>
      <c r="BY943">
        <f t="shared" si="2375"/>
        <v>0</v>
      </c>
      <c r="BZ943">
        <f t="shared" si="2376"/>
        <v>0</v>
      </c>
      <c r="CA943">
        <f t="shared" si="2376"/>
        <v>0</v>
      </c>
      <c r="CB943">
        <f t="shared" si="2376"/>
        <v>0</v>
      </c>
      <c r="CC943">
        <f t="shared" si="2376"/>
        <v>0</v>
      </c>
      <c r="CD943">
        <f t="shared" si="2376"/>
        <v>0</v>
      </c>
      <c r="CE943">
        <f t="shared" si="2376"/>
        <v>0</v>
      </c>
      <c r="CF943">
        <f t="shared" si="2376"/>
        <v>0</v>
      </c>
      <c r="CG943">
        <f t="shared" si="2376"/>
        <v>0</v>
      </c>
      <c r="CH943">
        <f t="shared" si="2376"/>
        <v>0</v>
      </c>
      <c r="CI943">
        <f t="shared" si="2376"/>
        <v>0</v>
      </c>
      <c r="CJ943">
        <f t="shared" si="2377"/>
        <v>0</v>
      </c>
      <c r="CK943">
        <f t="shared" si="2377"/>
        <v>0</v>
      </c>
      <c r="CL943">
        <f t="shared" si="2377"/>
        <v>0</v>
      </c>
      <c r="CM943">
        <f t="shared" si="2377"/>
        <v>0</v>
      </c>
      <c r="CN943">
        <f t="shared" si="2377"/>
        <v>0</v>
      </c>
      <c r="CO943">
        <f t="shared" si="2377"/>
        <v>0</v>
      </c>
      <c r="CP943">
        <f t="shared" si="2377"/>
        <v>0</v>
      </c>
      <c r="CQ943">
        <f t="shared" si="2377"/>
        <v>0</v>
      </c>
      <c r="CR943">
        <f t="shared" si="2377"/>
        <v>0</v>
      </c>
      <c r="CS943">
        <f t="shared" si="2377"/>
        <v>0</v>
      </c>
      <c r="CT943">
        <f t="shared" si="2378"/>
        <v>0</v>
      </c>
      <c r="CU943">
        <f t="shared" si="2378"/>
        <v>0</v>
      </c>
      <c r="CV943">
        <f t="shared" si="2378"/>
        <v>0</v>
      </c>
      <c r="CW943">
        <f t="shared" si="2378"/>
        <v>0</v>
      </c>
      <c r="CX943">
        <f t="shared" si="2378"/>
        <v>0</v>
      </c>
      <c r="CY943">
        <f t="shared" si="2378"/>
        <v>0</v>
      </c>
      <c r="CZ943">
        <f t="shared" si="2378"/>
        <v>0</v>
      </c>
      <c r="DA943">
        <f t="shared" si="2378"/>
        <v>0</v>
      </c>
      <c r="DB943">
        <f t="shared" si="2378"/>
        <v>0</v>
      </c>
      <c r="DC943">
        <f t="shared" si="2378"/>
        <v>0</v>
      </c>
      <c r="DD943">
        <f t="shared" si="2379"/>
        <v>0</v>
      </c>
      <c r="DE943">
        <f t="shared" si="2379"/>
        <v>0</v>
      </c>
      <c r="DF943">
        <f t="shared" si="2379"/>
        <v>0</v>
      </c>
      <c r="DG943">
        <f t="shared" si="2379"/>
        <v>0</v>
      </c>
      <c r="DH943">
        <f t="shared" si="2379"/>
        <v>0</v>
      </c>
      <c r="DI943">
        <f t="shared" si="2379"/>
        <v>0</v>
      </c>
      <c r="DJ943">
        <f t="shared" si="2379"/>
        <v>0</v>
      </c>
      <c r="DK943">
        <f t="shared" si="2379"/>
        <v>0</v>
      </c>
      <c r="DL943">
        <f t="shared" si="2379"/>
        <v>0</v>
      </c>
      <c r="DM943">
        <f t="shared" si="2379"/>
        <v>0</v>
      </c>
      <c r="DN943">
        <f t="shared" si="2380"/>
        <v>0</v>
      </c>
      <c r="DO943">
        <f t="shared" si="2380"/>
        <v>0</v>
      </c>
      <c r="DP943">
        <f t="shared" si="2380"/>
        <v>0</v>
      </c>
      <c r="DQ943">
        <f t="shared" si="2380"/>
        <v>0</v>
      </c>
      <c r="DR943">
        <f t="shared" si="2380"/>
        <v>0</v>
      </c>
      <c r="DS943">
        <f t="shared" si="2380"/>
        <v>0</v>
      </c>
      <c r="DT943">
        <f t="shared" si="2380"/>
        <v>0</v>
      </c>
      <c r="DU943">
        <f t="shared" si="2380"/>
        <v>0</v>
      </c>
      <c r="DV943">
        <f t="shared" si="2380"/>
        <v>0</v>
      </c>
      <c r="DW943">
        <f t="shared" si="2380"/>
        <v>0</v>
      </c>
      <c r="DX943">
        <f t="shared" si="2381"/>
        <v>0</v>
      </c>
      <c r="DY943">
        <f t="shared" si="2381"/>
        <v>0</v>
      </c>
      <c r="DZ943">
        <f t="shared" si="2381"/>
        <v>0</v>
      </c>
    </row>
    <row r="944" spans="1:130">
      <c r="A944" s="106"/>
      <c r="B944" s="59" t="s">
        <v>205</v>
      </c>
      <c r="C944" s="96"/>
      <c r="D944" s="18"/>
      <c r="E944" s="18"/>
      <c r="F944" s="18">
        <v>0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18">
        <v>0</v>
      </c>
      <c r="N944" s="18">
        <v>0</v>
      </c>
      <c r="O944" s="18">
        <v>0</v>
      </c>
      <c r="P944" s="18">
        <v>0</v>
      </c>
      <c r="Q944" s="18">
        <v>0</v>
      </c>
      <c r="R944" s="18">
        <v>0.35</v>
      </c>
      <c r="S944" s="18">
        <v>0</v>
      </c>
      <c r="T944" s="18">
        <v>0</v>
      </c>
      <c r="U944" s="18">
        <v>0</v>
      </c>
      <c r="V944" s="18">
        <v>0</v>
      </c>
      <c r="W944" s="18">
        <v>0</v>
      </c>
      <c r="X944" s="18">
        <v>0</v>
      </c>
      <c r="Y944" s="18">
        <v>0</v>
      </c>
      <c r="Z944" s="18">
        <v>0</v>
      </c>
      <c r="AA944" s="18">
        <v>0</v>
      </c>
      <c r="AB944" s="18">
        <v>0</v>
      </c>
      <c r="AC944" s="18">
        <v>0</v>
      </c>
      <c r="AD944" s="18">
        <v>0</v>
      </c>
      <c r="AE944" s="18">
        <v>0</v>
      </c>
      <c r="AF944" s="18">
        <v>0</v>
      </c>
      <c r="AG944" s="18">
        <v>0</v>
      </c>
      <c r="AH944" s="18">
        <v>0</v>
      </c>
      <c r="AI944" s="18">
        <v>0</v>
      </c>
      <c r="AJ944" s="18">
        <v>0</v>
      </c>
      <c r="AK944" s="18">
        <v>1.7000000000000001E-2</v>
      </c>
      <c r="AL944" s="18">
        <v>0</v>
      </c>
      <c r="AM944" s="18">
        <v>0</v>
      </c>
      <c r="AN944" s="18">
        <v>0</v>
      </c>
      <c r="AO944" s="18">
        <v>0</v>
      </c>
      <c r="AP944" s="18">
        <v>0</v>
      </c>
      <c r="AQ944" s="18">
        <v>0</v>
      </c>
      <c r="AR944" s="18">
        <v>0</v>
      </c>
      <c r="AS944" s="18">
        <v>0</v>
      </c>
      <c r="AT944" s="18">
        <v>0</v>
      </c>
      <c r="AU944" s="18">
        <v>0</v>
      </c>
      <c r="AV944" s="18">
        <v>0</v>
      </c>
      <c r="AW944" s="18">
        <v>0</v>
      </c>
      <c r="AX944" s="18">
        <v>0</v>
      </c>
      <c r="AY944" s="18">
        <v>0</v>
      </c>
      <c r="AZ944" s="18">
        <v>0</v>
      </c>
      <c r="BA944" s="18">
        <v>0</v>
      </c>
      <c r="BB944" s="18">
        <v>0</v>
      </c>
      <c r="BC944" s="18">
        <v>0</v>
      </c>
      <c r="BD944" s="18">
        <v>0</v>
      </c>
      <c r="BE944" s="18">
        <v>0</v>
      </c>
      <c r="BF944" s="18">
        <v>0</v>
      </c>
      <c r="BG944" s="18">
        <v>0</v>
      </c>
      <c r="BH944" s="18">
        <v>0</v>
      </c>
      <c r="BI944" s="18">
        <v>0</v>
      </c>
      <c r="BJ944" s="118">
        <v>0</v>
      </c>
      <c r="BK944" s="118">
        <v>0</v>
      </c>
      <c r="BL944" s="118">
        <v>0</v>
      </c>
      <c r="BM944" s="118">
        <v>0</v>
      </c>
      <c r="BN944" s="118">
        <v>0</v>
      </c>
      <c r="BO944" s="103"/>
      <c r="BP944">
        <f t="shared" si="2375"/>
        <v>0</v>
      </c>
      <c r="BQ944">
        <f t="shared" si="2375"/>
        <v>0</v>
      </c>
      <c r="BR944">
        <f t="shared" si="2375"/>
        <v>0</v>
      </c>
      <c r="BS944">
        <f t="shared" si="2375"/>
        <v>0</v>
      </c>
      <c r="BT944">
        <f t="shared" si="2375"/>
        <v>0</v>
      </c>
      <c r="BU944">
        <f t="shared" si="2375"/>
        <v>0</v>
      </c>
      <c r="BV944">
        <f t="shared" si="2375"/>
        <v>0</v>
      </c>
      <c r="BW944">
        <f t="shared" si="2375"/>
        <v>0</v>
      </c>
      <c r="BX944">
        <f t="shared" si="2375"/>
        <v>0</v>
      </c>
      <c r="BY944">
        <f t="shared" si="2375"/>
        <v>0</v>
      </c>
      <c r="BZ944">
        <f t="shared" si="2376"/>
        <v>0</v>
      </c>
      <c r="CA944">
        <f t="shared" si="2376"/>
        <v>0</v>
      </c>
      <c r="CB944">
        <f t="shared" si="2376"/>
        <v>0</v>
      </c>
      <c r="CC944">
        <f t="shared" si="2376"/>
        <v>0</v>
      </c>
      <c r="CD944">
        <f t="shared" si="2376"/>
        <v>0</v>
      </c>
      <c r="CE944">
        <f t="shared" si="2376"/>
        <v>0</v>
      </c>
      <c r="CF944">
        <f t="shared" si="2376"/>
        <v>0</v>
      </c>
      <c r="CG944">
        <f t="shared" si="2376"/>
        <v>0</v>
      </c>
      <c r="CH944">
        <f t="shared" si="2376"/>
        <v>0</v>
      </c>
      <c r="CI944">
        <f t="shared" si="2376"/>
        <v>0</v>
      </c>
      <c r="CJ944">
        <f t="shared" si="2377"/>
        <v>0</v>
      </c>
      <c r="CK944">
        <f t="shared" si="2377"/>
        <v>0</v>
      </c>
      <c r="CL944">
        <f t="shared" si="2377"/>
        <v>0</v>
      </c>
      <c r="CM944">
        <f t="shared" si="2377"/>
        <v>0</v>
      </c>
      <c r="CN944">
        <f t="shared" si="2377"/>
        <v>0</v>
      </c>
      <c r="CO944">
        <f t="shared" si="2377"/>
        <v>0</v>
      </c>
      <c r="CP944">
        <f t="shared" si="2377"/>
        <v>0</v>
      </c>
      <c r="CQ944">
        <f t="shared" si="2377"/>
        <v>0</v>
      </c>
      <c r="CR944">
        <f t="shared" si="2377"/>
        <v>0</v>
      </c>
      <c r="CS944">
        <f t="shared" si="2377"/>
        <v>0</v>
      </c>
      <c r="CT944">
        <f t="shared" si="2378"/>
        <v>0</v>
      </c>
      <c r="CU944">
        <f t="shared" si="2378"/>
        <v>0</v>
      </c>
      <c r="CV944">
        <f t="shared" si="2378"/>
        <v>0</v>
      </c>
      <c r="CW944">
        <f t="shared" si="2378"/>
        <v>0</v>
      </c>
      <c r="CX944">
        <f t="shared" si="2378"/>
        <v>0</v>
      </c>
      <c r="CY944">
        <f t="shared" si="2378"/>
        <v>0</v>
      </c>
      <c r="CZ944">
        <f t="shared" si="2378"/>
        <v>0</v>
      </c>
      <c r="DA944">
        <f t="shared" si="2378"/>
        <v>0</v>
      </c>
      <c r="DB944">
        <f t="shared" si="2378"/>
        <v>0</v>
      </c>
      <c r="DC944">
        <f t="shared" si="2378"/>
        <v>0</v>
      </c>
      <c r="DD944">
        <f t="shared" si="2379"/>
        <v>0</v>
      </c>
      <c r="DE944">
        <f t="shared" si="2379"/>
        <v>0</v>
      </c>
      <c r="DF944">
        <f t="shared" si="2379"/>
        <v>0</v>
      </c>
      <c r="DG944">
        <f t="shared" si="2379"/>
        <v>0</v>
      </c>
      <c r="DH944">
        <f t="shared" si="2379"/>
        <v>0</v>
      </c>
      <c r="DI944">
        <f t="shared" si="2379"/>
        <v>0</v>
      </c>
      <c r="DJ944">
        <f t="shared" si="2379"/>
        <v>0</v>
      </c>
      <c r="DK944">
        <f t="shared" si="2379"/>
        <v>0</v>
      </c>
      <c r="DL944">
        <f t="shared" si="2379"/>
        <v>0</v>
      </c>
      <c r="DM944">
        <f t="shared" si="2379"/>
        <v>0</v>
      </c>
      <c r="DN944">
        <f t="shared" si="2380"/>
        <v>0</v>
      </c>
      <c r="DO944">
        <f t="shared" si="2380"/>
        <v>0</v>
      </c>
      <c r="DP944">
        <f t="shared" si="2380"/>
        <v>0</v>
      </c>
      <c r="DQ944">
        <f t="shared" si="2380"/>
        <v>0</v>
      </c>
      <c r="DR944">
        <f t="shared" si="2380"/>
        <v>0</v>
      </c>
      <c r="DS944">
        <f t="shared" si="2380"/>
        <v>0</v>
      </c>
      <c r="DT944">
        <f t="shared" si="2380"/>
        <v>0</v>
      </c>
      <c r="DU944">
        <f t="shared" si="2380"/>
        <v>0</v>
      </c>
      <c r="DV944">
        <f t="shared" si="2380"/>
        <v>0</v>
      </c>
      <c r="DW944">
        <f t="shared" si="2380"/>
        <v>0</v>
      </c>
      <c r="DX944">
        <f t="shared" si="2381"/>
        <v>0</v>
      </c>
      <c r="DY944">
        <f t="shared" si="2381"/>
        <v>0</v>
      </c>
      <c r="DZ944">
        <f t="shared" si="2381"/>
        <v>0</v>
      </c>
    </row>
    <row r="945" spans="1:130" ht="15.75">
      <c r="A945" s="106" t="str">
        <f>IF(LEFT(B949,1)&lt;&gt;"",IF(LEFT(B949,1)&lt;&gt;" ",COUNT($A$66:A943)+1,""),"")</f>
        <v/>
      </c>
      <c r="B945" s="37"/>
      <c r="C945" s="96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H945" s="31"/>
      <c r="AI945" s="31"/>
      <c r="AJ945" s="31"/>
      <c r="AK945" s="31"/>
      <c r="AL945" s="31"/>
      <c r="AM945" s="31"/>
      <c r="AN945" s="31"/>
      <c r="AO945" s="31"/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  <c r="AZ945" s="31"/>
      <c r="BA945" s="31"/>
      <c r="BB945" s="31"/>
      <c r="BC945" s="31"/>
      <c r="BD945" s="31"/>
      <c r="BE945" s="31"/>
      <c r="BF945" s="18"/>
      <c r="BG945" s="31"/>
      <c r="BH945" s="2"/>
      <c r="BI945" s="2"/>
      <c r="BJ945" s="2"/>
      <c r="BK945" s="2"/>
      <c r="BL945" s="22"/>
      <c r="BM945" s="2"/>
      <c r="BN945" s="2"/>
      <c r="BO945" s="103"/>
    </row>
    <row r="946" spans="1:130">
      <c r="A946" s="105">
        <f>IF(LEFT(B946,1)&lt;&gt;"",IF(LEFT(B946,1)&lt;&gt;" ",COUNT($A$66:A945)+1,""),"")</f>
        <v>122</v>
      </c>
      <c r="B946" s="21" t="s">
        <v>127</v>
      </c>
      <c r="C946" s="96">
        <v>3</v>
      </c>
      <c r="D946" s="18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>
        <f>SUM(S947:S952)</f>
        <v>0</v>
      </c>
      <c r="T946" s="9">
        <f t="shared" ref="T946:BN946" si="2382">SUM(T947:T952)</f>
        <v>0</v>
      </c>
      <c r="U946" s="9">
        <f t="shared" si="2382"/>
        <v>0</v>
      </c>
      <c r="V946" s="9">
        <f t="shared" si="2382"/>
        <v>0</v>
      </c>
      <c r="W946" s="9">
        <f t="shared" si="2382"/>
        <v>0</v>
      </c>
      <c r="X946" s="9">
        <f t="shared" si="2382"/>
        <v>0</v>
      </c>
      <c r="Y946" s="9">
        <f t="shared" si="2382"/>
        <v>0</v>
      </c>
      <c r="Z946" s="9">
        <f t="shared" si="2382"/>
        <v>0</v>
      </c>
      <c r="AA946" s="9">
        <f t="shared" si="2382"/>
        <v>1.9285900000000002E-2</v>
      </c>
      <c r="AB946" s="9">
        <f t="shared" si="2382"/>
        <v>0.4553046</v>
      </c>
      <c r="AC946" s="9">
        <f t="shared" si="2382"/>
        <v>2.9858618000000003</v>
      </c>
      <c r="AD946" s="9">
        <f t="shared" si="2382"/>
        <v>6.3043014999999993</v>
      </c>
      <c r="AE946" s="9">
        <f t="shared" si="2382"/>
        <v>15.9569616</v>
      </c>
      <c r="AF946" s="9">
        <f t="shared" si="2382"/>
        <v>21.740310900000001</v>
      </c>
      <c r="AG946" s="9">
        <f t="shared" si="2382"/>
        <v>28.293359100000004</v>
      </c>
      <c r="AH946" s="9">
        <f t="shared" si="2382"/>
        <v>37.037067499999999</v>
      </c>
      <c r="AI946" s="9">
        <f t="shared" si="2382"/>
        <v>44.598944200000005</v>
      </c>
      <c r="AJ946" s="9">
        <f t="shared" si="2382"/>
        <v>52.907265599999988</v>
      </c>
      <c r="AK946" s="9">
        <f t="shared" si="2382"/>
        <v>59.717519799999998</v>
      </c>
      <c r="AL946" s="9">
        <f t="shared" si="2382"/>
        <v>65.326947500000003</v>
      </c>
      <c r="AM946" s="9">
        <f t="shared" si="2382"/>
        <v>71.510799900000009</v>
      </c>
      <c r="AN946" s="9">
        <f t="shared" si="2382"/>
        <v>28.789957699999999</v>
      </c>
      <c r="AO946" s="9">
        <f t="shared" si="2382"/>
        <v>32.738099200000001</v>
      </c>
      <c r="AP946" s="9">
        <f t="shared" si="2382"/>
        <v>38.678877999999997</v>
      </c>
      <c r="AQ946" s="9">
        <f t="shared" si="2382"/>
        <v>100.6439178</v>
      </c>
      <c r="AR946" s="9">
        <f t="shared" si="2382"/>
        <v>83.546815600000002</v>
      </c>
      <c r="AS946" s="9">
        <f t="shared" si="2382"/>
        <v>61.666439699999998</v>
      </c>
      <c r="AT946" s="9">
        <f t="shared" si="2382"/>
        <v>62.038650200000006</v>
      </c>
      <c r="AU946" s="9">
        <f t="shared" si="2382"/>
        <v>66.736383799999999</v>
      </c>
      <c r="AV946" s="9">
        <f t="shared" si="2382"/>
        <v>72.417548299999993</v>
      </c>
      <c r="AW946" s="9">
        <f t="shared" si="2382"/>
        <v>74.08708857031634</v>
      </c>
      <c r="AX946" s="9">
        <f t="shared" si="2382"/>
        <v>89.128402642919113</v>
      </c>
      <c r="AY946" s="9">
        <f t="shared" si="2382"/>
        <v>79.899718300000004</v>
      </c>
      <c r="AZ946" s="9">
        <f t="shared" si="2382"/>
        <v>76.873593499999998</v>
      </c>
      <c r="BA946" s="9">
        <f t="shared" si="2382"/>
        <v>69.324387700000003</v>
      </c>
      <c r="BB946" s="9">
        <f t="shared" si="2382"/>
        <v>73.642555999999999</v>
      </c>
      <c r="BC946" s="9">
        <f t="shared" si="2382"/>
        <v>75.457731499999994</v>
      </c>
      <c r="BD946" s="9">
        <f t="shared" si="2382"/>
        <v>72.994363100000001</v>
      </c>
      <c r="BE946" s="9">
        <f t="shared" si="2382"/>
        <v>74.022832399999999</v>
      </c>
      <c r="BF946" s="9">
        <f t="shared" si="2382"/>
        <v>75.036281000000002</v>
      </c>
      <c r="BG946" s="9">
        <f t="shared" si="2382"/>
        <v>74.749987399999995</v>
      </c>
      <c r="BH946" s="9">
        <f t="shared" si="2382"/>
        <v>77.721420800000004</v>
      </c>
      <c r="BI946" s="9">
        <f t="shared" si="2382"/>
        <v>79.247649300000006</v>
      </c>
      <c r="BJ946" s="9">
        <f t="shared" si="2382"/>
        <v>78.726898899999995</v>
      </c>
      <c r="BK946" s="9">
        <f t="shared" si="2382"/>
        <v>58.948160399999999</v>
      </c>
      <c r="BL946" s="9">
        <f t="shared" si="2382"/>
        <v>69.3107021</v>
      </c>
      <c r="BM946" s="9">
        <f t="shared" si="2382"/>
        <v>70.012729399999998</v>
      </c>
      <c r="BN946" s="9">
        <f t="shared" si="2382"/>
        <v>279</v>
      </c>
      <c r="BO946" s="103"/>
      <c r="BP946">
        <f t="shared" ref="BP946:BY953" si="2383">IF($C946&lt;&gt;"",IF(D946&gt;0,1,0),0)</f>
        <v>0</v>
      </c>
      <c r="BQ946">
        <f t="shared" si="2383"/>
        <v>0</v>
      </c>
      <c r="BR946">
        <f t="shared" si="2383"/>
        <v>0</v>
      </c>
      <c r="BS946">
        <f t="shared" si="2383"/>
        <v>0</v>
      </c>
      <c r="BT946">
        <f t="shared" si="2383"/>
        <v>0</v>
      </c>
      <c r="BU946">
        <f t="shared" si="2383"/>
        <v>0</v>
      </c>
      <c r="BV946">
        <f t="shared" si="2383"/>
        <v>0</v>
      </c>
      <c r="BW946">
        <f t="shared" si="2383"/>
        <v>0</v>
      </c>
      <c r="BX946">
        <f t="shared" si="2383"/>
        <v>0</v>
      </c>
      <c r="BY946">
        <f t="shared" si="2383"/>
        <v>0</v>
      </c>
      <c r="BZ946">
        <f t="shared" ref="BZ946:CI953" si="2384">IF($C946&lt;&gt;"",IF(N946&gt;0,1,0),0)</f>
        <v>0</v>
      </c>
      <c r="CA946">
        <f t="shared" si="2384"/>
        <v>0</v>
      </c>
      <c r="CB946">
        <f t="shared" si="2384"/>
        <v>0</v>
      </c>
      <c r="CC946">
        <f t="shared" si="2384"/>
        <v>0</v>
      </c>
      <c r="CD946">
        <f t="shared" si="2384"/>
        <v>0</v>
      </c>
      <c r="CE946">
        <f t="shared" si="2384"/>
        <v>0</v>
      </c>
      <c r="CF946">
        <f t="shared" si="2384"/>
        <v>0</v>
      </c>
      <c r="CG946">
        <f t="shared" si="2384"/>
        <v>0</v>
      </c>
      <c r="CH946">
        <f t="shared" si="2384"/>
        <v>0</v>
      </c>
      <c r="CI946">
        <f t="shared" si="2384"/>
        <v>0</v>
      </c>
      <c r="CJ946">
        <f t="shared" ref="CJ946:CS953" si="2385">IF($C946&lt;&gt;"",IF(X946&gt;0,1,0),0)</f>
        <v>0</v>
      </c>
      <c r="CK946">
        <f t="shared" si="2385"/>
        <v>0</v>
      </c>
      <c r="CL946">
        <f t="shared" si="2385"/>
        <v>0</v>
      </c>
      <c r="CM946">
        <f t="shared" si="2385"/>
        <v>1</v>
      </c>
      <c r="CN946">
        <f t="shared" si="2385"/>
        <v>1</v>
      </c>
      <c r="CO946">
        <f t="shared" si="2385"/>
        <v>1</v>
      </c>
      <c r="CP946">
        <f t="shared" si="2385"/>
        <v>1</v>
      </c>
      <c r="CQ946">
        <f t="shared" si="2385"/>
        <v>1</v>
      </c>
      <c r="CR946">
        <f t="shared" si="2385"/>
        <v>1</v>
      </c>
      <c r="CS946">
        <f t="shared" si="2385"/>
        <v>1</v>
      </c>
      <c r="CT946">
        <f t="shared" ref="CT946:DC953" si="2386">IF($C946&lt;&gt;"",IF(AH946&gt;0,1,0),0)</f>
        <v>1</v>
      </c>
      <c r="CU946">
        <f t="shared" si="2386"/>
        <v>1</v>
      </c>
      <c r="CV946">
        <f t="shared" si="2386"/>
        <v>1</v>
      </c>
      <c r="CW946">
        <f t="shared" si="2386"/>
        <v>1</v>
      </c>
      <c r="CX946">
        <f t="shared" si="2386"/>
        <v>1</v>
      </c>
      <c r="CY946">
        <f t="shared" si="2386"/>
        <v>1</v>
      </c>
      <c r="CZ946">
        <f t="shared" si="2386"/>
        <v>1</v>
      </c>
      <c r="DA946">
        <f t="shared" si="2386"/>
        <v>1</v>
      </c>
      <c r="DB946">
        <f t="shared" si="2386"/>
        <v>1</v>
      </c>
      <c r="DC946">
        <f t="shared" si="2386"/>
        <v>1</v>
      </c>
      <c r="DD946">
        <f t="shared" ref="DD946:DM953" si="2387">IF($C946&lt;&gt;"",IF(AR946&gt;0,1,0),0)</f>
        <v>1</v>
      </c>
      <c r="DE946">
        <f t="shared" si="2387"/>
        <v>1</v>
      </c>
      <c r="DF946">
        <f t="shared" si="2387"/>
        <v>1</v>
      </c>
      <c r="DG946">
        <f t="shared" si="2387"/>
        <v>1</v>
      </c>
      <c r="DH946">
        <f t="shared" si="2387"/>
        <v>1</v>
      </c>
      <c r="DI946">
        <f t="shared" si="2387"/>
        <v>1</v>
      </c>
      <c r="DJ946">
        <f t="shared" si="2387"/>
        <v>1</v>
      </c>
      <c r="DK946">
        <f t="shared" si="2387"/>
        <v>1</v>
      </c>
      <c r="DL946">
        <f t="shared" si="2387"/>
        <v>1</v>
      </c>
      <c r="DM946">
        <f t="shared" si="2387"/>
        <v>1</v>
      </c>
      <c r="DN946">
        <f t="shared" ref="DN946:DW953" si="2388">IF($C946&lt;&gt;"",IF(BB946&gt;0,1,0),0)</f>
        <v>1</v>
      </c>
      <c r="DO946">
        <f t="shared" si="2388"/>
        <v>1</v>
      </c>
      <c r="DP946">
        <f t="shared" si="2388"/>
        <v>1</v>
      </c>
      <c r="DQ946">
        <f t="shared" si="2388"/>
        <v>1</v>
      </c>
      <c r="DR946">
        <f t="shared" si="2388"/>
        <v>1</v>
      </c>
      <c r="DS946">
        <f t="shared" si="2388"/>
        <v>1</v>
      </c>
      <c r="DT946">
        <f t="shared" si="2388"/>
        <v>1</v>
      </c>
      <c r="DU946">
        <f t="shared" si="2388"/>
        <v>1</v>
      </c>
      <c r="DV946">
        <f t="shared" si="2388"/>
        <v>1</v>
      </c>
      <c r="DW946">
        <f t="shared" si="2388"/>
        <v>1</v>
      </c>
      <c r="DX946">
        <f t="shared" ref="DX946:DZ953" si="2389">IF($C946&lt;&gt;"",IF(BL946&gt;0,1,0),0)</f>
        <v>1</v>
      </c>
      <c r="DY946">
        <f t="shared" si="2389"/>
        <v>1</v>
      </c>
      <c r="DZ946">
        <f t="shared" si="2389"/>
        <v>1</v>
      </c>
    </row>
    <row r="947" spans="1:130">
      <c r="A947" s="106"/>
      <c r="B947" s="19" t="s">
        <v>2</v>
      </c>
      <c r="C947" s="96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>
        <v>0</v>
      </c>
      <c r="T947" s="18">
        <v>0</v>
      </c>
      <c r="U947" s="18">
        <v>0</v>
      </c>
      <c r="V947" s="18">
        <v>0</v>
      </c>
      <c r="W947" s="18">
        <v>0</v>
      </c>
      <c r="X947" s="18">
        <v>0</v>
      </c>
      <c r="Y947" s="18">
        <v>0</v>
      </c>
      <c r="Z947" s="18">
        <v>0</v>
      </c>
      <c r="AA947" s="18">
        <v>0</v>
      </c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34">
        <v>27</v>
      </c>
      <c r="AS947" s="34"/>
      <c r="AT947" s="34"/>
      <c r="AU947" s="34"/>
      <c r="AV947" s="34"/>
      <c r="AW947" s="34">
        <v>27</v>
      </c>
      <c r="AX947" s="34"/>
      <c r="AY947" s="34">
        <v>24</v>
      </c>
      <c r="AZ947" s="18">
        <v>24.3</v>
      </c>
      <c r="BA947" s="18">
        <v>24.3</v>
      </c>
      <c r="BB947" s="18">
        <v>24.3</v>
      </c>
      <c r="BC947" s="18">
        <v>24.3</v>
      </c>
      <c r="BD947" s="18">
        <v>24.3</v>
      </c>
      <c r="BE947" s="18">
        <v>24.3</v>
      </c>
      <c r="BF947" s="18">
        <v>24.3</v>
      </c>
      <c r="BG947" s="18">
        <v>24.3</v>
      </c>
      <c r="BH947" s="18">
        <v>24.3</v>
      </c>
      <c r="BI947" s="18">
        <v>24.3</v>
      </c>
      <c r="BJ947" s="18">
        <v>24.3</v>
      </c>
      <c r="BK947" s="18">
        <v>0</v>
      </c>
      <c r="BL947" s="118">
        <v>5</v>
      </c>
      <c r="BM947" s="34">
        <v>0</v>
      </c>
      <c r="BN947" s="34">
        <v>0</v>
      </c>
      <c r="BO947" s="103"/>
      <c r="BP947">
        <f t="shared" si="2383"/>
        <v>0</v>
      </c>
      <c r="BQ947">
        <f t="shared" si="2383"/>
        <v>0</v>
      </c>
      <c r="BR947">
        <f t="shared" si="2383"/>
        <v>0</v>
      </c>
      <c r="BS947">
        <f t="shared" si="2383"/>
        <v>0</v>
      </c>
      <c r="BT947">
        <f t="shared" si="2383"/>
        <v>0</v>
      </c>
      <c r="BU947">
        <f t="shared" si="2383"/>
        <v>0</v>
      </c>
      <c r="BV947">
        <f t="shared" si="2383"/>
        <v>0</v>
      </c>
      <c r="BW947">
        <f t="shared" si="2383"/>
        <v>0</v>
      </c>
      <c r="BX947">
        <f t="shared" si="2383"/>
        <v>0</v>
      </c>
      <c r="BY947">
        <f t="shared" si="2383"/>
        <v>0</v>
      </c>
      <c r="BZ947">
        <f t="shared" si="2384"/>
        <v>0</v>
      </c>
      <c r="CA947">
        <f t="shared" si="2384"/>
        <v>0</v>
      </c>
      <c r="CB947">
        <f t="shared" si="2384"/>
        <v>0</v>
      </c>
      <c r="CC947">
        <f t="shared" si="2384"/>
        <v>0</v>
      </c>
      <c r="CD947">
        <f t="shared" si="2384"/>
        <v>0</v>
      </c>
      <c r="CE947">
        <f t="shared" si="2384"/>
        <v>0</v>
      </c>
      <c r="CF947">
        <f t="shared" si="2384"/>
        <v>0</v>
      </c>
      <c r="CG947">
        <f t="shared" si="2384"/>
        <v>0</v>
      </c>
      <c r="CH947">
        <f t="shared" si="2384"/>
        <v>0</v>
      </c>
      <c r="CI947">
        <f t="shared" si="2384"/>
        <v>0</v>
      </c>
      <c r="CJ947">
        <f t="shared" si="2385"/>
        <v>0</v>
      </c>
      <c r="CK947">
        <f t="shared" si="2385"/>
        <v>0</v>
      </c>
      <c r="CL947">
        <f t="shared" si="2385"/>
        <v>0</v>
      </c>
      <c r="CM947">
        <f t="shared" si="2385"/>
        <v>0</v>
      </c>
      <c r="CN947">
        <f t="shared" si="2385"/>
        <v>0</v>
      </c>
      <c r="CO947">
        <f t="shared" si="2385"/>
        <v>0</v>
      </c>
      <c r="CP947">
        <f t="shared" si="2385"/>
        <v>0</v>
      </c>
      <c r="CQ947">
        <f t="shared" si="2385"/>
        <v>0</v>
      </c>
      <c r="CR947">
        <f t="shared" si="2385"/>
        <v>0</v>
      </c>
      <c r="CS947">
        <f t="shared" si="2385"/>
        <v>0</v>
      </c>
      <c r="CT947">
        <f t="shared" si="2386"/>
        <v>0</v>
      </c>
      <c r="CU947">
        <f t="shared" si="2386"/>
        <v>0</v>
      </c>
      <c r="CV947">
        <f t="shared" si="2386"/>
        <v>0</v>
      </c>
      <c r="CW947">
        <f t="shared" si="2386"/>
        <v>0</v>
      </c>
      <c r="CX947">
        <f t="shared" si="2386"/>
        <v>0</v>
      </c>
      <c r="CY947">
        <f t="shared" si="2386"/>
        <v>0</v>
      </c>
      <c r="CZ947">
        <f t="shared" si="2386"/>
        <v>0</v>
      </c>
      <c r="DA947">
        <f t="shared" si="2386"/>
        <v>0</v>
      </c>
      <c r="DB947">
        <f t="shared" si="2386"/>
        <v>0</v>
      </c>
      <c r="DC947">
        <f t="shared" si="2386"/>
        <v>0</v>
      </c>
      <c r="DD947">
        <f t="shared" si="2387"/>
        <v>0</v>
      </c>
      <c r="DE947">
        <f t="shared" si="2387"/>
        <v>0</v>
      </c>
      <c r="DF947">
        <f t="shared" si="2387"/>
        <v>0</v>
      </c>
      <c r="DG947">
        <f t="shared" si="2387"/>
        <v>0</v>
      </c>
      <c r="DH947">
        <f t="shared" si="2387"/>
        <v>0</v>
      </c>
      <c r="DI947">
        <f t="shared" si="2387"/>
        <v>0</v>
      </c>
      <c r="DJ947">
        <f t="shared" si="2387"/>
        <v>0</v>
      </c>
      <c r="DK947">
        <f t="shared" si="2387"/>
        <v>0</v>
      </c>
      <c r="DL947">
        <f t="shared" si="2387"/>
        <v>0</v>
      </c>
      <c r="DM947">
        <f t="shared" si="2387"/>
        <v>0</v>
      </c>
      <c r="DN947">
        <f t="shared" si="2388"/>
        <v>0</v>
      </c>
      <c r="DO947">
        <f t="shared" si="2388"/>
        <v>0</v>
      </c>
      <c r="DP947">
        <f t="shared" si="2388"/>
        <v>0</v>
      </c>
      <c r="DQ947">
        <f t="shared" si="2388"/>
        <v>0</v>
      </c>
      <c r="DR947">
        <f t="shared" si="2388"/>
        <v>0</v>
      </c>
      <c r="DS947">
        <f t="shared" si="2388"/>
        <v>0</v>
      </c>
      <c r="DT947">
        <f t="shared" si="2388"/>
        <v>0</v>
      </c>
      <c r="DU947">
        <f t="shared" si="2388"/>
        <v>0</v>
      </c>
      <c r="DV947">
        <f t="shared" si="2388"/>
        <v>0</v>
      </c>
      <c r="DW947">
        <f t="shared" si="2388"/>
        <v>0</v>
      </c>
      <c r="DX947">
        <f t="shared" si="2389"/>
        <v>0</v>
      </c>
      <c r="DY947">
        <f t="shared" si="2389"/>
        <v>0</v>
      </c>
      <c r="DZ947">
        <f t="shared" si="2389"/>
        <v>0</v>
      </c>
    </row>
    <row r="948" spans="1:130" ht="15.75">
      <c r="A948" s="106"/>
      <c r="B948" s="19" t="s">
        <v>202</v>
      </c>
      <c r="C948" s="96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34"/>
      <c r="AS948" s="34"/>
      <c r="AT948" s="34"/>
      <c r="AU948" s="34"/>
      <c r="AV948" s="34"/>
      <c r="AW948" s="34"/>
      <c r="AX948" s="34"/>
      <c r="AY948" s="34"/>
      <c r="AZ948" s="18"/>
      <c r="BA948" s="18"/>
      <c r="BB948" s="18"/>
      <c r="BC948" s="18"/>
      <c r="BD948" s="18"/>
      <c r="BE948" s="25"/>
      <c r="BF948" s="18"/>
      <c r="BG948" s="18"/>
      <c r="BH948" s="118"/>
      <c r="BI948" s="118">
        <v>18.399999999999999</v>
      </c>
      <c r="BJ948" s="118"/>
      <c r="BK948" s="2"/>
      <c r="BL948" s="2"/>
      <c r="BM948" s="2"/>
      <c r="BN948" s="2"/>
      <c r="BO948" s="103"/>
      <c r="BP948">
        <f t="shared" si="2383"/>
        <v>0</v>
      </c>
      <c r="BQ948">
        <f t="shared" si="2383"/>
        <v>0</v>
      </c>
      <c r="BR948">
        <f t="shared" si="2383"/>
        <v>0</v>
      </c>
      <c r="BS948">
        <f t="shared" si="2383"/>
        <v>0</v>
      </c>
      <c r="BT948">
        <f t="shared" si="2383"/>
        <v>0</v>
      </c>
      <c r="BU948">
        <f t="shared" si="2383"/>
        <v>0</v>
      </c>
      <c r="BV948">
        <f t="shared" si="2383"/>
        <v>0</v>
      </c>
      <c r="BW948">
        <f t="shared" si="2383"/>
        <v>0</v>
      </c>
      <c r="BX948">
        <f t="shared" si="2383"/>
        <v>0</v>
      </c>
      <c r="BY948">
        <f t="shared" si="2383"/>
        <v>0</v>
      </c>
      <c r="BZ948">
        <f t="shared" si="2384"/>
        <v>0</v>
      </c>
      <c r="CA948">
        <f t="shared" si="2384"/>
        <v>0</v>
      </c>
      <c r="CB948">
        <f t="shared" si="2384"/>
        <v>0</v>
      </c>
      <c r="CC948">
        <f t="shared" si="2384"/>
        <v>0</v>
      </c>
      <c r="CD948">
        <f t="shared" si="2384"/>
        <v>0</v>
      </c>
      <c r="CE948">
        <f t="shared" si="2384"/>
        <v>0</v>
      </c>
      <c r="CF948">
        <f t="shared" si="2384"/>
        <v>0</v>
      </c>
      <c r="CG948">
        <f t="shared" si="2384"/>
        <v>0</v>
      </c>
      <c r="CH948">
        <f t="shared" si="2384"/>
        <v>0</v>
      </c>
      <c r="CI948">
        <f t="shared" si="2384"/>
        <v>0</v>
      </c>
      <c r="CJ948">
        <f t="shared" si="2385"/>
        <v>0</v>
      </c>
      <c r="CK948">
        <f t="shared" si="2385"/>
        <v>0</v>
      </c>
      <c r="CL948">
        <f t="shared" si="2385"/>
        <v>0</v>
      </c>
      <c r="CM948">
        <f t="shared" si="2385"/>
        <v>0</v>
      </c>
      <c r="CN948">
        <f t="shared" si="2385"/>
        <v>0</v>
      </c>
      <c r="CO948">
        <f t="shared" si="2385"/>
        <v>0</v>
      </c>
      <c r="CP948">
        <f t="shared" si="2385"/>
        <v>0</v>
      </c>
      <c r="CQ948">
        <f t="shared" si="2385"/>
        <v>0</v>
      </c>
      <c r="CR948">
        <f t="shared" si="2385"/>
        <v>0</v>
      </c>
      <c r="CS948">
        <f t="shared" si="2385"/>
        <v>0</v>
      </c>
      <c r="CT948">
        <f t="shared" si="2386"/>
        <v>0</v>
      </c>
      <c r="CU948">
        <f t="shared" si="2386"/>
        <v>0</v>
      </c>
      <c r="CV948">
        <f t="shared" si="2386"/>
        <v>0</v>
      </c>
      <c r="CW948">
        <f t="shared" si="2386"/>
        <v>0</v>
      </c>
      <c r="CX948">
        <f t="shared" si="2386"/>
        <v>0</v>
      </c>
      <c r="CY948">
        <f t="shared" si="2386"/>
        <v>0</v>
      </c>
      <c r="CZ948">
        <f t="shared" si="2386"/>
        <v>0</v>
      </c>
      <c r="DA948">
        <f t="shared" si="2386"/>
        <v>0</v>
      </c>
      <c r="DB948">
        <f t="shared" si="2386"/>
        <v>0</v>
      </c>
      <c r="DC948">
        <f t="shared" si="2386"/>
        <v>0</v>
      </c>
      <c r="DD948">
        <f t="shared" si="2387"/>
        <v>0</v>
      </c>
      <c r="DE948">
        <f t="shared" si="2387"/>
        <v>0</v>
      </c>
      <c r="DF948">
        <f t="shared" si="2387"/>
        <v>0</v>
      </c>
      <c r="DG948">
        <f t="shared" si="2387"/>
        <v>0</v>
      </c>
      <c r="DH948">
        <f t="shared" si="2387"/>
        <v>0</v>
      </c>
      <c r="DI948">
        <f t="shared" si="2387"/>
        <v>0</v>
      </c>
      <c r="DJ948">
        <f t="shared" si="2387"/>
        <v>0</v>
      </c>
      <c r="DK948">
        <f t="shared" si="2387"/>
        <v>0</v>
      </c>
      <c r="DL948">
        <f t="shared" si="2387"/>
        <v>0</v>
      </c>
      <c r="DM948">
        <f t="shared" si="2387"/>
        <v>0</v>
      </c>
      <c r="DN948">
        <f t="shared" si="2388"/>
        <v>0</v>
      </c>
      <c r="DO948">
        <f t="shared" si="2388"/>
        <v>0</v>
      </c>
      <c r="DP948">
        <f t="shared" si="2388"/>
        <v>0</v>
      </c>
      <c r="DQ948">
        <f t="shared" si="2388"/>
        <v>0</v>
      </c>
      <c r="DR948">
        <f t="shared" si="2388"/>
        <v>0</v>
      </c>
      <c r="DS948">
        <f t="shared" si="2388"/>
        <v>0</v>
      </c>
      <c r="DT948">
        <f t="shared" si="2388"/>
        <v>0</v>
      </c>
      <c r="DU948">
        <f t="shared" si="2388"/>
        <v>0</v>
      </c>
      <c r="DV948">
        <f t="shared" si="2388"/>
        <v>0</v>
      </c>
      <c r="DW948">
        <f t="shared" si="2388"/>
        <v>0</v>
      </c>
      <c r="DX948">
        <f t="shared" si="2389"/>
        <v>0</v>
      </c>
      <c r="DY948">
        <f t="shared" si="2389"/>
        <v>0</v>
      </c>
      <c r="DZ948">
        <f t="shared" si="2389"/>
        <v>0</v>
      </c>
    </row>
    <row r="949" spans="1:130">
      <c r="A949" s="106" t="str">
        <f>IF(LEFT(B950,1)&lt;&gt;"",IF(LEFT(B950,1)&lt;&gt;" ",COUNT($A$66:A945)+1,""),"")</f>
        <v/>
      </c>
      <c r="B949" s="59" t="s">
        <v>3</v>
      </c>
      <c r="C949" s="96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>
        <v>0</v>
      </c>
      <c r="T949" s="18">
        <v>0</v>
      </c>
      <c r="U949" s="18">
        <v>0</v>
      </c>
      <c r="V949" s="18">
        <v>0</v>
      </c>
      <c r="W949" s="18">
        <v>0</v>
      </c>
      <c r="X949" s="18">
        <v>0</v>
      </c>
      <c r="Y949" s="18">
        <v>0</v>
      </c>
      <c r="Z949" s="18">
        <v>0</v>
      </c>
      <c r="AA949" s="18">
        <v>1.9285900000000002E-2</v>
      </c>
      <c r="AB949" s="18">
        <v>0.4553046</v>
      </c>
      <c r="AC949" s="18">
        <v>2.8678618000000005</v>
      </c>
      <c r="AD949" s="18">
        <v>6.0233014999999996</v>
      </c>
      <c r="AE949" s="18">
        <v>9.2319616</v>
      </c>
      <c r="AF949" s="18">
        <v>13.615310900000001</v>
      </c>
      <c r="AG949" s="18">
        <v>20.223359100000003</v>
      </c>
      <c r="AH949" s="18">
        <v>27.8110675</v>
      </c>
      <c r="AI949" s="18">
        <v>34.241944200000006</v>
      </c>
      <c r="AJ949" s="18">
        <v>39.762265599999992</v>
      </c>
      <c r="AK949" s="18">
        <v>48.239519799999997</v>
      </c>
      <c r="AL949" s="18">
        <v>52.848947500000001</v>
      </c>
      <c r="AM949" s="18">
        <v>55.675887300000007</v>
      </c>
      <c r="AN949" s="18">
        <v>28.789957699999999</v>
      </c>
      <c r="AO949" s="18">
        <v>30.1113815</v>
      </c>
      <c r="AP949" s="18">
        <v>38.678877999999997</v>
      </c>
      <c r="AQ949" s="18">
        <v>92.311917800000003</v>
      </c>
      <c r="AR949" s="18">
        <f>83.5468156-AR947</f>
        <v>56.546815600000002</v>
      </c>
      <c r="AS949" s="18">
        <v>61.666439699999998</v>
      </c>
      <c r="AT949" s="18">
        <v>62.038650200000006</v>
      </c>
      <c r="AU949" s="18">
        <v>66.736383799999999</v>
      </c>
      <c r="AV949" s="18">
        <v>72.417548299999993</v>
      </c>
      <c r="AW949" s="18">
        <f>73.8503013-AW947</f>
        <v>46.850301299999998</v>
      </c>
      <c r="AX949" s="18">
        <v>88.927583300000009</v>
      </c>
      <c r="AY949" s="18">
        <f>79.8997183-AY947</f>
        <v>55.899718300000004</v>
      </c>
      <c r="AZ949" s="18">
        <f>76.8735935-AZ947</f>
        <v>52.573593500000001</v>
      </c>
      <c r="BA949" s="18">
        <f>69.3243877-BA947</f>
        <v>45.024387700000005</v>
      </c>
      <c r="BB949" s="18">
        <f>73.642556-BB947</f>
        <v>49.342556000000002</v>
      </c>
      <c r="BC949" s="18">
        <f>75.4577315-BC947</f>
        <v>51.157731499999997</v>
      </c>
      <c r="BD949" s="18">
        <f>72.9943631-BD947</f>
        <v>48.694363100000004</v>
      </c>
      <c r="BE949" s="25">
        <f>74.0228324-BE947</f>
        <v>49.722832400000001</v>
      </c>
      <c r="BF949" s="18">
        <f>75.036281-BF947</f>
        <v>50.736281000000005</v>
      </c>
      <c r="BG949" s="18">
        <f>74.7499874-BG947</f>
        <v>50.449987399999998</v>
      </c>
      <c r="BH949" s="18">
        <f>77.7214208-BH947</f>
        <v>53.421420800000007</v>
      </c>
      <c r="BI949" s="18">
        <f>79.2476493-BI948-BI947</f>
        <v>36.547649300000003</v>
      </c>
      <c r="BJ949" s="18">
        <f>78.7268989-BJ947</f>
        <v>54.426898899999998</v>
      </c>
      <c r="BK949" s="118">
        <v>58.948160399999999</v>
      </c>
      <c r="BL949" s="118">
        <f>69.3107021-BL947</f>
        <v>64.3107021</v>
      </c>
      <c r="BM949" s="118">
        <v>68.587729400000001</v>
      </c>
      <c r="BN949" s="118">
        <v>279</v>
      </c>
      <c r="BO949" s="103"/>
      <c r="BP949">
        <f t="shared" si="2383"/>
        <v>0</v>
      </c>
      <c r="BQ949">
        <f t="shared" si="2383"/>
        <v>0</v>
      </c>
      <c r="BR949">
        <f t="shared" si="2383"/>
        <v>0</v>
      </c>
      <c r="BS949">
        <f t="shared" si="2383"/>
        <v>0</v>
      </c>
      <c r="BT949">
        <f t="shared" si="2383"/>
        <v>0</v>
      </c>
      <c r="BU949">
        <f t="shared" si="2383"/>
        <v>0</v>
      </c>
      <c r="BV949">
        <f t="shared" si="2383"/>
        <v>0</v>
      </c>
      <c r="BW949">
        <f t="shared" si="2383"/>
        <v>0</v>
      </c>
      <c r="BX949">
        <f t="shared" si="2383"/>
        <v>0</v>
      </c>
      <c r="BY949">
        <f t="shared" si="2383"/>
        <v>0</v>
      </c>
      <c r="BZ949">
        <f t="shared" si="2384"/>
        <v>0</v>
      </c>
      <c r="CA949">
        <f t="shared" si="2384"/>
        <v>0</v>
      </c>
      <c r="CB949">
        <f t="shared" si="2384"/>
        <v>0</v>
      </c>
      <c r="CC949">
        <f t="shared" si="2384"/>
        <v>0</v>
      </c>
      <c r="CD949">
        <f t="shared" si="2384"/>
        <v>0</v>
      </c>
      <c r="CE949">
        <f t="shared" si="2384"/>
        <v>0</v>
      </c>
      <c r="CF949">
        <f t="shared" si="2384"/>
        <v>0</v>
      </c>
      <c r="CG949">
        <f t="shared" si="2384"/>
        <v>0</v>
      </c>
      <c r="CH949">
        <f t="shared" si="2384"/>
        <v>0</v>
      </c>
      <c r="CI949">
        <f t="shared" si="2384"/>
        <v>0</v>
      </c>
      <c r="CJ949">
        <f t="shared" si="2385"/>
        <v>0</v>
      </c>
      <c r="CK949">
        <f t="shared" si="2385"/>
        <v>0</v>
      </c>
      <c r="CL949">
        <f t="shared" si="2385"/>
        <v>0</v>
      </c>
      <c r="CM949">
        <f t="shared" si="2385"/>
        <v>0</v>
      </c>
      <c r="CN949">
        <f t="shared" si="2385"/>
        <v>0</v>
      </c>
      <c r="CO949">
        <f t="shared" si="2385"/>
        <v>0</v>
      </c>
      <c r="CP949">
        <f t="shared" si="2385"/>
        <v>0</v>
      </c>
      <c r="CQ949">
        <f t="shared" si="2385"/>
        <v>0</v>
      </c>
      <c r="CR949">
        <f t="shared" si="2385"/>
        <v>0</v>
      </c>
      <c r="CS949">
        <f t="shared" si="2385"/>
        <v>0</v>
      </c>
      <c r="CT949">
        <f t="shared" si="2386"/>
        <v>0</v>
      </c>
      <c r="CU949">
        <f t="shared" si="2386"/>
        <v>0</v>
      </c>
      <c r="CV949">
        <f t="shared" si="2386"/>
        <v>0</v>
      </c>
      <c r="CW949">
        <f t="shared" si="2386"/>
        <v>0</v>
      </c>
      <c r="CX949">
        <f t="shared" si="2386"/>
        <v>0</v>
      </c>
      <c r="CY949">
        <f t="shared" si="2386"/>
        <v>0</v>
      </c>
      <c r="CZ949">
        <f t="shared" si="2386"/>
        <v>0</v>
      </c>
      <c r="DA949">
        <f t="shared" si="2386"/>
        <v>0</v>
      </c>
      <c r="DB949">
        <f t="shared" si="2386"/>
        <v>0</v>
      </c>
      <c r="DC949">
        <f t="shared" si="2386"/>
        <v>0</v>
      </c>
      <c r="DD949">
        <f t="shared" si="2387"/>
        <v>0</v>
      </c>
      <c r="DE949">
        <f t="shared" si="2387"/>
        <v>0</v>
      </c>
      <c r="DF949">
        <f t="shared" si="2387"/>
        <v>0</v>
      </c>
      <c r="DG949">
        <f t="shared" si="2387"/>
        <v>0</v>
      </c>
      <c r="DH949">
        <f t="shared" si="2387"/>
        <v>0</v>
      </c>
      <c r="DI949">
        <f t="shared" si="2387"/>
        <v>0</v>
      </c>
      <c r="DJ949">
        <f t="shared" si="2387"/>
        <v>0</v>
      </c>
      <c r="DK949">
        <f t="shared" si="2387"/>
        <v>0</v>
      </c>
      <c r="DL949">
        <f t="shared" si="2387"/>
        <v>0</v>
      </c>
      <c r="DM949">
        <f t="shared" si="2387"/>
        <v>0</v>
      </c>
      <c r="DN949">
        <f t="shared" si="2388"/>
        <v>0</v>
      </c>
      <c r="DO949">
        <f t="shared" si="2388"/>
        <v>0</v>
      </c>
      <c r="DP949">
        <f t="shared" si="2388"/>
        <v>0</v>
      </c>
      <c r="DQ949">
        <f t="shared" si="2388"/>
        <v>0</v>
      </c>
      <c r="DR949">
        <f t="shared" si="2388"/>
        <v>0</v>
      </c>
      <c r="DS949">
        <f t="shared" si="2388"/>
        <v>0</v>
      </c>
      <c r="DT949">
        <f t="shared" si="2388"/>
        <v>0</v>
      </c>
      <c r="DU949">
        <f t="shared" si="2388"/>
        <v>0</v>
      </c>
      <c r="DV949">
        <f t="shared" si="2388"/>
        <v>0</v>
      </c>
      <c r="DW949">
        <f t="shared" si="2388"/>
        <v>0</v>
      </c>
      <c r="DX949">
        <f t="shared" si="2389"/>
        <v>0</v>
      </c>
      <c r="DY949">
        <f t="shared" si="2389"/>
        <v>0</v>
      </c>
      <c r="DZ949">
        <f t="shared" si="2389"/>
        <v>0</v>
      </c>
    </row>
    <row r="950" spans="1:130">
      <c r="A950" s="106"/>
      <c r="B950" s="19" t="s">
        <v>18</v>
      </c>
      <c r="C950" s="96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>
        <v>0</v>
      </c>
      <c r="T950" s="18">
        <v>0</v>
      </c>
      <c r="U950" s="18">
        <v>0</v>
      </c>
      <c r="V950" s="18">
        <v>0</v>
      </c>
      <c r="W950" s="18">
        <v>0</v>
      </c>
      <c r="X950" s="18">
        <v>0</v>
      </c>
      <c r="Y950" s="18">
        <v>0</v>
      </c>
      <c r="Z950" s="18">
        <v>0</v>
      </c>
      <c r="AA950" s="18">
        <v>0</v>
      </c>
      <c r="AB950" s="18">
        <v>0</v>
      </c>
      <c r="AC950" s="18">
        <v>0</v>
      </c>
      <c r="AD950" s="18">
        <v>0</v>
      </c>
      <c r="AE950" s="18">
        <v>6</v>
      </c>
      <c r="AF950" s="18">
        <v>7</v>
      </c>
      <c r="AG950" s="18">
        <v>7</v>
      </c>
      <c r="AH950" s="18">
        <v>8</v>
      </c>
      <c r="AI950" s="18">
        <v>9</v>
      </c>
      <c r="AJ950" s="18">
        <v>9</v>
      </c>
      <c r="AK950" s="18">
        <v>10</v>
      </c>
      <c r="AL950" s="18">
        <v>11</v>
      </c>
      <c r="AM950" s="18">
        <v>0</v>
      </c>
      <c r="AN950" s="18">
        <v>0</v>
      </c>
      <c r="AO950" s="18">
        <v>0</v>
      </c>
      <c r="AP950" s="18">
        <v>0</v>
      </c>
      <c r="AQ950" s="18">
        <v>0</v>
      </c>
      <c r="AR950" s="18">
        <v>0</v>
      </c>
      <c r="AS950" s="18">
        <v>0</v>
      </c>
      <c r="AT950" s="18">
        <v>0</v>
      </c>
      <c r="AU950" s="18">
        <v>0</v>
      </c>
      <c r="AV950" s="18">
        <v>0</v>
      </c>
      <c r="AW950" s="18">
        <v>0</v>
      </c>
      <c r="AX950" s="18">
        <v>0</v>
      </c>
      <c r="AY950" s="18">
        <v>0</v>
      </c>
      <c r="AZ950" s="18">
        <v>0</v>
      </c>
      <c r="BA950" s="18">
        <v>0</v>
      </c>
      <c r="BB950" s="18">
        <v>0</v>
      </c>
      <c r="BC950" s="18">
        <v>0</v>
      </c>
      <c r="BD950" s="20">
        <v>0</v>
      </c>
      <c r="BE950" s="20">
        <v>0</v>
      </c>
      <c r="BF950" s="20">
        <v>0</v>
      </c>
      <c r="BG950" s="20">
        <v>0</v>
      </c>
      <c r="BH950" s="20">
        <v>0</v>
      </c>
      <c r="BI950" s="118">
        <v>0</v>
      </c>
      <c r="BJ950" s="118">
        <v>0</v>
      </c>
      <c r="BK950" s="118">
        <v>0</v>
      </c>
      <c r="BL950" s="118">
        <v>0</v>
      </c>
      <c r="BM950" s="118">
        <v>0</v>
      </c>
      <c r="BN950" s="118">
        <v>0</v>
      </c>
      <c r="BO950" s="103"/>
      <c r="BP950">
        <f t="shared" si="2383"/>
        <v>0</v>
      </c>
      <c r="BQ950">
        <f t="shared" si="2383"/>
        <v>0</v>
      </c>
      <c r="BR950">
        <f t="shared" si="2383"/>
        <v>0</v>
      </c>
      <c r="BS950">
        <f t="shared" si="2383"/>
        <v>0</v>
      </c>
      <c r="BT950">
        <f t="shared" si="2383"/>
        <v>0</v>
      </c>
      <c r="BU950">
        <f t="shared" si="2383"/>
        <v>0</v>
      </c>
      <c r="BV950">
        <f t="shared" si="2383"/>
        <v>0</v>
      </c>
      <c r="BW950">
        <f t="shared" si="2383"/>
        <v>0</v>
      </c>
      <c r="BX950">
        <f t="shared" si="2383"/>
        <v>0</v>
      </c>
      <c r="BY950">
        <f t="shared" si="2383"/>
        <v>0</v>
      </c>
      <c r="BZ950">
        <f t="shared" si="2384"/>
        <v>0</v>
      </c>
      <c r="CA950">
        <f t="shared" si="2384"/>
        <v>0</v>
      </c>
      <c r="CB950">
        <f t="shared" si="2384"/>
        <v>0</v>
      </c>
      <c r="CC950">
        <f t="shared" si="2384"/>
        <v>0</v>
      </c>
      <c r="CD950">
        <f t="shared" si="2384"/>
        <v>0</v>
      </c>
      <c r="CE950">
        <f t="shared" si="2384"/>
        <v>0</v>
      </c>
      <c r="CF950">
        <f t="shared" si="2384"/>
        <v>0</v>
      </c>
      <c r="CG950">
        <f t="shared" si="2384"/>
        <v>0</v>
      </c>
      <c r="CH950">
        <f t="shared" si="2384"/>
        <v>0</v>
      </c>
      <c r="CI950">
        <f t="shared" si="2384"/>
        <v>0</v>
      </c>
      <c r="CJ950">
        <f t="shared" si="2385"/>
        <v>0</v>
      </c>
      <c r="CK950">
        <f t="shared" si="2385"/>
        <v>0</v>
      </c>
      <c r="CL950">
        <f t="shared" si="2385"/>
        <v>0</v>
      </c>
      <c r="CM950">
        <f t="shared" si="2385"/>
        <v>0</v>
      </c>
      <c r="CN950">
        <f t="shared" si="2385"/>
        <v>0</v>
      </c>
      <c r="CO950">
        <f t="shared" si="2385"/>
        <v>0</v>
      </c>
      <c r="CP950">
        <f t="shared" si="2385"/>
        <v>0</v>
      </c>
      <c r="CQ950">
        <f t="shared" si="2385"/>
        <v>0</v>
      </c>
      <c r="CR950">
        <f t="shared" si="2385"/>
        <v>0</v>
      </c>
      <c r="CS950">
        <f t="shared" si="2385"/>
        <v>0</v>
      </c>
      <c r="CT950">
        <f t="shared" si="2386"/>
        <v>0</v>
      </c>
      <c r="CU950">
        <f t="shared" si="2386"/>
        <v>0</v>
      </c>
      <c r="CV950">
        <f t="shared" si="2386"/>
        <v>0</v>
      </c>
      <c r="CW950">
        <f t="shared" si="2386"/>
        <v>0</v>
      </c>
      <c r="CX950">
        <f t="shared" si="2386"/>
        <v>0</v>
      </c>
      <c r="CY950">
        <f t="shared" si="2386"/>
        <v>0</v>
      </c>
      <c r="CZ950">
        <f t="shared" si="2386"/>
        <v>0</v>
      </c>
      <c r="DA950">
        <f t="shared" si="2386"/>
        <v>0</v>
      </c>
      <c r="DB950">
        <f t="shared" si="2386"/>
        <v>0</v>
      </c>
      <c r="DC950">
        <f t="shared" si="2386"/>
        <v>0</v>
      </c>
      <c r="DD950">
        <f t="shared" si="2387"/>
        <v>0</v>
      </c>
      <c r="DE950">
        <f t="shared" si="2387"/>
        <v>0</v>
      </c>
      <c r="DF950">
        <f t="shared" si="2387"/>
        <v>0</v>
      </c>
      <c r="DG950">
        <f t="shared" si="2387"/>
        <v>0</v>
      </c>
      <c r="DH950">
        <f t="shared" si="2387"/>
        <v>0</v>
      </c>
      <c r="DI950">
        <f t="shared" si="2387"/>
        <v>0</v>
      </c>
      <c r="DJ950">
        <f t="shared" si="2387"/>
        <v>0</v>
      </c>
      <c r="DK950">
        <f t="shared" si="2387"/>
        <v>0</v>
      </c>
      <c r="DL950">
        <f t="shared" si="2387"/>
        <v>0</v>
      </c>
      <c r="DM950">
        <f t="shared" si="2387"/>
        <v>0</v>
      </c>
      <c r="DN950">
        <f t="shared" si="2388"/>
        <v>0</v>
      </c>
      <c r="DO950">
        <f t="shared" si="2388"/>
        <v>0</v>
      </c>
      <c r="DP950">
        <f t="shared" si="2388"/>
        <v>0</v>
      </c>
      <c r="DQ950">
        <f t="shared" si="2388"/>
        <v>0</v>
      </c>
      <c r="DR950">
        <f t="shared" si="2388"/>
        <v>0</v>
      </c>
      <c r="DS950">
        <f t="shared" si="2388"/>
        <v>0</v>
      </c>
      <c r="DT950">
        <f t="shared" si="2388"/>
        <v>0</v>
      </c>
      <c r="DU950">
        <f t="shared" si="2388"/>
        <v>0</v>
      </c>
      <c r="DV950">
        <f t="shared" si="2388"/>
        <v>0</v>
      </c>
      <c r="DW950">
        <f t="shared" si="2388"/>
        <v>0</v>
      </c>
      <c r="DX950">
        <f t="shared" si="2389"/>
        <v>0</v>
      </c>
      <c r="DY950">
        <f t="shared" si="2389"/>
        <v>0</v>
      </c>
      <c r="DZ950">
        <f t="shared" si="2389"/>
        <v>0</v>
      </c>
    </row>
    <row r="951" spans="1:130">
      <c r="A951" s="106"/>
      <c r="B951" s="59" t="s">
        <v>205</v>
      </c>
      <c r="C951" s="96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>
        <v>0</v>
      </c>
      <c r="T951" s="18">
        <v>0</v>
      </c>
      <c r="U951" s="18">
        <v>0</v>
      </c>
      <c r="V951" s="18">
        <v>0</v>
      </c>
      <c r="W951" s="18">
        <v>0</v>
      </c>
      <c r="X951" s="18">
        <v>0</v>
      </c>
      <c r="Y951" s="18">
        <v>0</v>
      </c>
      <c r="Z951" s="18">
        <v>0</v>
      </c>
      <c r="AA951" s="18">
        <v>0</v>
      </c>
      <c r="AB951" s="18">
        <v>0</v>
      </c>
      <c r="AC951" s="18">
        <v>0.11799999999999999</v>
      </c>
      <c r="AD951" s="18">
        <v>0.28100000000000003</v>
      </c>
      <c r="AE951" s="18">
        <v>0.72499999999999998</v>
      </c>
      <c r="AF951" s="18">
        <v>1.125</v>
      </c>
      <c r="AG951" s="18">
        <v>1.07</v>
      </c>
      <c r="AH951" s="18">
        <v>1.226</v>
      </c>
      <c r="AI951" s="18">
        <v>1.357</v>
      </c>
      <c r="AJ951" s="18">
        <v>4.1449999999999996</v>
      </c>
      <c r="AK951" s="18">
        <v>1.478</v>
      </c>
      <c r="AL951" s="18">
        <v>1.478</v>
      </c>
      <c r="AM951" s="18">
        <v>15.834912599999999</v>
      </c>
      <c r="AN951" s="18">
        <v>0</v>
      </c>
      <c r="AO951" s="18">
        <v>2.6267177000000004</v>
      </c>
      <c r="AP951" s="18">
        <v>0</v>
      </c>
      <c r="AQ951" s="18">
        <v>8.3320000000000007</v>
      </c>
      <c r="AR951" s="18">
        <v>0</v>
      </c>
      <c r="AS951" s="18">
        <v>0</v>
      </c>
      <c r="AT951" s="18">
        <v>0</v>
      </c>
      <c r="AU951" s="18">
        <v>0</v>
      </c>
      <c r="AV951" s="18">
        <v>0</v>
      </c>
      <c r="AW951" s="18">
        <v>0</v>
      </c>
      <c r="AX951" s="18">
        <v>0</v>
      </c>
      <c r="AY951" s="18">
        <v>0</v>
      </c>
      <c r="AZ951" s="18">
        <v>0</v>
      </c>
      <c r="BA951" s="18">
        <v>0</v>
      </c>
      <c r="BB951" s="18">
        <v>0</v>
      </c>
      <c r="BC951" s="18">
        <v>0</v>
      </c>
      <c r="BD951" s="18">
        <v>0</v>
      </c>
      <c r="BE951" s="25">
        <v>0</v>
      </c>
      <c r="BF951" s="25">
        <v>0</v>
      </c>
      <c r="BG951" s="25">
        <v>0</v>
      </c>
      <c r="BH951" s="25">
        <v>0</v>
      </c>
      <c r="BI951" s="118">
        <v>0</v>
      </c>
      <c r="BJ951" s="118">
        <v>0</v>
      </c>
      <c r="BK951" s="118">
        <v>0</v>
      </c>
      <c r="BL951" s="118">
        <v>0</v>
      </c>
      <c r="BM951" s="118">
        <v>1.425</v>
      </c>
      <c r="BN951" s="118">
        <v>0</v>
      </c>
      <c r="BO951" s="103"/>
      <c r="BP951">
        <f t="shared" si="2383"/>
        <v>0</v>
      </c>
      <c r="BQ951">
        <f t="shared" si="2383"/>
        <v>0</v>
      </c>
      <c r="BR951">
        <f t="shared" si="2383"/>
        <v>0</v>
      </c>
      <c r="BS951">
        <f t="shared" si="2383"/>
        <v>0</v>
      </c>
      <c r="BT951">
        <f t="shared" si="2383"/>
        <v>0</v>
      </c>
      <c r="BU951">
        <f t="shared" si="2383"/>
        <v>0</v>
      </c>
      <c r="BV951">
        <f t="shared" si="2383"/>
        <v>0</v>
      </c>
      <c r="BW951">
        <f t="shared" si="2383"/>
        <v>0</v>
      </c>
      <c r="BX951">
        <f t="shared" si="2383"/>
        <v>0</v>
      </c>
      <c r="BY951">
        <f t="shared" si="2383"/>
        <v>0</v>
      </c>
      <c r="BZ951">
        <f t="shared" si="2384"/>
        <v>0</v>
      </c>
      <c r="CA951">
        <f t="shared" si="2384"/>
        <v>0</v>
      </c>
      <c r="CB951">
        <f t="shared" si="2384"/>
        <v>0</v>
      </c>
      <c r="CC951">
        <f t="shared" si="2384"/>
        <v>0</v>
      </c>
      <c r="CD951">
        <f t="shared" si="2384"/>
        <v>0</v>
      </c>
      <c r="CE951">
        <f t="shared" si="2384"/>
        <v>0</v>
      </c>
      <c r="CF951">
        <f t="shared" si="2384"/>
        <v>0</v>
      </c>
      <c r="CG951">
        <f t="shared" si="2384"/>
        <v>0</v>
      </c>
      <c r="CH951">
        <f t="shared" si="2384"/>
        <v>0</v>
      </c>
      <c r="CI951">
        <f t="shared" si="2384"/>
        <v>0</v>
      </c>
      <c r="CJ951">
        <f t="shared" si="2385"/>
        <v>0</v>
      </c>
      <c r="CK951">
        <f t="shared" si="2385"/>
        <v>0</v>
      </c>
      <c r="CL951">
        <f t="shared" si="2385"/>
        <v>0</v>
      </c>
      <c r="CM951">
        <f t="shared" si="2385"/>
        <v>0</v>
      </c>
      <c r="CN951">
        <f t="shared" si="2385"/>
        <v>0</v>
      </c>
      <c r="CO951">
        <f t="shared" si="2385"/>
        <v>0</v>
      </c>
      <c r="CP951">
        <f t="shared" si="2385"/>
        <v>0</v>
      </c>
      <c r="CQ951">
        <f t="shared" si="2385"/>
        <v>0</v>
      </c>
      <c r="CR951">
        <f t="shared" si="2385"/>
        <v>0</v>
      </c>
      <c r="CS951">
        <f t="shared" si="2385"/>
        <v>0</v>
      </c>
      <c r="CT951">
        <f t="shared" si="2386"/>
        <v>0</v>
      </c>
      <c r="CU951">
        <f t="shared" si="2386"/>
        <v>0</v>
      </c>
      <c r="CV951">
        <f t="shared" si="2386"/>
        <v>0</v>
      </c>
      <c r="CW951">
        <f t="shared" si="2386"/>
        <v>0</v>
      </c>
      <c r="CX951">
        <f t="shared" si="2386"/>
        <v>0</v>
      </c>
      <c r="CY951">
        <f t="shared" si="2386"/>
        <v>0</v>
      </c>
      <c r="CZ951">
        <f t="shared" si="2386"/>
        <v>0</v>
      </c>
      <c r="DA951">
        <f t="shared" si="2386"/>
        <v>0</v>
      </c>
      <c r="DB951">
        <f t="shared" si="2386"/>
        <v>0</v>
      </c>
      <c r="DC951">
        <f t="shared" si="2386"/>
        <v>0</v>
      </c>
      <c r="DD951">
        <f t="shared" si="2387"/>
        <v>0</v>
      </c>
      <c r="DE951">
        <f t="shared" si="2387"/>
        <v>0</v>
      </c>
      <c r="DF951">
        <f t="shared" si="2387"/>
        <v>0</v>
      </c>
      <c r="DG951">
        <f t="shared" si="2387"/>
        <v>0</v>
      </c>
      <c r="DH951">
        <f t="shared" si="2387"/>
        <v>0</v>
      </c>
      <c r="DI951">
        <f t="shared" si="2387"/>
        <v>0</v>
      </c>
      <c r="DJ951">
        <f t="shared" si="2387"/>
        <v>0</v>
      </c>
      <c r="DK951">
        <f t="shared" si="2387"/>
        <v>0</v>
      </c>
      <c r="DL951">
        <f t="shared" si="2387"/>
        <v>0</v>
      </c>
      <c r="DM951">
        <f t="shared" si="2387"/>
        <v>0</v>
      </c>
      <c r="DN951">
        <f t="shared" si="2388"/>
        <v>0</v>
      </c>
      <c r="DO951">
        <f t="shared" si="2388"/>
        <v>0</v>
      </c>
      <c r="DP951">
        <f t="shared" si="2388"/>
        <v>0</v>
      </c>
      <c r="DQ951">
        <f t="shared" si="2388"/>
        <v>0</v>
      </c>
      <c r="DR951">
        <f t="shared" si="2388"/>
        <v>0</v>
      </c>
      <c r="DS951">
        <f t="shared" si="2388"/>
        <v>0</v>
      </c>
      <c r="DT951">
        <f t="shared" si="2388"/>
        <v>0</v>
      </c>
      <c r="DU951">
        <f t="shared" si="2388"/>
        <v>0</v>
      </c>
      <c r="DV951">
        <f t="shared" si="2388"/>
        <v>0</v>
      </c>
      <c r="DW951">
        <f t="shared" si="2388"/>
        <v>0</v>
      </c>
      <c r="DX951">
        <f t="shared" si="2389"/>
        <v>0</v>
      </c>
      <c r="DY951">
        <f t="shared" si="2389"/>
        <v>0</v>
      </c>
      <c r="DZ951">
        <f t="shared" si="2389"/>
        <v>0</v>
      </c>
    </row>
    <row r="952" spans="1:130">
      <c r="A952" s="106"/>
      <c r="B952" s="59" t="s">
        <v>21</v>
      </c>
      <c r="C952" s="96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>
        <v>0</v>
      </c>
      <c r="AS952" s="18">
        <v>0</v>
      </c>
      <c r="AT952" s="18">
        <v>0</v>
      </c>
      <c r="AU952" s="18">
        <v>0</v>
      </c>
      <c r="AV952" s="18">
        <v>0</v>
      </c>
      <c r="AW952" s="25">
        <f>2500/10558</f>
        <v>0.2367872703163478</v>
      </c>
      <c r="AX952" s="25">
        <f>2500/12449</f>
        <v>0.20081934291910997</v>
      </c>
      <c r="AY952" s="18">
        <v>0</v>
      </c>
      <c r="AZ952" s="18">
        <v>0</v>
      </c>
      <c r="BA952" s="18">
        <v>0</v>
      </c>
      <c r="BB952" s="18">
        <v>0</v>
      </c>
      <c r="BC952" s="18">
        <v>0</v>
      </c>
      <c r="BD952" s="18">
        <v>0</v>
      </c>
      <c r="BE952" s="18">
        <v>0</v>
      </c>
      <c r="BF952" s="18">
        <v>0</v>
      </c>
      <c r="BG952" s="18">
        <v>0</v>
      </c>
      <c r="BH952" s="18">
        <v>0</v>
      </c>
      <c r="BI952" s="18">
        <v>0</v>
      </c>
      <c r="BJ952" s="18">
        <v>0</v>
      </c>
      <c r="BK952" s="18">
        <v>0</v>
      </c>
      <c r="BL952" s="18">
        <v>0</v>
      </c>
      <c r="BM952" s="18">
        <v>0</v>
      </c>
      <c r="BN952" s="18">
        <v>0</v>
      </c>
      <c r="BO952" s="103"/>
      <c r="BP952">
        <f t="shared" si="2383"/>
        <v>0</v>
      </c>
      <c r="BQ952">
        <f t="shared" si="2383"/>
        <v>0</v>
      </c>
      <c r="BR952">
        <f t="shared" si="2383"/>
        <v>0</v>
      </c>
      <c r="BS952">
        <f t="shared" si="2383"/>
        <v>0</v>
      </c>
      <c r="BT952">
        <f t="shared" si="2383"/>
        <v>0</v>
      </c>
      <c r="BU952">
        <f t="shared" si="2383"/>
        <v>0</v>
      </c>
      <c r="BV952">
        <f t="shared" si="2383"/>
        <v>0</v>
      </c>
      <c r="BW952">
        <f t="shared" si="2383"/>
        <v>0</v>
      </c>
      <c r="BX952">
        <f t="shared" si="2383"/>
        <v>0</v>
      </c>
      <c r="BY952">
        <f t="shared" si="2383"/>
        <v>0</v>
      </c>
      <c r="BZ952">
        <f t="shared" si="2384"/>
        <v>0</v>
      </c>
      <c r="CA952">
        <f t="shared" si="2384"/>
        <v>0</v>
      </c>
      <c r="CB952">
        <f t="shared" si="2384"/>
        <v>0</v>
      </c>
      <c r="CC952">
        <f t="shared" si="2384"/>
        <v>0</v>
      </c>
      <c r="CD952">
        <f t="shared" si="2384"/>
        <v>0</v>
      </c>
      <c r="CE952">
        <f t="shared" si="2384"/>
        <v>0</v>
      </c>
      <c r="CF952">
        <f t="shared" si="2384"/>
        <v>0</v>
      </c>
      <c r="CG952">
        <f t="shared" si="2384"/>
        <v>0</v>
      </c>
      <c r="CH952">
        <f t="shared" si="2384"/>
        <v>0</v>
      </c>
      <c r="CI952">
        <f t="shared" si="2384"/>
        <v>0</v>
      </c>
      <c r="CJ952">
        <f t="shared" si="2385"/>
        <v>0</v>
      </c>
      <c r="CK952">
        <f t="shared" si="2385"/>
        <v>0</v>
      </c>
      <c r="CL952">
        <f t="shared" si="2385"/>
        <v>0</v>
      </c>
      <c r="CM952">
        <f t="shared" si="2385"/>
        <v>0</v>
      </c>
      <c r="CN952">
        <f t="shared" si="2385"/>
        <v>0</v>
      </c>
      <c r="CO952">
        <f t="shared" si="2385"/>
        <v>0</v>
      </c>
      <c r="CP952">
        <f t="shared" si="2385"/>
        <v>0</v>
      </c>
      <c r="CQ952">
        <f t="shared" si="2385"/>
        <v>0</v>
      </c>
      <c r="CR952">
        <f t="shared" si="2385"/>
        <v>0</v>
      </c>
      <c r="CS952">
        <f t="shared" si="2385"/>
        <v>0</v>
      </c>
      <c r="CT952">
        <f t="shared" si="2386"/>
        <v>0</v>
      </c>
      <c r="CU952">
        <f t="shared" si="2386"/>
        <v>0</v>
      </c>
      <c r="CV952">
        <f t="shared" si="2386"/>
        <v>0</v>
      </c>
      <c r="CW952">
        <f t="shared" si="2386"/>
        <v>0</v>
      </c>
      <c r="CX952">
        <f t="shared" si="2386"/>
        <v>0</v>
      </c>
      <c r="CY952">
        <f t="shared" si="2386"/>
        <v>0</v>
      </c>
      <c r="CZ952">
        <f t="shared" si="2386"/>
        <v>0</v>
      </c>
      <c r="DA952">
        <f t="shared" si="2386"/>
        <v>0</v>
      </c>
      <c r="DB952">
        <f t="shared" si="2386"/>
        <v>0</v>
      </c>
      <c r="DC952">
        <f t="shared" si="2386"/>
        <v>0</v>
      </c>
      <c r="DD952">
        <f t="shared" si="2387"/>
        <v>0</v>
      </c>
      <c r="DE952">
        <f t="shared" si="2387"/>
        <v>0</v>
      </c>
      <c r="DF952">
        <f t="shared" si="2387"/>
        <v>0</v>
      </c>
      <c r="DG952">
        <f t="shared" si="2387"/>
        <v>0</v>
      </c>
      <c r="DH952">
        <f t="shared" si="2387"/>
        <v>0</v>
      </c>
      <c r="DI952">
        <f t="shared" si="2387"/>
        <v>0</v>
      </c>
      <c r="DJ952">
        <f t="shared" si="2387"/>
        <v>0</v>
      </c>
      <c r="DK952">
        <f t="shared" si="2387"/>
        <v>0</v>
      </c>
      <c r="DL952">
        <f t="shared" si="2387"/>
        <v>0</v>
      </c>
      <c r="DM952">
        <f t="shared" si="2387"/>
        <v>0</v>
      </c>
      <c r="DN952">
        <f t="shared" si="2388"/>
        <v>0</v>
      </c>
      <c r="DO952">
        <f t="shared" si="2388"/>
        <v>0</v>
      </c>
      <c r="DP952">
        <f t="shared" si="2388"/>
        <v>0</v>
      </c>
      <c r="DQ952">
        <f t="shared" si="2388"/>
        <v>0</v>
      </c>
      <c r="DR952">
        <f t="shared" si="2388"/>
        <v>0</v>
      </c>
      <c r="DS952">
        <f t="shared" si="2388"/>
        <v>0</v>
      </c>
      <c r="DT952">
        <f t="shared" si="2388"/>
        <v>0</v>
      </c>
      <c r="DU952">
        <f t="shared" si="2388"/>
        <v>0</v>
      </c>
      <c r="DV952">
        <f t="shared" si="2388"/>
        <v>0</v>
      </c>
      <c r="DW952">
        <f t="shared" si="2388"/>
        <v>0</v>
      </c>
      <c r="DX952">
        <f t="shared" si="2389"/>
        <v>0</v>
      </c>
      <c r="DY952">
        <f t="shared" si="2389"/>
        <v>0</v>
      </c>
      <c r="DZ952">
        <f t="shared" si="2389"/>
        <v>0</v>
      </c>
    </row>
    <row r="953" spans="1:130">
      <c r="A953" s="106"/>
      <c r="B953" s="59" t="s">
        <v>210</v>
      </c>
      <c r="C953" s="96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>
        <v>1418.9918851435707</v>
      </c>
      <c r="AK953" s="18">
        <v>1057.6855082577345</v>
      </c>
      <c r="AL953" s="18">
        <v>621.96287196287199</v>
      </c>
      <c r="AM953" s="18">
        <v>321.25818489051608</v>
      </c>
      <c r="AN953" s="18">
        <v>160.3247440875397</v>
      </c>
      <c r="AO953" s="18">
        <v>65.657488844570068</v>
      </c>
      <c r="AP953" s="18">
        <v>65.969498910675384</v>
      </c>
      <c r="AQ953" s="18">
        <v>62.432989690721648</v>
      </c>
      <c r="AR953" s="18">
        <v>53.023581601681066</v>
      </c>
      <c r="AS953" s="18">
        <v>50.82811101163832</v>
      </c>
      <c r="AT953" s="18">
        <v>49.690048939641109</v>
      </c>
      <c r="AU953" s="18">
        <v>50.887890457851945</v>
      </c>
      <c r="AV953" s="18">
        <v>50.787719652595435</v>
      </c>
      <c r="AW953" s="25">
        <v>39.874976321272968</v>
      </c>
      <c r="AX953" s="25">
        <v>33.817977347578122</v>
      </c>
      <c r="AY953" s="25">
        <v>31.469306345571397</v>
      </c>
      <c r="AZ953" s="25">
        <v>30.41850969717591</v>
      </c>
      <c r="BA953" s="57">
        <v>27.578973346495559</v>
      </c>
      <c r="BB953" s="25">
        <v>24.163468295583545</v>
      </c>
      <c r="BC953" s="25">
        <v>29.052942177835781</v>
      </c>
      <c r="BD953" s="25">
        <v>28.581917348437173</v>
      </c>
      <c r="BE953" s="25">
        <v>27.208672086720867</v>
      </c>
      <c r="BF953" s="25">
        <v>26.652769505658132</v>
      </c>
      <c r="BG953" s="25">
        <v>20.290759900107027</v>
      </c>
      <c r="BH953" s="25">
        <v>20.588235294117645</v>
      </c>
      <c r="BI953" s="118">
        <v>21.342592592592592</v>
      </c>
      <c r="BJ953" s="118">
        <v>25.81730769230769</v>
      </c>
      <c r="BK953" s="118">
        <v>20.710900473933648</v>
      </c>
      <c r="BL953" s="118">
        <v>12.930232558139535</v>
      </c>
      <c r="BM953" s="118">
        <v>8.5714285714285712</v>
      </c>
      <c r="BN953" s="118">
        <v>6.0209424083769632</v>
      </c>
      <c r="BO953" s="103"/>
      <c r="BP953">
        <f t="shared" si="2383"/>
        <v>0</v>
      </c>
      <c r="BQ953">
        <f t="shared" si="2383"/>
        <v>0</v>
      </c>
      <c r="BR953">
        <f t="shared" si="2383"/>
        <v>0</v>
      </c>
      <c r="BS953">
        <f t="shared" si="2383"/>
        <v>0</v>
      </c>
      <c r="BT953">
        <f t="shared" si="2383"/>
        <v>0</v>
      </c>
      <c r="BU953">
        <f t="shared" si="2383"/>
        <v>0</v>
      </c>
      <c r="BV953">
        <f t="shared" si="2383"/>
        <v>0</v>
      </c>
      <c r="BW953">
        <f t="shared" si="2383"/>
        <v>0</v>
      </c>
      <c r="BX953">
        <f t="shared" si="2383"/>
        <v>0</v>
      </c>
      <c r="BY953">
        <f t="shared" si="2383"/>
        <v>0</v>
      </c>
      <c r="BZ953">
        <f t="shared" si="2384"/>
        <v>0</v>
      </c>
      <c r="CA953">
        <f t="shared" si="2384"/>
        <v>0</v>
      </c>
      <c r="CB953">
        <f t="shared" si="2384"/>
        <v>0</v>
      </c>
      <c r="CC953">
        <f t="shared" si="2384"/>
        <v>0</v>
      </c>
      <c r="CD953">
        <f t="shared" si="2384"/>
        <v>0</v>
      </c>
      <c r="CE953">
        <f t="shared" si="2384"/>
        <v>0</v>
      </c>
      <c r="CF953">
        <f t="shared" si="2384"/>
        <v>0</v>
      </c>
      <c r="CG953">
        <f t="shared" si="2384"/>
        <v>0</v>
      </c>
      <c r="CH953">
        <f t="shared" si="2384"/>
        <v>0</v>
      </c>
      <c r="CI953">
        <f t="shared" si="2384"/>
        <v>0</v>
      </c>
      <c r="CJ953">
        <f t="shared" si="2385"/>
        <v>0</v>
      </c>
      <c r="CK953">
        <f t="shared" si="2385"/>
        <v>0</v>
      </c>
      <c r="CL953">
        <f t="shared" si="2385"/>
        <v>0</v>
      </c>
      <c r="CM953">
        <f t="shared" si="2385"/>
        <v>0</v>
      </c>
      <c r="CN953">
        <f t="shared" si="2385"/>
        <v>0</v>
      </c>
      <c r="CO953">
        <f t="shared" si="2385"/>
        <v>0</v>
      </c>
      <c r="CP953">
        <f t="shared" si="2385"/>
        <v>0</v>
      </c>
      <c r="CQ953">
        <f t="shared" si="2385"/>
        <v>0</v>
      </c>
      <c r="CR953">
        <f t="shared" si="2385"/>
        <v>0</v>
      </c>
      <c r="CS953">
        <f t="shared" si="2385"/>
        <v>0</v>
      </c>
      <c r="CT953">
        <f t="shared" si="2386"/>
        <v>0</v>
      </c>
      <c r="CU953">
        <f t="shared" si="2386"/>
        <v>0</v>
      </c>
      <c r="CV953">
        <f t="shared" si="2386"/>
        <v>0</v>
      </c>
      <c r="CW953">
        <f t="shared" si="2386"/>
        <v>0</v>
      </c>
      <c r="CX953">
        <f t="shared" si="2386"/>
        <v>0</v>
      </c>
      <c r="CY953">
        <f t="shared" si="2386"/>
        <v>0</v>
      </c>
      <c r="CZ953">
        <f t="shared" si="2386"/>
        <v>0</v>
      </c>
      <c r="DA953">
        <f t="shared" si="2386"/>
        <v>0</v>
      </c>
      <c r="DB953">
        <f t="shared" si="2386"/>
        <v>0</v>
      </c>
      <c r="DC953">
        <f t="shared" si="2386"/>
        <v>0</v>
      </c>
      <c r="DD953">
        <f t="shared" si="2387"/>
        <v>0</v>
      </c>
      <c r="DE953">
        <f t="shared" si="2387"/>
        <v>0</v>
      </c>
      <c r="DF953">
        <f t="shared" si="2387"/>
        <v>0</v>
      </c>
      <c r="DG953">
        <f t="shared" si="2387"/>
        <v>0</v>
      </c>
      <c r="DH953">
        <f t="shared" si="2387"/>
        <v>0</v>
      </c>
      <c r="DI953">
        <f t="shared" si="2387"/>
        <v>0</v>
      </c>
      <c r="DJ953">
        <f t="shared" si="2387"/>
        <v>0</v>
      </c>
      <c r="DK953">
        <f t="shared" si="2387"/>
        <v>0</v>
      </c>
      <c r="DL953">
        <f t="shared" si="2387"/>
        <v>0</v>
      </c>
      <c r="DM953">
        <f t="shared" si="2387"/>
        <v>0</v>
      </c>
      <c r="DN953">
        <f t="shared" si="2388"/>
        <v>0</v>
      </c>
      <c r="DO953">
        <f t="shared" si="2388"/>
        <v>0</v>
      </c>
      <c r="DP953">
        <f t="shared" si="2388"/>
        <v>0</v>
      </c>
      <c r="DQ953">
        <f t="shared" si="2388"/>
        <v>0</v>
      </c>
      <c r="DR953">
        <f t="shared" si="2388"/>
        <v>0</v>
      </c>
      <c r="DS953">
        <f t="shared" si="2388"/>
        <v>0</v>
      </c>
      <c r="DT953">
        <f t="shared" si="2388"/>
        <v>0</v>
      </c>
      <c r="DU953">
        <f t="shared" si="2388"/>
        <v>0</v>
      </c>
      <c r="DV953">
        <f t="shared" si="2388"/>
        <v>0</v>
      </c>
      <c r="DW953">
        <f t="shared" si="2388"/>
        <v>0</v>
      </c>
      <c r="DX953">
        <f t="shared" si="2389"/>
        <v>0</v>
      </c>
      <c r="DY953">
        <f t="shared" si="2389"/>
        <v>0</v>
      </c>
      <c r="DZ953">
        <f t="shared" si="2389"/>
        <v>0</v>
      </c>
    </row>
    <row r="954" spans="1:130" ht="15.75">
      <c r="A954" s="106" t="str">
        <f>IF(LEFT(B958,1)&lt;&gt;"",IF(LEFT(B958,1)&lt;&gt;" ",COUNT($A$66:A951)+1,""),"")</f>
        <v/>
      </c>
      <c r="B954" s="37"/>
      <c r="C954" s="96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60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25"/>
      <c r="BF954" s="18"/>
      <c r="BG954" s="18"/>
      <c r="BH954" s="118"/>
      <c r="BI954" s="118"/>
      <c r="BJ954" s="167"/>
      <c r="BK954" s="118"/>
      <c r="BL954" s="118"/>
      <c r="BM954" s="118"/>
      <c r="BN954" s="2"/>
      <c r="BO954" s="103"/>
    </row>
    <row r="955" spans="1:130">
      <c r="A955" s="105">
        <f>IF(LEFT(B955,1)&lt;&gt;"",IF(LEFT(B955,1)&lt;&gt;" ",COUNT($A$66:A954)+1,""),"")</f>
        <v>123</v>
      </c>
      <c r="B955" s="54" t="s">
        <v>128</v>
      </c>
      <c r="C955" s="96">
        <v>3</v>
      </c>
      <c r="D955" s="22">
        <f t="shared" ref="D955:AI955" si="2390">SUM(D956:D960)</f>
        <v>0</v>
      </c>
      <c r="E955" s="22">
        <f t="shared" si="2390"/>
        <v>0</v>
      </c>
      <c r="F955" s="22">
        <f t="shared" si="2390"/>
        <v>0</v>
      </c>
      <c r="G955" s="22">
        <f t="shared" si="2390"/>
        <v>0</v>
      </c>
      <c r="H955" s="22">
        <f t="shared" si="2390"/>
        <v>0</v>
      </c>
      <c r="I955" s="22">
        <f t="shared" si="2390"/>
        <v>0</v>
      </c>
      <c r="J955" s="22">
        <f t="shared" si="2390"/>
        <v>0</v>
      </c>
      <c r="K955" s="22">
        <f t="shared" si="2390"/>
        <v>0</v>
      </c>
      <c r="L955" s="22">
        <f t="shared" si="2390"/>
        <v>0</v>
      </c>
      <c r="M955" s="22">
        <f t="shared" si="2390"/>
        <v>0</v>
      </c>
      <c r="N955" s="22">
        <f t="shared" si="2390"/>
        <v>0</v>
      </c>
      <c r="O955" s="22">
        <f t="shared" si="2390"/>
        <v>0.23600000000000002</v>
      </c>
      <c r="P955" s="22">
        <f t="shared" si="2390"/>
        <v>5.0000000000000001E-3</v>
      </c>
      <c r="Q955" s="22">
        <f t="shared" si="2390"/>
        <v>0.20800000000000002</v>
      </c>
      <c r="R955" s="22">
        <f t="shared" si="2390"/>
        <v>0.12400000000000001</v>
      </c>
      <c r="S955" s="22">
        <f t="shared" si="2390"/>
        <v>0.05</v>
      </c>
      <c r="T955" s="22">
        <f t="shared" si="2390"/>
        <v>0</v>
      </c>
      <c r="U955" s="22">
        <f t="shared" si="2390"/>
        <v>0</v>
      </c>
      <c r="V955" s="22">
        <f t="shared" si="2390"/>
        <v>0</v>
      </c>
      <c r="W955" s="22">
        <f t="shared" si="2390"/>
        <v>0</v>
      </c>
      <c r="X955" s="22">
        <f t="shared" si="2390"/>
        <v>0</v>
      </c>
      <c r="Y955" s="22">
        <f t="shared" si="2390"/>
        <v>102.152</v>
      </c>
      <c r="Z955" s="22">
        <f t="shared" si="2390"/>
        <v>152.16300000000001</v>
      </c>
      <c r="AA955" s="22">
        <f t="shared" si="2390"/>
        <v>148.39300000000003</v>
      </c>
      <c r="AB955" s="22">
        <f t="shared" si="2390"/>
        <v>106.369</v>
      </c>
      <c r="AC955" s="22">
        <f t="shared" si="2390"/>
        <v>145.328</v>
      </c>
      <c r="AD955" s="22">
        <f t="shared" si="2390"/>
        <v>94.03</v>
      </c>
      <c r="AE955" s="22">
        <f t="shared" si="2390"/>
        <v>80.033999999999992</v>
      </c>
      <c r="AF955" s="22">
        <f t="shared" si="2390"/>
        <v>5.032</v>
      </c>
      <c r="AG955" s="22">
        <f t="shared" si="2390"/>
        <v>1060.0630000000001</v>
      </c>
      <c r="AH955" s="22">
        <f t="shared" si="2390"/>
        <v>161.797</v>
      </c>
      <c r="AI955" s="22">
        <f t="shared" si="2390"/>
        <v>263.423</v>
      </c>
      <c r="AJ955" s="22">
        <f t="shared" ref="AJ955:BM955" si="2391">SUM(AJ956:AJ960)</f>
        <v>207.953</v>
      </c>
      <c r="AK955" s="22">
        <f t="shared" si="2391"/>
        <v>363.66399999999999</v>
      </c>
      <c r="AL955" s="22">
        <f t="shared" si="2391"/>
        <v>677</v>
      </c>
      <c r="AM955" s="22">
        <f t="shared" si="2391"/>
        <v>331</v>
      </c>
      <c r="AN955" s="22">
        <f t="shared" si="2391"/>
        <v>240.988</v>
      </c>
      <c r="AO955" s="22">
        <f t="shared" si="2391"/>
        <v>11.088000000000001</v>
      </c>
      <c r="AP955" s="22">
        <f t="shared" si="2391"/>
        <v>427</v>
      </c>
      <c r="AQ955" s="22">
        <f t="shared" si="2391"/>
        <v>9.0489999999999995</v>
      </c>
      <c r="AR955" s="22">
        <f t="shared" si="2391"/>
        <v>32.667234899999997</v>
      </c>
      <c r="AS955" s="22">
        <f t="shared" si="2391"/>
        <v>40.231334500000003</v>
      </c>
      <c r="AT955" s="22">
        <f t="shared" si="2391"/>
        <v>44.836714999999998</v>
      </c>
      <c r="AU955" s="22">
        <f t="shared" si="2391"/>
        <v>41.820986700000006</v>
      </c>
      <c r="AV955" s="22">
        <f t="shared" si="2391"/>
        <v>463</v>
      </c>
      <c r="AW955" s="22">
        <f t="shared" si="2391"/>
        <v>56.085051</v>
      </c>
      <c r="AX955" s="22">
        <f t="shared" si="2391"/>
        <v>215.79736590000002</v>
      </c>
      <c r="AY955" s="22">
        <f t="shared" si="2391"/>
        <v>167.599738</v>
      </c>
      <c r="AZ955" s="22">
        <f t="shared" si="2391"/>
        <v>7.5298027999999997</v>
      </c>
      <c r="BA955" s="22">
        <f t="shared" si="2391"/>
        <v>4.5680472999999999</v>
      </c>
      <c r="BB955" s="22">
        <f t="shared" si="2391"/>
        <v>26.833383100000002</v>
      </c>
      <c r="BC955" s="22">
        <f t="shared" si="2391"/>
        <v>14.7630035</v>
      </c>
      <c r="BD955" s="22">
        <f t="shared" si="2391"/>
        <v>0</v>
      </c>
      <c r="BE955" s="22">
        <f t="shared" si="2391"/>
        <v>0.30532159999999997</v>
      </c>
      <c r="BF955" s="22">
        <f t="shared" ref="BF955" si="2392">SUM(BF956:BF960)</f>
        <v>0</v>
      </c>
      <c r="BG955" s="22">
        <f t="shared" si="2391"/>
        <v>1.1160000000000001</v>
      </c>
      <c r="BH955" s="22">
        <f t="shared" si="2391"/>
        <v>0</v>
      </c>
      <c r="BI955" s="22">
        <f t="shared" si="2391"/>
        <v>0</v>
      </c>
      <c r="BJ955" s="22">
        <f t="shared" si="2391"/>
        <v>0</v>
      </c>
      <c r="BK955" s="22">
        <f t="shared" si="2391"/>
        <v>0</v>
      </c>
      <c r="BL955" s="22">
        <f t="shared" si="2391"/>
        <v>45.592958199999998</v>
      </c>
      <c r="BM955" s="22">
        <f t="shared" si="2391"/>
        <v>68.896756199999999</v>
      </c>
      <c r="BN955" s="22">
        <f t="shared" ref="BN955" si="2393">SUM(BN956:BN960)</f>
        <v>0</v>
      </c>
      <c r="BO955" s="103"/>
      <c r="BP955">
        <f t="shared" ref="BP955:BY961" si="2394">IF($C955&lt;&gt;"",IF(D955&gt;0,1,0),0)</f>
        <v>0</v>
      </c>
      <c r="BQ955">
        <f t="shared" si="2394"/>
        <v>0</v>
      </c>
      <c r="BR955">
        <f t="shared" si="2394"/>
        <v>0</v>
      </c>
      <c r="BS955">
        <f t="shared" si="2394"/>
        <v>0</v>
      </c>
      <c r="BT955">
        <f t="shared" si="2394"/>
        <v>0</v>
      </c>
      <c r="BU955">
        <f t="shared" si="2394"/>
        <v>0</v>
      </c>
      <c r="BV955">
        <f t="shared" si="2394"/>
        <v>0</v>
      </c>
      <c r="BW955">
        <f t="shared" si="2394"/>
        <v>0</v>
      </c>
      <c r="BX955">
        <f t="shared" si="2394"/>
        <v>0</v>
      </c>
      <c r="BY955">
        <f t="shared" si="2394"/>
        <v>0</v>
      </c>
      <c r="BZ955">
        <f t="shared" ref="BZ955:CI961" si="2395">IF($C955&lt;&gt;"",IF(N955&gt;0,1,0),0)</f>
        <v>0</v>
      </c>
      <c r="CA955">
        <f t="shared" si="2395"/>
        <v>1</v>
      </c>
      <c r="CB955">
        <f t="shared" si="2395"/>
        <v>1</v>
      </c>
      <c r="CC955">
        <f t="shared" si="2395"/>
        <v>1</v>
      </c>
      <c r="CD955">
        <f t="shared" si="2395"/>
        <v>1</v>
      </c>
      <c r="CE955">
        <f t="shared" si="2395"/>
        <v>1</v>
      </c>
      <c r="CF955">
        <f t="shared" si="2395"/>
        <v>0</v>
      </c>
      <c r="CG955">
        <f t="shared" si="2395"/>
        <v>0</v>
      </c>
      <c r="CH955">
        <f t="shared" si="2395"/>
        <v>0</v>
      </c>
      <c r="CI955">
        <f t="shared" si="2395"/>
        <v>0</v>
      </c>
      <c r="CJ955">
        <f t="shared" ref="CJ955:CS961" si="2396">IF($C955&lt;&gt;"",IF(X955&gt;0,1,0),0)</f>
        <v>0</v>
      </c>
      <c r="CK955">
        <f t="shared" si="2396"/>
        <v>1</v>
      </c>
      <c r="CL955">
        <f t="shared" si="2396"/>
        <v>1</v>
      </c>
      <c r="CM955">
        <f t="shared" si="2396"/>
        <v>1</v>
      </c>
      <c r="CN955">
        <f t="shared" si="2396"/>
        <v>1</v>
      </c>
      <c r="CO955">
        <f t="shared" si="2396"/>
        <v>1</v>
      </c>
      <c r="CP955">
        <f t="shared" si="2396"/>
        <v>1</v>
      </c>
      <c r="CQ955">
        <f t="shared" si="2396"/>
        <v>1</v>
      </c>
      <c r="CR955">
        <f t="shared" si="2396"/>
        <v>1</v>
      </c>
      <c r="CS955">
        <f t="shared" si="2396"/>
        <v>1</v>
      </c>
      <c r="CT955">
        <f t="shared" ref="CT955:DB961" si="2397">IF($C955&lt;&gt;"",IF(AH955&gt;0,1,0),0)</f>
        <v>1</v>
      </c>
      <c r="CU955">
        <f t="shared" si="2397"/>
        <v>1</v>
      </c>
      <c r="CV955">
        <f t="shared" si="2397"/>
        <v>1</v>
      </c>
      <c r="CW955">
        <f t="shared" si="2397"/>
        <v>1</v>
      </c>
      <c r="CX955">
        <f t="shared" si="2397"/>
        <v>1</v>
      </c>
      <c r="CY955">
        <f t="shared" si="2397"/>
        <v>1</v>
      </c>
      <c r="CZ955">
        <f t="shared" si="2397"/>
        <v>1</v>
      </c>
      <c r="DA955">
        <f t="shared" si="2397"/>
        <v>1</v>
      </c>
      <c r="DB955">
        <f t="shared" si="2397"/>
        <v>1</v>
      </c>
      <c r="DC955">
        <f t="shared" ref="DC955:DE961" si="2398">IF($C955&lt;&gt;"",IF(AQ955&gt;0,1,0),0)</f>
        <v>1</v>
      </c>
      <c r="DD955">
        <f t="shared" si="2398"/>
        <v>1</v>
      </c>
      <c r="DE955">
        <f t="shared" si="2398"/>
        <v>1</v>
      </c>
      <c r="DF955">
        <f t="shared" ref="DF955:DZ955" si="2399">IF($C955&lt;&gt;"",IF(AT955&gt;0,1,0),0)</f>
        <v>1</v>
      </c>
      <c r="DG955">
        <f t="shared" si="2399"/>
        <v>1</v>
      </c>
      <c r="DH955">
        <f t="shared" si="2399"/>
        <v>1</v>
      </c>
      <c r="DI955">
        <f t="shared" si="2399"/>
        <v>1</v>
      </c>
      <c r="DJ955">
        <f t="shared" si="2399"/>
        <v>1</v>
      </c>
      <c r="DK955">
        <f t="shared" si="2399"/>
        <v>1</v>
      </c>
      <c r="DL955">
        <f t="shared" si="2399"/>
        <v>1</v>
      </c>
      <c r="DM955">
        <f t="shared" si="2399"/>
        <v>1</v>
      </c>
      <c r="DN955">
        <f t="shared" si="2399"/>
        <v>1</v>
      </c>
      <c r="DO955">
        <f t="shared" si="2399"/>
        <v>1</v>
      </c>
      <c r="DP955">
        <f t="shared" si="2399"/>
        <v>0</v>
      </c>
      <c r="DQ955">
        <f t="shared" si="2399"/>
        <v>1</v>
      </c>
      <c r="DR955">
        <f t="shared" si="2399"/>
        <v>0</v>
      </c>
      <c r="DS955">
        <f t="shared" si="2399"/>
        <v>1</v>
      </c>
      <c r="DT955">
        <f t="shared" si="2399"/>
        <v>0</v>
      </c>
      <c r="DU955">
        <f t="shared" si="2399"/>
        <v>0</v>
      </c>
      <c r="DV955">
        <f t="shared" si="2399"/>
        <v>0</v>
      </c>
      <c r="DW955">
        <f t="shared" si="2399"/>
        <v>0</v>
      </c>
      <c r="DX955">
        <f t="shared" si="2399"/>
        <v>1</v>
      </c>
      <c r="DY955">
        <f t="shared" si="2399"/>
        <v>1</v>
      </c>
      <c r="DZ955">
        <f t="shared" si="2399"/>
        <v>0</v>
      </c>
    </row>
    <row r="956" spans="1:130">
      <c r="A956" s="106"/>
      <c r="B956" s="19" t="s">
        <v>2</v>
      </c>
      <c r="C956" s="96"/>
      <c r="D956" s="34">
        <v>0</v>
      </c>
      <c r="E956" s="34">
        <v>0</v>
      </c>
      <c r="F956" s="34">
        <v>0</v>
      </c>
      <c r="G956" s="34">
        <v>0</v>
      </c>
      <c r="H956" s="34">
        <v>0</v>
      </c>
      <c r="I956" s="34">
        <v>0</v>
      </c>
      <c r="J956" s="34">
        <v>0</v>
      </c>
      <c r="K956" s="34">
        <v>0</v>
      </c>
      <c r="L956" s="34">
        <v>0</v>
      </c>
      <c r="M956" s="34">
        <v>0</v>
      </c>
      <c r="N956" s="34">
        <v>0</v>
      </c>
      <c r="O956" s="34">
        <v>0</v>
      </c>
      <c r="P956" s="34">
        <v>0</v>
      </c>
      <c r="Q956" s="34">
        <v>0</v>
      </c>
      <c r="R956" s="34">
        <v>0</v>
      </c>
      <c r="S956" s="34">
        <v>0</v>
      </c>
      <c r="T956" s="34">
        <v>0</v>
      </c>
      <c r="U956" s="34">
        <v>0</v>
      </c>
      <c r="V956" s="34">
        <v>0</v>
      </c>
      <c r="W956" s="34">
        <v>0</v>
      </c>
      <c r="X956" s="34">
        <v>0</v>
      </c>
      <c r="Y956" s="18">
        <v>78</v>
      </c>
      <c r="Z956" s="18">
        <v>74</v>
      </c>
      <c r="AA956" s="18">
        <v>70</v>
      </c>
      <c r="AB956" s="18"/>
      <c r="AC956" s="18">
        <v>106</v>
      </c>
      <c r="AD956" s="18">
        <v>88</v>
      </c>
      <c r="AE956" s="18">
        <v>74</v>
      </c>
      <c r="AF956" s="18"/>
      <c r="AG956" s="18">
        <v>136</v>
      </c>
      <c r="AH956" s="18">
        <v>107</v>
      </c>
      <c r="AI956" s="18">
        <v>233</v>
      </c>
      <c r="AJ956" s="18"/>
      <c r="AK956" s="18"/>
      <c r="AL956" s="18">
        <v>233</v>
      </c>
      <c r="AM956" s="18">
        <v>168</v>
      </c>
      <c r="AN956" s="41" t="s">
        <v>16</v>
      </c>
      <c r="AO956" s="41" t="s">
        <v>16</v>
      </c>
      <c r="AP956" s="18">
        <v>427</v>
      </c>
      <c r="AQ956" s="41" t="s">
        <v>16</v>
      </c>
      <c r="AR956" s="18">
        <v>22</v>
      </c>
      <c r="AS956" s="22"/>
      <c r="AT956" s="18">
        <v>11</v>
      </c>
      <c r="AU956" s="41" t="s">
        <v>16</v>
      </c>
      <c r="AV956" s="18">
        <v>463</v>
      </c>
      <c r="AW956" s="18">
        <v>0</v>
      </c>
      <c r="AX956" s="18">
        <v>0</v>
      </c>
      <c r="AY956" s="18">
        <v>0</v>
      </c>
      <c r="AZ956" s="18">
        <v>0</v>
      </c>
      <c r="BA956" s="18">
        <v>0</v>
      </c>
      <c r="BB956" s="18">
        <v>0</v>
      </c>
      <c r="BC956" s="18">
        <v>0</v>
      </c>
      <c r="BD956" s="18">
        <v>0</v>
      </c>
      <c r="BE956" s="25">
        <v>0</v>
      </c>
      <c r="BF956" s="18">
        <v>0</v>
      </c>
      <c r="BG956" s="18">
        <v>0</v>
      </c>
      <c r="BH956" s="18">
        <v>0</v>
      </c>
      <c r="BI956" s="18">
        <v>0</v>
      </c>
      <c r="BJ956" s="118">
        <v>0</v>
      </c>
      <c r="BK956" s="118">
        <v>0</v>
      </c>
      <c r="BL956" s="118">
        <v>0</v>
      </c>
      <c r="BM956" s="118">
        <v>0</v>
      </c>
      <c r="BN956" s="118">
        <v>0</v>
      </c>
      <c r="BO956" s="103"/>
      <c r="BP956">
        <f t="shared" si="2394"/>
        <v>0</v>
      </c>
      <c r="BQ956">
        <f t="shared" si="2394"/>
        <v>0</v>
      </c>
      <c r="BR956">
        <f t="shared" si="2394"/>
        <v>0</v>
      </c>
      <c r="BS956">
        <f t="shared" si="2394"/>
        <v>0</v>
      </c>
      <c r="BT956">
        <f t="shared" si="2394"/>
        <v>0</v>
      </c>
      <c r="BU956">
        <f t="shared" si="2394"/>
        <v>0</v>
      </c>
      <c r="BV956">
        <f t="shared" si="2394"/>
        <v>0</v>
      </c>
      <c r="BW956">
        <f t="shared" si="2394"/>
        <v>0</v>
      </c>
      <c r="BX956">
        <f t="shared" si="2394"/>
        <v>0</v>
      </c>
      <c r="BY956">
        <f t="shared" si="2394"/>
        <v>0</v>
      </c>
      <c r="BZ956">
        <f t="shared" si="2395"/>
        <v>0</v>
      </c>
      <c r="CA956">
        <f t="shared" si="2395"/>
        <v>0</v>
      </c>
      <c r="CB956">
        <f t="shared" si="2395"/>
        <v>0</v>
      </c>
      <c r="CC956">
        <f t="shared" si="2395"/>
        <v>0</v>
      </c>
      <c r="CD956">
        <f t="shared" si="2395"/>
        <v>0</v>
      </c>
      <c r="CE956">
        <f t="shared" si="2395"/>
        <v>0</v>
      </c>
      <c r="CF956">
        <f t="shared" si="2395"/>
        <v>0</v>
      </c>
      <c r="CG956">
        <f t="shared" si="2395"/>
        <v>0</v>
      </c>
      <c r="CH956">
        <f t="shared" si="2395"/>
        <v>0</v>
      </c>
      <c r="CI956">
        <f t="shared" si="2395"/>
        <v>0</v>
      </c>
      <c r="CJ956">
        <f t="shared" si="2396"/>
        <v>0</v>
      </c>
      <c r="CK956">
        <f t="shared" si="2396"/>
        <v>0</v>
      </c>
      <c r="CL956">
        <f t="shared" si="2396"/>
        <v>0</v>
      </c>
      <c r="CM956">
        <f t="shared" si="2396"/>
        <v>0</v>
      </c>
      <c r="CN956">
        <f t="shared" si="2396"/>
        <v>0</v>
      </c>
      <c r="CO956">
        <f t="shared" si="2396"/>
        <v>0</v>
      </c>
      <c r="CP956">
        <f t="shared" si="2396"/>
        <v>0</v>
      </c>
      <c r="CQ956">
        <f t="shared" si="2396"/>
        <v>0</v>
      </c>
      <c r="CR956">
        <f t="shared" si="2396"/>
        <v>0</v>
      </c>
      <c r="CS956">
        <f t="shared" si="2396"/>
        <v>0</v>
      </c>
      <c r="CT956">
        <f t="shared" si="2397"/>
        <v>0</v>
      </c>
      <c r="CU956">
        <f t="shared" si="2397"/>
        <v>0</v>
      </c>
      <c r="CV956">
        <f t="shared" si="2397"/>
        <v>0</v>
      </c>
      <c r="CW956">
        <f t="shared" si="2397"/>
        <v>0</v>
      </c>
      <c r="CX956">
        <f t="shared" si="2397"/>
        <v>0</v>
      </c>
      <c r="CY956">
        <f t="shared" si="2397"/>
        <v>0</v>
      </c>
      <c r="CZ956">
        <f t="shared" si="2397"/>
        <v>0</v>
      </c>
      <c r="DA956">
        <f t="shared" si="2397"/>
        <v>0</v>
      </c>
      <c r="DB956">
        <f t="shared" si="2397"/>
        <v>0</v>
      </c>
      <c r="DC956">
        <f t="shared" si="2398"/>
        <v>0</v>
      </c>
      <c r="DD956">
        <f t="shared" si="2398"/>
        <v>0</v>
      </c>
      <c r="DE956">
        <f t="shared" si="2398"/>
        <v>0</v>
      </c>
      <c r="DF956">
        <f t="shared" ref="DF956:DO961" si="2400">IF($C956&lt;&gt;"",IF(AT956&gt;0,1,0),0)</f>
        <v>0</v>
      </c>
      <c r="DG956">
        <f t="shared" si="2400"/>
        <v>0</v>
      </c>
      <c r="DH956">
        <f t="shared" si="2400"/>
        <v>0</v>
      </c>
      <c r="DI956">
        <f t="shared" si="2400"/>
        <v>0</v>
      </c>
      <c r="DJ956">
        <f t="shared" si="2400"/>
        <v>0</v>
      </c>
      <c r="DK956">
        <f t="shared" si="2400"/>
        <v>0</v>
      </c>
      <c r="DL956">
        <f t="shared" si="2400"/>
        <v>0</v>
      </c>
      <c r="DM956">
        <f t="shared" si="2400"/>
        <v>0</v>
      </c>
      <c r="DN956">
        <f t="shared" si="2400"/>
        <v>0</v>
      </c>
      <c r="DO956">
        <f t="shared" si="2400"/>
        <v>0</v>
      </c>
      <c r="DP956">
        <f t="shared" ref="DP956:DW961" si="2401">IF($C956&lt;&gt;"",IF(BD956&gt;0,1,0),0)</f>
        <v>0</v>
      </c>
      <c r="DQ956">
        <f t="shared" si="2401"/>
        <v>0</v>
      </c>
      <c r="DR956">
        <f t="shared" si="2401"/>
        <v>0</v>
      </c>
      <c r="DS956">
        <f t="shared" si="2401"/>
        <v>0</v>
      </c>
      <c r="DT956">
        <f t="shared" si="2401"/>
        <v>0</v>
      </c>
      <c r="DU956">
        <f t="shared" si="2401"/>
        <v>0</v>
      </c>
      <c r="DV956">
        <f t="shared" si="2401"/>
        <v>0</v>
      </c>
      <c r="DW956">
        <f t="shared" si="2401"/>
        <v>0</v>
      </c>
      <c r="DX956">
        <f t="shared" ref="DX956:DZ960" si="2402">IF($C956&lt;&gt;"",IF(BL955&gt;0,1,0),0)</f>
        <v>0</v>
      </c>
      <c r="DY956">
        <f t="shared" si="2402"/>
        <v>0</v>
      </c>
      <c r="DZ956">
        <f t="shared" si="2402"/>
        <v>0</v>
      </c>
    </row>
    <row r="957" spans="1:130" ht="15.75">
      <c r="A957" s="106"/>
      <c r="B957" s="19" t="s">
        <v>202</v>
      </c>
      <c r="C957" s="96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41"/>
      <c r="AO957" s="41"/>
      <c r="AP957" s="18"/>
      <c r="AQ957" s="41"/>
      <c r="AR957" s="18"/>
      <c r="AS957" s="22"/>
      <c r="AT957" s="18"/>
      <c r="AU957" s="41"/>
      <c r="AV957" s="18"/>
      <c r="AW957" s="18"/>
      <c r="AX957" s="18">
        <v>21</v>
      </c>
      <c r="AY957" s="18">
        <v>6</v>
      </c>
      <c r="AZ957" s="18"/>
      <c r="BA957" s="18"/>
      <c r="BB957" s="18"/>
      <c r="BC957" s="18"/>
      <c r="BD957" s="18"/>
      <c r="BE957" s="25"/>
      <c r="BF957" s="18"/>
      <c r="BG957" s="18"/>
      <c r="BH957" s="18"/>
      <c r="BI957" s="18"/>
      <c r="BJ957" s="118"/>
      <c r="BK957" s="118"/>
      <c r="BL957" s="118"/>
      <c r="BM957" s="2"/>
      <c r="BN957" s="2"/>
      <c r="BO957" s="103"/>
      <c r="BP957">
        <f t="shared" si="2394"/>
        <v>0</v>
      </c>
      <c r="BQ957">
        <f t="shared" si="2394"/>
        <v>0</v>
      </c>
      <c r="BR957">
        <f t="shared" si="2394"/>
        <v>0</v>
      </c>
      <c r="BS957">
        <f t="shared" si="2394"/>
        <v>0</v>
      </c>
      <c r="BT957">
        <f t="shared" si="2394"/>
        <v>0</v>
      </c>
      <c r="BU957">
        <f t="shared" si="2394"/>
        <v>0</v>
      </c>
      <c r="BV957">
        <f t="shared" si="2394"/>
        <v>0</v>
      </c>
      <c r="BW957">
        <f t="shared" si="2394"/>
        <v>0</v>
      </c>
      <c r="BX957">
        <f t="shared" si="2394"/>
        <v>0</v>
      </c>
      <c r="BY957">
        <f t="shared" si="2394"/>
        <v>0</v>
      </c>
      <c r="BZ957">
        <f t="shared" si="2395"/>
        <v>0</v>
      </c>
      <c r="CA957">
        <f t="shared" si="2395"/>
        <v>0</v>
      </c>
      <c r="CB957">
        <f t="shared" si="2395"/>
        <v>0</v>
      </c>
      <c r="CC957">
        <f t="shared" si="2395"/>
        <v>0</v>
      </c>
      <c r="CD957">
        <f t="shared" si="2395"/>
        <v>0</v>
      </c>
      <c r="CE957">
        <f t="shared" si="2395"/>
        <v>0</v>
      </c>
      <c r="CF957">
        <f t="shared" si="2395"/>
        <v>0</v>
      </c>
      <c r="CG957">
        <f t="shared" si="2395"/>
        <v>0</v>
      </c>
      <c r="CH957">
        <f t="shared" si="2395"/>
        <v>0</v>
      </c>
      <c r="CI957">
        <f t="shared" si="2395"/>
        <v>0</v>
      </c>
      <c r="CJ957">
        <f t="shared" si="2396"/>
        <v>0</v>
      </c>
      <c r="CK957">
        <f t="shared" si="2396"/>
        <v>0</v>
      </c>
      <c r="CL957">
        <f t="shared" si="2396"/>
        <v>0</v>
      </c>
      <c r="CM957">
        <f t="shared" si="2396"/>
        <v>0</v>
      </c>
      <c r="CN957">
        <f t="shared" si="2396"/>
        <v>0</v>
      </c>
      <c r="CO957">
        <f t="shared" si="2396"/>
        <v>0</v>
      </c>
      <c r="CP957">
        <f t="shared" si="2396"/>
        <v>0</v>
      </c>
      <c r="CQ957">
        <f t="shared" si="2396"/>
        <v>0</v>
      </c>
      <c r="CR957">
        <f t="shared" si="2396"/>
        <v>0</v>
      </c>
      <c r="CS957">
        <f t="shared" si="2396"/>
        <v>0</v>
      </c>
      <c r="CT957">
        <f t="shared" si="2397"/>
        <v>0</v>
      </c>
      <c r="CU957">
        <f t="shared" si="2397"/>
        <v>0</v>
      </c>
      <c r="CV957">
        <f t="shared" si="2397"/>
        <v>0</v>
      </c>
      <c r="CW957">
        <f t="shared" si="2397"/>
        <v>0</v>
      </c>
      <c r="CX957">
        <f t="shared" si="2397"/>
        <v>0</v>
      </c>
      <c r="CY957">
        <f t="shared" si="2397"/>
        <v>0</v>
      </c>
      <c r="CZ957">
        <f t="shared" si="2397"/>
        <v>0</v>
      </c>
      <c r="DA957">
        <f t="shared" si="2397"/>
        <v>0</v>
      </c>
      <c r="DB957">
        <f t="shared" si="2397"/>
        <v>0</v>
      </c>
      <c r="DC957">
        <f t="shared" si="2398"/>
        <v>0</v>
      </c>
      <c r="DD957">
        <f t="shared" si="2398"/>
        <v>0</v>
      </c>
      <c r="DE957">
        <f t="shared" si="2398"/>
        <v>0</v>
      </c>
      <c r="DF957">
        <f t="shared" si="2400"/>
        <v>0</v>
      </c>
      <c r="DG957">
        <f t="shared" si="2400"/>
        <v>0</v>
      </c>
      <c r="DH957">
        <f t="shared" si="2400"/>
        <v>0</v>
      </c>
      <c r="DI957">
        <f t="shared" si="2400"/>
        <v>0</v>
      </c>
      <c r="DJ957">
        <f t="shared" si="2400"/>
        <v>0</v>
      </c>
      <c r="DK957">
        <f t="shared" si="2400"/>
        <v>0</v>
      </c>
      <c r="DL957">
        <f t="shared" si="2400"/>
        <v>0</v>
      </c>
      <c r="DM957">
        <f t="shared" si="2400"/>
        <v>0</v>
      </c>
      <c r="DN957">
        <f t="shared" si="2400"/>
        <v>0</v>
      </c>
      <c r="DO957">
        <f t="shared" si="2400"/>
        <v>0</v>
      </c>
      <c r="DP957">
        <f t="shared" si="2401"/>
        <v>0</v>
      </c>
      <c r="DQ957">
        <f t="shared" si="2401"/>
        <v>0</v>
      </c>
      <c r="DR957">
        <f t="shared" si="2401"/>
        <v>0</v>
      </c>
      <c r="DS957">
        <f t="shared" si="2401"/>
        <v>0</v>
      </c>
      <c r="DT957">
        <f t="shared" si="2401"/>
        <v>0</v>
      </c>
      <c r="DU957">
        <f t="shared" si="2401"/>
        <v>0</v>
      </c>
      <c r="DV957">
        <f t="shared" si="2401"/>
        <v>0</v>
      </c>
      <c r="DW957">
        <f t="shared" si="2401"/>
        <v>0</v>
      </c>
      <c r="DX957">
        <f t="shared" si="2402"/>
        <v>0</v>
      </c>
      <c r="DY957">
        <f t="shared" si="2402"/>
        <v>0</v>
      </c>
      <c r="DZ957">
        <f t="shared" si="2402"/>
        <v>0</v>
      </c>
    </row>
    <row r="958" spans="1:130">
      <c r="A958" s="106" t="str">
        <f>IF(LEFT(B959,1)&lt;&gt;"",IF(LEFT(B959,1)&lt;&gt;" ",COUNT($A$66:A954)+1,""),"")</f>
        <v/>
      </c>
      <c r="B958" s="59" t="s">
        <v>3</v>
      </c>
      <c r="C958" s="96"/>
      <c r="D958" s="34">
        <v>0</v>
      </c>
      <c r="E958" s="34">
        <v>0</v>
      </c>
      <c r="F958" s="34">
        <v>0</v>
      </c>
      <c r="G958" s="34">
        <v>0</v>
      </c>
      <c r="H958" s="34">
        <v>0</v>
      </c>
      <c r="I958" s="34">
        <v>0</v>
      </c>
      <c r="J958" s="34">
        <v>0</v>
      </c>
      <c r="K958" s="34">
        <v>0</v>
      </c>
      <c r="L958" s="34">
        <v>0</v>
      </c>
      <c r="M958" s="34">
        <v>0</v>
      </c>
      <c r="N958" s="34">
        <v>0</v>
      </c>
      <c r="O958" s="34">
        <v>0.22800000000000001</v>
      </c>
      <c r="P958" s="34">
        <v>5.0000000000000001E-3</v>
      </c>
      <c r="Q958" s="34">
        <v>1.7000000000000001E-2</v>
      </c>
      <c r="R958" s="34">
        <v>1.7000000000000001E-2</v>
      </c>
      <c r="S958" s="34">
        <v>2.7000000000000003E-2</v>
      </c>
      <c r="T958" s="34">
        <v>0</v>
      </c>
      <c r="U958" s="34">
        <v>0</v>
      </c>
      <c r="V958" s="34">
        <v>0</v>
      </c>
      <c r="W958" s="34">
        <v>0</v>
      </c>
      <c r="X958" s="34">
        <v>0</v>
      </c>
      <c r="Y958" s="34">
        <v>0</v>
      </c>
      <c r="Z958" s="34">
        <v>0</v>
      </c>
      <c r="AA958" s="34">
        <v>0.307</v>
      </c>
      <c r="AB958" s="34">
        <v>18.544</v>
      </c>
      <c r="AC958" s="34">
        <v>18.058</v>
      </c>
      <c r="AD958" s="34">
        <v>6.0299999999999994</v>
      </c>
      <c r="AE958" s="34">
        <v>3.7789999999999999</v>
      </c>
      <c r="AF958" s="34">
        <v>5.032</v>
      </c>
      <c r="AG958" s="34">
        <v>907</v>
      </c>
      <c r="AH958" s="41" t="s">
        <v>16</v>
      </c>
      <c r="AI958" s="41" t="s">
        <v>16</v>
      </c>
      <c r="AJ958" s="34">
        <v>149.953</v>
      </c>
      <c r="AK958" s="34">
        <v>271.66399999999999</v>
      </c>
      <c r="AL958" s="34">
        <v>372</v>
      </c>
      <c r="AM958" s="34">
        <v>81</v>
      </c>
      <c r="AN958" s="34">
        <v>127.762</v>
      </c>
      <c r="AO958" s="34">
        <v>11.088000000000001</v>
      </c>
      <c r="AP958" s="41" t="s">
        <v>16</v>
      </c>
      <c r="AQ958" s="34">
        <v>9.0489999999999995</v>
      </c>
      <c r="AR958" s="34">
        <f>32.6672349-AR956</f>
        <v>10.667234899999997</v>
      </c>
      <c r="AS958" s="34">
        <v>40.231334500000003</v>
      </c>
      <c r="AT958" s="34">
        <f>44.836715-AT956</f>
        <v>33.836714999999998</v>
      </c>
      <c r="AU958" s="34">
        <v>41.820986700000006</v>
      </c>
      <c r="AV958" s="41" t="s">
        <v>16</v>
      </c>
      <c r="AW958" s="34">
        <v>56.085051</v>
      </c>
      <c r="AX958" s="34">
        <v>194.79736590000002</v>
      </c>
      <c r="AY958" s="34">
        <v>161.599738</v>
      </c>
      <c r="AZ958" s="34">
        <v>7.5298027999999997</v>
      </c>
      <c r="BA958" s="34">
        <v>4.5680472999999999</v>
      </c>
      <c r="BB958" s="34">
        <v>26.833383100000002</v>
      </c>
      <c r="BC958" s="34">
        <v>14.7630035</v>
      </c>
      <c r="BD958" s="34">
        <v>0</v>
      </c>
      <c r="BE958" s="43">
        <v>0.30532159999999997</v>
      </c>
      <c r="BF958" s="18">
        <v>0</v>
      </c>
      <c r="BG958" s="18">
        <v>1.1160000000000001</v>
      </c>
      <c r="BH958" s="18">
        <v>0</v>
      </c>
      <c r="BI958" s="18">
        <v>0</v>
      </c>
      <c r="BJ958" s="118">
        <v>0</v>
      </c>
      <c r="BK958" s="118">
        <v>0</v>
      </c>
      <c r="BL958" s="118">
        <v>45.592958199999998</v>
      </c>
      <c r="BM958" s="118">
        <v>68.896756199999999</v>
      </c>
      <c r="BN958" s="118">
        <v>0</v>
      </c>
      <c r="BO958" s="103"/>
      <c r="BP958">
        <f t="shared" si="2394"/>
        <v>0</v>
      </c>
      <c r="BQ958">
        <f t="shared" si="2394"/>
        <v>0</v>
      </c>
      <c r="BR958">
        <f t="shared" si="2394"/>
        <v>0</v>
      </c>
      <c r="BS958">
        <f t="shared" si="2394"/>
        <v>0</v>
      </c>
      <c r="BT958">
        <f t="shared" si="2394"/>
        <v>0</v>
      </c>
      <c r="BU958">
        <f t="shared" si="2394"/>
        <v>0</v>
      </c>
      <c r="BV958">
        <f t="shared" si="2394"/>
        <v>0</v>
      </c>
      <c r="BW958">
        <f t="shared" si="2394"/>
        <v>0</v>
      </c>
      <c r="BX958">
        <f t="shared" si="2394"/>
        <v>0</v>
      </c>
      <c r="BY958">
        <f t="shared" si="2394"/>
        <v>0</v>
      </c>
      <c r="BZ958">
        <f t="shared" si="2395"/>
        <v>0</v>
      </c>
      <c r="CA958">
        <f t="shared" si="2395"/>
        <v>0</v>
      </c>
      <c r="CB958">
        <f t="shared" si="2395"/>
        <v>0</v>
      </c>
      <c r="CC958">
        <f t="shared" si="2395"/>
        <v>0</v>
      </c>
      <c r="CD958">
        <f t="shared" si="2395"/>
        <v>0</v>
      </c>
      <c r="CE958">
        <f t="shared" si="2395"/>
        <v>0</v>
      </c>
      <c r="CF958">
        <f t="shared" si="2395"/>
        <v>0</v>
      </c>
      <c r="CG958">
        <f t="shared" si="2395"/>
        <v>0</v>
      </c>
      <c r="CH958">
        <f t="shared" si="2395"/>
        <v>0</v>
      </c>
      <c r="CI958">
        <f t="shared" si="2395"/>
        <v>0</v>
      </c>
      <c r="CJ958">
        <f t="shared" si="2396"/>
        <v>0</v>
      </c>
      <c r="CK958">
        <f t="shared" si="2396"/>
        <v>0</v>
      </c>
      <c r="CL958">
        <f t="shared" si="2396"/>
        <v>0</v>
      </c>
      <c r="CM958">
        <f t="shared" si="2396"/>
        <v>0</v>
      </c>
      <c r="CN958">
        <f t="shared" si="2396"/>
        <v>0</v>
      </c>
      <c r="CO958">
        <f t="shared" si="2396"/>
        <v>0</v>
      </c>
      <c r="CP958">
        <f t="shared" si="2396"/>
        <v>0</v>
      </c>
      <c r="CQ958">
        <f t="shared" si="2396"/>
        <v>0</v>
      </c>
      <c r="CR958">
        <f t="shared" si="2396"/>
        <v>0</v>
      </c>
      <c r="CS958">
        <f t="shared" si="2396"/>
        <v>0</v>
      </c>
      <c r="CT958">
        <f t="shared" si="2397"/>
        <v>0</v>
      </c>
      <c r="CU958">
        <f t="shared" si="2397"/>
        <v>0</v>
      </c>
      <c r="CV958">
        <f t="shared" si="2397"/>
        <v>0</v>
      </c>
      <c r="CW958">
        <f t="shared" si="2397"/>
        <v>0</v>
      </c>
      <c r="CX958">
        <f t="shared" si="2397"/>
        <v>0</v>
      </c>
      <c r="CY958">
        <f t="shared" si="2397"/>
        <v>0</v>
      </c>
      <c r="CZ958">
        <f t="shared" si="2397"/>
        <v>0</v>
      </c>
      <c r="DA958">
        <f t="shared" si="2397"/>
        <v>0</v>
      </c>
      <c r="DB958">
        <f t="shared" si="2397"/>
        <v>0</v>
      </c>
      <c r="DC958">
        <f t="shared" si="2398"/>
        <v>0</v>
      </c>
      <c r="DD958">
        <f t="shared" si="2398"/>
        <v>0</v>
      </c>
      <c r="DE958">
        <f t="shared" si="2398"/>
        <v>0</v>
      </c>
      <c r="DF958">
        <f t="shared" si="2400"/>
        <v>0</v>
      </c>
      <c r="DG958">
        <f t="shared" si="2400"/>
        <v>0</v>
      </c>
      <c r="DH958">
        <f t="shared" si="2400"/>
        <v>0</v>
      </c>
      <c r="DI958">
        <f t="shared" si="2400"/>
        <v>0</v>
      </c>
      <c r="DJ958">
        <f t="shared" si="2400"/>
        <v>0</v>
      </c>
      <c r="DK958">
        <f t="shared" si="2400"/>
        <v>0</v>
      </c>
      <c r="DL958">
        <f t="shared" si="2400"/>
        <v>0</v>
      </c>
      <c r="DM958">
        <f t="shared" si="2400"/>
        <v>0</v>
      </c>
      <c r="DN958">
        <f t="shared" si="2400"/>
        <v>0</v>
      </c>
      <c r="DO958">
        <f t="shared" si="2400"/>
        <v>0</v>
      </c>
      <c r="DP958">
        <f t="shared" si="2401"/>
        <v>0</v>
      </c>
      <c r="DQ958">
        <f t="shared" si="2401"/>
        <v>0</v>
      </c>
      <c r="DR958">
        <f t="shared" si="2401"/>
        <v>0</v>
      </c>
      <c r="DS958">
        <f t="shared" si="2401"/>
        <v>0</v>
      </c>
      <c r="DT958">
        <f t="shared" si="2401"/>
        <v>0</v>
      </c>
      <c r="DU958">
        <f t="shared" si="2401"/>
        <v>0</v>
      </c>
      <c r="DV958">
        <f t="shared" si="2401"/>
        <v>0</v>
      </c>
      <c r="DW958">
        <f t="shared" si="2401"/>
        <v>0</v>
      </c>
      <c r="DX958">
        <f t="shared" si="2402"/>
        <v>0</v>
      </c>
      <c r="DY958">
        <f t="shared" si="2402"/>
        <v>0</v>
      </c>
      <c r="DZ958">
        <f t="shared" si="2402"/>
        <v>0</v>
      </c>
    </row>
    <row r="959" spans="1:130">
      <c r="A959" s="106"/>
      <c r="B959" s="19" t="s">
        <v>18</v>
      </c>
      <c r="C959" s="96"/>
      <c r="D959" s="18">
        <v>0</v>
      </c>
      <c r="E959" s="18">
        <v>0</v>
      </c>
      <c r="F959" s="18">
        <v>0</v>
      </c>
      <c r="G959" s="18">
        <v>0</v>
      </c>
      <c r="H959" s="34">
        <v>0</v>
      </c>
      <c r="I959" s="18">
        <v>0</v>
      </c>
      <c r="J959" s="18">
        <v>0</v>
      </c>
      <c r="K959" s="18">
        <v>0</v>
      </c>
      <c r="L959" s="18">
        <v>0</v>
      </c>
      <c r="M959" s="18">
        <v>0</v>
      </c>
      <c r="N959" s="18">
        <v>0</v>
      </c>
      <c r="O959" s="18">
        <v>0</v>
      </c>
      <c r="P959" s="18">
        <v>0</v>
      </c>
      <c r="Q959" s="18">
        <v>0</v>
      </c>
      <c r="R959" s="18">
        <v>0</v>
      </c>
      <c r="S959" s="18">
        <v>0</v>
      </c>
      <c r="T959" s="18">
        <v>0</v>
      </c>
      <c r="U959" s="18">
        <v>0</v>
      </c>
      <c r="V959" s="18">
        <v>0</v>
      </c>
      <c r="W959" s="18">
        <v>0</v>
      </c>
      <c r="X959" s="18">
        <v>0</v>
      </c>
      <c r="Y959" s="73">
        <v>24</v>
      </c>
      <c r="Z959" s="18">
        <v>78</v>
      </c>
      <c r="AA959" s="18">
        <v>78</v>
      </c>
      <c r="AB959" s="18">
        <v>78</v>
      </c>
      <c r="AC959" s="18">
        <v>20</v>
      </c>
      <c r="AD959" s="18">
        <v>0</v>
      </c>
      <c r="AE959" s="18">
        <v>0</v>
      </c>
      <c r="AF959" s="18">
        <v>0</v>
      </c>
      <c r="AG959" s="18">
        <v>0</v>
      </c>
      <c r="AH959" s="18">
        <v>37</v>
      </c>
      <c r="AI959" s="18">
        <v>0</v>
      </c>
      <c r="AJ959" s="18">
        <v>58</v>
      </c>
      <c r="AK959" s="18">
        <v>61</v>
      </c>
      <c r="AL959" s="18">
        <v>68</v>
      </c>
      <c r="AM959" s="18">
        <v>82</v>
      </c>
      <c r="AN959" s="18">
        <v>112</v>
      </c>
      <c r="AO959" s="18">
        <v>0</v>
      </c>
      <c r="AP959" s="18">
        <v>0</v>
      </c>
      <c r="AQ959" s="18">
        <v>0</v>
      </c>
      <c r="AR959" s="18">
        <v>0</v>
      </c>
      <c r="AS959" s="18">
        <v>0</v>
      </c>
      <c r="AT959" s="18">
        <v>0</v>
      </c>
      <c r="AU959" s="18">
        <v>0</v>
      </c>
      <c r="AV959" s="18">
        <v>0</v>
      </c>
      <c r="AW959" s="18">
        <v>0</v>
      </c>
      <c r="AX959" s="18">
        <v>0</v>
      </c>
      <c r="AY959" s="18">
        <v>0</v>
      </c>
      <c r="AZ959" s="18">
        <v>0</v>
      </c>
      <c r="BA959" s="18">
        <v>0</v>
      </c>
      <c r="BB959" s="18">
        <v>0</v>
      </c>
      <c r="BC959" s="18">
        <v>0</v>
      </c>
      <c r="BD959" s="18">
        <v>0</v>
      </c>
      <c r="BE959" s="25">
        <v>0</v>
      </c>
      <c r="BF959" s="18">
        <v>0</v>
      </c>
      <c r="BG959" s="18">
        <v>0</v>
      </c>
      <c r="BH959" s="18">
        <v>0</v>
      </c>
      <c r="BI959" s="18">
        <v>0</v>
      </c>
      <c r="BJ959" s="118">
        <v>0</v>
      </c>
      <c r="BK959" s="118">
        <v>0</v>
      </c>
      <c r="BL959" s="118">
        <v>0</v>
      </c>
      <c r="BM959" s="118">
        <v>0</v>
      </c>
      <c r="BN959" s="118">
        <v>0</v>
      </c>
      <c r="BO959" s="103"/>
      <c r="BP959">
        <f t="shared" si="2394"/>
        <v>0</v>
      </c>
      <c r="BQ959">
        <f t="shared" si="2394"/>
        <v>0</v>
      </c>
      <c r="BR959">
        <f t="shared" si="2394"/>
        <v>0</v>
      </c>
      <c r="BS959">
        <f t="shared" si="2394"/>
        <v>0</v>
      </c>
      <c r="BT959">
        <f t="shared" si="2394"/>
        <v>0</v>
      </c>
      <c r="BU959">
        <f t="shared" si="2394"/>
        <v>0</v>
      </c>
      <c r="BV959">
        <f t="shared" si="2394"/>
        <v>0</v>
      </c>
      <c r="BW959">
        <f t="shared" si="2394"/>
        <v>0</v>
      </c>
      <c r="BX959">
        <f t="shared" si="2394"/>
        <v>0</v>
      </c>
      <c r="BY959">
        <f t="shared" si="2394"/>
        <v>0</v>
      </c>
      <c r="BZ959">
        <f t="shared" si="2395"/>
        <v>0</v>
      </c>
      <c r="CA959">
        <f t="shared" si="2395"/>
        <v>0</v>
      </c>
      <c r="CB959">
        <f t="shared" si="2395"/>
        <v>0</v>
      </c>
      <c r="CC959">
        <f t="shared" si="2395"/>
        <v>0</v>
      </c>
      <c r="CD959">
        <f t="shared" si="2395"/>
        <v>0</v>
      </c>
      <c r="CE959">
        <f t="shared" si="2395"/>
        <v>0</v>
      </c>
      <c r="CF959">
        <f t="shared" si="2395"/>
        <v>0</v>
      </c>
      <c r="CG959">
        <f t="shared" si="2395"/>
        <v>0</v>
      </c>
      <c r="CH959">
        <f t="shared" si="2395"/>
        <v>0</v>
      </c>
      <c r="CI959">
        <f t="shared" si="2395"/>
        <v>0</v>
      </c>
      <c r="CJ959">
        <f t="shared" si="2396"/>
        <v>0</v>
      </c>
      <c r="CK959">
        <f t="shared" si="2396"/>
        <v>0</v>
      </c>
      <c r="CL959">
        <f t="shared" si="2396"/>
        <v>0</v>
      </c>
      <c r="CM959">
        <f t="shared" si="2396"/>
        <v>0</v>
      </c>
      <c r="CN959">
        <f t="shared" si="2396"/>
        <v>0</v>
      </c>
      <c r="CO959">
        <f t="shared" si="2396"/>
        <v>0</v>
      </c>
      <c r="CP959">
        <f t="shared" si="2396"/>
        <v>0</v>
      </c>
      <c r="CQ959">
        <f t="shared" si="2396"/>
        <v>0</v>
      </c>
      <c r="CR959">
        <f t="shared" si="2396"/>
        <v>0</v>
      </c>
      <c r="CS959">
        <f t="shared" si="2396"/>
        <v>0</v>
      </c>
      <c r="CT959">
        <f t="shared" si="2397"/>
        <v>0</v>
      </c>
      <c r="CU959">
        <f t="shared" si="2397"/>
        <v>0</v>
      </c>
      <c r="CV959">
        <f t="shared" si="2397"/>
        <v>0</v>
      </c>
      <c r="CW959">
        <f t="shared" si="2397"/>
        <v>0</v>
      </c>
      <c r="CX959">
        <f t="shared" si="2397"/>
        <v>0</v>
      </c>
      <c r="CY959">
        <f t="shared" si="2397"/>
        <v>0</v>
      </c>
      <c r="CZ959">
        <f t="shared" si="2397"/>
        <v>0</v>
      </c>
      <c r="DA959">
        <f t="shared" si="2397"/>
        <v>0</v>
      </c>
      <c r="DB959">
        <f t="shared" si="2397"/>
        <v>0</v>
      </c>
      <c r="DC959">
        <f t="shared" si="2398"/>
        <v>0</v>
      </c>
      <c r="DD959">
        <f t="shared" si="2398"/>
        <v>0</v>
      </c>
      <c r="DE959">
        <f t="shared" si="2398"/>
        <v>0</v>
      </c>
      <c r="DF959">
        <f t="shared" si="2400"/>
        <v>0</v>
      </c>
      <c r="DG959">
        <f t="shared" si="2400"/>
        <v>0</v>
      </c>
      <c r="DH959">
        <f t="shared" si="2400"/>
        <v>0</v>
      </c>
      <c r="DI959">
        <f t="shared" si="2400"/>
        <v>0</v>
      </c>
      <c r="DJ959">
        <f t="shared" si="2400"/>
        <v>0</v>
      </c>
      <c r="DK959">
        <f t="shared" si="2400"/>
        <v>0</v>
      </c>
      <c r="DL959">
        <f t="shared" si="2400"/>
        <v>0</v>
      </c>
      <c r="DM959">
        <f t="shared" si="2400"/>
        <v>0</v>
      </c>
      <c r="DN959">
        <f t="shared" si="2400"/>
        <v>0</v>
      </c>
      <c r="DO959">
        <f t="shared" si="2400"/>
        <v>0</v>
      </c>
      <c r="DP959">
        <f t="shared" si="2401"/>
        <v>0</v>
      </c>
      <c r="DQ959">
        <f t="shared" si="2401"/>
        <v>0</v>
      </c>
      <c r="DR959">
        <f t="shared" si="2401"/>
        <v>0</v>
      </c>
      <c r="DS959">
        <f t="shared" si="2401"/>
        <v>0</v>
      </c>
      <c r="DT959">
        <f t="shared" si="2401"/>
        <v>0</v>
      </c>
      <c r="DU959">
        <f t="shared" si="2401"/>
        <v>0</v>
      </c>
      <c r="DV959">
        <f t="shared" si="2401"/>
        <v>0</v>
      </c>
      <c r="DW959">
        <f t="shared" si="2401"/>
        <v>0</v>
      </c>
      <c r="DX959">
        <f t="shared" si="2402"/>
        <v>0</v>
      </c>
      <c r="DY959">
        <f t="shared" si="2402"/>
        <v>0</v>
      </c>
      <c r="DZ959">
        <f t="shared" si="2402"/>
        <v>0</v>
      </c>
    </row>
    <row r="960" spans="1:130">
      <c r="A960" s="106" t="str">
        <f>IF(LEFT(B1077,1)&lt;&gt;"",IF(LEFT(B1077,1)&lt;&gt;" ",COUNT($A$66:A958)+1,""),"")</f>
        <v/>
      </c>
      <c r="B960" s="59" t="s">
        <v>205</v>
      </c>
      <c r="C960" s="96"/>
      <c r="D960" s="34">
        <v>0</v>
      </c>
      <c r="E960" s="34">
        <v>0</v>
      </c>
      <c r="F960" s="34">
        <v>0</v>
      </c>
      <c r="G960" s="34">
        <v>0</v>
      </c>
      <c r="H960" s="34">
        <v>0</v>
      </c>
      <c r="I960" s="34">
        <v>0</v>
      </c>
      <c r="J960" s="34">
        <v>0</v>
      </c>
      <c r="K960" s="34">
        <v>0</v>
      </c>
      <c r="L960" s="34">
        <v>0</v>
      </c>
      <c r="M960" s="34">
        <v>0</v>
      </c>
      <c r="N960" s="34">
        <v>0</v>
      </c>
      <c r="O960" s="34">
        <v>8.0000000000000002E-3</v>
      </c>
      <c r="P960" s="34">
        <v>0</v>
      </c>
      <c r="Q960" s="18">
        <v>0.191</v>
      </c>
      <c r="R960" s="18">
        <v>0.10700000000000001</v>
      </c>
      <c r="S960" s="34">
        <v>2.3E-2</v>
      </c>
      <c r="T960" s="34">
        <v>0</v>
      </c>
      <c r="U960" s="34">
        <v>0</v>
      </c>
      <c r="V960" s="34">
        <v>0</v>
      </c>
      <c r="W960" s="34">
        <v>0</v>
      </c>
      <c r="X960" s="34">
        <v>0</v>
      </c>
      <c r="Y960" s="34">
        <v>0.152</v>
      </c>
      <c r="Z960" s="34">
        <v>0.16300000000000001</v>
      </c>
      <c r="AA960" s="34">
        <v>8.5999999999999993E-2</v>
      </c>
      <c r="AB960" s="34">
        <v>9.8249999999999993</v>
      </c>
      <c r="AC960" s="34">
        <v>1.27</v>
      </c>
      <c r="AD960" s="34">
        <v>0</v>
      </c>
      <c r="AE960" s="34">
        <v>2.2549999999999999</v>
      </c>
      <c r="AF960" s="34">
        <v>0</v>
      </c>
      <c r="AG960" s="34">
        <v>17.063000000000002</v>
      </c>
      <c r="AH960" s="34">
        <v>17.797000000000001</v>
      </c>
      <c r="AI960" s="34">
        <v>30.423000000000002</v>
      </c>
      <c r="AJ960" s="41" t="s">
        <v>16</v>
      </c>
      <c r="AK960" s="18">
        <v>31</v>
      </c>
      <c r="AL960" s="18">
        <v>4</v>
      </c>
      <c r="AM960" s="41" t="s">
        <v>16</v>
      </c>
      <c r="AN960" s="34">
        <v>1.226</v>
      </c>
      <c r="AO960" s="34">
        <v>0</v>
      </c>
      <c r="AP960" s="34">
        <v>0</v>
      </c>
      <c r="AQ960" s="34">
        <v>0</v>
      </c>
      <c r="AR960" s="34">
        <v>0</v>
      </c>
      <c r="AS960" s="34">
        <v>0</v>
      </c>
      <c r="AT960" s="34">
        <v>0</v>
      </c>
      <c r="AU960" s="34">
        <v>0</v>
      </c>
      <c r="AV960" s="34">
        <v>0</v>
      </c>
      <c r="AW960" s="34">
        <v>0</v>
      </c>
      <c r="AX960" s="34">
        <v>0</v>
      </c>
      <c r="AY960" s="34">
        <v>0</v>
      </c>
      <c r="AZ960" s="34">
        <v>0</v>
      </c>
      <c r="BA960" s="34">
        <v>0</v>
      </c>
      <c r="BB960" s="34">
        <v>0</v>
      </c>
      <c r="BC960" s="34">
        <v>0</v>
      </c>
      <c r="BD960" s="34">
        <v>0</v>
      </c>
      <c r="BE960" s="43">
        <v>0</v>
      </c>
      <c r="BF960" s="34">
        <v>0</v>
      </c>
      <c r="BG960" s="34">
        <v>0</v>
      </c>
      <c r="BH960" s="34">
        <v>0</v>
      </c>
      <c r="BI960" s="34">
        <v>0</v>
      </c>
      <c r="BJ960" s="118">
        <v>0</v>
      </c>
      <c r="BK960" s="118">
        <v>0</v>
      </c>
      <c r="BL960" s="118">
        <v>0</v>
      </c>
      <c r="BM960" s="118">
        <v>0</v>
      </c>
      <c r="BN960" s="18">
        <v>0</v>
      </c>
      <c r="BO960" s="103"/>
      <c r="BP960">
        <f t="shared" si="2394"/>
        <v>0</v>
      </c>
      <c r="BQ960">
        <f t="shared" si="2394"/>
        <v>0</v>
      </c>
      <c r="BR960">
        <f t="shared" si="2394"/>
        <v>0</v>
      </c>
      <c r="BS960">
        <f t="shared" si="2394"/>
        <v>0</v>
      </c>
      <c r="BT960">
        <f t="shared" si="2394"/>
        <v>0</v>
      </c>
      <c r="BU960">
        <f t="shared" si="2394"/>
        <v>0</v>
      </c>
      <c r="BV960">
        <f t="shared" si="2394"/>
        <v>0</v>
      </c>
      <c r="BW960">
        <f t="shared" si="2394"/>
        <v>0</v>
      </c>
      <c r="BX960">
        <f t="shared" si="2394"/>
        <v>0</v>
      </c>
      <c r="BY960">
        <f t="shared" si="2394"/>
        <v>0</v>
      </c>
      <c r="BZ960">
        <f t="shared" si="2395"/>
        <v>0</v>
      </c>
      <c r="CA960">
        <f t="shared" si="2395"/>
        <v>0</v>
      </c>
      <c r="CB960">
        <f t="shared" si="2395"/>
        <v>0</v>
      </c>
      <c r="CC960">
        <f t="shared" si="2395"/>
        <v>0</v>
      </c>
      <c r="CD960">
        <f t="shared" si="2395"/>
        <v>0</v>
      </c>
      <c r="CE960">
        <f t="shared" si="2395"/>
        <v>0</v>
      </c>
      <c r="CF960">
        <f t="shared" si="2395"/>
        <v>0</v>
      </c>
      <c r="CG960">
        <f t="shared" si="2395"/>
        <v>0</v>
      </c>
      <c r="CH960">
        <f t="shared" si="2395"/>
        <v>0</v>
      </c>
      <c r="CI960">
        <f t="shared" si="2395"/>
        <v>0</v>
      </c>
      <c r="CJ960">
        <f t="shared" si="2396"/>
        <v>0</v>
      </c>
      <c r="CK960">
        <f t="shared" si="2396"/>
        <v>0</v>
      </c>
      <c r="CL960">
        <f t="shared" si="2396"/>
        <v>0</v>
      </c>
      <c r="CM960">
        <f t="shared" si="2396"/>
        <v>0</v>
      </c>
      <c r="CN960">
        <f t="shared" si="2396"/>
        <v>0</v>
      </c>
      <c r="CO960">
        <f t="shared" si="2396"/>
        <v>0</v>
      </c>
      <c r="CP960">
        <f t="shared" si="2396"/>
        <v>0</v>
      </c>
      <c r="CQ960">
        <f t="shared" si="2396"/>
        <v>0</v>
      </c>
      <c r="CR960">
        <f t="shared" si="2396"/>
        <v>0</v>
      </c>
      <c r="CS960">
        <f t="shared" si="2396"/>
        <v>0</v>
      </c>
      <c r="CT960">
        <f t="shared" si="2397"/>
        <v>0</v>
      </c>
      <c r="CU960">
        <f t="shared" si="2397"/>
        <v>0</v>
      </c>
      <c r="CV960">
        <f t="shared" si="2397"/>
        <v>0</v>
      </c>
      <c r="CW960">
        <f t="shared" si="2397"/>
        <v>0</v>
      </c>
      <c r="CX960">
        <f t="shared" si="2397"/>
        <v>0</v>
      </c>
      <c r="CY960">
        <f t="shared" si="2397"/>
        <v>0</v>
      </c>
      <c r="CZ960">
        <f t="shared" si="2397"/>
        <v>0</v>
      </c>
      <c r="DA960">
        <f t="shared" si="2397"/>
        <v>0</v>
      </c>
      <c r="DB960">
        <f t="shared" si="2397"/>
        <v>0</v>
      </c>
      <c r="DC960">
        <f t="shared" si="2398"/>
        <v>0</v>
      </c>
      <c r="DD960">
        <f t="shared" si="2398"/>
        <v>0</v>
      </c>
      <c r="DE960">
        <f t="shared" si="2398"/>
        <v>0</v>
      </c>
      <c r="DF960">
        <f t="shared" si="2400"/>
        <v>0</v>
      </c>
      <c r="DG960">
        <f t="shared" si="2400"/>
        <v>0</v>
      </c>
      <c r="DH960">
        <f t="shared" si="2400"/>
        <v>0</v>
      </c>
      <c r="DI960">
        <f t="shared" si="2400"/>
        <v>0</v>
      </c>
      <c r="DJ960">
        <f t="shared" si="2400"/>
        <v>0</v>
      </c>
      <c r="DK960">
        <f t="shared" si="2400"/>
        <v>0</v>
      </c>
      <c r="DL960">
        <f t="shared" si="2400"/>
        <v>0</v>
      </c>
      <c r="DM960">
        <f t="shared" si="2400"/>
        <v>0</v>
      </c>
      <c r="DN960">
        <f t="shared" si="2400"/>
        <v>0</v>
      </c>
      <c r="DO960">
        <f t="shared" si="2400"/>
        <v>0</v>
      </c>
      <c r="DP960">
        <f t="shared" si="2401"/>
        <v>0</v>
      </c>
      <c r="DQ960">
        <f t="shared" si="2401"/>
        <v>0</v>
      </c>
      <c r="DR960">
        <f t="shared" si="2401"/>
        <v>0</v>
      </c>
      <c r="DS960">
        <f t="shared" si="2401"/>
        <v>0</v>
      </c>
      <c r="DT960">
        <f t="shared" si="2401"/>
        <v>0</v>
      </c>
      <c r="DU960">
        <f t="shared" si="2401"/>
        <v>0</v>
      </c>
      <c r="DV960">
        <f t="shared" si="2401"/>
        <v>0</v>
      </c>
      <c r="DW960">
        <f t="shared" si="2401"/>
        <v>0</v>
      </c>
      <c r="DX960">
        <f t="shared" si="2402"/>
        <v>0</v>
      </c>
      <c r="DY960">
        <f t="shared" si="2402"/>
        <v>0</v>
      </c>
      <c r="DZ960">
        <f t="shared" si="2402"/>
        <v>0</v>
      </c>
    </row>
    <row r="961" spans="1:130">
      <c r="A961" s="106"/>
      <c r="B961" s="59" t="s">
        <v>210</v>
      </c>
      <c r="C961" s="96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18"/>
      <c r="R961" s="18"/>
      <c r="S961" s="34"/>
      <c r="T961" s="34"/>
      <c r="U961" s="34"/>
      <c r="V961" s="34"/>
      <c r="W961" s="34"/>
      <c r="X961" s="34"/>
      <c r="Y961" s="34"/>
      <c r="Z961" s="34">
        <v>135.06955677774184</v>
      </c>
      <c r="AA961" s="34">
        <v>110.07620660457239</v>
      </c>
      <c r="AB961" s="34">
        <v>84.445371142618839</v>
      </c>
      <c r="AC961" s="34">
        <v>81.724411531340905</v>
      </c>
      <c r="AD961" s="34">
        <v>52.3543990086741</v>
      </c>
      <c r="AE961" s="34">
        <v>10.861423220973784</v>
      </c>
      <c r="AF961" s="34">
        <v>9.5709570957095718</v>
      </c>
      <c r="AG961" s="34">
        <v>84.312370421561852</v>
      </c>
      <c r="AH961" s="34">
        <v>38.98635477582846</v>
      </c>
      <c r="AI961" s="34">
        <v>124.0650809967743</v>
      </c>
      <c r="AJ961" s="73">
        <v>177.56620952812725</v>
      </c>
      <c r="AK961" s="18">
        <v>165.98389603051277</v>
      </c>
      <c r="AL961" s="18">
        <v>27.871305649083425</v>
      </c>
      <c r="AM961" s="73">
        <v>0</v>
      </c>
      <c r="AN961" s="34">
        <v>0</v>
      </c>
      <c r="AO961" s="34">
        <v>0</v>
      </c>
      <c r="AP961" s="34">
        <v>0</v>
      </c>
      <c r="AQ961" s="34">
        <v>0</v>
      </c>
      <c r="AR961" s="34">
        <v>56.746455252325056</v>
      </c>
      <c r="AS961" s="34">
        <v>0</v>
      </c>
      <c r="AT961" s="34">
        <v>0</v>
      </c>
      <c r="AU961" s="34">
        <v>0</v>
      </c>
      <c r="AV961" s="34">
        <v>56.13076952250919</v>
      </c>
      <c r="AW961" s="34">
        <v>63.995442461071022</v>
      </c>
      <c r="AX961" s="34">
        <v>68.390804597701148</v>
      </c>
      <c r="AY961" s="34">
        <v>465.55323590814197</v>
      </c>
      <c r="AZ961" s="34">
        <v>300.86580086580085</v>
      </c>
      <c r="BA961" s="34">
        <v>90.909090909090907</v>
      </c>
      <c r="BB961" s="34">
        <v>65.817409766454347</v>
      </c>
      <c r="BC961" s="34">
        <v>104.83870967741936</v>
      </c>
      <c r="BD961" s="34">
        <v>98.504342232229007</v>
      </c>
      <c r="BE961" s="43">
        <v>133.33333333333334</v>
      </c>
      <c r="BF961" s="34">
        <v>1347.4264705882354</v>
      </c>
      <c r="BG961" s="34">
        <v>1132.1070234113713</v>
      </c>
      <c r="BH961" s="34">
        <v>739.96789727126804</v>
      </c>
      <c r="BI961" s="34">
        <v>522.60397830018087</v>
      </c>
      <c r="BJ961" s="118">
        <v>370.88388214904677</v>
      </c>
      <c r="BK961" s="118">
        <v>194.87179487179486</v>
      </c>
      <c r="BL961" s="18">
        <v>278.50467289719626</v>
      </c>
      <c r="BM961" s="18">
        <v>256.45438898450948</v>
      </c>
      <c r="BN961" s="118">
        <v>222.38805970149255</v>
      </c>
      <c r="BO961" s="103"/>
      <c r="BP961">
        <f t="shared" si="2394"/>
        <v>0</v>
      </c>
      <c r="BQ961">
        <f t="shared" si="2394"/>
        <v>0</v>
      </c>
      <c r="BR961">
        <f t="shared" si="2394"/>
        <v>0</v>
      </c>
      <c r="BS961">
        <f t="shared" si="2394"/>
        <v>0</v>
      </c>
      <c r="BT961">
        <f t="shared" si="2394"/>
        <v>0</v>
      </c>
      <c r="BU961">
        <f t="shared" si="2394"/>
        <v>0</v>
      </c>
      <c r="BV961">
        <f t="shared" si="2394"/>
        <v>0</v>
      </c>
      <c r="BW961">
        <f t="shared" si="2394"/>
        <v>0</v>
      </c>
      <c r="BX961">
        <f t="shared" si="2394"/>
        <v>0</v>
      </c>
      <c r="BY961">
        <f t="shared" si="2394"/>
        <v>0</v>
      </c>
      <c r="BZ961">
        <f t="shared" si="2395"/>
        <v>0</v>
      </c>
      <c r="CA961">
        <f t="shared" si="2395"/>
        <v>0</v>
      </c>
      <c r="CB961">
        <f t="shared" si="2395"/>
        <v>0</v>
      </c>
      <c r="CC961">
        <f t="shared" si="2395"/>
        <v>0</v>
      </c>
      <c r="CD961">
        <f t="shared" si="2395"/>
        <v>0</v>
      </c>
      <c r="CE961">
        <f t="shared" si="2395"/>
        <v>0</v>
      </c>
      <c r="CF961">
        <f t="shared" si="2395"/>
        <v>0</v>
      </c>
      <c r="CG961">
        <f t="shared" si="2395"/>
        <v>0</v>
      </c>
      <c r="CH961">
        <f t="shared" si="2395"/>
        <v>0</v>
      </c>
      <c r="CI961">
        <f t="shared" si="2395"/>
        <v>0</v>
      </c>
      <c r="CJ961">
        <f t="shared" si="2396"/>
        <v>0</v>
      </c>
      <c r="CK961">
        <f t="shared" si="2396"/>
        <v>0</v>
      </c>
      <c r="CL961">
        <f t="shared" si="2396"/>
        <v>0</v>
      </c>
      <c r="CM961">
        <f t="shared" si="2396"/>
        <v>0</v>
      </c>
      <c r="CN961">
        <f t="shared" si="2396"/>
        <v>0</v>
      </c>
      <c r="CO961">
        <f t="shared" si="2396"/>
        <v>0</v>
      </c>
      <c r="CP961">
        <f t="shared" si="2396"/>
        <v>0</v>
      </c>
      <c r="CQ961">
        <f t="shared" si="2396"/>
        <v>0</v>
      </c>
      <c r="CR961">
        <f t="shared" si="2396"/>
        <v>0</v>
      </c>
      <c r="CS961">
        <f t="shared" si="2396"/>
        <v>0</v>
      </c>
      <c r="CT961">
        <f t="shared" si="2397"/>
        <v>0</v>
      </c>
      <c r="CU961">
        <f t="shared" si="2397"/>
        <v>0</v>
      </c>
      <c r="CV961">
        <f t="shared" si="2397"/>
        <v>0</v>
      </c>
      <c r="CW961">
        <f t="shared" si="2397"/>
        <v>0</v>
      </c>
      <c r="CX961">
        <f t="shared" si="2397"/>
        <v>0</v>
      </c>
      <c r="CY961">
        <f t="shared" si="2397"/>
        <v>0</v>
      </c>
      <c r="CZ961">
        <f t="shared" si="2397"/>
        <v>0</v>
      </c>
      <c r="DA961">
        <f t="shared" si="2397"/>
        <v>0</v>
      </c>
      <c r="DB961">
        <f t="shared" si="2397"/>
        <v>0</v>
      </c>
      <c r="DC961">
        <f t="shared" si="2398"/>
        <v>0</v>
      </c>
      <c r="DD961">
        <f t="shared" si="2398"/>
        <v>0</v>
      </c>
      <c r="DE961">
        <f t="shared" si="2398"/>
        <v>0</v>
      </c>
      <c r="DF961">
        <f t="shared" si="2400"/>
        <v>0</v>
      </c>
      <c r="DG961">
        <f t="shared" si="2400"/>
        <v>0</v>
      </c>
      <c r="DH961">
        <f t="shared" si="2400"/>
        <v>0</v>
      </c>
      <c r="DI961">
        <f t="shared" si="2400"/>
        <v>0</v>
      </c>
      <c r="DJ961">
        <f t="shared" si="2400"/>
        <v>0</v>
      </c>
      <c r="DK961">
        <f t="shared" si="2400"/>
        <v>0</v>
      </c>
      <c r="DL961">
        <f t="shared" si="2400"/>
        <v>0</v>
      </c>
      <c r="DM961">
        <f t="shared" si="2400"/>
        <v>0</v>
      </c>
      <c r="DN961">
        <f t="shared" si="2400"/>
        <v>0</v>
      </c>
      <c r="DO961">
        <f t="shared" si="2400"/>
        <v>0</v>
      </c>
      <c r="DP961">
        <f t="shared" si="2401"/>
        <v>0</v>
      </c>
      <c r="DQ961">
        <f t="shared" si="2401"/>
        <v>0</v>
      </c>
      <c r="DR961">
        <f t="shared" si="2401"/>
        <v>0</v>
      </c>
      <c r="DS961">
        <f t="shared" si="2401"/>
        <v>0</v>
      </c>
      <c r="DT961">
        <f t="shared" si="2401"/>
        <v>0</v>
      </c>
      <c r="DU961">
        <f t="shared" si="2401"/>
        <v>0</v>
      </c>
      <c r="DV961">
        <f t="shared" si="2401"/>
        <v>0</v>
      </c>
      <c r="DW961">
        <f t="shared" si="2401"/>
        <v>0</v>
      </c>
      <c r="DX961">
        <f>IF($C961&lt;&gt;"",IF(BL961&gt;0,1,0),0)</f>
        <v>0</v>
      </c>
      <c r="DY961">
        <f>IF($C961&lt;&gt;"",IF(BM961&gt;0,1,0),0)</f>
        <v>0</v>
      </c>
      <c r="DZ961">
        <f>IF($C961&lt;&gt;"",IF(BN961&gt;0,1,0),0)</f>
        <v>0</v>
      </c>
    </row>
    <row r="962" spans="1:130" ht="15.75">
      <c r="A962" s="106" t="str">
        <f>IF(LEFT(B964,1)&lt;&gt;"",IF(LEFT(B964,1)&lt;&gt;" ",COUNT($A$66:A960)+1,""),"")</f>
        <v/>
      </c>
      <c r="B962" s="37"/>
      <c r="C962" s="96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25"/>
      <c r="BF962" s="34"/>
      <c r="BG962" s="18"/>
      <c r="BH962" s="2"/>
      <c r="BI962" s="2"/>
      <c r="BJ962" s="2"/>
      <c r="BK962" s="2"/>
      <c r="BL962" s="22"/>
      <c r="BM962" s="22"/>
      <c r="BN962" s="184"/>
      <c r="BO962" s="103"/>
      <c r="DJ962">
        <f t="shared" ref="DJ962:DJ971" si="2403">IF($C962&lt;&gt;"",IF(AX962&gt;0,1,0),0)</f>
        <v>0</v>
      </c>
    </row>
    <row r="963" spans="1:130">
      <c r="A963" s="105">
        <f>IF(LEFT(B963,1)&lt;&gt;"",IF(LEFT(B963,1)&lt;&gt;" ",COUNT($A$66:A962)+1,""),"")</f>
        <v>124</v>
      </c>
      <c r="B963" s="54" t="s">
        <v>129</v>
      </c>
      <c r="C963" s="96">
        <v>3</v>
      </c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>
        <f t="shared" ref="AJ963:BK963" si="2404">SUM(AJ964:AJ970)</f>
        <v>3049.2488480960019</v>
      </c>
      <c r="AK963" s="22">
        <f t="shared" si="2404"/>
        <v>3912.2872274286883</v>
      </c>
      <c r="AL963" s="22">
        <f t="shared" si="2404"/>
        <v>6368.4926621669929</v>
      </c>
      <c r="AM963" s="22">
        <f t="shared" si="2404"/>
        <v>7338.8445076885537</v>
      </c>
      <c r="AN963" s="22">
        <f t="shared" si="2404"/>
        <v>6847.8778858408969</v>
      </c>
      <c r="AO963" s="22">
        <f t="shared" si="2404"/>
        <v>7161.4862303089649</v>
      </c>
      <c r="AP963" s="22">
        <f t="shared" si="2404"/>
        <v>9108.7389917707078</v>
      </c>
      <c r="AQ963" s="22">
        <f t="shared" si="2404"/>
        <v>9741.9835399419026</v>
      </c>
      <c r="AR963" s="22">
        <f t="shared" si="2404"/>
        <v>10988.09719960632</v>
      </c>
      <c r="AS963" s="22">
        <f t="shared" si="2404"/>
        <v>16691.321607499998</v>
      </c>
      <c r="AT963" s="22">
        <f t="shared" si="2404"/>
        <v>6531.6590999999999</v>
      </c>
      <c r="AU963" s="22">
        <f t="shared" si="2404"/>
        <v>4362.5768145000002</v>
      </c>
      <c r="AV963" s="22">
        <f t="shared" si="2404"/>
        <v>3158.6508001000002</v>
      </c>
      <c r="AW963" s="22">
        <f t="shared" si="2404"/>
        <v>1559.6512913000001</v>
      </c>
      <c r="AX963" s="22">
        <f t="shared" si="2404"/>
        <v>1334.27</v>
      </c>
      <c r="AY963" s="22">
        <f t="shared" si="2404"/>
        <v>1953.021</v>
      </c>
      <c r="AZ963" s="22">
        <f t="shared" si="2404"/>
        <v>2329.1679999999997</v>
      </c>
      <c r="BA963" s="22">
        <f t="shared" si="2404"/>
        <v>2749.422</v>
      </c>
      <c r="BB963" s="22">
        <f t="shared" si="2404"/>
        <v>2327.9929999999999</v>
      </c>
      <c r="BC963" s="22">
        <f t="shared" si="2404"/>
        <v>2068.2579999999998</v>
      </c>
      <c r="BD963" s="22">
        <f t="shared" si="2404"/>
        <v>2450.1239999999998</v>
      </c>
      <c r="BE963" s="22">
        <f t="shared" si="2404"/>
        <v>1776.6479999999999</v>
      </c>
      <c r="BF963" s="22">
        <f t="shared" si="2404"/>
        <v>2734.8591417000002</v>
      </c>
      <c r="BG963" s="22">
        <f t="shared" si="2404"/>
        <v>3202.4920000000002</v>
      </c>
      <c r="BH963" s="22">
        <f t="shared" si="2404"/>
        <v>2124.4520000000002</v>
      </c>
      <c r="BI963" s="22">
        <f t="shared" si="2404"/>
        <v>2586.9520000000002</v>
      </c>
      <c r="BJ963" s="22">
        <f t="shared" si="2404"/>
        <v>2379.1410000000001</v>
      </c>
      <c r="BK963" s="22">
        <f t="shared" si="2404"/>
        <v>2653.6149999999998</v>
      </c>
      <c r="BL963" s="22">
        <f t="shared" ref="BL963" si="2405">SUM(BL964:BL970)</f>
        <v>2971.9250000000002</v>
      </c>
      <c r="BM963" s="22">
        <f>SUM(BM964:BM970)</f>
        <v>2346.0210000000002</v>
      </c>
      <c r="BN963" s="22">
        <f>SUM(BN964:BN970)</f>
        <v>2348</v>
      </c>
      <c r="BO963" s="103"/>
      <c r="BP963">
        <f t="shared" ref="BP963:BP971" si="2406">IF($C963&lt;&gt;"",IF(D963&gt;0,1,0),0)</f>
        <v>0</v>
      </c>
      <c r="BQ963">
        <f t="shared" ref="BQ963:BQ971" si="2407">IF($C963&lt;&gt;"",IF(E963&gt;0,1,0),0)</f>
        <v>0</v>
      </c>
      <c r="BR963">
        <f t="shared" ref="BR963:BR971" si="2408">IF($C963&lt;&gt;"",IF(F963&gt;0,1,0),0)</f>
        <v>0</v>
      </c>
      <c r="BS963">
        <f t="shared" ref="BS963:BS971" si="2409">IF($C963&lt;&gt;"",IF(G963&gt;0,1,0),0)</f>
        <v>0</v>
      </c>
      <c r="BT963">
        <f t="shared" ref="BT963:BT971" si="2410">IF($C963&lt;&gt;"",IF(H963&gt;0,1,0),0)</f>
        <v>0</v>
      </c>
      <c r="BU963">
        <f t="shared" ref="BU963:BU971" si="2411">IF($C963&lt;&gt;"",IF(I963&gt;0,1,0),0)</f>
        <v>0</v>
      </c>
      <c r="BV963">
        <f t="shared" ref="BV963:BV971" si="2412">IF($C963&lt;&gt;"",IF(J963&gt;0,1,0),0)</f>
        <v>0</v>
      </c>
      <c r="BW963">
        <f t="shared" ref="BW963:BW971" si="2413">IF($C963&lt;&gt;"",IF(K963&gt;0,1,0),0)</f>
        <v>0</v>
      </c>
      <c r="BX963">
        <f t="shared" ref="BX963:BX971" si="2414">IF($C963&lt;&gt;"",IF(L963&gt;0,1,0),0)</f>
        <v>0</v>
      </c>
      <c r="BY963">
        <f t="shared" ref="BY963:BY971" si="2415">IF($C963&lt;&gt;"",IF(M963&gt;0,1,0),0)</f>
        <v>0</v>
      </c>
      <c r="BZ963">
        <f t="shared" ref="BZ963:BZ971" si="2416">IF($C963&lt;&gt;"",IF(N963&gt;0,1,0),0)</f>
        <v>0</v>
      </c>
      <c r="CA963">
        <f t="shared" ref="CA963:CA971" si="2417">IF($C963&lt;&gt;"",IF(O963&gt;0,1,0),0)</f>
        <v>0</v>
      </c>
      <c r="CB963">
        <f t="shared" ref="CB963:CB971" si="2418">IF($C963&lt;&gt;"",IF(P963&gt;0,1,0),0)</f>
        <v>0</v>
      </c>
      <c r="CC963">
        <f t="shared" ref="CC963:CC971" si="2419">IF($C963&lt;&gt;"",IF(Q963&gt;0,1,0),0)</f>
        <v>0</v>
      </c>
      <c r="CD963">
        <f t="shared" ref="CD963:CD971" si="2420">IF($C963&lt;&gt;"",IF(R963&gt;0,1,0),0)</f>
        <v>0</v>
      </c>
      <c r="CE963">
        <f t="shared" ref="CE963:CE971" si="2421">IF($C963&lt;&gt;"",IF(S963&gt;0,1,0),0)</f>
        <v>0</v>
      </c>
      <c r="CF963">
        <f t="shared" ref="CF963:CF971" si="2422">IF($C963&lt;&gt;"",IF(T963&gt;0,1,0),0)</f>
        <v>0</v>
      </c>
      <c r="CG963">
        <f t="shared" ref="CG963:CG971" si="2423">IF($C963&lt;&gt;"",IF(U963&gt;0,1,0),0)</f>
        <v>0</v>
      </c>
      <c r="CH963">
        <f t="shared" ref="CH963:CH971" si="2424">IF($C963&lt;&gt;"",IF(V963&gt;0,1,0),0)</f>
        <v>0</v>
      </c>
      <c r="CI963">
        <f t="shared" ref="CI963:CI971" si="2425">IF($C963&lt;&gt;"",IF(W963&gt;0,1,0),0)</f>
        <v>0</v>
      </c>
      <c r="CJ963">
        <f t="shared" ref="CJ963:CJ971" si="2426">IF($C963&lt;&gt;"",IF(X963&gt;0,1,0),0)</f>
        <v>0</v>
      </c>
      <c r="CK963">
        <f t="shared" ref="CK963:CK971" si="2427">IF($C963&lt;&gt;"",IF(Y963&gt;0,1,0),0)</f>
        <v>0</v>
      </c>
      <c r="CL963">
        <f t="shared" ref="CL963:CL971" si="2428">IF($C963&lt;&gt;"",IF(Z963&gt;0,1,0),0)</f>
        <v>0</v>
      </c>
      <c r="CM963">
        <f t="shared" ref="CM963:CM971" si="2429">IF($C963&lt;&gt;"",IF(AA963&gt;0,1,0),0)</f>
        <v>0</v>
      </c>
      <c r="CN963">
        <f t="shared" ref="CN963:CN971" si="2430">IF($C963&lt;&gt;"",IF(AB963&gt;0,1,0),0)</f>
        <v>0</v>
      </c>
      <c r="CO963">
        <f t="shared" ref="CO963:CO971" si="2431">IF($C963&lt;&gt;"",IF(AC963&gt;0,1,0),0)</f>
        <v>0</v>
      </c>
      <c r="CP963">
        <f t="shared" ref="CP963:CP971" si="2432">IF($C963&lt;&gt;"",IF(AD963&gt;0,1,0),0)</f>
        <v>0</v>
      </c>
      <c r="CQ963">
        <f t="shared" ref="CQ963:CQ971" si="2433">IF($C963&lt;&gt;"",IF(AE963&gt;0,1,0),0)</f>
        <v>0</v>
      </c>
      <c r="CR963">
        <f t="shared" ref="CR963:CR971" si="2434">IF($C963&lt;&gt;"",IF(AF963&gt;0,1,0),0)</f>
        <v>0</v>
      </c>
      <c r="CS963">
        <f t="shared" ref="CS963:CS971" si="2435">IF($C963&lt;&gt;"",IF(AG963&gt;0,1,0),0)</f>
        <v>0</v>
      </c>
      <c r="CT963">
        <f t="shared" ref="CT963:CT971" si="2436">IF($C963&lt;&gt;"",IF(AH963&gt;0,1,0),0)</f>
        <v>0</v>
      </c>
      <c r="CU963">
        <f t="shared" ref="CU963:CU971" si="2437">IF($C963&lt;&gt;"",IF(AI963&gt;0,1,0),0)</f>
        <v>0</v>
      </c>
      <c r="CV963">
        <f t="shared" ref="CV963:CV971" si="2438">IF($C963&lt;&gt;"",IF(AJ963&gt;0,1,0),0)</f>
        <v>1</v>
      </c>
      <c r="CW963">
        <f t="shared" ref="CW963:CW971" si="2439">IF($C963&lt;&gt;"",IF(AK963&gt;0,1,0),0)</f>
        <v>1</v>
      </c>
      <c r="CX963">
        <f t="shared" ref="CX963:CX971" si="2440">IF($C963&lt;&gt;"",IF(AL963&gt;0,1,0),0)</f>
        <v>1</v>
      </c>
      <c r="CY963">
        <f t="shared" ref="CY963:CY971" si="2441">IF($C963&lt;&gt;"",IF(AM963&gt;0,1,0),0)</f>
        <v>1</v>
      </c>
      <c r="CZ963">
        <f t="shared" ref="CZ963:CZ971" si="2442">IF($C963&lt;&gt;"",IF(AN963&gt;0,1,0),0)</f>
        <v>1</v>
      </c>
      <c r="DA963">
        <f t="shared" ref="DA963:DA971" si="2443">IF($C963&lt;&gt;"",IF(AO963&gt;0,1,0),0)</f>
        <v>1</v>
      </c>
      <c r="DB963">
        <f t="shared" ref="DB963:DB971" si="2444">IF($C963&lt;&gt;"",IF(AP963&gt;0,1,0),0)</f>
        <v>1</v>
      </c>
      <c r="DC963">
        <f t="shared" ref="DC963:DC971" si="2445">IF($C963&lt;&gt;"",IF(AQ963&gt;0,1,0),0)</f>
        <v>1</v>
      </c>
      <c r="DD963">
        <f t="shared" ref="DD963:DD971" si="2446">IF($C963&lt;&gt;"",IF(AR963&gt;0,1,0),0)</f>
        <v>1</v>
      </c>
      <c r="DE963">
        <f t="shared" ref="DE963:DE971" si="2447">IF($C963&lt;&gt;"",IF(AS963&gt;0,1,0),0)</f>
        <v>1</v>
      </c>
      <c r="DF963">
        <f t="shared" ref="DF963:DF971" si="2448">IF($C963&lt;&gt;"",IF(AT963&gt;0,1,0),0)</f>
        <v>1</v>
      </c>
      <c r="DG963">
        <f t="shared" ref="DG963:DG971" si="2449">IF($C963&lt;&gt;"",IF(AU963&gt;0,1,0),0)</f>
        <v>1</v>
      </c>
      <c r="DH963">
        <f t="shared" ref="DH963:DH971" si="2450">IF($C963&lt;&gt;"",IF(AV963&gt;0,1,0),0)</f>
        <v>1</v>
      </c>
      <c r="DI963">
        <f t="shared" ref="DI963:DI971" si="2451">IF($C963&lt;&gt;"",IF(AW963&gt;0,1,0),0)</f>
        <v>1</v>
      </c>
      <c r="DJ963">
        <f t="shared" si="2403"/>
        <v>1</v>
      </c>
      <c r="DK963">
        <f t="shared" ref="DK963:DK971" si="2452">IF($C963&lt;&gt;"",IF(AY963&gt;0,1,0),0)</f>
        <v>1</v>
      </c>
      <c r="DL963">
        <f t="shared" ref="DL963:DL971" si="2453">IF($C963&lt;&gt;"",IF(AZ963&gt;0,1,0),0)</f>
        <v>1</v>
      </c>
      <c r="DM963">
        <f t="shared" ref="DM963:DM971" si="2454">IF($C963&lt;&gt;"",IF(BA963&gt;0,1,0),0)</f>
        <v>1</v>
      </c>
      <c r="DN963">
        <f t="shared" ref="DN963:DN971" si="2455">IF($C963&lt;&gt;"",IF(BB963&gt;0,1,0),0)</f>
        <v>1</v>
      </c>
      <c r="DO963">
        <f t="shared" ref="DO963:DO971" si="2456">IF($C963&lt;&gt;"",IF(BC963&gt;0,1,0),0)</f>
        <v>1</v>
      </c>
      <c r="DP963">
        <f t="shared" ref="DP963:DP971" si="2457">IF($C963&lt;&gt;"",IF(BD963&gt;0,1,0),0)</f>
        <v>1</v>
      </c>
      <c r="DQ963">
        <f t="shared" ref="DQ963:DZ963" si="2458">IF($C963&lt;&gt;"",IF(BE963&gt;0,1,0),0)</f>
        <v>1</v>
      </c>
      <c r="DR963">
        <f t="shared" si="2458"/>
        <v>1</v>
      </c>
      <c r="DS963">
        <f t="shared" si="2458"/>
        <v>1</v>
      </c>
      <c r="DT963">
        <f t="shared" si="2458"/>
        <v>1</v>
      </c>
      <c r="DU963">
        <f t="shared" si="2458"/>
        <v>1</v>
      </c>
      <c r="DV963">
        <f t="shared" si="2458"/>
        <v>1</v>
      </c>
      <c r="DW963">
        <f t="shared" si="2458"/>
        <v>1</v>
      </c>
      <c r="DX963">
        <f t="shared" si="2458"/>
        <v>1</v>
      </c>
      <c r="DY963">
        <f t="shared" si="2458"/>
        <v>1</v>
      </c>
      <c r="DZ963">
        <f t="shared" si="2458"/>
        <v>1</v>
      </c>
    </row>
    <row r="964" spans="1:130">
      <c r="A964" s="106" t="str">
        <f>IF(LEFT(B968,1)&lt;&gt;"",IF(LEFT(B968,1)&lt;&gt;" ",COUNT($A$66:A963)+1,""),"")</f>
        <v/>
      </c>
      <c r="B964" s="24" t="s">
        <v>15</v>
      </c>
      <c r="C964" s="96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>
        <v>9.86</v>
      </c>
      <c r="AK964" s="18">
        <v>257.24233517282914</v>
      </c>
      <c r="AL964" s="18">
        <v>287.7186175294936</v>
      </c>
      <c r="AM964" s="18">
        <v>307.58672938855375</v>
      </c>
      <c r="AN964" s="34">
        <v>311.12143394089657</v>
      </c>
      <c r="AO964" s="18">
        <v>305.17033620896524</v>
      </c>
      <c r="AP964" s="18">
        <v>332.68841507070624</v>
      </c>
      <c r="AQ964" s="18">
        <v>338.09858214190336</v>
      </c>
      <c r="AR964" s="18">
        <v>337.8633280063188</v>
      </c>
      <c r="AS964" s="18">
        <v>0</v>
      </c>
      <c r="AT964" s="18">
        <v>0</v>
      </c>
      <c r="AU964" s="18">
        <v>0</v>
      </c>
      <c r="AV964" s="18">
        <v>0</v>
      </c>
      <c r="AW964" s="18">
        <v>0</v>
      </c>
      <c r="AX964" s="18">
        <v>0</v>
      </c>
      <c r="AY964" s="18">
        <v>0</v>
      </c>
      <c r="AZ964" s="18">
        <v>0</v>
      </c>
      <c r="BA964" s="18">
        <v>0</v>
      </c>
      <c r="BB964" s="18">
        <v>0</v>
      </c>
      <c r="BC964" s="18">
        <v>0</v>
      </c>
      <c r="BD964" s="18">
        <v>0</v>
      </c>
      <c r="BE964" s="25">
        <v>0</v>
      </c>
      <c r="BF964" s="18">
        <v>0</v>
      </c>
      <c r="BG964" s="18">
        <v>0</v>
      </c>
      <c r="BH964" s="18">
        <v>0</v>
      </c>
      <c r="BI964" s="18">
        <v>0</v>
      </c>
      <c r="BJ964" s="118">
        <v>0</v>
      </c>
      <c r="BK964" s="118">
        <v>0</v>
      </c>
      <c r="BL964" s="118">
        <v>0</v>
      </c>
      <c r="BM964" s="118">
        <v>0</v>
      </c>
      <c r="BN964" s="131">
        <v>0</v>
      </c>
      <c r="BO964" s="103"/>
      <c r="BP964">
        <f t="shared" si="2406"/>
        <v>0</v>
      </c>
      <c r="BQ964">
        <f t="shared" si="2407"/>
        <v>0</v>
      </c>
      <c r="BR964">
        <f t="shared" si="2408"/>
        <v>0</v>
      </c>
      <c r="BS964">
        <f t="shared" si="2409"/>
        <v>0</v>
      </c>
      <c r="BT964">
        <f t="shared" si="2410"/>
        <v>0</v>
      </c>
      <c r="BU964">
        <f t="shared" si="2411"/>
        <v>0</v>
      </c>
      <c r="BV964">
        <f t="shared" si="2412"/>
        <v>0</v>
      </c>
      <c r="BW964">
        <f t="shared" si="2413"/>
        <v>0</v>
      </c>
      <c r="BX964">
        <f t="shared" si="2414"/>
        <v>0</v>
      </c>
      <c r="BY964">
        <f t="shared" si="2415"/>
        <v>0</v>
      </c>
      <c r="BZ964">
        <f t="shared" si="2416"/>
        <v>0</v>
      </c>
      <c r="CA964">
        <f t="shared" si="2417"/>
        <v>0</v>
      </c>
      <c r="CB964">
        <f t="shared" si="2418"/>
        <v>0</v>
      </c>
      <c r="CC964">
        <f t="shared" si="2419"/>
        <v>0</v>
      </c>
      <c r="CD964">
        <f t="shared" si="2420"/>
        <v>0</v>
      </c>
      <c r="CE964">
        <f t="shared" si="2421"/>
        <v>0</v>
      </c>
      <c r="CF964">
        <f t="shared" si="2422"/>
        <v>0</v>
      </c>
      <c r="CG964">
        <f t="shared" si="2423"/>
        <v>0</v>
      </c>
      <c r="CH964">
        <f t="shared" si="2424"/>
        <v>0</v>
      </c>
      <c r="CI964">
        <f t="shared" si="2425"/>
        <v>0</v>
      </c>
      <c r="CJ964">
        <f t="shared" si="2426"/>
        <v>0</v>
      </c>
      <c r="CK964">
        <f t="shared" si="2427"/>
        <v>0</v>
      </c>
      <c r="CL964">
        <f t="shared" si="2428"/>
        <v>0</v>
      </c>
      <c r="CM964">
        <f t="shared" si="2429"/>
        <v>0</v>
      </c>
      <c r="CN964">
        <f t="shared" si="2430"/>
        <v>0</v>
      </c>
      <c r="CO964">
        <f t="shared" si="2431"/>
        <v>0</v>
      </c>
      <c r="CP964">
        <f t="shared" si="2432"/>
        <v>0</v>
      </c>
      <c r="CQ964">
        <f t="shared" si="2433"/>
        <v>0</v>
      </c>
      <c r="CR964">
        <f t="shared" si="2434"/>
        <v>0</v>
      </c>
      <c r="CS964">
        <f t="shared" si="2435"/>
        <v>0</v>
      </c>
      <c r="CT964">
        <f t="shared" si="2436"/>
        <v>0</v>
      </c>
      <c r="CU964">
        <f t="shared" si="2437"/>
        <v>0</v>
      </c>
      <c r="CV964">
        <f t="shared" si="2438"/>
        <v>0</v>
      </c>
      <c r="CW964">
        <f t="shared" si="2439"/>
        <v>0</v>
      </c>
      <c r="CX964">
        <f t="shared" si="2440"/>
        <v>0</v>
      </c>
      <c r="CY964">
        <f t="shared" si="2441"/>
        <v>0</v>
      </c>
      <c r="CZ964">
        <f t="shared" si="2442"/>
        <v>0</v>
      </c>
      <c r="DA964">
        <f t="shared" si="2443"/>
        <v>0</v>
      </c>
      <c r="DB964">
        <f t="shared" si="2444"/>
        <v>0</v>
      </c>
      <c r="DC964">
        <f t="shared" si="2445"/>
        <v>0</v>
      </c>
      <c r="DD964">
        <f t="shared" si="2446"/>
        <v>0</v>
      </c>
      <c r="DE964">
        <f t="shared" si="2447"/>
        <v>0</v>
      </c>
      <c r="DF964">
        <f t="shared" si="2448"/>
        <v>0</v>
      </c>
      <c r="DG964">
        <f t="shared" si="2449"/>
        <v>0</v>
      </c>
      <c r="DH964">
        <f t="shared" si="2450"/>
        <v>0</v>
      </c>
      <c r="DI964">
        <f t="shared" si="2451"/>
        <v>0</v>
      </c>
      <c r="DJ964">
        <f t="shared" si="2403"/>
        <v>0</v>
      </c>
      <c r="DK964">
        <f t="shared" si="2452"/>
        <v>0</v>
      </c>
      <c r="DL964">
        <f t="shared" si="2453"/>
        <v>0</v>
      </c>
      <c r="DM964">
        <f t="shared" si="2454"/>
        <v>0</v>
      </c>
      <c r="DN964">
        <f t="shared" si="2455"/>
        <v>0</v>
      </c>
      <c r="DO964">
        <f t="shared" si="2456"/>
        <v>0</v>
      </c>
      <c r="DP964">
        <f t="shared" si="2457"/>
        <v>0</v>
      </c>
      <c r="DQ964">
        <f t="shared" ref="DQ964:DW971" si="2459">IF($C964&lt;&gt;"",IF(BE964&gt;0,1,0),0)</f>
        <v>0</v>
      </c>
      <c r="DR964">
        <f t="shared" si="2459"/>
        <v>0</v>
      </c>
      <c r="DS964">
        <f t="shared" si="2459"/>
        <v>0</v>
      </c>
      <c r="DT964">
        <f t="shared" si="2459"/>
        <v>0</v>
      </c>
      <c r="DU964">
        <f t="shared" si="2459"/>
        <v>0</v>
      </c>
      <c r="DV964">
        <f t="shared" si="2459"/>
        <v>0</v>
      </c>
      <c r="DW964">
        <f t="shared" si="2459"/>
        <v>0</v>
      </c>
      <c r="DX964">
        <f t="shared" ref="DX964:DZ970" si="2460">IF($C964&lt;&gt;"",IF(BL963&gt;0,1,0),0)</f>
        <v>0</v>
      </c>
      <c r="DY964">
        <f t="shared" si="2460"/>
        <v>0</v>
      </c>
      <c r="DZ964">
        <f t="shared" si="2460"/>
        <v>0</v>
      </c>
    </row>
    <row r="965" spans="1:130">
      <c r="A965" s="106"/>
      <c r="B965" s="59" t="s">
        <v>181</v>
      </c>
      <c r="C965" s="96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>
        <v>395</v>
      </c>
      <c r="AK965" s="34">
        <v>530</v>
      </c>
      <c r="AL965" s="34">
        <v>942</v>
      </c>
      <c r="AM965" s="34">
        <v>1405</v>
      </c>
      <c r="AN965" s="34">
        <v>1143</v>
      </c>
      <c r="AO965" s="34">
        <v>1298</v>
      </c>
      <c r="AP965" s="34">
        <v>1428</v>
      </c>
      <c r="AQ965" s="34">
        <v>1590</v>
      </c>
      <c r="AR965" s="34">
        <v>1707</v>
      </c>
      <c r="AS965" s="34">
        <v>1745</v>
      </c>
      <c r="AT965" s="34">
        <v>0</v>
      </c>
      <c r="AU965" s="34">
        <v>0</v>
      </c>
      <c r="AV965" s="34">
        <v>0</v>
      </c>
      <c r="AW965" s="34">
        <v>0</v>
      </c>
      <c r="AX965" s="34">
        <v>19</v>
      </c>
      <c r="AY965" s="34">
        <v>0</v>
      </c>
      <c r="AZ965" s="34">
        <v>0</v>
      </c>
      <c r="BA965" s="34">
        <v>0</v>
      </c>
      <c r="BB965" s="34">
        <v>0</v>
      </c>
      <c r="BC965" s="34">
        <v>0</v>
      </c>
      <c r="BD965" s="34">
        <v>0</v>
      </c>
      <c r="BE965" s="43">
        <v>0</v>
      </c>
      <c r="BF965" s="34">
        <v>0</v>
      </c>
      <c r="BG965" s="34">
        <v>0</v>
      </c>
      <c r="BH965" s="34">
        <v>0</v>
      </c>
      <c r="BI965" s="34">
        <v>0</v>
      </c>
      <c r="BJ965" s="118">
        <v>0</v>
      </c>
      <c r="BK965" s="118">
        <v>0</v>
      </c>
      <c r="BL965" s="118">
        <v>0</v>
      </c>
      <c r="BM965" s="118">
        <v>0</v>
      </c>
      <c r="BN965" s="118">
        <v>0</v>
      </c>
      <c r="BO965" s="103"/>
      <c r="BP965">
        <f t="shared" si="2406"/>
        <v>0</v>
      </c>
      <c r="BQ965">
        <f t="shared" si="2407"/>
        <v>0</v>
      </c>
      <c r="BR965">
        <f t="shared" si="2408"/>
        <v>0</v>
      </c>
      <c r="BS965">
        <f t="shared" si="2409"/>
        <v>0</v>
      </c>
      <c r="BT965">
        <f t="shared" si="2410"/>
        <v>0</v>
      </c>
      <c r="BU965">
        <f t="shared" si="2411"/>
        <v>0</v>
      </c>
      <c r="BV965">
        <f t="shared" si="2412"/>
        <v>0</v>
      </c>
      <c r="BW965">
        <f t="shared" si="2413"/>
        <v>0</v>
      </c>
      <c r="BX965">
        <f t="shared" si="2414"/>
        <v>0</v>
      </c>
      <c r="BY965">
        <f t="shared" si="2415"/>
        <v>0</v>
      </c>
      <c r="BZ965">
        <f t="shared" si="2416"/>
        <v>0</v>
      </c>
      <c r="CA965">
        <f t="shared" si="2417"/>
        <v>0</v>
      </c>
      <c r="CB965">
        <f t="shared" si="2418"/>
        <v>0</v>
      </c>
      <c r="CC965">
        <f t="shared" si="2419"/>
        <v>0</v>
      </c>
      <c r="CD965">
        <f t="shared" si="2420"/>
        <v>0</v>
      </c>
      <c r="CE965">
        <f t="shared" si="2421"/>
        <v>0</v>
      </c>
      <c r="CF965">
        <f t="shared" si="2422"/>
        <v>0</v>
      </c>
      <c r="CG965">
        <f t="shared" si="2423"/>
        <v>0</v>
      </c>
      <c r="CH965">
        <f t="shared" si="2424"/>
        <v>0</v>
      </c>
      <c r="CI965">
        <f t="shared" si="2425"/>
        <v>0</v>
      </c>
      <c r="CJ965">
        <f t="shared" si="2426"/>
        <v>0</v>
      </c>
      <c r="CK965">
        <f t="shared" si="2427"/>
        <v>0</v>
      </c>
      <c r="CL965">
        <f t="shared" si="2428"/>
        <v>0</v>
      </c>
      <c r="CM965">
        <f t="shared" si="2429"/>
        <v>0</v>
      </c>
      <c r="CN965">
        <f t="shared" si="2430"/>
        <v>0</v>
      </c>
      <c r="CO965">
        <f t="shared" si="2431"/>
        <v>0</v>
      </c>
      <c r="CP965">
        <f t="shared" si="2432"/>
        <v>0</v>
      </c>
      <c r="CQ965">
        <f t="shared" si="2433"/>
        <v>0</v>
      </c>
      <c r="CR965">
        <f t="shared" si="2434"/>
        <v>0</v>
      </c>
      <c r="CS965">
        <f t="shared" si="2435"/>
        <v>0</v>
      </c>
      <c r="CT965">
        <f t="shared" si="2436"/>
        <v>0</v>
      </c>
      <c r="CU965">
        <f t="shared" si="2437"/>
        <v>0</v>
      </c>
      <c r="CV965">
        <f t="shared" si="2438"/>
        <v>0</v>
      </c>
      <c r="CW965">
        <f t="shared" si="2439"/>
        <v>0</v>
      </c>
      <c r="CX965">
        <f t="shared" si="2440"/>
        <v>0</v>
      </c>
      <c r="CY965">
        <f t="shared" si="2441"/>
        <v>0</v>
      </c>
      <c r="CZ965">
        <f t="shared" si="2442"/>
        <v>0</v>
      </c>
      <c r="DA965">
        <f t="shared" si="2443"/>
        <v>0</v>
      </c>
      <c r="DB965">
        <f t="shared" si="2444"/>
        <v>0</v>
      </c>
      <c r="DC965">
        <f t="shared" si="2445"/>
        <v>0</v>
      </c>
      <c r="DD965">
        <f t="shared" si="2446"/>
        <v>0</v>
      </c>
      <c r="DE965">
        <f t="shared" si="2447"/>
        <v>0</v>
      </c>
      <c r="DF965">
        <f t="shared" si="2448"/>
        <v>0</v>
      </c>
      <c r="DG965">
        <f t="shared" si="2449"/>
        <v>0</v>
      </c>
      <c r="DH965">
        <f t="shared" si="2450"/>
        <v>0</v>
      </c>
      <c r="DI965">
        <f t="shared" si="2451"/>
        <v>0</v>
      </c>
      <c r="DJ965">
        <f t="shared" si="2403"/>
        <v>0</v>
      </c>
      <c r="DK965">
        <f t="shared" si="2452"/>
        <v>0</v>
      </c>
      <c r="DL965">
        <f t="shared" si="2453"/>
        <v>0</v>
      </c>
      <c r="DM965">
        <f t="shared" si="2454"/>
        <v>0</v>
      </c>
      <c r="DN965">
        <f t="shared" si="2455"/>
        <v>0</v>
      </c>
      <c r="DO965">
        <f t="shared" si="2456"/>
        <v>0</v>
      </c>
      <c r="DP965">
        <f t="shared" si="2457"/>
        <v>0</v>
      </c>
      <c r="DQ965">
        <f t="shared" si="2459"/>
        <v>0</v>
      </c>
      <c r="DR965">
        <f t="shared" si="2459"/>
        <v>0</v>
      </c>
      <c r="DS965">
        <f t="shared" si="2459"/>
        <v>0</v>
      </c>
      <c r="DT965">
        <f t="shared" si="2459"/>
        <v>0</v>
      </c>
      <c r="DU965">
        <f t="shared" si="2459"/>
        <v>0</v>
      </c>
      <c r="DV965">
        <f t="shared" si="2459"/>
        <v>0</v>
      </c>
      <c r="DW965">
        <f t="shared" si="2459"/>
        <v>0</v>
      </c>
      <c r="DX965">
        <f t="shared" si="2460"/>
        <v>0</v>
      </c>
      <c r="DY965">
        <f t="shared" si="2460"/>
        <v>0</v>
      </c>
      <c r="DZ965">
        <f t="shared" si="2460"/>
        <v>0</v>
      </c>
    </row>
    <row r="966" spans="1:130">
      <c r="A966" s="106"/>
      <c r="B966" s="19" t="s">
        <v>2</v>
      </c>
      <c r="C966" s="96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  <c r="AM966" s="34"/>
      <c r="AN966" s="34"/>
      <c r="AO966" s="34"/>
      <c r="AP966" s="34"/>
      <c r="AQ966" s="34"/>
      <c r="AR966" s="41" t="s">
        <v>16</v>
      </c>
      <c r="AS966" s="34">
        <v>4324</v>
      </c>
      <c r="AT966" s="41" t="s">
        <v>16</v>
      </c>
      <c r="AU966" s="34"/>
      <c r="AV966" s="34"/>
      <c r="AW966" s="34"/>
      <c r="AX966" s="34"/>
      <c r="AY966" s="34"/>
      <c r="AZ966" s="34"/>
      <c r="BA966" s="34">
        <v>0</v>
      </c>
      <c r="BB966" s="34">
        <v>0</v>
      </c>
      <c r="BC966" s="34">
        <v>0</v>
      </c>
      <c r="BD966" s="34">
        <v>0</v>
      </c>
      <c r="BE966" s="34">
        <v>0</v>
      </c>
      <c r="BF966" s="34">
        <v>0</v>
      </c>
      <c r="BG966" s="34">
        <v>0</v>
      </c>
      <c r="BH966" s="34">
        <v>0</v>
      </c>
      <c r="BI966" s="34">
        <v>0</v>
      </c>
      <c r="BJ966" s="118">
        <v>0</v>
      </c>
      <c r="BK966" s="118">
        <v>0</v>
      </c>
      <c r="BL966" s="118">
        <v>0</v>
      </c>
      <c r="BM966" s="118">
        <v>0</v>
      </c>
      <c r="BN966" s="118">
        <v>0</v>
      </c>
      <c r="BO966" s="103"/>
      <c r="BP966">
        <f t="shared" si="2406"/>
        <v>0</v>
      </c>
      <c r="BQ966">
        <f t="shared" si="2407"/>
        <v>0</v>
      </c>
      <c r="BR966">
        <f t="shared" si="2408"/>
        <v>0</v>
      </c>
      <c r="BS966">
        <f t="shared" si="2409"/>
        <v>0</v>
      </c>
      <c r="BT966">
        <f t="shared" si="2410"/>
        <v>0</v>
      </c>
      <c r="BU966">
        <f t="shared" si="2411"/>
        <v>0</v>
      </c>
      <c r="BV966">
        <f t="shared" si="2412"/>
        <v>0</v>
      </c>
      <c r="BW966">
        <f t="shared" si="2413"/>
        <v>0</v>
      </c>
      <c r="BX966">
        <f t="shared" si="2414"/>
        <v>0</v>
      </c>
      <c r="BY966">
        <f t="shared" si="2415"/>
        <v>0</v>
      </c>
      <c r="BZ966">
        <f t="shared" si="2416"/>
        <v>0</v>
      </c>
      <c r="CA966">
        <f t="shared" si="2417"/>
        <v>0</v>
      </c>
      <c r="CB966">
        <f t="shared" si="2418"/>
        <v>0</v>
      </c>
      <c r="CC966">
        <f t="shared" si="2419"/>
        <v>0</v>
      </c>
      <c r="CD966">
        <f t="shared" si="2420"/>
        <v>0</v>
      </c>
      <c r="CE966">
        <f t="shared" si="2421"/>
        <v>0</v>
      </c>
      <c r="CF966">
        <f t="shared" si="2422"/>
        <v>0</v>
      </c>
      <c r="CG966">
        <f t="shared" si="2423"/>
        <v>0</v>
      </c>
      <c r="CH966">
        <f t="shared" si="2424"/>
        <v>0</v>
      </c>
      <c r="CI966">
        <f t="shared" si="2425"/>
        <v>0</v>
      </c>
      <c r="CJ966">
        <f t="shared" si="2426"/>
        <v>0</v>
      </c>
      <c r="CK966">
        <f t="shared" si="2427"/>
        <v>0</v>
      </c>
      <c r="CL966">
        <f t="shared" si="2428"/>
        <v>0</v>
      </c>
      <c r="CM966">
        <f t="shared" si="2429"/>
        <v>0</v>
      </c>
      <c r="CN966">
        <f t="shared" si="2430"/>
        <v>0</v>
      </c>
      <c r="CO966">
        <f t="shared" si="2431"/>
        <v>0</v>
      </c>
      <c r="CP966">
        <f t="shared" si="2432"/>
        <v>0</v>
      </c>
      <c r="CQ966">
        <f t="shared" si="2433"/>
        <v>0</v>
      </c>
      <c r="CR966">
        <f t="shared" si="2434"/>
        <v>0</v>
      </c>
      <c r="CS966">
        <f t="shared" si="2435"/>
        <v>0</v>
      </c>
      <c r="CT966">
        <f t="shared" si="2436"/>
        <v>0</v>
      </c>
      <c r="CU966">
        <f t="shared" si="2437"/>
        <v>0</v>
      </c>
      <c r="CV966">
        <f t="shared" si="2438"/>
        <v>0</v>
      </c>
      <c r="CW966">
        <f t="shared" si="2439"/>
        <v>0</v>
      </c>
      <c r="CX966">
        <f t="shared" si="2440"/>
        <v>0</v>
      </c>
      <c r="CY966">
        <f t="shared" si="2441"/>
        <v>0</v>
      </c>
      <c r="CZ966">
        <f t="shared" si="2442"/>
        <v>0</v>
      </c>
      <c r="DA966">
        <f t="shared" si="2443"/>
        <v>0</v>
      </c>
      <c r="DB966">
        <f t="shared" si="2444"/>
        <v>0</v>
      </c>
      <c r="DC966">
        <f t="shared" si="2445"/>
        <v>0</v>
      </c>
      <c r="DD966">
        <f t="shared" si="2446"/>
        <v>0</v>
      </c>
      <c r="DE966">
        <f t="shared" si="2447"/>
        <v>0</v>
      </c>
      <c r="DF966">
        <f t="shared" si="2448"/>
        <v>0</v>
      </c>
      <c r="DG966">
        <f t="shared" si="2449"/>
        <v>0</v>
      </c>
      <c r="DH966">
        <f t="shared" si="2450"/>
        <v>0</v>
      </c>
      <c r="DI966">
        <f t="shared" si="2451"/>
        <v>0</v>
      </c>
      <c r="DJ966">
        <f t="shared" si="2403"/>
        <v>0</v>
      </c>
      <c r="DK966">
        <f t="shared" si="2452"/>
        <v>0</v>
      </c>
      <c r="DL966">
        <f t="shared" si="2453"/>
        <v>0</v>
      </c>
      <c r="DM966">
        <f t="shared" si="2454"/>
        <v>0</v>
      </c>
      <c r="DN966">
        <f t="shared" si="2455"/>
        <v>0</v>
      </c>
      <c r="DO966">
        <f t="shared" si="2456"/>
        <v>0</v>
      </c>
      <c r="DP966">
        <f t="shared" si="2457"/>
        <v>0</v>
      </c>
      <c r="DQ966">
        <f t="shared" si="2459"/>
        <v>0</v>
      </c>
      <c r="DR966">
        <f t="shared" si="2459"/>
        <v>0</v>
      </c>
      <c r="DS966">
        <f t="shared" si="2459"/>
        <v>0</v>
      </c>
      <c r="DT966">
        <f t="shared" si="2459"/>
        <v>0</v>
      </c>
      <c r="DU966">
        <f t="shared" si="2459"/>
        <v>0</v>
      </c>
      <c r="DV966">
        <f t="shared" si="2459"/>
        <v>0</v>
      </c>
      <c r="DW966">
        <f t="shared" si="2459"/>
        <v>0</v>
      </c>
      <c r="DX966">
        <f t="shared" si="2460"/>
        <v>0</v>
      </c>
      <c r="DY966">
        <f t="shared" si="2460"/>
        <v>0</v>
      </c>
      <c r="DZ966">
        <f t="shared" si="2460"/>
        <v>0</v>
      </c>
    </row>
    <row r="967" spans="1:130">
      <c r="A967" s="106"/>
      <c r="B967" s="19" t="s">
        <v>202</v>
      </c>
      <c r="C967" s="96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  <c r="AM967" s="34"/>
      <c r="AN967" s="34"/>
      <c r="AO967" s="34"/>
      <c r="AP967" s="34"/>
      <c r="AQ967" s="34"/>
      <c r="AR967" s="41"/>
      <c r="AS967" s="34"/>
      <c r="AT967" s="41"/>
      <c r="AU967" s="34">
        <f>70+196</f>
        <v>266</v>
      </c>
      <c r="AV967" s="34">
        <v>0</v>
      </c>
      <c r="AW967" s="34">
        <v>0</v>
      </c>
      <c r="AX967" s="34">
        <v>0</v>
      </c>
      <c r="AY967" s="34">
        <v>0</v>
      </c>
      <c r="AZ967" s="34">
        <v>0</v>
      </c>
      <c r="BA967" s="34">
        <v>0</v>
      </c>
      <c r="BB967" s="34">
        <v>0</v>
      </c>
      <c r="BC967" s="34">
        <v>0</v>
      </c>
      <c r="BD967" s="34">
        <v>0</v>
      </c>
      <c r="BE967" s="34">
        <v>0</v>
      </c>
      <c r="BF967" s="34">
        <v>0</v>
      </c>
      <c r="BG967" s="34">
        <v>0</v>
      </c>
      <c r="BH967" s="34">
        <v>0</v>
      </c>
      <c r="BI967" s="34">
        <v>0</v>
      </c>
      <c r="BJ967" s="118">
        <v>0</v>
      </c>
      <c r="BK967" s="118">
        <v>0</v>
      </c>
      <c r="BL967" s="118">
        <v>0</v>
      </c>
      <c r="BM967" s="118">
        <v>0</v>
      </c>
      <c r="BN967" s="118">
        <v>0</v>
      </c>
      <c r="BO967" s="103"/>
      <c r="BP967">
        <f t="shared" si="2406"/>
        <v>0</v>
      </c>
      <c r="BQ967">
        <f t="shared" si="2407"/>
        <v>0</v>
      </c>
      <c r="BR967">
        <f t="shared" si="2408"/>
        <v>0</v>
      </c>
      <c r="BS967">
        <f t="shared" si="2409"/>
        <v>0</v>
      </c>
      <c r="BT967">
        <f t="shared" si="2410"/>
        <v>0</v>
      </c>
      <c r="BU967">
        <f t="shared" si="2411"/>
        <v>0</v>
      </c>
      <c r="BV967">
        <f t="shared" si="2412"/>
        <v>0</v>
      </c>
      <c r="BW967">
        <f t="shared" si="2413"/>
        <v>0</v>
      </c>
      <c r="BX967">
        <f t="shared" si="2414"/>
        <v>0</v>
      </c>
      <c r="BY967">
        <f t="shared" si="2415"/>
        <v>0</v>
      </c>
      <c r="BZ967">
        <f t="shared" si="2416"/>
        <v>0</v>
      </c>
      <c r="CA967">
        <f t="shared" si="2417"/>
        <v>0</v>
      </c>
      <c r="CB967">
        <f t="shared" si="2418"/>
        <v>0</v>
      </c>
      <c r="CC967">
        <f t="shared" si="2419"/>
        <v>0</v>
      </c>
      <c r="CD967">
        <f t="shared" si="2420"/>
        <v>0</v>
      </c>
      <c r="CE967">
        <f t="shared" si="2421"/>
        <v>0</v>
      </c>
      <c r="CF967">
        <f t="shared" si="2422"/>
        <v>0</v>
      </c>
      <c r="CG967">
        <f t="shared" si="2423"/>
        <v>0</v>
      </c>
      <c r="CH967">
        <f t="shared" si="2424"/>
        <v>0</v>
      </c>
      <c r="CI967">
        <f t="shared" si="2425"/>
        <v>0</v>
      </c>
      <c r="CJ967">
        <f t="shared" si="2426"/>
        <v>0</v>
      </c>
      <c r="CK967">
        <f t="shared" si="2427"/>
        <v>0</v>
      </c>
      <c r="CL967">
        <f t="shared" si="2428"/>
        <v>0</v>
      </c>
      <c r="CM967">
        <f t="shared" si="2429"/>
        <v>0</v>
      </c>
      <c r="CN967">
        <f t="shared" si="2430"/>
        <v>0</v>
      </c>
      <c r="CO967">
        <f t="shared" si="2431"/>
        <v>0</v>
      </c>
      <c r="CP967">
        <f t="shared" si="2432"/>
        <v>0</v>
      </c>
      <c r="CQ967">
        <f t="shared" si="2433"/>
        <v>0</v>
      </c>
      <c r="CR967">
        <f t="shared" si="2434"/>
        <v>0</v>
      </c>
      <c r="CS967">
        <f t="shared" si="2435"/>
        <v>0</v>
      </c>
      <c r="CT967">
        <f t="shared" si="2436"/>
        <v>0</v>
      </c>
      <c r="CU967">
        <f t="shared" si="2437"/>
        <v>0</v>
      </c>
      <c r="CV967">
        <f t="shared" si="2438"/>
        <v>0</v>
      </c>
      <c r="CW967">
        <f t="shared" si="2439"/>
        <v>0</v>
      </c>
      <c r="CX967">
        <f t="shared" si="2440"/>
        <v>0</v>
      </c>
      <c r="CY967">
        <f t="shared" si="2441"/>
        <v>0</v>
      </c>
      <c r="CZ967">
        <f t="shared" si="2442"/>
        <v>0</v>
      </c>
      <c r="DA967">
        <f t="shared" si="2443"/>
        <v>0</v>
      </c>
      <c r="DB967">
        <f t="shared" si="2444"/>
        <v>0</v>
      </c>
      <c r="DC967">
        <f t="shared" si="2445"/>
        <v>0</v>
      </c>
      <c r="DD967">
        <f t="shared" si="2446"/>
        <v>0</v>
      </c>
      <c r="DE967">
        <f t="shared" si="2447"/>
        <v>0</v>
      </c>
      <c r="DF967">
        <f t="shared" si="2448"/>
        <v>0</v>
      </c>
      <c r="DG967">
        <f t="shared" si="2449"/>
        <v>0</v>
      </c>
      <c r="DH967">
        <f t="shared" si="2450"/>
        <v>0</v>
      </c>
      <c r="DI967">
        <f t="shared" si="2451"/>
        <v>0</v>
      </c>
      <c r="DJ967">
        <f t="shared" si="2403"/>
        <v>0</v>
      </c>
      <c r="DK967">
        <f t="shared" si="2452"/>
        <v>0</v>
      </c>
      <c r="DL967">
        <f t="shared" si="2453"/>
        <v>0</v>
      </c>
      <c r="DM967">
        <f t="shared" si="2454"/>
        <v>0</v>
      </c>
      <c r="DN967">
        <f t="shared" si="2455"/>
        <v>0</v>
      </c>
      <c r="DO967">
        <f t="shared" si="2456"/>
        <v>0</v>
      </c>
      <c r="DP967">
        <f t="shared" si="2457"/>
        <v>0</v>
      </c>
      <c r="DQ967">
        <f t="shared" si="2459"/>
        <v>0</v>
      </c>
      <c r="DR967">
        <f t="shared" si="2459"/>
        <v>0</v>
      </c>
      <c r="DS967">
        <f t="shared" si="2459"/>
        <v>0</v>
      </c>
      <c r="DT967">
        <f t="shared" si="2459"/>
        <v>0</v>
      </c>
      <c r="DU967">
        <f t="shared" si="2459"/>
        <v>0</v>
      </c>
      <c r="DV967">
        <f t="shared" si="2459"/>
        <v>0</v>
      </c>
      <c r="DW967">
        <f t="shared" si="2459"/>
        <v>0</v>
      </c>
      <c r="DX967">
        <f t="shared" si="2460"/>
        <v>0</v>
      </c>
      <c r="DY967">
        <f t="shared" si="2460"/>
        <v>0</v>
      </c>
      <c r="DZ967">
        <f t="shared" si="2460"/>
        <v>0</v>
      </c>
    </row>
    <row r="968" spans="1:130">
      <c r="A968" s="106" t="str">
        <f>IF(LEFT(B969,1)&lt;&gt;"",IF(LEFT(B969,1)&lt;&gt;" ",COUNT($A$66:A964)+1,""),"")</f>
        <v/>
      </c>
      <c r="B968" s="59" t="s">
        <v>3</v>
      </c>
      <c r="C968" s="96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>
        <f>(1061.9119413) + 48</f>
        <v>1109.9119413000001</v>
      </c>
      <c r="AK968" s="34">
        <f>1475.7123519+48</f>
        <v>1523.7123518999999</v>
      </c>
      <c r="AL968" s="34">
        <f>2145.8963212+48</f>
        <v>2193.8963211999999</v>
      </c>
      <c r="AM968" s="34">
        <f>3037.1810283+48</f>
        <v>3085.1810283</v>
      </c>
      <c r="AN968" s="34">
        <f>3402.7564519+48</f>
        <v>3450.7564518999998</v>
      </c>
      <c r="AO968" s="34">
        <f>3462.3158941+48</f>
        <v>3510.3158941000002</v>
      </c>
      <c r="AP968" s="34">
        <f>5135.0505767+48</f>
        <v>5183.0505767000004</v>
      </c>
      <c r="AQ968" s="34">
        <f>5451.8099578+48</f>
        <v>5499.8099578000001</v>
      </c>
      <c r="AR968" s="34">
        <v>6159.8278716000004</v>
      </c>
      <c r="AS968" s="18">
        <v>7838.9156075000001</v>
      </c>
      <c r="AT968" s="34">
        <v>3540.8020999999999</v>
      </c>
      <c r="AU968" s="34">
        <v>420.90781449999997</v>
      </c>
      <c r="AV968" s="18">
        <v>458.65080010000003</v>
      </c>
      <c r="AW968" s="34">
        <v>521.5752913</v>
      </c>
      <c r="AX968" s="34">
        <v>184.62799999999999</v>
      </c>
      <c r="AY968" s="34">
        <v>191.67400000000001</v>
      </c>
      <c r="AZ968" s="34">
        <v>198.72</v>
      </c>
      <c r="BA968" s="34">
        <v>205.76499999999999</v>
      </c>
      <c r="BB968" s="34">
        <v>0</v>
      </c>
      <c r="BC968" s="34">
        <v>0</v>
      </c>
      <c r="BD968" s="34">
        <v>0</v>
      </c>
      <c r="BE968" s="34">
        <v>0</v>
      </c>
      <c r="BF968" s="34">
        <v>3.9591417</v>
      </c>
      <c r="BG968" s="34">
        <v>0</v>
      </c>
      <c r="BH968" s="34">
        <v>0</v>
      </c>
      <c r="BI968" s="34">
        <v>0</v>
      </c>
      <c r="BJ968" s="118">
        <v>0</v>
      </c>
      <c r="BK968" s="118">
        <v>0</v>
      </c>
      <c r="BL968" s="118">
        <v>0</v>
      </c>
      <c r="BM968" s="118">
        <v>0</v>
      </c>
      <c r="BN968" s="118">
        <v>48</v>
      </c>
      <c r="BO968" s="103"/>
      <c r="BP968">
        <f t="shared" si="2406"/>
        <v>0</v>
      </c>
      <c r="BQ968">
        <f t="shared" si="2407"/>
        <v>0</v>
      </c>
      <c r="BR968">
        <f t="shared" si="2408"/>
        <v>0</v>
      </c>
      <c r="BS968">
        <f t="shared" si="2409"/>
        <v>0</v>
      </c>
      <c r="BT968">
        <f t="shared" si="2410"/>
        <v>0</v>
      </c>
      <c r="BU968">
        <f t="shared" si="2411"/>
        <v>0</v>
      </c>
      <c r="BV968">
        <f t="shared" si="2412"/>
        <v>0</v>
      </c>
      <c r="BW968">
        <f t="shared" si="2413"/>
        <v>0</v>
      </c>
      <c r="BX968">
        <f t="shared" si="2414"/>
        <v>0</v>
      </c>
      <c r="BY968">
        <f t="shared" si="2415"/>
        <v>0</v>
      </c>
      <c r="BZ968">
        <f t="shared" si="2416"/>
        <v>0</v>
      </c>
      <c r="CA968">
        <f t="shared" si="2417"/>
        <v>0</v>
      </c>
      <c r="CB968">
        <f t="shared" si="2418"/>
        <v>0</v>
      </c>
      <c r="CC968">
        <f t="shared" si="2419"/>
        <v>0</v>
      </c>
      <c r="CD968">
        <f t="shared" si="2420"/>
        <v>0</v>
      </c>
      <c r="CE968">
        <f t="shared" si="2421"/>
        <v>0</v>
      </c>
      <c r="CF968">
        <f t="shared" si="2422"/>
        <v>0</v>
      </c>
      <c r="CG968">
        <f t="shared" si="2423"/>
        <v>0</v>
      </c>
      <c r="CH968">
        <f t="shared" si="2424"/>
        <v>0</v>
      </c>
      <c r="CI968">
        <f t="shared" si="2425"/>
        <v>0</v>
      </c>
      <c r="CJ968">
        <f t="shared" si="2426"/>
        <v>0</v>
      </c>
      <c r="CK968">
        <f t="shared" si="2427"/>
        <v>0</v>
      </c>
      <c r="CL968">
        <f t="shared" si="2428"/>
        <v>0</v>
      </c>
      <c r="CM968">
        <f t="shared" si="2429"/>
        <v>0</v>
      </c>
      <c r="CN968">
        <f t="shared" si="2430"/>
        <v>0</v>
      </c>
      <c r="CO968">
        <f t="shared" si="2431"/>
        <v>0</v>
      </c>
      <c r="CP968">
        <f t="shared" si="2432"/>
        <v>0</v>
      </c>
      <c r="CQ968">
        <f t="shared" si="2433"/>
        <v>0</v>
      </c>
      <c r="CR968">
        <f t="shared" si="2434"/>
        <v>0</v>
      </c>
      <c r="CS968">
        <f t="shared" si="2435"/>
        <v>0</v>
      </c>
      <c r="CT968">
        <f t="shared" si="2436"/>
        <v>0</v>
      </c>
      <c r="CU968">
        <f t="shared" si="2437"/>
        <v>0</v>
      </c>
      <c r="CV968">
        <f t="shared" si="2438"/>
        <v>0</v>
      </c>
      <c r="CW968">
        <f t="shared" si="2439"/>
        <v>0</v>
      </c>
      <c r="CX968">
        <f t="shared" si="2440"/>
        <v>0</v>
      </c>
      <c r="CY968">
        <f t="shared" si="2441"/>
        <v>0</v>
      </c>
      <c r="CZ968">
        <f t="shared" si="2442"/>
        <v>0</v>
      </c>
      <c r="DA968">
        <f t="shared" si="2443"/>
        <v>0</v>
      </c>
      <c r="DB968">
        <f t="shared" si="2444"/>
        <v>0</v>
      </c>
      <c r="DC968">
        <f t="shared" si="2445"/>
        <v>0</v>
      </c>
      <c r="DD968">
        <f t="shared" si="2446"/>
        <v>0</v>
      </c>
      <c r="DE968">
        <f t="shared" si="2447"/>
        <v>0</v>
      </c>
      <c r="DF968">
        <f t="shared" si="2448"/>
        <v>0</v>
      </c>
      <c r="DG968">
        <f t="shared" si="2449"/>
        <v>0</v>
      </c>
      <c r="DH968">
        <f t="shared" si="2450"/>
        <v>0</v>
      </c>
      <c r="DI968">
        <f t="shared" si="2451"/>
        <v>0</v>
      </c>
      <c r="DJ968">
        <f t="shared" si="2403"/>
        <v>0</v>
      </c>
      <c r="DK968">
        <f t="shared" si="2452"/>
        <v>0</v>
      </c>
      <c r="DL968">
        <f t="shared" si="2453"/>
        <v>0</v>
      </c>
      <c r="DM968">
        <f t="shared" si="2454"/>
        <v>0</v>
      </c>
      <c r="DN968">
        <f t="shared" si="2455"/>
        <v>0</v>
      </c>
      <c r="DO968">
        <f t="shared" si="2456"/>
        <v>0</v>
      </c>
      <c r="DP968">
        <f t="shared" si="2457"/>
        <v>0</v>
      </c>
      <c r="DQ968">
        <f t="shared" si="2459"/>
        <v>0</v>
      </c>
      <c r="DR968">
        <f t="shared" si="2459"/>
        <v>0</v>
      </c>
      <c r="DS968">
        <f t="shared" si="2459"/>
        <v>0</v>
      </c>
      <c r="DT968">
        <f t="shared" si="2459"/>
        <v>0</v>
      </c>
      <c r="DU968">
        <f t="shared" si="2459"/>
        <v>0</v>
      </c>
      <c r="DV968">
        <f t="shared" si="2459"/>
        <v>0</v>
      </c>
      <c r="DW968">
        <f t="shared" si="2459"/>
        <v>0</v>
      </c>
      <c r="DX968">
        <f t="shared" si="2460"/>
        <v>0</v>
      </c>
      <c r="DY968">
        <f t="shared" si="2460"/>
        <v>0</v>
      </c>
      <c r="DZ968">
        <f t="shared" si="2460"/>
        <v>0</v>
      </c>
    </row>
    <row r="969" spans="1:130">
      <c r="A969" s="106"/>
      <c r="B969" s="19" t="s">
        <v>18</v>
      </c>
      <c r="C969" s="96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>
        <v>1534.4769067960017</v>
      </c>
      <c r="AK969" s="18">
        <v>1601.332540355859</v>
      </c>
      <c r="AL969" s="18">
        <v>1695.8777234374998</v>
      </c>
      <c r="AM969" s="18">
        <v>1821.0767499999999</v>
      </c>
      <c r="AN969" s="18">
        <v>1943</v>
      </c>
      <c r="AO969" s="18">
        <v>2048</v>
      </c>
      <c r="AP969" s="18">
        <v>2165</v>
      </c>
      <c r="AQ969" s="18">
        <v>2284.0749999999998</v>
      </c>
      <c r="AR969" s="18">
        <v>2432.5398749999995</v>
      </c>
      <c r="AS969" s="18">
        <v>2522.5438503749992</v>
      </c>
      <c r="AT969" s="18">
        <v>2572.9947273824991</v>
      </c>
      <c r="AU969" s="18">
        <v>2605.1571614747804</v>
      </c>
      <c r="AV969" s="18">
        <v>2700</v>
      </c>
      <c r="AW969" s="18">
        <v>0</v>
      </c>
      <c r="AX969" s="18">
        <v>0</v>
      </c>
      <c r="AY969" s="18">
        <v>0</v>
      </c>
      <c r="AZ969" s="18">
        <v>0</v>
      </c>
      <c r="BA969" s="18">
        <v>0</v>
      </c>
      <c r="BB969" s="18">
        <v>0</v>
      </c>
      <c r="BC969" s="18">
        <v>0</v>
      </c>
      <c r="BD969" s="18">
        <v>0</v>
      </c>
      <c r="BE969" s="25">
        <v>0</v>
      </c>
      <c r="BF969" s="34">
        <v>0</v>
      </c>
      <c r="BG969" s="34">
        <v>0</v>
      </c>
      <c r="BH969" s="34">
        <v>0</v>
      </c>
      <c r="BI969" s="34">
        <v>0</v>
      </c>
      <c r="BJ969" s="118">
        <v>0</v>
      </c>
      <c r="BK969" s="118">
        <v>0</v>
      </c>
      <c r="BL969" s="118">
        <v>0</v>
      </c>
      <c r="BM969" s="118">
        <v>0</v>
      </c>
      <c r="BN969" s="118">
        <v>0</v>
      </c>
      <c r="BO969" s="103"/>
      <c r="BP969">
        <f t="shared" si="2406"/>
        <v>0</v>
      </c>
      <c r="BQ969">
        <f t="shared" si="2407"/>
        <v>0</v>
      </c>
      <c r="BR969">
        <f t="shared" si="2408"/>
        <v>0</v>
      </c>
      <c r="BS969">
        <f t="shared" si="2409"/>
        <v>0</v>
      </c>
      <c r="BT969">
        <f t="shared" si="2410"/>
        <v>0</v>
      </c>
      <c r="BU969">
        <f t="shared" si="2411"/>
        <v>0</v>
      </c>
      <c r="BV969">
        <f t="shared" si="2412"/>
        <v>0</v>
      </c>
      <c r="BW969">
        <f t="shared" si="2413"/>
        <v>0</v>
      </c>
      <c r="BX969">
        <f t="shared" si="2414"/>
        <v>0</v>
      </c>
      <c r="BY969">
        <f t="shared" si="2415"/>
        <v>0</v>
      </c>
      <c r="BZ969">
        <f t="shared" si="2416"/>
        <v>0</v>
      </c>
      <c r="CA969">
        <f t="shared" si="2417"/>
        <v>0</v>
      </c>
      <c r="CB969">
        <f t="shared" si="2418"/>
        <v>0</v>
      </c>
      <c r="CC969">
        <f t="shared" si="2419"/>
        <v>0</v>
      </c>
      <c r="CD969">
        <f t="shared" si="2420"/>
        <v>0</v>
      </c>
      <c r="CE969">
        <f t="shared" si="2421"/>
        <v>0</v>
      </c>
      <c r="CF969">
        <f t="shared" si="2422"/>
        <v>0</v>
      </c>
      <c r="CG969">
        <f t="shared" si="2423"/>
        <v>0</v>
      </c>
      <c r="CH969">
        <f t="shared" si="2424"/>
        <v>0</v>
      </c>
      <c r="CI969">
        <f t="shared" si="2425"/>
        <v>0</v>
      </c>
      <c r="CJ969">
        <f t="shared" si="2426"/>
        <v>0</v>
      </c>
      <c r="CK969">
        <f t="shared" si="2427"/>
        <v>0</v>
      </c>
      <c r="CL969">
        <f t="shared" si="2428"/>
        <v>0</v>
      </c>
      <c r="CM969">
        <f t="shared" si="2429"/>
        <v>0</v>
      </c>
      <c r="CN969">
        <f t="shared" si="2430"/>
        <v>0</v>
      </c>
      <c r="CO969">
        <f t="shared" si="2431"/>
        <v>0</v>
      </c>
      <c r="CP969">
        <f t="shared" si="2432"/>
        <v>0</v>
      </c>
      <c r="CQ969">
        <f t="shared" si="2433"/>
        <v>0</v>
      </c>
      <c r="CR969">
        <f t="shared" si="2434"/>
        <v>0</v>
      </c>
      <c r="CS969">
        <f t="shared" si="2435"/>
        <v>0</v>
      </c>
      <c r="CT969">
        <f t="shared" si="2436"/>
        <v>0</v>
      </c>
      <c r="CU969">
        <f t="shared" si="2437"/>
        <v>0</v>
      </c>
      <c r="CV969">
        <f t="shared" si="2438"/>
        <v>0</v>
      </c>
      <c r="CW969">
        <f t="shared" si="2439"/>
        <v>0</v>
      </c>
      <c r="CX969">
        <f t="shared" si="2440"/>
        <v>0</v>
      </c>
      <c r="CY969">
        <f t="shared" si="2441"/>
        <v>0</v>
      </c>
      <c r="CZ969">
        <f t="shared" si="2442"/>
        <v>0</v>
      </c>
      <c r="DA969">
        <f t="shared" si="2443"/>
        <v>0</v>
      </c>
      <c r="DB969">
        <f t="shared" si="2444"/>
        <v>0</v>
      </c>
      <c r="DC969">
        <f t="shared" si="2445"/>
        <v>0</v>
      </c>
      <c r="DD969">
        <f t="shared" si="2446"/>
        <v>0</v>
      </c>
      <c r="DE969">
        <f t="shared" si="2447"/>
        <v>0</v>
      </c>
      <c r="DF969">
        <f t="shared" si="2448"/>
        <v>0</v>
      </c>
      <c r="DG969">
        <f t="shared" si="2449"/>
        <v>0</v>
      </c>
      <c r="DH969">
        <f t="shared" si="2450"/>
        <v>0</v>
      </c>
      <c r="DI969">
        <f t="shared" si="2451"/>
        <v>0</v>
      </c>
      <c r="DJ969">
        <f t="shared" si="2403"/>
        <v>0</v>
      </c>
      <c r="DK969">
        <f t="shared" si="2452"/>
        <v>0</v>
      </c>
      <c r="DL969">
        <f t="shared" si="2453"/>
        <v>0</v>
      </c>
      <c r="DM969">
        <f t="shared" si="2454"/>
        <v>0</v>
      </c>
      <c r="DN969">
        <f t="shared" si="2455"/>
        <v>0</v>
      </c>
      <c r="DO969">
        <f t="shared" si="2456"/>
        <v>0</v>
      </c>
      <c r="DP969">
        <f t="shared" si="2457"/>
        <v>0</v>
      </c>
      <c r="DQ969">
        <f t="shared" si="2459"/>
        <v>0</v>
      </c>
      <c r="DR969">
        <f t="shared" si="2459"/>
        <v>0</v>
      </c>
      <c r="DS969">
        <f t="shared" si="2459"/>
        <v>0</v>
      </c>
      <c r="DT969">
        <f t="shared" si="2459"/>
        <v>0</v>
      </c>
      <c r="DU969">
        <f t="shared" si="2459"/>
        <v>0</v>
      </c>
      <c r="DV969">
        <f t="shared" si="2459"/>
        <v>0</v>
      </c>
      <c r="DW969">
        <f t="shared" si="2459"/>
        <v>0</v>
      </c>
      <c r="DX969">
        <f t="shared" si="2460"/>
        <v>0</v>
      </c>
      <c r="DY969">
        <f t="shared" si="2460"/>
        <v>0</v>
      </c>
      <c r="DZ969">
        <f t="shared" si="2460"/>
        <v>0</v>
      </c>
    </row>
    <row r="970" spans="1:130">
      <c r="A970" s="106"/>
      <c r="B970" s="59" t="s">
        <v>205</v>
      </c>
      <c r="C970" s="96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41" t="s">
        <v>16</v>
      </c>
      <c r="AK970" s="41" t="s">
        <v>16</v>
      </c>
      <c r="AL970" s="18">
        <v>1249</v>
      </c>
      <c r="AM970" s="18">
        <v>720</v>
      </c>
      <c r="AN970" s="41" t="s">
        <v>16</v>
      </c>
      <c r="AO970" s="202" t="s">
        <v>16</v>
      </c>
      <c r="AP970" s="41" t="s">
        <v>16</v>
      </c>
      <c r="AQ970" s="18">
        <v>30</v>
      </c>
      <c r="AR970" s="18">
        <f>2783.406-AR969</f>
        <v>350.86612500000047</v>
      </c>
      <c r="AS970" s="18">
        <f>2783.406-AS969</f>
        <v>260.86214962500071</v>
      </c>
      <c r="AT970" s="18">
        <f>2990.857-AT969</f>
        <v>417.86227261750082</v>
      </c>
      <c r="AU970" s="18">
        <f>3675.669-AU969</f>
        <v>1070.5118385252194</v>
      </c>
      <c r="AV970" s="41" t="s">
        <v>16</v>
      </c>
      <c r="AW970" s="34">
        <v>1038.076</v>
      </c>
      <c r="AX970" s="34">
        <v>1130.6420000000001</v>
      </c>
      <c r="AY970" s="34">
        <v>1761.347</v>
      </c>
      <c r="AZ970" s="34">
        <v>2130.4479999999999</v>
      </c>
      <c r="BA970" s="34">
        <v>2543.6570000000002</v>
      </c>
      <c r="BB970" s="34">
        <v>2327.9929999999999</v>
      </c>
      <c r="BC970" s="34">
        <v>2068.2579999999998</v>
      </c>
      <c r="BD970" s="18">
        <v>2450.1239999999998</v>
      </c>
      <c r="BE970" s="18">
        <v>1776.6479999999999</v>
      </c>
      <c r="BF970" s="18">
        <v>2730.9</v>
      </c>
      <c r="BG970" s="18">
        <v>3202.4920000000002</v>
      </c>
      <c r="BH970" s="18">
        <v>2124.4520000000002</v>
      </c>
      <c r="BI970" s="18">
        <v>2586.9520000000002</v>
      </c>
      <c r="BJ970" s="118">
        <v>2379.1410000000001</v>
      </c>
      <c r="BK970" s="118">
        <v>2653.6149999999998</v>
      </c>
      <c r="BL970" s="118">
        <v>2971.9250000000002</v>
      </c>
      <c r="BM970" s="118">
        <v>2346.0210000000002</v>
      </c>
      <c r="BN970" s="118">
        <v>2300</v>
      </c>
      <c r="BO970" s="103"/>
      <c r="BP970">
        <f t="shared" si="2406"/>
        <v>0</v>
      </c>
      <c r="BQ970">
        <f t="shared" si="2407"/>
        <v>0</v>
      </c>
      <c r="BR970">
        <f t="shared" si="2408"/>
        <v>0</v>
      </c>
      <c r="BS970">
        <f t="shared" si="2409"/>
        <v>0</v>
      </c>
      <c r="BT970">
        <f t="shared" si="2410"/>
        <v>0</v>
      </c>
      <c r="BU970">
        <f t="shared" si="2411"/>
        <v>0</v>
      </c>
      <c r="BV970">
        <f t="shared" si="2412"/>
        <v>0</v>
      </c>
      <c r="BW970">
        <f t="shared" si="2413"/>
        <v>0</v>
      </c>
      <c r="BX970">
        <f t="shared" si="2414"/>
        <v>0</v>
      </c>
      <c r="BY970">
        <f t="shared" si="2415"/>
        <v>0</v>
      </c>
      <c r="BZ970">
        <f t="shared" si="2416"/>
        <v>0</v>
      </c>
      <c r="CA970">
        <f t="shared" si="2417"/>
        <v>0</v>
      </c>
      <c r="CB970">
        <f t="shared" si="2418"/>
        <v>0</v>
      </c>
      <c r="CC970">
        <f t="shared" si="2419"/>
        <v>0</v>
      </c>
      <c r="CD970">
        <f t="shared" si="2420"/>
        <v>0</v>
      </c>
      <c r="CE970">
        <f t="shared" si="2421"/>
        <v>0</v>
      </c>
      <c r="CF970">
        <f t="shared" si="2422"/>
        <v>0</v>
      </c>
      <c r="CG970">
        <f t="shared" si="2423"/>
        <v>0</v>
      </c>
      <c r="CH970">
        <f t="shared" si="2424"/>
        <v>0</v>
      </c>
      <c r="CI970">
        <f t="shared" si="2425"/>
        <v>0</v>
      </c>
      <c r="CJ970">
        <f t="shared" si="2426"/>
        <v>0</v>
      </c>
      <c r="CK970">
        <f t="shared" si="2427"/>
        <v>0</v>
      </c>
      <c r="CL970">
        <f t="shared" si="2428"/>
        <v>0</v>
      </c>
      <c r="CM970">
        <f t="shared" si="2429"/>
        <v>0</v>
      </c>
      <c r="CN970">
        <f t="shared" si="2430"/>
        <v>0</v>
      </c>
      <c r="CO970">
        <f t="shared" si="2431"/>
        <v>0</v>
      </c>
      <c r="CP970">
        <f t="shared" si="2432"/>
        <v>0</v>
      </c>
      <c r="CQ970">
        <f t="shared" si="2433"/>
        <v>0</v>
      </c>
      <c r="CR970">
        <f t="shared" si="2434"/>
        <v>0</v>
      </c>
      <c r="CS970">
        <f t="shared" si="2435"/>
        <v>0</v>
      </c>
      <c r="CT970">
        <f t="shared" si="2436"/>
        <v>0</v>
      </c>
      <c r="CU970">
        <f t="shared" si="2437"/>
        <v>0</v>
      </c>
      <c r="CV970">
        <f t="shared" si="2438"/>
        <v>0</v>
      </c>
      <c r="CW970">
        <f t="shared" si="2439"/>
        <v>0</v>
      </c>
      <c r="CX970">
        <f t="shared" si="2440"/>
        <v>0</v>
      </c>
      <c r="CY970">
        <f t="shared" si="2441"/>
        <v>0</v>
      </c>
      <c r="CZ970">
        <f t="shared" si="2442"/>
        <v>0</v>
      </c>
      <c r="DA970">
        <f t="shared" si="2443"/>
        <v>0</v>
      </c>
      <c r="DB970">
        <f t="shared" si="2444"/>
        <v>0</v>
      </c>
      <c r="DC970">
        <f t="shared" si="2445"/>
        <v>0</v>
      </c>
      <c r="DD970">
        <f t="shared" si="2446"/>
        <v>0</v>
      </c>
      <c r="DE970">
        <f t="shared" si="2447"/>
        <v>0</v>
      </c>
      <c r="DF970">
        <f t="shared" si="2448"/>
        <v>0</v>
      </c>
      <c r="DG970">
        <f t="shared" si="2449"/>
        <v>0</v>
      </c>
      <c r="DH970">
        <f t="shared" si="2450"/>
        <v>0</v>
      </c>
      <c r="DI970">
        <f t="shared" si="2451"/>
        <v>0</v>
      </c>
      <c r="DJ970">
        <f t="shared" si="2403"/>
        <v>0</v>
      </c>
      <c r="DK970">
        <f t="shared" si="2452"/>
        <v>0</v>
      </c>
      <c r="DL970">
        <f t="shared" si="2453"/>
        <v>0</v>
      </c>
      <c r="DM970">
        <f t="shared" si="2454"/>
        <v>0</v>
      </c>
      <c r="DN970">
        <f t="shared" si="2455"/>
        <v>0</v>
      </c>
      <c r="DO970">
        <f t="shared" si="2456"/>
        <v>0</v>
      </c>
      <c r="DP970">
        <f t="shared" si="2457"/>
        <v>0</v>
      </c>
      <c r="DQ970">
        <f t="shared" si="2459"/>
        <v>0</v>
      </c>
      <c r="DR970">
        <f t="shared" si="2459"/>
        <v>0</v>
      </c>
      <c r="DS970">
        <f t="shared" si="2459"/>
        <v>0</v>
      </c>
      <c r="DT970">
        <f t="shared" si="2459"/>
        <v>0</v>
      </c>
      <c r="DU970">
        <f t="shared" si="2459"/>
        <v>0</v>
      </c>
      <c r="DV970">
        <f t="shared" si="2459"/>
        <v>0</v>
      </c>
      <c r="DW970">
        <f t="shared" si="2459"/>
        <v>0</v>
      </c>
      <c r="DX970">
        <f t="shared" si="2460"/>
        <v>0</v>
      </c>
      <c r="DY970">
        <f t="shared" si="2460"/>
        <v>0</v>
      </c>
      <c r="DZ970">
        <f t="shared" si="2460"/>
        <v>0</v>
      </c>
    </row>
    <row r="971" spans="1:130">
      <c r="A971" s="106"/>
      <c r="B971" s="59" t="s">
        <v>210</v>
      </c>
      <c r="C971" s="96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41"/>
      <c r="AK971" s="41"/>
      <c r="AL971" s="18"/>
      <c r="AM971" s="18"/>
      <c r="AN971" s="41"/>
      <c r="AO971" s="41"/>
      <c r="AP971" s="41"/>
      <c r="AQ971" s="18"/>
      <c r="AR971" s="18">
        <v>1294.3680000000002</v>
      </c>
      <c r="AS971" s="18">
        <v>861.91000000000008</v>
      </c>
      <c r="AT971" s="18">
        <v>744.14199999999994</v>
      </c>
      <c r="AU971" s="18">
        <v>1167.0450000000001</v>
      </c>
      <c r="AV971" s="18">
        <v>1286.636</v>
      </c>
      <c r="AW971" s="18">
        <v>632.40800000000002</v>
      </c>
      <c r="AX971" s="18">
        <v>749.846</v>
      </c>
      <c r="AY971" s="18">
        <v>824.505</v>
      </c>
      <c r="AZ971" s="18">
        <v>989.78599999999994</v>
      </c>
      <c r="BA971" s="18">
        <v>406.404</v>
      </c>
      <c r="BB971" s="18">
        <v>205</v>
      </c>
      <c r="BC971" s="18">
        <v>269.23076923076923</v>
      </c>
      <c r="BD971" s="18">
        <v>164.70588235294119</v>
      </c>
      <c r="BE971" s="18">
        <v>178.57142857142858</v>
      </c>
      <c r="BF971" s="18">
        <v>108.43373493975903</v>
      </c>
      <c r="BG971" s="18">
        <v>57.142857142857146</v>
      </c>
      <c r="BH971" s="18">
        <v>42.735042735042732</v>
      </c>
      <c r="BI971" s="18">
        <v>40.816326530612244</v>
      </c>
      <c r="BJ971" s="118">
        <v>48.543689320388353</v>
      </c>
      <c r="BK971" s="118">
        <v>66.666666666666671</v>
      </c>
      <c r="BL971" s="118">
        <v>41.237113402061858</v>
      </c>
      <c r="BM971" s="118">
        <v>38.688461166457103</v>
      </c>
      <c r="BN971" s="118">
        <v>26.041666666666664</v>
      </c>
      <c r="BO971" s="103"/>
      <c r="BP971">
        <f t="shared" si="2406"/>
        <v>0</v>
      </c>
      <c r="BQ971">
        <f t="shared" si="2407"/>
        <v>0</v>
      </c>
      <c r="BR971">
        <f t="shared" si="2408"/>
        <v>0</v>
      </c>
      <c r="BS971">
        <f t="shared" si="2409"/>
        <v>0</v>
      </c>
      <c r="BT971">
        <f t="shared" si="2410"/>
        <v>0</v>
      </c>
      <c r="BU971">
        <f t="shared" si="2411"/>
        <v>0</v>
      </c>
      <c r="BV971">
        <f t="shared" si="2412"/>
        <v>0</v>
      </c>
      <c r="BW971">
        <f t="shared" si="2413"/>
        <v>0</v>
      </c>
      <c r="BX971">
        <f t="shared" si="2414"/>
        <v>0</v>
      </c>
      <c r="BY971">
        <f t="shared" si="2415"/>
        <v>0</v>
      </c>
      <c r="BZ971">
        <f t="shared" si="2416"/>
        <v>0</v>
      </c>
      <c r="CA971">
        <f t="shared" si="2417"/>
        <v>0</v>
      </c>
      <c r="CB971">
        <f t="shared" si="2418"/>
        <v>0</v>
      </c>
      <c r="CC971">
        <f t="shared" si="2419"/>
        <v>0</v>
      </c>
      <c r="CD971">
        <f t="shared" si="2420"/>
        <v>0</v>
      </c>
      <c r="CE971">
        <f t="shared" si="2421"/>
        <v>0</v>
      </c>
      <c r="CF971">
        <f t="shared" si="2422"/>
        <v>0</v>
      </c>
      <c r="CG971">
        <f t="shared" si="2423"/>
        <v>0</v>
      </c>
      <c r="CH971">
        <f t="shared" si="2424"/>
        <v>0</v>
      </c>
      <c r="CI971">
        <f t="shared" si="2425"/>
        <v>0</v>
      </c>
      <c r="CJ971">
        <f t="shared" si="2426"/>
        <v>0</v>
      </c>
      <c r="CK971">
        <f t="shared" si="2427"/>
        <v>0</v>
      </c>
      <c r="CL971">
        <f t="shared" si="2428"/>
        <v>0</v>
      </c>
      <c r="CM971">
        <f t="shared" si="2429"/>
        <v>0</v>
      </c>
      <c r="CN971">
        <f t="shared" si="2430"/>
        <v>0</v>
      </c>
      <c r="CO971">
        <f t="shared" si="2431"/>
        <v>0</v>
      </c>
      <c r="CP971">
        <f t="shared" si="2432"/>
        <v>0</v>
      </c>
      <c r="CQ971">
        <f t="shared" si="2433"/>
        <v>0</v>
      </c>
      <c r="CR971">
        <f t="shared" si="2434"/>
        <v>0</v>
      </c>
      <c r="CS971">
        <f t="shared" si="2435"/>
        <v>0</v>
      </c>
      <c r="CT971">
        <f t="shared" si="2436"/>
        <v>0</v>
      </c>
      <c r="CU971">
        <f t="shared" si="2437"/>
        <v>0</v>
      </c>
      <c r="CV971">
        <f t="shared" si="2438"/>
        <v>0</v>
      </c>
      <c r="CW971">
        <f t="shared" si="2439"/>
        <v>0</v>
      </c>
      <c r="CX971">
        <f t="shared" si="2440"/>
        <v>0</v>
      </c>
      <c r="CY971">
        <f t="shared" si="2441"/>
        <v>0</v>
      </c>
      <c r="CZ971">
        <f t="shared" si="2442"/>
        <v>0</v>
      </c>
      <c r="DA971">
        <f t="shared" si="2443"/>
        <v>0</v>
      </c>
      <c r="DB971">
        <f t="shared" si="2444"/>
        <v>0</v>
      </c>
      <c r="DC971">
        <f t="shared" si="2445"/>
        <v>0</v>
      </c>
      <c r="DD971">
        <f t="shared" si="2446"/>
        <v>0</v>
      </c>
      <c r="DE971">
        <f t="shared" si="2447"/>
        <v>0</v>
      </c>
      <c r="DF971">
        <f t="shared" si="2448"/>
        <v>0</v>
      </c>
      <c r="DG971">
        <f t="shared" si="2449"/>
        <v>0</v>
      </c>
      <c r="DH971">
        <f t="shared" si="2450"/>
        <v>0</v>
      </c>
      <c r="DI971">
        <f t="shared" si="2451"/>
        <v>0</v>
      </c>
      <c r="DJ971">
        <f t="shared" si="2403"/>
        <v>0</v>
      </c>
      <c r="DK971">
        <f t="shared" si="2452"/>
        <v>0</v>
      </c>
      <c r="DL971">
        <f t="shared" si="2453"/>
        <v>0</v>
      </c>
      <c r="DM971">
        <f t="shared" si="2454"/>
        <v>0</v>
      </c>
      <c r="DN971">
        <f t="shared" si="2455"/>
        <v>0</v>
      </c>
      <c r="DO971">
        <f t="shared" si="2456"/>
        <v>0</v>
      </c>
      <c r="DP971">
        <f t="shared" si="2457"/>
        <v>0</v>
      </c>
      <c r="DQ971">
        <f t="shared" si="2459"/>
        <v>0</v>
      </c>
      <c r="DR971">
        <f t="shared" si="2459"/>
        <v>0</v>
      </c>
      <c r="DS971">
        <f t="shared" si="2459"/>
        <v>0</v>
      </c>
      <c r="DT971">
        <f t="shared" si="2459"/>
        <v>0</v>
      </c>
      <c r="DU971">
        <f t="shared" si="2459"/>
        <v>0</v>
      </c>
      <c r="DV971">
        <f t="shared" si="2459"/>
        <v>0</v>
      </c>
      <c r="DW971">
        <f t="shared" si="2459"/>
        <v>0</v>
      </c>
      <c r="DX971">
        <f>IF($C971&lt;&gt;"",IF(BL971&gt;0,1,0),0)</f>
        <v>0</v>
      </c>
      <c r="DY971">
        <f>IF($C971&lt;&gt;"",IF(BM971&gt;0,1,0),0)</f>
        <v>0</v>
      </c>
      <c r="DZ971">
        <f>IF($C971&lt;&gt;"",IF(BN971&gt;0,1,0),0)</f>
        <v>0</v>
      </c>
    </row>
    <row r="972" spans="1:130" ht="15.75">
      <c r="A972" s="106" t="str">
        <f>IF(LEFT(B974,1)&lt;&gt;"",IF(LEFT(B974,1)&lt;&gt;" ",COUNT($A$66:A970)+1,""),"")</f>
        <v/>
      </c>
      <c r="B972" s="37"/>
      <c r="C972" s="96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H972" s="31"/>
      <c r="AI972" s="31"/>
      <c r="AJ972" s="31"/>
      <c r="AK972" s="31"/>
      <c r="AL972" s="31"/>
      <c r="AM972" s="31"/>
      <c r="AN972" s="31"/>
      <c r="AO972" s="31"/>
      <c r="AP972" s="31"/>
      <c r="AQ972" s="31"/>
      <c r="AR972" s="31"/>
      <c r="AS972" s="31"/>
      <c r="AT972" s="31"/>
      <c r="AU972" s="31"/>
      <c r="AV972" s="31"/>
      <c r="AW972" s="31"/>
      <c r="AX972" s="31"/>
      <c r="AY972" s="31"/>
      <c r="AZ972" s="31"/>
      <c r="BA972" s="31"/>
      <c r="BB972" s="31"/>
      <c r="BC972" s="31"/>
      <c r="BD972" s="18"/>
      <c r="BE972" s="25"/>
      <c r="BF972" s="18"/>
      <c r="BG972" s="18"/>
      <c r="BH972" s="118"/>
      <c r="BI972" s="118"/>
      <c r="BJ972" s="118"/>
      <c r="BK972" s="118"/>
      <c r="BL972" s="118"/>
      <c r="BM972" s="167"/>
      <c r="BN972" s="2"/>
      <c r="BO972" s="103"/>
    </row>
    <row r="973" spans="1:130">
      <c r="A973" s="105">
        <f>IF(LEFT(B973,1)&lt;&gt;"",IF(LEFT(B973,1)&lt;&gt;" ",COUNT($A$66:A972)+1,""),"")</f>
        <v>125</v>
      </c>
      <c r="B973" s="32" t="s">
        <v>130</v>
      </c>
      <c r="C973" s="96">
        <v>3</v>
      </c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>
        <f t="shared" ref="T973:BN973" si="2461">SUM(T974:T980)</f>
        <v>0</v>
      </c>
      <c r="U973" s="9">
        <f t="shared" si="2461"/>
        <v>0</v>
      </c>
      <c r="V973" s="9">
        <f t="shared" si="2461"/>
        <v>0</v>
      </c>
      <c r="W973" s="9">
        <f t="shared" si="2461"/>
        <v>0</v>
      </c>
      <c r="X973" s="9">
        <f t="shared" si="2461"/>
        <v>0</v>
      </c>
      <c r="Y973" s="9">
        <f t="shared" si="2461"/>
        <v>0</v>
      </c>
      <c r="Z973" s="9">
        <f t="shared" si="2461"/>
        <v>0</v>
      </c>
      <c r="AA973" s="9">
        <f t="shared" si="2461"/>
        <v>0</v>
      </c>
      <c r="AB973" s="9">
        <f t="shared" si="2461"/>
        <v>0.79999999999999993</v>
      </c>
      <c r="AC973" s="9">
        <f t="shared" si="2461"/>
        <v>0</v>
      </c>
      <c r="AD973" s="9">
        <f t="shared" si="2461"/>
        <v>2.5999999999999996</v>
      </c>
      <c r="AE973" s="9">
        <f t="shared" si="2461"/>
        <v>5.4</v>
      </c>
      <c r="AF973" s="9">
        <f t="shared" si="2461"/>
        <v>7.6999999999999993</v>
      </c>
      <c r="AG973" s="9">
        <f t="shared" si="2461"/>
        <v>7.1</v>
      </c>
      <c r="AH973" s="9">
        <f t="shared" si="2461"/>
        <v>10.5</v>
      </c>
      <c r="AI973" s="9">
        <f t="shared" si="2461"/>
        <v>16.100000000000001</v>
      </c>
      <c r="AJ973" s="9">
        <f t="shared" si="2461"/>
        <v>16.600000000000001</v>
      </c>
      <c r="AK973" s="9">
        <f t="shared" si="2461"/>
        <v>16.7</v>
      </c>
      <c r="AL973" s="9">
        <f t="shared" si="2461"/>
        <v>20.6</v>
      </c>
      <c r="AM973" s="9">
        <f t="shared" si="2461"/>
        <v>22.3</v>
      </c>
      <c r="AN973" s="9">
        <f t="shared" si="2461"/>
        <v>24.5</v>
      </c>
      <c r="AO973" s="9">
        <f t="shared" si="2461"/>
        <v>29</v>
      </c>
      <c r="AP973" s="9">
        <f t="shared" si="2461"/>
        <v>26.700000000000003</v>
      </c>
      <c r="AQ973" s="9">
        <f t="shared" si="2461"/>
        <v>24.5</v>
      </c>
      <c r="AR973" s="9">
        <f t="shared" si="2461"/>
        <v>55.9</v>
      </c>
      <c r="AS973" s="9">
        <f t="shared" si="2461"/>
        <v>107.3</v>
      </c>
      <c r="AT973" s="9">
        <f t="shared" si="2461"/>
        <v>132.4</v>
      </c>
      <c r="AU973" s="9">
        <f t="shared" si="2461"/>
        <v>125.3</v>
      </c>
      <c r="AV973" s="9">
        <f t="shared" si="2461"/>
        <v>144.9</v>
      </c>
      <c r="AW973" s="9">
        <f t="shared" si="2461"/>
        <v>172.6</v>
      </c>
      <c r="AX973" s="9">
        <f t="shared" si="2461"/>
        <v>149.19999999999999</v>
      </c>
      <c r="AY973" s="9">
        <f t="shared" si="2461"/>
        <v>172.3</v>
      </c>
      <c r="AZ973" s="9">
        <f t="shared" si="2461"/>
        <v>217.60000000000002</v>
      </c>
      <c r="BA973" s="9">
        <f t="shared" si="2461"/>
        <v>483</v>
      </c>
      <c r="BB973" s="9">
        <f t="shared" si="2461"/>
        <v>463.8</v>
      </c>
      <c r="BC973" s="9">
        <f t="shared" si="2461"/>
        <v>100.6</v>
      </c>
      <c r="BD973" s="9">
        <f t="shared" si="2461"/>
        <v>37.699999999999996</v>
      </c>
      <c r="BE973" s="9">
        <f t="shared" si="2461"/>
        <v>35.199999999999996</v>
      </c>
      <c r="BF973" s="9">
        <f t="shared" si="2461"/>
        <v>0</v>
      </c>
      <c r="BG973" s="9">
        <f t="shared" si="2461"/>
        <v>30</v>
      </c>
      <c r="BH973" s="9">
        <f t="shared" si="2461"/>
        <v>0</v>
      </c>
      <c r="BI973" s="9">
        <f t="shared" si="2461"/>
        <v>0</v>
      </c>
      <c r="BJ973" s="9">
        <f t="shared" si="2461"/>
        <v>6</v>
      </c>
      <c r="BK973" s="9">
        <f t="shared" si="2461"/>
        <v>0</v>
      </c>
      <c r="BL973" s="9">
        <f t="shared" si="2461"/>
        <v>0</v>
      </c>
      <c r="BM973" s="9">
        <f t="shared" si="2461"/>
        <v>0</v>
      </c>
      <c r="BN973" s="9">
        <f>SUM(BN974:BN980)</f>
        <v>0</v>
      </c>
      <c r="BO973" s="103"/>
      <c r="BP973">
        <f t="shared" ref="BP973:CU973" si="2462">IF($C973&lt;&gt;"",IF(D973&gt;0,1,0),0)</f>
        <v>0</v>
      </c>
      <c r="BQ973">
        <f t="shared" si="2462"/>
        <v>0</v>
      </c>
      <c r="BR973">
        <f t="shared" si="2462"/>
        <v>0</v>
      </c>
      <c r="BS973">
        <f t="shared" si="2462"/>
        <v>0</v>
      </c>
      <c r="BT973">
        <f t="shared" si="2462"/>
        <v>0</v>
      </c>
      <c r="BU973">
        <f t="shared" si="2462"/>
        <v>0</v>
      </c>
      <c r="BV973">
        <f t="shared" si="2462"/>
        <v>0</v>
      </c>
      <c r="BW973">
        <f t="shared" si="2462"/>
        <v>0</v>
      </c>
      <c r="BX973">
        <f t="shared" si="2462"/>
        <v>0</v>
      </c>
      <c r="BY973">
        <f t="shared" si="2462"/>
        <v>0</v>
      </c>
      <c r="BZ973">
        <f t="shared" si="2462"/>
        <v>0</v>
      </c>
      <c r="CA973">
        <f t="shared" si="2462"/>
        <v>0</v>
      </c>
      <c r="CB973">
        <f t="shared" si="2462"/>
        <v>0</v>
      </c>
      <c r="CC973">
        <f t="shared" si="2462"/>
        <v>0</v>
      </c>
      <c r="CD973">
        <f t="shared" si="2462"/>
        <v>0</v>
      </c>
      <c r="CE973">
        <f t="shared" si="2462"/>
        <v>0</v>
      </c>
      <c r="CF973">
        <f t="shared" si="2462"/>
        <v>0</v>
      </c>
      <c r="CG973">
        <f t="shared" si="2462"/>
        <v>0</v>
      </c>
      <c r="CH973">
        <f t="shared" si="2462"/>
        <v>0</v>
      </c>
      <c r="CI973">
        <f t="shared" si="2462"/>
        <v>0</v>
      </c>
      <c r="CJ973">
        <f t="shared" si="2462"/>
        <v>0</v>
      </c>
      <c r="CK973">
        <f t="shared" si="2462"/>
        <v>0</v>
      </c>
      <c r="CL973">
        <f t="shared" si="2462"/>
        <v>0</v>
      </c>
      <c r="CM973">
        <f t="shared" si="2462"/>
        <v>0</v>
      </c>
      <c r="CN973">
        <f t="shared" si="2462"/>
        <v>1</v>
      </c>
      <c r="CO973">
        <f t="shared" si="2462"/>
        <v>0</v>
      </c>
      <c r="CP973">
        <f t="shared" si="2462"/>
        <v>1</v>
      </c>
      <c r="CQ973">
        <f t="shared" si="2462"/>
        <v>1</v>
      </c>
      <c r="CR973">
        <f t="shared" si="2462"/>
        <v>1</v>
      </c>
      <c r="CS973">
        <f t="shared" si="2462"/>
        <v>1</v>
      </c>
      <c r="CT973">
        <f t="shared" si="2462"/>
        <v>1</v>
      </c>
      <c r="CU973">
        <f t="shared" si="2462"/>
        <v>1</v>
      </c>
      <c r="CV973">
        <f t="shared" ref="CV973:DZ973" si="2463">IF($C973&lt;&gt;"",IF(AJ973&gt;0,1,0),0)</f>
        <v>1</v>
      </c>
      <c r="CW973">
        <f t="shared" si="2463"/>
        <v>1</v>
      </c>
      <c r="CX973">
        <f t="shared" si="2463"/>
        <v>1</v>
      </c>
      <c r="CY973">
        <f t="shared" si="2463"/>
        <v>1</v>
      </c>
      <c r="CZ973">
        <f t="shared" si="2463"/>
        <v>1</v>
      </c>
      <c r="DA973">
        <f t="shared" si="2463"/>
        <v>1</v>
      </c>
      <c r="DB973">
        <f t="shared" si="2463"/>
        <v>1</v>
      </c>
      <c r="DC973">
        <f t="shared" si="2463"/>
        <v>1</v>
      </c>
      <c r="DD973">
        <f t="shared" si="2463"/>
        <v>1</v>
      </c>
      <c r="DE973">
        <f t="shared" si="2463"/>
        <v>1</v>
      </c>
      <c r="DF973">
        <f t="shared" si="2463"/>
        <v>1</v>
      </c>
      <c r="DG973">
        <f t="shared" si="2463"/>
        <v>1</v>
      </c>
      <c r="DH973">
        <f t="shared" si="2463"/>
        <v>1</v>
      </c>
      <c r="DI973">
        <f t="shared" si="2463"/>
        <v>1</v>
      </c>
      <c r="DJ973">
        <f t="shared" si="2463"/>
        <v>1</v>
      </c>
      <c r="DK973">
        <f t="shared" si="2463"/>
        <v>1</v>
      </c>
      <c r="DL973">
        <f t="shared" si="2463"/>
        <v>1</v>
      </c>
      <c r="DM973">
        <f t="shared" si="2463"/>
        <v>1</v>
      </c>
      <c r="DN973">
        <f t="shared" si="2463"/>
        <v>1</v>
      </c>
      <c r="DO973">
        <f t="shared" si="2463"/>
        <v>1</v>
      </c>
      <c r="DP973">
        <f t="shared" si="2463"/>
        <v>1</v>
      </c>
      <c r="DQ973">
        <f t="shared" si="2463"/>
        <v>1</v>
      </c>
      <c r="DR973">
        <f t="shared" si="2463"/>
        <v>0</v>
      </c>
      <c r="DS973">
        <f t="shared" si="2463"/>
        <v>1</v>
      </c>
      <c r="DT973">
        <f t="shared" si="2463"/>
        <v>0</v>
      </c>
      <c r="DU973">
        <f t="shared" si="2463"/>
        <v>0</v>
      </c>
      <c r="DV973">
        <f t="shared" si="2463"/>
        <v>1</v>
      </c>
      <c r="DW973">
        <f t="shared" si="2463"/>
        <v>0</v>
      </c>
      <c r="DX973">
        <f t="shared" si="2463"/>
        <v>0</v>
      </c>
      <c r="DY973">
        <f t="shared" si="2463"/>
        <v>0</v>
      </c>
      <c r="DZ973">
        <f t="shared" si="2463"/>
        <v>0</v>
      </c>
    </row>
    <row r="974" spans="1:130">
      <c r="A974" s="106"/>
      <c r="B974" s="59" t="s">
        <v>181</v>
      </c>
      <c r="C974" s="96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>
        <v>0</v>
      </c>
      <c r="U974" s="60">
        <v>0</v>
      </c>
      <c r="V974" s="60">
        <v>0</v>
      </c>
      <c r="W974" s="60">
        <v>0</v>
      </c>
      <c r="X974" s="60">
        <v>0</v>
      </c>
      <c r="Y974" s="60">
        <v>0</v>
      </c>
      <c r="Z974" s="60">
        <v>0</v>
      </c>
      <c r="AA974" s="60">
        <v>0</v>
      </c>
      <c r="AB974" s="60">
        <v>0</v>
      </c>
      <c r="AC974" s="60">
        <v>0</v>
      </c>
      <c r="AD974" s="60">
        <v>0</v>
      </c>
      <c r="AE974" s="60">
        <v>0</v>
      </c>
      <c r="AF974" s="60">
        <v>0</v>
      </c>
      <c r="AG974" s="60">
        <v>0</v>
      </c>
      <c r="AH974" s="60">
        <v>0</v>
      </c>
      <c r="AI974" s="60">
        <v>0</v>
      </c>
      <c r="AJ974" s="60">
        <v>0</v>
      </c>
      <c r="AK974" s="60">
        <v>0</v>
      </c>
      <c r="AL974" s="60">
        <v>0</v>
      </c>
      <c r="AM974" s="60">
        <v>0</v>
      </c>
      <c r="AN974" s="60">
        <v>0</v>
      </c>
      <c r="AO974" s="60">
        <v>0</v>
      </c>
      <c r="AP974" s="60">
        <v>0</v>
      </c>
      <c r="AQ974" s="60">
        <v>0</v>
      </c>
      <c r="AR974" s="18">
        <v>0</v>
      </c>
      <c r="AS974" s="18">
        <v>0</v>
      </c>
      <c r="AT974" s="18">
        <v>0</v>
      </c>
      <c r="AU974" s="18">
        <v>1</v>
      </c>
      <c r="AV974" s="18">
        <v>1</v>
      </c>
      <c r="AW974" s="18">
        <v>1</v>
      </c>
      <c r="AX974" s="18">
        <v>1</v>
      </c>
      <c r="AY974" s="18">
        <v>1</v>
      </c>
      <c r="AZ974" s="18">
        <v>0</v>
      </c>
      <c r="BA974" s="18">
        <v>0</v>
      </c>
      <c r="BB974" s="18">
        <v>0</v>
      </c>
      <c r="BC974" s="18">
        <v>0</v>
      </c>
      <c r="BD974" s="25">
        <v>0</v>
      </c>
      <c r="BE974" s="18">
        <v>0</v>
      </c>
      <c r="BF974" s="18">
        <v>0</v>
      </c>
      <c r="BG974" s="18">
        <v>0</v>
      </c>
      <c r="BH974" s="118">
        <v>0</v>
      </c>
      <c r="BI974" s="118">
        <v>0</v>
      </c>
      <c r="BJ974" s="118">
        <v>0</v>
      </c>
      <c r="BK974" s="118">
        <v>0</v>
      </c>
      <c r="BL974" s="118">
        <v>0</v>
      </c>
      <c r="BM974" s="118">
        <v>0</v>
      </c>
      <c r="BN974" s="118">
        <v>0</v>
      </c>
      <c r="BO974" s="103"/>
      <c r="BP974">
        <f t="shared" ref="BP974:BY981" si="2464">IF($C974&lt;&gt;"",IF(D974&gt;0,1,0),0)</f>
        <v>0</v>
      </c>
      <c r="BQ974">
        <f t="shared" si="2464"/>
        <v>0</v>
      </c>
      <c r="BR974">
        <f t="shared" si="2464"/>
        <v>0</v>
      </c>
      <c r="BS974">
        <f t="shared" si="2464"/>
        <v>0</v>
      </c>
      <c r="BT974">
        <f t="shared" si="2464"/>
        <v>0</v>
      </c>
      <c r="BU974">
        <f t="shared" si="2464"/>
        <v>0</v>
      </c>
      <c r="BV974">
        <f t="shared" si="2464"/>
        <v>0</v>
      </c>
      <c r="BW974">
        <f t="shared" si="2464"/>
        <v>0</v>
      </c>
      <c r="BX974">
        <f t="shared" si="2464"/>
        <v>0</v>
      </c>
      <c r="BY974">
        <f t="shared" si="2464"/>
        <v>0</v>
      </c>
      <c r="BZ974">
        <f t="shared" ref="BZ974:CI981" si="2465">IF($C974&lt;&gt;"",IF(N974&gt;0,1,0),0)</f>
        <v>0</v>
      </c>
      <c r="CA974">
        <f t="shared" si="2465"/>
        <v>0</v>
      </c>
      <c r="CB974">
        <f t="shared" si="2465"/>
        <v>0</v>
      </c>
      <c r="CC974">
        <f t="shared" si="2465"/>
        <v>0</v>
      </c>
      <c r="CD974">
        <f t="shared" si="2465"/>
        <v>0</v>
      </c>
      <c r="CE974">
        <f t="shared" si="2465"/>
        <v>0</v>
      </c>
      <c r="CF974">
        <f t="shared" si="2465"/>
        <v>0</v>
      </c>
      <c r="CG974">
        <f t="shared" si="2465"/>
        <v>0</v>
      </c>
      <c r="CH974">
        <f t="shared" si="2465"/>
        <v>0</v>
      </c>
      <c r="CI974">
        <f t="shared" si="2465"/>
        <v>0</v>
      </c>
      <c r="CJ974">
        <f t="shared" ref="CJ974:CS981" si="2466">IF($C974&lt;&gt;"",IF(X974&gt;0,1,0),0)</f>
        <v>0</v>
      </c>
      <c r="CK974">
        <f t="shared" si="2466"/>
        <v>0</v>
      </c>
      <c r="CL974">
        <f t="shared" si="2466"/>
        <v>0</v>
      </c>
      <c r="CM974">
        <f t="shared" si="2466"/>
        <v>0</v>
      </c>
      <c r="CN974">
        <f t="shared" si="2466"/>
        <v>0</v>
      </c>
      <c r="CO974">
        <f t="shared" si="2466"/>
        <v>0</v>
      </c>
      <c r="CP974">
        <f t="shared" si="2466"/>
        <v>0</v>
      </c>
      <c r="CQ974">
        <f t="shared" si="2466"/>
        <v>0</v>
      </c>
      <c r="CR974">
        <f t="shared" si="2466"/>
        <v>0</v>
      </c>
      <c r="CS974">
        <f t="shared" si="2466"/>
        <v>0</v>
      </c>
      <c r="CT974">
        <f t="shared" ref="CT974:DC981" si="2467">IF($C974&lt;&gt;"",IF(AH974&gt;0,1,0),0)</f>
        <v>0</v>
      </c>
      <c r="CU974">
        <f t="shared" si="2467"/>
        <v>0</v>
      </c>
      <c r="CV974">
        <f t="shared" si="2467"/>
        <v>0</v>
      </c>
      <c r="CW974">
        <f t="shared" si="2467"/>
        <v>0</v>
      </c>
      <c r="CX974">
        <f t="shared" si="2467"/>
        <v>0</v>
      </c>
      <c r="CY974">
        <f t="shared" si="2467"/>
        <v>0</v>
      </c>
      <c r="CZ974">
        <f t="shared" si="2467"/>
        <v>0</v>
      </c>
      <c r="DA974">
        <f t="shared" si="2467"/>
        <v>0</v>
      </c>
      <c r="DB974">
        <f t="shared" si="2467"/>
        <v>0</v>
      </c>
      <c r="DC974">
        <f t="shared" si="2467"/>
        <v>0</v>
      </c>
      <c r="DD974">
        <f t="shared" ref="DD974:DM981" si="2468">IF($C974&lt;&gt;"",IF(AR974&gt;0,1,0),0)</f>
        <v>0</v>
      </c>
      <c r="DE974">
        <f t="shared" si="2468"/>
        <v>0</v>
      </c>
      <c r="DF974">
        <f t="shared" si="2468"/>
        <v>0</v>
      </c>
      <c r="DG974">
        <f t="shared" si="2468"/>
        <v>0</v>
      </c>
      <c r="DH974">
        <f t="shared" si="2468"/>
        <v>0</v>
      </c>
      <c r="DI974">
        <f t="shared" si="2468"/>
        <v>0</v>
      </c>
      <c r="DJ974">
        <f t="shared" si="2468"/>
        <v>0</v>
      </c>
      <c r="DK974">
        <f t="shared" si="2468"/>
        <v>0</v>
      </c>
      <c r="DL974">
        <f t="shared" si="2468"/>
        <v>0</v>
      </c>
      <c r="DM974">
        <f t="shared" si="2468"/>
        <v>0</v>
      </c>
      <c r="DN974">
        <f t="shared" ref="DN974:DW981" si="2469">IF($C974&lt;&gt;"",IF(BB974&gt;0,1,0),0)</f>
        <v>0</v>
      </c>
      <c r="DO974">
        <f t="shared" si="2469"/>
        <v>0</v>
      </c>
      <c r="DP974">
        <f t="shared" si="2469"/>
        <v>0</v>
      </c>
      <c r="DQ974">
        <f t="shared" si="2469"/>
        <v>0</v>
      </c>
      <c r="DR974">
        <f t="shared" si="2469"/>
        <v>0</v>
      </c>
      <c r="DS974">
        <f t="shared" si="2469"/>
        <v>0</v>
      </c>
      <c r="DT974">
        <f t="shared" si="2469"/>
        <v>0</v>
      </c>
      <c r="DU974">
        <f t="shared" si="2469"/>
        <v>0</v>
      </c>
      <c r="DV974">
        <f t="shared" si="2469"/>
        <v>0</v>
      </c>
      <c r="DW974">
        <f t="shared" si="2469"/>
        <v>0</v>
      </c>
      <c r="DX974">
        <f t="shared" ref="DX974:DZ980" si="2470">IF($C974&lt;&gt;"",IF(BL973&gt;0,1,0),0)</f>
        <v>0</v>
      </c>
      <c r="DY974">
        <f t="shared" si="2470"/>
        <v>0</v>
      </c>
      <c r="DZ974">
        <f t="shared" si="2470"/>
        <v>0</v>
      </c>
    </row>
    <row r="975" spans="1:130">
      <c r="A975" s="106"/>
      <c r="B975" s="19" t="s">
        <v>2</v>
      </c>
      <c r="C975" s="96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>
        <v>0</v>
      </c>
      <c r="U975" s="60">
        <v>0</v>
      </c>
      <c r="V975" s="60">
        <v>0</v>
      </c>
      <c r="W975" s="60">
        <v>0</v>
      </c>
      <c r="X975" s="60">
        <v>0</v>
      </c>
      <c r="Y975" s="60">
        <v>0</v>
      </c>
      <c r="Z975" s="60">
        <v>0</v>
      </c>
      <c r="AA975" s="60">
        <v>0</v>
      </c>
      <c r="AB975" s="60"/>
      <c r="AC975" s="18">
        <v>0</v>
      </c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41" t="s">
        <v>16</v>
      </c>
      <c r="BA975" s="18">
        <v>163</v>
      </c>
      <c r="BB975" s="41" t="s">
        <v>16</v>
      </c>
      <c r="BC975" s="18">
        <v>0</v>
      </c>
      <c r="BD975" s="25">
        <v>0</v>
      </c>
      <c r="BE975" s="18">
        <v>0</v>
      </c>
      <c r="BF975" s="18">
        <v>0</v>
      </c>
      <c r="BG975" s="18">
        <v>30</v>
      </c>
      <c r="BH975" s="118">
        <v>0</v>
      </c>
      <c r="BI975" s="118">
        <v>0</v>
      </c>
      <c r="BJ975" s="118">
        <v>0</v>
      </c>
      <c r="BK975" s="118">
        <v>0</v>
      </c>
      <c r="BL975" s="118">
        <v>0</v>
      </c>
      <c r="BM975" s="118">
        <v>0</v>
      </c>
      <c r="BN975" s="118">
        <v>0</v>
      </c>
      <c r="BO975" s="103"/>
      <c r="BP975">
        <f t="shared" si="2464"/>
        <v>0</v>
      </c>
      <c r="BQ975">
        <f t="shared" si="2464"/>
        <v>0</v>
      </c>
      <c r="BR975">
        <f t="shared" si="2464"/>
        <v>0</v>
      </c>
      <c r="BS975">
        <f t="shared" si="2464"/>
        <v>0</v>
      </c>
      <c r="BT975">
        <f t="shared" si="2464"/>
        <v>0</v>
      </c>
      <c r="BU975">
        <f t="shared" si="2464"/>
        <v>0</v>
      </c>
      <c r="BV975">
        <f t="shared" si="2464"/>
        <v>0</v>
      </c>
      <c r="BW975">
        <f t="shared" si="2464"/>
        <v>0</v>
      </c>
      <c r="BX975">
        <f t="shared" si="2464"/>
        <v>0</v>
      </c>
      <c r="BY975">
        <f t="shared" si="2464"/>
        <v>0</v>
      </c>
      <c r="BZ975">
        <f t="shared" si="2465"/>
        <v>0</v>
      </c>
      <c r="CA975">
        <f t="shared" si="2465"/>
        <v>0</v>
      </c>
      <c r="CB975">
        <f t="shared" si="2465"/>
        <v>0</v>
      </c>
      <c r="CC975">
        <f t="shared" si="2465"/>
        <v>0</v>
      </c>
      <c r="CD975">
        <f t="shared" si="2465"/>
        <v>0</v>
      </c>
      <c r="CE975">
        <f t="shared" si="2465"/>
        <v>0</v>
      </c>
      <c r="CF975">
        <f t="shared" si="2465"/>
        <v>0</v>
      </c>
      <c r="CG975">
        <f t="shared" si="2465"/>
        <v>0</v>
      </c>
      <c r="CH975">
        <f t="shared" si="2465"/>
        <v>0</v>
      </c>
      <c r="CI975">
        <f t="shared" si="2465"/>
        <v>0</v>
      </c>
      <c r="CJ975">
        <f t="shared" si="2466"/>
        <v>0</v>
      </c>
      <c r="CK975">
        <f t="shared" si="2466"/>
        <v>0</v>
      </c>
      <c r="CL975">
        <f t="shared" si="2466"/>
        <v>0</v>
      </c>
      <c r="CM975">
        <f t="shared" si="2466"/>
        <v>0</v>
      </c>
      <c r="CN975">
        <f t="shared" si="2466"/>
        <v>0</v>
      </c>
      <c r="CO975">
        <f t="shared" si="2466"/>
        <v>0</v>
      </c>
      <c r="CP975">
        <f t="shared" si="2466"/>
        <v>0</v>
      </c>
      <c r="CQ975">
        <f t="shared" si="2466"/>
        <v>0</v>
      </c>
      <c r="CR975">
        <f t="shared" si="2466"/>
        <v>0</v>
      </c>
      <c r="CS975">
        <f t="shared" si="2466"/>
        <v>0</v>
      </c>
      <c r="CT975">
        <f t="shared" si="2467"/>
        <v>0</v>
      </c>
      <c r="CU975">
        <f t="shared" si="2467"/>
        <v>0</v>
      </c>
      <c r="CV975">
        <f t="shared" si="2467"/>
        <v>0</v>
      </c>
      <c r="CW975">
        <f t="shared" si="2467"/>
        <v>0</v>
      </c>
      <c r="CX975">
        <f t="shared" si="2467"/>
        <v>0</v>
      </c>
      <c r="CY975">
        <f t="shared" si="2467"/>
        <v>0</v>
      </c>
      <c r="CZ975">
        <f t="shared" si="2467"/>
        <v>0</v>
      </c>
      <c r="DA975">
        <f t="shared" si="2467"/>
        <v>0</v>
      </c>
      <c r="DB975">
        <f t="shared" si="2467"/>
        <v>0</v>
      </c>
      <c r="DC975">
        <f t="shared" si="2467"/>
        <v>0</v>
      </c>
      <c r="DD975">
        <f t="shared" si="2468"/>
        <v>0</v>
      </c>
      <c r="DE975">
        <f t="shared" si="2468"/>
        <v>0</v>
      </c>
      <c r="DF975">
        <f t="shared" si="2468"/>
        <v>0</v>
      </c>
      <c r="DG975">
        <f t="shared" si="2468"/>
        <v>0</v>
      </c>
      <c r="DH975">
        <f t="shared" si="2468"/>
        <v>0</v>
      </c>
      <c r="DI975">
        <f t="shared" si="2468"/>
        <v>0</v>
      </c>
      <c r="DJ975">
        <f t="shared" si="2468"/>
        <v>0</v>
      </c>
      <c r="DK975">
        <f t="shared" si="2468"/>
        <v>0</v>
      </c>
      <c r="DL975">
        <f t="shared" si="2468"/>
        <v>0</v>
      </c>
      <c r="DM975">
        <f t="shared" si="2468"/>
        <v>0</v>
      </c>
      <c r="DN975">
        <f t="shared" si="2469"/>
        <v>0</v>
      </c>
      <c r="DO975">
        <f t="shared" si="2469"/>
        <v>0</v>
      </c>
      <c r="DP975">
        <f t="shared" si="2469"/>
        <v>0</v>
      </c>
      <c r="DQ975">
        <f t="shared" si="2469"/>
        <v>0</v>
      </c>
      <c r="DR975">
        <f t="shared" si="2469"/>
        <v>0</v>
      </c>
      <c r="DS975">
        <f t="shared" si="2469"/>
        <v>0</v>
      </c>
      <c r="DT975">
        <f t="shared" si="2469"/>
        <v>0</v>
      </c>
      <c r="DU975">
        <f t="shared" si="2469"/>
        <v>0</v>
      </c>
      <c r="DV975">
        <f t="shared" si="2469"/>
        <v>0</v>
      </c>
      <c r="DW975">
        <f t="shared" si="2469"/>
        <v>0</v>
      </c>
      <c r="DX975">
        <f t="shared" si="2470"/>
        <v>0</v>
      </c>
      <c r="DY975">
        <f t="shared" si="2470"/>
        <v>0</v>
      </c>
      <c r="DZ975">
        <f t="shared" si="2470"/>
        <v>0</v>
      </c>
    </row>
    <row r="976" spans="1:130">
      <c r="A976" s="106"/>
      <c r="B976" s="19" t="s">
        <v>202</v>
      </c>
      <c r="C976" s="96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41"/>
      <c r="BA976" s="18"/>
      <c r="BB976" s="41"/>
      <c r="BC976" s="18">
        <v>44.2</v>
      </c>
      <c r="BD976" s="25">
        <v>0</v>
      </c>
      <c r="BE976" s="18">
        <v>0</v>
      </c>
      <c r="BF976" s="18">
        <v>0</v>
      </c>
      <c r="BG976" s="18">
        <v>0</v>
      </c>
      <c r="BH976" s="118">
        <v>0</v>
      </c>
      <c r="BI976" s="118">
        <v>0</v>
      </c>
      <c r="BJ976" s="118">
        <v>6</v>
      </c>
      <c r="BK976" s="118">
        <v>0</v>
      </c>
      <c r="BL976" s="118">
        <v>0</v>
      </c>
      <c r="BM976" s="118">
        <v>0</v>
      </c>
      <c r="BN976" s="118">
        <v>0</v>
      </c>
      <c r="BO976" s="103"/>
      <c r="BP976">
        <f t="shared" si="2464"/>
        <v>0</v>
      </c>
      <c r="BQ976">
        <f t="shared" si="2464"/>
        <v>0</v>
      </c>
      <c r="BR976">
        <f t="shared" si="2464"/>
        <v>0</v>
      </c>
      <c r="BS976">
        <f t="shared" si="2464"/>
        <v>0</v>
      </c>
      <c r="BT976">
        <f t="shared" si="2464"/>
        <v>0</v>
      </c>
      <c r="BU976">
        <f t="shared" si="2464"/>
        <v>0</v>
      </c>
      <c r="BV976">
        <f t="shared" si="2464"/>
        <v>0</v>
      </c>
      <c r="BW976">
        <f t="shared" si="2464"/>
        <v>0</v>
      </c>
      <c r="BX976">
        <f t="shared" si="2464"/>
        <v>0</v>
      </c>
      <c r="BY976">
        <f t="shared" si="2464"/>
        <v>0</v>
      </c>
      <c r="BZ976">
        <f t="shared" si="2465"/>
        <v>0</v>
      </c>
      <c r="CA976">
        <f t="shared" si="2465"/>
        <v>0</v>
      </c>
      <c r="CB976">
        <f t="shared" si="2465"/>
        <v>0</v>
      </c>
      <c r="CC976">
        <f t="shared" si="2465"/>
        <v>0</v>
      </c>
      <c r="CD976">
        <f t="shared" si="2465"/>
        <v>0</v>
      </c>
      <c r="CE976">
        <f t="shared" si="2465"/>
        <v>0</v>
      </c>
      <c r="CF976">
        <f t="shared" si="2465"/>
        <v>0</v>
      </c>
      <c r="CG976">
        <f t="shared" si="2465"/>
        <v>0</v>
      </c>
      <c r="CH976">
        <f t="shared" si="2465"/>
        <v>0</v>
      </c>
      <c r="CI976">
        <f t="shared" si="2465"/>
        <v>0</v>
      </c>
      <c r="CJ976">
        <f t="shared" si="2466"/>
        <v>0</v>
      </c>
      <c r="CK976">
        <f t="shared" si="2466"/>
        <v>0</v>
      </c>
      <c r="CL976">
        <f t="shared" si="2466"/>
        <v>0</v>
      </c>
      <c r="CM976">
        <f t="shared" si="2466"/>
        <v>0</v>
      </c>
      <c r="CN976">
        <f t="shared" si="2466"/>
        <v>0</v>
      </c>
      <c r="CO976">
        <f t="shared" si="2466"/>
        <v>0</v>
      </c>
      <c r="CP976">
        <f t="shared" si="2466"/>
        <v>0</v>
      </c>
      <c r="CQ976">
        <f t="shared" si="2466"/>
        <v>0</v>
      </c>
      <c r="CR976">
        <f t="shared" si="2466"/>
        <v>0</v>
      </c>
      <c r="CS976">
        <f t="shared" si="2466"/>
        <v>0</v>
      </c>
      <c r="CT976">
        <f t="shared" si="2467"/>
        <v>0</v>
      </c>
      <c r="CU976">
        <f t="shared" si="2467"/>
        <v>0</v>
      </c>
      <c r="CV976">
        <f t="shared" si="2467"/>
        <v>0</v>
      </c>
      <c r="CW976">
        <f t="shared" si="2467"/>
        <v>0</v>
      </c>
      <c r="CX976">
        <f t="shared" si="2467"/>
        <v>0</v>
      </c>
      <c r="CY976">
        <f t="shared" si="2467"/>
        <v>0</v>
      </c>
      <c r="CZ976">
        <f t="shared" si="2467"/>
        <v>0</v>
      </c>
      <c r="DA976">
        <f t="shared" si="2467"/>
        <v>0</v>
      </c>
      <c r="DB976">
        <f t="shared" si="2467"/>
        <v>0</v>
      </c>
      <c r="DC976">
        <f t="shared" si="2467"/>
        <v>0</v>
      </c>
      <c r="DD976">
        <f t="shared" si="2468"/>
        <v>0</v>
      </c>
      <c r="DE976">
        <f t="shared" si="2468"/>
        <v>0</v>
      </c>
      <c r="DF976">
        <f t="shared" si="2468"/>
        <v>0</v>
      </c>
      <c r="DG976">
        <f t="shared" si="2468"/>
        <v>0</v>
      </c>
      <c r="DH976">
        <f t="shared" si="2468"/>
        <v>0</v>
      </c>
      <c r="DI976">
        <f t="shared" si="2468"/>
        <v>0</v>
      </c>
      <c r="DJ976">
        <f t="shared" si="2468"/>
        <v>0</v>
      </c>
      <c r="DK976">
        <f t="shared" si="2468"/>
        <v>0</v>
      </c>
      <c r="DL976">
        <f t="shared" si="2468"/>
        <v>0</v>
      </c>
      <c r="DM976">
        <f t="shared" si="2468"/>
        <v>0</v>
      </c>
      <c r="DN976">
        <f t="shared" si="2469"/>
        <v>0</v>
      </c>
      <c r="DO976">
        <f t="shared" si="2469"/>
        <v>0</v>
      </c>
      <c r="DP976">
        <f t="shared" si="2469"/>
        <v>0</v>
      </c>
      <c r="DQ976">
        <f t="shared" si="2469"/>
        <v>0</v>
      </c>
      <c r="DR976">
        <f t="shared" si="2469"/>
        <v>0</v>
      </c>
      <c r="DS976">
        <f t="shared" si="2469"/>
        <v>0</v>
      </c>
      <c r="DT976">
        <f t="shared" si="2469"/>
        <v>0</v>
      </c>
      <c r="DU976">
        <f t="shared" si="2469"/>
        <v>0</v>
      </c>
      <c r="DV976">
        <f t="shared" si="2469"/>
        <v>0</v>
      </c>
      <c r="DW976">
        <f t="shared" si="2469"/>
        <v>0</v>
      </c>
      <c r="DX976">
        <f t="shared" si="2470"/>
        <v>0</v>
      </c>
      <c r="DY976">
        <f t="shared" si="2470"/>
        <v>0</v>
      </c>
      <c r="DZ976">
        <f t="shared" si="2470"/>
        <v>0</v>
      </c>
    </row>
    <row r="977" spans="1:130">
      <c r="A977" s="106" t="str">
        <f>IF(LEFT(B978,1)&lt;&gt;"",IF(LEFT(B978,1)&lt;&gt;" ",COUNT($A$66:A973)+1,""),"")</f>
        <v/>
      </c>
      <c r="B977" s="59" t="s">
        <v>3</v>
      </c>
      <c r="C977" s="96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>
        <v>0</v>
      </c>
      <c r="U977" s="60">
        <v>0</v>
      </c>
      <c r="V977" s="60">
        <v>0</v>
      </c>
      <c r="W977" s="60">
        <v>0</v>
      </c>
      <c r="X977" s="60">
        <v>0</v>
      </c>
      <c r="Y977" s="60">
        <v>0</v>
      </c>
      <c r="Z977" s="60">
        <v>0</v>
      </c>
      <c r="AA977" s="60">
        <v>0</v>
      </c>
      <c r="AB977" s="60">
        <v>0.79999999999999993</v>
      </c>
      <c r="AC977" s="18">
        <v>0</v>
      </c>
      <c r="AD977" s="18">
        <v>1.4</v>
      </c>
      <c r="AE977" s="18">
        <v>2.9</v>
      </c>
      <c r="AF977" s="18">
        <v>4.5999999999999996</v>
      </c>
      <c r="AG977" s="18">
        <v>5.5</v>
      </c>
      <c r="AH977" s="18">
        <v>7.6999999999999993</v>
      </c>
      <c r="AI977" s="18">
        <v>7.2</v>
      </c>
      <c r="AJ977" s="18">
        <v>6.8999999999999995</v>
      </c>
      <c r="AK977" s="18">
        <v>7.1000000000000005</v>
      </c>
      <c r="AL977" s="18">
        <v>9.1</v>
      </c>
      <c r="AM977" s="18">
        <v>9.5</v>
      </c>
      <c r="AN977" s="18">
        <v>12.2</v>
      </c>
      <c r="AO977" s="18">
        <v>17.099999999999998</v>
      </c>
      <c r="AP977" s="18">
        <v>16.3</v>
      </c>
      <c r="AQ977" s="18">
        <v>15.6</v>
      </c>
      <c r="AR977" s="18">
        <v>25.9</v>
      </c>
      <c r="AS977" s="18">
        <v>35.700000000000003</v>
      </c>
      <c r="AT977" s="18">
        <v>57.900000000000006</v>
      </c>
      <c r="AU977" s="18">
        <v>117.2</v>
      </c>
      <c r="AV977" s="18">
        <v>123.7</v>
      </c>
      <c r="AW977" s="18">
        <v>145</v>
      </c>
      <c r="AX977" s="18">
        <v>124.8</v>
      </c>
      <c r="AY977" s="18">
        <v>138</v>
      </c>
      <c r="AZ977" s="18">
        <v>132.60000000000002</v>
      </c>
      <c r="BA977" s="41" t="s">
        <v>16</v>
      </c>
      <c r="BB977" s="18">
        <v>33.799999999999997</v>
      </c>
      <c r="BC977" s="18">
        <v>24</v>
      </c>
      <c r="BD977" s="25">
        <v>4.3</v>
      </c>
      <c r="BE977" s="18">
        <v>1.7999999999999998</v>
      </c>
      <c r="BF977" s="18">
        <v>0</v>
      </c>
      <c r="BG977" s="18">
        <v>0</v>
      </c>
      <c r="BH977" s="118">
        <v>0</v>
      </c>
      <c r="BI977" s="118">
        <v>0</v>
      </c>
      <c r="BJ977" s="118">
        <v>0</v>
      </c>
      <c r="BK977" s="118">
        <v>0</v>
      </c>
      <c r="BL977" s="118">
        <v>0</v>
      </c>
      <c r="BM977" s="118">
        <v>0</v>
      </c>
      <c r="BN977" s="118">
        <v>0</v>
      </c>
      <c r="BO977" s="103"/>
      <c r="BP977">
        <f t="shared" si="2464"/>
        <v>0</v>
      </c>
      <c r="BQ977">
        <f t="shared" si="2464"/>
        <v>0</v>
      </c>
      <c r="BR977">
        <f t="shared" si="2464"/>
        <v>0</v>
      </c>
      <c r="BS977">
        <f t="shared" si="2464"/>
        <v>0</v>
      </c>
      <c r="BT977">
        <f t="shared" si="2464"/>
        <v>0</v>
      </c>
      <c r="BU977">
        <f t="shared" si="2464"/>
        <v>0</v>
      </c>
      <c r="BV977">
        <f t="shared" si="2464"/>
        <v>0</v>
      </c>
      <c r="BW977">
        <f t="shared" si="2464"/>
        <v>0</v>
      </c>
      <c r="BX977">
        <f t="shared" si="2464"/>
        <v>0</v>
      </c>
      <c r="BY977">
        <f t="shared" si="2464"/>
        <v>0</v>
      </c>
      <c r="BZ977">
        <f t="shared" si="2465"/>
        <v>0</v>
      </c>
      <c r="CA977">
        <f t="shared" si="2465"/>
        <v>0</v>
      </c>
      <c r="CB977">
        <f t="shared" si="2465"/>
        <v>0</v>
      </c>
      <c r="CC977">
        <f t="shared" si="2465"/>
        <v>0</v>
      </c>
      <c r="CD977">
        <f t="shared" si="2465"/>
        <v>0</v>
      </c>
      <c r="CE977">
        <f t="shared" si="2465"/>
        <v>0</v>
      </c>
      <c r="CF977">
        <f t="shared" si="2465"/>
        <v>0</v>
      </c>
      <c r="CG977">
        <f t="shared" si="2465"/>
        <v>0</v>
      </c>
      <c r="CH977">
        <f t="shared" si="2465"/>
        <v>0</v>
      </c>
      <c r="CI977">
        <f t="shared" si="2465"/>
        <v>0</v>
      </c>
      <c r="CJ977">
        <f t="shared" si="2466"/>
        <v>0</v>
      </c>
      <c r="CK977">
        <f t="shared" si="2466"/>
        <v>0</v>
      </c>
      <c r="CL977">
        <f t="shared" si="2466"/>
        <v>0</v>
      </c>
      <c r="CM977">
        <f t="shared" si="2466"/>
        <v>0</v>
      </c>
      <c r="CN977">
        <f t="shared" si="2466"/>
        <v>0</v>
      </c>
      <c r="CO977">
        <f t="shared" si="2466"/>
        <v>0</v>
      </c>
      <c r="CP977">
        <f t="shared" si="2466"/>
        <v>0</v>
      </c>
      <c r="CQ977">
        <f t="shared" si="2466"/>
        <v>0</v>
      </c>
      <c r="CR977">
        <f t="shared" si="2466"/>
        <v>0</v>
      </c>
      <c r="CS977">
        <f t="shared" si="2466"/>
        <v>0</v>
      </c>
      <c r="CT977">
        <f t="shared" si="2467"/>
        <v>0</v>
      </c>
      <c r="CU977">
        <f t="shared" si="2467"/>
        <v>0</v>
      </c>
      <c r="CV977">
        <f t="shared" si="2467"/>
        <v>0</v>
      </c>
      <c r="CW977">
        <f t="shared" si="2467"/>
        <v>0</v>
      </c>
      <c r="CX977">
        <f t="shared" si="2467"/>
        <v>0</v>
      </c>
      <c r="CY977">
        <f t="shared" si="2467"/>
        <v>0</v>
      </c>
      <c r="CZ977">
        <f t="shared" si="2467"/>
        <v>0</v>
      </c>
      <c r="DA977">
        <f t="shared" si="2467"/>
        <v>0</v>
      </c>
      <c r="DB977">
        <f t="shared" si="2467"/>
        <v>0</v>
      </c>
      <c r="DC977">
        <f t="shared" si="2467"/>
        <v>0</v>
      </c>
      <c r="DD977">
        <f t="shared" si="2468"/>
        <v>0</v>
      </c>
      <c r="DE977">
        <f t="shared" si="2468"/>
        <v>0</v>
      </c>
      <c r="DF977">
        <f t="shared" si="2468"/>
        <v>0</v>
      </c>
      <c r="DG977">
        <f t="shared" si="2468"/>
        <v>0</v>
      </c>
      <c r="DH977">
        <f t="shared" si="2468"/>
        <v>0</v>
      </c>
      <c r="DI977">
        <f t="shared" si="2468"/>
        <v>0</v>
      </c>
      <c r="DJ977">
        <f t="shared" si="2468"/>
        <v>0</v>
      </c>
      <c r="DK977">
        <f t="shared" si="2468"/>
        <v>0</v>
      </c>
      <c r="DL977">
        <f t="shared" si="2468"/>
        <v>0</v>
      </c>
      <c r="DM977">
        <f t="shared" si="2468"/>
        <v>0</v>
      </c>
      <c r="DN977">
        <f t="shared" si="2469"/>
        <v>0</v>
      </c>
      <c r="DO977">
        <f t="shared" si="2469"/>
        <v>0</v>
      </c>
      <c r="DP977">
        <f t="shared" si="2469"/>
        <v>0</v>
      </c>
      <c r="DQ977">
        <f t="shared" si="2469"/>
        <v>0</v>
      </c>
      <c r="DR977">
        <f t="shared" si="2469"/>
        <v>0</v>
      </c>
      <c r="DS977">
        <f t="shared" si="2469"/>
        <v>0</v>
      </c>
      <c r="DT977">
        <f t="shared" si="2469"/>
        <v>0</v>
      </c>
      <c r="DU977">
        <f t="shared" si="2469"/>
        <v>0</v>
      </c>
      <c r="DV977">
        <f t="shared" si="2469"/>
        <v>0</v>
      </c>
      <c r="DW977">
        <f t="shared" si="2469"/>
        <v>0</v>
      </c>
      <c r="DX977">
        <f t="shared" si="2470"/>
        <v>0</v>
      </c>
      <c r="DY977">
        <f t="shared" si="2470"/>
        <v>0</v>
      </c>
      <c r="DZ977">
        <f t="shared" si="2470"/>
        <v>0</v>
      </c>
    </row>
    <row r="978" spans="1:130">
      <c r="A978" s="106"/>
      <c r="B978" s="19" t="s">
        <v>18</v>
      </c>
      <c r="C978" s="96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>
        <v>0</v>
      </c>
      <c r="U978" s="18">
        <v>0</v>
      </c>
      <c r="V978" s="18">
        <v>0</v>
      </c>
      <c r="W978" s="18">
        <v>0</v>
      </c>
      <c r="X978" s="18">
        <v>0</v>
      </c>
      <c r="Y978" s="18">
        <v>0</v>
      </c>
      <c r="Z978" s="18">
        <v>0</v>
      </c>
      <c r="AA978" s="18">
        <v>0</v>
      </c>
      <c r="AB978" s="18">
        <v>0</v>
      </c>
      <c r="AC978" s="18">
        <v>0</v>
      </c>
      <c r="AD978" s="18">
        <v>0</v>
      </c>
      <c r="AE978" s="18">
        <v>0</v>
      </c>
      <c r="AF978" s="18">
        <v>0</v>
      </c>
      <c r="AG978" s="18">
        <v>0</v>
      </c>
      <c r="AH978" s="18">
        <v>0</v>
      </c>
      <c r="AI978" s="18">
        <v>0</v>
      </c>
      <c r="AJ978" s="18">
        <v>0</v>
      </c>
      <c r="AK978" s="18">
        <v>0</v>
      </c>
      <c r="AL978" s="18">
        <v>0</v>
      </c>
      <c r="AM978" s="18">
        <v>0</v>
      </c>
      <c r="AN978" s="18">
        <v>0</v>
      </c>
      <c r="AO978" s="18">
        <v>0</v>
      </c>
      <c r="AP978" s="18">
        <v>0</v>
      </c>
      <c r="AQ978" s="18">
        <v>0</v>
      </c>
      <c r="AR978" s="18">
        <v>30</v>
      </c>
      <c r="AS978" s="18">
        <v>70</v>
      </c>
      <c r="AT978" s="18">
        <v>71</v>
      </c>
      <c r="AU978" s="18">
        <v>0</v>
      </c>
      <c r="AV978" s="18">
        <v>0</v>
      </c>
      <c r="AW978" s="18">
        <v>0</v>
      </c>
      <c r="AX978" s="18">
        <v>0</v>
      </c>
      <c r="AY978" s="18">
        <v>0</v>
      </c>
      <c r="AZ978" s="18">
        <v>0</v>
      </c>
      <c r="BA978" s="18">
        <v>0</v>
      </c>
      <c r="BB978" s="18">
        <v>110</v>
      </c>
      <c r="BC978" s="18">
        <v>0</v>
      </c>
      <c r="BD978" s="25">
        <v>0</v>
      </c>
      <c r="BE978" s="18">
        <v>0</v>
      </c>
      <c r="BF978" s="18">
        <v>0</v>
      </c>
      <c r="BG978" s="18">
        <v>0</v>
      </c>
      <c r="BH978" s="118">
        <v>0</v>
      </c>
      <c r="BI978" s="118">
        <v>0</v>
      </c>
      <c r="BJ978" s="118">
        <v>0</v>
      </c>
      <c r="BK978" s="118">
        <v>0</v>
      </c>
      <c r="BL978" s="118">
        <v>0</v>
      </c>
      <c r="BM978" s="118">
        <v>0</v>
      </c>
      <c r="BN978" s="118">
        <v>0</v>
      </c>
      <c r="BO978" s="103"/>
      <c r="BP978">
        <f t="shared" si="2464"/>
        <v>0</v>
      </c>
      <c r="BQ978">
        <f t="shared" si="2464"/>
        <v>0</v>
      </c>
      <c r="BR978">
        <f t="shared" si="2464"/>
        <v>0</v>
      </c>
      <c r="BS978">
        <f t="shared" si="2464"/>
        <v>0</v>
      </c>
      <c r="BT978">
        <f t="shared" si="2464"/>
        <v>0</v>
      </c>
      <c r="BU978">
        <f t="shared" si="2464"/>
        <v>0</v>
      </c>
      <c r="BV978">
        <f t="shared" si="2464"/>
        <v>0</v>
      </c>
      <c r="BW978">
        <f t="shared" si="2464"/>
        <v>0</v>
      </c>
      <c r="BX978">
        <f t="shared" si="2464"/>
        <v>0</v>
      </c>
      <c r="BY978">
        <f t="shared" si="2464"/>
        <v>0</v>
      </c>
      <c r="BZ978">
        <f t="shared" si="2465"/>
        <v>0</v>
      </c>
      <c r="CA978">
        <f t="shared" si="2465"/>
        <v>0</v>
      </c>
      <c r="CB978">
        <f t="shared" si="2465"/>
        <v>0</v>
      </c>
      <c r="CC978">
        <f t="shared" si="2465"/>
        <v>0</v>
      </c>
      <c r="CD978">
        <f t="shared" si="2465"/>
        <v>0</v>
      </c>
      <c r="CE978">
        <f t="shared" si="2465"/>
        <v>0</v>
      </c>
      <c r="CF978">
        <f t="shared" si="2465"/>
        <v>0</v>
      </c>
      <c r="CG978">
        <f t="shared" si="2465"/>
        <v>0</v>
      </c>
      <c r="CH978">
        <f t="shared" si="2465"/>
        <v>0</v>
      </c>
      <c r="CI978">
        <f t="shared" si="2465"/>
        <v>0</v>
      </c>
      <c r="CJ978">
        <f t="shared" si="2466"/>
        <v>0</v>
      </c>
      <c r="CK978">
        <f t="shared" si="2466"/>
        <v>0</v>
      </c>
      <c r="CL978">
        <f t="shared" si="2466"/>
        <v>0</v>
      </c>
      <c r="CM978">
        <f t="shared" si="2466"/>
        <v>0</v>
      </c>
      <c r="CN978">
        <f t="shared" si="2466"/>
        <v>0</v>
      </c>
      <c r="CO978">
        <f t="shared" si="2466"/>
        <v>0</v>
      </c>
      <c r="CP978">
        <f t="shared" si="2466"/>
        <v>0</v>
      </c>
      <c r="CQ978">
        <f t="shared" si="2466"/>
        <v>0</v>
      </c>
      <c r="CR978">
        <f t="shared" si="2466"/>
        <v>0</v>
      </c>
      <c r="CS978">
        <f t="shared" si="2466"/>
        <v>0</v>
      </c>
      <c r="CT978">
        <f t="shared" si="2467"/>
        <v>0</v>
      </c>
      <c r="CU978">
        <f t="shared" si="2467"/>
        <v>0</v>
      </c>
      <c r="CV978">
        <f t="shared" si="2467"/>
        <v>0</v>
      </c>
      <c r="CW978">
        <f t="shared" si="2467"/>
        <v>0</v>
      </c>
      <c r="CX978">
        <f t="shared" si="2467"/>
        <v>0</v>
      </c>
      <c r="CY978">
        <f t="shared" si="2467"/>
        <v>0</v>
      </c>
      <c r="CZ978">
        <f t="shared" si="2467"/>
        <v>0</v>
      </c>
      <c r="DA978">
        <f t="shared" si="2467"/>
        <v>0</v>
      </c>
      <c r="DB978">
        <f t="shared" si="2467"/>
        <v>0</v>
      </c>
      <c r="DC978">
        <f t="shared" si="2467"/>
        <v>0</v>
      </c>
      <c r="DD978">
        <f t="shared" si="2468"/>
        <v>0</v>
      </c>
      <c r="DE978">
        <f t="shared" si="2468"/>
        <v>0</v>
      </c>
      <c r="DF978">
        <f t="shared" si="2468"/>
        <v>0</v>
      </c>
      <c r="DG978">
        <f t="shared" si="2468"/>
        <v>0</v>
      </c>
      <c r="DH978">
        <f t="shared" si="2468"/>
        <v>0</v>
      </c>
      <c r="DI978">
        <f t="shared" si="2468"/>
        <v>0</v>
      </c>
      <c r="DJ978">
        <f t="shared" si="2468"/>
        <v>0</v>
      </c>
      <c r="DK978">
        <f t="shared" si="2468"/>
        <v>0</v>
      </c>
      <c r="DL978">
        <f t="shared" si="2468"/>
        <v>0</v>
      </c>
      <c r="DM978">
        <f t="shared" si="2468"/>
        <v>0</v>
      </c>
      <c r="DN978">
        <f t="shared" si="2469"/>
        <v>0</v>
      </c>
      <c r="DO978">
        <f t="shared" si="2469"/>
        <v>0</v>
      </c>
      <c r="DP978">
        <f t="shared" si="2469"/>
        <v>0</v>
      </c>
      <c r="DQ978">
        <f t="shared" si="2469"/>
        <v>0</v>
      </c>
      <c r="DR978">
        <f t="shared" si="2469"/>
        <v>0</v>
      </c>
      <c r="DS978">
        <f t="shared" si="2469"/>
        <v>0</v>
      </c>
      <c r="DT978">
        <f t="shared" si="2469"/>
        <v>0</v>
      </c>
      <c r="DU978">
        <f t="shared" si="2469"/>
        <v>0</v>
      </c>
      <c r="DV978">
        <f t="shared" si="2469"/>
        <v>0</v>
      </c>
      <c r="DW978">
        <f t="shared" si="2469"/>
        <v>0</v>
      </c>
      <c r="DX978">
        <f t="shared" si="2470"/>
        <v>0</v>
      </c>
      <c r="DY978">
        <f t="shared" si="2470"/>
        <v>0</v>
      </c>
      <c r="DZ978">
        <f t="shared" si="2470"/>
        <v>0</v>
      </c>
    </row>
    <row r="979" spans="1:130">
      <c r="A979" s="106"/>
      <c r="B979" s="55" t="s">
        <v>25</v>
      </c>
      <c r="C979" s="96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>
        <v>0</v>
      </c>
      <c r="U979" s="60">
        <v>0</v>
      </c>
      <c r="V979" s="60">
        <v>0</v>
      </c>
      <c r="W979" s="60">
        <v>0</v>
      </c>
      <c r="X979" s="60">
        <v>0</v>
      </c>
      <c r="Y979" s="60">
        <v>0</v>
      </c>
      <c r="Z979" s="60">
        <v>0</v>
      </c>
      <c r="AA979" s="60">
        <v>0</v>
      </c>
      <c r="AB979" s="60">
        <v>0</v>
      </c>
      <c r="AC979" s="60">
        <v>0</v>
      </c>
      <c r="AD979" s="60">
        <v>0</v>
      </c>
      <c r="AE979" s="60">
        <v>0</v>
      </c>
      <c r="AF979" s="60">
        <v>0</v>
      </c>
      <c r="AG979" s="60">
        <v>0</v>
      </c>
      <c r="AH979" s="60">
        <v>0</v>
      </c>
      <c r="AI979" s="60">
        <v>0</v>
      </c>
      <c r="AJ979" s="60">
        <v>0</v>
      </c>
      <c r="AK979" s="60">
        <v>0</v>
      </c>
      <c r="AL979" s="60">
        <v>0</v>
      </c>
      <c r="AM979" s="60">
        <v>0</v>
      </c>
      <c r="AN979" s="60">
        <v>0</v>
      </c>
      <c r="AO979" s="60">
        <v>0</v>
      </c>
      <c r="AP979" s="60">
        <v>0</v>
      </c>
      <c r="AQ979" s="60">
        <v>0</v>
      </c>
      <c r="AR979" s="60">
        <v>0</v>
      </c>
      <c r="AS979" s="60">
        <v>0</v>
      </c>
      <c r="AT979" s="60">
        <v>0</v>
      </c>
      <c r="AU979" s="60">
        <v>0</v>
      </c>
      <c r="AV979" s="60">
        <v>0</v>
      </c>
      <c r="AW979" s="60">
        <v>0</v>
      </c>
      <c r="AX979" s="60">
        <v>0</v>
      </c>
      <c r="AY979" s="60">
        <v>0</v>
      </c>
      <c r="AZ979" s="60">
        <v>85</v>
      </c>
      <c r="BA979" s="60">
        <v>320</v>
      </c>
      <c r="BB979" s="60">
        <v>320</v>
      </c>
      <c r="BC979" s="60">
        <v>0</v>
      </c>
      <c r="BD979" s="25">
        <v>0</v>
      </c>
      <c r="BE979" s="18">
        <v>0</v>
      </c>
      <c r="BF979" s="18">
        <v>0</v>
      </c>
      <c r="BG979" s="18">
        <v>0</v>
      </c>
      <c r="BH979" s="118">
        <v>0</v>
      </c>
      <c r="BI979" s="118">
        <v>0</v>
      </c>
      <c r="BJ979" s="118">
        <v>0</v>
      </c>
      <c r="BK979" s="118">
        <v>0</v>
      </c>
      <c r="BL979" s="118">
        <v>0</v>
      </c>
      <c r="BM979" s="118">
        <v>0</v>
      </c>
      <c r="BN979" s="118">
        <v>0</v>
      </c>
      <c r="BO979" s="103"/>
      <c r="BP979">
        <f t="shared" si="2464"/>
        <v>0</v>
      </c>
      <c r="BQ979">
        <f t="shared" si="2464"/>
        <v>0</v>
      </c>
      <c r="BR979">
        <f t="shared" si="2464"/>
        <v>0</v>
      </c>
      <c r="BS979">
        <f t="shared" si="2464"/>
        <v>0</v>
      </c>
      <c r="BT979">
        <f t="shared" si="2464"/>
        <v>0</v>
      </c>
      <c r="BU979">
        <f t="shared" si="2464"/>
        <v>0</v>
      </c>
      <c r="BV979">
        <f t="shared" si="2464"/>
        <v>0</v>
      </c>
      <c r="BW979">
        <f t="shared" si="2464"/>
        <v>0</v>
      </c>
      <c r="BX979">
        <f t="shared" si="2464"/>
        <v>0</v>
      </c>
      <c r="BY979">
        <f t="shared" si="2464"/>
        <v>0</v>
      </c>
      <c r="BZ979">
        <f t="shared" si="2465"/>
        <v>0</v>
      </c>
      <c r="CA979">
        <f t="shared" si="2465"/>
        <v>0</v>
      </c>
      <c r="CB979">
        <f t="shared" si="2465"/>
        <v>0</v>
      </c>
      <c r="CC979">
        <f t="shared" si="2465"/>
        <v>0</v>
      </c>
      <c r="CD979">
        <f t="shared" si="2465"/>
        <v>0</v>
      </c>
      <c r="CE979">
        <f t="shared" si="2465"/>
        <v>0</v>
      </c>
      <c r="CF979">
        <f t="shared" si="2465"/>
        <v>0</v>
      </c>
      <c r="CG979">
        <f t="shared" si="2465"/>
        <v>0</v>
      </c>
      <c r="CH979">
        <f t="shared" si="2465"/>
        <v>0</v>
      </c>
      <c r="CI979">
        <f t="shared" si="2465"/>
        <v>0</v>
      </c>
      <c r="CJ979">
        <f t="shared" si="2466"/>
        <v>0</v>
      </c>
      <c r="CK979">
        <f t="shared" si="2466"/>
        <v>0</v>
      </c>
      <c r="CL979">
        <f t="shared" si="2466"/>
        <v>0</v>
      </c>
      <c r="CM979">
        <f t="shared" si="2466"/>
        <v>0</v>
      </c>
      <c r="CN979">
        <f t="shared" si="2466"/>
        <v>0</v>
      </c>
      <c r="CO979">
        <f t="shared" si="2466"/>
        <v>0</v>
      </c>
      <c r="CP979">
        <f t="shared" si="2466"/>
        <v>0</v>
      </c>
      <c r="CQ979">
        <f t="shared" si="2466"/>
        <v>0</v>
      </c>
      <c r="CR979">
        <f t="shared" si="2466"/>
        <v>0</v>
      </c>
      <c r="CS979">
        <f t="shared" si="2466"/>
        <v>0</v>
      </c>
      <c r="CT979">
        <f t="shared" si="2467"/>
        <v>0</v>
      </c>
      <c r="CU979">
        <f t="shared" si="2467"/>
        <v>0</v>
      </c>
      <c r="CV979">
        <f t="shared" si="2467"/>
        <v>0</v>
      </c>
      <c r="CW979">
        <f t="shared" si="2467"/>
        <v>0</v>
      </c>
      <c r="CX979">
        <f t="shared" si="2467"/>
        <v>0</v>
      </c>
      <c r="CY979">
        <f t="shared" si="2467"/>
        <v>0</v>
      </c>
      <c r="CZ979">
        <f t="shared" si="2467"/>
        <v>0</v>
      </c>
      <c r="DA979">
        <f t="shared" si="2467"/>
        <v>0</v>
      </c>
      <c r="DB979">
        <f t="shared" si="2467"/>
        <v>0</v>
      </c>
      <c r="DC979">
        <f t="shared" si="2467"/>
        <v>0</v>
      </c>
      <c r="DD979">
        <f t="shared" si="2468"/>
        <v>0</v>
      </c>
      <c r="DE979">
        <f t="shared" si="2468"/>
        <v>0</v>
      </c>
      <c r="DF979">
        <f t="shared" si="2468"/>
        <v>0</v>
      </c>
      <c r="DG979">
        <f t="shared" si="2468"/>
        <v>0</v>
      </c>
      <c r="DH979">
        <f t="shared" si="2468"/>
        <v>0</v>
      </c>
      <c r="DI979">
        <f t="shared" si="2468"/>
        <v>0</v>
      </c>
      <c r="DJ979">
        <f t="shared" si="2468"/>
        <v>0</v>
      </c>
      <c r="DK979">
        <f t="shared" si="2468"/>
        <v>0</v>
      </c>
      <c r="DL979">
        <f t="shared" si="2468"/>
        <v>0</v>
      </c>
      <c r="DM979">
        <f t="shared" si="2468"/>
        <v>0</v>
      </c>
      <c r="DN979">
        <f t="shared" si="2469"/>
        <v>0</v>
      </c>
      <c r="DO979">
        <f t="shared" si="2469"/>
        <v>0</v>
      </c>
      <c r="DP979">
        <f t="shared" si="2469"/>
        <v>0</v>
      </c>
      <c r="DQ979">
        <f t="shared" si="2469"/>
        <v>0</v>
      </c>
      <c r="DR979">
        <f t="shared" si="2469"/>
        <v>0</v>
      </c>
      <c r="DS979">
        <f t="shared" si="2469"/>
        <v>0</v>
      </c>
      <c r="DT979">
        <f t="shared" si="2469"/>
        <v>0</v>
      </c>
      <c r="DU979">
        <f t="shared" si="2469"/>
        <v>0</v>
      </c>
      <c r="DV979">
        <f t="shared" si="2469"/>
        <v>0</v>
      </c>
      <c r="DW979">
        <f t="shared" si="2469"/>
        <v>0</v>
      </c>
      <c r="DX979">
        <f t="shared" si="2470"/>
        <v>0</v>
      </c>
      <c r="DY979">
        <f t="shared" si="2470"/>
        <v>0</v>
      </c>
      <c r="DZ979">
        <f t="shared" si="2470"/>
        <v>0</v>
      </c>
    </row>
    <row r="980" spans="1:130">
      <c r="A980" s="106" t="str">
        <f>IF(LEFT(B979,1)&lt;&gt;"",IF(LEFT(B979,1)&lt;&gt;" ",COUNT($A$66:A977)+1,""),"")</f>
        <v/>
      </c>
      <c r="B980" s="59" t="s">
        <v>205</v>
      </c>
      <c r="C980" s="96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>
        <v>0</v>
      </c>
      <c r="U980" s="60">
        <v>0</v>
      </c>
      <c r="V980" s="60">
        <v>0</v>
      </c>
      <c r="W980" s="60">
        <v>0</v>
      </c>
      <c r="X980" s="60">
        <v>0</v>
      </c>
      <c r="Y980" s="60">
        <v>0</v>
      </c>
      <c r="Z980" s="60">
        <v>0</v>
      </c>
      <c r="AA980" s="60">
        <v>0</v>
      </c>
      <c r="AB980" s="60">
        <v>0</v>
      </c>
      <c r="AC980" s="18">
        <v>0</v>
      </c>
      <c r="AD980" s="18">
        <v>1.2</v>
      </c>
      <c r="AE980" s="18">
        <v>2.5</v>
      </c>
      <c r="AF980" s="18">
        <v>3.1</v>
      </c>
      <c r="AG980" s="18">
        <v>1.6</v>
      </c>
      <c r="AH980" s="18">
        <v>2.8</v>
      </c>
      <c r="AI980" s="18">
        <v>8.9</v>
      </c>
      <c r="AJ980" s="18">
        <v>9.7000000000000011</v>
      </c>
      <c r="AK980" s="18">
        <v>9.6</v>
      </c>
      <c r="AL980" s="18">
        <v>11.5</v>
      </c>
      <c r="AM980" s="18">
        <v>12.8</v>
      </c>
      <c r="AN980" s="18">
        <v>12.3</v>
      </c>
      <c r="AO980" s="18">
        <v>11.9</v>
      </c>
      <c r="AP980" s="18">
        <v>10.4</v>
      </c>
      <c r="AQ980" s="18">
        <v>8.9</v>
      </c>
      <c r="AR980" s="18">
        <v>0</v>
      </c>
      <c r="AS980" s="18">
        <v>1.6</v>
      </c>
      <c r="AT980" s="18">
        <v>3.5</v>
      </c>
      <c r="AU980" s="18">
        <v>7.1000000000000005</v>
      </c>
      <c r="AV980" s="18">
        <v>20.2</v>
      </c>
      <c r="AW980" s="18">
        <v>26.6</v>
      </c>
      <c r="AX980" s="18">
        <v>23.4</v>
      </c>
      <c r="AY980" s="18">
        <v>33.299999999999997</v>
      </c>
      <c r="AZ980" s="41" t="s">
        <v>16</v>
      </c>
      <c r="BA980" s="41" t="s">
        <v>16</v>
      </c>
      <c r="BB980" s="41" t="s">
        <v>16</v>
      </c>
      <c r="BC980" s="18">
        <v>32.4</v>
      </c>
      <c r="BD980" s="25">
        <v>33.4</v>
      </c>
      <c r="BE980" s="18">
        <v>33.4</v>
      </c>
      <c r="BF980" s="18">
        <v>0</v>
      </c>
      <c r="BG980" s="18">
        <v>0</v>
      </c>
      <c r="BH980" s="118">
        <v>0</v>
      </c>
      <c r="BI980" s="118">
        <v>0</v>
      </c>
      <c r="BJ980" s="118">
        <v>0</v>
      </c>
      <c r="BK980" s="118">
        <v>0</v>
      </c>
      <c r="BL980" s="118">
        <v>0</v>
      </c>
      <c r="BM980" s="118">
        <v>0</v>
      </c>
      <c r="BN980" s="118">
        <v>0</v>
      </c>
      <c r="BO980" s="103"/>
      <c r="BP980">
        <f t="shared" si="2464"/>
        <v>0</v>
      </c>
      <c r="BQ980">
        <f t="shared" si="2464"/>
        <v>0</v>
      </c>
      <c r="BR980">
        <f t="shared" si="2464"/>
        <v>0</v>
      </c>
      <c r="BS980">
        <f t="shared" si="2464"/>
        <v>0</v>
      </c>
      <c r="BT980">
        <f t="shared" si="2464"/>
        <v>0</v>
      </c>
      <c r="BU980">
        <f t="shared" si="2464"/>
        <v>0</v>
      </c>
      <c r="BV980">
        <f t="shared" si="2464"/>
        <v>0</v>
      </c>
      <c r="BW980">
        <f t="shared" si="2464"/>
        <v>0</v>
      </c>
      <c r="BX980">
        <f t="shared" si="2464"/>
        <v>0</v>
      </c>
      <c r="BY980">
        <f t="shared" si="2464"/>
        <v>0</v>
      </c>
      <c r="BZ980">
        <f t="shared" si="2465"/>
        <v>0</v>
      </c>
      <c r="CA980">
        <f t="shared" si="2465"/>
        <v>0</v>
      </c>
      <c r="CB980">
        <f t="shared" si="2465"/>
        <v>0</v>
      </c>
      <c r="CC980">
        <f t="shared" si="2465"/>
        <v>0</v>
      </c>
      <c r="CD980">
        <f t="shared" si="2465"/>
        <v>0</v>
      </c>
      <c r="CE980">
        <f t="shared" si="2465"/>
        <v>0</v>
      </c>
      <c r="CF980">
        <f t="shared" si="2465"/>
        <v>0</v>
      </c>
      <c r="CG980">
        <f t="shared" si="2465"/>
        <v>0</v>
      </c>
      <c r="CH980">
        <f t="shared" si="2465"/>
        <v>0</v>
      </c>
      <c r="CI980">
        <f t="shared" si="2465"/>
        <v>0</v>
      </c>
      <c r="CJ980">
        <f t="shared" si="2466"/>
        <v>0</v>
      </c>
      <c r="CK980">
        <f t="shared" si="2466"/>
        <v>0</v>
      </c>
      <c r="CL980">
        <f t="shared" si="2466"/>
        <v>0</v>
      </c>
      <c r="CM980">
        <f t="shared" si="2466"/>
        <v>0</v>
      </c>
      <c r="CN980">
        <f t="shared" si="2466"/>
        <v>0</v>
      </c>
      <c r="CO980">
        <f t="shared" si="2466"/>
        <v>0</v>
      </c>
      <c r="CP980">
        <f t="shared" si="2466"/>
        <v>0</v>
      </c>
      <c r="CQ980">
        <f t="shared" si="2466"/>
        <v>0</v>
      </c>
      <c r="CR980">
        <f t="shared" si="2466"/>
        <v>0</v>
      </c>
      <c r="CS980">
        <f t="shared" si="2466"/>
        <v>0</v>
      </c>
      <c r="CT980">
        <f t="shared" si="2467"/>
        <v>0</v>
      </c>
      <c r="CU980">
        <f t="shared" si="2467"/>
        <v>0</v>
      </c>
      <c r="CV980">
        <f t="shared" si="2467"/>
        <v>0</v>
      </c>
      <c r="CW980">
        <f t="shared" si="2467"/>
        <v>0</v>
      </c>
      <c r="CX980">
        <f t="shared" si="2467"/>
        <v>0</v>
      </c>
      <c r="CY980">
        <f t="shared" si="2467"/>
        <v>0</v>
      </c>
      <c r="CZ980">
        <f t="shared" si="2467"/>
        <v>0</v>
      </c>
      <c r="DA980">
        <f t="shared" si="2467"/>
        <v>0</v>
      </c>
      <c r="DB980">
        <f t="shared" si="2467"/>
        <v>0</v>
      </c>
      <c r="DC980">
        <f t="shared" si="2467"/>
        <v>0</v>
      </c>
      <c r="DD980">
        <f t="shared" si="2468"/>
        <v>0</v>
      </c>
      <c r="DE980">
        <f t="shared" si="2468"/>
        <v>0</v>
      </c>
      <c r="DF980">
        <f t="shared" si="2468"/>
        <v>0</v>
      </c>
      <c r="DG980">
        <f t="shared" si="2468"/>
        <v>0</v>
      </c>
      <c r="DH980">
        <f t="shared" si="2468"/>
        <v>0</v>
      </c>
      <c r="DI980">
        <f t="shared" si="2468"/>
        <v>0</v>
      </c>
      <c r="DJ980">
        <f t="shared" si="2468"/>
        <v>0</v>
      </c>
      <c r="DK980">
        <f t="shared" si="2468"/>
        <v>0</v>
      </c>
      <c r="DL980">
        <f t="shared" si="2468"/>
        <v>0</v>
      </c>
      <c r="DM980">
        <f t="shared" si="2468"/>
        <v>0</v>
      </c>
      <c r="DN980">
        <f t="shared" si="2469"/>
        <v>0</v>
      </c>
      <c r="DO980">
        <f t="shared" si="2469"/>
        <v>0</v>
      </c>
      <c r="DP980">
        <f t="shared" si="2469"/>
        <v>0</v>
      </c>
      <c r="DQ980">
        <f t="shared" si="2469"/>
        <v>0</v>
      </c>
      <c r="DR980">
        <f t="shared" si="2469"/>
        <v>0</v>
      </c>
      <c r="DS980">
        <f t="shared" si="2469"/>
        <v>0</v>
      </c>
      <c r="DT980">
        <f t="shared" si="2469"/>
        <v>0</v>
      </c>
      <c r="DU980">
        <f t="shared" si="2469"/>
        <v>0</v>
      </c>
      <c r="DV980">
        <f t="shared" si="2469"/>
        <v>0</v>
      </c>
      <c r="DW980">
        <f t="shared" si="2469"/>
        <v>0</v>
      </c>
      <c r="DX980">
        <f t="shared" si="2470"/>
        <v>0</v>
      </c>
      <c r="DY980">
        <f t="shared" si="2470"/>
        <v>0</v>
      </c>
      <c r="DZ980">
        <f t="shared" si="2470"/>
        <v>0</v>
      </c>
    </row>
    <row r="981" spans="1:130">
      <c r="A981" s="106"/>
      <c r="B981" s="59" t="s">
        <v>210</v>
      </c>
      <c r="C981" s="96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0"/>
      <c r="AC981" s="18"/>
      <c r="AD981" s="18"/>
      <c r="AE981" s="18"/>
      <c r="AF981" s="18"/>
      <c r="AG981" s="18"/>
      <c r="AH981" s="18"/>
      <c r="AI981" s="18"/>
      <c r="AJ981" s="18"/>
      <c r="AK981" s="18">
        <v>0</v>
      </c>
      <c r="AL981" s="18">
        <v>0</v>
      </c>
      <c r="AM981" s="18">
        <v>0</v>
      </c>
      <c r="AN981" s="18">
        <v>0</v>
      </c>
      <c r="AO981" s="18">
        <v>0</v>
      </c>
      <c r="AP981" s="18">
        <v>0</v>
      </c>
      <c r="AQ981" s="18">
        <v>0</v>
      </c>
      <c r="AR981" s="18">
        <v>0</v>
      </c>
      <c r="AS981" s="18">
        <v>0</v>
      </c>
      <c r="AT981" s="18">
        <v>0</v>
      </c>
      <c r="AU981" s="18">
        <v>0</v>
      </c>
      <c r="AV981" s="18">
        <v>0</v>
      </c>
      <c r="AW981" s="18">
        <v>0</v>
      </c>
      <c r="AX981" s="18">
        <f>(181.4-55.5)/5.8</f>
        <v>21.706896551724139</v>
      </c>
      <c r="AY981" s="18">
        <f>181.4/8</f>
        <v>22.675000000000001</v>
      </c>
      <c r="AZ981" s="160">
        <f>181.4/8</f>
        <v>22.675000000000001</v>
      </c>
      <c r="BA981" s="18">
        <v>0</v>
      </c>
      <c r="BB981" s="18">
        <v>0</v>
      </c>
      <c r="BC981" s="18">
        <v>0</v>
      </c>
      <c r="BD981" s="25">
        <v>0</v>
      </c>
      <c r="BE981" s="25">
        <v>0</v>
      </c>
      <c r="BF981" s="18">
        <v>0</v>
      </c>
      <c r="BG981" s="18">
        <v>0</v>
      </c>
      <c r="BH981" s="118">
        <v>0</v>
      </c>
      <c r="BI981" s="118">
        <v>0</v>
      </c>
      <c r="BJ981" s="118">
        <v>0</v>
      </c>
      <c r="BK981" s="118">
        <v>0</v>
      </c>
      <c r="BL981" s="118">
        <v>0</v>
      </c>
      <c r="BM981" s="118">
        <v>0</v>
      </c>
      <c r="BN981" s="118">
        <v>0</v>
      </c>
      <c r="BO981" s="103"/>
      <c r="BP981">
        <f t="shared" si="2464"/>
        <v>0</v>
      </c>
      <c r="BQ981">
        <f t="shared" ref="BQ981" si="2471">IF($C981&lt;&gt;"",IF(E981&gt;0,1,0),0)</f>
        <v>0</v>
      </c>
      <c r="BR981">
        <f t="shared" ref="BR981" si="2472">IF($C981&lt;&gt;"",IF(F981&gt;0,1,0),0)</f>
        <v>0</v>
      </c>
      <c r="BS981">
        <f t="shared" ref="BS981" si="2473">IF($C981&lt;&gt;"",IF(G981&gt;0,1,0),0)</f>
        <v>0</v>
      </c>
      <c r="BT981">
        <f t="shared" ref="BT981" si="2474">IF($C981&lt;&gt;"",IF(H981&gt;0,1,0),0)</f>
        <v>0</v>
      </c>
      <c r="BU981">
        <f t="shared" ref="BU981" si="2475">IF($C981&lt;&gt;"",IF(I981&gt;0,1,0),0)</f>
        <v>0</v>
      </c>
      <c r="BV981">
        <f t="shared" ref="BV981" si="2476">IF($C981&lt;&gt;"",IF(J981&gt;0,1,0),0)</f>
        <v>0</v>
      </c>
      <c r="BW981">
        <f t="shared" ref="BW981" si="2477">IF($C981&lt;&gt;"",IF(K981&gt;0,1,0),0)</f>
        <v>0</v>
      </c>
      <c r="BX981">
        <f t="shared" ref="BX981" si="2478">IF($C981&lt;&gt;"",IF(L981&gt;0,1,0),0)</f>
        <v>0</v>
      </c>
      <c r="BY981">
        <f t="shared" ref="BY981" si="2479">IF($C981&lt;&gt;"",IF(M981&gt;0,1,0),0)</f>
        <v>0</v>
      </c>
      <c r="BZ981">
        <f t="shared" si="2465"/>
        <v>0</v>
      </c>
      <c r="CA981">
        <f t="shared" si="2465"/>
        <v>0</v>
      </c>
      <c r="CB981">
        <f t="shared" si="2465"/>
        <v>0</v>
      </c>
      <c r="CC981">
        <f t="shared" si="2465"/>
        <v>0</v>
      </c>
      <c r="CD981">
        <f t="shared" si="2465"/>
        <v>0</v>
      </c>
      <c r="CE981">
        <f t="shared" si="2465"/>
        <v>0</v>
      </c>
      <c r="CF981">
        <f t="shared" si="2465"/>
        <v>0</v>
      </c>
      <c r="CG981">
        <f t="shared" si="2465"/>
        <v>0</v>
      </c>
      <c r="CH981">
        <f t="shared" si="2465"/>
        <v>0</v>
      </c>
      <c r="CI981">
        <f t="shared" si="2465"/>
        <v>0</v>
      </c>
      <c r="CJ981">
        <f t="shared" si="2466"/>
        <v>0</v>
      </c>
      <c r="CK981">
        <f t="shared" si="2466"/>
        <v>0</v>
      </c>
      <c r="CL981">
        <f t="shared" si="2466"/>
        <v>0</v>
      </c>
      <c r="CM981">
        <f t="shared" si="2466"/>
        <v>0</v>
      </c>
      <c r="CN981">
        <f t="shared" si="2466"/>
        <v>0</v>
      </c>
      <c r="CO981">
        <f t="shared" si="2466"/>
        <v>0</v>
      </c>
      <c r="CP981">
        <f t="shared" si="2466"/>
        <v>0</v>
      </c>
      <c r="CQ981">
        <f t="shared" si="2466"/>
        <v>0</v>
      </c>
      <c r="CR981">
        <f t="shared" si="2466"/>
        <v>0</v>
      </c>
      <c r="CS981">
        <f t="shared" si="2466"/>
        <v>0</v>
      </c>
      <c r="CT981">
        <f t="shared" si="2467"/>
        <v>0</v>
      </c>
      <c r="CU981">
        <f t="shared" si="2467"/>
        <v>0</v>
      </c>
      <c r="CV981">
        <f t="shared" si="2467"/>
        <v>0</v>
      </c>
      <c r="CW981">
        <f t="shared" si="2467"/>
        <v>0</v>
      </c>
      <c r="CX981">
        <f t="shared" si="2467"/>
        <v>0</v>
      </c>
      <c r="CY981">
        <f t="shared" si="2467"/>
        <v>0</v>
      </c>
      <c r="CZ981">
        <f t="shared" si="2467"/>
        <v>0</v>
      </c>
      <c r="DA981">
        <f t="shared" si="2467"/>
        <v>0</v>
      </c>
      <c r="DB981">
        <f t="shared" si="2467"/>
        <v>0</v>
      </c>
      <c r="DC981">
        <f t="shared" si="2467"/>
        <v>0</v>
      </c>
      <c r="DD981">
        <f t="shared" si="2468"/>
        <v>0</v>
      </c>
      <c r="DE981">
        <f t="shared" si="2468"/>
        <v>0</v>
      </c>
      <c r="DF981">
        <f t="shared" si="2468"/>
        <v>0</v>
      </c>
      <c r="DG981">
        <f t="shared" si="2468"/>
        <v>0</v>
      </c>
      <c r="DH981">
        <f t="shared" si="2468"/>
        <v>0</v>
      </c>
      <c r="DI981">
        <f t="shared" si="2468"/>
        <v>0</v>
      </c>
      <c r="DJ981">
        <f t="shared" si="2468"/>
        <v>0</v>
      </c>
      <c r="DK981">
        <f t="shared" si="2468"/>
        <v>0</v>
      </c>
      <c r="DL981">
        <f t="shared" si="2468"/>
        <v>0</v>
      </c>
      <c r="DM981">
        <f t="shared" si="2468"/>
        <v>0</v>
      </c>
      <c r="DN981">
        <f t="shared" si="2469"/>
        <v>0</v>
      </c>
      <c r="DO981">
        <f t="shared" si="2469"/>
        <v>0</v>
      </c>
      <c r="DP981">
        <f t="shared" si="2469"/>
        <v>0</v>
      </c>
      <c r="DQ981">
        <f t="shared" si="2469"/>
        <v>0</v>
      </c>
      <c r="DR981">
        <f t="shared" si="2469"/>
        <v>0</v>
      </c>
      <c r="DS981">
        <f t="shared" si="2469"/>
        <v>0</v>
      </c>
      <c r="DT981">
        <f t="shared" si="2469"/>
        <v>0</v>
      </c>
      <c r="DU981">
        <f t="shared" si="2469"/>
        <v>0</v>
      </c>
      <c r="DV981">
        <f t="shared" si="2469"/>
        <v>0</v>
      </c>
      <c r="DW981">
        <f t="shared" si="2469"/>
        <v>0</v>
      </c>
      <c r="DX981">
        <f t="shared" ref="DX981" si="2480">IF($C981&lt;&gt;"",IF(BL981&gt;0,1,0),0)</f>
        <v>0</v>
      </c>
      <c r="DY981">
        <f t="shared" ref="DY981" si="2481">IF($C981&lt;&gt;"",IF(BM981&gt;0,1,0),0)</f>
        <v>0</v>
      </c>
      <c r="DZ981">
        <f t="shared" ref="DZ981" si="2482">IF($C981&lt;&gt;"",IF(BN981&gt;0,1,0),0)</f>
        <v>0</v>
      </c>
    </row>
    <row r="982" spans="1:130" ht="15.75">
      <c r="A982" s="106" t="str">
        <f>IF(LEFT(B984,1)&lt;&gt;"",IF(LEFT(B984,1)&lt;&gt;" ",COUNT($A$66:A980)+1,""),"")</f>
        <v/>
      </c>
      <c r="B982" s="37"/>
      <c r="C982" s="96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H982" s="31"/>
      <c r="AI982" s="31"/>
      <c r="AJ982" s="31"/>
      <c r="AK982" s="31"/>
      <c r="AL982" s="31"/>
      <c r="AM982" s="31"/>
      <c r="AN982" s="31"/>
      <c r="AO982" s="31"/>
      <c r="AP982" s="31"/>
      <c r="AQ982" s="31"/>
      <c r="AR982" s="31"/>
      <c r="AS982" s="31"/>
      <c r="AT982" s="31"/>
      <c r="AU982" s="31"/>
      <c r="AV982" s="31"/>
      <c r="AW982" s="31"/>
      <c r="AX982" s="31"/>
      <c r="AY982" s="31"/>
      <c r="AZ982" s="31"/>
      <c r="BA982" s="31"/>
      <c r="BB982" s="31"/>
      <c r="BC982" s="31"/>
      <c r="BD982" s="31"/>
      <c r="BE982" s="57"/>
      <c r="BF982" s="18"/>
      <c r="BG982" s="31" t="s">
        <v>172</v>
      </c>
      <c r="BH982" s="2"/>
      <c r="BI982" s="2"/>
      <c r="BJ982" s="2"/>
      <c r="BK982" s="2"/>
      <c r="BL982" s="22"/>
      <c r="BM982" s="2"/>
      <c r="BN982" s="2"/>
      <c r="BO982" s="103"/>
    </row>
    <row r="983" spans="1:130">
      <c r="A983" s="105">
        <f>IF(LEFT(B983,1)&lt;&gt;"",IF(LEFT(B983,1)&lt;&gt;" ",COUNT($A$66:A982)+1,""),"")</f>
        <v>126</v>
      </c>
      <c r="B983" s="112" t="s">
        <v>131</v>
      </c>
      <c r="C983" s="96">
        <v>4</v>
      </c>
      <c r="D983" s="18"/>
      <c r="E983" s="22">
        <f t="shared" ref="E983:AJ983" si="2483">SUM(E984:E991)</f>
        <v>0</v>
      </c>
      <c r="F983" s="22">
        <f t="shared" si="2483"/>
        <v>0</v>
      </c>
      <c r="G983" s="22">
        <f t="shared" si="2483"/>
        <v>0</v>
      </c>
      <c r="H983" s="22">
        <f t="shared" si="2483"/>
        <v>0</v>
      </c>
      <c r="I983" s="22">
        <f t="shared" si="2483"/>
        <v>0</v>
      </c>
      <c r="J983" s="22">
        <f t="shared" si="2483"/>
        <v>0</v>
      </c>
      <c r="K983" s="22">
        <f t="shared" si="2483"/>
        <v>0</v>
      </c>
      <c r="L983" s="22">
        <f t="shared" si="2483"/>
        <v>0</v>
      </c>
      <c r="M983" s="22">
        <f t="shared" si="2483"/>
        <v>0</v>
      </c>
      <c r="N983" s="22">
        <f t="shared" si="2483"/>
        <v>2.6286400000000001E-2</v>
      </c>
      <c r="O983" s="22">
        <f t="shared" si="2483"/>
        <v>8.3843699999999993E-2</v>
      </c>
      <c r="P983" s="22">
        <f t="shared" si="2483"/>
        <v>8.5463399999999995E-2</v>
      </c>
      <c r="Q983" s="22">
        <f t="shared" si="2483"/>
        <v>9.3033000000000005E-2</v>
      </c>
      <c r="R983" s="22">
        <f t="shared" si="2483"/>
        <v>0.816222</v>
      </c>
      <c r="S983" s="22">
        <f t="shared" si="2483"/>
        <v>5.3542129000000003</v>
      </c>
      <c r="T983" s="22">
        <f t="shared" si="2483"/>
        <v>18.693652199999999</v>
      </c>
      <c r="U983" s="22">
        <f t="shared" si="2483"/>
        <v>65.523852199999993</v>
      </c>
      <c r="V983" s="22">
        <f t="shared" si="2483"/>
        <v>25.919892700000002</v>
      </c>
      <c r="W983" s="22">
        <f t="shared" si="2483"/>
        <v>40.319982299999999</v>
      </c>
      <c r="X983" s="22">
        <f t="shared" si="2483"/>
        <v>60.901848899999997</v>
      </c>
      <c r="Y983" s="22">
        <f t="shared" si="2483"/>
        <v>129.4434177</v>
      </c>
      <c r="Z983" s="22">
        <f t="shared" si="2483"/>
        <v>174.2058409</v>
      </c>
      <c r="AA983" s="22">
        <f t="shared" si="2483"/>
        <v>55.702724699999997</v>
      </c>
      <c r="AB983" s="22">
        <f t="shared" si="2483"/>
        <v>59</v>
      </c>
      <c r="AC983" s="22">
        <f t="shared" si="2483"/>
        <v>220.47591741861777</v>
      </c>
      <c r="AD983" s="22">
        <f t="shared" si="2483"/>
        <v>269.12613147780814</v>
      </c>
      <c r="AE983" s="22">
        <f t="shared" si="2483"/>
        <v>276.71932487274813</v>
      </c>
      <c r="AF983" s="22">
        <f t="shared" si="2483"/>
        <v>389.03388728659553</v>
      </c>
      <c r="AG983" s="22">
        <f t="shared" si="2483"/>
        <v>771.53779952507466</v>
      </c>
      <c r="AH983" s="22">
        <f t="shared" si="2483"/>
        <v>886.14356811003324</v>
      </c>
      <c r="AI983" s="22">
        <f t="shared" si="2483"/>
        <v>977.00396948806042</v>
      </c>
      <c r="AJ983" s="22">
        <f t="shared" si="2483"/>
        <v>1004.9448744449007</v>
      </c>
      <c r="AK983" s="22">
        <f t="shared" ref="AK983:BK983" si="2484">SUM(AK984:AK991)</f>
        <v>835.5785398011717</v>
      </c>
      <c r="AL983" s="22">
        <f t="shared" si="2484"/>
        <v>715.70169623430968</v>
      </c>
      <c r="AM983" s="22">
        <f t="shared" si="2484"/>
        <v>609.8181775999999</v>
      </c>
      <c r="AN983" s="22">
        <f t="shared" si="2484"/>
        <v>144.85952950000001</v>
      </c>
      <c r="AO983" s="22">
        <f t="shared" si="2484"/>
        <v>178.15665580000001</v>
      </c>
      <c r="AP983" s="22">
        <f t="shared" si="2484"/>
        <v>144.08461159999999</v>
      </c>
      <c r="AQ983" s="22">
        <f t="shared" si="2484"/>
        <v>165.9749515</v>
      </c>
      <c r="AR983" s="22">
        <f t="shared" si="2484"/>
        <v>107.22267119999999</v>
      </c>
      <c r="AS983" s="22">
        <f t="shared" si="2484"/>
        <v>183.9917509</v>
      </c>
      <c r="AT983" s="22">
        <f t="shared" si="2484"/>
        <v>89.013895999999988</v>
      </c>
      <c r="AU983" s="22">
        <f t="shared" si="2484"/>
        <v>109.4845526</v>
      </c>
      <c r="AV983" s="22">
        <f t="shared" si="2484"/>
        <v>100.78696839999999</v>
      </c>
      <c r="AW983" s="22">
        <f t="shared" si="2484"/>
        <v>294.07047180000001</v>
      </c>
      <c r="AX983" s="22">
        <f t="shared" si="2484"/>
        <v>297.9360284</v>
      </c>
      <c r="AY983" s="22">
        <f t="shared" si="2484"/>
        <v>596.755898</v>
      </c>
      <c r="AZ983" s="22">
        <f t="shared" si="2484"/>
        <v>227.16179779999999</v>
      </c>
      <c r="BA983" s="22">
        <f t="shared" si="2484"/>
        <v>223.50887520000001</v>
      </c>
      <c r="BB983" s="22">
        <f t="shared" si="2484"/>
        <v>222.80443769999999</v>
      </c>
      <c r="BC983" s="22">
        <f t="shared" si="2484"/>
        <v>219.72673069999999</v>
      </c>
      <c r="BD983" s="22">
        <f t="shared" si="2484"/>
        <v>220.69128409999999</v>
      </c>
      <c r="BE983" s="22">
        <f t="shared" si="2484"/>
        <v>205.5219218</v>
      </c>
      <c r="BF983" s="22">
        <f t="shared" ref="BF983" si="2485">SUM(BF984:BF991)</f>
        <v>205.98249959999998</v>
      </c>
      <c r="BG983" s="22">
        <f t="shared" si="2484"/>
        <v>201.93592870000001</v>
      </c>
      <c r="BH983" s="22">
        <f t="shared" si="2484"/>
        <v>204.863066</v>
      </c>
      <c r="BI983" s="22">
        <f t="shared" si="2484"/>
        <v>201.85499999999999</v>
      </c>
      <c r="BJ983" s="22">
        <f t="shared" si="2484"/>
        <v>201.85499999999999</v>
      </c>
      <c r="BK983" s="22">
        <f t="shared" si="2484"/>
        <v>195.5149826</v>
      </c>
      <c r="BL983" s="22">
        <f t="shared" ref="BL983:BN983" si="2486">SUM(BL984:BL991)</f>
        <v>196.2618425</v>
      </c>
      <c r="BM983" s="22">
        <f t="shared" si="2486"/>
        <v>203.3128686</v>
      </c>
      <c r="BN983" s="22">
        <f t="shared" si="2486"/>
        <v>189</v>
      </c>
      <c r="BO983" s="103"/>
      <c r="BP983">
        <f t="shared" ref="BP983:CU983" si="2487">IF($C983&lt;&gt;"",IF(D983&gt;0,1,0),0)</f>
        <v>0</v>
      </c>
      <c r="BQ983">
        <f t="shared" si="2487"/>
        <v>0</v>
      </c>
      <c r="BR983">
        <f t="shared" si="2487"/>
        <v>0</v>
      </c>
      <c r="BS983">
        <f t="shared" si="2487"/>
        <v>0</v>
      </c>
      <c r="BT983">
        <f t="shared" si="2487"/>
        <v>0</v>
      </c>
      <c r="BU983">
        <f t="shared" si="2487"/>
        <v>0</v>
      </c>
      <c r="BV983">
        <f t="shared" si="2487"/>
        <v>0</v>
      </c>
      <c r="BW983">
        <f t="shared" si="2487"/>
        <v>0</v>
      </c>
      <c r="BX983">
        <f t="shared" si="2487"/>
        <v>0</v>
      </c>
      <c r="BY983">
        <f t="shared" si="2487"/>
        <v>0</v>
      </c>
      <c r="BZ983">
        <f t="shared" si="2487"/>
        <v>1</v>
      </c>
      <c r="CA983">
        <f t="shared" si="2487"/>
        <v>1</v>
      </c>
      <c r="CB983">
        <f t="shared" si="2487"/>
        <v>1</v>
      </c>
      <c r="CC983">
        <f t="shared" si="2487"/>
        <v>1</v>
      </c>
      <c r="CD983">
        <f t="shared" si="2487"/>
        <v>1</v>
      </c>
      <c r="CE983">
        <f t="shared" si="2487"/>
        <v>1</v>
      </c>
      <c r="CF983">
        <f t="shared" si="2487"/>
        <v>1</v>
      </c>
      <c r="CG983">
        <f t="shared" si="2487"/>
        <v>1</v>
      </c>
      <c r="CH983">
        <f t="shared" si="2487"/>
        <v>1</v>
      </c>
      <c r="CI983">
        <f t="shared" si="2487"/>
        <v>1</v>
      </c>
      <c r="CJ983">
        <f t="shared" si="2487"/>
        <v>1</v>
      </c>
      <c r="CK983">
        <f t="shared" si="2487"/>
        <v>1</v>
      </c>
      <c r="CL983">
        <f t="shared" si="2487"/>
        <v>1</v>
      </c>
      <c r="CM983">
        <f t="shared" si="2487"/>
        <v>1</v>
      </c>
      <c r="CN983">
        <f t="shared" si="2487"/>
        <v>1</v>
      </c>
      <c r="CO983">
        <f t="shared" si="2487"/>
        <v>1</v>
      </c>
      <c r="CP983">
        <f t="shared" si="2487"/>
        <v>1</v>
      </c>
      <c r="CQ983">
        <f t="shared" si="2487"/>
        <v>1</v>
      </c>
      <c r="CR983">
        <f t="shared" si="2487"/>
        <v>1</v>
      </c>
      <c r="CS983">
        <f t="shared" si="2487"/>
        <v>1</v>
      </c>
      <c r="CT983">
        <f t="shared" si="2487"/>
        <v>1</v>
      </c>
      <c r="CU983">
        <f t="shared" si="2487"/>
        <v>1</v>
      </c>
      <c r="CV983">
        <f t="shared" ref="CV983:DZ983" si="2488">IF($C983&lt;&gt;"",IF(AJ983&gt;0,1,0),0)</f>
        <v>1</v>
      </c>
      <c r="CW983">
        <f t="shared" si="2488"/>
        <v>1</v>
      </c>
      <c r="CX983">
        <f t="shared" si="2488"/>
        <v>1</v>
      </c>
      <c r="CY983">
        <f t="shared" si="2488"/>
        <v>1</v>
      </c>
      <c r="CZ983">
        <f t="shared" si="2488"/>
        <v>1</v>
      </c>
      <c r="DA983">
        <f t="shared" si="2488"/>
        <v>1</v>
      </c>
      <c r="DB983">
        <f t="shared" si="2488"/>
        <v>1</v>
      </c>
      <c r="DC983">
        <f t="shared" si="2488"/>
        <v>1</v>
      </c>
      <c r="DD983">
        <f t="shared" si="2488"/>
        <v>1</v>
      </c>
      <c r="DE983">
        <f t="shared" si="2488"/>
        <v>1</v>
      </c>
      <c r="DF983">
        <f t="shared" si="2488"/>
        <v>1</v>
      </c>
      <c r="DG983">
        <f t="shared" si="2488"/>
        <v>1</v>
      </c>
      <c r="DH983">
        <f t="shared" si="2488"/>
        <v>1</v>
      </c>
      <c r="DI983">
        <f t="shared" si="2488"/>
        <v>1</v>
      </c>
      <c r="DJ983">
        <f t="shared" si="2488"/>
        <v>1</v>
      </c>
      <c r="DK983">
        <f t="shared" si="2488"/>
        <v>1</v>
      </c>
      <c r="DL983">
        <f t="shared" si="2488"/>
        <v>1</v>
      </c>
      <c r="DM983">
        <f t="shared" si="2488"/>
        <v>1</v>
      </c>
      <c r="DN983">
        <f t="shared" si="2488"/>
        <v>1</v>
      </c>
      <c r="DO983">
        <f t="shared" si="2488"/>
        <v>1</v>
      </c>
      <c r="DP983">
        <f t="shared" si="2488"/>
        <v>1</v>
      </c>
      <c r="DQ983">
        <f t="shared" si="2488"/>
        <v>1</v>
      </c>
      <c r="DR983">
        <f t="shared" si="2488"/>
        <v>1</v>
      </c>
      <c r="DS983">
        <f t="shared" si="2488"/>
        <v>1</v>
      </c>
      <c r="DT983">
        <f t="shared" si="2488"/>
        <v>1</v>
      </c>
      <c r="DU983">
        <f t="shared" si="2488"/>
        <v>1</v>
      </c>
      <c r="DV983">
        <f t="shared" si="2488"/>
        <v>1</v>
      </c>
      <c r="DW983">
        <f t="shared" si="2488"/>
        <v>1</v>
      </c>
      <c r="DX983">
        <f t="shared" si="2488"/>
        <v>1</v>
      </c>
      <c r="DY983">
        <f t="shared" si="2488"/>
        <v>1</v>
      </c>
      <c r="DZ983">
        <f t="shared" si="2488"/>
        <v>1</v>
      </c>
    </row>
    <row r="984" spans="1:130">
      <c r="A984" s="106" t="str">
        <f>IF(LEFT(B991,1)&lt;&gt;"",IF(LEFT(B991,1)&lt;&gt;" ",COUNT($A$66:A983)+1,""),"")</f>
        <v/>
      </c>
      <c r="B984" s="24" t="s">
        <v>15</v>
      </c>
      <c r="C984" s="96"/>
      <c r="D984" s="60"/>
      <c r="E984" s="60">
        <v>0</v>
      </c>
      <c r="F984" s="60">
        <v>0</v>
      </c>
      <c r="G984" s="60">
        <v>0</v>
      </c>
      <c r="H984" s="60">
        <v>0</v>
      </c>
      <c r="I984" s="60">
        <v>0</v>
      </c>
      <c r="J984" s="60">
        <v>0</v>
      </c>
      <c r="K984" s="60">
        <v>0</v>
      </c>
      <c r="L984" s="60">
        <v>0</v>
      </c>
      <c r="M984" s="60">
        <v>0</v>
      </c>
      <c r="N984" s="60">
        <v>0</v>
      </c>
      <c r="O984" s="60">
        <v>0</v>
      </c>
      <c r="P984" s="60">
        <v>0</v>
      </c>
      <c r="Q984" s="60">
        <v>0</v>
      </c>
      <c r="R984" s="60">
        <v>0</v>
      </c>
      <c r="S984" s="60">
        <v>0</v>
      </c>
      <c r="T984" s="60">
        <v>0</v>
      </c>
      <c r="U984" s="60">
        <v>0</v>
      </c>
      <c r="V984" s="60">
        <v>0</v>
      </c>
      <c r="W984" s="60">
        <v>0</v>
      </c>
      <c r="X984" s="60">
        <v>6.6</v>
      </c>
      <c r="Y984" s="60">
        <v>0</v>
      </c>
      <c r="Z984" s="60">
        <v>6.2</v>
      </c>
      <c r="AA984" s="60">
        <v>0</v>
      </c>
      <c r="AB984" s="60">
        <v>0</v>
      </c>
      <c r="AC984" s="34">
        <v>112.52049831861778</v>
      </c>
      <c r="AD984" s="34">
        <v>136.05991777780815</v>
      </c>
      <c r="AE984" s="34">
        <v>153.67299587274815</v>
      </c>
      <c r="AF984" s="34">
        <v>156.05915048659554</v>
      </c>
      <c r="AG984" s="34">
        <v>162.99960642507469</v>
      </c>
      <c r="AH984" s="34">
        <v>186.86948301003324</v>
      </c>
      <c r="AI984" s="34">
        <v>196.5437298880604</v>
      </c>
      <c r="AJ984" s="34">
        <v>197.93545944490066</v>
      </c>
      <c r="AK984" s="34">
        <v>201.69422540117168</v>
      </c>
      <c r="AL984" s="34">
        <v>225.58955413430971</v>
      </c>
      <c r="AM984" s="34">
        <v>0</v>
      </c>
      <c r="AN984" s="34">
        <v>0</v>
      </c>
      <c r="AO984" s="34">
        <v>0</v>
      </c>
      <c r="AP984" s="34">
        <v>0</v>
      </c>
      <c r="AQ984" s="34">
        <v>0</v>
      </c>
      <c r="AR984" s="34">
        <v>0</v>
      </c>
      <c r="AS984" s="34">
        <v>0</v>
      </c>
      <c r="AT984" s="34">
        <v>0</v>
      </c>
      <c r="AU984" s="34">
        <v>0</v>
      </c>
      <c r="AV984" s="34">
        <v>0</v>
      </c>
      <c r="AW984" s="34">
        <v>0</v>
      </c>
      <c r="AX984" s="34">
        <v>0</v>
      </c>
      <c r="AY984" s="34">
        <v>0</v>
      </c>
      <c r="AZ984" s="34">
        <v>0</v>
      </c>
      <c r="BA984" s="34">
        <v>0</v>
      </c>
      <c r="BB984" s="34">
        <v>0</v>
      </c>
      <c r="BC984" s="34">
        <v>0</v>
      </c>
      <c r="BD984" s="18">
        <v>0</v>
      </c>
      <c r="BE984" s="25">
        <v>0</v>
      </c>
      <c r="BF984" s="18">
        <v>0</v>
      </c>
      <c r="BG984" s="18">
        <v>0</v>
      </c>
      <c r="BH984" s="18">
        <v>0</v>
      </c>
      <c r="BI984" s="18">
        <v>0</v>
      </c>
      <c r="BJ984" s="118">
        <v>0</v>
      </c>
      <c r="BK984" s="118">
        <v>0</v>
      </c>
      <c r="BL984" s="118">
        <v>0</v>
      </c>
      <c r="BM984" s="118">
        <v>0</v>
      </c>
      <c r="BN984" s="118">
        <v>0</v>
      </c>
      <c r="BO984" s="103"/>
      <c r="BP984">
        <f t="shared" ref="BP984:BP992" si="2489">IF($C984&lt;&gt;"",IF(D984&gt;0,1,0),0)</f>
        <v>0</v>
      </c>
      <c r="BQ984">
        <f t="shared" ref="BQ984:BQ992" si="2490">IF($C984&lt;&gt;"",IF(E984&gt;0,1,0),0)</f>
        <v>0</v>
      </c>
      <c r="BR984">
        <f t="shared" ref="BR984:BR992" si="2491">IF($C984&lt;&gt;"",IF(F984&gt;0,1,0),0)</f>
        <v>0</v>
      </c>
      <c r="BS984">
        <f t="shared" ref="BS984:BS992" si="2492">IF($C984&lt;&gt;"",IF(G984&gt;0,1,0),0)</f>
        <v>0</v>
      </c>
      <c r="BT984">
        <f t="shared" ref="BT984:BT992" si="2493">IF($C984&lt;&gt;"",IF(H984&gt;0,1,0),0)</f>
        <v>0</v>
      </c>
      <c r="BU984">
        <f t="shared" ref="BU984:BU992" si="2494">IF($C984&lt;&gt;"",IF(I984&gt;0,1,0),0)</f>
        <v>0</v>
      </c>
      <c r="BV984">
        <f t="shared" ref="BV984:BV992" si="2495">IF($C984&lt;&gt;"",IF(J984&gt;0,1,0),0)</f>
        <v>0</v>
      </c>
      <c r="BW984">
        <f t="shared" ref="BW984:BW992" si="2496">IF($C984&lt;&gt;"",IF(K984&gt;0,1,0),0)</f>
        <v>0</v>
      </c>
      <c r="BX984">
        <f t="shared" ref="BX984:BX992" si="2497">IF($C984&lt;&gt;"",IF(L984&gt;0,1,0),0)</f>
        <v>0</v>
      </c>
      <c r="BY984">
        <f t="shared" ref="BY984:BY992" si="2498">IF($C984&lt;&gt;"",IF(M984&gt;0,1,0),0)</f>
        <v>0</v>
      </c>
      <c r="BZ984">
        <f t="shared" ref="BZ984:BZ992" si="2499">IF($C984&lt;&gt;"",IF(N984&gt;0,1,0),0)</f>
        <v>0</v>
      </c>
      <c r="CA984">
        <f t="shared" ref="CA984:CA992" si="2500">IF($C984&lt;&gt;"",IF(O984&gt;0,1,0),0)</f>
        <v>0</v>
      </c>
      <c r="CB984">
        <f t="shared" ref="CB984:CB992" si="2501">IF($C984&lt;&gt;"",IF(P984&gt;0,1,0),0)</f>
        <v>0</v>
      </c>
      <c r="CC984">
        <f t="shared" ref="CC984:CC992" si="2502">IF($C984&lt;&gt;"",IF(Q984&gt;0,1,0),0)</f>
        <v>0</v>
      </c>
      <c r="CD984">
        <f t="shared" ref="CD984:CD992" si="2503">IF($C984&lt;&gt;"",IF(R984&gt;0,1,0),0)</f>
        <v>0</v>
      </c>
      <c r="CE984">
        <f t="shared" ref="CE984:CE992" si="2504">IF($C984&lt;&gt;"",IF(S984&gt;0,1,0),0)</f>
        <v>0</v>
      </c>
      <c r="CF984">
        <f t="shared" ref="CF984:CF992" si="2505">IF($C984&lt;&gt;"",IF(T984&gt;0,1,0),0)</f>
        <v>0</v>
      </c>
      <c r="CG984">
        <f t="shared" ref="CG984:CG992" si="2506">IF($C984&lt;&gt;"",IF(U984&gt;0,1,0),0)</f>
        <v>0</v>
      </c>
      <c r="CH984">
        <f t="shared" ref="CH984:CH992" si="2507">IF($C984&lt;&gt;"",IF(V984&gt;0,1,0),0)</f>
        <v>0</v>
      </c>
      <c r="CI984">
        <f t="shared" ref="CI984:CI992" si="2508">IF($C984&lt;&gt;"",IF(W984&gt;0,1,0),0)</f>
        <v>0</v>
      </c>
      <c r="CJ984">
        <f t="shared" ref="CJ984:CJ992" si="2509">IF($C984&lt;&gt;"",IF(X984&gt;0,1,0),0)</f>
        <v>0</v>
      </c>
      <c r="CK984">
        <f t="shared" ref="CK984:CK992" si="2510">IF($C984&lt;&gt;"",IF(Y984&gt;0,1,0),0)</f>
        <v>0</v>
      </c>
      <c r="CL984">
        <f t="shared" ref="CL984:CL992" si="2511">IF($C984&lt;&gt;"",IF(Z984&gt;0,1,0),0)</f>
        <v>0</v>
      </c>
      <c r="CM984">
        <f t="shared" ref="CM984:CM992" si="2512">IF($C984&lt;&gt;"",IF(AA984&gt;0,1,0),0)</f>
        <v>0</v>
      </c>
      <c r="CN984">
        <f t="shared" ref="CN984:CN992" si="2513">IF($C984&lt;&gt;"",IF(AB984&gt;0,1,0),0)</f>
        <v>0</v>
      </c>
      <c r="CO984">
        <f t="shared" ref="CO984:CO992" si="2514">IF($C984&lt;&gt;"",IF(AC984&gt;0,1,0),0)</f>
        <v>0</v>
      </c>
      <c r="CP984">
        <f t="shared" ref="CP984:CP992" si="2515">IF($C984&lt;&gt;"",IF(AD984&gt;0,1,0),0)</f>
        <v>0</v>
      </c>
      <c r="CQ984">
        <f t="shared" ref="CQ984:CQ992" si="2516">IF($C984&lt;&gt;"",IF(AE984&gt;0,1,0),0)</f>
        <v>0</v>
      </c>
      <c r="CR984">
        <f t="shared" ref="CR984:CR992" si="2517">IF($C984&lt;&gt;"",IF(AF984&gt;0,1,0),0)</f>
        <v>0</v>
      </c>
      <c r="CS984">
        <f t="shared" ref="CS984:CS992" si="2518">IF($C984&lt;&gt;"",IF(AG984&gt;0,1,0),0)</f>
        <v>0</v>
      </c>
      <c r="CT984">
        <f t="shared" ref="CT984:CT992" si="2519">IF($C984&lt;&gt;"",IF(AH984&gt;0,1,0),0)</f>
        <v>0</v>
      </c>
      <c r="CU984">
        <f t="shared" ref="CU984:CU992" si="2520">IF($C984&lt;&gt;"",IF(AI984&gt;0,1,0),0)</f>
        <v>0</v>
      </c>
      <c r="CV984">
        <f t="shared" ref="CV984:CV992" si="2521">IF($C984&lt;&gt;"",IF(AJ984&gt;0,1,0),0)</f>
        <v>0</v>
      </c>
      <c r="CW984">
        <f t="shared" ref="CW984:CW992" si="2522">IF($C984&lt;&gt;"",IF(AK984&gt;0,1,0),0)</f>
        <v>0</v>
      </c>
      <c r="CX984">
        <f t="shared" ref="CX984:CX992" si="2523">IF($C984&lt;&gt;"",IF(AL984&gt;0,1,0),0)</f>
        <v>0</v>
      </c>
      <c r="CY984">
        <f t="shared" ref="CY984:CY992" si="2524">IF($C984&lt;&gt;"",IF(AM984&gt;0,1,0),0)</f>
        <v>0</v>
      </c>
      <c r="CZ984">
        <f t="shared" ref="CZ984:CZ992" si="2525">IF($C984&lt;&gt;"",IF(AN984&gt;0,1,0),0)</f>
        <v>0</v>
      </c>
      <c r="DA984">
        <f t="shared" ref="DA984:DA992" si="2526">IF($C984&lt;&gt;"",IF(AO984&gt;0,1,0),0)</f>
        <v>0</v>
      </c>
      <c r="DB984">
        <f t="shared" ref="DB984:DB992" si="2527">IF($C984&lt;&gt;"",IF(AP984&gt;0,1,0),0)</f>
        <v>0</v>
      </c>
      <c r="DC984">
        <f t="shared" ref="DC984:DC992" si="2528">IF($C984&lt;&gt;"",IF(AQ984&gt;0,1,0),0)</f>
        <v>0</v>
      </c>
      <c r="DD984">
        <f t="shared" ref="DD984:DD992" si="2529">IF($C984&lt;&gt;"",IF(AR984&gt;0,1,0),0)</f>
        <v>0</v>
      </c>
      <c r="DE984">
        <f t="shared" ref="DE984:DE992" si="2530">IF($C984&lt;&gt;"",IF(AS984&gt;0,1,0),0)</f>
        <v>0</v>
      </c>
      <c r="DF984">
        <f t="shared" ref="DF984:DF992" si="2531">IF($C984&lt;&gt;"",IF(AT984&gt;0,1,0),0)</f>
        <v>0</v>
      </c>
      <c r="DG984">
        <f t="shared" ref="DG984:DG992" si="2532">IF($C984&lt;&gt;"",IF(AU984&gt;0,1,0),0)</f>
        <v>0</v>
      </c>
      <c r="DH984">
        <f t="shared" ref="DH984:DH992" si="2533">IF($C984&lt;&gt;"",IF(AV984&gt;0,1,0),0)</f>
        <v>0</v>
      </c>
      <c r="DI984">
        <f t="shared" ref="DI984:DI992" si="2534">IF($C984&lt;&gt;"",IF(AW984&gt;0,1,0),0)</f>
        <v>0</v>
      </c>
      <c r="DJ984">
        <f t="shared" ref="DJ984:DJ992" si="2535">IF($C984&lt;&gt;"",IF(AX984&gt;0,1,0),0)</f>
        <v>0</v>
      </c>
      <c r="DK984">
        <f t="shared" ref="DK984:DK992" si="2536">IF($C984&lt;&gt;"",IF(AY984&gt;0,1,0),0)</f>
        <v>0</v>
      </c>
      <c r="DL984">
        <f t="shared" ref="DL984:DL992" si="2537">IF($C984&lt;&gt;"",IF(AZ984&gt;0,1,0),0)</f>
        <v>0</v>
      </c>
      <c r="DM984">
        <f t="shared" ref="DM984:DM992" si="2538">IF($C984&lt;&gt;"",IF(BA984&gt;0,1,0),0)</f>
        <v>0</v>
      </c>
      <c r="DN984">
        <f t="shared" ref="DN984:DN992" si="2539">IF($C984&lt;&gt;"",IF(BB984&gt;0,1,0),0)</f>
        <v>0</v>
      </c>
      <c r="DO984">
        <f t="shared" ref="DO984:DO992" si="2540">IF($C984&lt;&gt;"",IF(BC984&gt;0,1,0),0)</f>
        <v>0</v>
      </c>
      <c r="DP984">
        <f t="shared" ref="DP984:DP992" si="2541">IF($C984&lt;&gt;"",IF(BD984&gt;0,1,0),0)</f>
        <v>0</v>
      </c>
      <c r="DQ984">
        <f t="shared" ref="DQ984:DQ992" si="2542">IF($C984&lt;&gt;"",IF(BE984&gt;0,1,0),0)</f>
        <v>0</v>
      </c>
      <c r="DR984">
        <f t="shared" ref="DR984:DR992" si="2543">IF($C984&lt;&gt;"",IF(BF984&gt;0,1,0),0)</f>
        <v>0</v>
      </c>
      <c r="DS984">
        <f t="shared" ref="DS984:DS992" si="2544">IF($C984&lt;&gt;"",IF(BG984&gt;0,1,0),0)</f>
        <v>0</v>
      </c>
      <c r="DT984">
        <f t="shared" ref="DT984:DT992" si="2545">IF($C984&lt;&gt;"",IF(BH984&gt;0,1,0),0)</f>
        <v>0</v>
      </c>
      <c r="DU984">
        <f t="shared" ref="DU984:DU992" si="2546">IF($C984&lt;&gt;"",IF(BI984&gt;0,1,0),0)</f>
        <v>0</v>
      </c>
      <c r="DV984">
        <f t="shared" ref="DV984:DV992" si="2547">IF($C984&lt;&gt;"",IF(BJ984&gt;0,1,0),0)</f>
        <v>0</v>
      </c>
      <c r="DW984">
        <f t="shared" ref="DW984:DW992" si="2548">IF($C984&lt;&gt;"",IF(BK984&gt;0,1,0),0)</f>
        <v>0</v>
      </c>
      <c r="DX984">
        <f t="shared" ref="DX984:DZ991" si="2549">IF($C984&lt;&gt;"",IF(BL983&gt;0,1,0),0)</f>
        <v>0</v>
      </c>
      <c r="DY984">
        <f t="shared" si="2549"/>
        <v>0</v>
      </c>
      <c r="DZ984">
        <f t="shared" si="2549"/>
        <v>0</v>
      </c>
    </row>
    <row r="985" spans="1:130">
      <c r="A985" s="106"/>
      <c r="B985" s="59" t="s">
        <v>181</v>
      </c>
      <c r="C985" s="96"/>
      <c r="D985" s="60"/>
      <c r="E985" s="60">
        <v>0</v>
      </c>
      <c r="F985" s="60">
        <v>0</v>
      </c>
      <c r="G985" s="60">
        <v>0</v>
      </c>
      <c r="H985" s="60">
        <v>0</v>
      </c>
      <c r="I985" s="60">
        <v>0</v>
      </c>
      <c r="J985" s="60">
        <v>0</v>
      </c>
      <c r="K985" s="60">
        <v>0</v>
      </c>
      <c r="L985" s="60">
        <v>0</v>
      </c>
      <c r="M985" s="60">
        <v>0</v>
      </c>
      <c r="N985" s="60">
        <v>0</v>
      </c>
      <c r="O985" s="60">
        <v>0</v>
      </c>
      <c r="P985" s="60">
        <v>0</v>
      </c>
      <c r="Q985" s="60">
        <v>0</v>
      </c>
      <c r="R985" s="60">
        <v>0</v>
      </c>
      <c r="S985" s="60">
        <v>0</v>
      </c>
      <c r="T985" s="60">
        <v>0</v>
      </c>
      <c r="U985" s="60">
        <v>0</v>
      </c>
      <c r="V985" s="60">
        <v>0</v>
      </c>
      <c r="W985" s="60">
        <v>0</v>
      </c>
      <c r="X985" s="60">
        <v>0</v>
      </c>
      <c r="Y985" s="60">
        <v>0</v>
      </c>
      <c r="Z985" s="60">
        <v>0</v>
      </c>
      <c r="AA985" s="60">
        <v>0</v>
      </c>
      <c r="AB985" s="60">
        <v>0</v>
      </c>
      <c r="AC985" s="60">
        <v>0</v>
      </c>
      <c r="AD985" s="60">
        <v>0</v>
      </c>
      <c r="AE985" s="34">
        <v>0</v>
      </c>
      <c r="AF985" s="34">
        <v>0</v>
      </c>
      <c r="AG985" s="34">
        <v>0</v>
      </c>
      <c r="AH985" s="34">
        <v>0</v>
      </c>
      <c r="AI985" s="34">
        <v>0</v>
      </c>
      <c r="AJ985" s="34">
        <v>9.65</v>
      </c>
      <c r="AK985" s="34">
        <v>0</v>
      </c>
      <c r="AL985" s="34">
        <v>0</v>
      </c>
      <c r="AM985" s="34">
        <v>0</v>
      </c>
      <c r="AN985" s="34">
        <v>0</v>
      </c>
      <c r="AO985" s="34">
        <v>0</v>
      </c>
      <c r="AP985" s="34">
        <v>0</v>
      </c>
      <c r="AQ985" s="34">
        <v>0</v>
      </c>
      <c r="AR985" s="34">
        <v>0</v>
      </c>
      <c r="AS985" s="34">
        <v>0</v>
      </c>
      <c r="AT985" s="34">
        <v>0</v>
      </c>
      <c r="AU985" s="34">
        <v>0</v>
      </c>
      <c r="AV985" s="34">
        <v>0</v>
      </c>
      <c r="AW985" s="34">
        <v>0</v>
      </c>
      <c r="AX985" s="34">
        <v>0</v>
      </c>
      <c r="AY985" s="34">
        <v>0</v>
      </c>
      <c r="AZ985" s="34">
        <v>0</v>
      </c>
      <c r="BA985" s="34">
        <v>0</v>
      </c>
      <c r="BB985" s="34">
        <v>0</v>
      </c>
      <c r="BC985" s="34">
        <v>0</v>
      </c>
      <c r="BD985" s="34">
        <v>0</v>
      </c>
      <c r="BE985" s="34">
        <v>0</v>
      </c>
      <c r="BF985" s="34">
        <v>0</v>
      </c>
      <c r="BG985" s="34">
        <v>0</v>
      </c>
      <c r="BH985" s="34">
        <v>0</v>
      </c>
      <c r="BI985" s="34">
        <v>0</v>
      </c>
      <c r="BJ985" s="118">
        <v>0</v>
      </c>
      <c r="BK985" s="118">
        <v>0</v>
      </c>
      <c r="BL985" s="118">
        <v>0</v>
      </c>
      <c r="BM985" s="118">
        <v>0</v>
      </c>
      <c r="BN985" s="118">
        <v>0</v>
      </c>
      <c r="BO985" s="103"/>
      <c r="BP985">
        <f t="shared" si="2489"/>
        <v>0</v>
      </c>
      <c r="BQ985">
        <f t="shared" si="2490"/>
        <v>0</v>
      </c>
      <c r="BR985">
        <f t="shared" si="2491"/>
        <v>0</v>
      </c>
      <c r="BS985">
        <f t="shared" si="2492"/>
        <v>0</v>
      </c>
      <c r="BT985">
        <f t="shared" si="2493"/>
        <v>0</v>
      </c>
      <c r="BU985">
        <f t="shared" si="2494"/>
        <v>0</v>
      </c>
      <c r="BV985">
        <f t="shared" si="2495"/>
        <v>0</v>
      </c>
      <c r="BW985">
        <f t="shared" si="2496"/>
        <v>0</v>
      </c>
      <c r="BX985">
        <f t="shared" si="2497"/>
        <v>0</v>
      </c>
      <c r="BY985">
        <f t="shared" si="2498"/>
        <v>0</v>
      </c>
      <c r="BZ985">
        <f t="shared" si="2499"/>
        <v>0</v>
      </c>
      <c r="CA985">
        <f t="shared" si="2500"/>
        <v>0</v>
      </c>
      <c r="CB985">
        <f t="shared" si="2501"/>
        <v>0</v>
      </c>
      <c r="CC985">
        <f t="shared" si="2502"/>
        <v>0</v>
      </c>
      <c r="CD985">
        <f t="shared" si="2503"/>
        <v>0</v>
      </c>
      <c r="CE985">
        <f t="shared" si="2504"/>
        <v>0</v>
      </c>
      <c r="CF985">
        <f t="shared" si="2505"/>
        <v>0</v>
      </c>
      <c r="CG985">
        <f t="shared" si="2506"/>
        <v>0</v>
      </c>
      <c r="CH985">
        <f t="shared" si="2507"/>
        <v>0</v>
      </c>
      <c r="CI985">
        <f t="shared" si="2508"/>
        <v>0</v>
      </c>
      <c r="CJ985">
        <f t="shared" si="2509"/>
        <v>0</v>
      </c>
      <c r="CK985">
        <f t="shared" si="2510"/>
        <v>0</v>
      </c>
      <c r="CL985">
        <f t="shared" si="2511"/>
        <v>0</v>
      </c>
      <c r="CM985">
        <f t="shared" si="2512"/>
        <v>0</v>
      </c>
      <c r="CN985">
        <f t="shared" si="2513"/>
        <v>0</v>
      </c>
      <c r="CO985">
        <f t="shared" si="2514"/>
        <v>0</v>
      </c>
      <c r="CP985">
        <f t="shared" si="2515"/>
        <v>0</v>
      </c>
      <c r="CQ985">
        <f t="shared" si="2516"/>
        <v>0</v>
      </c>
      <c r="CR985">
        <f t="shared" si="2517"/>
        <v>0</v>
      </c>
      <c r="CS985">
        <f t="shared" si="2518"/>
        <v>0</v>
      </c>
      <c r="CT985">
        <f t="shared" si="2519"/>
        <v>0</v>
      </c>
      <c r="CU985">
        <f t="shared" si="2520"/>
        <v>0</v>
      </c>
      <c r="CV985">
        <f t="shared" si="2521"/>
        <v>0</v>
      </c>
      <c r="CW985">
        <f t="shared" si="2522"/>
        <v>0</v>
      </c>
      <c r="CX985">
        <f t="shared" si="2523"/>
        <v>0</v>
      </c>
      <c r="CY985">
        <f t="shared" si="2524"/>
        <v>0</v>
      </c>
      <c r="CZ985">
        <f t="shared" si="2525"/>
        <v>0</v>
      </c>
      <c r="DA985">
        <f t="shared" si="2526"/>
        <v>0</v>
      </c>
      <c r="DB985">
        <f t="shared" si="2527"/>
        <v>0</v>
      </c>
      <c r="DC985">
        <f t="shared" si="2528"/>
        <v>0</v>
      </c>
      <c r="DD985">
        <f t="shared" si="2529"/>
        <v>0</v>
      </c>
      <c r="DE985">
        <f t="shared" si="2530"/>
        <v>0</v>
      </c>
      <c r="DF985">
        <f t="shared" si="2531"/>
        <v>0</v>
      </c>
      <c r="DG985">
        <f t="shared" si="2532"/>
        <v>0</v>
      </c>
      <c r="DH985">
        <f t="shared" si="2533"/>
        <v>0</v>
      </c>
      <c r="DI985">
        <f t="shared" si="2534"/>
        <v>0</v>
      </c>
      <c r="DJ985">
        <f t="shared" si="2535"/>
        <v>0</v>
      </c>
      <c r="DK985">
        <f t="shared" si="2536"/>
        <v>0</v>
      </c>
      <c r="DL985">
        <f t="shared" si="2537"/>
        <v>0</v>
      </c>
      <c r="DM985">
        <f t="shared" si="2538"/>
        <v>0</v>
      </c>
      <c r="DN985">
        <f t="shared" si="2539"/>
        <v>0</v>
      </c>
      <c r="DO985">
        <f t="shared" si="2540"/>
        <v>0</v>
      </c>
      <c r="DP985">
        <f t="shared" si="2541"/>
        <v>0</v>
      </c>
      <c r="DQ985">
        <f t="shared" si="2542"/>
        <v>0</v>
      </c>
      <c r="DR985">
        <f t="shared" si="2543"/>
        <v>0</v>
      </c>
      <c r="DS985">
        <f t="shared" si="2544"/>
        <v>0</v>
      </c>
      <c r="DT985">
        <f t="shared" si="2545"/>
        <v>0</v>
      </c>
      <c r="DU985">
        <f t="shared" si="2546"/>
        <v>0</v>
      </c>
      <c r="DV985">
        <f t="shared" si="2547"/>
        <v>0</v>
      </c>
      <c r="DW985">
        <f t="shared" si="2548"/>
        <v>0</v>
      </c>
      <c r="DX985">
        <f t="shared" si="2549"/>
        <v>0</v>
      </c>
      <c r="DY985">
        <f t="shared" si="2549"/>
        <v>0</v>
      </c>
      <c r="DZ985">
        <f t="shared" si="2549"/>
        <v>0</v>
      </c>
    </row>
    <row r="986" spans="1:130">
      <c r="A986" s="106"/>
      <c r="B986" s="59" t="s">
        <v>199</v>
      </c>
      <c r="C986" s="96"/>
      <c r="D986" s="60"/>
      <c r="E986" s="60">
        <v>0</v>
      </c>
      <c r="F986" s="60">
        <v>0</v>
      </c>
      <c r="G986" s="60">
        <v>0</v>
      </c>
      <c r="H986" s="60">
        <v>0</v>
      </c>
      <c r="I986" s="60">
        <v>0</v>
      </c>
      <c r="J986" s="60">
        <v>0</v>
      </c>
      <c r="K986" s="60">
        <v>0</v>
      </c>
      <c r="L986" s="60">
        <v>0</v>
      </c>
      <c r="M986" s="60">
        <v>0</v>
      </c>
      <c r="N986" s="60">
        <v>0</v>
      </c>
      <c r="O986" s="60">
        <v>0</v>
      </c>
      <c r="P986" s="60">
        <v>0</v>
      </c>
      <c r="Q986" s="60">
        <v>0</v>
      </c>
      <c r="R986" s="60">
        <v>0</v>
      </c>
      <c r="S986" s="60">
        <v>0</v>
      </c>
      <c r="T986" s="60">
        <v>0</v>
      </c>
      <c r="U986" s="60">
        <v>0</v>
      </c>
      <c r="V986" s="60">
        <v>0</v>
      </c>
      <c r="W986" s="60">
        <v>0</v>
      </c>
      <c r="X986" s="60">
        <v>0</v>
      </c>
      <c r="Y986" s="60">
        <v>0</v>
      </c>
      <c r="Z986" s="60">
        <v>0</v>
      </c>
      <c r="AA986" s="60">
        <v>0</v>
      </c>
      <c r="AB986" s="60">
        <v>0</v>
      </c>
      <c r="AC986" s="60">
        <v>0</v>
      </c>
      <c r="AD986" s="60">
        <v>0</v>
      </c>
      <c r="AE986" s="34">
        <v>0</v>
      </c>
      <c r="AF986" s="34">
        <v>2</v>
      </c>
      <c r="AG986" s="34">
        <v>1</v>
      </c>
      <c r="AH986" s="34">
        <v>4</v>
      </c>
      <c r="AI986" s="34">
        <v>4</v>
      </c>
      <c r="AJ986" s="34">
        <v>0</v>
      </c>
      <c r="AK986" s="34">
        <v>0</v>
      </c>
      <c r="AL986" s="34">
        <v>0</v>
      </c>
      <c r="AM986" s="34">
        <v>0</v>
      </c>
      <c r="AN986" s="34">
        <v>0</v>
      </c>
      <c r="AO986" s="34">
        <v>0</v>
      </c>
      <c r="AP986" s="34">
        <v>0</v>
      </c>
      <c r="AQ986" s="34">
        <v>0</v>
      </c>
      <c r="AR986" s="34">
        <v>0</v>
      </c>
      <c r="AS986" s="34">
        <v>0</v>
      </c>
      <c r="AT986" s="34">
        <v>0</v>
      </c>
      <c r="AU986" s="34">
        <v>0</v>
      </c>
      <c r="AV986" s="34">
        <v>0</v>
      </c>
      <c r="AW986" s="34">
        <v>0</v>
      </c>
      <c r="AX986" s="34">
        <v>0</v>
      </c>
      <c r="AY986" s="34">
        <v>0</v>
      </c>
      <c r="AZ986" s="34">
        <v>0</v>
      </c>
      <c r="BA986" s="34">
        <v>0</v>
      </c>
      <c r="BB986" s="34">
        <v>0</v>
      </c>
      <c r="BC986" s="34">
        <v>0</v>
      </c>
      <c r="BD986" s="34">
        <v>0</v>
      </c>
      <c r="BE986" s="34">
        <v>0</v>
      </c>
      <c r="BF986" s="34">
        <v>0</v>
      </c>
      <c r="BG986" s="34">
        <v>0</v>
      </c>
      <c r="BH986" s="34">
        <v>0</v>
      </c>
      <c r="BI986" s="34">
        <v>0</v>
      </c>
      <c r="BJ986" s="118">
        <v>0</v>
      </c>
      <c r="BK986" s="118">
        <v>0</v>
      </c>
      <c r="BL986" s="118">
        <v>0</v>
      </c>
      <c r="BM986" s="118">
        <v>0</v>
      </c>
      <c r="BN986" s="118">
        <v>0</v>
      </c>
      <c r="BO986" s="103"/>
      <c r="BP986">
        <f t="shared" si="2489"/>
        <v>0</v>
      </c>
      <c r="BQ986">
        <f t="shared" si="2490"/>
        <v>0</v>
      </c>
      <c r="BR986">
        <f t="shared" si="2491"/>
        <v>0</v>
      </c>
      <c r="BS986">
        <f t="shared" si="2492"/>
        <v>0</v>
      </c>
      <c r="BT986">
        <f t="shared" si="2493"/>
        <v>0</v>
      </c>
      <c r="BU986">
        <f t="shared" si="2494"/>
        <v>0</v>
      </c>
      <c r="BV986">
        <f t="shared" si="2495"/>
        <v>0</v>
      </c>
      <c r="BW986">
        <f t="shared" si="2496"/>
        <v>0</v>
      </c>
      <c r="BX986">
        <f t="shared" si="2497"/>
        <v>0</v>
      </c>
      <c r="BY986">
        <f t="shared" si="2498"/>
        <v>0</v>
      </c>
      <c r="BZ986">
        <f t="shared" si="2499"/>
        <v>0</v>
      </c>
      <c r="CA986">
        <f t="shared" si="2500"/>
        <v>0</v>
      </c>
      <c r="CB986">
        <f t="shared" si="2501"/>
        <v>0</v>
      </c>
      <c r="CC986">
        <f t="shared" si="2502"/>
        <v>0</v>
      </c>
      <c r="CD986">
        <f t="shared" si="2503"/>
        <v>0</v>
      </c>
      <c r="CE986">
        <f t="shared" si="2504"/>
        <v>0</v>
      </c>
      <c r="CF986">
        <f t="shared" si="2505"/>
        <v>0</v>
      </c>
      <c r="CG986">
        <f t="shared" si="2506"/>
        <v>0</v>
      </c>
      <c r="CH986">
        <f t="shared" si="2507"/>
        <v>0</v>
      </c>
      <c r="CI986">
        <f t="shared" si="2508"/>
        <v>0</v>
      </c>
      <c r="CJ986">
        <f t="shared" si="2509"/>
        <v>0</v>
      </c>
      <c r="CK986">
        <f t="shared" si="2510"/>
        <v>0</v>
      </c>
      <c r="CL986">
        <f t="shared" si="2511"/>
        <v>0</v>
      </c>
      <c r="CM986">
        <f t="shared" si="2512"/>
        <v>0</v>
      </c>
      <c r="CN986">
        <f t="shared" si="2513"/>
        <v>0</v>
      </c>
      <c r="CO986">
        <f t="shared" si="2514"/>
        <v>0</v>
      </c>
      <c r="CP986">
        <f t="shared" si="2515"/>
        <v>0</v>
      </c>
      <c r="CQ986">
        <f t="shared" si="2516"/>
        <v>0</v>
      </c>
      <c r="CR986">
        <f t="shared" si="2517"/>
        <v>0</v>
      </c>
      <c r="CS986">
        <f t="shared" si="2518"/>
        <v>0</v>
      </c>
      <c r="CT986">
        <f t="shared" si="2519"/>
        <v>0</v>
      </c>
      <c r="CU986">
        <f t="shared" si="2520"/>
        <v>0</v>
      </c>
      <c r="CV986">
        <f t="shared" si="2521"/>
        <v>0</v>
      </c>
      <c r="CW986">
        <f t="shared" si="2522"/>
        <v>0</v>
      </c>
      <c r="CX986">
        <f t="shared" si="2523"/>
        <v>0</v>
      </c>
      <c r="CY986">
        <f t="shared" si="2524"/>
        <v>0</v>
      </c>
      <c r="CZ986">
        <f t="shared" si="2525"/>
        <v>0</v>
      </c>
      <c r="DA986">
        <f t="shared" si="2526"/>
        <v>0</v>
      </c>
      <c r="DB986">
        <f t="shared" si="2527"/>
        <v>0</v>
      </c>
      <c r="DC986">
        <f t="shared" si="2528"/>
        <v>0</v>
      </c>
      <c r="DD986">
        <f t="shared" si="2529"/>
        <v>0</v>
      </c>
      <c r="DE986">
        <f t="shared" si="2530"/>
        <v>0</v>
      </c>
      <c r="DF986">
        <f t="shared" si="2531"/>
        <v>0</v>
      </c>
      <c r="DG986">
        <f t="shared" si="2532"/>
        <v>0</v>
      </c>
      <c r="DH986">
        <f t="shared" si="2533"/>
        <v>0</v>
      </c>
      <c r="DI986">
        <f t="shared" si="2534"/>
        <v>0</v>
      </c>
      <c r="DJ986">
        <f t="shared" si="2535"/>
        <v>0</v>
      </c>
      <c r="DK986">
        <f t="shared" si="2536"/>
        <v>0</v>
      </c>
      <c r="DL986">
        <f t="shared" si="2537"/>
        <v>0</v>
      </c>
      <c r="DM986">
        <f t="shared" si="2538"/>
        <v>0</v>
      </c>
      <c r="DN986">
        <f t="shared" si="2539"/>
        <v>0</v>
      </c>
      <c r="DO986">
        <f t="shared" si="2540"/>
        <v>0</v>
      </c>
      <c r="DP986">
        <f t="shared" si="2541"/>
        <v>0</v>
      </c>
      <c r="DQ986">
        <f t="shared" si="2542"/>
        <v>0</v>
      </c>
      <c r="DR986">
        <f t="shared" si="2543"/>
        <v>0</v>
      </c>
      <c r="DS986">
        <f t="shared" si="2544"/>
        <v>0</v>
      </c>
      <c r="DT986">
        <f t="shared" si="2545"/>
        <v>0</v>
      </c>
      <c r="DU986">
        <f t="shared" si="2546"/>
        <v>0</v>
      </c>
      <c r="DV986">
        <f t="shared" si="2547"/>
        <v>0</v>
      </c>
      <c r="DW986">
        <f t="shared" si="2548"/>
        <v>0</v>
      </c>
      <c r="DX986">
        <f t="shared" si="2549"/>
        <v>0</v>
      </c>
      <c r="DY986">
        <f t="shared" si="2549"/>
        <v>0</v>
      </c>
      <c r="DZ986">
        <f t="shared" si="2549"/>
        <v>0</v>
      </c>
    </row>
    <row r="987" spans="1:130">
      <c r="A987" s="106"/>
      <c r="B987" s="19" t="s">
        <v>2</v>
      </c>
      <c r="C987" s="96"/>
      <c r="D987" s="60"/>
      <c r="E987" s="60">
        <v>0</v>
      </c>
      <c r="F987" s="60">
        <v>0</v>
      </c>
      <c r="G987" s="60">
        <v>0</v>
      </c>
      <c r="H987" s="60">
        <v>0</v>
      </c>
      <c r="I987" s="60">
        <v>0</v>
      </c>
      <c r="J987" s="60">
        <v>0</v>
      </c>
      <c r="K987" s="60">
        <v>0</v>
      </c>
      <c r="L987" s="60">
        <v>0</v>
      </c>
      <c r="M987" s="60">
        <v>0</v>
      </c>
      <c r="N987" s="60">
        <v>0</v>
      </c>
      <c r="O987" s="60">
        <v>0</v>
      </c>
      <c r="P987" s="60">
        <v>0</v>
      </c>
      <c r="Q987" s="60">
        <v>0</v>
      </c>
      <c r="R987" s="60">
        <v>0</v>
      </c>
      <c r="S987" s="60">
        <v>0</v>
      </c>
      <c r="T987" s="60">
        <v>0</v>
      </c>
      <c r="U987" s="60">
        <v>50</v>
      </c>
      <c r="V987" s="60">
        <v>20</v>
      </c>
      <c r="W987" s="73">
        <v>16</v>
      </c>
      <c r="X987" s="60">
        <v>30</v>
      </c>
      <c r="Y987" s="60">
        <v>66</v>
      </c>
      <c r="Z987" s="60">
        <v>68</v>
      </c>
      <c r="AA987" s="41" t="s">
        <v>16</v>
      </c>
      <c r="AB987" s="60">
        <v>34</v>
      </c>
      <c r="AC987" s="34"/>
      <c r="AD987" s="34">
        <v>95</v>
      </c>
      <c r="AE987" s="34"/>
      <c r="AF987" s="34"/>
      <c r="AG987" s="34"/>
      <c r="AH987" s="34"/>
      <c r="AI987" s="34"/>
      <c r="AJ987" s="34">
        <v>163</v>
      </c>
      <c r="AK987" s="34"/>
      <c r="AL987" s="34">
        <v>41</v>
      </c>
      <c r="AM987" s="41" t="s">
        <v>16</v>
      </c>
      <c r="AN987" s="34">
        <v>39</v>
      </c>
      <c r="AO987" s="34"/>
      <c r="AP987" s="34"/>
      <c r="AQ987" s="34"/>
      <c r="AR987" s="41" t="s">
        <v>16</v>
      </c>
      <c r="AS987" s="34">
        <v>180</v>
      </c>
      <c r="AT987" s="34">
        <v>3</v>
      </c>
      <c r="AU987" s="34"/>
      <c r="AV987" s="34"/>
      <c r="AW987" s="34"/>
      <c r="AX987" s="41" t="s">
        <v>16</v>
      </c>
      <c r="AY987" s="34">
        <v>363</v>
      </c>
      <c r="AZ987" s="41" t="s">
        <v>16</v>
      </c>
      <c r="BA987" s="34">
        <v>0</v>
      </c>
      <c r="BB987" s="34">
        <v>0</v>
      </c>
      <c r="BC987" s="34">
        <v>0</v>
      </c>
      <c r="BD987" s="34">
        <v>0</v>
      </c>
      <c r="BE987" s="34">
        <v>0</v>
      </c>
      <c r="BF987" s="34">
        <v>0</v>
      </c>
      <c r="BG987" s="34">
        <v>0</v>
      </c>
      <c r="BH987" s="34">
        <v>0</v>
      </c>
      <c r="BI987" s="34">
        <v>0</v>
      </c>
      <c r="BJ987" s="118">
        <v>0</v>
      </c>
      <c r="BK987" s="118">
        <v>0</v>
      </c>
      <c r="BL987" s="118">
        <v>1.665</v>
      </c>
      <c r="BM987" s="118">
        <v>2.2000000000000002</v>
      </c>
      <c r="BN987" s="118">
        <v>0</v>
      </c>
      <c r="BO987" s="103"/>
      <c r="BP987">
        <f t="shared" si="2489"/>
        <v>0</v>
      </c>
      <c r="BQ987">
        <f t="shared" si="2490"/>
        <v>0</v>
      </c>
      <c r="BR987">
        <f t="shared" si="2491"/>
        <v>0</v>
      </c>
      <c r="BS987">
        <f t="shared" si="2492"/>
        <v>0</v>
      </c>
      <c r="BT987">
        <f t="shared" si="2493"/>
        <v>0</v>
      </c>
      <c r="BU987">
        <f t="shared" si="2494"/>
        <v>0</v>
      </c>
      <c r="BV987">
        <f t="shared" si="2495"/>
        <v>0</v>
      </c>
      <c r="BW987">
        <f t="shared" si="2496"/>
        <v>0</v>
      </c>
      <c r="BX987">
        <f t="shared" si="2497"/>
        <v>0</v>
      </c>
      <c r="BY987">
        <f t="shared" si="2498"/>
        <v>0</v>
      </c>
      <c r="BZ987">
        <f t="shared" si="2499"/>
        <v>0</v>
      </c>
      <c r="CA987">
        <f t="shared" si="2500"/>
        <v>0</v>
      </c>
      <c r="CB987">
        <f t="shared" si="2501"/>
        <v>0</v>
      </c>
      <c r="CC987">
        <f t="shared" si="2502"/>
        <v>0</v>
      </c>
      <c r="CD987">
        <f t="shared" si="2503"/>
        <v>0</v>
      </c>
      <c r="CE987">
        <f t="shared" si="2504"/>
        <v>0</v>
      </c>
      <c r="CF987">
        <f t="shared" si="2505"/>
        <v>0</v>
      </c>
      <c r="CG987">
        <f t="shared" si="2506"/>
        <v>0</v>
      </c>
      <c r="CH987">
        <f t="shared" si="2507"/>
        <v>0</v>
      </c>
      <c r="CI987">
        <f t="shared" si="2508"/>
        <v>0</v>
      </c>
      <c r="CJ987">
        <f t="shared" si="2509"/>
        <v>0</v>
      </c>
      <c r="CK987">
        <f t="shared" si="2510"/>
        <v>0</v>
      </c>
      <c r="CL987">
        <f t="shared" si="2511"/>
        <v>0</v>
      </c>
      <c r="CM987">
        <f t="shared" si="2512"/>
        <v>0</v>
      </c>
      <c r="CN987">
        <f t="shared" si="2513"/>
        <v>0</v>
      </c>
      <c r="CO987">
        <f t="shared" si="2514"/>
        <v>0</v>
      </c>
      <c r="CP987">
        <f t="shared" si="2515"/>
        <v>0</v>
      </c>
      <c r="CQ987">
        <f t="shared" si="2516"/>
        <v>0</v>
      </c>
      <c r="CR987">
        <f t="shared" si="2517"/>
        <v>0</v>
      </c>
      <c r="CS987">
        <f t="shared" si="2518"/>
        <v>0</v>
      </c>
      <c r="CT987">
        <f t="shared" si="2519"/>
        <v>0</v>
      </c>
      <c r="CU987">
        <f t="shared" si="2520"/>
        <v>0</v>
      </c>
      <c r="CV987">
        <f t="shared" si="2521"/>
        <v>0</v>
      </c>
      <c r="CW987">
        <f t="shared" si="2522"/>
        <v>0</v>
      </c>
      <c r="CX987">
        <f t="shared" si="2523"/>
        <v>0</v>
      </c>
      <c r="CY987">
        <f t="shared" si="2524"/>
        <v>0</v>
      </c>
      <c r="CZ987">
        <f t="shared" si="2525"/>
        <v>0</v>
      </c>
      <c r="DA987">
        <f t="shared" si="2526"/>
        <v>0</v>
      </c>
      <c r="DB987">
        <f t="shared" si="2527"/>
        <v>0</v>
      </c>
      <c r="DC987">
        <f t="shared" si="2528"/>
        <v>0</v>
      </c>
      <c r="DD987">
        <f t="shared" si="2529"/>
        <v>0</v>
      </c>
      <c r="DE987">
        <f t="shared" si="2530"/>
        <v>0</v>
      </c>
      <c r="DF987">
        <f t="shared" si="2531"/>
        <v>0</v>
      </c>
      <c r="DG987">
        <f t="shared" si="2532"/>
        <v>0</v>
      </c>
      <c r="DH987">
        <f t="shared" si="2533"/>
        <v>0</v>
      </c>
      <c r="DI987">
        <f t="shared" si="2534"/>
        <v>0</v>
      </c>
      <c r="DJ987">
        <f t="shared" si="2535"/>
        <v>0</v>
      </c>
      <c r="DK987">
        <f t="shared" si="2536"/>
        <v>0</v>
      </c>
      <c r="DL987">
        <f t="shared" si="2537"/>
        <v>0</v>
      </c>
      <c r="DM987">
        <f t="shared" si="2538"/>
        <v>0</v>
      </c>
      <c r="DN987">
        <f t="shared" si="2539"/>
        <v>0</v>
      </c>
      <c r="DO987">
        <f t="shared" si="2540"/>
        <v>0</v>
      </c>
      <c r="DP987">
        <f t="shared" si="2541"/>
        <v>0</v>
      </c>
      <c r="DQ987">
        <f t="shared" si="2542"/>
        <v>0</v>
      </c>
      <c r="DR987">
        <f t="shared" si="2543"/>
        <v>0</v>
      </c>
      <c r="DS987">
        <f t="shared" si="2544"/>
        <v>0</v>
      </c>
      <c r="DT987">
        <f t="shared" si="2545"/>
        <v>0</v>
      </c>
      <c r="DU987">
        <f t="shared" si="2546"/>
        <v>0</v>
      </c>
      <c r="DV987">
        <f t="shared" si="2547"/>
        <v>0</v>
      </c>
      <c r="DW987">
        <f t="shared" si="2548"/>
        <v>0</v>
      </c>
      <c r="DX987">
        <f t="shared" si="2549"/>
        <v>0</v>
      </c>
      <c r="DY987">
        <f t="shared" si="2549"/>
        <v>0</v>
      </c>
      <c r="DZ987">
        <f t="shared" si="2549"/>
        <v>0</v>
      </c>
    </row>
    <row r="988" spans="1:130">
      <c r="A988" s="106"/>
      <c r="B988" s="19" t="s">
        <v>202</v>
      </c>
      <c r="C988" s="96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73"/>
      <c r="X988" s="60"/>
      <c r="Y988" s="60"/>
      <c r="Z988" s="60"/>
      <c r="AA988" s="41"/>
      <c r="AB988" s="60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41"/>
      <c r="AN988" s="34"/>
      <c r="AO988" s="34"/>
      <c r="AP988" s="34"/>
      <c r="AQ988" s="34"/>
      <c r="AR988" s="41"/>
      <c r="AS988" s="34"/>
      <c r="AT988" s="34"/>
      <c r="AU988" s="34"/>
      <c r="AV988" s="34"/>
      <c r="AW988" s="34"/>
      <c r="AX988" s="41"/>
      <c r="AY988" s="34">
        <v>22</v>
      </c>
      <c r="AZ988" s="34">
        <v>0</v>
      </c>
      <c r="BA988" s="34">
        <v>0</v>
      </c>
      <c r="BB988" s="34">
        <v>0</v>
      </c>
      <c r="BC988" s="34">
        <v>0</v>
      </c>
      <c r="BD988" s="34">
        <v>0</v>
      </c>
      <c r="BE988" s="43">
        <v>0</v>
      </c>
      <c r="BF988" s="34">
        <v>0</v>
      </c>
      <c r="BG988" s="34">
        <v>0</v>
      </c>
      <c r="BH988" s="34">
        <v>3</v>
      </c>
      <c r="BI988" s="34">
        <v>0</v>
      </c>
      <c r="BJ988" s="118">
        <v>0</v>
      </c>
      <c r="BK988" s="118">
        <v>0</v>
      </c>
      <c r="BL988" s="118">
        <v>1.8049999999999999</v>
      </c>
      <c r="BM988" s="118">
        <v>5.7</v>
      </c>
      <c r="BN988" s="118">
        <v>0</v>
      </c>
      <c r="BO988" s="103"/>
      <c r="BP988">
        <f t="shared" si="2489"/>
        <v>0</v>
      </c>
      <c r="BQ988">
        <f t="shared" si="2490"/>
        <v>0</v>
      </c>
      <c r="BR988">
        <f t="shared" si="2491"/>
        <v>0</v>
      </c>
      <c r="BS988">
        <f t="shared" si="2492"/>
        <v>0</v>
      </c>
      <c r="BT988">
        <f t="shared" si="2493"/>
        <v>0</v>
      </c>
      <c r="BU988">
        <f t="shared" si="2494"/>
        <v>0</v>
      </c>
      <c r="BV988">
        <f t="shared" si="2495"/>
        <v>0</v>
      </c>
      <c r="BW988">
        <f t="shared" si="2496"/>
        <v>0</v>
      </c>
      <c r="BX988">
        <f t="shared" si="2497"/>
        <v>0</v>
      </c>
      <c r="BY988">
        <f t="shared" si="2498"/>
        <v>0</v>
      </c>
      <c r="BZ988">
        <f t="shared" si="2499"/>
        <v>0</v>
      </c>
      <c r="CA988">
        <f t="shared" si="2500"/>
        <v>0</v>
      </c>
      <c r="CB988">
        <f t="shared" si="2501"/>
        <v>0</v>
      </c>
      <c r="CC988">
        <f t="shared" si="2502"/>
        <v>0</v>
      </c>
      <c r="CD988">
        <f t="shared" si="2503"/>
        <v>0</v>
      </c>
      <c r="CE988">
        <f t="shared" si="2504"/>
        <v>0</v>
      </c>
      <c r="CF988">
        <f t="shared" si="2505"/>
        <v>0</v>
      </c>
      <c r="CG988">
        <f t="shared" si="2506"/>
        <v>0</v>
      </c>
      <c r="CH988">
        <f t="shared" si="2507"/>
        <v>0</v>
      </c>
      <c r="CI988">
        <f t="shared" si="2508"/>
        <v>0</v>
      </c>
      <c r="CJ988">
        <f t="shared" si="2509"/>
        <v>0</v>
      </c>
      <c r="CK988">
        <f t="shared" si="2510"/>
        <v>0</v>
      </c>
      <c r="CL988">
        <f t="shared" si="2511"/>
        <v>0</v>
      </c>
      <c r="CM988">
        <f t="shared" si="2512"/>
        <v>0</v>
      </c>
      <c r="CN988">
        <f t="shared" si="2513"/>
        <v>0</v>
      </c>
      <c r="CO988">
        <f t="shared" si="2514"/>
        <v>0</v>
      </c>
      <c r="CP988">
        <f t="shared" si="2515"/>
        <v>0</v>
      </c>
      <c r="CQ988">
        <f t="shared" si="2516"/>
        <v>0</v>
      </c>
      <c r="CR988">
        <f t="shared" si="2517"/>
        <v>0</v>
      </c>
      <c r="CS988">
        <f t="shared" si="2518"/>
        <v>0</v>
      </c>
      <c r="CT988">
        <f t="shared" si="2519"/>
        <v>0</v>
      </c>
      <c r="CU988">
        <f t="shared" si="2520"/>
        <v>0</v>
      </c>
      <c r="CV988">
        <f t="shared" si="2521"/>
        <v>0</v>
      </c>
      <c r="CW988">
        <f t="shared" si="2522"/>
        <v>0</v>
      </c>
      <c r="CX988">
        <f t="shared" si="2523"/>
        <v>0</v>
      </c>
      <c r="CY988">
        <f t="shared" si="2524"/>
        <v>0</v>
      </c>
      <c r="CZ988">
        <f t="shared" si="2525"/>
        <v>0</v>
      </c>
      <c r="DA988">
        <f t="shared" si="2526"/>
        <v>0</v>
      </c>
      <c r="DB988">
        <f t="shared" si="2527"/>
        <v>0</v>
      </c>
      <c r="DC988">
        <f t="shared" si="2528"/>
        <v>0</v>
      </c>
      <c r="DD988">
        <f t="shared" si="2529"/>
        <v>0</v>
      </c>
      <c r="DE988">
        <f t="shared" si="2530"/>
        <v>0</v>
      </c>
      <c r="DF988">
        <f t="shared" si="2531"/>
        <v>0</v>
      </c>
      <c r="DG988">
        <f t="shared" si="2532"/>
        <v>0</v>
      </c>
      <c r="DH988">
        <f t="shared" si="2533"/>
        <v>0</v>
      </c>
      <c r="DI988">
        <f t="shared" si="2534"/>
        <v>0</v>
      </c>
      <c r="DJ988">
        <f t="shared" si="2535"/>
        <v>0</v>
      </c>
      <c r="DK988">
        <f t="shared" si="2536"/>
        <v>0</v>
      </c>
      <c r="DL988">
        <f t="shared" si="2537"/>
        <v>0</v>
      </c>
      <c r="DM988">
        <f t="shared" si="2538"/>
        <v>0</v>
      </c>
      <c r="DN988">
        <f t="shared" si="2539"/>
        <v>0</v>
      </c>
      <c r="DO988">
        <f t="shared" si="2540"/>
        <v>0</v>
      </c>
      <c r="DP988">
        <f t="shared" si="2541"/>
        <v>0</v>
      </c>
      <c r="DQ988">
        <f t="shared" si="2542"/>
        <v>0</v>
      </c>
      <c r="DR988">
        <f t="shared" si="2543"/>
        <v>0</v>
      </c>
      <c r="DS988">
        <f t="shared" si="2544"/>
        <v>0</v>
      </c>
      <c r="DT988">
        <f t="shared" si="2545"/>
        <v>0</v>
      </c>
      <c r="DU988">
        <f t="shared" si="2546"/>
        <v>0</v>
      </c>
      <c r="DV988">
        <f t="shared" si="2547"/>
        <v>0</v>
      </c>
      <c r="DW988">
        <f t="shared" si="2548"/>
        <v>0</v>
      </c>
      <c r="DX988">
        <f t="shared" si="2549"/>
        <v>0</v>
      </c>
      <c r="DY988">
        <f t="shared" si="2549"/>
        <v>0</v>
      </c>
      <c r="DZ988">
        <f t="shared" si="2549"/>
        <v>0</v>
      </c>
    </row>
    <row r="989" spans="1:130">
      <c r="A989" s="106" t="str">
        <f>IF(LEFT(B990,1)&lt;&gt;"",IF(LEFT(B990,1)&lt;&gt;" ",COUNT($A$66:A984)+1,""),"")</f>
        <v/>
      </c>
      <c r="B989" s="59" t="s">
        <v>3</v>
      </c>
      <c r="C989" s="96"/>
      <c r="D989" s="18"/>
      <c r="E989" s="18">
        <v>0</v>
      </c>
      <c r="F989" s="18">
        <v>0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18">
        <v>0</v>
      </c>
      <c r="N989" s="18">
        <v>0</v>
      </c>
      <c r="O989" s="18">
        <v>0</v>
      </c>
      <c r="P989" s="18">
        <v>0</v>
      </c>
      <c r="Q989" s="18">
        <v>0</v>
      </c>
      <c r="R989" s="18">
        <v>0.158</v>
      </c>
      <c r="S989" s="18">
        <v>0.31087999999999999</v>
      </c>
      <c r="T989" s="18">
        <v>0.88865280000000002</v>
      </c>
      <c r="U989" s="18">
        <v>2.5902718999999998</v>
      </c>
      <c r="V989" s="34">
        <v>3.7381792000000003</v>
      </c>
      <c r="W989" s="34">
        <v>9.4643766000000014</v>
      </c>
      <c r="X989" s="34">
        <v>7.9001700999999995</v>
      </c>
      <c r="Y989" s="34">
        <v>14.443417699999999</v>
      </c>
      <c r="Z989" s="34">
        <v>23.005840899999999</v>
      </c>
      <c r="AA989" s="34">
        <v>30.649685399999999</v>
      </c>
      <c r="AB989" s="41" t="s">
        <v>16</v>
      </c>
      <c r="AC989" s="34">
        <v>48.7736424</v>
      </c>
      <c r="AD989" s="41" t="s">
        <v>16</v>
      </c>
      <c r="AE989" s="34">
        <v>66.831211999999994</v>
      </c>
      <c r="AF989" s="34">
        <v>164.04052330000002</v>
      </c>
      <c r="AG989" s="34">
        <v>209.37869699999999</v>
      </c>
      <c r="AH989" s="34">
        <v>255.35612309999999</v>
      </c>
      <c r="AI989" s="34">
        <v>301.32103870000003</v>
      </c>
      <c r="AJ989" s="34">
        <f>318.1169157-AJ987-AJ985</f>
        <v>145.46691569999999</v>
      </c>
      <c r="AK989" s="34">
        <v>194.42584770000002</v>
      </c>
      <c r="AL989" s="34">
        <v>132</v>
      </c>
      <c r="AM989" s="34">
        <v>190.00817760000001</v>
      </c>
      <c r="AN989" s="34">
        <v>16</v>
      </c>
      <c r="AO989" s="34">
        <v>88.464286799999996</v>
      </c>
      <c r="AP989" s="34">
        <v>55.498427599999992</v>
      </c>
      <c r="AQ989" s="34">
        <v>77.304396299999993</v>
      </c>
      <c r="AR989" s="34">
        <v>91.795800799999995</v>
      </c>
      <c r="AS989" s="41" t="s">
        <v>16</v>
      </c>
      <c r="AT989" s="34">
        <v>85.508496099999988</v>
      </c>
      <c r="AU989" s="34">
        <v>96.712177499999996</v>
      </c>
      <c r="AV989" s="34">
        <v>99.841835199999991</v>
      </c>
      <c r="AW989" s="34">
        <v>81.885329799999994</v>
      </c>
      <c r="AX989" s="34">
        <v>85.485364700000005</v>
      </c>
      <c r="AY989" s="41" t="s">
        <v>16</v>
      </c>
      <c r="AZ989" s="34">
        <v>16.061797800000001</v>
      </c>
      <c r="BA989" s="34">
        <v>12.408875199999999</v>
      </c>
      <c r="BB989" s="34">
        <v>11.7044377</v>
      </c>
      <c r="BC989" s="34">
        <v>11.726730699999999</v>
      </c>
      <c r="BD989" s="18">
        <v>11.091284099999999</v>
      </c>
      <c r="BE989" s="25">
        <v>10.0819218</v>
      </c>
      <c r="BF989" s="18">
        <v>10.542499599999999</v>
      </c>
      <c r="BG989" s="18">
        <v>8.4959286999999986</v>
      </c>
      <c r="BH989" s="18">
        <v>8.4230660000000004</v>
      </c>
      <c r="BI989" s="18">
        <v>8.4149999999999991</v>
      </c>
      <c r="BJ989" s="73">
        <v>8.4149999999999991</v>
      </c>
      <c r="BK989" s="73">
        <v>8.5149825999999997</v>
      </c>
      <c r="BL989" s="73">
        <v>13.3618425</v>
      </c>
      <c r="BM989" s="118">
        <v>27.382868599999998</v>
      </c>
      <c r="BN989" s="118">
        <v>9</v>
      </c>
      <c r="BO989" s="103"/>
      <c r="BP989">
        <f t="shared" si="2489"/>
        <v>0</v>
      </c>
      <c r="BQ989">
        <f t="shared" si="2490"/>
        <v>0</v>
      </c>
      <c r="BR989">
        <f t="shared" si="2491"/>
        <v>0</v>
      </c>
      <c r="BS989">
        <f t="shared" si="2492"/>
        <v>0</v>
      </c>
      <c r="BT989">
        <f t="shared" si="2493"/>
        <v>0</v>
      </c>
      <c r="BU989">
        <f t="shared" si="2494"/>
        <v>0</v>
      </c>
      <c r="BV989">
        <f t="shared" si="2495"/>
        <v>0</v>
      </c>
      <c r="BW989">
        <f t="shared" si="2496"/>
        <v>0</v>
      </c>
      <c r="BX989">
        <f t="shared" si="2497"/>
        <v>0</v>
      </c>
      <c r="BY989">
        <f t="shared" si="2498"/>
        <v>0</v>
      </c>
      <c r="BZ989">
        <f t="shared" si="2499"/>
        <v>0</v>
      </c>
      <c r="CA989">
        <f t="shared" si="2500"/>
        <v>0</v>
      </c>
      <c r="CB989">
        <f t="shared" si="2501"/>
        <v>0</v>
      </c>
      <c r="CC989">
        <f t="shared" si="2502"/>
        <v>0</v>
      </c>
      <c r="CD989">
        <f t="shared" si="2503"/>
        <v>0</v>
      </c>
      <c r="CE989">
        <f t="shared" si="2504"/>
        <v>0</v>
      </c>
      <c r="CF989">
        <f t="shared" si="2505"/>
        <v>0</v>
      </c>
      <c r="CG989">
        <f t="shared" si="2506"/>
        <v>0</v>
      </c>
      <c r="CH989">
        <f t="shared" si="2507"/>
        <v>0</v>
      </c>
      <c r="CI989">
        <f t="shared" si="2508"/>
        <v>0</v>
      </c>
      <c r="CJ989">
        <f t="shared" si="2509"/>
        <v>0</v>
      </c>
      <c r="CK989">
        <f t="shared" si="2510"/>
        <v>0</v>
      </c>
      <c r="CL989">
        <f t="shared" si="2511"/>
        <v>0</v>
      </c>
      <c r="CM989">
        <f t="shared" si="2512"/>
        <v>0</v>
      </c>
      <c r="CN989">
        <f t="shared" si="2513"/>
        <v>0</v>
      </c>
      <c r="CO989">
        <f t="shared" si="2514"/>
        <v>0</v>
      </c>
      <c r="CP989">
        <f t="shared" si="2515"/>
        <v>0</v>
      </c>
      <c r="CQ989">
        <f t="shared" si="2516"/>
        <v>0</v>
      </c>
      <c r="CR989">
        <f t="shared" si="2517"/>
        <v>0</v>
      </c>
      <c r="CS989">
        <f t="shared" si="2518"/>
        <v>0</v>
      </c>
      <c r="CT989">
        <f t="shared" si="2519"/>
        <v>0</v>
      </c>
      <c r="CU989">
        <f t="shared" si="2520"/>
        <v>0</v>
      </c>
      <c r="CV989">
        <f t="shared" si="2521"/>
        <v>0</v>
      </c>
      <c r="CW989">
        <f t="shared" si="2522"/>
        <v>0</v>
      </c>
      <c r="CX989">
        <f t="shared" si="2523"/>
        <v>0</v>
      </c>
      <c r="CY989">
        <f t="shared" si="2524"/>
        <v>0</v>
      </c>
      <c r="CZ989">
        <f t="shared" si="2525"/>
        <v>0</v>
      </c>
      <c r="DA989">
        <f t="shared" si="2526"/>
        <v>0</v>
      </c>
      <c r="DB989">
        <f t="shared" si="2527"/>
        <v>0</v>
      </c>
      <c r="DC989">
        <f t="shared" si="2528"/>
        <v>0</v>
      </c>
      <c r="DD989">
        <f t="shared" si="2529"/>
        <v>0</v>
      </c>
      <c r="DE989">
        <f t="shared" si="2530"/>
        <v>0</v>
      </c>
      <c r="DF989">
        <f t="shared" si="2531"/>
        <v>0</v>
      </c>
      <c r="DG989">
        <f t="shared" si="2532"/>
        <v>0</v>
      </c>
      <c r="DH989">
        <f t="shared" si="2533"/>
        <v>0</v>
      </c>
      <c r="DI989">
        <f t="shared" si="2534"/>
        <v>0</v>
      </c>
      <c r="DJ989">
        <f t="shared" si="2535"/>
        <v>0</v>
      </c>
      <c r="DK989">
        <f t="shared" si="2536"/>
        <v>0</v>
      </c>
      <c r="DL989">
        <f t="shared" si="2537"/>
        <v>0</v>
      </c>
      <c r="DM989">
        <f t="shared" si="2538"/>
        <v>0</v>
      </c>
      <c r="DN989">
        <f t="shared" si="2539"/>
        <v>0</v>
      </c>
      <c r="DO989">
        <f t="shared" si="2540"/>
        <v>0</v>
      </c>
      <c r="DP989">
        <f t="shared" si="2541"/>
        <v>0</v>
      </c>
      <c r="DQ989">
        <f t="shared" si="2542"/>
        <v>0</v>
      </c>
      <c r="DR989">
        <f t="shared" si="2543"/>
        <v>0</v>
      </c>
      <c r="DS989">
        <f t="shared" si="2544"/>
        <v>0</v>
      </c>
      <c r="DT989">
        <f t="shared" si="2545"/>
        <v>0</v>
      </c>
      <c r="DU989">
        <f t="shared" si="2546"/>
        <v>0</v>
      </c>
      <c r="DV989">
        <f t="shared" si="2547"/>
        <v>0</v>
      </c>
      <c r="DW989">
        <f t="shared" si="2548"/>
        <v>0</v>
      </c>
      <c r="DX989">
        <f t="shared" si="2549"/>
        <v>0</v>
      </c>
      <c r="DY989">
        <f t="shared" si="2549"/>
        <v>0</v>
      </c>
      <c r="DZ989">
        <f t="shared" si="2549"/>
        <v>0</v>
      </c>
    </row>
    <row r="990" spans="1:130">
      <c r="A990" s="106"/>
      <c r="B990" s="19" t="s">
        <v>18</v>
      </c>
      <c r="C990" s="96"/>
      <c r="D990" s="31"/>
      <c r="E990" s="18">
        <v>0</v>
      </c>
      <c r="F990" s="18">
        <v>0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18">
        <v>0</v>
      </c>
      <c r="N990" s="31"/>
      <c r="O990" s="31"/>
      <c r="P990" s="31"/>
      <c r="Q990" s="31"/>
      <c r="R990" s="31"/>
      <c r="S990" s="31"/>
      <c r="T990" s="31"/>
      <c r="U990" s="31"/>
      <c r="V990" s="36"/>
      <c r="W990" s="36"/>
      <c r="X990" s="36"/>
      <c r="Y990" s="36">
        <v>49</v>
      </c>
      <c r="Z990" s="36">
        <v>77</v>
      </c>
      <c r="AA990" s="41" t="s">
        <v>16</v>
      </c>
      <c r="AB990" s="36">
        <v>25</v>
      </c>
      <c r="AC990" s="36">
        <v>25</v>
      </c>
      <c r="AD990" s="36"/>
      <c r="AE990" s="36"/>
      <c r="AF990" s="36"/>
      <c r="AG990" s="41" t="s">
        <v>16</v>
      </c>
      <c r="AH990" s="41" t="s">
        <v>16</v>
      </c>
      <c r="AI990" s="41" t="s">
        <v>16</v>
      </c>
      <c r="AJ990" s="41" t="s">
        <v>16</v>
      </c>
      <c r="AK990" s="41" t="s">
        <v>16</v>
      </c>
      <c r="AL990" s="41" t="s">
        <v>16</v>
      </c>
      <c r="AM990" s="34">
        <v>330</v>
      </c>
      <c r="AN990" s="34">
        <v>0</v>
      </c>
      <c r="AO990" s="34">
        <v>0</v>
      </c>
      <c r="AP990" s="34">
        <v>0</v>
      </c>
      <c r="AQ990" s="34">
        <v>0</v>
      </c>
      <c r="AR990" s="34">
        <v>0</v>
      </c>
      <c r="AS990" s="34">
        <v>0</v>
      </c>
      <c r="AT990" s="34">
        <v>0</v>
      </c>
      <c r="AU990" s="34">
        <v>0</v>
      </c>
      <c r="AV990" s="34">
        <v>0</v>
      </c>
      <c r="AW990" s="34">
        <v>0</v>
      </c>
      <c r="AX990" s="34">
        <v>0</v>
      </c>
      <c r="AY990" s="34">
        <v>0</v>
      </c>
      <c r="AZ990" s="34">
        <v>0</v>
      </c>
      <c r="BA990" s="34">
        <v>0</v>
      </c>
      <c r="BB990" s="34">
        <v>0</v>
      </c>
      <c r="BC990" s="34">
        <v>0</v>
      </c>
      <c r="BD990" s="34">
        <v>0</v>
      </c>
      <c r="BE990" s="34">
        <v>0</v>
      </c>
      <c r="BF990" s="34">
        <v>0</v>
      </c>
      <c r="BG990" s="34">
        <v>0</v>
      </c>
      <c r="BH990" s="34">
        <v>0</v>
      </c>
      <c r="BI990" s="34">
        <v>0</v>
      </c>
      <c r="BJ990" s="118">
        <v>0</v>
      </c>
      <c r="BK990" s="118">
        <v>0</v>
      </c>
      <c r="BL990" s="118">
        <v>0</v>
      </c>
      <c r="BM990" s="118">
        <v>0</v>
      </c>
      <c r="BN990" s="118">
        <v>0</v>
      </c>
      <c r="BO990" s="103"/>
      <c r="BP990">
        <f t="shared" si="2489"/>
        <v>0</v>
      </c>
      <c r="BQ990">
        <f t="shared" si="2490"/>
        <v>0</v>
      </c>
      <c r="BR990">
        <f t="shared" si="2491"/>
        <v>0</v>
      </c>
      <c r="BS990">
        <f t="shared" si="2492"/>
        <v>0</v>
      </c>
      <c r="BT990">
        <f t="shared" si="2493"/>
        <v>0</v>
      </c>
      <c r="BU990">
        <f t="shared" si="2494"/>
        <v>0</v>
      </c>
      <c r="BV990">
        <f t="shared" si="2495"/>
        <v>0</v>
      </c>
      <c r="BW990">
        <f t="shared" si="2496"/>
        <v>0</v>
      </c>
      <c r="BX990">
        <f t="shared" si="2497"/>
        <v>0</v>
      </c>
      <c r="BY990">
        <f t="shared" si="2498"/>
        <v>0</v>
      </c>
      <c r="BZ990">
        <f t="shared" si="2499"/>
        <v>0</v>
      </c>
      <c r="CA990">
        <f t="shared" si="2500"/>
        <v>0</v>
      </c>
      <c r="CB990">
        <f t="shared" si="2501"/>
        <v>0</v>
      </c>
      <c r="CC990">
        <f t="shared" si="2502"/>
        <v>0</v>
      </c>
      <c r="CD990">
        <f t="shared" si="2503"/>
        <v>0</v>
      </c>
      <c r="CE990">
        <f t="shared" si="2504"/>
        <v>0</v>
      </c>
      <c r="CF990">
        <f t="shared" si="2505"/>
        <v>0</v>
      </c>
      <c r="CG990">
        <f t="shared" si="2506"/>
        <v>0</v>
      </c>
      <c r="CH990">
        <f t="shared" si="2507"/>
        <v>0</v>
      </c>
      <c r="CI990">
        <f t="shared" si="2508"/>
        <v>0</v>
      </c>
      <c r="CJ990">
        <f t="shared" si="2509"/>
        <v>0</v>
      </c>
      <c r="CK990">
        <f t="shared" si="2510"/>
        <v>0</v>
      </c>
      <c r="CL990">
        <f t="shared" si="2511"/>
        <v>0</v>
      </c>
      <c r="CM990">
        <f t="shared" si="2512"/>
        <v>0</v>
      </c>
      <c r="CN990">
        <f t="shared" si="2513"/>
        <v>0</v>
      </c>
      <c r="CO990">
        <f t="shared" si="2514"/>
        <v>0</v>
      </c>
      <c r="CP990">
        <f t="shared" si="2515"/>
        <v>0</v>
      </c>
      <c r="CQ990">
        <f t="shared" si="2516"/>
        <v>0</v>
      </c>
      <c r="CR990">
        <f t="shared" si="2517"/>
        <v>0</v>
      </c>
      <c r="CS990">
        <f t="shared" si="2518"/>
        <v>0</v>
      </c>
      <c r="CT990">
        <f t="shared" si="2519"/>
        <v>0</v>
      </c>
      <c r="CU990">
        <f t="shared" si="2520"/>
        <v>0</v>
      </c>
      <c r="CV990">
        <f t="shared" si="2521"/>
        <v>0</v>
      </c>
      <c r="CW990">
        <f t="shared" si="2522"/>
        <v>0</v>
      </c>
      <c r="CX990">
        <f t="shared" si="2523"/>
        <v>0</v>
      </c>
      <c r="CY990">
        <f t="shared" si="2524"/>
        <v>0</v>
      </c>
      <c r="CZ990">
        <f t="shared" si="2525"/>
        <v>0</v>
      </c>
      <c r="DA990">
        <f t="shared" si="2526"/>
        <v>0</v>
      </c>
      <c r="DB990">
        <f t="shared" si="2527"/>
        <v>0</v>
      </c>
      <c r="DC990">
        <f t="shared" si="2528"/>
        <v>0</v>
      </c>
      <c r="DD990">
        <f t="shared" si="2529"/>
        <v>0</v>
      </c>
      <c r="DE990">
        <f t="shared" si="2530"/>
        <v>0</v>
      </c>
      <c r="DF990">
        <f t="shared" si="2531"/>
        <v>0</v>
      </c>
      <c r="DG990">
        <f t="shared" si="2532"/>
        <v>0</v>
      </c>
      <c r="DH990">
        <f t="shared" si="2533"/>
        <v>0</v>
      </c>
      <c r="DI990">
        <f t="shared" si="2534"/>
        <v>0</v>
      </c>
      <c r="DJ990">
        <f t="shared" si="2535"/>
        <v>0</v>
      </c>
      <c r="DK990">
        <f t="shared" si="2536"/>
        <v>0</v>
      </c>
      <c r="DL990">
        <f t="shared" si="2537"/>
        <v>0</v>
      </c>
      <c r="DM990">
        <f t="shared" si="2538"/>
        <v>0</v>
      </c>
      <c r="DN990">
        <f t="shared" si="2539"/>
        <v>0</v>
      </c>
      <c r="DO990">
        <f t="shared" si="2540"/>
        <v>0</v>
      </c>
      <c r="DP990">
        <f t="shared" si="2541"/>
        <v>0</v>
      </c>
      <c r="DQ990">
        <f t="shared" si="2542"/>
        <v>0</v>
      </c>
      <c r="DR990">
        <f t="shared" si="2543"/>
        <v>0</v>
      </c>
      <c r="DS990">
        <f t="shared" si="2544"/>
        <v>0</v>
      </c>
      <c r="DT990">
        <f t="shared" si="2545"/>
        <v>0</v>
      </c>
      <c r="DU990">
        <f t="shared" si="2546"/>
        <v>0</v>
      </c>
      <c r="DV990">
        <f t="shared" si="2547"/>
        <v>0</v>
      </c>
      <c r="DW990">
        <f t="shared" si="2548"/>
        <v>0</v>
      </c>
      <c r="DX990">
        <f t="shared" si="2549"/>
        <v>0</v>
      </c>
      <c r="DY990">
        <f t="shared" si="2549"/>
        <v>0</v>
      </c>
      <c r="DZ990">
        <f t="shared" si="2549"/>
        <v>0</v>
      </c>
    </row>
    <row r="991" spans="1:130">
      <c r="A991" s="106"/>
      <c r="B991" s="19" t="s">
        <v>205</v>
      </c>
      <c r="C991" s="96"/>
      <c r="D991" s="18"/>
      <c r="E991" s="18">
        <v>0</v>
      </c>
      <c r="F991" s="18">
        <v>0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18">
        <v>0</v>
      </c>
      <c r="N991" s="18">
        <v>2.6286400000000001E-2</v>
      </c>
      <c r="O991" s="18">
        <v>8.3843699999999993E-2</v>
      </c>
      <c r="P991" s="18">
        <v>8.5463399999999995E-2</v>
      </c>
      <c r="Q991" s="18">
        <v>9.3033000000000005E-2</v>
      </c>
      <c r="R991" s="18">
        <v>0.65822199999999997</v>
      </c>
      <c r="S991" s="18">
        <v>5.0433329000000002</v>
      </c>
      <c r="T991" s="18">
        <v>17.8049994</v>
      </c>
      <c r="U991" s="18">
        <v>12.933580300000001</v>
      </c>
      <c r="V991" s="34">
        <v>2.1817134999999999</v>
      </c>
      <c r="W991" s="34">
        <v>14.8556057</v>
      </c>
      <c r="X991" s="34">
        <v>16.401678799999999</v>
      </c>
      <c r="Y991" s="41" t="s">
        <v>16</v>
      </c>
      <c r="Z991" s="41" t="s">
        <v>16</v>
      </c>
      <c r="AA991" s="34">
        <v>25.053039299999998</v>
      </c>
      <c r="AB991" s="41" t="s">
        <v>16</v>
      </c>
      <c r="AC991" s="34">
        <v>34.1817767</v>
      </c>
      <c r="AD991" s="34">
        <v>38.066213700000006</v>
      </c>
      <c r="AE991" s="34">
        <v>56.215116999999999</v>
      </c>
      <c r="AF991" s="34">
        <v>66.934213499999998</v>
      </c>
      <c r="AG991" s="34">
        <v>398.15949610000001</v>
      </c>
      <c r="AH991" s="34">
        <v>439.91796199999999</v>
      </c>
      <c r="AI991" s="34">
        <v>475.13920089999999</v>
      </c>
      <c r="AJ991" s="34">
        <v>488.8924993</v>
      </c>
      <c r="AK991" s="34">
        <v>439.45846669999997</v>
      </c>
      <c r="AL991" s="34">
        <v>317.11214209999997</v>
      </c>
      <c r="AM991" s="34">
        <v>89.81</v>
      </c>
      <c r="AN991" s="34">
        <v>89.859529499999994</v>
      </c>
      <c r="AO991" s="34">
        <v>89.692368999999999</v>
      </c>
      <c r="AP991" s="18">
        <v>88.586184000000003</v>
      </c>
      <c r="AQ991" s="18">
        <v>88.67055520000001</v>
      </c>
      <c r="AR991" s="18">
        <v>15.426870399999999</v>
      </c>
      <c r="AS991" s="18">
        <v>3.9917509</v>
      </c>
      <c r="AT991" s="18">
        <v>0.50539990000000001</v>
      </c>
      <c r="AU991" s="18">
        <v>12.7723751</v>
      </c>
      <c r="AV991" s="18">
        <v>0.94513320000000001</v>
      </c>
      <c r="AW991" s="18">
        <v>212.18514200000001</v>
      </c>
      <c r="AX991" s="18">
        <v>212.45066369999998</v>
      </c>
      <c r="AY991" s="18">
        <v>211.755898</v>
      </c>
      <c r="AZ991" s="18">
        <v>211.1</v>
      </c>
      <c r="BA991" s="18">
        <v>211.1</v>
      </c>
      <c r="BB991" s="18">
        <v>211.1</v>
      </c>
      <c r="BC991" s="18">
        <v>208</v>
      </c>
      <c r="BD991" s="34">
        <v>209.6</v>
      </c>
      <c r="BE991" s="43">
        <v>195.44</v>
      </c>
      <c r="BF991" s="18">
        <v>195.44</v>
      </c>
      <c r="BG991" s="18">
        <v>193.44</v>
      </c>
      <c r="BH991" s="18">
        <v>193.44</v>
      </c>
      <c r="BI991" s="18">
        <v>193.44</v>
      </c>
      <c r="BJ991" s="73">
        <v>193.44</v>
      </c>
      <c r="BK991" s="73">
        <v>187</v>
      </c>
      <c r="BL991" s="73">
        <v>179.43</v>
      </c>
      <c r="BM991" s="73">
        <v>168.03</v>
      </c>
      <c r="BN991" s="118">
        <v>180</v>
      </c>
      <c r="BO991" s="103"/>
      <c r="BP991">
        <f t="shared" si="2489"/>
        <v>0</v>
      </c>
      <c r="BQ991">
        <f t="shared" si="2490"/>
        <v>0</v>
      </c>
      <c r="BR991">
        <f t="shared" si="2491"/>
        <v>0</v>
      </c>
      <c r="BS991">
        <f t="shared" si="2492"/>
        <v>0</v>
      </c>
      <c r="BT991">
        <f t="shared" si="2493"/>
        <v>0</v>
      </c>
      <c r="BU991">
        <f t="shared" si="2494"/>
        <v>0</v>
      </c>
      <c r="BV991">
        <f t="shared" si="2495"/>
        <v>0</v>
      </c>
      <c r="BW991">
        <f t="shared" si="2496"/>
        <v>0</v>
      </c>
      <c r="BX991">
        <f t="shared" si="2497"/>
        <v>0</v>
      </c>
      <c r="BY991">
        <f t="shared" si="2498"/>
        <v>0</v>
      </c>
      <c r="BZ991">
        <f t="shared" si="2499"/>
        <v>0</v>
      </c>
      <c r="CA991">
        <f t="shared" si="2500"/>
        <v>0</v>
      </c>
      <c r="CB991">
        <f t="shared" si="2501"/>
        <v>0</v>
      </c>
      <c r="CC991">
        <f t="shared" si="2502"/>
        <v>0</v>
      </c>
      <c r="CD991">
        <f t="shared" si="2503"/>
        <v>0</v>
      </c>
      <c r="CE991">
        <f t="shared" si="2504"/>
        <v>0</v>
      </c>
      <c r="CF991">
        <f t="shared" si="2505"/>
        <v>0</v>
      </c>
      <c r="CG991">
        <f t="shared" si="2506"/>
        <v>0</v>
      </c>
      <c r="CH991">
        <f t="shared" si="2507"/>
        <v>0</v>
      </c>
      <c r="CI991">
        <f t="shared" si="2508"/>
        <v>0</v>
      </c>
      <c r="CJ991">
        <f t="shared" si="2509"/>
        <v>0</v>
      </c>
      <c r="CK991">
        <f t="shared" si="2510"/>
        <v>0</v>
      </c>
      <c r="CL991">
        <f t="shared" si="2511"/>
        <v>0</v>
      </c>
      <c r="CM991">
        <f t="shared" si="2512"/>
        <v>0</v>
      </c>
      <c r="CN991">
        <f t="shared" si="2513"/>
        <v>0</v>
      </c>
      <c r="CO991">
        <f t="shared" si="2514"/>
        <v>0</v>
      </c>
      <c r="CP991">
        <f t="shared" si="2515"/>
        <v>0</v>
      </c>
      <c r="CQ991">
        <f t="shared" si="2516"/>
        <v>0</v>
      </c>
      <c r="CR991">
        <f t="shared" si="2517"/>
        <v>0</v>
      </c>
      <c r="CS991">
        <f t="shared" si="2518"/>
        <v>0</v>
      </c>
      <c r="CT991">
        <f t="shared" si="2519"/>
        <v>0</v>
      </c>
      <c r="CU991">
        <f t="shared" si="2520"/>
        <v>0</v>
      </c>
      <c r="CV991">
        <f t="shared" si="2521"/>
        <v>0</v>
      </c>
      <c r="CW991">
        <f t="shared" si="2522"/>
        <v>0</v>
      </c>
      <c r="CX991">
        <f t="shared" si="2523"/>
        <v>0</v>
      </c>
      <c r="CY991">
        <f t="shared" si="2524"/>
        <v>0</v>
      </c>
      <c r="CZ991">
        <f t="shared" si="2525"/>
        <v>0</v>
      </c>
      <c r="DA991">
        <f t="shared" si="2526"/>
        <v>0</v>
      </c>
      <c r="DB991">
        <f t="shared" si="2527"/>
        <v>0</v>
      </c>
      <c r="DC991">
        <f t="shared" si="2528"/>
        <v>0</v>
      </c>
      <c r="DD991">
        <f t="shared" si="2529"/>
        <v>0</v>
      </c>
      <c r="DE991">
        <f t="shared" si="2530"/>
        <v>0</v>
      </c>
      <c r="DF991">
        <f t="shared" si="2531"/>
        <v>0</v>
      </c>
      <c r="DG991">
        <f t="shared" si="2532"/>
        <v>0</v>
      </c>
      <c r="DH991">
        <f t="shared" si="2533"/>
        <v>0</v>
      </c>
      <c r="DI991">
        <f t="shared" si="2534"/>
        <v>0</v>
      </c>
      <c r="DJ991">
        <f t="shared" si="2535"/>
        <v>0</v>
      </c>
      <c r="DK991">
        <f t="shared" si="2536"/>
        <v>0</v>
      </c>
      <c r="DL991">
        <f t="shared" si="2537"/>
        <v>0</v>
      </c>
      <c r="DM991">
        <f t="shared" si="2538"/>
        <v>0</v>
      </c>
      <c r="DN991">
        <f t="shared" si="2539"/>
        <v>0</v>
      </c>
      <c r="DO991">
        <f t="shared" si="2540"/>
        <v>0</v>
      </c>
      <c r="DP991">
        <f t="shared" si="2541"/>
        <v>0</v>
      </c>
      <c r="DQ991">
        <f t="shared" si="2542"/>
        <v>0</v>
      </c>
      <c r="DR991">
        <f t="shared" si="2543"/>
        <v>0</v>
      </c>
      <c r="DS991">
        <f t="shared" si="2544"/>
        <v>0</v>
      </c>
      <c r="DT991">
        <f t="shared" si="2545"/>
        <v>0</v>
      </c>
      <c r="DU991">
        <f t="shared" si="2546"/>
        <v>0</v>
      </c>
      <c r="DV991">
        <f t="shared" si="2547"/>
        <v>0</v>
      </c>
      <c r="DW991">
        <f t="shared" si="2548"/>
        <v>0</v>
      </c>
      <c r="DX991">
        <f t="shared" si="2549"/>
        <v>0</v>
      </c>
      <c r="DY991">
        <f t="shared" si="2549"/>
        <v>0</v>
      </c>
      <c r="DZ991">
        <f t="shared" si="2549"/>
        <v>0</v>
      </c>
    </row>
    <row r="992" spans="1:130">
      <c r="A992" s="106"/>
      <c r="B992" s="19" t="s">
        <v>210</v>
      </c>
      <c r="C992" s="96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34"/>
      <c r="W992" s="34"/>
      <c r="X992" s="34"/>
      <c r="Y992" s="41"/>
      <c r="Z992" s="41"/>
      <c r="AA992" s="34"/>
      <c r="AB992" s="41"/>
      <c r="AC992" s="34"/>
      <c r="AD992" s="34"/>
      <c r="AE992" s="34"/>
      <c r="AF992" s="34"/>
      <c r="AG992" s="41" t="s">
        <v>16</v>
      </c>
      <c r="AH992" s="41" t="s">
        <v>16</v>
      </c>
      <c r="AI992" s="41" t="s">
        <v>16</v>
      </c>
      <c r="AJ992" s="41" t="s">
        <v>16</v>
      </c>
      <c r="AK992" s="41" t="s">
        <v>16</v>
      </c>
      <c r="AL992" s="41" t="s">
        <v>16</v>
      </c>
      <c r="AM992" s="41" t="s">
        <v>16</v>
      </c>
      <c r="AN992" s="41" t="s">
        <v>16</v>
      </c>
      <c r="AO992" s="18">
        <v>2685.8747026169708</v>
      </c>
      <c r="AP992" s="18">
        <v>2134.1527431421446</v>
      </c>
      <c r="AQ992" s="160">
        <v>1614.6146660439047</v>
      </c>
      <c r="AR992" s="160">
        <v>1839.2012611665791</v>
      </c>
      <c r="AS992" s="160">
        <v>1386.8028690421102</v>
      </c>
      <c r="AT992" s="160">
        <v>1352.0532007117763</v>
      </c>
      <c r="AU992" s="160">
        <v>1151.3489461358313</v>
      </c>
      <c r="AV992" s="160">
        <v>1028.7958041958043</v>
      </c>
      <c r="AW992" s="160">
        <v>1001.320716112532</v>
      </c>
      <c r="AX992" s="160">
        <v>990.7741390952059</v>
      </c>
      <c r="AY992" s="160">
        <v>1373.5343383584589</v>
      </c>
      <c r="AZ992" s="160">
        <v>1359.9463267359947</v>
      </c>
      <c r="BA992" s="160">
        <v>1171.5542521994134</v>
      </c>
      <c r="BB992" s="160">
        <v>946.84466019417471</v>
      </c>
      <c r="BC992" s="160">
        <v>893.78478664192949</v>
      </c>
      <c r="BD992" s="162">
        <v>881.04697359196075</v>
      </c>
      <c r="BE992" s="172">
        <v>884.73228898760817</v>
      </c>
      <c r="BF992" s="160">
        <v>874.73659564504794</v>
      </c>
      <c r="BG992" s="160">
        <v>886.57074340527583</v>
      </c>
      <c r="BH992" s="183">
        <v>665.33936651583713</v>
      </c>
      <c r="BI992" s="183">
        <v>1394.7368421052631</v>
      </c>
      <c r="BJ992" s="183">
        <v>1210.1190476190477</v>
      </c>
      <c r="BK992" s="183">
        <v>1051.6830657690316</v>
      </c>
      <c r="BL992" s="167">
        <v>997.0074812967581</v>
      </c>
      <c r="BM992" s="167">
        <v>863.1063640409435</v>
      </c>
      <c r="BN992" s="118">
        <v>512.50996015936255</v>
      </c>
      <c r="BO992" s="103"/>
      <c r="BP992">
        <f t="shared" si="2489"/>
        <v>0</v>
      </c>
      <c r="BQ992">
        <f t="shared" si="2490"/>
        <v>0</v>
      </c>
      <c r="BR992">
        <f t="shared" si="2491"/>
        <v>0</v>
      </c>
      <c r="BS992">
        <f t="shared" si="2492"/>
        <v>0</v>
      </c>
      <c r="BT992">
        <f t="shared" si="2493"/>
        <v>0</v>
      </c>
      <c r="BU992">
        <f t="shared" si="2494"/>
        <v>0</v>
      </c>
      <c r="BV992">
        <f t="shared" si="2495"/>
        <v>0</v>
      </c>
      <c r="BW992">
        <f t="shared" si="2496"/>
        <v>0</v>
      </c>
      <c r="BX992">
        <f t="shared" si="2497"/>
        <v>0</v>
      </c>
      <c r="BY992">
        <f t="shared" si="2498"/>
        <v>0</v>
      </c>
      <c r="BZ992">
        <f t="shared" si="2499"/>
        <v>0</v>
      </c>
      <c r="CA992">
        <f t="shared" si="2500"/>
        <v>0</v>
      </c>
      <c r="CB992">
        <f t="shared" si="2501"/>
        <v>0</v>
      </c>
      <c r="CC992">
        <f t="shared" si="2502"/>
        <v>0</v>
      </c>
      <c r="CD992">
        <f t="shared" si="2503"/>
        <v>0</v>
      </c>
      <c r="CE992">
        <f t="shared" si="2504"/>
        <v>0</v>
      </c>
      <c r="CF992">
        <f t="shared" si="2505"/>
        <v>0</v>
      </c>
      <c r="CG992">
        <f t="shared" si="2506"/>
        <v>0</v>
      </c>
      <c r="CH992">
        <f t="shared" si="2507"/>
        <v>0</v>
      </c>
      <c r="CI992">
        <f t="shared" si="2508"/>
        <v>0</v>
      </c>
      <c r="CJ992">
        <f t="shared" si="2509"/>
        <v>0</v>
      </c>
      <c r="CK992">
        <f t="shared" si="2510"/>
        <v>0</v>
      </c>
      <c r="CL992">
        <f t="shared" si="2511"/>
        <v>0</v>
      </c>
      <c r="CM992">
        <f t="shared" si="2512"/>
        <v>0</v>
      </c>
      <c r="CN992">
        <f t="shared" si="2513"/>
        <v>0</v>
      </c>
      <c r="CO992">
        <f t="shared" si="2514"/>
        <v>0</v>
      </c>
      <c r="CP992">
        <f t="shared" si="2515"/>
        <v>0</v>
      </c>
      <c r="CQ992">
        <f t="shared" si="2516"/>
        <v>0</v>
      </c>
      <c r="CR992">
        <f t="shared" si="2517"/>
        <v>0</v>
      </c>
      <c r="CS992">
        <f t="shared" si="2518"/>
        <v>0</v>
      </c>
      <c r="CT992">
        <f t="shared" si="2519"/>
        <v>0</v>
      </c>
      <c r="CU992">
        <f t="shared" si="2520"/>
        <v>0</v>
      </c>
      <c r="CV992">
        <f t="shared" si="2521"/>
        <v>0</v>
      </c>
      <c r="CW992">
        <f t="shared" si="2522"/>
        <v>0</v>
      </c>
      <c r="CX992">
        <f t="shared" si="2523"/>
        <v>0</v>
      </c>
      <c r="CY992">
        <f t="shared" si="2524"/>
        <v>0</v>
      </c>
      <c r="CZ992">
        <f t="shared" si="2525"/>
        <v>0</v>
      </c>
      <c r="DA992">
        <f t="shared" si="2526"/>
        <v>0</v>
      </c>
      <c r="DB992">
        <f t="shared" si="2527"/>
        <v>0</v>
      </c>
      <c r="DC992">
        <f t="shared" si="2528"/>
        <v>0</v>
      </c>
      <c r="DD992">
        <f t="shared" si="2529"/>
        <v>0</v>
      </c>
      <c r="DE992">
        <f t="shared" si="2530"/>
        <v>0</v>
      </c>
      <c r="DF992">
        <f t="shared" si="2531"/>
        <v>0</v>
      </c>
      <c r="DG992">
        <f t="shared" si="2532"/>
        <v>0</v>
      </c>
      <c r="DH992">
        <f t="shared" si="2533"/>
        <v>0</v>
      </c>
      <c r="DI992">
        <f t="shared" si="2534"/>
        <v>0</v>
      </c>
      <c r="DJ992">
        <f t="shared" si="2535"/>
        <v>0</v>
      </c>
      <c r="DK992">
        <f t="shared" si="2536"/>
        <v>0</v>
      </c>
      <c r="DL992">
        <f t="shared" si="2537"/>
        <v>0</v>
      </c>
      <c r="DM992">
        <f t="shared" si="2538"/>
        <v>0</v>
      </c>
      <c r="DN992">
        <f t="shared" si="2539"/>
        <v>0</v>
      </c>
      <c r="DO992">
        <f t="shared" si="2540"/>
        <v>0</v>
      </c>
      <c r="DP992">
        <f t="shared" si="2541"/>
        <v>0</v>
      </c>
      <c r="DQ992">
        <f t="shared" si="2542"/>
        <v>0</v>
      </c>
      <c r="DR992">
        <f t="shared" si="2543"/>
        <v>0</v>
      </c>
      <c r="DS992">
        <f t="shared" si="2544"/>
        <v>0</v>
      </c>
      <c r="DT992">
        <f t="shared" si="2545"/>
        <v>0</v>
      </c>
      <c r="DU992">
        <f t="shared" si="2546"/>
        <v>0</v>
      </c>
      <c r="DV992">
        <f t="shared" si="2547"/>
        <v>0</v>
      </c>
      <c r="DW992">
        <f t="shared" si="2548"/>
        <v>0</v>
      </c>
      <c r="DX992">
        <f>IF($C992&lt;&gt;"",IF(BL992&gt;0,1,0),0)</f>
        <v>0</v>
      </c>
      <c r="DY992">
        <f>IF($C992&lt;&gt;"",IF(BM992&gt;0,1,0),0)</f>
        <v>0</v>
      </c>
      <c r="DZ992">
        <f>IF($C992&lt;&gt;"",IF(BN992&gt;0,1,0),0)</f>
        <v>0</v>
      </c>
    </row>
    <row r="993" spans="1:130" ht="15.75">
      <c r="A993" s="106"/>
      <c r="B993" s="19"/>
      <c r="C993" s="96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34"/>
      <c r="W993" s="34"/>
      <c r="X993" s="34"/>
      <c r="Y993" s="41"/>
      <c r="Z993" s="41"/>
      <c r="AA993" s="34"/>
      <c r="AB993" s="41"/>
      <c r="AC993" s="34"/>
      <c r="AD993" s="34"/>
      <c r="AE993" s="34"/>
      <c r="AF993" s="34"/>
      <c r="AG993" s="41"/>
      <c r="AH993" s="41"/>
      <c r="AI993" s="41"/>
      <c r="AJ993" s="41"/>
      <c r="AK993" s="41"/>
      <c r="AL993" s="41"/>
      <c r="AM993" s="41"/>
      <c r="AN993" s="41"/>
      <c r="AO993" s="41"/>
      <c r="AP993" s="41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34"/>
      <c r="BE993" s="43"/>
      <c r="BF993" s="18"/>
      <c r="BG993" s="18"/>
      <c r="BH993" s="183"/>
      <c r="BI993" s="183"/>
      <c r="BJ993" s="183"/>
      <c r="BK993" s="183"/>
      <c r="BL993" s="167"/>
      <c r="BM993" s="118"/>
      <c r="BN993" s="2"/>
      <c r="BO993" s="103"/>
    </row>
    <row r="994" spans="1:130">
      <c r="A994" s="105">
        <f>IF(LEFT(B994,1)&lt;&gt;"",IF(LEFT(B994,1)&lt;&gt;" ",COUNT($A$66:A993)+1,""),"")</f>
        <v>127</v>
      </c>
      <c r="B994" s="149" t="s">
        <v>212</v>
      </c>
      <c r="C994" s="96">
        <v>3</v>
      </c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103"/>
    </row>
    <row r="995" spans="1:130">
      <c r="A995" s="106"/>
      <c r="B995" s="147" t="s">
        <v>210</v>
      </c>
      <c r="C995" s="96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6"/>
      <c r="AV995" s="36"/>
      <c r="AW995" s="36"/>
      <c r="AX995" s="36"/>
      <c r="AY995" s="36"/>
      <c r="AZ995" s="34"/>
      <c r="BA995" s="34"/>
      <c r="BB995" s="20"/>
      <c r="BC995" s="217">
        <v>22</v>
      </c>
      <c r="BD995" s="217">
        <v>45</v>
      </c>
      <c r="BE995" s="58">
        <v>56</v>
      </c>
      <c r="BF995" s="34">
        <f>200/1.79</f>
        <v>111.73184357541899</v>
      </c>
      <c r="BG995" s="20">
        <v>107</v>
      </c>
      <c r="BH995" s="118">
        <v>85</v>
      </c>
      <c r="BI995" s="118">
        <v>63</v>
      </c>
      <c r="BJ995" s="118">
        <v>28</v>
      </c>
      <c r="BK995" s="118">
        <f>14/1.79</f>
        <v>7.8212290502793298</v>
      </c>
      <c r="BL995" s="118">
        <v>0</v>
      </c>
      <c r="BM995" s="118">
        <v>0</v>
      </c>
      <c r="BN995" s="118">
        <v>0</v>
      </c>
      <c r="BO995" s="103"/>
      <c r="BP995">
        <f t="shared" ref="BP995:CU995" si="2550">IF($C995&lt;&gt;"",IF(D995&gt;0,1,0),0)</f>
        <v>0</v>
      </c>
      <c r="BQ995">
        <f t="shared" si="2550"/>
        <v>0</v>
      </c>
      <c r="BR995">
        <f t="shared" si="2550"/>
        <v>0</v>
      </c>
      <c r="BS995">
        <f t="shared" si="2550"/>
        <v>0</v>
      </c>
      <c r="BT995">
        <f t="shared" si="2550"/>
        <v>0</v>
      </c>
      <c r="BU995">
        <f t="shared" si="2550"/>
        <v>0</v>
      </c>
      <c r="BV995">
        <f t="shared" si="2550"/>
        <v>0</v>
      </c>
      <c r="BW995">
        <f t="shared" si="2550"/>
        <v>0</v>
      </c>
      <c r="BX995">
        <f t="shared" si="2550"/>
        <v>0</v>
      </c>
      <c r="BY995">
        <f t="shared" si="2550"/>
        <v>0</v>
      </c>
      <c r="BZ995">
        <f t="shared" si="2550"/>
        <v>0</v>
      </c>
      <c r="CA995">
        <f t="shared" si="2550"/>
        <v>0</v>
      </c>
      <c r="CB995">
        <f t="shared" si="2550"/>
        <v>0</v>
      </c>
      <c r="CC995">
        <f t="shared" si="2550"/>
        <v>0</v>
      </c>
      <c r="CD995">
        <f t="shared" si="2550"/>
        <v>0</v>
      </c>
      <c r="CE995">
        <f t="shared" si="2550"/>
        <v>0</v>
      </c>
      <c r="CF995">
        <f t="shared" si="2550"/>
        <v>0</v>
      </c>
      <c r="CG995">
        <f t="shared" si="2550"/>
        <v>0</v>
      </c>
      <c r="CH995">
        <f t="shared" si="2550"/>
        <v>0</v>
      </c>
      <c r="CI995">
        <f t="shared" si="2550"/>
        <v>0</v>
      </c>
      <c r="CJ995">
        <f t="shared" si="2550"/>
        <v>0</v>
      </c>
      <c r="CK995">
        <f t="shared" si="2550"/>
        <v>0</v>
      </c>
      <c r="CL995">
        <f t="shared" si="2550"/>
        <v>0</v>
      </c>
      <c r="CM995">
        <f t="shared" si="2550"/>
        <v>0</v>
      </c>
      <c r="CN995">
        <f t="shared" si="2550"/>
        <v>0</v>
      </c>
      <c r="CO995">
        <f t="shared" si="2550"/>
        <v>0</v>
      </c>
      <c r="CP995">
        <f t="shared" si="2550"/>
        <v>0</v>
      </c>
      <c r="CQ995">
        <f t="shared" si="2550"/>
        <v>0</v>
      </c>
      <c r="CR995">
        <f t="shared" si="2550"/>
        <v>0</v>
      </c>
      <c r="CS995">
        <f t="shared" si="2550"/>
        <v>0</v>
      </c>
      <c r="CT995">
        <f t="shared" si="2550"/>
        <v>0</v>
      </c>
      <c r="CU995">
        <f t="shared" si="2550"/>
        <v>0</v>
      </c>
      <c r="CV995">
        <f t="shared" ref="CV995:DZ995" si="2551">IF($C995&lt;&gt;"",IF(AJ995&gt;0,1,0),0)</f>
        <v>0</v>
      </c>
      <c r="CW995">
        <f t="shared" si="2551"/>
        <v>0</v>
      </c>
      <c r="CX995">
        <f t="shared" si="2551"/>
        <v>0</v>
      </c>
      <c r="CY995">
        <f t="shared" si="2551"/>
        <v>0</v>
      </c>
      <c r="CZ995">
        <f t="shared" si="2551"/>
        <v>0</v>
      </c>
      <c r="DA995">
        <f t="shared" si="2551"/>
        <v>0</v>
      </c>
      <c r="DB995">
        <f t="shared" si="2551"/>
        <v>0</v>
      </c>
      <c r="DC995">
        <f t="shared" si="2551"/>
        <v>0</v>
      </c>
      <c r="DD995">
        <f t="shared" si="2551"/>
        <v>0</v>
      </c>
      <c r="DE995">
        <f t="shared" si="2551"/>
        <v>0</v>
      </c>
      <c r="DF995">
        <f t="shared" si="2551"/>
        <v>0</v>
      </c>
      <c r="DG995">
        <f t="shared" si="2551"/>
        <v>0</v>
      </c>
      <c r="DH995">
        <f t="shared" si="2551"/>
        <v>0</v>
      </c>
      <c r="DI995">
        <f t="shared" si="2551"/>
        <v>0</v>
      </c>
      <c r="DJ995">
        <f t="shared" si="2551"/>
        <v>0</v>
      </c>
      <c r="DK995">
        <f t="shared" si="2551"/>
        <v>0</v>
      </c>
      <c r="DL995">
        <f t="shared" si="2551"/>
        <v>0</v>
      </c>
      <c r="DM995">
        <f t="shared" si="2551"/>
        <v>0</v>
      </c>
      <c r="DN995">
        <f t="shared" si="2551"/>
        <v>0</v>
      </c>
      <c r="DO995">
        <f t="shared" si="2551"/>
        <v>0</v>
      </c>
      <c r="DP995">
        <f t="shared" si="2551"/>
        <v>0</v>
      </c>
      <c r="DQ995">
        <f t="shared" si="2551"/>
        <v>0</v>
      </c>
      <c r="DR995">
        <f t="shared" si="2551"/>
        <v>0</v>
      </c>
      <c r="DS995">
        <f t="shared" si="2551"/>
        <v>0</v>
      </c>
      <c r="DT995">
        <f t="shared" si="2551"/>
        <v>0</v>
      </c>
      <c r="DU995">
        <f t="shared" si="2551"/>
        <v>0</v>
      </c>
      <c r="DV995">
        <f t="shared" si="2551"/>
        <v>0</v>
      </c>
      <c r="DW995">
        <f t="shared" si="2551"/>
        <v>0</v>
      </c>
      <c r="DX995">
        <f t="shared" si="2551"/>
        <v>0</v>
      </c>
      <c r="DY995">
        <f t="shared" si="2551"/>
        <v>0</v>
      </c>
      <c r="DZ995">
        <f t="shared" si="2551"/>
        <v>0</v>
      </c>
    </row>
    <row r="996" spans="1:130" ht="15.75">
      <c r="A996" s="106"/>
      <c r="B996" s="146"/>
      <c r="C996" s="96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6"/>
      <c r="AV996" s="36"/>
      <c r="AW996" s="36"/>
      <c r="AX996" s="36"/>
      <c r="AY996" s="36"/>
      <c r="AZ996" s="36"/>
      <c r="BA996" s="36"/>
      <c r="BB996" s="38"/>
      <c r="BC996" s="38"/>
      <c r="BD996" s="38"/>
      <c r="BE996" s="79"/>
      <c r="BF996" s="38"/>
      <c r="BG996" s="38"/>
      <c r="BH996" s="2"/>
      <c r="BI996" s="2"/>
      <c r="BJ996" s="2"/>
      <c r="BK996" s="2"/>
      <c r="BL996" s="4"/>
      <c r="BM996" s="2"/>
      <c r="BN996" s="2"/>
      <c r="BO996" s="103"/>
    </row>
    <row r="997" spans="1:130">
      <c r="A997" s="105">
        <f>IF(LEFT(B997,1)&lt;&gt;"",IF(LEFT(B997,1)&lt;&gt;" ",COUNT($A$66:A996)+1,""),"")</f>
        <v>128</v>
      </c>
      <c r="B997" s="32" t="s">
        <v>132</v>
      </c>
      <c r="C997" s="96">
        <v>1</v>
      </c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>
        <f>AJ998</f>
        <v>651.53938401551989</v>
      </c>
      <c r="AK997" s="22">
        <v>677.27586695999992</v>
      </c>
      <c r="AL997" s="22">
        <v>714.42601999999999</v>
      </c>
      <c r="AM997" s="22">
        <v>764.09199999999998</v>
      </c>
      <c r="AN997" s="22">
        <v>812</v>
      </c>
      <c r="AO997" s="22">
        <v>0</v>
      </c>
      <c r="AP997" s="22">
        <v>0</v>
      </c>
      <c r="AQ997" s="22">
        <v>0</v>
      </c>
      <c r="AR997" s="22">
        <v>0</v>
      </c>
      <c r="AS997" s="22">
        <v>0</v>
      </c>
      <c r="AT997" s="22">
        <v>0</v>
      </c>
      <c r="AU997" s="22">
        <v>0</v>
      </c>
      <c r="AV997" s="22">
        <v>0</v>
      </c>
      <c r="AW997" s="22">
        <v>0</v>
      </c>
      <c r="AX997" s="22">
        <v>0</v>
      </c>
      <c r="AY997" s="22">
        <v>0</v>
      </c>
      <c r="AZ997" s="22">
        <v>0</v>
      </c>
      <c r="BA997" s="22">
        <v>0</v>
      </c>
      <c r="BB997" s="22">
        <v>0</v>
      </c>
      <c r="BC997" s="22">
        <v>0</v>
      </c>
      <c r="BD997" s="22">
        <v>0</v>
      </c>
      <c r="BE997" s="23">
        <v>0</v>
      </c>
      <c r="BF997" s="22">
        <v>0</v>
      </c>
      <c r="BG997" s="22">
        <v>0</v>
      </c>
      <c r="BH997" s="22">
        <v>0</v>
      </c>
      <c r="BI997" s="22">
        <v>0</v>
      </c>
      <c r="BJ997" s="4">
        <f>BJ998</f>
        <v>0</v>
      </c>
      <c r="BK997" s="4">
        <f>BK998</f>
        <v>0</v>
      </c>
      <c r="BL997" s="4">
        <f>BL998</f>
        <v>0</v>
      </c>
      <c r="BM997" s="4">
        <f>BM998</f>
        <v>0</v>
      </c>
      <c r="BN997" s="4">
        <f>BN998</f>
        <v>0</v>
      </c>
      <c r="BO997" s="103"/>
      <c r="BP997">
        <f t="shared" ref="BP997:CU997" si="2552">IF($C997&lt;&gt;"",IF(D997&gt;0,1,0),0)</f>
        <v>0</v>
      </c>
      <c r="BQ997">
        <f t="shared" si="2552"/>
        <v>0</v>
      </c>
      <c r="BR997">
        <f t="shared" si="2552"/>
        <v>0</v>
      </c>
      <c r="BS997">
        <f t="shared" si="2552"/>
        <v>0</v>
      </c>
      <c r="BT997">
        <f t="shared" si="2552"/>
        <v>0</v>
      </c>
      <c r="BU997">
        <f t="shared" si="2552"/>
        <v>0</v>
      </c>
      <c r="BV997">
        <f t="shared" si="2552"/>
        <v>0</v>
      </c>
      <c r="BW997">
        <f t="shared" si="2552"/>
        <v>0</v>
      </c>
      <c r="BX997">
        <f t="shared" si="2552"/>
        <v>0</v>
      </c>
      <c r="BY997">
        <f t="shared" si="2552"/>
        <v>0</v>
      </c>
      <c r="BZ997">
        <f t="shared" si="2552"/>
        <v>0</v>
      </c>
      <c r="CA997">
        <f t="shared" si="2552"/>
        <v>0</v>
      </c>
      <c r="CB997">
        <f t="shared" si="2552"/>
        <v>0</v>
      </c>
      <c r="CC997">
        <f t="shared" si="2552"/>
        <v>0</v>
      </c>
      <c r="CD997">
        <f t="shared" si="2552"/>
        <v>0</v>
      </c>
      <c r="CE997">
        <f t="shared" si="2552"/>
        <v>0</v>
      </c>
      <c r="CF997">
        <f t="shared" si="2552"/>
        <v>0</v>
      </c>
      <c r="CG997">
        <f t="shared" si="2552"/>
        <v>0</v>
      </c>
      <c r="CH997">
        <f t="shared" si="2552"/>
        <v>0</v>
      </c>
      <c r="CI997">
        <f t="shared" si="2552"/>
        <v>0</v>
      </c>
      <c r="CJ997">
        <f t="shared" si="2552"/>
        <v>0</v>
      </c>
      <c r="CK997">
        <f t="shared" si="2552"/>
        <v>0</v>
      </c>
      <c r="CL997">
        <f t="shared" si="2552"/>
        <v>0</v>
      </c>
      <c r="CM997">
        <f t="shared" si="2552"/>
        <v>0</v>
      </c>
      <c r="CN997">
        <f t="shared" si="2552"/>
        <v>0</v>
      </c>
      <c r="CO997">
        <f t="shared" si="2552"/>
        <v>0</v>
      </c>
      <c r="CP997">
        <f t="shared" si="2552"/>
        <v>0</v>
      </c>
      <c r="CQ997">
        <f t="shared" si="2552"/>
        <v>0</v>
      </c>
      <c r="CR997">
        <f t="shared" si="2552"/>
        <v>0</v>
      </c>
      <c r="CS997">
        <f t="shared" si="2552"/>
        <v>0</v>
      </c>
      <c r="CT997">
        <f t="shared" si="2552"/>
        <v>0</v>
      </c>
      <c r="CU997">
        <f t="shared" si="2552"/>
        <v>0</v>
      </c>
      <c r="CV997">
        <f t="shared" ref="CV997:DZ997" si="2553">IF($C997&lt;&gt;"",IF(AJ997&gt;0,1,0),0)</f>
        <v>1</v>
      </c>
      <c r="CW997">
        <f t="shared" si="2553"/>
        <v>1</v>
      </c>
      <c r="CX997">
        <f t="shared" si="2553"/>
        <v>1</v>
      </c>
      <c r="CY997">
        <f t="shared" si="2553"/>
        <v>1</v>
      </c>
      <c r="CZ997">
        <f t="shared" si="2553"/>
        <v>1</v>
      </c>
      <c r="DA997">
        <f t="shared" si="2553"/>
        <v>0</v>
      </c>
      <c r="DB997">
        <f t="shared" si="2553"/>
        <v>0</v>
      </c>
      <c r="DC997">
        <f t="shared" si="2553"/>
        <v>0</v>
      </c>
      <c r="DD997">
        <f t="shared" si="2553"/>
        <v>0</v>
      </c>
      <c r="DE997">
        <f t="shared" si="2553"/>
        <v>0</v>
      </c>
      <c r="DF997">
        <f t="shared" si="2553"/>
        <v>0</v>
      </c>
      <c r="DG997">
        <f t="shared" si="2553"/>
        <v>0</v>
      </c>
      <c r="DH997">
        <f t="shared" si="2553"/>
        <v>0</v>
      </c>
      <c r="DI997">
        <f t="shared" si="2553"/>
        <v>0</v>
      </c>
      <c r="DJ997">
        <f t="shared" si="2553"/>
        <v>0</v>
      </c>
      <c r="DK997">
        <f t="shared" si="2553"/>
        <v>0</v>
      </c>
      <c r="DL997">
        <f t="shared" si="2553"/>
        <v>0</v>
      </c>
      <c r="DM997">
        <f t="shared" si="2553"/>
        <v>0</v>
      </c>
      <c r="DN997">
        <f t="shared" si="2553"/>
        <v>0</v>
      </c>
      <c r="DO997">
        <f t="shared" si="2553"/>
        <v>0</v>
      </c>
      <c r="DP997">
        <f t="shared" si="2553"/>
        <v>0</v>
      </c>
      <c r="DQ997">
        <f t="shared" si="2553"/>
        <v>0</v>
      </c>
      <c r="DR997">
        <f t="shared" si="2553"/>
        <v>0</v>
      </c>
      <c r="DS997">
        <f t="shared" si="2553"/>
        <v>0</v>
      </c>
      <c r="DT997">
        <f t="shared" si="2553"/>
        <v>0</v>
      </c>
      <c r="DU997">
        <f t="shared" si="2553"/>
        <v>0</v>
      </c>
      <c r="DV997">
        <f t="shared" si="2553"/>
        <v>0</v>
      </c>
      <c r="DW997">
        <f t="shared" si="2553"/>
        <v>0</v>
      </c>
      <c r="DX997">
        <f t="shared" si="2553"/>
        <v>0</v>
      </c>
      <c r="DY997">
        <f t="shared" si="2553"/>
        <v>0</v>
      </c>
      <c r="DZ997">
        <f t="shared" si="2553"/>
        <v>0</v>
      </c>
    </row>
    <row r="998" spans="1:130">
      <c r="A998" s="106"/>
      <c r="B998" s="19" t="s">
        <v>18</v>
      </c>
      <c r="C998" s="96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>
        <v>651.53938401551989</v>
      </c>
      <c r="AK998" s="18">
        <v>677.27586695999992</v>
      </c>
      <c r="AL998" s="18">
        <v>714.42601999999999</v>
      </c>
      <c r="AM998" s="18">
        <v>764.09199999999998</v>
      </c>
      <c r="AN998" s="18">
        <v>812</v>
      </c>
      <c r="AO998" s="18">
        <v>0</v>
      </c>
      <c r="AP998" s="18">
        <v>0</v>
      </c>
      <c r="AQ998" s="18">
        <v>0</v>
      </c>
      <c r="AR998" s="18">
        <v>0</v>
      </c>
      <c r="AS998" s="18">
        <v>0</v>
      </c>
      <c r="AT998" s="18">
        <v>0</v>
      </c>
      <c r="AU998" s="18">
        <v>0</v>
      </c>
      <c r="AV998" s="18">
        <v>0</v>
      </c>
      <c r="AW998" s="18">
        <v>0</v>
      </c>
      <c r="AX998" s="18">
        <v>0</v>
      </c>
      <c r="AY998" s="18">
        <v>0</v>
      </c>
      <c r="AZ998" s="18">
        <v>0</v>
      </c>
      <c r="BA998" s="18">
        <v>0</v>
      </c>
      <c r="BB998" s="18">
        <v>0</v>
      </c>
      <c r="BC998" s="18">
        <v>0</v>
      </c>
      <c r="BD998" s="18">
        <v>0</v>
      </c>
      <c r="BE998" s="25">
        <v>0</v>
      </c>
      <c r="BF998" s="18">
        <v>0</v>
      </c>
      <c r="BG998" s="18">
        <v>0</v>
      </c>
      <c r="BH998" s="18">
        <v>0</v>
      </c>
      <c r="BI998" s="18">
        <v>0</v>
      </c>
      <c r="BJ998" s="118">
        <v>0</v>
      </c>
      <c r="BK998" s="118">
        <v>0</v>
      </c>
      <c r="BL998" s="118">
        <v>0</v>
      </c>
      <c r="BM998" s="118">
        <v>0</v>
      </c>
      <c r="BN998" s="118">
        <v>0</v>
      </c>
      <c r="BO998" s="103"/>
      <c r="BP998">
        <f t="shared" ref="BP998:CU998" si="2554">IF($C998&lt;&gt;"",IF(D998&gt;0,1,0),0)</f>
        <v>0</v>
      </c>
      <c r="BQ998">
        <f t="shared" si="2554"/>
        <v>0</v>
      </c>
      <c r="BR998">
        <f t="shared" si="2554"/>
        <v>0</v>
      </c>
      <c r="BS998">
        <f t="shared" si="2554"/>
        <v>0</v>
      </c>
      <c r="BT998">
        <f t="shared" si="2554"/>
        <v>0</v>
      </c>
      <c r="BU998">
        <f t="shared" si="2554"/>
        <v>0</v>
      </c>
      <c r="BV998">
        <f t="shared" si="2554"/>
        <v>0</v>
      </c>
      <c r="BW998">
        <f t="shared" si="2554"/>
        <v>0</v>
      </c>
      <c r="BX998">
        <f t="shared" si="2554"/>
        <v>0</v>
      </c>
      <c r="BY998">
        <f t="shared" si="2554"/>
        <v>0</v>
      </c>
      <c r="BZ998">
        <f t="shared" si="2554"/>
        <v>0</v>
      </c>
      <c r="CA998">
        <f t="shared" si="2554"/>
        <v>0</v>
      </c>
      <c r="CB998">
        <f t="shared" si="2554"/>
        <v>0</v>
      </c>
      <c r="CC998">
        <f t="shared" si="2554"/>
        <v>0</v>
      </c>
      <c r="CD998">
        <f t="shared" si="2554"/>
        <v>0</v>
      </c>
      <c r="CE998">
        <f t="shared" si="2554"/>
        <v>0</v>
      </c>
      <c r="CF998">
        <f t="shared" si="2554"/>
        <v>0</v>
      </c>
      <c r="CG998">
        <f t="shared" si="2554"/>
        <v>0</v>
      </c>
      <c r="CH998">
        <f t="shared" si="2554"/>
        <v>0</v>
      </c>
      <c r="CI998">
        <f t="shared" si="2554"/>
        <v>0</v>
      </c>
      <c r="CJ998">
        <f t="shared" si="2554"/>
        <v>0</v>
      </c>
      <c r="CK998">
        <f t="shared" si="2554"/>
        <v>0</v>
      </c>
      <c r="CL998">
        <f t="shared" si="2554"/>
        <v>0</v>
      </c>
      <c r="CM998">
        <f t="shared" si="2554"/>
        <v>0</v>
      </c>
      <c r="CN998">
        <f t="shared" si="2554"/>
        <v>0</v>
      </c>
      <c r="CO998">
        <f t="shared" si="2554"/>
        <v>0</v>
      </c>
      <c r="CP998">
        <f t="shared" si="2554"/>
        <v>0</v>
      </c>
      <c r="CQ998">
        <f t="shared" si="2554"/>
        <v>0</v>
      </c>
      <c r="CR998">
        <f t="shared" si="2554"/>
        <v>0</v>
      </c>
      <c r="CS998">
        <f t="shared" si="2554"/>
        <v>0</v>
      </c>
      <c r="CT998">
        <f t="shared" si="2554"/>
        <v>0</v>
      </c>
      <c r="CU998">
        <f t="shared" si="2554"/>
        <v>0</v>
      </c>
      <c r="CV998">
        <f t="shared" ref="CV998:DW998" si="2555">IF($C998&lt;&gt;"",IF(AJ998&gt;0,1,0),0)</f>
        <v>0</v>
      </c>
      <c r="CW998">
        <f t="shared" si="2555"/>
        <v>0</v>
      </c>
      <c r="CX998">
        <f t="shared" si="2555"/>
        <v>0</v>
      </c>
      <c r="CY998">
        <f t="shared" si="2555"/>
        <v>0</v>
      </c>
      <c r="CZ998">
        <f t="shared" si="2555"/>
        <v>0</v>
      </c>
      <c r="DA998">
        <f t="shared" si="2555"/>
        <v>0</v>
      </c>
      <c r="DB998">
        <f t="shared" si="2555"/>
        <v>0</v>
      </c>
      <c r="DC998">
        <f t="shared" si="2555"/>
        <v>0</v>
      </c>
      <c r="DD998">
        <f t="shared" si="2555"/>
        <v>0</v>
      </c>
      <c r="DE998">
        <f t="shared" si="2555"/>
        <v>0</v>
      </c>
      <c r="DF998">
        <f t="shared" si="2555"/>
        <v>0</v>
      </c>
      <c r="DG998">
        <f t="shared" si="2555"/>
        <v>0</v>
      </c>
      <c r="DH998">
        <f t="shared" si="2555"/>
        <v>0</v>
      </c>
      <c r="DI998">
        <f t="shared" si="2555"/>
        <v>0</v>
      </c>
      <c r="DJ998">
        <f t="shared" si="2555"/>
        <v>0</v>
      </c>
      <c r="DK998">
        <f t="shared" si="2555"/>
        <v>0</v>
      </c>
      <c r="DL998">
        <f t="shared" si="2555"/>
        <v>0</v>
      </c>
      <c r="DM998">
        <f t="shared" si="2555"/>
        <v>0</v>
      </c>
      <c r="DN998">
        <f t="shared" si="2555"/>
        <v>0</v>
      </c>
      <c r="DO998">
        <f t="shared" si="2555"/>
        <v>0</v>
      </c>
      <c r="DP998">
        <f t="shared" si="2555"/>
        <v>0</v>
      </c>
      <c r="DQ998">
        <f t="shared" si="2555"/>
        <v>0</v>
      </c>
      <c r="DR998">
        <f t="shared" si="2555"/>
        <v>0</v>
      </c>
      <c r="DS998">
        <f t="shared" si="2555"/>
        <v>0</v>
      </c>
      <c r="DT998">
        <f t="shared" si="2555"/>
        <v>0</v>
      </c>
      <c r="DU998">
        <f t="shared" si="2555"/>
        <v>0</v>
      </c>
      <c r="DV998">
        <f t="shared" si="2555"/>
        <v>0</v>
      </c>
      <c r="DW998">
        <f t="shared" si="2555"/>
        <v>0</v>
      </c>
      <c r="DX998">
        <f>IF($C998&lt;&gt;"",IF(BL997&gt;0,1,0),0)</f>
        <v>0</v>
      </c>
      <c r="DY998">
        <f>IF($C998&lt;&gt;"",IF(BM997&gt;0,1,0),0)</f>
        <v>0</v>
      </c>
      <c r="DZ998">
        <f>IF($C998&lt;&gt;"",IF(BN997&gt;0,1,0),0)</f>
        <v>0</v>
      </c>
    </row>
    <row r="999" spans="1:130" ht="15.75">
      <c r="A999" s="106" t="str">
        <f>IF(LEFT(B1008,1)&lt;&gt;"",IF(LEFT(B1008,1)&lt;&gt;" ",COUNT($A$66:A998)+1,""),"")</f>
        <v/>
      </c>
      <c r="B999" s="19"/>
      <c r="C999" s="96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  <c r="AG999" s="31"/>
      <c r="AH999" s="31"/>
      <c r="AI999" s="31"/>
      <c r="AJ999" s="31"/>
      <c r="AK999" s="31"/>
      <c r="AL999" s="31"/>
      <c r="AM999" s="31"/>
      <c r="AN999" s="31"/>
      <c r="AO999" s="31"/>
      <c r="AP999" s="31"/>
      <c r="AQ999" s="31"/>
      <c r="AR999" s="31"/>
      <c r="AS999" s="31"/>
      <c r="AT999" s="31"/>
      <c r="AU999" s="31"/>
      <c r="AV999" s="31"/>
      <c r="AW999" s="31"/>
      <c r="AX999" s="31"/>
      <c r="AY999" s="31"/>
      <c r="AZ999" s="31"/>
      <c r="BA999" s="31"/>
      <c r="BB999" s="38"/>
      <c r="BC999" s="38"/>
      <c r="BD999" s="38"/>
      <c r="BE999" s="79"/>
      <c r="BF999" s="18"/>
      <c r="BG999" s="38"/>
      <c r="BH999" s="2"/>
      <c r="BI999" s="2"/>
      <c r="BJ999" s="2"/>
      <c r="BK999" s="2"/>
      <c r="BL999" s="4"/>
      <c r="BM999" s="2"/>
      <c r="BN999" s="2"/>
      <c r="BO999" s="103"/>
    </row>
    <row r="1000" spans="1:130">
      <c r="A1000" s="105">
        <f>IF(LEFT(B1000,1)&lt;&gt;"",IF(LEFT(B1000,1)&lt;&gt;" ",COUNT($A$66:A999)+1,""),"")</f>
        <v>129</v>
      </c>
      <c r="B1000" s="32" t="s">
        <v>134</v>
      </c>
      <c r="C1000" s="97">
        <v>4</v>
      </c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22">
        <f>SUM(V1001:V1004)</f>
        <v>0</v>
      </c>
      <c r="W1000" s="22">
        <f t="shared" ref="W1000:BI1000" si="2556">SUM(W1001:W1004)</f>
        <v>0</v>
      </c>
      <c r="X1000" s="22">
        <f t="shared" si="2556"/>
        <v>0</v>
      </c>
      <c r="Y1000" s="22">
        <f t="shared" si="2556"/>
        <v>0</v>
      </c>
      <c r="Z1000" s="22">
        <f t="shared" si="2556"/>
        <v>0</v>
      </c>
      <c r="AA1000" s="22">
        <f t="shared" si="2556"/>
        <v>0</v>
      </c>
      <c r="AB1000" s="22">
        <f t="shared" si="2556"/>
        <v>0</v>
      </c>
      <c r="AC1000" s="22">
        <f t="shared" si="2556"/>
        <v>0</v>
      </c>
      <c r="AD1000" s="22">
        <f t="shared" si="2556"/>
        <v>0</v>
      </c>
      <c r="AE1000" s="22">
        <f t="shared" si="2556"/>
        <v>0</v>
      </c>
      <c r="AF1000" s="22">
        <f t="shared" si="2556"/>
        <v>0</v>
      </c>
      <c r="AG1000" s="22">
        <f t="shared" si="2556"/>
        <v>0</v>
      </c>
      <c r="AH1000" s="22">
        <f t="shared" si="2556"/>
        <v>0.31</v>
      </c>
      <c r="AI1000" s="22">
        <f t="shared" si="2556"/>
        <v>0.02</v>
      </c>
      <c r="AJ1000" s="22">
        <f t="shared" si="2556"/>
        <v>8.8769999999999989</v>
      </c>
      <c r="AK1000" s="22">
        <f t="shared" si="2556"/>
        <v>0</v>
      </c>
      <c r="AL1000" s="22">
        <f t="shared" si="2556"/>
        <v>1.1830000000000001</v>
      </c>
      <c r="AM1000" s="22">
        <f t="shared" si="2556"/>
        <v>76.093999999999994</v>
      </c>
      <c r="AN1000" s="22">
        <f t="shared" si="2556"/>
        <v>71.010999999999996</v>
      </c>
      <c r="AO1000" s="22">
        <f t="shared" si="2556"/>
        <v>81.085999999999999</v>
      </c>
      <c r="AP1000" s="22">
        <f t="shared" si="2556"/>
        <v>74.856999999999999</v>
      </c>
      <c r="AQ1000" s="22">
        <f t="shared" si="2556"/>
        <v>71.076999999999998</v>
      </c>
      <c r="AR1000" s="22">
        <f t="shared" si="2556"/>
        <v>78.870556399999998</v>
      </c>
      <c r="AS1000" s="22">
        <f t="shared" si="2556"/>
        <v>86.215757999999994</v>
      </c>
      <c r="AT1000" s="22">
        <f t="shared" si="2556"/>
        <v>98.929503499999996</v>
      </c>
      <c r="AU1000" s="22">
        <f t="shared" si="2556"/>
        <v>113.7658936</v>
      </c>
      <c r="AV1000" s="22">
        <f t="shared" si="2556"/>
        <v>88.904516099999995</v>
      </c>
      <c r="AW1000" s="22">
        <f t="shared" si="2556"/>
        <v>93.349928199999994</v>
      </c>
      <c r="AX1000" s="22">
        <f t="shared" si="2556"/>
        <v>95.234797900000004</v>
      </c>
      <c r="AY1000" s="22">
        <f t="shared" si="2556"/>
        <v>21.180216700000003</v>
      </c>
      <c r="AZ1000" s="22">
        <f t="shared" si="2556"/>
        <v>12.4101819</v>
      </c>
      <c r="BA1000" s="22">
        <f t="shared" si="2556"/>
        <v>10.4607659</v>
      </c>
      <c r="BB1000" s="22">
        <f t="shared" si="2556"/>
        <v>13.1062674</v>
      </c>
      <c r="BC1000" s="22">
        <f t="shared" si="2556"/>
        <v>25.304476300000001</v>
      </c>
      <c r="BD1000" s="22">
        <f t="shared" si="2556"/>
        <v>1E-3</v>
      </c>
      <c r="BE1000" s="22">
        <f t="shared" si="2556"/>
        <v>0</v>
      </c>
      <c r="BF1000" s="22">
        <f t="shared" ref="BF1000" si="2557">SUM(BF1001:BF1004)</f>
        <v>0</v>
      </c>
      <c r="BG1000" s="22">
        <f t="shared" si="2556"/>
        <v>0</v>
      </c>
      <c r="BH1000" s="22">
        <f t="shared" si="2556"/>
        <v>0</v>
      </c>
      <c r="BI1000" s="22">
        <f t="shared" si="2556"/>
        <v>0</v>
      </c>
      <c r="BJ1000" s="4">
        <v>0</v>
      </c>
      <c r="BK1000" s="4">
        <v>0</v>
      </c>
      <c r="BL1000" s="4">
        <v>0</v>
      </c>
      <c r="BM1000" s="4">
        <v>0</v>
      </c>
      <c r="BN1000" s="4">
        <v>0</v>
      </c>
      <c r="BO1000" s="103"/>
      <c r="BP1000">
        <f t="shared" ref="BP1000:CU1000" si="2558">IF($C1000&lt;&gt;"",IF(D1000&gt;0,1,0),0)</f>
        <v>0</v>
      </c>
      <c r="BQ1000">
        <f t="shared" si="2558"/>
        <v>0</v>
      </c>
      <c r="BR1000">
        <f t="shared" si="2558"/>
        <v>0</v>
      </c>
      <c r="BS1000">
        <f t="shared" si="2558"/>
        <v>0</v>
      </c>
      <c r="BT1000">
        <f t="shared" si="2558"/>
        <v>0</v>
      </c>
      <c r="BU1000">
        <f t="shared" si="2558"/>
        <v>0</v>
      </c>
      <c r="BV1000">
        <f t="shared" si="2558"/>
        <v>0</v>
      </c>
      <c r="BW1000">
        <f t="shared" si="2558"/>
        <v>0</v>
      </c>
      <c r="BX1000">
        <f t="shared" si="2558"/>
        <v>0</v>
      </c>
      <c r="BY1000">
        <f t="shared" si="2558"/>
        <v>0</v>
      </c>
      <c r="BZ1000">
        <f t="shared" si="2558"/>
        <v>0</v>
      </c>
      <c r="CA1000">
        <f t="shared" si="2558"/>
        <v>0</v>
      </c>
      <c r="CB1000">
        <f t="shared" si="2558"/>
        <v>0</v>
      </c>
      <c r="CC1000">
        <f t="shared" si="2558"/>
        <v>0</v>
      </c>
      <c r="CD1000">
        <f t="shared" si="2558"/>
        <v>0</v>
      </c>
      <c r="CE1000">
        <f t="shared" si="2558"/>
        <v>0</v>
      </c>
      <c r="CF1000">
        <f t="shared" si="2558"/>
        <v>0</v>
      </c>
      <c r="CG1000">
        <f t="shared" si="2558"/>
        <v>0</v>
      </c>
      <c r="CH1000">
        <f t="shared" si="2558"/>
        <v>0</v>
      </c>
      <c r="CI1000">
        <f t="shared" si="2558"/>
        <v>0</v>
      </c>
      <c r="CJ1000">
        <f t="shared" si="2558"/>
        <v>0</v>
      </c>
      <c r="CK1000">
        <f t="shared" si="2558"/>
        <v>0</v>
      </c>
      <c r="CL1000">
        <f t="shared" si="2558"/>
        <v>0</v>
      </c>
      <c r="CM1000">
        <f t="shared" si="2558"/>
        <v>0</v>
      </c>
      <c r="CN1000">
        <f t="shared" si="2558"/>
        <v>0</v>
      </c>
      <c r="CO1000">
        <f t="shared" si="2558"/>
        <v>0</v>
      </c>
      <c r="CP1000">
        <f t="shared" si="2558"/>
        <v>0</v>
      </c>
      <c r="CQ1000">
        <f t="shared" si="2558"/>
        <v>0</v>
      </c>
      <c r="CR1000">
        <f t="shared" si="2558"/>
        <v>0</v>
      </c>
      <c r="CS1000">
        <f t="shared" si="2558"/>
        <v>0</v>
      </c>
      <c r="CT1000">
        <f t="shared" si="2558"/>
        <v>1</v>
      </c>
      <c r="CU1000">
        <f t="shared" si="2558"/>
        <v>1</v>
      </c>
      <c r="CV1000">
        <f t="shared" ref="CV1000:DZ1000" si="2559">IF($C1000&lt;&gt;"",IF(AJ1000&gt;0,1,0),0)</f>
        <v>1</v>
      </c>
      <c r="CW1000">
        <f t="shared" si="2559"/>
        <v>0</v>
      </c>
      <c r="CX1000">
        <f t="shared" si="2559"/>
        <v>1</v>
      </c>
      <c r="CY1000">
        <f t="shared" si="2559"/>
        <v>1</v>
      </c>
      <c r="CZ1000">
        <f t="shared" si="2559"/>
        <v>1</v>
      </c>
      <c r="DA1000">
        <f t="shared" si="2559"/>
        <v>1</v>
      </c>
      <c r="DB1000">
        <f t="shared" si="2559"/>
        <v>1</v>
      </c>
      <c r="DC1000">
        <f t="shared" si="2559"/>
        <v>1</v>
      </c>
      <c r="DD1000">
        <f t="shared" si="2559"/>
        <v>1</v>
      </c>
      <c r="DE1000">
        <f t="shared" si="2559"/>
        <v>1</v>
      </c>
      <c r="DF1000">
        <f t="shared" si="2559"/>
        <v>1</v>
      </c>
      <c r="DG1000">
        <f t="shared" si="2559"/>
        <v>1</v>
      </c>
      <c r="DH1000">
        <f t="shared" si="2559"/>
        <v>1</v>
      </c>
      <c r="DI1000">
        <f t="shared" si="2559"/>
        <v>1</v>
      </c>
      <c r="DJ1000">
        <f t="shared" si="2559"/>
        <v>1</v>
      </c>
      <c r="DK1000">
        <f t="shared" si="2559"/>
        <v>1</v>
      </c>
      <c r="DL1000">
        <f t="shared" si="2559"/>
        <v>1</v>
      </c>
      <c r="DM1000">
        <f t="shared" si="2559"/>
        <v>1</v>
      </c>
      <c r="DN1000">
        <f t="shared" si="2559"/>
        <v>1</v>
      </c>
      <c r="DO1000">
        <f t="shared" si="2559"/>
        <v>1</v>
      </c>
      <c r="DP1000">
        <f t="shared" si="2559"/>
        <v>1</v>
      </c>
      <c r="DQ1000">
        <f t="shared" si="2559"/>
        <v>0</v>
      </c>
      <c r="DR1000">
        <f t="shared" si="2559"/>
        <v>0</v>
      </c>
      <c r="DS1000">
        <f t="shared" si="2559"/>
        <v>0</v>
      </c>
      <c r="DT1000">
        <f t="shared" si="2559"/>
        <v>0</v>
      </c>
      <c r="DU1000">
        <f t="shared" si="2559"/>
        <v>0</v>
      </c>
      <c r="DV1000">
        <f t="shared" si="2559"/>
        <v>0</v>
      </c>
      <c r="DW1000">
        <f t="shared" si="2559"/>
        <v>0</v>
      </c>
      <c r="DX1000">
        <f t="shared" si="2559"/>
        <v>0</v>
      </c>
      <c r="DY1000">
        <f t="shared" si="2559"/>
        <v>0</v>
      </c>
      <c r="DZ1000">
        <f t="shared" si="2559"/>
        <v>0</v>
      </c>
    </row>
    <row r="1001" spans="1:130">
      <c r="A1001" s="105"/>
      <c r="B1001" s="19" t="s">
        <v>199</v>
      </c>
      <c r="C1001" s="97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>
        <v>0</v>
      </c>
      <c r="W1001" s="18">
        <v>0</v>
      </c>
      <c r="X1001" s="18">
        <v>0</v>
      </c>
      <c r="Y1001" s="18">
        <v>0</v>
      </c>
      <c r="Z1001" s="18">
        <v>0</v>
      </c>
      <c r="AA1001" s="18">
        <v>0</v>
      </c>
      <c r="AB1001" s="18">
        <v>0</v>
      </c>
      <c r="AC1001" s="18">
        <v>0</v>
      </c>
      <c r="AD1001" s="18">
        <v>0</v>
      </c>
      <c r="AE1001" s="18">
        <v>0</v>
      </c>
      <c r="AF1001" s="18">
        <v>0</v>
      </c>
      <c r="AG1001" s="18">
        <v>0</v>
      </c>
      <c r="AH1001" s="18">
        <v>0</v>
      </c>
      <c r="AI1001" s="18">
        <v>0</v>
      </c>
      <c r="AJ1001" s="18">
        <v>0</v>
      </c>
      <c r="AK1001" s="18">
        <v>0</v>
      </c>
      <c r="AL1001" s="18">
        <v>0</v>
      </c>
      <c r="AM1001" s="18">
        <v>0</v>
      </c>
      <c r="AN1001" s="18">
        <v>0</v>
      </c>
      <c r="AO1001" s="18">
        <v>0</v>
      </c>
      <c r="AP1001" s="18">
        <v>0</v>
      </c>
      <c r="AQ1001" s="18">
        <v>0</v>
      </c>
      <c r="AR1001" s="18">
        <v>0</v>
      </c>
      <c r="AS1001" s="18">
        <v>0</v>
      </c>
      <c r="AT1001" s="18">
        <v>1</v>
      </c>
      <c r="AU1001" s="18">
        <v>0</v>
      </c>
      <c r="AV1001" s="18">
        <v>0</v>
      </c>
      <c r="AW1001" s="18">
        <v>0</v>
      </c>
      <c r="AX1001" s="18">
        <v>0</v>
      </c>
      <c r="AY1001" s="18">
        <v>0</v>
      </c>
      <c r="AZ1001" s="18">
        <v>0</v>
      </c>
      <c r="BA1001" s="18">
        <v>0</v>
      </c>
      <c r="BB1001" s="18">
        <v>0</v>
      </c>
      <c r="BC1001" s="18">
        <v>0</v>
      </c>
      <c r="BD1001" s="18">
        <v>0</v>
      </c>
      <c r="BE1001" s="25">
        <v>0</v>
      </c>
      <c r="BF1001" s="18">
        <v>0</v>
      </c>
      <c r="BG1001" s="18">
        <v>0</v>
      </c>
      <c r="BH1001" s="18">
        <v>0</v>
      </c>
      <c r="BI1001" s="18">
        <v>0</v>
      </c>
      <c r="BJ1001" s="118">
        <v>0</v>
      </c>
      <c r="BK1001" s="118">
        <v>0</v>
      </c>
      <c r="BL1001" s="118">
        <v>0</v>
      </c>
      <c r="BM1001" s="118">
        <v>0</v>
      </c>
      <c r="BN1001" s="118">
        <v>0</v>
      </c>
      <c r="BO1001" s="103"/>
      <c r="BP1001">
        <f t="shared" ref="BP1001:BY1005" si="2560">IF($C1001&lt;&gt;"",IF(D1001&gt;0,1,0),0)</f>
        <v>0</v>
      </c>
      <c r="BQ1001">
        <f t="shared" si="2560"/>
        <v>0</v>
      </c>
      <c r="BR1001">
        <f t="shared" si="2560"/>
        <v>0</v>
      </c>
      <c r="BS1001">
        <f t="shared" si="2560"/>
        <v>0</v>
      </c>
      <c r="BT1001">
        <f t="shared" si="2560"/>
        <v>0</v>
      </c>
      <c r="BU1001">
        <f t="shared" si="2560"/>
        <v>0</v>
      </c>
      <c r="BV1001">
        <f t="shared" si="2560"/>
        <v>0</v>
      </c>
      <c r="BW1001">
        <f t="shared" si="2560"/>
        <v>0</v>
      </c>
      <c r="BX1001">
        <f t="shared" si="2560"/>
        <v>0</v>
      </c>
      <c r="BY1001">
        <f t="shared" si="2560"/>
        <v>0</v>
      </c>
      <c r="BZ1001">
        <f t="shared" ref="BZ1001:CI1005" si="2561">IF($C1001&lt;&gt;"",IF(N1001&gt;0,1,0),0)</f>
        <v>0</v>
      </c>
      <c r="CA1001">
        <f t="shared" si="2561"/>
        <v>0</v>
      </c>
      <c r="CB1001">
        <f t="shared" si="2561"/>
        <v>0</v>
      </c>
      <c r="CC1001">
        <f t="shared" si="2561"/>
        <v>0</v>
      </c>
      <c r="CD1001">
        <f t="shared" si="2561"/>
        <v>0</v>
      </c>
      <c r="CE1001">
        <f t="shared" si="2561"/>
        <v>0</v>
      </c>
      <c r="CF1001">
        <f t="shared" si="2561"/>
        <v>0</v>
      </c>
      <c r="CG1001">
        <f t="shared" si="2561"/>
        <v>0</v>
      </c>
      <c r="CH1001">
        <f t="shared" si="2561"/>
        <v>0</v>
      </c>
      <c r="CI1001">
        <f t="shared" si="2561"/>
        <v>0</v>
      </c>
      <c r="CJ1001">
        <f t="shared" ref="CJ1001:CS1005" si="2562">IF($C1001&lt;&gt;"",IF(X1001&gt;0,1,0),0)</f>
        <v>0</v>
      </c>
      <c r="CK1001">
        <f t="shared" si="2562"/>
        <v>0</v>
      </c>
      <c r="CL1001">
        <f t="shared" si="2562"/>
        <v>0</v>
      </c>
      <c r="CM1001">
        <f t="shared" si="2562"/>
        <v>0</v>
      </c>
      <c r="CN1001">
        <f t="shared" si="2562"/>
        <v>0</v>
      </c>
      <c r="CO1001">
        <f t="shared" si="2562"/>
        <v>0</v>
      </c>
      <c r="CP1001">
        <f t="shared" si="2562"/>
        <v>0</v>
      </c>
      <c r="CQ1001">
        <f t="shared" si="2562"/>
        <v>0</v>
      </c>
      <c r="CR1001">
        <f t="shared" si="2562"/>
        <v>0</v>
      </c>
      <c r="CS1001">
        <f t="shared" si="2562"/>
        <v>0</v>
      </c>
      <c r="CT1001">
        <f t="shared" ref="CT1001:DC1005" si="2563">IF($C1001&lt;&gt;"",IF(AH1001&gt;0,1,0),0)</f>
        <v>0</v>
      </c>
      <c r="CU1001">
        <f t="shared" si="2563"/>
        <v>0</v>
      </c>
      <c r="CV1001">
        <f t="shared" si="2563"/>
        <v>0</v>
      </c>
      <c r="CW1001">
        <f t="shared" si="2563"/>
        <v>0</v>
      </c>
      <c r="CX1001">
        <f t="shared" si="2563"/>
        <v>0</v>
      </c>
      <c r="CY1001">
        <f t="shared" si="2563"/>
        <v>0</v>
      </c>
      <c r="CZ1001">
        <f t="shared" si="2563"/>
        <v>0</v>
      </c>
      <c r="DA1001">
        <f t="shared" si="2563"/>
        <v>0</v>
      </c>
      <c r="DB1001">
        <f t="shared" si="2563"/>
        <v>0</v>
      </c>
      <c r="DC1001">
        <f t="shared" si="2563"/>
        <v>0</v>
      </c>
      <c r="DD1001">
        <f t="shared" ref="DD1001:DM1005" si="2564">IF($C1001&lt;&gt;"",IF(AR1001&gt;0,1,0),0)</f>
        <v>0</v>
      </c>
      <c r="DE1001">
        <f t="shared" si="2564"/>
        <v>0</v>
      </c>
      <c r="DF1001">
        <f t="shared" si="2564"/>
        <v>0</v>
      </c>
      <c r="DG1001">
        <f t="shared" si="2564"/>
        <v>0</v>
      </c>
      <c r="DH1001">
        <f t="shared" si="2564"/>
        <v>0</v>
      </c>
      <c r="DI1001">
        <f t="shared" si="2564"/>
        <v>0</v>
      </c>
      <c r="DJ1001">
        <f t="shared" si="2564"/>
        <v>0</v>
      </c>
      <c r="DK1001">
        <f t="shared" si="2564"/>
        <v>0</v>
      </c>
      <c r="DL1001">
        <f t="shared" si="2564"/>
        <v>0</v>
      </c>
      <c r="DM1001">
        <f t="shared" si="2564"/>
        <v>0</v>
      </c>
      <c r="DN1001">
        <f t="shared" ref="DN1001:DW1005" si="2565">IF($C1001&lt;&gt;"",IF(BB1001&gt;0,1,0),0)</f>
        <v>0</v>
      </c>
      <c r="DO1001">
        <f t="shared" si="2565"/>
        <v>0</v>
      </c>
      <c r="DP1001">
        <f t="shared" si="2565"/>
        <v>0</v>
      </c>
      <c r="DQ1001">
        <f t="shared" si="2565"/>
        <v>0</v>
      </c>
      <c r="DR1001">
        <f t="shared" si="2565"/>
        <v>0</v>
      </c>
      <c r="DS1001">
        <f t="shared" si="2565"/>
        <v>0</v>
      </c>
      <c r="DT1001">
        <f t="shared" si="2565"/>
        <v>0</v>
      </c>
      <c r="DU1001">
        <f t="shared" si="2565"/>
        <v>0</v>
      </c>
      <c r="DV1001">
        <f t="shared" si="2565"/>
        <v>0</v>
      </c>
      <c r="DW1001">
        <f t="shared" si="2565"/>
        <v>0</v>
      </c>
      <c r="DX1001">
        <f t="shared" ref="DX1001:DZ1004" si="2566">IF($C1001&lt;&gt;"",IF(BL1000&gt;0,1,0),0)</f>
        <v>0</v>
      </c>
      <c r="DY1001">
        <f t="shared" si="2566"/>
        <v>0</v>
      </c>
      <c r="DZ1001">
        <f t="shared" si="2566"/>
        <v>0</v>
      </c>
    </row>
    <row r="1002" spans="1:130">
      <c r="A1002" s="106" t="str">
        <f>IF(LEFT(B1004,1)&lt;&gt;"",IF(LEFT(B1004,1)&lt;&gt;" ",COUNT($A$66:A1000)+1,""),"")</f>
        <v/>
      </c>
      <c r="B1002" s="19" t="s">
        <v>3</v>
      </c>
      <c r="C1002" s="96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>
        <v>0</v>
      </c>
      <c r="W1002" s="18">
        <v>0</v>
      </c>
      <c r="X1002" s="18">
        <v>0</v>
      </c>
      <c r="Y1002" s="18">
        <v>0</v>
      </c>
      <c r="Z1002" s="18">
        <v>0</v>
      </c>
      <c r="AA1002" s="18">
        <v>0</v>
      </c>
      <c r="AB1002" s="18">
        <v>0</v>
      </c>
      <c r="AC1002" s="18">
        <v>0</v>
      </c>
      <c r="AD1002" s="18">
        <v>0</v>
      </c>
      <c r="AE1002" s="18">
        <v>0</v>
      </c>
      <c r="AF1002" s="18">
        <v>0</v>
      </c>
      <c r="AG1002" s="18">
        <v>0</v>
      </c>
      <c r="AH1002" s="18">
        <v>0.31</v>
      </c>
      <c r="AI1002" s="18">
        <v>0.02</v>
      </c>
      <c r="AJ1002" s="18">
        <v>8.5499999999999989</v>
      </c>
      <c r="AK1002" s="18">
        <v>0</v>
      </c>
      <c r="AL1002" s="18">
        <v>0</v>
      </c>
      <c r="AM1002" s="18">
        <v>8.23</v>
      </c>
      <c r="AN1002" s="18">
        <v>2.6100000000000003</v>
      </c>
      <c r="AO1002" s="18">
        <v>5.58</v>
      </c>
      <c r="AP1002" s="18">
        <v>4.12</v>
      </c>
      <c r="AQ1002" s="18">
        <v>4.34</v>
      </c>
      <c r="AR1002" s="18">
        <v>9.1705564000000006</v>
      </c>
      <c r="AS1002" s="18">
        <v>2.9497580000000001</v>
      </c>
      <c r="AT1002" s="18">
        <v>5.1315035</v>
      </c>
      <c r="AU1002" s="18">
        <v>7.3388935999999996</v>
      </c>
      <c r="AV1002" s="18">
        <v>7.1996639</v>
      </c>
      <c r="AW1002" s="18">
        <v>9.881029299999998</v>
      </c>
      <c r="AX1002" s="18">
        <v>11.5147979</v>
      </c>
      <c r="AY1002" s="18">
        <v>15.156216700000002</v>
      </c>
      <c r="AZ1002" s="18">
        <v>3.1558438</v>
      </c>
      <c r="BA1002" s="18">
        <v>3.1830145000000001</v>
      </c>
      <c r="BB1002" s="18">
        <v>0.79993409999999998</v>
      </c>
      <c r="BC1002" s="18">
        <v>1.5954763000000001</v>
      </c>
      <c r="BD1002" s="18">
        <v>1E-3</v>
      </c>
      <c r="BE1002" s="25">
        <v>0</v>
      </c>
      <c r="BF1002" s="18">
        <v>0</v>
      </c>
      <c r="BG1002" s="18">
        <v>0</v>
      </c>
      <c r="BH1002" s="18">
        <v>0</v>
      </c>
      <c r="BI1002" s="18">
        <v>0</v>
      </c>
      <c r="BJ1002" s="118">
        <v>0</v>
      </c>
      <c r="BK1002" s="118">
        <v>0</v>
      </c>
      <c r="BL1002" s="118">
        <v>0</v>
      </c>
      <c r="BM1002" s="118">
        <v>0</v>
      </c>
      <c r="BN1002" s="118">
        <v>0</v>
      </c>
      <c r="BO1002" s="103"/>
      <c r="BP1002">
        <f t="shared" si="2560"/>
        <v>0</v>
      </c>
      <c r="BQ1002">
        <f t="shared" si="2560"/>
        <v>0</v>
      </c>
      <c r="BR1002">
        <f t="shared" si="2560"/>
        <v>0</v>
      </c>
      <c r="BS1002">
        <f t="shared" si="2560"/>
        <v>0</v>
      </c>
      <c r="BT1002">
        <f t="shared" si="2560"/>
        <v>0</v>
      </c>
      <c r="BU1002">
        <f t="shared" si="2560"/>
        <v>0</v>
      </c>
      <c r="BV1002">
        <f t="shared" si="2560"/>
        <v>0</v>
      </c>
      <c r="BW1002">
        <f t="shared" si="2560"/>
        <v>0</v>
      </c>
      <c r="BX1002">
        <f t="shared" si="2560"/>
        <v>0</v>
      </c>
      <c r="BY1002">
        <f t="shared" si="2560"/>
        <v>0</v>
      </c>
      <c r="BZ1002">
        <f t="shared" si="2561"/>
        <v>0</v>
      </c>
      <c r="CA1002">
        <f t="shared" si="2561"/>
        <v>0</v>
      </c>
      <c r="CB1002">
        <f t="shared" si="2561"/>
        <v>0</v>
      </c>
      <c r="CC1002">
        <f t="shared" si="2561"/>
        <v>0</v>
      </c>
      <c r="CD1002">
        <f t="shared" si="2561"/>
        <v>0</v>
      </c>
      <c r="CE1002">
        <f t="shared" si="2561"/>
        <v>0</v>
      </c>
      <c r="CF1002">
        <f t="shared" si="2561"/>
        <v>0</v>
      </c>
      <c r="CG1002">
        <f t="shared" si="2561"/>
        <v>0</v>
      </c>
      <c r="CH1002">
        <f t="shared" si="2561"/>
        <v>0</v>
      </c>
      <c r="CI1002">
        <f t="shared" si="2561"/>
        <v>0</v>
      </c>
      <c r="CJ1002">
        <f t="shared" si="2562"/>
        <v>0</v>
      </c>
      <c r="CK1002">
        <f t="shared" si="2562"/>
        <v>0</v>
      </c>
      <c r="CL1002">
        <f t="shared" si="2562"/>
        <v>0</v>
      </c>
      <c r="CM1002">
        <f t="shared" si="2562"/>
        <v>0</v>
      </c>
      <c r="CN1002">
        <f t="shared" si="2562"/>
        <v>0</v>
      </c>
      <c r="CO1002">
        <f t="shared" si="2562"/>
        <v>0</v>
      </c>
      <c r="CP1002">
        <f t="shared" si="2562"/>
        <v>0</v>
      </c>
      <c r="CQ1002">
        <f t="shared" si="2562"/>
        <v>0</v>
      </c>
      <c r="CR1002">
        <f t="shared" si="2562"/>
        <v>0</v>
      </c>
      <c r="CS1002">
        <f t="shared" si="2562"/>
        <v>0</v>
      </c>
      <c r="CT1002">
        <f t="shared" si="2563"/>
        <v>0</v>
      </c>
      <c r="CU1002">
        <f t="shared" si="2563"/>
        <v>0</v>
      </c>
      <c r="CV1002">
        <f t="shared" si="2563"/>
        <v>0</v>
      </c>
      <c r="CW1002">
        <f t="shared" si="2563"/>
        <v>0</v>
      </c>
      <c r="CX1002">
        <f t="shared" si="2563"/>
        <v>0</v>
      </c>
      <c r="CY1002">
        <f t="shared" si="2563"/>
        <v>0</v>
      </c>
      <c r="CZ1002">
        <f t="shared" si="2563"/>
        <v>0</v>
      </c>
      <c r="DA1002">
        <f t="shared" si="2563"/>
        <v>0</v>
      </c>
      <c r="DB1002">
        <f t="shared" si="2563"/>
        <v>0</v>
      </c>
      <c r="DC1002">
        <f t="shared" si="2563"/>
        <v>0</v>
      </c>
      <c r="DD1002">
        <f t="shared" si="2564"/>
        <v>0</v>
      </c>
      <c r="DE1002">
        <f t="shared" si="2564"/>
        <v>0</v>
      </c>
      <c r="DF1002">
        <f t="shared" si="2564"/>
        <v>0</v>
      </c>
      <c r="DG1002">
        <f t="shared" si="2564"/>
        <v>0</v>
      </c>
      <c r="DH1002">
        <f t="shared" si="2564"/>
        <v>0</v>
      </c>
      <c r="DI1002">
        <f t="shared" si="2564"/>
        <v>0</v>
      </c>
      <c r="DJ1002">
        <f t="shared" si="2564"/>
        <v>0</v>
      </c>
      <c r="DK1002">
        <f t="shared" si="2564"/>
        <v>0</v>
      </c>
      <c r="DL1002">
        <f t="shared" si="2564"/>
        <v>0</v>
      </c>
      <c r="DM1002">
        <f t="shared" si="2564"/>
        <v>0</v>
      </c>
      <c r="DN1002">
        <f t="shared" si="2565"/>
        <v>0</v>
      </c>
      <c r="DO1002">
        <f t="shared" si="2565"/>
        <v>0</v>
      </c>
      <c r="DP1002">
        <f t="shared" si="2565"/>
        <v>0</v>
      </c>
      <c r="DQ1002">
        <f t="shared" si="2565"/>
        <v>0</v>
      </c>
      <c r="DR1002">
        <f t="shared" si="2565"/>
        <v>0</v>
      </c>
      <c r="DS1002">
        <f t="shared" si="2565"/>
        <v>0</v>
      </c>
      <c r="DT1002">
        <f t="shared" si="2565"/>
        <v>0</v>
      </c>
      <c r="DU1002">
        <f t="shared" si="2565"/>
        <v>0</v>
      </c>
      <c r="DV1002">
        <f t="shared" si="2565"/>
        <v>0</v>
      </c>
      <c r="DW1002">
        <f t="shared" si="2565"/>
        <v>0</v>
      </c>
      <c r="DX1002">
        <f t="shared" si="2566"/>
        <v>0</v>
      </c>
      <c r="DY1002">
        <f t="shared" si="2566"/>
        <v>0</v>
      </c>
      <c r="DZ1002">
        <f t="shared" si="2566"/>
        <v>0</v>
      </c>
    </row>
    <row r="1003" spans="1:130">
      <c r="A1003" s="106"/>
      <c r="B1003" s="19" t="s">
        <v>205</v>
      </c>
      <c r="C1003" s="96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34">
        <v>0</v>
      </c>
      <c r="W1003" s="34">
        <v>0</v>
      </c>
      <c r="X1003" s="34">
        <v>0</v>
      </c>
      <c r="Y1003" s="34">
        <v>0</v>
      </c>
      <c r="Z1003" s="34">
        <v>0</v>
      </c>
      <c r="AA1003" s="34">
        <v>0</v>
      </c>
      <c r="AB1003" s="34">
        <v>0</v>
      </c>
      <c r="AC1003" s="34">
        <v>0</v>
      </c>
      <c r="AD1003" s="34">
        <v>0</v>
      </c>
      <c r="AE1003" s="34">
        <v>0</v>
      </c>
      <c r="AF1003" s="34">
        <v>0</v>
      </c>
      <c r="AG1003" s="34">
        <v>0</v>
      </c>
      <c r="AH1003" s="34">
        <v>0</v>
      </c>
      <c r="AI1003" s="34">
        <v>0</v>
      </c>
      <c r="AJ1003" s="34">
        <v>0.32699999999999996</v>
      </c>
      <c r="AK1003" s="34">
        <v>0</v>
      </c>
      <c r="AL1003" s="34">
        <v>1.1830000000000001</v>
      </c>
      <c r="AM1003" s="34">
        <v>17.864000000000001</v>
      </c>
      <c r="AN1003" s="34">
        <v>0.40100000000000002</v>
      </c>
      <c r="AO1003" s="34">
        <v>1.506</v>
      </c>
      <c r="AP1003" s="34">
        <v>1.7370000000000001</v>
      </c>
      <c r="AQ1003" s="34">
        <v>1.7370000000000001</v>
      </c>
      <c r="AR1003" s="34">
        <v>3.7</v>
      </c>
      <c r="AS1003" s="34">
        <v>4.266</v>
      </c>
      <c r="AT1003" s="34">
        <v>4.798</v>
      </c>
      <c r="AU1003" s="34">
        <v>8.4269999999999996</v>
      </c>
      <c r="AV1003" s="34">
        <v>12.704852199999999</v>
      </c>
      <c r="AW1003" s="34">
        <v>15.468898900000001</v>
      </c>
      <c r="AX1003" s="34">
        <v>15.72</v>
      </c>
      <c r="AY1003" s="34">
        <v>6.024</v>
      </c>
      <c r="AZ1003" s="34">
        <v>9.2543381</v>
      </c>
      <c r="BA1003" s="34">
        <v>7.2777514000000005</v>
      </c>
      <c r="BB1003" s="34">
        <v>12.3063333</v>
      </c>
      <c r="BC1003" s="34">
        <v>23.709</v>
      </c>
      <c r="BD1003" s="34">
        <v>0</v>
      </c>
      <c r="BE1003" s="43">
        <v>0</v>
      </c>
      <c r="BF1003" s="34">
        <v>0</v>
      </c>
      <c r="BG1003" s="18">
        <v>0</v>
      </c>
      <c r="BH1003" s="18">
        <v>0</v>
      </c>
      <c r="BI1003" s="18">
        <v>0</v>
      </c>
      <c r="BJ1003" s="118">
        <v>0</v>
      </c>
      <c r="BK1003" s="118">
        <v>0</v>
      </c>
      <c r="BL1003" s="118">
        <v>0</v>
      </c>
      <c r="BM1003" s="118">
        <v>0</v>
      </c>
      <c r="BN1003" s="118">
        <v>0</v>
      </c>
      <c r="BO1003" s="103"/>
      <c r="BP1003">
        <f t="shared" si="2560"/>
        <v>0</v>
      </c>
      <c r="BQ1003">
        <f t="shared" si="2560"/>
        <v>0</v>
      </c>
      <c r="BR1003">
        <f t="shared" si="2560"/>
        <v>0</v>
      </c>
      <c r="BS1003">
        <f t="shared" si="2560"/>
        <v>0</v>
      </c>
      <c r="BT1003">
        <f t="shared" si="2560"/>
        <v>0</v>
      </c>
      <c r="BU1003">
        <f t="shared" si="2560"/>
        <v>0</v>
      </c>
      <c r="BV1003">
        <f t="shared" si="2560"/>
        <v>0</v>
      </c>
      <c r="BW1003">
        <f t="shared" si="2560"/>
        <v>0</v>
      </c>
      <c r="BX1003">
        <f t="shared" si="2560"/>
        <v>0</v>
      </c>
      <c r="BY1003">
        <f t="shared" si="2560"/>
        <v>0</v>
      </c>
      <c r="BZ1003">
        <f t="shared" si="2561"/>
        <v>0</v>
      </c>
      <c r="CA1003">
        <f t="shared" si="2561"/>
        <v>0</v>
      </c>
      <c r="CB1003">
        <f t="shared" si="2561"/>
        <v>0</v>
      </c>
      <c r="CC1003">
        <f t="shared" si="2561"/>
        <v>0</v>
      </c>
      <c r="CD1003">
        <f t="shared" si="2561"/>
        <v>0</v>
      </c>
      <c r="CE1003">
        <f t="shared" si="2561"/>
        <v>0</v>
      </c>
      <c r="CF1003">
        <f t="shared" si="2561"/>
        <v>0</v>
      </c>
      <c r="CG1003">
        <f t="shared" si="2561"/>
        <v>0</v>
      </c>
      <c r="CH1003">
        <f t="shared" si="2561"/>
        <v>0</v>
      </c>
      <c r="CI1003">
        <f t="shared" si="2561"/>
        <v>0</v>
      </c>
      <c r="CJ1003">
        <f t="shared" si="2562"/>
        <v>0</v>
      </c>
      <c r="CK1003">
        <f t="shared" si="2562"/>
        <v>0</v>
      </c>
      <c r="CL1003">
        <f t="shared" si="2562"/>
        <v>0</v>
      </c>
      <c r="CM1003">
        <f t="shared" si="2562"/>
        <v>0</v>
      </c>
      <c r="CN1003">
        <f t="shared" si="2562"/>
        <v>0</v>
      </c>
      <c r="CO1003">
        <f t="shared" si="2562"/>
        <v>0</v>
      </c>
      <c r="CP1003">
        <f t="shared" si="2562"/>
        <v>0</v>
      </c>
      <c r="CQ1003">
        <f t="shared" si="2562"/>
        <v>0</v>
      </c>
      <c r="CR1003">
        <f t="shared" si="2562"/>
        <v>0</v>
      </c>
      <c r="CS1003">
        <f t="shared" si="2562"/>
        <v>0</v>
      </c>
      <c r="CT1003">
        <f t="shared" si="2563"/>
        <v>0</v>
      </c>
      <c r="CU1003">
        <f t="shared" si="2563"/>
        <v>0</v>
      </c>
      <c r="CV1003">
        <f t="shared" si="2563"/>
        <v>0</v>
      </c>
      <c r="CW1003">
        <f t="shared" si="2563"/>
        <v>0</v>
      </c>
      <c r="CX1003">
        <f t="shared" si="2563"/>
        <v>0</v>
      </c>
      <c r="CY1003">
        <f t="shared" si="2563"/>
        <v>0</v>
      </c>
      <c r="CZ1003">
        <f t="shared" si="2563"/>
        <v>0</v>
      </c>
      <c r="DA1003">
        <f t="shared" si="2563"/>
        <v>0</v>
      </c>
      <c r="DB1003">
        <f t="shared" si="2563"/>
        <v>0</v>
      </c>
      <c r="DC1003">
        <f t="shared" si="2563"/>
        <v>0</v>
      </c>
      <c r="DD1003">
        <f t="shared" si="2564"/>
        <v>0</v>
      </c>
      <c r="DE1003">
        <f t="shared" si="2564"/>
        <v>0</v>
      </c>
      <c r="DF1003">
        <f t="shared" si="2564"/>
        <v>0</v>
      </c>
      <c r="DG1003">
        <f t="shared" si="2564"/>
        <v>0</v>
      </c>
      <c r="DH1003">
        <f t="shared" si="2564"/>
        <v>0</v>
      </c>
      <c r="DI1003">
        <f t="shared" si="2564"/>
        <v>0</v>
      </c>
      <c r="DJ1003">
        <f t="shared" si="2564"/>
        <v>0</v>
      </c>
      <c r="DK1003">
        <f t="shared" si="2564"/>
        <v>0</v>
      </c>
      <c r="DL1003">
        <f t="shared" si="2564"/>
        <v>0</v>
      </c>
      <c r="DM1003">
        <f t="shared" si="2564"/>
        <v>0</v>
      </c>
      <c r="DN1003">
        <f t="shared" si="2565"/>
        <v>0</v>
      </c>
      <c r="DO1003">
        <f t="shared" si="2565"/>
        <v>0</v>
      </c>
      <c r="DP1003">
        <f t="shared" si="2565"/>
        <v>0</v>
      </c>
      <c r="DQ1003">
        <f t="shared" si="2565"/>
        <v>0</v>
      </c>
      <c r="DR1003">
        <f t="shared" si="2565"/>
        <v>0</v>
      </c>
      <c r="DS1003">
        <f t="shared" si="2565"/>
        <v>0</v>
      </c>
      <c r="DT1003">
        <f t="shared" si="2565"/>
        <v>0</v>
      </c>
      <c r="DU1003">
        <f t="shared" si="2565"/>
        <v>0</v>
      </c>
      <c r="DV1003">
        <f t="shared" si="2565"/>
        <v>0</v>
      </c>
      <c r="DW1003">
        <f t="shared" si="2565"/>
        <v>0</v>
      </c>
      <c r="DX1003">
        <f t="shared" si="2566"/>
        <v>0</v>
      </c>
      <c r="DY1003">
        <f t="shared" si="2566"/>
        <v>0</v>
      </c>
      <c r="DZ1003">
        <f t="shared" si="2566"/>
        <v>0</v>
      </c>
    </row>
    <row r="1004" spans="1:130">
      <c r="A1004" s="106"/>
      <c r="B1004" s="55" t="s">
        <v>21</v>
      </c>
      <c r="C1004" s="96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>
        <v>0</v>
      </c>
      <c r="W1004" s="18">
        <v>0</v>
      </c>
      <c r="X1004" s="18">
        <v>0</v>
      </c>
      <c r="Y1004" s="18">
        <v>0</v>
      </c>
      <c r="Z1004" s="18">
        <v>0</v>
      </c>
      <c r="AA1004" s="18">
        <v>0</v>
      </c>
      <c r="AB1004" s="18">
        <v>0</v>
      </c>
      <c r="AC1004" s="18">
        <v>0</v>
      </c>
      <c r="AD1004" s="18">
        <v>0</v>
      </c>
      <c r="AE1004" s="18">
        <v>0</v>
      </c>
      <c r="AF1004" s="18">
        <v>0</v>
      </c>
      <c r="AG1004" s="18">
        <v>0</v>
      </c>
      <c r="AH1004" s="18">
        <v>0</v>
      </c>
      <c r="AI1004" s="18">
        <v>0</v>
      </c>
      <c r="AJ1004" s="18">
        <v>0</v>
      </c>
      <c r="AK1004" s="18">
        <v>0</v>
      </c>
      <c r="AL1004" s="18">
        <v>0</v>
      </c>
      <c r="AM1004" s="18">
        <v>50</v>
      </c>
      <c r="AN1004" s="18">
        <v>68</v>
      </c>
      <c r="AO1004" s="18">
        <v>74</v>
      </c>
      <c r="AP1004" s="18">
        <v>69</v>
      </c>
      <c r="AQ1004" s="18">
        <v>65</v>
      </c>
      <c r="AR1004" s="18">
        <v>66</v>
      </c>
      <c r="AS1004" s="18">
        <v>79</v>
      </c>
      <c r="AT1004" s="18">
        <v>88</v>
      </c>
      <c r="AU1004" s="18">
        <v>98</v>
      </c>
      <c r="AV1004" s="18">
        <v>69</v>
      </c>
      <c r="AW1004" s="18">
        <v>68</v>
      </c>
      <c r="AX1004" s="18">
        <v>68</v>
      </c>
      <c r="AY1004" s="18">
        <v>0</v>
      </c>
      <c r="AZ1004" s="18">
        <v>0</v>
      </c>
      <c r="BA1004" s="18">
        <v>0</v>
      </c>
      <c r="BB1004" s="18">
        <v>0</v>
      </c>
      <c r="BC1004" s="18">
        <v>0</v>
      </c>
      <c r="BD1004" s="25">
        <v>0</v>
      </c>
      <c r="BE1004" s="25">
        <v>0</v>
      </c>
      <c r="BF1004" s="25">
        <v>0</v>
      </c>
      <c r="BG1004" s="25">
        <v>0</v>
      </c>
      <c r="BH1004" s="25">
        <v>0</v>
      </c>
      <c r="BI1004" s="25">
        <v>0</v>
      </c>
      <c r="BJ1004" s="118">
        <v>0</v>
      </c>
      <c r="BK1004" s="118">
        <v>0</v>
      </c>
      <c r="BL1004" s="118">
        <v>0</v>
      </c>
      <c r="BM1004" s="118">
        <v>0</v>
      </c>
      <c r="BN1004" s="118">
        <v>0</v>
      </c>
      <c r="BO1004" s="103"/>
      <c r="BP1004">
        <f t="shared" si="2560"/>
        <v>0</v>
      </c>
      <c r="BQ1004">
        <f t="shared" si="2560"/>
        <v>0</v>
      </c>
      <c r="BR1004">
        <f t="shared" si="2560"/>
        <v>0</v>
      </c>
      <c r="BS1004">
        <f t="shared" si="2560"/>
        <v>0</v>
      </c>
      <c r="BT1004">
        <f t="shared" si="2560"/>
        <v>0</v>
      </c>
      <c r="BU1004">
        <f t="shared" si="2560"/>
        <v>0</v>
      </c>
      <c r="BV1004">
        <f t="shared" si="2560"/>
        <v>0</v>
      </c>
      <c r="BW1004">
        <f t="shared" si="2560"/>
        <v>0</v>
      </c>
      <c r="BX1004">
        <f t="shared" si="2560"/>
        <v>0</v>
      </c>
      <c r="BY1004">
        <f t="shared" si="2560"/>
        <v>0</v>
      </c>
      <c r="BZ1004">
        <f t="shared" si="2561"/>
        <v>0</v>
      </c>
      <c r="CA1004">
        <f t="shared" si="2561"/>
        <v>0</v>
      </c>
      <c r="CB1004">
        <f t="shared" si="2561"/>
        <v>0</v>
      </c>
      <c r="CC1004">
        <f t="shared" si="2561"/>
        <v>0</v>
      </c>
      <c r="CD1004">
        <f t="shared" si="2561"/>
        <v>0</v>
      </c>
      <c r="CE1004">
        <f t="shared" si="2561"/>
        <v>0</v>
      </c>
      <c r="CF1004">
        <f t="shared" si="2561"/>
        <v>0</v>
      </c>
      <c r="CG1004">
        <f t="shared" si="2561"/>
        <v>0</v>
      </c>
      <c r="CH1004">
        <f t="shared" si="2561"/>
        <v>0</v>
      </c>
      <c r="CI1004">
        <f t="shared" si="2561"/>
        <v>0</v>
      </c>
      <c r="CJ1004">
        <f t="shared" si="2562"/>
        <v>0</v>
      </c>
      <c r="CK1004">
        <f t="shared" si="2562"/>
        <v>0</v>
      </c>
      <c r="CL1004">
        <f t="shared" si="2562"/>
        <v>0</v>
      </c>
      <c r="CM1004">
        <f t="shared" si="2562"/>
        <v>0</v>
      </c>
      <c r="CN1004">
        <f t="shared" si="2562"/>
        <v>0</v>
      </c>
      <c r="CO1004">
        <f t="shared" si="2562"/>
        <v>0</v>
      </c>
      <c r="CP1004">
        <f t="shared" si="2562"/>
        <v>0</v>
      </c>
      <c r="CQ1004">
        <f t="shared" si="2562"/>
        <v>0</v>
      </c>
      <c r="CR1004">
        <f t="shared" si="2562"/>
        <v>0</v>
      </c>
      <c r="CS1004">
        <f t="shared" si="2562"/>
        <v>0</v>
      </c>
      <c r="CT1004">
        <f t="shared" si="2563"/>
        <v>0</v>
      </c>
      <c r="CU1004">
        <f t="shared" si="2563"/>
        <v>0</v>
      </c>
      <c r="CV1004">
        <f t="shared" si="2563"/>
        <v>0</v>
      </c>
      <c r="CW1004">
        <f t="shared" si="2563"/>
        <v>0</v>
      </c>
      <c r="CX1004">
        <f t="shared" si="2563"/>
        <v>0</v>
      </c>
      <c r="CY1004">
        <f t="shared" si="2563"/>
        <v>0</v>
      </c>
      <c r="CZ1004">
        <f t="shared" si="2563"/>
        <v>0</v>
      </c>
      <c r="DA1004">
        <f t="shared" si="2563"/>
        <v>0</v>
      </c>
      <c r="DB1004">
        <f t="shared" si="2563"/>
        <v>0</v>
      </c>
      <c r="DC1004">
        <f t="shared" si="2563"/>
        <v>0</v>
      </c>
      <c r="DD1004">
        <f t="shared" si="2564"/>
        <v>0</v>
      </c>
      <c r="DE1004">
        <f t="shared" si="2564"/>
        <v>0</v>
      </c>
      <c r="DF1004">
        <f t="shared" si="2564"/>
        <v>0</v>
      </c>
      <c r="DG1004">
        <f t="shared" si="2564"/>
        <v>0</v>
      </c>
      <c r="DH1004">
        <f t="shared" si="2564"/>
        <v>0</v>
      </c>
      <c r="DI1004">
        <f t="shared" si="2564"/>
        <v>0</v>
      </c>
      <c r="DJ1004">
        <f t="shared" si="2564"/>
        <v>0</v>
      </c>
      <c r="DK1004">
        <f t="shared" si="2564"/>
        <v>0</v>
      </c>
      <c r="DL1004">
        <f t="shared" si="2564"/>
        <v>0</v>
      </c>
      <c r="DM1004">
        <f t="shared" si="2564"/>
        <v>0</v>
      </c>
      <c r="DN1004">
        <f t="shared" si="2565"/>
        <v>0</v>
      </c>
      <c r="DO1004">
        <f t="shared" si="2565"/>
        <v>0</v>
      </c>
      <c r="DP1004">
        <f t="shared" si="2565"/>
        <v>0</v>
      </c>
      <c r="DQ1004">
        <f t="shared" si="2565"/>
        <v>0</v>
      </c>
      <c r="DR1004">
        <f t="shared" si="2565"/>
        <v>0</v>
      </c>
      <c r="DS1004">
        <f t="shared" si="2565"/>
        <v>0</v>
      </c>
      <c r="DT1004">
        <f t="shared" si="2565"/>
        <v>0</v>
      </c>
      <c r="DU1004">
        <f t="shared" si="2565"/>
        <v>0</v>
      </c>
      <c r="DV1004">
        <f t="shared" si="2565"/>
        <v>0</v>
      </c>
      <c r="DW1004">
        <f t="shared" si="2565"/>
        <v>0</v>
      </c>
      <c r="DX1004">
        <f t="shared" si="2566"/>
        <v>0</v>
      </c>
      <c r="DY1004">
        <f t="shared" si="2566"/>
        <v>0</v>
      </c>
      <c r="DZ1004">
        <f t="shared" si="2566"/>
        <v>0</v>
      </c>
    </row>
    <row r="1005" spans="1:130">
      <c r="A1005" s="106"/>
      <c r="B1005" s="19" t="s">
        <v>210</v>
      </c>
      <c r="C1005" s="96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>
        <v>5.45</v>
      </c>
      <c r="AN1005" s="18">
        <v>0</v>
      </c>
      <c r="AO1005" s="18">
        <v>0</v>
      </c>
      <c r="AP1005" s="160">
        <v>3.6</v>
      </c>
      <c r="AQ1005" s="160">
        <v>3.1</v>
      </c>
      <c r="AR1005" s="18">
        <f>0.047*420</f>
        <v>19.739999999999998</v>
      </c>
      <c r="AS1005" s="18">
        <f>410*0.085</f>
        <v>34.85</v>
      </c>
      <c r="AT1005" s="18">
        <f>346*0.115</f>
        <v>39.79</v>
      </c>
      <c r="AU1005" s="18">
        <f>353*0.144</f>
        <v>50.831999999999994</v>
      </c>
      <c r="AV1005" s="18">
        <f>0.081*398</f>
        <v>32.238</v>
      </c>
      <c r="AW1005" s="18">
        <v>11</v>
      </c>
      <c r="AX1005" s="18">
        <v>9.85</v>
      </c>
      <c r="AY1005" s="18">
        <v>0</v>
      </c>
      <c r="AZ1005" s="18">
        <v>0</v>
      </c>
      <c r="BA1005" s="18">
        <v>0</v>
      </c>
      <c r="BB1005" s="18">
        <v>0</v>
      </c>
      <c r="BC1005" s="18">
        <v>0</v>
      </c>
      <c r="BD1005" s="25">
        <v>0</v>
      </c>
      <c r="BE1005" s="25">
        <v>0</v>
      </c>
      <c r="BF1005" s="25">
        <v>0</v>
      </c>
      <c r="BG1005" s="25">
        <v>0</v>
      </c>
      <c r="BH1005" s="25">
        <v>0</v>
      </c>
      <c r="BI1005" s="25">
        <v>18</v>
      </c>
      <c r="BJ1005" s="118">
        <v>0</v>
      </c>
      <c r="BK1005" s="118">
        <v>0</v>
      </c>
      <c r="BL1005" s="118">
        <f>100/7.87</f>
        <v>12.706480304955527</v>
      </c>
      <c r="BM1005" s="118">
        <f>96/8.09</f>
        <v>11.866501854140916</v>
      </c>
      <c r="BN1005" s="118">
        <f>71/8.1</f>
        <v>8.7654320987654319</v>
      </c>
      <c r="BO1005" s="103"/>
      <c r="BP1005">
        <f t="shared" si="2560"/>
        <v>0</v>
      </c>
      <c r="BQ1005">
        <f t="shared" si="2560"/>
        <v>0</v>
      </c>
      <c r="BR1005">
        <f t="shared" si="2560"/>
        <v>0</v>
      </c>
      <c r="BS1005">
        <f t="shared" si="2560"/>
        <v>0</v>
      </c>
      <c r="BT1005">
        <f t="shared" si="2560"/>
        <v>0</v>
      </c>
      <c r="BU1005">
        <f t="shared" si="2560"/>
        <v>0</v>
      </c>
      <c r="BV1005">
        <f t="shared" si="2560"/>
        <v>0</v>
      </c>
      <c r="BW1005">
        <f t="shared" si="2560"/>
        <v>0</v>
      </c>
      <c r="BX1005">
        <f t="shared" si="2560"/>
        <v>0</v>
      </c>
      <c r="BY1005">
        <f t="shared" si="2560"/>
        <v>0</v>
      </c>
      <c r="BZ1005">
        <f t="shared" si="2561"/>
        <v>0</v>
      </c>
      <c r="CA1005">
        <f t="shared" si="2561"/>
        <v>0</v>
      </c>
      <c r="CB1005">
        <f t="shared" si="2561"/>
        <v>0</v>
      </c>
      <c r="CC1005">
        <f t="shared" si="2561"/>
        <v>0</v>
      </c>
      <c r="CD1005">
        <f t="shared" si="2561"/>
        <v>0</v>
      </c>
      <c r="CE1005">
        <f t="shared" si="2561"/>
        <v>0</v>
      </c>
      <c r="CF1005">
        <f t="shared" si="2561"/>
        <v>0</v>
      </c>
      <c r="CG1005">
        <f t="shared" si="2561"/>
        <v>0</v>
      </c>
      <c r="CH1005">
        <f t="shared" si="2561"/>
        <v>0</v>
      </c>
      <c r="CI1005">
        <f t="shared" si="2561"/>
        <v>0</v>
      </c>
      <c r="CJ1005">
        <f t="shared" si="2562"/>
        <v>0</v>
      </c>
      <c r="CK1005">
        <f t="shared" si="2562"/>
        <v>0</v>
      </c>
      <c r="CL1005">
        <f t="shared" si="2562"/>
        <v>0</v>
      </c>
      <c r="CM1005">
        <f t="shared" si="2562"/>
        <v>0</v>
      </c>
      <c r="CN1005">
        <f t="shared" si="2562"/>
        <v>0</v>
      </c>
      <c r="CO1005">
        <f t="shared" si="2562"/>
        <v>0</v>
      </c>
      <c r="CP1005">
        <f t="shared" si="2562"/>
        <v>0</v>
      </c>
      <c r="CQ1005">
        <f t="shared" si="2562"/>
        <v>0</v>
      </c>
      <c r="CR1005">
        <f t="shared" si="2562"/>
        <v>0</v>
      </c>
      <c r="CS1005">
        <f t="shared" si="2562"/>
        <v>0</v>
      </c>
      <c r="CT1005">
        <f t="shared" si="2563"/>
        <v>0</v>
      </c>
      <c r="CU1005">
        <f t="shared" si="2563"/>
        <v>0</v>
      </c>
      <c r="CV1005">
        <f t="shared" si="2563"/>
        <v>0</v>
      </c>
      <c r="CW1005">
        <f t="shared" si="2563"/>
        <v>0</v>
      </c>
      <c r="CX1005">
        <f t="shared" si="2563"/>
        <v>0</v>
      </c>
      <c r="CY1005">
        <f t="shared" si="2563"/>
        <v>0</v>
      </c>
      <c r="CZ1005">
        <f t="shared" si="2563"/>
        <v>0</v>
      </c>
      <c r="DA1005">
        <f t="shared" si="2563"/>
        <v>0</v>
      </c>
      <c r="DB1005">
        <f t="shared" si="2563"/>
        <v>0</v>
      </c>
      <c r="DC1005">
        <f t="shared" si="2563"/>
        <v>0</v>
      </c>
      <c r="DD1005">
        <f t="shared" si="2564"/>
        <v>0</v>
      </c>
      <c r="DE1005">
        <f t="shared" si="2564"/>
        <v>0</v>
      </c>
      <c r="DF1005">
        <f t="shared" si="2564"/>
        <v>0</v>
      </c>
      <c r="DG1005">
        <f t="shared" si="2564"/>
        <v>0</v>
      </c>
      <c r="DH1005">
        <f t="shared" si="2564"/>
        <v>0</v>
      </c>
      <c r="DI1005">
        <f t="shared" si="2564"/>
        <v>0</v>
      </c>
      <c r="DJ1005">
        <f t="shared" si="2564"/>
        <v>0</v>
      </c>
      <c r="DK1005">
        <f t="shared" si="2564"/>
        <v>0</v>
      </c>
      <c r="DL1005">
        <f t="shared" si="2564"/>
        <v>0</v>
      </c>
      <c r="DM1005">
        <f t="shared" si="2564"/>
        <v>0</v>
      </c>
      <c r="DN1005">
        <f t="shared" si="2565"/>
        <v>0</v>
      </c>
      <c r="DO1005">
        <f t="shared" si="2565"/>
        <v>0</v>
      </c>
      <c r="DP1005">
        <f t="shared" si="2565"/>
        <v>0</v>
      </c>
      <c r="DQ1005">
        <f t="shared" si="2565"/>
        <v>0</v>
      </c>
      <c r="DR1005">
        <f t="shared" si="2565"/>
        <v>0</v>
      </c>
      <c r="DS1005">
        <f t="shared" si="2565"/>
        <v>0</v>
      </c>
      <c r="DT1005">
        <f t="shared" si="2565"/>
        <v>0</v>
      </c>
      <c r="DU1005">
        <f t="shared" si="2565"/>
        <v>0</v>
      </c>
      <c r="DV1005">
        <f t="shared" si="2565"/>
        <v>0</v>
      </c>
      <c r="DW1005">
        <f t="shared" si="2565"/>
        <v>0</v>
      </c>
      <c r="DX1005">
        <f>IF($C1005&lt;&gt;"",IF(BL1005&gt;0,1,0),0)</f>
        <v>0</v>
      </c>
      <c r="DY1005">
        <f>IF($C1005&lt;&gt;"",IF(BM1005&gt;0,1,0),0)</f>
        <v>0</v>
      </c>
      <c r="DZ1005">
        <f>IF($C1005&lt;&gt;"",IF(BN1005&gt;0,1,0),0)</f>
        <v>0</v>
      </c>
    </row>
    <row r="1006" spans="1:130" ht="15.75">
      <c r="A1006" s="106" t="str">
        <f>IF(LEFT(B1018,1)&lt;&gt;"",IF(LEFT(B1018,1)&lt;&gt;" ",COUNT($A$66:A1004)+1,""),"")</f>
        <v/>
      </c>
      <c r="B1006" s="37"/>
      <c r="C1006" s="96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25"/>
      <c r="BF1006" s="25"/>
      <c r="BG1006" s="18"/>
      <c r="BH1006" s="2"/>
      <c r="BI1006" s="2"/>
      <c r="BJ1006" s="2"/>
      <c r="BK1006" s="2"/>
      <c r="BL1006" s="22"/>
      <c r="BM1006" s="2"/>
      <c r="BN1006" s="2"/>
      <c r="BO1006" s="103"/>
    </row>
    <row r="1007" spans="1:130">
      <c r="A1007" s="105">
        <f>IF(LEFT(B1007,1)&lt;&gt;"",IF(LEFT(B1007,1)&lt;&gt;" ",COUNT($A$66:A1006)+1,""),"")</f>
        <v>130</v>
      </c>
      <c r="B1007" s="32" t="s">
        <v>133</v>
      </c>
      <c r="C1007" s="96">
        <v>3</v>
      </c>
      <c r="D1007" s="22">
        <f>SUM(D1008:D1013)</f>
        <v>0</v>
      </c>
      <c r="E1007" s="22">
        <f t="shared" ref="E1007:BN1007" si="2567">SUM(E1008:E1013)</f>
        <v>0</v>
      </c>
      <c r="F1007" s="22">
        <f t="shared" si="2567"/>
        <v>0</v>
      </c>
      <c r="G1007" s="22">
        <f t="shared" si="2567"/>
        <v>0</v>
      </c>
      <c r="H1007" s="22">
        <f t="shared" si="2567"/>
        <v>0</v>
      </c>
      <c r="I1007" s="22">
        <f t="shared" si="2567"/>
        <v>0</v>
      </c>
      <c r="J1007" s="22">
        <f t="shared" si="2567"/>
        <v>0</v>
      </c>
      <c r="K1007" s="22">
        <f t="shared" si="2567"/>
        <v>0</v>
      </c>
      <c r="L1007" s="22">
        <f t="shared" si="2567"/>
        <v>0</v>
      </c>
      <c r="M1007" s="22">
        <f t="shared" si="2567"/>
        <v>0</v>
      </c>
      <c r="N1007" s="22">
        <f t="shared" si="2567"/>
        <v>0</v>
      </c>
      <c r="O1007" s="22">
        <f t="shared" si="2567"/>
        <v>0</v>
      </c>
      <c r="P1007" s="22">
        <f t="shared" si="2567"/>
        <v>0</v>
      </c>
      <c r="Q1007" s="22">
        <f t="shared" si="2567"/>
        <v>0</v>
      </c>
      <c r="R1007" s="22">
        <f t="shared" si="2567"/>
        <v>0.56000000000000005</v>
      </c>
      <c r="S1007" s="22">
        <f t="shared" si="2567"/>
        <v>1.4970000000000001</v>
      </c>
      <c r="T1007" s="22">
        <f t="shared" si="2567"/>
        <v>3.5899779999999999</v>
      </c>
      <c r="U1007" s="22">
        <f t="shared" si="2567"/>
        <v>7.4720764000000006</v>
      </c>
      <c r="V1007" s="22">
        <f t="shared" si="2567"/>
        <v>11.356563</v>
      </c>
      <c r="W1007" s="22">
        <f t="shared" si="2567"/>
        <v>17.919188200000001</v>
      </c>
      <c r="X1007" s="22">
        <f t="shared" si="2567"/>
        <v>20.179819200000001</v>
      </c>
      <c r="Y1007" s="22">
        <f t="shared" si="2567"/>
        <v>49.685722700000007</v>
      </c>
      <c r="Z1007" s="22">
        <f t="shared" si="2567"/>
        <v>88.154058399999997</v>
      </c>
      <c r="AA1007" s="22">
        <f t="shared" si="2567"/>
        <v>157.92673780000001</v>
      </c>
      <c r="AB1007" s="22">
        <f t="shared" si="2567"/>
        <v>257.10056729999997</v>
      </c>
      <c r="AC1007" s="22">
        <f t="shared" si="2567"/>
        <v>382.85409485248545</v>
      </c>
      <c r="AD1007" s="22">
        <f t="shared" si="2567"/>
        <v>479.92549922577001</v>
      </c>
      <c r="AE1007" s="22">
        <f t="shared" si="2567"/>
        <v>703.96193979344048</v>
      </c>
      <c r="AF1007" s="22">
        <f t="shared" si="2567"/>
        <v>749.31939480088647</v>
      </c>
      <c r="AG1007" s="22">
        <f t="shared" si="2567"/>
        <v>887.24034596366187</v>
      </c>
      <c r="AH1007" s="22">
        <f t="shared" si="2567"/>
        <v>1142.3518007422942</v>
      </c>
      <c r="AI1007" s="22">
        <f t="shared" si="2567"/>
        <v>1330.1145904852906</v>
      </c>
      <c r="AJ1007" s="22">
        <f t="shared" si="2567"/>
        <v>1453.8240250742954</v>
      </c>
      <c r="AK1007" s="22">
        <f t="shared" si="2567"/>
        <v>1613.1254268499915</v>
      </c>
      <c r="AL1007" s="22">
        <f t="shared" si="2567"/>
        <v>1820.645483900943</v>
      </c>
      <c r="AM1007" s="22">
        <f t="shared" si="2567"/>
        <v>1977.7746662412683</v>
      </c>
      <c r="AN1007" s="22">
        <f t="shared" si="2567"/>
        <v>2037.3919299140575</v>
      </c>
      <c r="AO1007" s="22">
        <f t="shared" si="2567"/>
        <v>2052.4057832991161</v>
      </c>
      <c r="AP1007" s="22">
        <f t="shared" si="2567"/>
        <v>2172.7153788645342</v>
      </c>
      <c r="AQ1007" s="22">
        <f t="shared" si="2567"/>
        <v>2199.7530612348655</v>
      </c>
      <c r="AR1007" s="22">
        <f t="shared" si="2567"/>
        <v>2218.3602441694393</v>
      </c>
      <c r="AS1007" s="22">
        <f t="shared" si="2567"/>
        <v>2314.5921413426613</v>
      </c>
      <c r="AT1007" s="22">
        <f t="shared" si="2567"/>
        <v>2489.0367315619351</v>
      </c>
      <c r="AU1007" s="22">
        <f t="shared" si="2567"/>
        <v>2701.9213437530802</v>
      </c>
      <c r="AV1007" s="22">
        <f t="shared" si="2567"/>
        <v>2813.0498076865383</v>
      </c>
      <c r="AW1007" s="22">
        <f t="shared" si="2567"/>
        <v>2758.8860270617979</v>
      </c>
      <c r="AX1007" s="22">
        <f t="shared" si="2567"/>
        <v>2929.6008321749046</v>
      </c>
      <c r="AY1007" s="22">
        <f t="shared" si="2567"/>
        <v>3127.681021600511</v>
      </c>
      <c r="AZ1007" s="22">
        <f t="shared" si="2567"/>
        <v>3226.7852717527567</v>
      </c>
      <c r="BA1007" s="22">
        <f t="shared" si="2567"/>
        <v>3313.5852463708216</v>
      </c>
      <c r="BB1007" s="22">
        <f t="shared" si="2567"/>
        <v>3359.1670054122783</v>
      </c>
      <c r="BC1007" s="22">
        <f t="shared" si="2567"/>
        <v>3434.6816571939885</v>
      </c>
      <c r="BD1007" s="22">
        <f t="shared" si="2567"/>
        <v>3486.0552937751354</v>
      </c>
      <c r="BE1007" s="22">
        <f t="shared" si="2567"/>
        <v>3552.6733141233417</v>
      </c>
      <c r="BF1007" s="22">
        <f t="shared" si="2567"/>
        <v>4057.5435807514632</v>
      </c>
      <c r="BG1007" s="22">
        <f t="shared" si="2567"/>
        <v>4040.7154504468044</v>
      </c>
      <c r="BH1007" s="22">
        <f t="shared" si="2567"/>
        <v>4606.9946413890257</v>
      </c>
      <c r="BI1007" s="22">
        <f t="shared" si="2567"/>
        <v>4397.7641281962251</v>
      </c>
      <c r="BJ1007" s="22">
        <f t="shared" si="2567"/>
        <v>4988.9100000000008</v>
      </c>
      <c r="BK1007" s="22">
        <f t="shared" si="2567"/>
        <v>5214.6400000000003</v>
      </c>
      <c r="BL1007" s="22">
        <f t="shared" si="2567"/>
        <v>4410.3999999999996</v>
      </c>
      <c r="BM1007" s="22">
        <f t="shared" si="2567"/>
        <v>2277.4</v>
      </c>
      <c r="BN1007" s="22">
        <f t="shared" si="2567"/>
        <v>2172.4</v>
      </c>
      <c r="BO1007" s="103"/>
      <c r="BP1007">
        <f t="shared" ref="BP1007:CU1007" si="2568">IF($C1007&lt;&gt;"",IF(D1007&gt;0,1,0),0)</f>
        <v>0</v>
      </c>
      <c r="BQ1007">
        <f t="shared" si="2568"/>
        <v>0</v>
      </c>
      <c r="BR1007">
        <f t="shared" si="2568"/>
        <v>0</v>
      </c>
      <c r="BS1007">
        <f t="shared" si="2568"/>
        <v>0</v>
      </c>
      <c r="BT1007">
        <f t="shared" si="2568"/>
        <v>0</v>
      </c>
      <c r="BU1007">
        <f t="shared" si="2568"/>
        <v>0</v>
      </c>
      <c r="BV1007">
        <f t="shared" si="2568"/>
        <v>0</v>
      </c>
      <c r="BW1007">
        <f t="shared" si="2568"/>
        <v>0</v>
      </c>
      <c r="BX1007">
        <f t="shared" si="2568"/>
        <v>0</v>
      </c>
      <c r="BY1007">
        <f t="shared" si="2568"/>
        <v>0</v>
      </c>
      <c r="BZ1007">
        <f t="shared" si="2568"/>
        <v>0</v>
      </c>
      <c r="CA1007">
        <f t="shared" si="2568"/>
        <v>0</v>
      </c>
      <c r="CB1007">
        <f t="shared" si="2568"/>
        <v>0</v>
      </c>
      <c r="CC1007">
        <f t="shared" si="2568"/>
        <v>0</v>
      </c>
      <c r="CD1007">
        <f t="shared" si="2568"/>
        <v>1</v>
      </c>
      <c r="CE1007">
        <f t="shared" si="2568"/>
        <v>1</v>
      </c>
      <c r="CF1007">
        <f t="shared" si="2568"/>
        <v>1</v>
      </c>
      <c r="CG1007">
        <f t="shared" si="2568"/>
        <v>1</v>
      </c>
      <c r="CH1007">
        <f t="shared" si="2568"/>
        <v>1</v>
      </c>
      <c r="CI1007">
        <f t="shared" si="2568"/>
        <v>1</v>
      </c>
      <c r="CJ1007">
        <f t="shared" si="2568"/>
        <v>1</v>
      </c>
      <c r="CK1007">
        <f t="shared" si="2568"/>
        <v>1</v>
      </c>
      <c r="CL1007">
        <f t="shared" si="2568"/>
        <v>1</v>
      </c>
      <c r="CM1007">
        <f t="shared" si="2568"/>
        <v>1</v>
      </c>
      <c r="CN1007">
        <f t="shared" si="2568"/>
        <v>1</v>
      </c>
      <c r="CO1007">
        <f t="shared" si="2568"/>
        <v>1</v>
      </c>
      <c r="CP1007">
        <f t="shared" si="2568"/>
        <v>1</v>
      </c>
      <c r="CQ1007">
        <f t="shared" si="2568"/>
        <v>1</v>
      </c>
      <c r="CR1007">
        <f t="shared" si="2568"/>
        <v>1</v>
      </c>
      <c r="CS1007">
        <f t="shared" si="2568"/>
        <v>1</v>
      </c>
      <c r="CT1007">
        <f t="shared" si="2568"/>
        <v>1</v>
      </c>
      <c r="CU1007">
        <f t="shared" si="2568"/>
        <v>1</v>
      </c>
      <c r="CV1007">
        <f t="shared" ref="CV1007:DZ1007" si="2569">IF($C1007&lt;&gt;"",IF(AJ1007&gt;0,1,0),0)</f>
        <v>1</v>
      </c>
      <c r="CW1007">
        <f t="shared" si="2569"/>
        <v>1</v>
      </c>
      <c r="CX1007">
        <f t="shared" si="2569"/>
        <v>1</v>
      </c>
      <c r="CY1007">
        <f t="shared" si="2569"/>
        <v>1</v>
      </c>
      <c r="CZ1007">
        <f t="shared" si="2569"/>
        <v>1</v>
      </c>
      <c r="DA1007">
        <f t="shared" si="2569"/>
        <v>1</v>
      </c>
      <c r="DB1007">
        <f t="shared" si="2569"/>
        <v>1</v>
      </c>
      <c r="DC1007">
        <f t="shared" si="2569"/>
        <v>1</v>
      </c>
      <c r="DD1007">
        <f t="shared" si="2569"/>
        <v>1</v>
      </c>
      <c r="DE1007">
        <f t="shared" si="2569"/>
        <v>1</v>
      </c>
      <c r="DF1007">
        <f t="shared" si="2569"/>
        <v>1</v>
      </c>
      <c r="DG1007">
        <f t="shared" si="2569"/>
        <v>1</v>
      </c>
      <c r="DH1007">
        <f t="shared" si="2569"/>
        <v>1</v>
      </c>
      <c r="DI1007">
        <f t="shared" si="2569"/>
        <v>1</v>
      </c>
      <c r="DJ1007">
        <f t="shared" si="2569"/>
        <v>1</v>
      </c>
      <c r="DK1007">
        <f t="shared" si="2569"/>
        <v>1</v>
      </c>
      <c r="DL1007">
        <f t="shared" si="2569"/>
        <v>1</v>
      </c>
      <c r="DM1007">
        <f t="shared" si="2569"/>
        <v>1</v>
      </c>
      <c r="DN1007">
        <f t="shared" si="2569"/>
        <v>1</v>
      </c>
      <c r="DO1007">
        <f t="shared" si="2569"/>
        <v>1</v>
      </c>
      <c r="DP1007">
        <f t="shared" si="2569"/>
        <v>1</v>
      </c>
      <c r="DQ1007">
        <f t="shared" si="2569"/>
        <v>1</v>
      </c>
      <c r="DR1007">
        <f t="shared" si="2569"/>
        <v>1</v>
      </c>
      <c r="DS1007">
        <f t="shared" si="2569"/>
        <v>1</v>
      </c>
      <c r="DT1007">
        <f t="shared" si="2569"/>
        <v>1</v>
      </c>
      <c r="DU1007">
        <f t="shared" si="2569"/>
        <v>1</v>
      </c>
      <c r="DV1007">
        <f t="shared" si="2569"/>
        <v>1</v>
      </c>
      <c r="DW1007">
        <f t="shared" si="2569"/>
        <v>1</v>
      </c>
      <c r="DX1007">
        <f t="shared" si="2569"/>
        <v>1</v>
      </c>
      <c r="DY1007">
        <f t="shared" si="2569"/>
        <v>1</v>
      </c>
      <c r="DZ1007">
        <f t="shared" si="2569"/>
        <v>1</v>
      </c>
    </row>
    <row r="1008" spans="1:130">
      <c r="A1008" s="106" t="str">
        <f>IF(LEFT(B1012,1)&lt;&gt;"",IF(LEFT(B1012,1)&lt;&gt;" ",COUNT($A$66:A1007)+1,""),"")</f>
        <v/>
      </c>
      <c r="B1008" s="24" t="s">
        <v>15</v>
      </c>
      <c r="C1008" s="96"/>
      <c r="D1008" s="18">
        <v>0</v>
      </c>
      <c r="E1008" s="18">
        <v>0</v>
      </c>
      <c r="F1008" s="18">
        <v>0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18">
        <v>0</v>
      </c>
      <c r="N1008" s="18">
        <v>0</v>
      </c>
      <c r="O1008" s="18">
        <v>0</v>
      </c>
      <c r="P1008" s="18">
        <v>0</v>
      </c>
      <c r="Q1008" s="18">
        <v>0</v>
      </c>
      <c r="R1008" s="18">
        <v>0</v>
      </c>
      <c r="S1008" s="18">
        <v>0</v>
      </c>
      <c r="T1008" s="18">
        <v>0</v>
      </c>
      <c r="U1008" s="18">
        <v>0</v>
      </c>
      <c r="V1008" s="18">
        <v>0</v>
      </c>
      <c r="W1008" s="18">
        <v>0</v>
      </c>
      <c r="X1008" s="18">
        <v>0</v>
      </c>
      <c r="Y1008" s="18">
        <v>0</v>
      </c>
      <c r="Z1008" s="18">
        <v>0</v>
      </c>
      <c r="AA1008" s="18">
        <v>0</v>
      </c>
      <c r="AB1008" s="18">
        <v>6</v>
      </c>
      <c r="AC1008" s="18">
        <v>167.34618035248545</v>
      </c>
      <c r="AD1008" s="18">
        <v>186.66166872576997</v>
      </c>
      <c r="AE1008" s="18">
        <v>227.42428659344043</v>
      </c>
      <c r="AF1008" s="18">
        <v>231.4943562008865</v>
      </c>
      <c r="AG1008" s="18">
        <v>232.54308206366187</v>
      </c>
      <c r="AH1008" s="18">
        <v>270.48380424229418</v>
      </c>
      <c r="AI1008" s="18">
        <v>295.7915511852907</v>
      </c>
      <c r="AJ1008" s="18">
        <v>305.60464857429537</v>
      </c>
      <c r="AK1008" s="18">
        <v>324.04754724999157</v>
      </c>
      <c r="AL1008" s="18">
        <v>362.43844640094278</v>
      </c>
      <c r="AM1008" s="18">
        <v>387.46625884126831</v>
      </c>
      <c r="AN1008" s="18">
        <v>391.91891761405748</v>
      </c>
      <c r="AO1008" s="18">
        <v>384.42233419911639</v>
      </c>
      <c r="AP1008" s="18">
        <v>419.08679156453411</v>
      </c>
      <c r="AQ1008" s="18">
        <v>425.90196593486559</v>
      </c>
      <c r="AR1008" s="18">
        <v>425.60561686943907</v>
      </c>
      <c r="AS1008" s="18">
        <v>427.62572494266118</v>
      </c>
      <c r="AT1008" s="18">
        <v>475.83561356193542</v>
      </c>
      <c r="AU1008" s="18">
        <v>531.75602775308005</v>
      </c>
      <c r="AV1008" s="18">
        <v>570.9925402865382</v>
      </c>
      <c r="AW1008" s="18">
        <v>545.17394366179803</v>
      </c>
      <c r="AX1008" s="18">
        <v>602.67334377490477</v>
      </c>
      <c r="AY1008" s="18">
        <v>666.72555770051088</v>
      </c>
      <c r="AZ1008" s="18">
        <v>673.78527175275678</v>
      </c>
      <c r="BA1008" s="18">
        <v>695.58524637082166</v>
      </c>
      <c r="BB1008" s="34">
        <v>692.16700541227817</v>
      </c>
      <c r="BC1008" s="34">
        <v>699.68165719398849</v>
      </c>
      <c r="BD1008" s="34">
        <v>708.0552937751354</v>
      </c>
      <c r="BE1008" s="25">
        <v>716.67331412334181</v>
      </c>
      <c r="BF1008" s="18">
        <v>681.54358075146297</v>
      </c>
      <c r="BG1008" s="18">
        <v>658.71545044680443</v>
      </c>
      <c r="BH1008" s="118">
        <v>645.99464138902567</v>
      </c>
      <c r="BI1008" s="118">
        <v>694.76412819622522</v>
      </c>
      <c r="BJ1008" s="18">
        <v>691.61</v>
      </c>
      <c r="BK1008" s="118">
        <v>701.34</v>
      </c>
      <c r="BL1008" s="118">
        <v>732</v>
      </c>
      <c r="BM1008" s="118">
        <v>0</v>
      </c>
      <c r="BN1008" s="118">
        <v>0</v>
      </c>
      <c r="BO1008" s="103"/>
      <c r="BP1008">
        <f t="shared" ref="BP1008:BY1014" si="2570">IF($C1008&lt;&gt;"",IF(D1008&gt;0,1,0),0)</f>
        <v>0</v>
      </c>
      <c r="BQ1008">
        <f t="shared" si="2570"/>
        <v>0</v>
      </c>
      <c r="BR1008">
        <f t="shared" si="2570"/>
        <v>0</v>
      </c>
      <c r="BS1008">
        <f t="shared" si="2570"/>
        <v>0</v>
      </c>
      <c r="BT1008">
        <f t="shared" si="2570"/>
        <v>0</v>
      </c>
      <c r="BU1008">
        <f t="shared" si="2570"/>
        <v>0</v>
      </c>
      <c r="BV1008">
        <f t="shared" si="2570"/>
        <v>0</v>
      </c>
      <c r="BW1008">
        <f t="shared" si="2570"/>
        <v>0</v>
      </c>
      <c r="BX1008">
        <f t="shared" si="2570"/>
        <v>0</v>
      </c>
      <c r="BY1008">
        <f t="shared" si="2570"/>
        <v>0</v>
      </c>
      <c r="BZ1008">
        <f t="shared" ref="BZ1008:CI1014" si="2571">IF($C1008&lt;&gt;"",IF(N1008&gt;0,1,0),0)</f>
        <v>0</v>
      </c>
      <c r="CA1008">
        <f t="shared" si="2571"/>
        <v>0</v>
      </c>
      <c r="CB1008">
        <f t="shared" si="2571"/>
        <v>0</v>
      </c>
      <c r="CC1008">
        <f t="shared" si="2571"/>
        <v>0</v>
      </c>
      <c r="CD1008">
        <f t="shared" si="2571"/>
        <v>0</v>
      </c>
      <c r="CE1008">
        <f t="shared" si="2571"/>
        <v>0</v>
      </c>
      <c r="CF1008">
        <f t="shared" si="2571"/>
        <v>0</v>
      </c>
      <c r="CG1008">
        <f t="shared" si="2571"/>
        <v>0</v>
      </c>
      <c r="CH1008">
        <f t="shared" si="2571"/>
        <v>0</v>
      </c>
      <c r="CI1008">
        <f t="shared" si="2571"/>
        <v>0</v>
      </c>
      <c r="CJ1008">
        <f t="shared" ref="CJ1008:CS1014" si="2572">IF($C1008&lt;&gt;"",IF(X1008&gt;0,1,0),0)</f>
        <v>0</v>
      </c>
      <c r="CK1008">
        <f t="shared" si="2572"/>
        <v>0</v>
      </c>
      <c r="CL1008">
        <f t="shared" si="2572"/>
        <v>0</v>
      </c>
      <c r="CM1008">
        <f t="shared" si="2572"/>
        <v>0</v>
      </c>
      <c r="CN1008">
        <f t="shared" si="2572"/>
        <v>0</v>
      </c>
      <c r="CO1008">
        <f t="shared" si="2572"/>
        <v>0</v>
      </c>
      <c r="CP1008">
        <f t="shared" si="2572"/>
        <v>0</v>
      </c>
      <c r="CQ1008">
        <f t="shared" si="2572"/>
        <v>0</v>
      </c>
      <c r="CR1008">
        <f t="shared" si="2572"/>
        <v>0</v>
      </c>
      <c r="CS1008">
        <f t="shared" si="2572"/>
        <v>0</v>
      </c>
      <c r="CT1008">
        <f t="shared" ref="CT1008:DC1014" si="2573">IF($C1008&lt;&gt;"",IF(AH1008&gt;0,1,0),0)</f>
        <v>0</v>
      </c>
      <c r="CU1008">
        <f t="shared" si="2573"/>
        <v>0</v>
      </c>
      <c r="CV1008">
        <f t="shared" si="2573"/>
        <v>0</v>
      </c>
      <c r="CW1008">
        <f t="shared" si="2573"/>
        <v>0</v>
      </c>
      <c r="CX1008">
        <f t="shared" si="2573"/>
        <v>0</v>
      </c>
      <c r="CY1008">
        <f t="shared" si="2573"/>
        <v>0</v>
      </c>
      <c r="CZ1008">
        <f t="shared" si="2573"/>
        <v>0</v>
      </c>
      <c r="DA1008">
        <f t="shared" si="2573"/>
        <v>0</v>
      </c>
      <c r="DB1008">
        <f t="shared" si="2573"/>
        <v>0</v>
      </c>
      <c r="DC1008">
        <f t="shared" si="2573"/>
        <v>0</v>
      </c>
      <c r="DD1008">
        <f t="shared" ref="DD1008:DM1014" si="2574">IF($C1008&lt;&gt;"",IF(AR1008&gt;0,1,0),0)</f>
        <v>0</v>
      </c>
      <c r="DE1008">
        <f t="shared" si="2574"/>
        <v>0</v>
      </c>
      <c r="DF1008">
        <f t="shared" si="2574"/>
        <v>0</v>
      </c>
      <c r="DG1008">
        <f t="shared" si="2574"/>
        <v>0</v>
      </c>
      <c r="DH1008">
        <f t="shared" si="2574"/>
        <v>0</v>
      </c>
      <c r="DI1008">
        <f t="shared" si="2574"/>
        <v>0</v>
      </c>
      <c r="DJ1008">
        <f t="shared" si="2574"/>
        <v>0</v>
      </c>
      <c r="DK1008">
        <f t="shared" si="2574"/>
        <v>0</v>
      </c>
      <c r="DL1008">
        <f t="shared" si="2574"/>
        <v>0</v>
      </c>
      <c r="DM1008">
        <f t="shared" si="2574"/>
        <v>0</v>
      </c>
      <c r="DN1008">
        <f t="shared" ref="DN1008:DW1014" si="2575">IF($C1008&lt;&gt;"",IF(BB1008&gt;0,1,0),0)</f>
        <v>0</v>
      </c>
      <c r="DO1008">
        <f t="shared" si="2575"/>
        <v>0</v>
      </c>
      <c r="DP1008">
        <f t="shared" si="2575"/>
        <v>0</v>
      </c>
      <c r="DQ1008">
        <f t="shared" si="2575"/>
        <v>0</v>
      </c>
      <c r="DR1008">
        <f t="shared" si="2575"/>
        <v>0</v>
      </c>
      <c r="DS1008">
        <f t="shared" si="2575"/>
        <v>0</v>
      </c>
      <c r="DT1008">
        <f t="shared" si="2575"/>
        <v>0</v>
      </c>
      <c r="DU1008">
        <f t="shared" si="2575"/>
        <v>0</v>
      </c>
      <c r="DV1008">
        <f t="shared" si="2575"/>
        <v>0</v>
      </c>
      <c r="DW1008">
        <f t="shared" si="2575"/>
        <v>0</v>
      </c>
      <c r="DX1008">
        <f t="shared" ref="DX1008:DZ1012" si="2576">IF($C1008&lt;&gt;"",IF(BL1007&gt;0,1,0),0)</f>
        <v>0</v>
      </c>
      <c r="DY1008">
        <f t="shared" si="2576"/>
        <v>0</v>
      </c>
      <c r="DZ1008">
        <f t="shared" si="2576"/>
        <v>0</v>
      </c>
    </row>
    <row r="1009" spans="1:130">
      <c r="A1009" s="106"/>
      <c r="B1009" s="59" t="s">
        <v>199</v>
      </c>
      <c r="C1009" s="96"/>
      <c r="D1009" s="18">
        <v>0</v>
      </c>
      <c r="E1009" s="18">
        <v>0</v>
      </c>
      <c r="F1009" s="18">
        <v>0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18">
        <v>0</v>
      </c>
      <c r="N1009" s="18">
        <v>0</v>
      </c>
      <c r="O1009" s="18">
        <v>0</v>
      </c>
      <c r="P1009" s="18">
        <v>0</v>
      </c>
      <c r="Q1009" s="18">
        <v>0</v>
      </c>
      <c r="R1009" s="18">
        <v>0</v>
      </c>
      <c r="S1009" s="18">
        <v>0</v>
      </c>
      <c r="T1009" s="18">
        <v>0</v>
      </c>
      <c r="U1009" s="18">
        <v>0</v>
      </c>
      <c r="V1009" s="18">
        <v>0</v>
      </c>
      <c r="W1009" s="18">
        <v>0</v>
      </c>
      <c r="X1009" s="18">
        <v>0</v>
      </c>
      <c r="Y1009" s="18">
        <v>0</v>
      </c>
      <c r="Z1009" s="18">
        <v>0</v>
      </c>
      <c r="AA1009" s="18">
        <v>0</v>
      </c>
      <c r="AB1009" s="18">
        <v>0</v>
      </c>
      <c r="AC1009" s="18">
        <v>0</v>
      </c>
      <c r="AD1009" s="18">
        <v>0</v>
      </c>
      <c r="AE1009" s="18">
        <v>0</v>
      </c>
      <c r="AF1009" s="18">
        <v>0</v>
      </c>
      <c r="AG1009" s="18">
        <v>0</v>
      </c>
      <c r="AH1009" s="18">
        <v>0</v>
      </c>
      <c r="AI1009" s="18">
        <v>0</v>
      </c>
      <c r="AJ1009" s="18">
        <v>8</v>
      </c>
      <c r="AK1009" s="18">
        <v>13</v>
      </c>
      <c r="AL1009" s="18">
        <v>19</v>
      </c>
      <c r="AM1009" s="18">
        <v>27</v>
      </c>
      <c r="AN1009" s="18">
        <v>33</v>
      </c>
      <c r="AO1009" s="18">
        <v>41</v>
      </c>
      <c r="AP1009" s="18">
        <v>48</v>
      </c>
      <c r="AQ1009" s="18">
        <v>58</v>
      </c>
      <c r="AR1009" s="18">
        <v>68</v>
      </c>
      <c r="AS1009" s="34">
        <v>76</v>
      </c>
      <c r="AT1009" s="18">
        <v>89</v>
      </c>
      <c r="AU1009" s="18">
        <v>103</v>
      </c>
      <c r="AV1009" s="18">
        <v>118</v>
      </c>
      <c r="AW1009" s="18">
        <v>130</v>
      </c>
      <c r="AX1009" s="18">
        <v>144</v>
      </c>
      <c r="AY1009" s="18">
        <v>162</v>
      </c>
      <c r="AZ1009" s="18">
        <v>186</v>
      </c>
      <c r="BA1009" s="18">
        <v>198</v>
      </c>
      <c r="BB1009" s="34">
        <v>209</v>
      </c>
      <c r="BC1009" s="34">
        <v>237</v>
      </c>
      <c r="BD1009" s="34">
        <v>247</v>
      </c>
      <c r="BE1009" s="43">
        <v>263</v>
      </c>
      <c r="BF1009" s="34">
        <v>285</v>
      </c>
      <c r="BG1009" s="34">
        <v>286</v>
      </c>
      <c r="BH1009" s="34">
        <v>300</v>
      </c>
      <c r="BI1009" s="34">
        <v>316</v>
      </c>
      <c r="BJ1009" s="118">
        <v>334</v>
      </c>
      <c r="BK1009" s="118">
        <v>347</v>
      </c>
      <c r="BL1009" s="118">
        <v>359</v>
      </c>
      <c r="BM1009" s="118">
        <v>0</v>
      </c>
      <c r="BN1009" s="118">
        <v>0</v>
      </c>
      <c r="BO1009" s="103"/>
      <c r="BP1009">
        <f t="shared" si="2570"/>
        <v>0</v>
      </c>
      <c r="BQ1009">
        <f t="shared" si="2570"/>
        <v>0</v>
      </c>
      <c r="BR1009">
        <f t="shared" si="2570"/>
        <v>0</v>
      </c>
      <c r="BS1009">
        <f t="shared" si="2570"/>
        <v>0</v>
      </c>
      <c r="BT1009">
        <f t="shared" si="2570"/>
        <v>0</v>
      </c>
      <c r="BU1009">
        <f t="shared" si="2570"/>
        <v>0</v>
      </c>
      <c r="BV1009">
        <f t="shared" si="2570"/>
        <v>0</v>
      </c>
      <c r="BW1009">
        <f t="shared" si="2570"/>
        <v>0</v>
      </c>
      <c r="BX1009">
        <f t="shared" si="2570"/>
        <v>0</v>
      </c>
      <c r="BY1009">
        <f t="shared" si="2570"/>
        <v>0</v>
      </c>
      <c r="BZ1009">
        <f t="shared" si="2571"/>
        <v>0</v>
      </c>
      <c r="CA1009">
        <f t="shared" si="2571"/>
        <v>0</v>
      </c>
      <c r="CB1009">
        <f t="shared" si="2571"/>
        <v>0</v>
      </c>
      <c r="CC1009">
        <f t="shared" si="2571"/>
        <v>0</v>
      </c>
      <c r="CD1009">
        <f t="shared" si="2571"/>
        <v>0</v>
      </c>
      <c r="CE1009">
        <f t="shared" si="2571"/>
        <v>0</v>
      </c>
      <c r="CF1009">
        <f t="shared" si="2571"/>
        <v>0</v>
      </c>
      <c r="CG1009">
        <f t="shared" si="2571"/>
        <v>0</v>
      </c>
      <c r="CH1009">
        <f t="shared" si="2571"/>
        <v>0</v>
      </c>
      <c r="CI1009">
        <f t="shared" si="2571"/>
        <v>0</v>
      </c>
      <c r="CJ1009">
        <f t="shared" si="2572"/>
        <v>0</v>
      </c>
      <c r="CK1009">
        <f t="shared" si="2572"/>
        <v>0</v>
      </c>
      <c r="CL1009">
        <f t="shared" si="2572"/>
        <v>0</v>
      </c>
      <c r="CM1009">
        <f t="shared" si="2572"/>
        <v>0</v>
      </c>
      <c r="CN1009">
        <f t="shared" si="2572"/>
        <v>0</v>
      </c>
      <c r="CO1009">
        <f t="shared" si="2572"/>
        <v>0</v>
      </c>
      <c r="CP1009">
        <f t="shared" si="2572"/>
        <v>0</v>
      </c>
      <c r="CQ1009">
        <f t="shared" si="2572"/>
        <v>0</v>
      </c>
      <c r="CR1009">
        <f t="shared" si="2572"/>
        <v>0</v>
      </c>
      <c r="CS1009">
        <f t="shared" si="2572"/>
        <v>0</v>
      </c>
      <c r="CT1009">
        <f t="shared" si="2573"/>
        <v>0</v>
      </c>
      <c r="CU1009">
        <f t="shared" si="2573"/>
        <v>0</v>
      </c>
      <c r="CV1009">
        <f t="shared" si="2573"/>
        <v>0</v>
      </c>
      <c r="CW1009">
        <f t="shared" si="2573"/>
        <v>0</v>
      </c>
      <c r="CX1009">
        <f t="shared" si="2573"/>
        <v>0</v>
      </c>
      <c r="CY1009">
        <f t="shared" si="2573"/>
        <v>0</v>
      </c>
      <c r="CZ1009">
        <f t="shared" si="2573"/>
        <v>0</v>
      </c>
      <c r="DA1009">
        <f t="shared" si="2573"/>
        <v>0</v>
      </c>
      <c r="DB1009">
        <f t="shared" si="2573"/>
        <v>0</v>
      </c>
      <c r="DC1009">
        <f t="shared" si="2573"/>
        <v>0</v>
      </c>
      <c r="DD1009">
        <f t="shared" si="2574"/>
        <v>0</v>
      </c>
      <c r="DE1009">
        <f t="shared" si="2574"/>
        <v>0</v>
      </c>
      <c r="DF1009">
        <f t="shared" si="2574"/>
        <v>0</v>
      </c>
      <c r="DG1009">
        <f t="shared" si="2574"/>
        <v>0</v>
      </c>
      <c r="DH1009">
        <f t="shared" si="2574"/>
        <v>0</v>
      </c>
      <c r="DI1009">
        <f t="shared" si="2574"/>
        <v>0</v>
      </c>
      <c r="DJ1009">
        <f t="shared" si="2574"/>
        <v>0</v>
      </c>
      <c r="DK1009">
        <f t="shared" si="2574"/>
        <v>0</v>
      </c>
      <c r="DL1009">
        <f t="shared" si="2574"/>
        <v>0</v>
      </c>
      <c r="DM1009">
        <f t="shared" si="2574"/>
        <v>0</v>
      </c>
      <c r="DN1009">
        <f t="shared" si="2575"/>
        <v>0</v>
      </c>
      <c r="DO1009">
        <f t="shared" si="2575"/>
        <v>0</v>
      </c>
      <c r="DP1009">
        <f t="shared" si="2575"/>
        <v>0</v>
      </c>
      <c r="DQ1009">
        <f t="shared" si="2575"/>
        <v>0</v>
      </c>
      <c r="DR1009">
        <f t="shared" si="2575"/>
        <v>0</v>
      </c>
      <c r="DS1009">
        <f t="shared" si="2575"/>
        <v>0</v>
      </c>
      <c r="DT1009">
        <f t="shared" si="2575"/>
        <v>0</v>
      </c>
      <c r="DU1009">
        <f t="shared" si="2575"/>
        <v>0</v>
      </c>
      <c r="DV1009">
        <f t="shared" si="2575"/>
        <v>0</v>
      </c>
      <c r="DW1009">
        <f t="shared" si="2575"/>
        <v>0</v>
      </c>
      <c r="DX1009">
        <f t="shared" si="2576"/>
        <v>0</v>
      </c>
      <c r="DY1009">
        <f t="shared" si="2576"/>
        <v>0</v>
      </c>
      <c r="DZ1009">
        <f t="shared" si="2576"/>
        <v>0</v>
      </c>
    </row>
    <row r="1010" spans="1:130">
      <c r="A1010" s="106"/>
      <c r="B1010" s="19" t="s">
        <v>2</v>
      </c>
      <c r="C1010" s="96"/>
      <c r="D1010" s="18">
        <v>0</v>
      </c>
      <c r="E1010" s="18">
        <v>0</v>
      </c>
      <c r="F1010" s="18">
        <v>0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18">
        <v>0</v>
      </c>
      <c r="N1010" s="18">
        <v>0</v>
      </c>
      <c r="O1010" s="18">
        <v>0</v>
      </c>
      <c r="P1010" s="18">
        <v>0</v>
      </c>
      <c r="Q1010" s="18">
        <v>0</v>
      </c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41" t="s">
        <v>16</v>
      </c>
      <c r="AC1010" s="18">
        <v>39</v>
      </c>
      <c r="AD1010" s="41" t="s">
        <v>16</v>
      </c>
      <c r="AE1010" s="18">
        <v>132</v>
      </c>
      <c r="AF1010" s="41" t="s">
        <v>16</v>
      </c>
      <c r="AG1010" s="41" t="s">
        <v>16</v>
      </c>
      <c r="AH1010" s="41" t="s">
        <v>16</v>
      </c>
      <c r="AI1010" s="41" t="s">
        <v>16</v>
      </c>
      <c r="AJ1010" s="41" t="s">
        <v>16</v>
      </c>
      <c r="AK1010" s="41" t="s">
        <v>16</v>
      </c>
      <c r="AL1010" s="41" t="s">
        <v>16</v>
      </c>
      <c r="AM1010" s="41" t="s">
        <v>16</v>
      </c>
      <c r="AN1010" s="41" t="s">
        <v>16</v>
      </c>
      <c r="AO1010" s="41" t="s">
        <v>16</v>
      </c>
      <c r="AP1010" s="41" t="s">
        <v>16</v>
      </c>
      <c r="AQ1010" s="41" t="s">
        <v>16</v>
      </c>
      <c r="AR1010" s="41" t="s">
        <v>16</v>
      </c>
      <c r="AS1010" s="41" t="s">
        <v>16</v>
      </c>
      <c r="AT1010" s="41" t="s">
        <v>16</v>
      </c>
      <c r="AU1010" s="41" t="s">
        <v>16</v>
      </c>
      <c r="AV1010" s="41" t="s">
        <v>16</v>
      </c>
      <c r="AW1010" s="41" t="s">
        <v>16</v>
      </c>
      <c r="AX1010" s="41" t="s">
        <v>16</v>
      </c>
      <c r="AY1010" s="41" t="s">
        <v>16</v>
      </c>
      <c r="AZ1010" s="18">
        <v>1562</v>
      </c>
      <c r="BA1010" s="18">
        <v>1541</v>
      </c>
      <c r="BB1010" s="34">
        <v>1546</v>
      </c>
      <c r="BC1010" s="34">
        <v>1459</v>
      </c>
      <c r="BD1010" s="34">
        <v>1556</v>
      </c>
      <c r="BE1010" s="43">
        <v>2244</v>
      </c>
      <c r="BF1010" s="18">
        <v>2256</v>
      </c>
      <c r="BG1010" s="18">
        <v>2269</v>
      </c>
      <c r="BH1010" s="18">
        <v>2316</v>
      </c>
      <c r="BI1010" s="18">
        <v>2457</v>
      </c>
      <c r="BJ1010" s="18">
        <v>3018</v>
      </c>
      <c r="BK1010" s="118">
        <v>3072</v>
      </c>
      <c r="BL1010" s="118">
        <v>2225</v>
      </c>
      <c r="BM1010" s="118">
        <v>1696</v>
      </c>
      <c r="BN1010" s="118">
        <v>1600</v>
      </c>
      <c r="BO1010" s="103"/>
      <c r="BP1010">
        <f t="shared" si="2570"/>
        <v>0</v>
      </c>
      <c r="BQ1010">
        <f t="shared" si="2570"/>
        <v>0</v>
      </c>
      <c r="BR1010">
        <f t="shared" si="2570"/>
        <v>0</v>
      </c>
      <c r="BS1010">
        <f t="shared" si="2570"/>
        <v>0</v>
      </c>
      <c r="BT1010">
        <f t="shared" si="2570"/>
        <v>0</v>
      </c>
      <c r="BU1010">
        <f t="shared" si="2570"/>
        <v>0</v>
      </c>
      <c r="BV1010">
        <f t="shared" si="2570"/>
        <v>0</v>
      </c>
      <c r="BW1010">
        <f t="shared" si="2570"/>
        <v>0</v>
      </c>
      <c r="BX1010">
        <f t="shared" si="2570"/>
        <v>0</v>
      </c>
      <c r="BY1010">
        <f t="shared" si="2570"/>
        <v>0</v>
      </c>
      <c r="BZ1010">
        <f t="shared" si="2571"/>
        <v>0</v>
      </c>
      <c r="CA1010">
        <f t="shared" si="2571"/>
        <v>0</v>
      </c>
      <c r="CB1010">
        <f t="shared" si="2571"/>
        <v>0</v>
      </c>
      <c r="CC1010">
        <f t="shared" si="2571"/>
        <v>0</v>
      </c>
      <c r="CD1010">
        <f t="shared" si="2571"/>
        <v>0</v>
      </c>
      <c r="CE1010">
        <f t="shared" si="2571"/>
        <v>0</v>
      </c>
      <c r="CF1010">
        <f t="shared" si="2571"/>
        <v>0</v>
      </c>
      <c r="CG1010">
        <f t="shared" si="2571"/>
        <v>0</v>
      </c>
      <c r="CH1010">
        <f t="shared" si="2571"/>
        <v>0</v>
      </c>
      <c r="CI1010">
        <f t="shared" si="2571"/>
        <v>0</v>
      </c>
      <c r="CJ1010">
        <f t="shared" si="2572"/>
        <v>0</v>
      </c>
      <c r="CK1010">
        <f t="shared" si="2572"/>
        <v>0</v>
      </c>
      <c r="CL1010">
        <f t="shared" si="2572"/>
        <v>0</v>
      </c>
      <c r="CM1010">
        <f t="shared" si="2572"/>
        <v>0</v>
      </c>
      <c r="CN1010">
        <f t="shared" si="2572"/>
        <v>0</v>
      </c>
      <c r="CO1010">
        <f t="shared" si="2572"/>
        <v>0</v>
      </c>
      <c r="CP1010">
        <f t="shared" si="2572"/>
        <v>0</v>
      </c>
      <c r="CQ1010">
        <f t="shared" si="2572"/>
        <v>0</v>
      </c>
      <c r="CR1010">
        <f t="shared" si="2572"/>
        <v>0</v>
      </c>
      <c r="CS1010">
        <f t="shared" si="2572"/>
        <v>0</v>
      </c>
      <c r="CT1010">
        <f t="shared" si="2573"/>
        <v>0</v>
      </c>
      <c r="CU1010">
        <f t="shared" si="2573"/>
        <v>0</v>
      </c>
      <c r="CV1010">
        <f t="shared" si="2573"/>
        <v>0</v>
      </c>
      <c r="CW1010">
        <f t="shared" si="2573"/>
        <v>0</v>
      </c>
      <c r="CX1010">
        <f t="shared" si="2573"/>
        <v>0</v>
      </c>
      <c r="CY1010">
        <f t="shared" si="2573"/>
        <v>0</v>
      </c>
      <c r="CZ1010">
        <f t="shared" si="2573"/>
        <v>0</v>
      </c>
      <c r="DA1010">
        <f t="shared" si="2573"/>
        <v>0</v>
      </c>
      <c r="DB1010">
        <f t="shared" si="2573"/>
        <v>0</v>
      </c>
      <c r="DC1010">
        <f t="shared" si="2573"/>
        <v>0</v>
      </c>
      <c r="DD1010">
        <f t="shared" si="2574"/>
        <v>0</v>
      </c>
      <c r="DE1010">
        <f t="shared" si="2574"/>
        <v>0</v>
      </c>
      <c r="DF1010">
        <f t="shared" si="2574"/>
        <v>0</v>
      </c>
      <c r="DG1010">
        <f t="shared" si="2574"/>
        <v>0</v>
      </c>
      <c r="DH1010">
        <f t="shared" si="2574"/>
        <v>0</v>
      </c>
      <c r="DI1010">
        <f t="shared" si="2574"/>
        <v>0</v>
      </c>
      <c r="DJ1010">
        <f t="shared" si="2574"/>
        <v>0</v>
      </c>
      <c r="DK1010">
        <f t="shared" si="2574"/>
        <v>0</v>
      </c>
      <c r="DL1010">
        <f t="shared" si="2574"/>
        <v>0</v>
      </c>
      <c r="DM1010">
        <f t="shared" si="2574"/>
        <v>0</v>
      </c>
      <c r="DN1010">
        <f t="shared" si="2575"/>
        <v>0</v>
      </c>
      <c r="DO1010">
        <f t="shared" si="2575"/>
        <v>0</v>
      </c>
      <c r="DP1010">
        <f t="shared" si="2575"/>
        <v>0</v>
      </c>
      <c r="DQ1010">
        <f t="shared" si="2575"/>
        <v>0</v>
      </c>
      <c r="DR1010">
        <f t="shared" si="2575"/>
        <v>0</v>
      </c>
      <c r="DS1010">
        <f t="shared" si="2575"/>
        <v>0</v>
      </c>
      <c r="DT1010">
        <f t="shared" si="2575"/>
        <v>0</v>
      </c>
      <c r="DU1010">
        <f t="shared" si="2575"/>
        <v>0</v>
      </c>
      <c r="DV1010">
        <f t="shared" si="2575"/>
        <v>0</v>
      </c>
      <c r="DW1010">
        <f t="shared" si="2575"/>
        <v>0</v>
      </c>
      <c r="DX1010">
        <f t="shared" si="2576"/>
        <v>0</v>
      </c>
      <c r="DY1010">
        <f t="shared" si="2576"/>
        <v>0</v>
      </c>
      <c r="DZ1010">
        <f t="shared" si="2576"/>
        <v>0</v>
      </c>
    </row>
    <row r="1011" spans="1:130">
      <c r="A1011" s="106"/>
      <c r="B1011" s="19" t="s">
        <v>202</v>
      </c>
      <c r="C1011" s="96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41"/>
      <c r="AE1011" s="18"/>
      <c r="AF1011" s="41"/>
      <c r="AG1011" s="41"/>
      <c r="AH1011" s="41"/>
      <c r="AI1011" s="41"/>
      <c r="AJ1011" s="41"/>
      <c r="AK1011" s="41"/>
      <c r="AL1011" s="41"/>
      <c r="AM1011" s="41"/>
      <c r="AN1011" s="41"/>
      <c r="AO1011" s="41"/>
      <c r="AP1011" s="41"/>
      <c r="AQ1011" s="41"/>
      <c r="AR1011" s="41"/>
      <c r="AS1011" s="41"/>
      <c r="AT1011" s="41"/>
      <c r="AU1011" s="41"/>
      <c r="AV1011" s="41"/>
      <c r="AW1011" s="18">
        <v>3</v>
      </c>
      <c r="AX1011" s="18">
        <v>0</v>
      </c>
      <c r="AY1011" s="18">
        <v>0</v>
      </c>
      <c r="AZ1011" s="18">
        <v>0</v>
      </c>
      <c r="BA1011" s="18">
        <v>0</v>
      </c>
      <c r="BB1011" s="34">
        <v>0</v>
      </c>
      <c r="BC1011" s="34">
        <v>0</v>
      </c>
      <c r="BD1011" s="34">
        <v>0</v>
      </c>
      <c r="BE1011" s="43">
        <v>0</v>
      </c>
      <c r="BF1011" s="18">
        <v>0</v>
      </c>
      <c r="BG1011" s="18">
        <v>0</v>
      </c>
      <c r="BH1011" s="18">
        <v>0</v>
      </c>
      <c r="BI1011" s="18">
        <v>0</v>
      </c>
      <c r="BJ1011" s="18">
        <v>0</v>
      </c>
      <c r="BK1011" s="118">
        <v>0</v>
      </c>
      <c r="BL1011" s="118">
        <v>0</v>
      </c>
      <c r="BM1011" s="118">
        <v>0</v>
      </c>
      <c r="BN1011" s="118">
        <v>0</v>
      </c>
      <c r="BO1011" s="103"/>
      <c r="BP1011">
        <f t="shared" si="2570"/>
        <v>0</v>
      </c>
      <c r="BQ1011">
        <f t="shared" si="2570"/>
        <v>0</v>
      </c>
      <c r="BR1011">
        <f t="shared" si="2570"/>
        <v>0</v>
      </c>
      <c r="BS1011">
        <f t="shared" si="2570"/>
        <v>0</v>
      </c>
      <c r="BT1011">
        <f t="shared" si="2570"/>
        <v>0</v>
      </c>
      <c r="BU1011">
        <f t="shared" si="2570"/>
        <v>0</v>
      </c>
      <c r="BV1011">
        <f t="shared" si="2570"/>
        <v>0</v>
      </c>
      <c r="BW1011">
        <f t="shared" si="2570"/>
        <v>0</v>
      </c>
      <c r="BX1011">
        <f t="shared" si="2570"/>
        <v>0</v>
      </c>
      <c r="BY1011">
        <f t="shared" si="2570"/>
        <v>0</v>
      </c>
      <c r="BZ1011">
        <f t="shared" si="2571"/>
        <v>0</v>
      </c>
      <c r="CA1011">
        <f t="shared" si="2571"/>
        <v>0</v>
      </c>
      <c r="CB1011">
        <f t="shared" si="2571"/>
        <v>0</v>
      </c>
      <c r="CC1011">
        <f t="shared" si="2571"/>
        <v>0</v>
      </c>
      <c r="CD1011">
        <f t="shared" si="2571"/>
        <v>0</v>
      </c>
      <c r="CE1011">
        <f t="shared" si="2571"/>
        <v>0</v>
      </c>
      <c r="CF1011">
        <f t="shared" si="2571"/>
        <v>0</v>
      </c>
      <c r="CG1011">
        <f t="shared" si="2571"/>
        <v>0</v>
      </c>
      <c r="CH1011">
        <f t="shared" si="2571"/>
        <v>0</v>
      </c>
      <c r="CI1011">
        <f t="shared" si="2571"/>
        <v>0</v>
      </c>
      <c r="CJ1011">
        <f t="shared" si="2572"/>
        <v>0</v>
      </c>
      <c r="CK1011">
        <f t="shared" si="2572"/>
        <v>0</v>
      </c>
      <c r="CL1011">
        <f t="shared" si="2572"/>
        <v>0</v>
      </c>
      <c r="CM1011">
        <f t="shared" si="2572"/>
        <v>0</v>
      </c>
      <c r="CN1011">
        <f t="shared" si="2572"/>
        <v>0</v>
      </c>
      <c r="CO1011">
        <f t="shared" si="2572"/>
        <v>0</v>
      </c>
      <c r="CP1011">
        <f t="shared" si="2572"/>
        <v>0</v>
      </c>
      <c r="CQ1011">
        <f t="shared" si="2572"/>
        <v>0</v>
      </c>
      <c r="CR1011">
        <f t="shared" si="2572"/>
        <v>0</v>
      </c>
      <c r="CS1011">
        <f t="shared" si="2572"/>
        <v>0</v>
      </c>
      <c r="CT1011">
        <f t="shared" si="2573"/>
        <v>0</v>
      </c>
      <c r="CU1011">
        <f t="shared" si="2573"/>
        <v>0</v>
      </c>
      <c r="CV1011">
        <f t="shared" si="2573"/>
        <v>0</v>
      </c>
      <c r="CW1011">
        <f t="shared" si="2573"/>
        <v>0</v>
      </c>
      <c r="CX1011">
        <f t="shared" si="2573"/>
        <v>0</v>
      </c>
      <c r="CY1011">
        <f t="shared" si="2573"/>
        <v>0</v>
      </c>
      <c r="CZ1011">
        <f t="shared" si="2573"/>
        <v>0</v>
      </c>
      <c r="DA1011">
        <f t="shared" si="2573"/>
        <v>0</v>
      </c>
      <c r="DB1011">
        <f t="shared" si="2573"/>
        <v>0</v>
      </c>
      <c r="DC1011">
        <f t="shared" si="2573"/>
        <v>0</v>
      </c>
      <c r="DD1011">
        <f t="shared" si="2574"/>
        <v>0</v>
      </c>
      <c r="DE1011">
        <f t="shared" si="2574"/>
        <v>0</v>
      </c>
      <c r="DF1011">
        <f t="shared" si="2574"/>
        <v>0</v>
      </c>
      <c r="DG1011">
        <f t="shared" si="2574"/>
        <v>0</v>
      </c>
      <c r="DH1011">
        <f t="shared" si="2574"/>
        <v>0</v>
      </c>
      <c r="DI1011">
        <f t="shared" si="2574"/>
        <v>0</v>
      </c>
      <c r="DJ1011">
        <f t="shared" si="2574"/>
        <v>0</v>
      </c>
      <c r="DK1011">
        <f t="shared" si="2574"/>
        <v>0</v>
      </c>
      <c r="DL1011">
        <f t="shared" si="2574"/>
        <v>0</v>
      </c>
      <c r="DM1011">
        <f t="shared" si="2574"/>
        <v>0</v>
      </c>
      <c r="DN1011">
        <f t="shared" si="2575"/>
        <v>0</v>
      </c>
      <c r="DO1011">
        <f t="shared" si="2575"/>
        <v>0</v>
      </c>
      <c r="DP1011">
        <f t="shared" si="2575"/>
        <v>0</v>
      </c>
      <c r="DQ1011">
        <f t="shared" si="2575"/>
        <v>0</v>
      </c>
      <c r="DR1011">
        <f t="shared" si="2575"/>
        <v>0</v>
      </c>
      <c r="DS1011">
        <f t="shared" si="2575"/>
        <v>0</v>
      </c>
      <c r="DT1011">
        <f t="shared" si="2575"/>
        <v>0</v>
      </c>
      <c r="DU1011">
        <f t="shared" si="2575"/>
        <v>0</v>
      </c>
      <c r="DV1011">
        <f t="shared" si="2575"/>
        <v>0</v>
      </c>
      <c r="DW1011">
        <f t="shared" si="2575"/>
        <v>0</v>
      </c>
      <c r="DX1011">
        <f t="shared" si="2576"/>
        <v>0</v>
      </c>
      <c r="DY1011">
        <f t="shared" si="2576"/>
        <v>0</v>
      </c>
      <c r="DZ1011">
        <f t="shared" si="2576"/>
        <v>0</v>
      </c>
    </row>
    <row r="1012" spans="1:130">
      <c r="A1012" s="106"/>
      <c r="B1012" s="59" t="s">
        <v>3</v>
      </c>
      <c r="C1012" s="97"/>
      <c r="D1012" s="18">
        <v>0</v>
      </c>
      <c r="E1012" s="18">
        <v>0</v>
      </c>
      <c r="F1012" s="18">
        <v>0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18">
        <v>0</v>
      </c>
      <c r="N1012" s="18">
        <v>0</v>
      </c>
      <c r="O1012" s="18">
        <v>0</v>
      </c>
      <c r="P1012" s="18">
        <v>0</v>
      </c>
      <c r="Q1012" s="18">
        <v>0</v>
      </c>
      <c r="R1012" s="18">
        <v>0.56000000000000005</v>
      </c>
      <c r="S1012" s="18">
        <v>1.4970000000000001</v>
      </c>
      <c r="T1012" s="18">
        <v>3.1487799999999999</v>
      </c>
      <c r="U1012" s="18">
        <v>7.0293344000000006</v>
      </c>
      <c r="V1012" s="18">
        <v>10.891432999999999</v>
      </c>
      <c r="W1012" s="18">
        <v>17.896188200000001</v>
      </c>
      <c r="X1012" s="18">
        <v>19.996819200000001</v>
      </c>
      <c r="Y1012" s="18">
        <v>45.478722700000006</v>
      </c>
      <c r="Z1012" s="18">
        <v>43.205058399999999</v>
      </c>
      <c r="AA1012" s="18">
        <v>74.712737799999999</v>
      </c>
      <c r="AB1012" s="18">
        <v>121.4634561</v>
      </c>
      <c r="AC1012" s="18">
        <v>163.5679145</v>
      </c>
      <c r="AD1012" s="18">
        <v>262.40651450000001</v>
      </c>
      <c r="AE1012" s="18">
        <v>344.53765319999997</v>
      </c>
      <c r="AF1012" s="18">
        <v>517.82503859999997</v>
      </c>
      <c r="AG1012" s="18">
        <v>654.69726390000005</v>
      </c>
      <c r="AH1012" s="18">
        <v>871.8679965</v>
      </c>
      <c r="AI1012" s="18">
        <v>1034.3230392999999</v>
      </c>
      <c r="AJ1012" s="18">
        <v>1140.2193765</v>
      </c>
      <c r="AK1012" s="18">
        <v>1276.0778796</v>
      </c>
      <c r="AL1012" s="18">
        <v>1439.2070375000001</v>
      </c>
      <c r="AM1012" s="18">
        <v>1563.3084074000001</v>
      </c>
      <c r="AN1012" s="18">
        <v>1612.4730122999999</v>
      </c>
      <c r="AO1012" s="18">
        <v>1626.9834490999999</v>
      </c>
      <c r="AP1012" s="18">
        <v>1705.6285873000002</v>
      </c>
      <c r="AQ1012" s="18">
        <v>1715.8510953</v>
      </c>
      <c r="AR1012" s="18">
        <v>1724.7546273</v>
      </c>
      <c r="AS1012" s="18">
        <v>1810.9664164000001</v>
      </c>
      <c r="AT1012" s="18">
        <v>1924.201118</v>
      </c>
      <c r="AU1012" s="18">
        <v>2067.1653160000001</v>
      </c>
      <c r="AV1012" s="18">
        <v>2124.0572674</v>
      </c>
      <c r="AW1012" s="18">
        <v>2080.7120833999998</v>
      </c>
      <c r="AX1012" s="18">
        <v>2182.9274883999997</v>
      </c>
      <c r="AY1012" s="18">
        <v>2298.9554639000003</v>
      </c>
      <c r="AZ1012" s="18">
        <v>805</v>
      </c>
      <c r="BA1012" s="18">
        <v>879</v>
      </c>
      <c r="BB1012" s="18">
        <v>912</v>
      </c>
      <c r="BC1012" s="18">
        <v>1039</v>
      </c>
      <c r="BD1012" s="18">
        <v>975</v>
      </c>
      <c r="BE1012" s="18">
        <v>329</v>
      </c>
      <c r="BF1012" s="18">
        <v>835</v>
      </c>
      <c r="BG1012" s="18">
        <v>827</v>
      </c>
      <c r="BH1012" s="18">
        <v>1345</v>
      </c>
      <c r="BI1012" s="18">
        <v>930</v>
      </c>
      <c r="BJ1012" s="18">
        <v>943</v>
      </c>
      <c r="BK1012" s="118">
        <v>1092</v>
      </c>
      <c r="BL1012" s="118">
        <v>1092</v>
      </c>
      <c r="BM1012" s="118">
        <v>579</v>
      </c>
      <c r="BN1012" s="118">
        <v>570</v>
      </c>
      <c r="BO1012" s="103"/>
      <c r="BP1012">
        <f t="shared" si="2570"/>
        <v>0</v>
      </c>
      <c r="BQ1012">
        <f t="shared" si="2570"/>
        <v>0</v>
      </c>
      <c r="BR1012">
        <f t="shared" si="2570"/>
        <v>0</v>
      </c>
      <c r="BS1012">
        <f t="shared" si="2570"/>
        <v>0</v>
      </c>
      <c r="BT1012">
        <f t="shared" si="2570"/>
        <v>0</v>
      </c>
      <c r="BU1012">
        <f t="shared" si="2570"/>
        <v>0</v>
      </c>
      <c r="BV1012">
        <f t="shared" si="2570"/>
        <v>0</v>
      </c>
      <c r="BW1012">
        <f t="shared" si="2570"/>
        <v>0</v>
      </c>
      <c r="BX1012">
        <f t="shared" si="2570"/>
        <v>0</v>
      </c>
      <c r="BY1012">
        <f t="shared" si="2570"/>
        <v>0</v>
      </c>
      <c r="BZ1012">
        <f t="shared" si="2571"/>
        <v>0</v>
      </c>
      <c r="CA1012">
        <f t="shared" si="2571"/>
        <v>0</v>
      </c>
      <c r="CB1012">
        <f t="shared" si="2571"/>
        <v>0</v>
      </c>
      <c r="CC1012">
        <f t="shared" si="2571"/>
        <v>0</v>
      </c>
      <c r="CD1012">
        <f t="shared" si="2571"/>
        <v>0</v>
      </c>
      <c r="CE1012">
        <f t="shared" si="2571"/>
        <v>0</v>
      </c>
      <c r="CF1012">
        <f t="shared" si="2571"/>
        <v>0</v>
      </c>
      <c r="CG1012">
        <f t="shared" si="2571"/>
        <v>0</v>
      </c>
      <c r="CH1012">
        <f t="shared" si="2571"/>
        <v>0</v>
      </c>
      <c r="CI1012">
        <f t="shared" si="2571"/>
        <v>0</v>
      </c>
      <c r="CJ1012">
        <f t="shared" si="2572"/>
        <v>0</v>
      </c>
      <c r="CK1012">
        <f t="shared" si="2572"/>
        <v>0</v>
      </c>
      <c r="CL1012">
        <f t="shared" si="2572"/>
        <v>0</v>
      </c>
      <c r="CM1012">
        <f t="shared" si="2572"/>
        <v>0</v>
      </c>
      <c r="CN1012">
        <f t="shared" si="2572"/>
        <v>0</v>
      </c>
      <c r="CO1012">
        <f t="shared" si="2572"/>
        <v>0</v>
      </c>
      <c r="CP1012">
        <f t="shared" si="2572"/>
        <v>0</v>
      </c>
      <c r="CQ1012">
        <f t="shared" si="2572"/>
        <v>0</v>
      </c>
      <c r="CR1012">
        <f t="shared" si="2572"/>
        <v>0</v>
      </c>
      <c r="CS1012">
        <f t="shared" si="2572"/>
        <v>0</v>
      </c>
      <c r="CT1012">
        <f t="shared" si="2573"/>
        <v>0</v>
      </c>
      <c r="CU1012">
        <f t="shared" si="2573"/>
        <v>0</v>
      </c>
      <c r="CV1012">
        <f t="shared" si="2573"/>
        <v>0</v>
      </c>
      <c r="CW1012">
        <f t="shared" si="2573"/>
        <v>0</v>
      </c>
      <c r="CX1012">
        <f t="shared" si="2573"/>
        <v>0</v>
      </c>
      <c r="CY1012">
        <f t="shared" si="2573"/>
        <v>0</v>
      </c>
      <c r="CZ1012">
        <f t="shared" si="2573"/>
        <v>0</v>
      </c>
      <c r="DA1012">
        <f t="shared" si="2573"/>
        <v>0</v>
      </c>
      <c r="DB1012">
        <f t="shared" si="2573"/>
        <v>0</v>
      </c>
      <c r="DC1012">
        <f t="shared" si="2573"/>
        <v>0</v>
      </c>
      <c r="DD1012">
        <f t="shared" si="2574"/>
        <v>0</v>
      </c>
      <c r="DE1012">
        <f t="shared" si="2574"/>
        <v>0</v>
      </c>
      <c r="DF1012">
        <f t="shared" si="2574"/>
        <v>0</v>
      </c>
      <c r="DG1012">
        <f t="shared" si="2574"/>
        <v>0</v>
      </c>
      <c r="DH1012">
        <f t="shared" si="2574"/>
        <v>0</v>
      </c>
      <c r="DI1012">
        <f t="shared" si="2574"/>
        <v>0</v>
      </c>
      <c r="DJ1012">
        <f t="shared" si="2574"/>
        <v>0</v>
      </c>
      <c r="DK1012">
        <f t="shared" si="2574"/>
        <v>0</v>
      </c>
      <c r="DL1012">
        <f t="shared" si="2574"/>
        <v>0</v>
      </c>
      <c r="DM1012">
        <f t="shared" si="2574"/>
        <v>0</v>
      </c>
      <c r="DN1012">
        <f t="shared" si="2575"/>
        <v>0</v>
      </c>
      <c r="DO1012">
        <f t="shared" si="2575"/>
        <v>0</v>
      </c>
      <c r="DP1012">
        <f t="shared" si="2575"/>
        <v>0</v>
      </c>
      <c r="DQ1012">
        <f t="shared" si="2575"/>
        <v>0</v>
      </c>
      <c r="DR1012">
        <f t="shared" si="2575"/>
        <v>0</v>
      </c>
      <c r="DS1012">
        <f t="shared" si="2575"/>
        <v>0</v>
      </c>
      <c r="DT1012">
        <f t="shared" si="2575"/>
        <v>0</v>
      </c>
      <c r="DU1012">
        <f t="shared" si="2575"/>
        <v>0</v>
      </c>
      <c r="DV1012">
        <f t="shared" si="2575"/>
        <v>0</v>
      </c>
      <c r="DW1012">
        <f t="shared" si="2575"/>
        <v>0</v>
      </c>
      <c r="DX1012">
        <f t="shared" si="2576"/>
        <v>0</v>
      </c>
      <c r="DY1012">
        <f t="shared" si="2576"/>
        <v>0</v>
      </c>
      <c r="DZ1012">
        <f t="shared" si="2576"/>
        <v>0</v>
      </c>
    </row>
    <row r="1013" spans="1:130">
      <c r="A1013" s="106"/>
      <c r="B1013" s="59" t="s">
        <v>205</v>
      </c>
      <c r="C1013" s="97"/>
      <c r="D1013" s="18">
        <v>0</v>
      </c>
      <c r="E1013" s="18">
        <v>0</v>
      </c>
      <c r="F1013" s="18">
        <v>0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18">
        <v>0</v>
      </c>
      <c r="N1013" s="18">
        <v>0</v>
      </c>
      <c r="O1013" s="18">
        <v>0</v>
      </c>
      <c r="P1013" s="18">
        <v>0</v>
      </c>
      <c r="Q1013" s="18">
        <v>0</v>
      </c>
      <c r="R1013" s="18">
        <v>0</v>
      </c>
      <c r="S1013" s="18">
        <v>0</v>
      </c>
      <c r="T1013" s="18">
        <v>0.44119799999999998</v>
      </c>
      <c r="U1013" s="18">
        <v>0.44274200000000002</v>
      </c>
      <c r="V1013" s="18">
        <v>0.46512999999999999</v>
      </c>
      <c r="W1013" s="18">
        <v>2.3E-2</v>
      </c>
      <c r="X1013" s="18">
        <v>0.183</v>
      </c>
      <c r="Y1013" s="18">
        <v>4.2069999999999999</v>
      </c>
      <c r="Z1013" s="18">
        <v>44.948999999999998</v>
      </c>
      <c r="AA1013" s="18">
        <v>83.213999999999999</v>
      </c>
      <c r="AB1013" s="18">
        <v>129.63711119999999</v>
      </c>
      <c r="AC1013" s="18">
        <v>12.94</v>
      </c>
      <c r="AD1013" s="18">
        <v>30.857316000000001</v>
      </c>
      <c r="AE1013" s="18">
        <v>0</v>
      </c>
      <c r="AF1013" s="18">
        <v>0</v>
      </c>
      <c r="AG1013" s="18">
        <v>0</v>
      </c>
      <c r="AH1013" s="18">
        <v>0</v>
      </c>
      <c r="AI1013" s="18">
        <v>0</v>
      </c>
      <c r="AJ1013" s="18">
        <v>0</v>
      </c>
      <c r="AK1013" s="18">
        <v>0</v>
      </c>
      <c r="AL1013" s="18">
        <v>0</v>
      </c>
      <c r="AM1013" s="18">
        <v>0</v>
      </c>
      <c r="AN1013" s="18">
        <v>0</v>
      </c>
      <c r="AO1013" s="18">
        <v>0</v>
      </c>
      <c r="AP1013" s="18">
        <v>0</v>
      </c>
      <c r="AQ1013" s="18">
        <v>0</v>
      </c>
      <c r="AR1013" s="18">
        <v>0</v>
      </c>
      <c r="AS1013" s="18">
        <v>0</v>
      </c>
      <c r="AT1013" s="18">
        <v>0</v>
      </c>
      <c r="AU1013" s="18">
        <v>0</v>
      </c>
      <c r="AV1013" s="18">
        <v>0</v>
      </c>
      <c r="AW1013" s="18">
        <v>0</v>
      </c>
      <c r="AX1013" s="18">
        <v>0</v>
      </c>
      <c r="AY1013" s="18">
        <v>0</v>
      </c>
      <c r="AZ1013" s="18">
        <v>0</v>
      </c>
      <c r="BA1013" s="18">
        <v>0</v>
      </c>
      <c r="BB1013" s="18">
        <v>0</v>
      </c>
      <c r="BC1013" s="18">
        <v>0</v>
      </c>
      <c r="BD1013" s="18">
        <v>0</v>
      </c>
      <c r="BE1013" s="25">
        <v>0</v>
      </c>
      <c r="BF1013" s="25">
        <v>0</v>
      </c>
      <c r="BG1013" s="18">
        <v>0</v>
      </c>
      <c r="BH1013" s="18">
        <v>0</v>
      </c>
      <c r="BI1013" s="18">
        <v>0</v>
      </c>
      <c r="BJ1013" s="18">
        <v>2.2999999999999998</v>
      </c>
      <c r="BK1013" s="118">
        <v>2.2999999999999998</v>
      </c>
      <c r="BL1013" s="118">
        <v>2.4</v>
      </c>
      <c r="BM1013" s="118">
        <v>2.4</v>
      </c>
      <c r="BN1013" s="118">
        <v>2.4</v>
      </c>
      <c r="BO1013" s="103"/>
      <c r="BP1013">
        <f t="shared" si="2570"/>
        <v>0</v>
      </c>
      <c r="BQ1013">
        <f t="shared" si="2570"/>
        <v>0</v>
      </c>
      <c r="BR1013">
        <f t="shared" si="2570"/>
        <v>0</v>
      </c>
      <c r="BS1013">
        <f t="shared" si="2570"/>
        <v>0</v>
      </c>
      <c r="BT1013">
        <f t="shared" si="2570"/>
        <v>0</v>
      </c>
      <c r="BU1013">
        <f t="shared" si="2570"/>
        <v>0</v>
      </c>
      <c r="BV1013">
        <f t="shared" si="2570"/>
        <v>0</v>
      </c>
      <c r="BW1013">
        <f t="shared" si="2570"/>
        <v>0</v>
      </c>
      <c r="BX1013">
        <f t="shared" si="2570"/>
        <v>0</v>
      </c>
      <c r="BY1013">
        <f t="shared" si="2570"/>
        <v>0</v>
      </c>
      <c r="BZ1013">
        <f t="shared" si="2571"/>
        <v>0</v>
      </c>
      <c r="CA1013">
        <f t="shared" si="2571"/>
        <v>0</v>
      </c>
      <c r="CB1013">
        <f t="shared" si="2571"/>
        <v>0</v>
      </c>
      <c r="CC1013">
        <f t="shared" si="2571"/>
        <v>0</v>
      </c>
      <c r="CD1013">
        <f t="shared" si="2571"/>
        <v>0</v>
      </c>
      <c r="CE1013">
        <f t="shared" si="2571"/>
        <v>0</v>
      </c>
      <c r="CF1013">
        <f t="shared" si="2571"/>
        <v>0</v>
      </c>
      <c r="CG1013">
        <f t="shared" si="2571"/>
        <v>0</v>
      </c>
      <c r="CH1013">
        <f t="shared" si="2571"/>
        <v>0</v>
      </c>
      <c r="CI1013">
        <f t="shared" si="2571"/>
        <v>0</v>
      </c>
      <c r="CJ1013">
        <f t="shared" si="2572"/>
        <v>0</v>
      </c>
      <c r="CK1013">
        <f t="shared" si="2572"/>
        <v>0</v>
      </c>
      <c r="CL1013">
        <f t="shared" si="2572"/>
        <v>0</v>
      </c>
      <c r="CM1013">
        <f t="shared" si="2572"/>
        <v>0</v>
      </c>
      <c r="CN1013">
        <f t="shared" si="2572"/>
        <v>0</v>
      </c>
      <c r="CO1013">
        <f t="shared" si="2572"/>
        <v>0</v>
      </c>
      <c r="CP1013">
        <f t="shared" si="2572"/>
        <v>0</v>
      </c>
      <c r="CQ1013">
        <f t="shared" si="2572"/>
        <v>0</v>
      </c>
      <c r="CR1013">
        <f t="shared" si="2572"/>
        <v>0</v>
      </c>
      <c r="CS1013">
        <f t="shared" si="2572"/>
        <v>0</v>
      </c>
      <c r="CT1013">
        <f t="shared" si="2573"/>
        <v>0</v>
      </c>
      <c r="CU1013">
        <f t="shared" si="2573"/>
        <v>0</v>
      </c>
      <c r="CV1013">
        <f t="shared" si="2573"/>
        <v>0</v>
      </c>
      <c r="CW1013">
        <f t="shared" si="2573"/>
        <v>0</v>
      </c>
      <c r="CX1013">
        <f t="shared" si="2573"/>
        <v>0</v>
      </c>
      <c r="CY1013">
        <f t="shared" si="2573"/>
        <v>0</v>
      </c>
      <c r="CZ1013">
        <f t="shared" si="2573"/>
        <v>0</v>
      </c>
      <c r="DA1013">
        <f t="shared" si="2573"/>
        <v>0</v>
      </c>
      <c r="DB1013">
        <f t="shared" si="2573"/>
        <v>0</v>
      </c>
      <c r="DC1013">
        <f t="shared" si="2573"/>
        <v>0</v>
      </c>
      <c r="DD1013">
        <f t="shared" si="2574"/>
        <v>0</v>
      </c>
      <c r="DE1013">
        <f t="shared" si="2574"/>
        <v>0</v>
      </c>
      <c r="DF1013">
        <f t="shared" si="2574"/>
        <v>0</v>
      </c>
      <c r="DG1013">
        <f t="shared" si="2574"/>
        <v>0</v>
      </c>
      <c r="DH1013">
        <f t="shared" si="2574"/>
        <v>0</v>
      </c>
      <c r="DI1013">
        <f t="shared" si="2574"/>
        <v>0</v>
      </c>
      <c r="DJ1013">
        <f t="shared" si="2574"/>
        <v>0</v>
      </c>
      <c r="DK1013">
        <f t="shared" si="2574"/>
        <v>0</v>
      </c>
      <c r="DL1013">
        <f t="shared" si="2574"/>
        <v>0</v>
      </c>
      <c r="DM1013">
        <f t="shared" si="2574"/>
        <v>0</v>
      </c>
      <c r="DN1013">
        <f t="shared" si="2575"/>
        <v>0</v>
      </c>
      <c r="DO1013">
        <f t="shared" si="2575"/>
        <v>0</v>
      </c>
      <c r="DP1013">
        <f t="shared" si="2575"/>
        <v>0</v>
      </c>
      <c r="DQ1013">
        <f t="shared" si="2575"/>
        <v>0</v>
      </c>
      <c r="DR1013">
        <f t="shared" si="2575"/>
        <v>0</v>
      </c>
      <c r="DS1013">
        <f t="shared" si="2575"/>
        <v>0</v>
      </c>
      <c r="DT1013">
        <f t="shared" si="2575"/>
        <v>0</v>
      </c>
      <c r="DU1013">
        <f t="shared" si="2575"/>
        <v>0</v>
      </c>
      <c r="DV1013">
        <f t="shared" si="2575"/>
        <v>0</v>
      </c>
      <c r="DW1013">
        <f t="shared" si="2575"/>
        <v>0</v>
      </c>
      <c r="DX1013">
        <f t="shared" ref="DX1013:DZ1014" si="2577">IF($C1013&lt;&gt;"",IF(BL1013&gt;0,1,0),0)</f>
        <v>0</v>
      </c>
      <c r="DY1013">
        <f t="shared" si="2577"/>
        <v>0</v>
      </c>
      <c r="DZ1013">
        <f t="shared" si="2577"/>
        <v>0</v>
      </c>
    </row>
    <row r="1014" spans="1:130">
      <c r="A1014" s="106"/>
      <c r="B1014" s="19" t="s">
        <v>210</v>
      </c>
      <c r="C1014" s="97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34"/>
      <c r="BC1014" s="34"/>
      <c r="BD1014" s="34">
        <v>30.4</v>
      </c>
      <c r="BE1014" s="43">
        <v>32</v>
      </c>
      <c r="BF1014" s="43">
        <v>46</v>
      </c>
      <c r="BG1014" s="18">
        <f>4049*0.017</f>
        <v>68.832999999999998</v>
      </c>
      <c r="BH1014" s="18">
        <f>4198*0.018</f>
        <v>75.563999999999993</v>
      </c>
      <c r="BI1014" s="118">
        <f>4509*0.015</f>
        <v>67.634999999999991</v>
      </c>
      <c r="BJ1014" s="18">
        <v>66.8</v>
      </c>
      <c r="BK1014" s="118">
        <v>67.8</v>
      </c>
      <c r="BL1014" s="118">
        <v>67.8</v>
      </c>
      <c r="BM1014" s="118">
        <v>69</v>
      </c>
      <c r="BN1014" s="118">
        <v>81</v>
      </c>
      <c r="BO1014" s="103"/>
      <c r="BP1014">
        <f t="shared" si="2570"/>
        <v>0</v>
      </c>
      <c r="BQ1014">
        <f t="shared" si="2570"/>
        <v>0</v>
      </c>
      <c r="BR1014">
        <f t="shared" si="2570"/>
        <v>0</v>
      </c>
      <c r="BS1014">
        <f t="shared" si="2570"/>
        <v>0</v>
      </c>
      <c r="BT1014">
        <f t="shared" si="2570"/>
        <v>0</v>
      </c>
      <c r="BU1014">
        <f t="shared" si="2570"/>
        <v>0</v>
      </c>
      <c r="BV1014">
        <f t="shared" si="2570"/>
        <v>0</v>
      </c>
      <c r="BW1014">
        <f t="shared" si="2570"/>
        <v>0</v>
      </c>
      <c r="BX1014">
        <f t="shared" si="2570"/>
        <v>0</v>
      </c>
      <c r="BY1014">
        <f t="shared" si="2570"/>
        <v>0</v>
      </c>
      <c r="BZ1014">
        <f t="shared" si="2571"/>
        <v>0</v>
      </c>
      <c r="CA1014">
        <f t="shared" si="2571"/>
        <v>0</v>
      </c>
      <c r="CB1014">
        <f t="shared" si="2571"/>
        <v>0</v>
      </c>
      <c r="CC1014">
        <f t="shared" si="2571"/>
        <v>0</v>
      </c>
      <c r="CD1014">
        <f t="shared" si="2571"/>
        <v>0</v>
      </c>
      <c r="CE1014">
        <f t="shared" si="2571"/>
        <v>0</v>
      </c>
      <c r="CF1014">
        <f t="shared" si="2571"/>
        <v>0</v>
      </c>
      <c r="CG1014">
        <f t="shared" si="2571"/>
        <v>0</v>
      </c>
      <c r="CH1014">
        <f t="shared" si="2571"/>
        <v>0</v>
      </c>
      <c r="CI1014">
        <f t="shared" si="2571"/>
        <v>0</v>
      </c>
      <c r="CJ1014">
        <f t="shared" si="2572"/>
        <v>0</v>
      </c>
      <c r="CK1014">
        <f t="shared" si="2572"/>
        <v>0</v>
      </c>
      <c r="CL1014">
        <f t="shared" si="2572"/>
        <v>0</v>
      </c>
      <c r="CM1014">
        <f t="shared" si="2572"/>
        <v>0</v>
      </c>
      <c r="CN1014">
        <f t="shared" si="2572"/>
        <v>0</v>
      </c>
      <c r="CO1014">
        <f t="shared" si="2572"/>
        <v>0</v>
      </c>
      <c r="CP1014">
        <f t="shared" si="2572"/>
        <v>0</v>
      </c>
      <c r="CQ1014">
        <f t="shared" si="2572"/>
        <v>0</v>
      </c>
      <c r="CR1014">
        <f t="shared" si="2572"/>
        <v>0</v>
      </c>
      <c r="CS1014">
        <f t="shared" si="2572"/>
        <v>0</v>
      </c>
      <c r="CT1014">
        <f t="shared" si="2573"/>
        <v>0</v>
      </c>
      <c r="CU1014">
        <f t="shared" si="2573"/>
        <v>0</v>
      </c>
      <c r="CV1014">
        <f t="shared" si="2573"/>
        <v>0</v>
      </c>
      <c r="CW1014">
        <f t="shared" si="2573"/>
        <v>0</v>
      </c>
      <c r="CX1014">
        <f t="shared" si="2573"/>
        <v>0</v>
      </c>
      <c r="CY1014">
        <f t="shared" si="2573"/>
        <v>0</v>
      </c>
      <c r="CZ1014">
        <f t="shared" si="2573"/>
        <v>0</v>
      </c>
      <c r="DA1014">
        <f t="shared" si="2573"/>
        <v>0</v>
      </c>
      <c r="DB1014">
        <f t="shared" si="2573"/>
        <v>0</v>
      </c>
      <c r="DC1014">
        <f t="shared" si="2573"/>
        <v>0</v>
      </c>
      <c r="DD1014">
        <f t="shared" si="2574"/>
        <v>0</v>
      </c>
      <c r="DE1014">
        <f t="shared" si="2574"/>
        <v>0</v>
      </c>
      <c r="DF1014">
        <f t="shared" si="2574"/>
        <v>0</v>
      </c>
      <c r="DG1014">
        <f t="shared" si="2574"/>
        <v>0</v>
      </c>
      <c r="DH1014">
        <f t="shared" si="2574"/>
        <v>0</v>
      </c>
      <c r="DI1014">
        <f t="shared" si="2574"/>
        <v>0</v>
      </c>
      <c r="DJ1014">
        <f t="shared" si="2574"/>
        <v>0</v>
      </c>
      <c r="DK1014">
        <f t="shared" si="2574"/>
        <v>0</v>
      </c>
      <c r="DL1014">
        <f t="shared" si="2574"/>
        <v>0</v>
      </c>
      <c r="DM1014">
        <f t="shared" si="2574"/>
        <v>0</v>
      </c>
      <c r="DN1014">
        <f t="shared" si="2575"/>
        <v>0</v>
      </c>
      <c r="DO1014">
        <f t="shared" si="2575"/>
        <v>0</v>
      </c>
      <c r="DP1014">
        <f t="shared" si="2575"/>
        <v>0</v>
      </c>
      <c r="DQ1014">
        <f t="shared" si="2575"/>
        <v>0</v>
      </c>
      <c r="DR1014">
        <f t="shared" si="2575"/>
        <v>0</v>
      </c>
      <c r="DS1014">
        <f t="shared" si="2575"/>
        <v>0</v>
      </c>
      <c r="DT1014">
        <f t="shared" si="2575"/>
        <v>0</v>
      </c>
      <c r="DU1014">
        <f t="shared" si="2575"/>
        <v>0</v>
      </c>
      <c r="DV1014">
        <f t="shared" si="2575"/>
        <v>0</v>
      </c>
      <c r="DW1014">
        <f t="shared" si="2575"/>
        <v>0</v>
      </c>
      <c r="DX1014">
        <f t="shared" si="2577"/>
        <v>0</v>
      </c>
      <c r="DY1014">
        <f t="shared" si="2577"/>
        <v>0</v>
      </c>
      <c r="DZ1014">
        <f t="shared" si="2577"/>
        <v>0</v>
      </c>
    </row>
    <row r="1015" spans="1:130" ht="15.75">
      <c r="A1015" s="106" t="str">
        <f>IF(LEFT(B1002,1)&lt;&gt;"",IF(LEFT(B1002,1)&lt;&gt;" ",COUNT($A$66:A1012)+1,""),"")</f>
        <v/>
      </c>
      <c r="B1015" s="37"/>
      <c r="C1015" s="97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9"/>
      <c r="AT1015" s="9"/>
      <c r="AU1015" s="22"/>
      <c r="AV1015" s="22"/>
      <c r="AW1015" s="22"/>
      <c r="AX1015" s="22"/>
      <c r="AY1015" s="22"/>
      <c r="AZ1015" s="22"/>
      <c r="BA1015" s="22"/>
      <c r="BB1015" s="22"/>
      <c r="BC1015" s="22"/>
      <c r="BD1015" s="22"/>
      <c r="BE1015" s="23"/>
      <c r="BF1015" s="18"/>
      <c r="BG1015" s="2"/>
      <c r="BH1015" s="2"/>
      <c r="BI1015" s="2"/>
      <c r="BJ1015" s="2"/>
      <c r="BK1015" s="2"/>
      <c r="BL1015" s="151"/>
      <c r="BM1015" s="2"/>
      <c r="BN1015" s="2"/>
      <c r="BO1015" s="103"/>
    </row>
    <row r="1016" spans="1:130">
      <c r="A1016" s="105">
        <f>IF(LEFT(B1016,1)&lt;&gt;"",IF(LEFT(B1016,1)&lt;&gt;" ",COUNT($A$66:A1015)+1,""),"")</f>
        <v>131</v>
      </c>
      <c r="B1016" s="54" t="s">
        <v>135</v>
      </c>
      <c r="C1016" s="96">
        <v>2</v>
      </c>
      <c r="D1016" s="22">
        <v>0</v>
      </c>
      <c r="E1016" s="22">
        <v>0</v>
      </c>
      <c r="F1016" s="22">
        <v>0</v>
      </c>
      <c r="G1016" s="22">
        <v>0</v>
      </c>
      <c r="H1016" s="22">
        <v>0</v>
      </c>
      <c r="I1016" s="22">
        <v>0</v>
      </c>
      <c r="J1016" s="22">
        <v>0</v>
      </c>
      <c r="K1016" s="22">
        <v>0</v>
      </c>
      <c r="L1016" s="22">
        <v>0</v>
      </c>
      <c r="M1016" s="22">
        <v>0</v>
      </c>
      <c r="N1016" s="22">
        <v>0</v>
      </c>
      <c r="O1016" s="22">
        <v>0</v>
      </c>
      <c r="P1016" s="22">
        <v>0</v>
      </c>
      <c r="Q1016" s="22">
        <v>0</v>
      </c>
      <c r="R1016" s="22">
        <v>0</v>
      </c>
      <c r="S1016" s="22">
        <v>0</v>
      </c>
      <c r="T1016" s="22">
        <v>0</v>
      </c>
      <c r="U1016" s="22">
        <v>0</v>
      </c>
      <c r="V1016" s="22">
        <v>0</v>
      </c>
      <c r="W1016" s="22">
        <v>0</v>
      </c>
      <c r="X1016" s="22">
        <v>0</v>
      </c>
      <c r="Y1016" s="22">
        <v>0</v>
      </c>
      <c r="Z1016" s="22">
        <v>0</v>
      </c>
      <c r="AA1016" s="22">
        <v>0</v>
      </c>
      <c r="AB1016" s="22">
        <v>0</v>
      </c>
      <c r="AC1016" s="22">
        <v>13628</v>
      </c>
      <c r="AD1016" s="22">
        <v>16900</v>
      </c>
      <c r="AE1016" s="22">
        <v>16900</v>
      </c>
      <c r="AF1016" s="22">
        <v>0</v>
      </c>
      <c r="AG1016" s="22">
        <v>7500</v>
      </c>
      <c r="AH1016" s="22">
        <v>0</v>
      </c>
      <c r="AI1016" s="22">
        <v>0</v>
      </c>
      <c r="AJ1016" s="22">
        <v>0</v>
      </c>
      <c r="AK1016" s="22">
        <v>5000</v>
      </c>
      <c r="AL1016" s="22">
        <v>0</v>
      </c>
      <c r="AM1016" s="22">
        <v>0</v>
      </c>
      <c r="AN1016" s="22">
        <v>0</v>
      </c>
      <c r="AO1016" s="22">
        <v>0</v>
      </c>
      <c r="AP1016" s="22">
        <v>0</v>
      </c>
      <c r="AQ1016" s="22">
        <v>0</v>
      </c>
      <c r="AR1016" s="22">
        <v>0</v>
      </c>
      <c r="AS1016" s="22">
        <v>0</v>
      </c>
      <c r="AT1016" s="22">
        <v>0</v>
      </c>
      <c r="AU1016" s="22">
        <v>0</v>
      </c>
      <c r="AV1016" s="22">
        <f>SUM(AV1017+AV1018)</f>
        <v>4.9696300000000006E-2</v>
      </c>
      <c r="AW1016" s="22">
        <f>SUM(AW1017+AW1018)</f>
        <v>7.1463499999999999E-2</v>
      </c>
      <c r="AX1016" s="22">
        <v>0</v>
      </c>
      <c r="AY1016" s="22">
        <v>0</v>
      </c>
      <c r="AZ1016" s="22">
        <v>0</v>
      </c>
      <c r="BA1016" s="22">
        <v>0</v>
      </c>
      <c r="BB1016" s="22">
        <v>0</v>
      </c>
      <c r="BC1016" s="22">
        <v>0</v>
      </c>
      <c r="BD1016" s="22">
        <v>0</v>
      </c>
      <c r="BE1016" s="23">
        <v>0</v>
      </c>
      <c r="BF1016" s="22">
        <v>0</v>
      </c>
      <c r="BG1016" s="22">
        <v>0</v>
      </c>
      <c r="BH1016" s="22">
        <v>0</v>
      </c>
      <c r="BI1016" s="22">
        <v>0</v>
      </c>
      <c r="BJ1016" s="4">
        <v>0</v>
      </c>
      <c r="BK1016" s="9">
        <f>SUM(BK1017:BK1018)</f>
        <v>0</v>
      </c>
      <c r="BL1016" s="151">
        <f>SUM(BL1017:BL1018)</f>
        <v>0</v>
      </c>
      <c r="BM1016" s="151">
        <f>SUM(BM1017:BM1018)</f>
        <v>0</v>
      </c>
      <c r="BN1016" s="151">
        <f>SUM(BN1017:BN1018)</f>
        <v>0</v>
      </c>
      <c r="BO1016" s="103"/>
      <c r="BP1016">
        <f t="shared" ref="BP1016:BY1018" si="2578">IF($C1016&lt;&gt;"",IF(D1016&gt;0,1,0),0)</f>
        <v>0</v>
      </c>
      <c r="BQ1016">
        <f t="shared" si="2578"/>
        <v>0</v>
      </c>
      <c r="BR1016">
        <f t="shared" si="2578"/>
        <v>0</v>
      </c>
      <c r="BS1016">
        <f t="shared" si="2578"/>
        <v>0</v>
      </c>
      <c r="BT1016">
        <f t="shared" si="2578"/>
        <v>0</v>
      </c>
      <c r="BU1016">
        <f t="shared" si="2578"/>
        <v>0</v>
      </c>
      <c r="BV1016">
        <f t="shared" si="2578"/>
        <v>0</v>
      </c>
      <c r="BW1016">
        <f t="shared" si="2578"/>
        <v>0</v>
      </c>
      <c r="BX1016">
        <f t="shared" si="2578"/>
        <v>0</v>
      </c>
      <c r="BY1016">
        <f t="shared" si="2578"/>
        <v>0</v>
      </c>
      <c r="BZ1016">
        <f t="shared" ref="BZ1016:CI1018" si="2579">IF($C1016&lt;&gt;"",IF(N1016&gt;0,1,0),0)</f>
        <v>0</v>
      </c>
      <c r="CA1016">
        <f t="shared" si="2579"/>
        <v>0</v>
      </c>
      <c r="CB1016">
        <f t="shared" si="2579"/>
        <v>0</v>
      </c>
      <c r="CC1016">
        <f t="shared" si="2579"/>
        <v>0</v>
      </c>
      <c r="CD1016">
        <f t="shared" si="2579"/>
        <v>0</v>
      </c>
      <c r="CE1016">
        <f t="shared" si="2579"/>
        <v>0</v>
      </c>
      <c r="CF1016">
        <f t="shared" si="2579"/>
        <v>0</v>
      </c>
      <c r="CG1016">
        <f t="shared" si="2579"/>
        <v>0</v>
      </c>
      <c r="CH1016">
        <f t="shared" si="2579"/>
        <v>0</v>
      </c>
      <c r="CI1016">
        <f t="shared" si="2579"/>
        <v>0</v>
      </c>
      <c r="CJ1016">
        <f t="shared" ref="CJ1016:CS1018" si="2580">IF($C1016&lt;&gt;"",IF(X1016&gt;0,1,0),0)</f>
        <v>0</v>
      </c>
      <c r="CK1016">
        <f t="shared" si="2580"/>
        <v>0</v>
      </c>
      <c r="CL1016">
        <f t="shared" si="2580"/>
        <v>0</v>
      </c>
      <c r="CM1016">
        <f t="shared" si="2580"/>
        <v>0</v>
      </c>
      <c r="CN1016">
        <f t="shared" si="2580"/>
        <v>0</v>
      </c>
      <c r="CO1016">
        <f t="shared" si="2580"/>
        <v>1</v>
      </c>
      <c r="CP1016">
        <f t="shared" si="2580"/>
        <v>1</v>
      </c>
      <c r="CQ1016">
        <f t="shared" si="2580"/>
        <v>1</v>
      </c>
      <c r="CR1016">
        <f t="shared" si="2580"/>
        <v>0</v>
      </c>
      <c r="CS1016">
        <f t="shared" si="2580"/>
        <v>1</v>
      </c>
      <c r="CT1016">
        <f t="shared" ref="CT1016:DC1018" si="2581">IF($C1016&lt;&gt;"",IF(AH1016&gt;0,1,0),0)</f>
        <v>0</v>
      </c>
      <c r="CU1016">
        <f t="shared" si="2581"/>
        <v>0</v>
      </c>
      <c r="CV1016">
        <f t="shared" si="2581"/>
        <v>0</v>
      </c>
      <c r="CW1016">
        <f t="shared" si="2581"/>
        <v>1</v>
      </c>
      <c r="CX1016">
        <f t="shared" si="2581"/>
        <v>0</v>
      </c>
      <c r="CY1016">
        <f t="shared" si="2581"/>
        <v>0</v>
      </c>
      <c r="CZ1016">
        <f t="shared" si="2581"/>
        <v>0</v>
      </c>
      <c r="DA1016">
        <f t="shared" si="2581"/>
        <v>0</v>
      </c>
      <c r="DB1016">
        <f t="shared" si="2581"/>
        <v>0</v>
      </c>
      <c r="DC1016">
        <f t="shared" si="2581"/>
        <v>0</v>
      </c>
      <c r="DD1016">
        <f t="shared" ref="DD1016:DM1018" si="2582">IF($C1016&lt;&gt;"",IF(AR1016&gt;0,1,0),0)</f>
        <v>0</v>
      </c>
      <c r="DE1016">
        <f t="shared" si="2582"/>
        <v>0</v>
      </c>
      <c r="DF1016">
        <f t="shared" si="2582"/>
        <v>0</v>
      </c>
      <c r="DG1016">
        <f t="shared" si="2582"/>
        <v>0</v>
      </c>
      <c r="DH1016">
        <f t="shared" si="2582"/>
        <v>1</v>
      </c>
      <c r="DI1016">
        <f t="shared" si="2582"/>
        <v>1</v>
      </c>
      <c r="DJ1016">
        <f t="shared" si="2582"/>
        <v>0</v>
      </c>
      <c r="DK1016">
        <f t="shared" si="2582"/>
        <v>0</v>
      </c>
      <c r="DL1016">
        <f t="shared" si="2582"/>
        <v>0</v>
      </c>
      <c r="DM1016">
        <f t="shared" si="2582"/>
        <v>0</v>
      </c>
      <c r="DN1016">
        <f t="shared" ref="DN1016:DW1018" si="2583">IF($C1016&lt;&gt;"",IF(BB1016&gt;0,1,0),0)</f>
        <v>0</v>
      </c>
      <c r="DO1016">
        <f t="shared" si="2583"/>
        <v>0</v>
      </c>
      <c r="DP1016">
        <f t="shared" si="2583"/>
        <v>0</v>
      </c>
      <c r="DQ1016">
        <f t="shared" si="2583"/>
        <v>0</v>
      </c>
      <c r="DR1016">
        <f t="shared" si="2583"/>
        <v>0</v>
      </c>
      <c r="DS1016">
        <f t="shared" si="2583"/>
        <v>0</v>
      </c>
      <c r="DT1016">
        <f t="shared" si="2583"/>
        <v>0</v>
      </c>
      <c r="DU1016">
        <f t="shared" si="2583"/>
        <v>0</v>
      </c>
      <c r="DV1016">
        <f t="shared" si="2583"/>
        <v>0</v>
      </c>
      <c r="DW1016">
        <f t="shared" si="2583"/>
        <v>0</v>
      </c>
      <c r="DX1016">
        <f t="shared" ref="DX1016:DZ1018" si="2584">IF($C1016&lt;&gt;"",IF(BL1016&gt;0,1,0),0)</f>
        <v>0</v>
      </c>
      <c r="DY1016">
        <f t="shared" si="2584"/>
        <v>0</v>
      </c>
      <c r="DZ1016">
        <f t="shared" si="2584"/>
        <v>0</v>
      </c>
    </row>
    <row r="1017" spans="1:130">
      <c r="A1017" s="105"/>
      <c r="B1017" s="19" t="s">
        <v>3</v>
      </c>
      <c r="C1017" s="96"/>
      <c r="D1017" s="18">
        <v>0</v>
      </c>
      <c r="E1017" s="18">
        <v>0</v>
      </c>
      <c r="F1017" s="18">
        <v>0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18">
        <v>0</v>
      </c>
      <c r="N1017" s="18">
        <v>0</v>
      </c>
      <c r="O1017" s="18">
        <v>0</v>
      </c>
      <c r="P1017" s="18">
        <v>0</v>
      </c>
      <c r="Q1017" s="18">
        <v>0</v>
      </c>
      <c r="R1017" s="18">
        <v>0</v>
      </c>
      <c r="S1017" s="18">
        <v>0</v>
      </c>
      <c r="T1017" s="18">
        <v>0</v>
      </c>
      <c r="U1017" s="18">
        <v>0</v>
      </c>
      <c r="V1017" s="18">
        <v>0</v>
      </c>
      <c r="W1017" s="18">
        <v>0</v>
      </c>
      <c r="X1017" s="18">
        <v>0</v>
      </c>
      <c r="Y1017" s="18">
        <v>0</v>
      </c>
      <c r="Z1017" s="18">
        <v>0</v>
      </c>
      <c r="AA1017" s="18">
        <v>0</v>
      </c>
      <c r="AB1017" s="18">
        <v>0</v>
      </c>
      <c r="AC1017" s="18">
        <v>0</v>
      </c>
      <c r="AD1017" s="18">
        <v>0</v>
      </c>
      <c r="AE1017" s="18">
        <v>0</v>
      </c>
      <c r="AF1017" s="18">
        <v>0</v>
      </c>
      <c r="AG1017" s="18">
        <v>0</v>
      </c>
      <c r="AH1017" s="18">
        <v>0</v>
      </c>
      <c r="AI1017" s="18">
        <v>0</v>
      </c>
      <c r="AJ1017" s="18">
        <v>0</v>
      </c>
      <c r="AK1017" s="18">
        <v>0</v>
      </c>
      <c r="AL1017" s="18">
        <v>0</v>
      </c>
      <c r="AM1017" s="18">
        <v>0</v>
      </c>
      <c r="AN1017" s="18">
        <v>0</v>
      </c>
      <c r="AO1017" s="18">
        <v>0</v>
      </c>
      <c r="AP1017" s="18">
        <v>0</v>
      </c>
      <c r="AQ1017" s="18">
        <v>0</v>
      </c>
      <c r="AR1017" s="18">
        <v>0</v>
      </c>
      <c r="AS1017" s="18">
        <v>0</v>
      </c>
      <c r="AT1017" s="18">
        <v>0</v>
      </c>
      <c r="AU1017" s="18">
        <v>0</v>
      </c>
      <c r="AV1017" s="18">
        <v>4.9696300000000006E-2</v>
      </c>
      <c r="AW1017" s="18">
        <v>7.1463499999999999E-2</v>
      </c>
      <c r="AX1017" s="18">
        <v>0</v>
      </c>
      <c r="AY1017" s="18">
        <v>0</v>
      </c>
      <c r="AZ1017" s="18">
        <v>0</v>
      </c>
      <c r="BA1017" s="18">
        <v>0</v>
      </c>
      <c r="BB1017" s="18">
        <v>0</v>
      </c>
      <c r="BC1017" s="18">
        <v>0</v>
      </c>
      <c r="BD1017" s="18">
        <v>0</v>
      </c>
      <c r="BE1017" s="25">
        <v>0</v>
      </c>
      <c r="BF1017" s="18">
        <v>0</v>
      </c>
      <c r="BG1017" s="18">
        <v>0</v>
      </c>
      <c r="BH1017" s="18">
        <v>0</v>
      </c>
      <c r="BI1017" s="18">
        <v>0</v>
      </c>
      <c r="BJ1017" s="118">
        <v>0</v>
      </c>
      <c r="BK1017" s="34">
        <v>0</v>
      </c>
      <c r="BL1017" s="141">
        <v>0</v>
      </c>
      <c r="BM1017" s="141">
        <v>0</v>
      </c>
      <c r="BN1017" s="141">
        <v>0</v>
      </c>
      <c r="BO1017" s="103"/>
      <c r="BP1017">
        <f t="shared" si="2578"/>
        <v>0</v>
      </c>
      <c r="BQ1017">
        <f t="shared" si="2578"/>
        <v>0</v>
      </c>
      <c r="BR1017">
        <f t="shared" si="2578"/>
        <v>0</v>
      </c>
      <c r="BS1017">
        <f t="shared" si="2578"/>
        <v>0</v>
      </c>
      <c r="BT1017">
        <f t="shared" si="2578"/>
        <v>0</v>
      </c>
      <c r="BU1017">
        <f t="shared" si="2578"/>
        <v>0</v>
      </c>
      <c r="BV1017">
        <f t="shared" si="2578"/>
        <v>0</v>
      </c>
      <c r="BW1017">
        <f t="shared" si="2578"/>
        <v>0</v>
      </c>
      <c r="BX1017">
        <f t="shared" si="2578"/>
        <v>0</v>
      </c>
      <c r="BY1017">
        <f t="shared" si="2578"/>
        <v>0</v>
      </c>
      <c r="BZ1017">
        <f t="shared" si="2579"/>
        <v>0</v>
      </c>
      <c r="CA1017">
        <f t="shared" si="2579"/>
        <v>0</v>
      </c>
      <c r="CB1017">
        <f t="shared" si="2579"/>
        <v>0</v>
      </c>
      <c r="CC1017">
        <f t="shared" si="2579"/>
        <v>0</v>
      </c>
      <c r="CD1017">
        <f t="shared" si="2579"/>
        <v>0</v>
      </c>
      <c r="CE1017">
        <f t="shared" si="2579"/>
        <v>0</v>
      </c>
      <c r="CF1017">
        <f t="shared" si="2579"/>
        <v>0</v>
      </c>
      <c r="CG1017">
        <f t="shared" si="2579"/>
        <v>0</v>
      </c>
      <c r="CH1017">
        <f t="shared" si="2579"/>
        <v>0</v>
      </c>
      <c r="CI1017">
        <f t="shared" si="2579"/>
        <v>0</v>
      </c>
      <c r="CJ1017">
        <f t="shared" si="2580"/>
        <v>0</v>
      </c>
      <c r="CK1017">
        <f t="shared" si="2580"/>
        <v>0</v>
      </c>
      <c r="CL1017">
        <f t="shared" si="2580"/>
        <v>0</v>
      </c>
      <c r="CM1017">
        <f t="shared" si="2580"/>
        <v>0</v>
      </c>
      <c r="CN1017">
        <f t="shared" si="2580"/>
        <v>0</v>
      </c>
      <c r="CO1017">
        <f t="shared" si="2580"/>
        <v>0</v>
      </c>
      <c r="CP1017">
        <f t="shared" si="2580"/>
        <v>0</v>
      </c>
      <c r="CQ1017">
        <f t="shared" si="2580"/>
        <v>0</v>
      </c>
      <c r="CR1017">
        <f t="shared" si="2580"/>
        <v>0</v>
      </c>
      <c r="CS1017">
        <f t="shared" si="2580"/>
        <v>0</v>
      </c>
      <c r="CT1017">
        <f t="shared" si="2581"/>
        <v>0</v>
      </c>
      <c r="CU1017">
        <f t="shared" si="2581"/>
        <v>0</v>
      </c>
      <c r="CV1017">
        <f t="shared" si="2581"/>
        <v>0</v>
      </c>
      <c r="CW1017">
        <f t="shared" si="2581"/>
        <v>0</v>
      </c>
      <c r="CX1017">
        <f t="shared" si="2581"/>
        <v>0</v>
      </c>
      <c r="CY1017">
        <f t="shared" si="2581"/>
        <v>0</v>
      </c>
      <c r="CZ1017">
        <f t="shared" si="2581"/>
        <v>0</v>
      </c>
      <c r="DA1017">
        <f t="shared" si="2581"/>
        <v>0</v>
      </c>
      <c r="DB1017">
        <f t="shared" si="2581"/>
        <v>0</v>
      </c>
      <c r="DC1017">
        <f t="shared" si="2581"/>
        <v>0</v>
      </c>
      <c r="DD1017">
        <f t="shared" si="2582"/>
        <v>0</v>
      </c>
      <c r="DE1017">
        <f t="shared" si="2582"/>
        <v>0</v>
      </c>
      <c r="DF1017">
        <f t="shared" si="2582"/>
        <v>0</v>
      </c>
      <c r="DG1017">
        <f t="shared" si="2582"/>
        <v>0</v>
      </c>
      <c r="DH1017">
        <f t="shared" si="2582"/>
        <v>0</v>
      </c>
      <c r="DI1017">
        <f t="shared" si="2582"/>
        <v>0</v>
      </c>
      <c r="DJ1017">
        <f t="shared" si="2582"/>
        <v>0</v>
      </c>
      <c r="DK1017">
        <f t="shared" si="2582"/>
        <v>0</v>
      </c>
      <c r="DL1017">
        <f t="shared" si="2582"/>
        <v>0</v>
      </c>
      <c r="DM1017">
        <f t="shared" si="2582"/>
        <v>0</v>
      </c>
      <c r="DN1017">
        <f t="shared" si="2583"/>
        <v>0</v>
      </c>
      <c r="DO1017">
        <f t="shared" si="2583"/>
        <v>0</v>
      </c>
      <c r="DP1017">
        <f t="shared" si="2583"/>
        <v>0</v>
      </c>
      <c r="DQ1017">
        <f t="shared" si="2583"/>
        <v>0</v>
      </c>
      <c r="DR1017">
        <f t="shared" si="2583"/>
        <v>0</v>
      </c>
      <c r="DS1017">
        <f t="shared" si="2583"/>
        <v>0</v>
      </c>
      <c r="DT1017">
        <f t="shared" si="2583"/>
        <v>0</v>
      </c>
      <c r="DU1017">
        <f t="shared" si="2583"/>
        <v>0</v>
      </c>
      <c r="DV1017">
        <f t="shared" si="2583"/>
        <v>0</v>
      </c>
      <c r="DW1017">
        <f t="shared" si="2583"/>
        <v>0</v>
      </c>
      <c r="DX1017">
        <f t="shared" si="2584"/>
        <v>0</v>
      </c>
      <c r="DY1017">
        <f t="shared" si="2584"/>
        <v>0</v>
      </c>
      <c r="DZ1017">
        <f t="shared" si="2584"/>
        <v>0</v>
      </c>
    </row>
    <row r="1018" spans="1:130">
      <c r="A1018" s="106"/>
      <c r="B1018" s="19" t="s">
        <v>18</v>
      </c>
      <c r="C1018" s="96"/>
      <c r="D1018" s="18">
        <v>0</v>
      </c>
      <c r="E1018" s="18">
        <v>0</v>
      </c>
      <c r="F1018" s="18">
        <v>0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18">
        <v>0</v>
      </c>
      <c r="N1018" s="18">
        <v>0</v>
      </c>
      <c r="O1018" s="18">
        <v>0</v>
      </c>
      <c r="P1018" s="18">
        <v>0</v>
      </c>
      <c r="Q1018" s="18">
        <v>0</v>
      </c>
      <c r="R1018" s="18">
        <v>0</v>
      </c>
      <c r="S1018" s="18">
        <v>0</v>
      </c>
      <c r="T1018" s="18">
        <v>0</v>
      </c>
      <c r="U1018" s="18">
        <v>0</v>
      </c>
      <c r="V1018" s="18">
        <v>0</v>
      </c>
      <c r="W1018" s="18">
        <v>0</v>
      </c>
      <c r="X1018" s="18">
        <v>0</v>
      </c>
      <c r="Y1018" s="18">
        <v>0</v>
      </c>
      <c r="Z1018" s="18">
        <v>0</v>
      </c>
      <c r="AA1018" s="18">
        <v>0</v>
      </c>
      <c r="AB1018" s="18">
        <v>0</v>
      </c>
      <c r="AC1018" s="18">
        <v>13628</v>
      </c>
      <c r="AD1018" s="18">
        <v>16900</v>
      </c>
      <c r="AE1018" s="18">
        <v>16900</v>
      </c>
      <c r="AF1018" s="18">
        <v>0</v>
      </c>
      <c r="AG1018" s="18">
        <v>7500</v>
      </c>
      <c r="AH1018" s="18">
        <v>0</v>
      </c>
      <c r="AI1018" s="18">
        <v>0</v>
      </c>
      <c r="AJ1018" s="18">
        <v>0</v>
      </c>
      <c r="AK1018" s="18">
        <v>5000</v>
      </c>
      <c r="AL1018" s="18">
        <v>0</v>
      </c>
      <c r="AM1018" s="18">
        <v>0</v>
      </c>
      <c r="AN1018" s="18">
        <v>0</v>
      </c>
      <c r="AO1018" s="18">
        <v>0</v>
      </c>
      <c r="AP1018" s="18">
        <v>0</v>
      </c>
      <c r="AQ1018" s="18">
        <v>0</v>
      </c>
      <c r="AR1018" s="18">
        <v>0</v>
      </c>
      <c r="AS1018" s="18">
        <v>0</v>
      </c>
      <c r="AT1018" s="18">
        <v>0</v>
      </c>
      <c r="AU1018" s="18">
        <v>0</v>
      </c>
      <c r="AV1018" s="18">
        <v>0</v>
      </c>
      <c r="AW1018" s="18">
        <v>0</v>
      </c>
      <c r="AX1018" s="18">
        <v>0</v>
      </c>
      <c r="AY1018" s="18">
        <v>0</v>
      </c>
      <c r="AZ1018" s="18">
        <v>0</v>
      </c>
      <c r="BA1018" s="18">
        <v>0</v>
      </c>
      <c r="BB1018" s="18">
        <v>0</v>
      </c>
      <c r="BC1018" s="18">
        <v>0</v>
      </c>
      <c r="BD1018" s="18">
        <v>0</v>
      </c>
      <c r="BE1018" s="25">
        <v>0</v>
      </c>
      <c r="BF1018" s="18">
        <v>0</v>
      </c>
      <c r="BG1018" s="18">
        <v>0</v>
      </c>
      <c r="BH1018" s="18">
        <v>0</v>
      </c>
      <c r="BI1018" s="18">
        <v>0</v>
      </c>
      <c r="BJ1018" s="118">
        <v>0</v>
      </c>
      <c r="BK1018" s="118">
        <v>0</v>
      </c>
      <c r="BL1018" s="118">
        <v>0</v>
      </c>
      <c r="BM1018" s="118">
        <v>0</v>
      </c>
      <c r="BN1018" s="118">
        <v>0</v>
      </c>
      <c r="BO1018" s="103"/>
      <c r="BP1018">
        <f t="shared" si="2578"/>
        <v>0</v>
      </c>
      <c r="BQ1018">
        <f t="shared" si="2578"/>
        <v>0</v>
      </c>
      <c r="BR1018">
        <f t="shared" si="2578"/>
        <v>0</v>
      </c>
      <c r="BS1018">
        <f t="shared" si="2578"/>
        <v>0</v>
      </c>
      <c r="BT1018">
        <f t="shared" si="2578"/>
        <v>0</v>
      </c>
      <c r="BU1018">
        <f t="shared" si="2578"/>
        <v>0</v>
      </c>
      <c r="BV1018">
        <f t="shared" si="2578"/>
        <v>0</v>
      </c>
      <c r="BW1018">
        <f t="shared" si="2578"/>
        <v>0</v>
      </c>
      <c r="BX1018">
        <f t="shared" si="2578"/>
        <v>0</v>
      </c>
      <c r="BY1018">
        <f t="shared" si="2578"/>
        <v>0</v>
      </c>
      <c r="BZ1018">
        <f t="shared" si="2579"/>
        <v>0</v>
      </c>
      <c r="CA1018">
        <f t="shared" si="2579"/>
        <v>0</v>
      </c>
      <c r="CB1018">
        <f t="shared" si="2579"/>
        <v>0</v>
      </c>
      <c r="CC1018">
        <f t="shared" si="2579"/>
        <v>0</v>
      </c>
      <c r="CD1018">
        <f t="shared" si="2579"/>
        <v>0</v>
      </c>
      <c r="CE1018">
        <f t="shared" si="2579"/>
        <v>0</v>
      </c>
      <c r="CF1018">
        <f t="shared" si="2579"/>
        <v>0</v>
      </c>
      <c r="CG1018">
        <f t="shared" si="2579"/>
        <v>0</v>
      </c>
      <c r="CH1018">
        <f t="shared" si="2579"/>
        <v>0</v>
      </c>
      <c r="CI1018">
        <f t="shared" si="2579"/>
        <v>0</v>
      </c>
      <c r="CJ1018">
        <f t="shared" si="2580"/>
        <v>0</v>
      </c>
      <c r="CK1018">
        <f t="shared" si="2580"/>
        <v>0</v>
      </c>
      <c r="CL1018">
        <f t="shared" si="2580"/>
        <v>0</v>
      </c>
      <c r="CM1018">
        <f t="shared" si="2580"/>
        <v>0</v>
      </c>
      <c r="CN1018">
        <f t="shared" si="2580"/>
        <v>0</v>
      </c>
      <c r="CO1018">
        <f t="shared" si="2580"/>
        <v>0</v>
      </c>
      <c r="CP1018">
        <f t="shared" si="2580"/>
        <v>0</v>
      </c>
      <c r="CQ1018">
        <f t="shared" si="2580"/>
        <v>0</v>
      </c>
      <c r="CR1018">
        <f t="shared" si="2580"/>
        <v>0</v>
      </c>
      <c r="CS1018">
        <f t="shared" si="2580"/>
        <v>0</v>
      </c>
      <c r="CT1018">
        <f t="shared" si="2581"/>
        <v>0</v>
      </c>
      <c r="CU1018">
        <f t="shared" si="2581"/>
        <v>0</v>
      </c>
      <c r="CV1018">
        <f t="shared" si="2581"/>
        <v>0</v>
      </c>
      <c r="CW1018">
        <f t="shared" si="2581"/>
        <v>0</v>
      </c>
      <c r="CX1018">
        <f t="shared" si="2581"/>
        <v>0</v>
      </c>
      <c r="CY1018">
        <f t="shared" si="2581"/>
        <v>0</v>
      </c>
      <c r="CZ1018">
        <f t="shared" si="2581"/>
        <v>0</v>
      </c>
      <c r="DA1018">
        <f t="shared" si="2581"/>
        <v>0</v>
      </c>
      <c r="DB1018">
        <f t="shared" si="2581"/>
        <v>0</v>
      </c>
      <c r="DC1018">
        <f t="shared" si="2581"/>
        <v>0</v>
      </c>
      <c r="DD1018">
        <f t="shared" si="2582"/>
        <v>0</v>
      </c>
      <c r="DE1018">
        <f t="shared" si="2582"/>
        <v>0</v>
      </c>
      <c r="DF1018">
        <f t="shared" si="2582"/>
        <v>0</v>
      </c>
      <c r="DG1018">
        <f t="shared" si="2582"/>
        <v>0</v>
      </c>
      <c r="DH1018">
        <f t="shared" si="2582"/>
        <v>0</v>
      </c>
      <c r="DI1018">
        <f t="shared" si="2582"/>
        <v>0</v>
      </c>
      <c r="DJ1018">
        <f t="shared" si="2582"/>
        <v>0</v>
      </c>
      <c r="DK1018">
        <f t="shared" si="2582"/>
        <v>0</v>
      </c>
      <c r="DL1018">
        <f t="shared" si="2582"/>
        <v>0</v>
      </c>
      <c r="DM1018">
        <f t="shared" si="2582"/>
        <v>0</v>
      </c>
      <c r="DN1018">
        <f t="shared" si="2583"/>
        <v>0</v>
      </c>
      <c r="DO1018">
        <f t="shared" si="2583"/>
        <v>0</v>
      </c>
      <c r="DP1018">
        <f t="shared" si="2583"/>
        <v>0</v>
      </c>
      <c r="DQ1018">
        <f t="shared" si="2583"/>
        <v>0</v>
      </c>
      <c r="DR1018">
        <f t="shared" si="2583"/>
        <v>0</v>
      </c>
      <c r="DS1018">
        <f t="shared" si="2583"/>
        <v>0</v>
      </c>
      <c r="DT1018">
        <f t="shared" si="2583"/>
        <v>0</v>
      </c>
      <c r="DU1018">
        <f t="shared" si="2583"/>
        <v>0</v>
      </c>
      <c r="DV1018">
        <f t="shared" si="2583"/>
        <v>0</v>
      </c>
      <c r="DW1018">
        <f t="shared" si="2583"/>
        <v>0</v>
      </c>
      <c r="DX1018">
        <f t="shared" si="2584"/>
        <v>0</v>
      </c>
      <c r="DY1018">
        <f t="shared" si="2584"/>
        <v>0</v>
      </c>
      <c r="DZ1018">
        <f t="shared" si="2584"/>
        <v>0</v>
      </c>
    </row>
    <row r="1019" spans="1:130" ht="15.75">
      <c r="A1019" s="106"/>
      <c r="B1019" s="19"/>
      <c r="C1019" s="96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25"/>
      <c r="BF1019" s="18"/>
      <c r="BG1019" s="18"/>
      <c r="BH1019" s="18"/>
      <c r="BI1019" s="2"/>
      <c r="BJ1019" s="2"/>
      <c r="BK1019" s="2"/>
      <c r="BL1019" s="22"/>
      <c r="BM1019" s="2"/>
      <c r="BN1019" s="2"/>
      <c r="BO1019" s="103"/>
    </row>
    <row r="1020" spans="1:130">
      <c r="A1020" s="105">
        <f>IF(LEFT(B1020,1)&lt;&gt;"",IF(LEFT(B1020,1)&lt;&gt;" ",COUNT($A$66:A1019)+1,""),"")</f>
        <v>132</v>
      </c>
      <c r="B1020" s="32" t="s">
        <v>180</v>
      </c>
      <c r="C1020" s="96">
        <v>4</v>
      </c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22">
        <f t="shared" ref="BB1020" si="2585">BB1022+BB1024</f>
        <v>0</v>
      </c>
      <c r="BC1020" s="22">
        <f t="shared" ref="BC1020:BD1020" si="2586">BC1022+BC1024</f>
        <v>0</v>
      </c>
      <c r="BD1020" s="22">
        <f t="shared" si="2586"/>
        <v>0</v>
      </c>
      <c r="BE1020" s="22">
        <f t="shared" ref="BE1020:BF1020" si="2587">SUM(BE1022:BE1024)</f>
        <v>374</v>
      </c>
      <c r="BF1020" s="22">
        <f t="shared" si="2587"/>
        <v>1584</v>
      </c>
      <c r="BG1020" s="22">
        <f>SUM(BG1022:BG1024)</f>
        <v>1728</v>
      </c>
      <c r="BH1020" s="22">
        <f t="shared" ref="BH1020:BK1020" si="2588">SUM(BH1022:BH1024)</f>
        <v>2040</v>
      </c>
      <c r="BI1020" s="22">
        <f t="shared" si="2588"/>
        <v>1869</v>
      </c>
      <c r="BJ1020" s="22">
        <f t="shared" si="2588"/>
        <v>719</v>
      </c>
      <c r="BK1020" s="22">
        <f t="shared" si="2588"/>
        <v>627</v>
      </c>
      <c r="BL1020" s="22">
        <f t="shared" ref="BL1020:BM1020" si="2589">SUM(BL1022:BL1024)</f>
        <v>652</v>
      </c>
      <c r="BM1020" s="22">
        <f t="shared" si="2589"/>
        <v>0</v>
      </c>
      <c r="BN1020" s="22">
        <f t="shared" ref="BN1020" si="2590">SUM(BN1022:BN1024)</f>
        <v>0</v>
      </c>
      <c r="BO1020" s="103"/>
      <c r="BP1020">
        <f t="shared" ref="BP1020:CU1020" si="2591">IF($C1020&lt;&gt;"",IF(D1020&gt;0,1,0),0)</f>
        <v>0</v>
      </c>
      <c r="BQ1020">
        <f t="shared" si="2591"/>
        <v>0</v>
      </c>
      <c r="BR1020">
        <f t="shared" si="2591"/>
        <v>0</v>
      </c>
      <c r="BS1020">
        <f t="shared" si="2591"/>
        <v>0</v>
      </c>
      <c r="BT1020">
        <f t="shared" si="2591"/>
        <v>0</v>
      </c>
      <c r="BU1020">
        <f t="shared" si="2591"/>
        <v>0</v>
      </c>
      <c r="BV1020">
        <f t="shared" si="2591"/>
        <v>0</v>
      </c>
      <c r="BW1020">
        <f t="shared" si="2591"/>
        <v>0</v>
      </c>
      <c r="BX1020">
        <f t="shared" si="2591"/>
        <v>0</v>
      </c>
      <c r="BY1020">
        <f t="shared" si="2591"/>
        <v>0</v>
      </c>
      <c r="BZ1020">
        <f t="shared" si="2591"/>
        <v>0</v>
      </c>
      <c r="CA1020">
        <f t="shared" si="2591"/>
        <v>0</v>
      </c>
      <c r="CB1020">
        <f t="shared" si="2591"/>
        <v>0</v>
      </c>
      <c r="CC1020">
        <f t="shared" si="2591"/>
        <v>0</v>
      </c>
      <c r="CD1020">
        <f t="shared" si="2591"/>
        <v>0</v>
      </c>
      <c r="CE1020">
        <f t="shared" si="2591"/>
        <v>0</v>
      </c>
      <c r="CF1020">
        <f t="shared" si="2591"/>
        <v>0</v>
      </c>
      <c r="CG1020">
        <f t="shared" si="2591"/>
        <v>0</v>
      </c>
      <c r="CH1020">
        <f t="shared" si="2591"/>
        <v>0</v>
      </c>
      <c r="CI1020">
        <f t="shared" si="2591"/>
        <v>0</v>
      </c>
      <c r="CJ1020">
        <f t="shared" si="2591"/>
        <v>0</v>
      </c>
      <c r="CK1020">
        <f t="shared" si="2591"/>
        <v>0</v>
      </c>
      <c r="CL1020">
        <f t="shared" si="2591"/>
        <v>0</v>
      </c>
      <c r="CM1020">
        <f t="shared" si="2591"/>
        <v>0</v>
      </c>
      <c r="CN1020">
        <f t="shared" si="2591"/>
        <v>0</v>
      </c>
      <c r="CO1020">
        <f t="shared" si="2591"/>
        <v>0</v>
      </c>
      <c r="CP1020">
        <f t="shared" si="2591"/>
        <v>0</v>
      </c>
      <c r="CQ1020">
        <f t="shared" si="2591"/>
        <v>0</v>
      </c>
      <c r="CR1020">
        <f t="shared" si="2591"/>
        <v>0</v>
      </c>
      <c r="CS1020">
        <f t="shared" si="2591"/>
        <v>0</v>
      </c>
      <c r="CT1020">
        <f t="shared" si="2591"/>
        <v>0</v>
      </c>
      <c r="CU1020">
        <f t="shared" si="2591"/>
        <v>0</v>
      </c>
      <c r="CV1020">
        <f t="shared" ref="CV1020:DZ1020" si="2592">IF($C1020&lt;&gt;"",IF(AJ1020&gt;0,1,0),0)</f>
        <v>0</v>
      </c>
      <c r="CW1020">
        <f t="shared" si="2592"/>
        <v>0</v>
      </c>
      <c r="CX1020">
        <f t="shared" si="2592"/>
        <v>0</v>
      </c>
      <c r="CY1020">
        <f t="shared" si="2592"/>
        <v>0</v>
      </c>
      <c r="CZ1020">
        <f t="shared" si="2592"/>
        <v>0</v>
      </c>
      <c r="DA1020">
        <f t="shared" si="2592"/>
        <v>0</v>
      </c>
      <c r="DB1020">
        <f t="shared" si="2592"/>
        <v>0</v>
      </c>
      <c r="DC1020">
        <f t="shared" si="2592"/>
        <v>0</v>
      </c>
      <c r="DD1020">
        <f t="shared" si="2592"/>
        <v>0</v>
      </c>
      <c r="DE1020">
        <f t="shared" si="2592"/>
        <v>0</v>
      </c>
      <c r="DF1020">
        <f t="shared" si="2592"/>
        <v>0</v>
      </c>
      <c r="DG1020">
        <f t="shared" si="2592"/>
        <v>0</v>
      </c>
      <c r="DH1020">
        <f t="shared" si="2592"/>
        <v>0</v>
      </c>
      <c r="DI1020">
        <f t="shared" si="2592"/>
        <v>0</v>
      </c>
      <c r="DJ1020">
        <f t="shared" si="2592"/>
        <v>0</v>
      </c>
      <c r="DK1020">
        <f t="shared" si="2592"/>
        <v>0</v>
      </c>
      <c r="DL1020">
        <f t="shared" si="2592"/>
        <v>0</v>
      </c>
      <c r="DM1020">
        <f t="shared" si="2592"/>
        <v>0</v>
      </c>
      <c r="DN1020">
        <f t="shared" si="2592"/>
        <v>0</v>
      </c>
      <c r="DO1020">
        <f t="shared" si="2592"/>
        <v>0</v>
      </c>
      <c r="DP1020">
        <f t="shared" si="2592"/>
        <v>0</v>
      </c>
      <c r="DQ1020">
        <f t="shared" si="2592"/>
        <v>1</v>
      </c>
      <c r="DR1020">
        <f t="shared" si="2592"/>
        <v>1</v>
      </c>
      <c r="DS1020">
        <f t="shared" si="2592"/>
        <v>1</v>
      </c>
      <c r="DT1020">
        <f t="shared" si="2592"/>
        <v>1</v>
      </c>
      <c r="DU1020">
        <f t="shared" si="2592"/>
        <v>1</v>
      </c>
      <c r="DV1020">
        <f t="shared" si="2592"/>
        <v>1</v>
      </c>
      <c r="DW1020">
        <f t="shared" si="2592"/>
        <v>1</v>
      </c>
      <c r="DX1020">
        <f t="shared" si="2592"/>
        <v>1</v>
      </c>
      <c r="DY1020">
        <f t="shared" si="2592"/>
        <v>0</v>
      </c>
      <c r="DZ1020">
        <f t="shared" si="2592"/>
        <v>0</v>
      </c>
    </row>
    <row r="1021" spans="1:130">
      <c r="A1021" s="105"/>
      <c r="B1021" s="32" t="s">
        <v>239</v>
      </c>
      <c r="C1021" s="96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>
        <v>0</v>
      </c>
      <c r="BC1021" s="18">
        <v>0</v>
      </c>
      <c r="BD1021" s="18">
        <v>0</v>
      </c>
      <c r="BE1021" s="25">
        <v>0</v>
      </c>
      <c r="BF1021" s="18">
        <v>0</v>
      </c>
      <c r="BG1021" s="18">
        <v>0</v>
      </c>
      <c r="BH1021" s="18">
        <v>0</v>
      </c>
      <c r="BI1021" s="18">
        <v>0</v>
      </c>
      <c r="BJ1021" s="211">
        <v>0</v>
      </c>
      <c r="BK1021" s="18">
        <v>0</v>
      </c>
      <c r="BL1021" s="18">
        <v>0</v>
      </c>
      <c r="BM1021" s="18">
        <v>0</v>
      </c>
      <c r="BN1021" s="18">
        <v>0</v>
      </c>
      <c r="BO1021" s="103"/>
    </row>
    <row r="1022" spans="1:130">
      <c r="A1022" s="106"/>
      <c r="B1022" s="59" t="s">
        <v>3</v>
      </c>
      <c r="C1022" s="96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>
        <v>0</v>
      </c>
      <c r="BC1022" s="18">
        <v>0</v>
      </c>
      <c r="BD1022" s="18">
        <v>0</v>
      </c>
      <c r="BE1022" s="25">
        <v>41</v>
      </c>
      <c r="BF1022" s="18">
        <f>1200+41</f>
        <v>1241</v>
      </c>
      <c r="BG1022" s="18">
        <f>1200+41</f>
        <v>1241</v>
      </c>
      <c r="BH1022" s="18">
        <f>291+1200+41</f>
        <v>1532</v>
      </c>
      <c r="BI1022" s="18">
        <f>1200+70+41</f>
        <v>1311</v>
      </c>
      <c r="BJ1022" s="210">
        <f>41+70</f>
        <v>111</v>
      </c>
      <c r="BK1022" s="18">
        <v>0</v>
      </c>
      <c r="BL1022" s="118">
        <v>0</v>
      </c>
      <c r="BM1022" s="118">
        <v>0</v>
      </c>
      <c r="BN1022" s="118">
        <v>0</v>
      </c>
      <c r="BO1022" s="103"/>
      <c r="BP1022">
        <f t="shared" ref="BP1022:BY1025" si="2593">IF($C1022&lt;&gt;"",IF(D1022&gt;0,1,0),0)</f>
        <v>0</v>
      </c>
      <c r="BQ1022">
        <f t="shared" si="2593"/>
        <v>0</v>
      </c>
      <c r="BR1022">
        <f t="shared" si="2593"/>
        <v>0</v>
      </c>
      <c r="BS1022">
        <f t="shared" si="2593"/>
        <v>0</v>
      </c>
      <c r="BT1022">
        <f t="shared" si="2593"/>
        <v>0</v>
      </c>
      <c r="BU1022">
        <f t="shared" si="2593"/>
        <v>0</v>
      </c>
      <c r="BV1022">
        <f t="shared" si="2593"/>
        <v>0</v>
      </c>
      <c r="BW1022">
        <f t="shared" si="2593"/>
        <v>0</v>
      </c>
      <c r="BX1022">
        <f t="shared" si="2593"/>
        <v>0</v>
      </c>
      <c r="BY1022">
        <f t="shared" si="2593"/>
        <v>0</v>
      </c>
      <c r="BZ1022">
        <f t="shared" ref="BZ1022:CI1025" si="2594">IF($C1022&lt;&gt;"",IF(N1022&gt;0,1,0),0)</f>
        <v>0</v>
      </c>
      <c r="CA1022">
        <f t="shared" si="2594"/>
        <v>0</v>
      </c>
      <c r="CB1022">
        <f t="shared" si="2594"/>
        <v>0</v>
      </c>
      <c r="CC1022">
        <f t="shared" si="2594"/>
        <v>0</v>
      </c>
      <c r="CD1022">
        <f t="shared" si="2594"/>
        <v>0</v>
      </c>
      <c r="CE1022">
        <f t="shared" si="2594"/>
        <v>0</v>
      </c>
      <c r="CF1022">
        <f t="shared" si="2594"/>
        <v>0</v>
      </c>
      <c r="CG1022">
        <f t="shared" si="2594"/>
        <v>0</v>
      </c>
      <c r="CH1022">
        <f t="shared" si="2594"/>
        <v>0</v>
      </c>
      <c r="CI1022">
        <f t="shared" si="2594"/>
        <v>0</v>
      </c>
      <c r="CJ1022">
        <f t="shared" ref="CJ1022:CS1025" si="2595">IF($C1022&lt;&gt;"",IF(X1022&gt;0,1,0),0)</f>
        <v>0</v>
      </c>
      <c r="CK1022">
        <f t="shared" si="2595"/>
        <v>0</v>
      </c>
      <c r="CL1022">
        <f t="shared" si="2595"/>
        <v>0</v>
      </c>
      <c r="CM1022">
        <f t="shared" si="2595"/>
        <v>0</v>
      </c>
      <c r="CN1022">
        <f t="shared" si="2595"/>
        <v>0</v>
      </c>
      <c r="CO1022">
        <f t="shared" si="2595"/>
        <v>0</v>
      </c>
      <c r="CP1022">
        <f t="shared" si="2595"/>
        <v>0</v>
      </c>
      <c r="CQ1022">
        <f t="shared" si="2595"/>
        <v>0</v>
      </c>
      <c r="CR1022">
        <f t="shared" si="2595"/>
        <v>0</v>
      </c>
      <c r="CS1022">
        <f t="shared" si="2595"/>
        <v>0</v>
      </c>
      <c r="CT1022">
        <f t="shared" ref="CT1022:DC1025" si="2596">IF($C1022&lt;&gt;"",IF(AH1022&gt;0,1,0),0)</f>
        <v>0</v>
      </c>
      <c r="CU1022">
        <f t="shared" si="2596"/>
        <v>0</v>
      </c>
      <c r="CV1022">
        <f t="shared" si="2596"/>
        <v>0</v>
      </c>
      <c r="CW1022">
        <f t="shared" si="2596"/>
        <v>0</v>
      </c>
      <c r="CX1022">
        <f t="shared" si="2596"/>
        <v>0</v>
      </c>
      <c r="CY1022">
        <f t="shared" si="2596"/>
        <v>0</v>
      </c>
      <c r="CZ1022">
        <f t="shared" si="2596"/>
        <v>0</v>
      </c>
      <c r="DA1022">
        <f t="shared" si="2596"/>
        <v>0</v>
      </c>
      <c r="DB1022">
        <f t="shared" si="2596"/>
        <v>0</v>
      </c>
      <c r="DC1022">
        <f t="shared" si="2596"/>
        <v>0</v>
      </c>
      <c r="DD1022">
        <f t="shared" ref="DD1022:DM1025" si="2597">IF($C1022&lt;&gt;"",IF(AR1022&gt;0,1,0),0)</f>
        <v>0</v>
      </c>
      <c r="DE1022">
        <f t="shared" si="2597"/>
        <v>0</v>
      </c>
      <c r="DF1022">
        <f t="shared" si="2597"/>
        <v>0</v>
      </c>
      <c r="DG1022">
        <f t="shared" si="2597"/>
        <v>0</v>
      </c>
      <c r="DH1022">
        <f t="shared" si="2597"/>
        <v>0</v>
      </c>
      <c r="DI1022">
        <f t="shared" si="2597"/>
        <v>0</v>
      </c>
      <c r="DJ1022">
        <f t="shared" si="2597"/>
        <v>0</v>
      </c>
      <c r="DK1022">
        <f t="shared" si="2597"/>
        <v>0</v>
      </c>
      <c r="DL1022">
        <f t="shared" si="2597"/>
        <v>0</v>
      </c>
      <c r="DM1022">
        <f t="shared" si="2597"/>
        <v>0</v>
      </c>
      <c r="DN1022">
        <f t="shared" ref="DN1022:DW1025" si="2598">IF($C1022&lt;&gt;"",IF(BB1022&gt;0,1,0),0)</f>
        <v>0</v>
      </c>
      <c r="DO1022">
        <f t="shared" si="2598"/>
        <v>0</v>
      </c>
      <c r="DP1022">
        <f t="shared" si="2598"/>
        <v>0</v>
      </c>
      <c r="DQ1022">
        <f t="shared" si="2598"/>
        <v>0</v>
      </c>
      <c r="DR1022">
        <f t="shared" si="2598"/>
        <v>0</v>
      </c>
      <c r="DS1022">
        <f t="shared" si="2598"/>
        <v>0</v>
      </c>
      <c r="DT1022">
        <f t="shared" si="2598"/>
        <v>0</v>
      </c>
      <c r="DU1022">
        <f t="shared" si="2598"/>
        <v>0</v>
      </c>
      <c r="DV1022">
        <f t="shared" si="2598"/>
        <v>0</v>
      </c>
      <c r="DW1022">
        <f t="shared" si="2598"/>
        <v>0</v>
      </c>
      <c r="DX1022">
        <f>IF($C1022&lt;&gt;"",IF(BL1020&gt;0,1,0),0)</f>
        <v>0</v>
      </c>
      <c r="DY1022">
        <f>IF($C1022&lt;&gt;"",IF(BM1020&gt;0,1,0),0)</f>
        <v>0</v>
      </c>
      <c r="DZ1022">
        <f>IF($C1022&lt;&gt;"",IF(BN1020&gt;0,1,0),0)</f>
        <v>0</v>
      </c>
    </row>
    <row r="1023" spans="1:130">
      <c r="A1023" s="106"/>
      <c r="B1023" s="19" t="s">
        <v>18</v>
      </c>
      <c r="C1023" s="96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>
        <v>0</v>
      </c>
      <c r="BC1023" s="18">
        <v>0</v>
      </c>
      <c r="BD1023" s="18">
        <v>0</v>
      </c>
      <c r="BE1023" s="18">
        <v>0</v>
      </c>
      <c r="BF1023" s="18">
        <v>0</v>
      </c>
      <c r="BG1023" s="18">
        <f>452+15</f>
        <v>467</v>
      </c>
      <c r="BH1023" s="18">
        <f>BG1023+30</f>
        <v>497</v>
      </c>
      <c r="BI1023" s="18">
        <f>BH1023+50</f>
        <v>547</v>
      </c>
      <c r="BJ1023" s="18">
        <f>BI1023+50</f>
        <v>597</v>
      </c>
      <c r="BK1023" s="18">
        <v>627</v>
      </c>
      <c r="BL1023" s="118">
        <v>652</v>
      </c>
      <c r="BM1023" s="118">
        <v>0</v>
      </c>
      <c r="BN1023" s="118">
        <v>0</v>
      </c>
      <c r="BO1023" s="103"/>
      <c r="BP1023">
        <f t="shared" si="2593"/>
        <v>0</v>
      </c>
      <c r="BQ1023">
        <f t="shared" si="2593"/>
        <v>0</v>
      </c>
      <c r="BR1023">
        <f t="shared" si="2593"/>
        <v>0</v>
      </c>
      <c r="BS1023">
        <f t="shared" si="2593"/>
        <v>0</v>
      </c>
      <c r="BT1023">
        <f t="shared" si="2593"/>
        <v>0</v>
      </c>
      <c r="BU1023">
        <f t="shared" si="2593"/>
        <v>0</v>
      </c>
      <c r="BV1023">
        <f t="shared" si="2593"/>
        <v>0</v>
      </c>
      <c r="BW1023">
        <f t="shared" si="2593"/>
        <v>0</v>
      </c>
      <c r="BX1023">
        <f t="shared" si="2593"/>
        <v>0</v>
      </c>
      <c r="BY1023">
        <f t="shared" si="2593"/>
        <v>0</v>
      </c>
      <c r="BZ1023">
        <f t="shared" si="2594"/>
        <v>0</v>
      </c>
      <c r="CA1023">
        <f t="shared" si="2594"/>
        <v>0</v>
      </c>
      <c r="CB1023">
        <f t="shared" si="2594"/>
        <v>0</v>
      </c>
      <c r="CC1023">
        <f t="shared" si="2594"/>
        <v>0</v>
      </c>
      <c r="CD1023">
        <f t="shared" si="2594"/>
        <v>0</v>
      </c>
      <c r="CE1023">
        <f t="shared" si="2594"/>
        <v>0</v>
      </c>
      <c r="CF1023">
        <f t="shared" si="2594"/>
        <v>0</v>
      </c>
      <c r="CG1023">
        <f t="shared" si="2594"/>
        <v>0</v>
      </c>
      <c r="CH1023">
        <f t="shared" si="2594"/>
        <v>0</v>
      </c>
      <c r="CI1023">
        <f t="shared" si="2594"/>
        <v>0</v>
      </c>
      <c r="CJ1023">
        <f t="shared" si="2595"/>
        <v>0</v>
      </c>
      <c r="CK1023">
        <f t="shared" si="2595"/>
        <v>0</v>
      </c>
      <c r="CL1023">
        <f t="shared" si="2595"/>
        <v>0</v>
      </c>
      <c r="CM1023">
        <f t="shared" si="2595"/>
        <v>0</v>
      </c>
      <c r="CN1023">
        <f t="shared" si="2595"/>
        <v>0</v>
      </c>
      <c r="CO1023">
        <f t="shared" si="2595"/>
        <v>0</v>
      </c>
      <c r="CP1023">
        <f t="shared" si="2595"/>
        <v>0</v>
      </c>
      <c r="CQ1023">
        <f t="shared" si="2595"/>
        <v>0</v>
      </c>
      <c r="CR1023">
        <f t="shared" si="2595"/>
        <v>0</v>
      </c>
      <c r="CS1023">
        <f t="shared" si="2595"/>
        <v>0</v>
      </c>
      <c r="CT1023">
        <f t="shared" si="2596"/>
        <v>0</v>
      </c>
      <c r="CU1023">
        <f t="shared" si="2596"/>
        <v>0</v>
      </c>
      <c r="CV1023">
        <f t="shared" si="2596"/>
        <v>0</v>
      </c>
      <c r="CW1023">
        <f t="shared" si="2596"/>
        <v>0</v>
      </c>
      <c r="CX1023">
        <f t="shared" si="2596"/>
        <v>0</v>
      </c>
      <c r="CY1023">
        <f t="shared" si="2596"/>
        <v>0</v>
      </c>
      <c r="CZ1023">
        <f t="shared" si="2596"/>
        <v>0</v>
      </c>
      <c r="DA1023">
        <f t="shared" si="2596"/>
        <v>0</v>
      </c>
      <c r="DB1023">
        <f t="shared" si="2596"/>
        <v>0</v>
      </c>
      <c r="DC1023">
        <f t="shared" si="2596"/>
        <v>0</v>
      </c>
      <c r="DD1023">
        <f t="shared" si="2597"/>
        <v>0</v>
      </c>
      <c r="DE1023">
        <f t="shared" si="2597"/>
        <v>0</v>
      </c>
      <c r="DF1023">
        <f t="shared" si="2597"/>
        <v>0</v>
      </c>
      <c r="DG1023">
        <f t="shared" si="2597"/>
        <v>0</v>
      </c>
      <c r="DH1023">
        <f t="shared" si="2597"/>
        <v>0</v>
      </c>
      <c r="DI1023">
        <f t="shared" si="2597"/>
        <v>0</v>
      </c>
      <c r="DJ1023">
        <f t="shared" si="2597"/>
        <v>0</v>
      </c>
      <c r="DK1023">
        <f t="shared" si="2597"/>
        <v>0</v>
      </c>
      <c r="DL1023">
        <f t="shared" si="2597"/>
        <v>0</v>
      </c>
      <c r="DM1023">
        <f t="shared" si="2597"/>
        <v>0</v>
      </c>
      <c r="DN1023">
        <f t="shared" si="2598"/>
        <v>0</v>
      </c>
      <c r="DO1023">
        <f t="shared" si="2598"/>
        <v>0</v>
      </c>
      <c r="DP1023">
        <f t="shared" si="2598"/>
        <v>0</v>
      </c>
      <c r="DQ1023">
        <f t="shared" si="2598"/>
        <v>0</v>
      </c>
      <c r="DR1023">
        <f t="shared" si="2598"/>
        <v>0</v>
      </c>
      <c r="DS1023">
        <f t="shared" si="2598"/>
        <v>0</v>
      </c>
      <c r="DT1023">
        <f t="shared" si="2598"/>
        <v>0</v>
      </c>
      <c r="DU1023">
        <f t="shared" si="2598"/>
        <v>0</v>
      </c>
      <c r="DV1023">
        <f t="shared" si="2598"/>
        <v>0</v>
      </c>
      <c r="DW1023">
        <f t="shared" si="2598"/>
        <v>0</v>
      </c>
      <c r="DX1023">
        <f t="shared" ref="DX1023:DZ1024" si="2599">IF($C1023&lt;&gt;"",IF(BL1022&gt;0,1,0),0)</f>
        <v>0</v>
      </c>
      <c r="DY1023">
        <f t="shared" si="2599"/>
        <v>0</v>
      </c>
      <c r="DZ1023">
        <f t="shared" si="2599"/>
        <v>0</v>
      </c>
    </row>
    <row r="1024" spans="1:130">
      <c r="A1024" s="106"/>
      <c r="B1024" s="19" t="s">
        <v>205</v>
      </c>
      <c r="C1024" s="96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>
        <v>0</v>
      </c>
      <c r="BC1024" s="18">
        <v>0</v>
      </c>
      <c r="BD1024" s="18">
        <v>0</v>
      </c>
      <c r="BE1024" s="25">
        <f>333</f>
        <v>333</v>
      </c>
      <c r="BF1024" s="18">
        <f>343</f>
        <v>343</v>
      </c>
      <c r="BG1024" s="18">
        <v>20</v>
      </c>
      <c r="BH1024" s="18">
        <v>11</v>
      </c>
      <c r="BI1024" s="18">
        <v>11</v>
      </c>
      <c r="BJ1024" s="18">
        <v>11</v>
      </c>
      <c r="BK1024" s="18">
        <v>0</v>
      </c>
      <c r="BL1024" s="18">
        <v>0</v>
      </c>
      <c r="BM1024" s="118">
        <v>0</v>
      </c>
      <c r="BN1024" s="118">
        <v>0</v>
      </c>
      <c r="BO1024" s="103"/>
      <c r="BP1024">
        <f t="shared" si="2593"/>
        <v>0</v>
      </c>
      <c r="BQ1024">
        <f t="shared" si="2593"/>
        <v>0</v>
      </c>
      <c r="BR1024">
        <f t="shared" si="2593"/>
        <v>0</v>
      </c>
      <c r="BS1024">
        <f t="shared" si="2593"/>
        <v>0</v>
      </c>
      <c r="BT1024">
        <f t="shared" si="2593"/>
        <v>0</v>
      </c>
      <c r="BU1024">
        <f t="shared" si="2593"/>
        <v>0</v>
      </c>
      <c r="BV1024">
        <f t="shared" si="2593"/>
        <v>0</v>
      </c>
      <c r="BW1024">
        <f t="shared" si="2593"/>
        <v>0</v>
      </c>
      <c r="BX1024">
        <f t="shared" si="2593"/>
        <v>0</v>
      </c>
      <c r="BY1024">
        <f t="shared" si="2593"/>
        <v>0</v>
      </c>
      <c r="BZ1024">
        <f t="shared" si="2594"/>
        <v>0</v>
      </c>
      <c r="CA1024">
        <f t="shared" si="2594"/>
        <v>0</v>
      </c>
      <c r="CB1024">
        <f t="shared" si="2594"/>
        <v>0</v>
      </c>
      <c r="CC1024">
        <f t="shared" si="2594"/>
        <v>0</v>
      </c>
      <c r="CD1024">
        <f t="shared" si="2594"/>
        <v>0</v>
      </c>
      <c r="CE1024">
        <f t="shared" si="2594"/>
        <v>0</v>
      </c>
      <c r="CF1024">
        <f t="shared" si="2594"/>
        <v>0</v>
      </c>
      <c r="CG1024">
        <f t="shared" si="2594"/>
        <v>0</v>
      </c>
      <c r="CH1024">
        <f t="shared" si="2594"/>
        <v>0</v>
      </c>
      <c r="CI1024">
        <f t="shared" si="2594"/>
        <v>0</v>
      </c>
      <c r="CJ1024">
        <f t="shared" si="2595"/>
        <v>0</v>
      </c>
      <c r="CK1024">
        <f t="shared" si="2595"/>
        <v>0</v>
      </c>
      <c r="CL1024">
        <f t="shared" si="2595"/>
        <v>0</v>
      </c>
      <c r="CM1024">
        <f t="shared" si="2595"/>
        <v>0</v>
      </c>
      <c r="CN1024">
        <f t="shared" si="2595"/>
        <v>0</v>
      </c>
      <c r="CO1024">
        <f t="shared" si="2595"/>
        <v>0</v>
      </c>
      <c r="CP1024">
        <f t="shared" si="2595"/>
        <v>0</v>
      </c>
      <c r="CQ1024">
        <f t="shared" si="2595"/>
        <v>0</v>
      </c>
      <c r="CR1024">
        <f t="shared" si="2595"/>
        <v>0</v>
      </c>
      <c r="CS1024">
        <f t="shared" si="2595"/>
        <v>0</v>
      </c>
      <c r="CT1024">
        <f t="shared" si="2596"/>
        <v>0</v>
      </c>
      <c r="CU1024">
        <f t="shared" si="2596"/>
        <v>0</v>
      </c>
      <c r="CV1024">
        <f t="shared" si="2596"/>
        <v>0</v>
      </c>
      <c r="CW1024">
        <f t="shared" si="2596"/>
        <v>0</v>
      </c>
      <c r="CX1024">
        <f t="shared" si="2596"/>
        <v>0</v>
      </c>
      <c r="CY1024">
        <f t="shared" si="2596"/>
        <v>0</v>
      </c>
      <c r="CZ1024">
        <f t="shared" si="2596"/>
        <v>0</v>
      </c>
      <c r="DA1024">
        <f t="shared" si="2596"/>
        <v>0</v>
      </c>
      <c r="DB1024">
        <f t="shared" si="2596"/>
        <v>0</v>
      </c>
      <c r="DC1024">
        <f t="shared" si="2596"/>
        <v>0</v>
      </c>
      <c r="DD1024">
        <f t="shared" si="2597"/>
        <v>0</v>
      </c>
      <c r="DE1024">
        <f t="shared" si="2597"/>
        <v>0</v>
      </c>
      <c r="DF1024">
        <f t="shared" si="2597"/>
        <v>0</v>
      </c>
      <c r="DG1024">
        <f t="shared" si="2597"/>
        <v>0</v>
      </c>
      <c r="DH1024">
        <f t="shared" si="2597"/>
        <v>0</v>
      </c>
      <c r="DI1024">
        <f t="shared" si="2597"/>
        <v>0</v>
      </c>
      <c r="DJ1024">
        <f t="shared" si="2597"/>
        <v>0</v>
      </c>
      <c r="DK1024">
        <f t="shared" si="2597"/>
        <v>0</v>
      </c>
      <c r="DL1024">
        <f t="shared" si="2597"/>
        <v>0</v>
      </c>
      <c r="DM1024">
        <f t="shared" si="2597"/>
        <v>0</v>
      </c>
      <c r="DN1024">
        <f t="shared" si="2598"/>
        <v>0</v>
      </c>
      <c r="DO1024">
        <f t="shared" si="2598"/>
        <v>0</v>
      </c>
      <c r="DP1024">
        <f t="shared" si="2598"/>
        <v>0</v>
      </c>
      <c r="DQ1024">
        <f t="shared" si="2598"/>
        <v>0</v>
      </c>
      <c r="DR1024">
        <f t="shared" si="2598"/>
        <v>0</v>
      </c>
      <c r="DS1024">
        <f t="shared" si="2598"/>
        <v>0</v>
      </c>
      <c r="DT1024">
        <f t="shared" si="2598"/>
        <v>0</v>
      </c>
      <c r="DU1024">
        <f t="shared" si="2598"/>
        <v>0</v>
      </c>
      <c r="DV1024">
        <f t="shared" si="2598"/>
        <v>0</v>
      </c>
      <c r="DW1024">
        <f t="shared" si="2598"/>
        <v>0</v>
      </c>
      <c r="DX1024">
        <f t="shared" si="2599"/>
        <v>0</v>
      </c>
      <c r="DY1024">
        <f t="shared" si="2599"/>
        <v>0</v>
      </c>
      <c r="DZ1024">
        <f t="shared" si="2599"/>
        <v>0</v>
      </c>
    </row>
    <row r="1025" spans="1:130">
      <c r="A1025" s="106"/>
      <c r="B1025" s="19" t="s">
        <v>210</v>
      </c>
      <c r="C1025" s="96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>
        <v>1885.4285714285713</v>
      </c>
      <c r="BC1025" s="18">
        <v>1944.8</v>
      </c>
      <c r="BD1025" s="18">
        <v>933.33333333333337</v>
      </c>
      <c r="BE1025" s="25">
        <v>976.74418604651169</v>
      </c>
      <c r="BF1025" s="18">
        <v>636.36363636363637</v>
      </c>
      <c r="BG1025" s="18">
        <v>4645.3781512605037</v>
      </c>
      <c r="BH1025" s="18">
        <v>2625.7747381919212</v>
      </c>
      <c r="BI1025" s="18">
        <v>1000.4279600570615</v>
      </c>
      <c r="BJ1025" s="18">
        <v>992.81210592686011</v>
      </c>
      <c r="BK1025" s="18">
        <v>798.90109890109886</v>
      </c>
      <c r="BL1025" s="118">
        <v>405.64166150030997</v>
      </c>
      <c r="BM1025" s="118">
        <v>396.23327075637377</v>
      </c>
      <c r="BN1025" s="118">
        <v>158.61471103327494</v>
      </c>
      <c r="BO1025" s="103"/>
      <c r="BP1025">
        <f t="shared" si="2593"/>
        <v>0</v>
      </c>
      <c r="BQ1025">
        <f t="shared" si="2593"/>
        <v>0</v>
      </c>
      <c r="BR1025">
        <f t="shared" si="2593"/>
        <v>0</v>
      </c>
      <c r="BS1025">
        <f t="shared" si="2593"/>
        <v>0</v>
      </c>
      <c r="BT1025">
        <f t="shared" si="2593"/>
        <v>0</v>
      </c>
      <c r="BU1025">
        <f t="shared" si="2593"/>
        <v>0</v>
      </c>
      <c r="BV1025">
        <f t="shared" si="2593"/>
        <v>0</v>
      </c>
      <c r="BW1025">
        <f t="shared" si="2593"/>
        <v>0</v>
      </c>
      <c r="BX1025">
        <f t="shared" si="2593"/>
        <v>0</v>
      </c>
      <c r="BY1025">
        <f t="shared" si="2593"/>
        <v>0</v>
      </c>
      <c r="BZ1025">
        <f t="shared" si="2594"/>
        <v>0</v>
      </c>
      <c r="CA1025">
        <f t="shared" si="2594"/>
        <v>0</v>
      </c>
      <c r="CB1025">
        <f t="shared" si="2594"/>
        <v>0</v>
      </c>
      <c r="CC1025">
        <f t="shared" si="2594"/>
        <v>0</v>
      </c>
      <c r="CD1025">
        <f t="shared" si="2594"/>
        <v>0</v>
      </c>
      <c r="CE1025">
        <f t="shared" si="2594"/>
        <v>0</v>
      </c>
      <c r="CF1025">
        <f t="shared" si="2594"/>
        <v>0</v>
      </c>
      <c r="CG1025">
        <f t="shared" si="2594"/>
        <v>0</v>
      </c>
      <c r="CH1025">
        <f t="shared" si="2594"/>
        <v>0</v>
      </c>
      <c r="CI1025">
        <f t="shared" si="2594"/>
        <v>0</v>
      </c>
      <c r="CJ1025">
        <f t="shared" si="2595"/>
        <v>0</v>
      </c>
      <c r="CK1025">
        <f t="shared" si="2595"/>
        <v>0</v>
      </c>
      <c r="CL1025">
        <f t="shared" si="2595"/>
        <v>0</v>
      </c>
      <c r="CM1025">
        <f t="shared" si="2595"/>
        <v>0</v>
      </c>
      <c r="CN1025">
        <f t="shared" si="2595"/>
        <v>0</v>
      </c>
      <c r="CO1025">
        <f t="shared" si="2595"/>
        <v>0</v>
      </c>
      <c r="CP1025">
        <f t="shared" si="2595"/>
        <v>0</v>
      </c>
      <c r="CQ1025">
        <f t="shared" si="2595"/>
        <v>0</v>
      </c>
      <c r="CR1025">
        <f t="shared" si="2595"/>
        <v>0</v>
      </c>
      <c r="CS1025">
        <f t="shared" si="2595"/>
        <v>0</v>
      </c>
      <c r="CT1025">
        <f t="shared" si="2596"/>
        <v>0</v>
      </c>
      <c r="CU1025">
        <f t="shared" si="2596"/>
        <v>0</v>
      </c>
      <c r="CV1025">
        <f t="shared" si="2596"/>
        <v>0</v>
      </c>
      <c r="CW1025">
        <f t="shared" si="2596"/>
        <v>0</v>
      </c>
      <c r="CX1025">
        <f t="shared" si="2596"/>
        <v>0</v>
      </c>
      <c r="CY1025">
        <f t="shared" si="2596"/>
        <v>0</v>
      </c>
      <c r="CZ1025">
        <f t="shared" si="2596"/>
        <v>0</v>
      </c>
      <c r="DA1025">
        <f t="shared" si="2596"/>
        <v>0</v>
      </c>
      <c r="DB1025">
        <f t="shared" si="2596"/>
        <v>0</v>
      </c>
      <c r="DC1025">
        <f t="shared" si="2596"/>
        <v>0</v>
      </c>
      <c r="DD1025">
        <f t="shared" si="2597"/>
        <v>0</v>
      </c>
      <c r="DE1025">
        <f t="shared" si="2597"/>
        <v>0</v>
      </c>
      <c r="DF1025">
        <f t="shared" si="2597"/>
        <v>0</v>
      </c>
      <c r="DG1025">
        <f t="shared" si="2597"/>
        <v>0</v>
      </c>
      <c r="DH1025">
        <f t="shared" si="2597"/>
        <v>0</v>
      </c>
      <c r="DI1025">
        <f t="shared" si="2597"/>
        <v>0</v>
      </c>
      <c r="DJ1025">
        <f t="shared" si="2597"/>
        <v>0</v>
      </c>
      <c r="DK1025">
        <f t="shared" si="2597"/>
        <v>0</v>
      </c>
      <c r="DL1025">
        <f t="shared" si="2597"/>
        <v>0</v>
      </c>
      <c r="DM1025">
        <f t="shared" si="2597"/>
        <v>0</v>
      </c>
      <c r="DN1025">
        <f t="shared" si="2598"/>
        <v>0</v>
      </c>
      <c r="DO1025">
        <f t="shared" si="2598"/>
        <v>0</v>
      </c>
      <c r="DP1025">
        <f t="shared" si="2598"/>
        <v>0</v>
      </c>
      <c r="DQ1025">
        <f t="shared" si="2598"/>
        <v>0</v>
      </c>
      <c r="DR1025">
        <f t="shared" si="2598"/>
        <v>0</v>
      </c>
      <c r="DS1025">
        <f t="shared" si="2598"/>
        <v>0</v>
      </c>
      <c r="DT1025">
        <f t="shared" si="2598"/>
        <v>0</v>
      </c>
      <c r="DU1025">
        <f t="shared" si="2598"/>
        <v>0</v>
      </c>
      <c r="DV1025">
        <f t="shared" si="2598"/>
        <v>0</v>
      </c>
      <c r="DW1025">
        <f t="shared" si="2598"/>
        <v>0</v>
      </c>
      <c r="DX1025">
        <f>IF($C1025&lt;&gt;"",IF(BL1025&gt;0,1,0),0)</f>
        <v>0</v>
      </c>
      <c r="DY1025">
        <f>IF($C1025&lt;&gt;"",IF(BM1025&gt;0,1,0),0)</f>
        <v>0</v>
      </c>
      <c r="DZ1025">
        <f>IF($C1025&lt;&gt;"",IF(BN1025&gt;0,1,0),0)</f>
        <v>0</v>
      </c>
    </row>
    <row r="1026" spans="1:130" ht="15.75">
      <c r="A1026" s="106"/>
      <c r="B1026" s="55"/>
      <c r="C1026" s="96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25"/>
      <c r="BF1026" s="18"/>
      <c r="BG1026" s="18"/>
      <c r="BH1026" s="18"/>
      <c r="BI1026" s="18"/>
      <c r="BJ1026" s="41"/>
      <c r="BK1026" s="118"/>
      <c r="BL1026" s="18"/>
      <c r="BM1026" s="118"/>
      <c r="BN1026" s="2"/>
      <c r="BO1026" s="103"/>
    </row>
    <row r="1027" spans="1:130">
      <c r="A1027" s="105">
        <f>IF(LEFT(B1027,1)&lt;&gt;"",IF(LEFT(B1027,1)&lt;&gt;" ",COUNT($A$66:A1026)+1,""),"")</f>
        <v>133</v>
      </c>
      <c r="B1027" s="54" t="s">
        <v>136</v>
      </c>
      <c r="C1027" s="96">
        <v>3</v>
      </c>
      <c r="D1027" s="22">
        <f t="shared" ref="D1027:AI1027" si="2600">SUM(D1028:D1033)</f>
        <v>0</v>
      </c>
      <c r="E1027" s="22">
        <f t="shared" si="2600"/>
        <v>0</v>
      </c>
      <c r="F1027" s="22">
        <f t="shared" si="2600"/>
        <v>0</v>
      </c>
      <c r="G1027" s="22">
        <f t="shared" si="2600"/>
        <v>0</v>
      </c>
      <c r="H1027" s="22">
        <f t="shared" si="2600"/>
        <v>0</v>
      </c>
      <c r="I1027" s="22">
        <f t="shared" si="2600"/>
        <v>0</v>
      </c>
      <c r="J1027" s="22">
        <f t="shared" si="2600"/>
        <v>0</v>
      </c>
      <c r="K1027" s="22">
        <f t="shared" si="2600"/>
        <v>0</v>
      </c>
      <c r="L1027" s="22">
        <f t="shared" si="2600"/>
        <v>0</v>
      </c>
      <c r="M1027" s="22">
        <f t="shared" si="2600"/>
        <v>0</v>
      </c>
      <c r="N1027" s="22">
        <f t="shared" si="2600"/>
        <v>0</v>
      </c>
      <c r="O1027" s="22">
        <f t="shared" si="2600"/>
        <v>1.9329408000000001</v>
      </c>
      <c r="P1027" s="22">
        <f t="shared" si="2600"/>
        <v>0.37804409999999999</v>
      </c>
      <c r="Q1027" s="22">
        <f t="shared" si="2600"/>
        <v>0.21141119999999999</v>
      </c>
      <c r="R1027" s="22">
        <f t="shared" si="2600"/>
        <v>0.20901649999999999</v>
      </c>
      <c r="S1027" s="22">
        <f t="shared" si="2600"/>
        <v>1.8211499999999999E-2</v>
      </c>
      <c r="T1027" s="22">
        <f t="shared" si="2600"/>
        <v>0.55107059999999997</v>
      </c>
      <c r="U1027" s="22">
        <f t="shared" si="2600"/>
        <v>0.30906</v>
      </c>
      <c r="V1027" s="22">
        <f t="shared" si="2600"/>
        <v>0</v>
      </c>
      <c r="W1027" s="22">
        <f t="shared" si="2600"/>
        <v>0</v>
      </c>
      <c r="X1027" s="22">
        <f t="shared" si="2600"/>
        <v>0</v>
      </c>
      <c r="Y1027" s="22">
        <f t="shared" si="2600"/>
        <v>0</v>
      </c>
      <c r="Z1027" s="22">
        <f t="shared" si="2600"/>
        <v>0</v>
      </c>
      <c r="AA1027" s="22">
        <f t="shared" si="2600"/>
        <v>0</v>
      </c>
      <c r="AB1027" s="22">
        <f t="shared" si="2600"/>
        <v>0</v>
      </c>
      <c r="AC1027" s="22">
        <f t="shared" si="2600"/>
        <v>0</v>
      </c>
      <c r="AD1027" s="22">
        <f t="shared" si="2600"/>
        <v>0</v>
      </c>
      <c r="AE1027" s="22">
        <f t="shared" si="2600"/>
        <v>0</v>
      </c>
      <c r="AF1027" s="22">
        <f t="shared" si="2600"/>
        <v>3.7981737</v>
      </c>
      <c r="AG1027" s="22">
        <f t="shared" si="2600"/>
        <v>6.6643429000000003</v>
      </c>
      <c r="AH1027" s="22">
        <f t="shared" si="2600"/>
        <v>10.684625199999999</v>
      </c>
      <c r="AI1027" s="22">
        <f t="shared" si="2600"/>
        <v>15.593109700000001</v>
      </c>
      <c r="AJ1027" s="22">
        <f t="shared" ref="AJ1027:BH1027" si="2601">SUM(AJ1028:AJ1033)</f>
        <v>22.699506499999998</v>
      </c>
      <c r="AK1027" s="22">
        <f t="shared" si="2601"/>
        <v>33.014619000000003</v>
      </c>
      <c r="AL1027" s="22">
        <f t="shared" si="2601"/>
        <v>43.111808099999998</v>
      </c>
      <c r="AM1027" s="22">
        <f t="shared" si="2601"/>
        <v>84.100177000000002</v>
      </c>
      <c r="AN1027" s="22">
        <f t="shared" si="2601"/>
        <v>432.44811859999993</v>
      </c>
      <c r="AO1027" s="22">
        <f t="shared" si="2601"/>
        <v>287.80652460000005</v>
      </c>
      <c r="AP1027" s="22">
        <f t="shared" si="2601"/>
        <v>345.13956400000001</v>
      </c>
      <c r="AQ1027" s="22">
        <f t="shared" si="2601"/>
        <v>393.58139100000005</v>
      </c>
      <c r="AR1027" s="22">
        <f t="shared" si="2601"/>
        <v>336.76713220000005</v>
      </c>
      <c r="AS1027" s="22">
        <f t="shared" si="2601"/>
        <v>280.81745509999996</v>
      </c>
      <c r="AT1027" s="22">
        <f t="shared" si="2601"/>
        <v>301.50233020000002</v>
      </c>
      <c r="AU1027" s="22">
        <f t="shared" si="2601"/>
        <v>4.4418905000000004</v>
      </c>
      <c r="AV1027" s="22">
        <f t="shared" si="2601"/>
        <v>0</v>
      </c>
      <c r="AW1027" s="22">
        <f t="shared" si="2601"/>
        <v>229.35</v>
      </c>
      <c r="AX1027" s="22">
        <f t="shared" si="2601"/>
        <v>0</v>
      </c>
      <c r="AY1027" s="22">
        <f t="shared" si="2601"/>
        <v>1.3148685</v>
      </c>
      <c r="AZ1027" s="22">
        <f t="shared" si="2601"/>
        <v>7.9100879000000006</v>
      </c>
      <c r="BA1027" s="22">
        <f t="shared" si="2601"/>
        <v>3.2626999999999996E-2</v>
      </c>
      <c r="BB1027" s="22">
        <f t="shared" si="2601"/>
        <v>5.73404E-2</v>
      </c>
      <c r="BC1027" s="22">
        <f t="shared" si="2601"/>
        <v>0.1271988</v>
      </c>
      <c r="BD1027" s="22">
        <f t="shared" si="2601"/>
        <v>307.046179</v>
      </c>
      <c r="BE1027" s="22">
        <f t="shared" si="2601"/>
        <v>12.874969200000001</v>
      </c>
      <c r="BF1027" s="22">
        <f t="shared" ref="BF1027" si="2602">SUM(BF1028:BF1033)</f>
        <v>115.16067079999999</v>
      </c>
      <c r="BG1027" s="22">
        <f t="shared" si="2601"/>
        <v>76.80977870000001</v>
      </c>
      <c r="BH1027" s="22">
        <f t="shared" si="2601"/>
        <v>143.95626659999999</v>
      </c>
      <c r="BI1027" s="22">
        <f t="shared" ref="BI1027:BN1027" si="2603">SUM(BI1028:BI1033)</f>
        <v>1294.8721995999999</v>
      </c>
      <c r="BJ1027" s="22">
        <f t="shared" si="2603"/>
        <v>188.7890788</v>
      </c>
      <c r="BK1027" s="22">
        <f t="shared" si="2603"/>
        <v>228.47580220000003</v>
      </c>
      <c r="BL1027" s="22">
        <f t="shared" si="2603"/>
        <v>1030.4713879000001</v>
      </c>
      <c r="BM1027" s="22">
        <f t="shared" si="2603"/>
        <v>310.38114180000002</v>
      </c>
      <c r="BN1027" s="22">
        <f t="shared" si="2603"/>
        <v>30481</v>
      </c>
      <c r="BO1027" s="103"/>
      <c r="BP1027">
        <f t="shared" ref="BP1027:CU1027" si="2604">IF($C1027&lt;&gt;"",IF(D1027&gt;0,1,0),0)</f>
        <v>0</v>
      </c>
      <c r="BQ1027">
        <f t="shared" si="2604"/>
        <v>0</v>
      </c>
      <c r="BR1027">
        <f t="shared" si="2604"/>
        <v>0</v>
      </c>
      <c r="BS1027">
        <f t="shared" si="2604"/>
        <v>0</v>
      </c>
      <c r="BT1027">
        <f t="shared" si="2604"/>
        <v>0</v>
      </c>
      <c r="BU1027">
        <f t="shared" si="2604"/>
        <v>0</v>
      </c>
      <c r="BV1027">
        <f t="shared" si="2604"/>
        <v>0</v>
      </c>
      <c r="BW1027">
        <f t="shared" si="2604"/>
        <v>0</v>
      </c>
      <c r="BX1027">
        <f t="shared" si="2604"/>
        <v>0</v>
      </c>
      <c r="BY1027">
        <f t="shared" si="2604"/>
        <v>0</v>
      </c>
      <c r="BZ1027">
        <f t="shared" si="2604"/>
        <v>0</v>
      </c>
      <c r="CA1027">
        <f t="shared" si="2604"/>
        <v>1</v>
      </c>
      <c r="CB1027">
        <f t="shared" si="2604"/>
        <v>1</v>
      </c>
      <c r="CC1027">
        <f t="shared" si="2604"/>
        <v>1</v>
      </c>
      <c r="CD1027">
        <f t="shared" si="2604"/>
        <v>1</v>
      </c>
      <c r="CE1027">
        <f t="shared" si="2604"/>
        <v>1</v>
      </c>
      <c r="CF1027">
        <f t="shared" si="2604"/>
        <v>1</v>
      </c>
      <c r="CG1027">
        <f t="shared" si="2604"/>
        <v>1</v>
      </c>
      <c r="CH1027">
        <f t="shared" si="2604"/>
        <v>0</v>
      </c>
      <c r="CI1027">
        <f t="shared" si="2604"/>
        <v>0</v>
      </c>
      <c r="CJ1027">
        <f t="shared" si="2604"/>
        <v>0</v>
      </c>
      <c r="CK1027">
        <f t="shared" si="2604"/>
        <v>0</v>
      </c>
      <c r="CL1027">
        <f t="shared" si="2604"/>
        <v>0</v>
      </c>
      <c r="CM1027">
        <f t="shared" si="2604"/>
        <v>0</v>
      </c>
      <c r="CN1027">
        <f t="shared" si="2604"/>
        <v>0</v>
      </c>
      <c r="CO1027">
        <f t="shared" si="2604"/>
        <v>0</v>
      </c>
      <c r="CP1027">
        <f t="shared" si="2604"/>
        <v>0</v>
      </c>
      <c r="CQ1027">
        <f t="shared" si="2604"/>
        <v>0</v>
      </c>
      <c r="CR1027">
        <f t="shared" si="2604"/>
        <v>1</v>
      </c>
      <c r="CS1027">
        <f t="shared" si="2604"/>
        <v>1</v>
      </c>
      <c r="CT1027">
        <f t="shared" si="2604"/>
        <v>1</v>
      </c>
      <c r="CU1027">
        <f t="shared" si="2604"/>
        <v>1</v>
      </c>
      <c r="CV1027">
        <f t="shared" ref="CV1027:DZ1027" si="2605">IF($C1027&lt;&gt;"",IF(AJ1027&gt;0,1,0),0)</f>
        <v>1</v>
      </c>
      <c r="CW1027">
        <f t="shared" si="2605"/>
        <v>1</v>
      </c>
      <c r="CX1027">
        <f t="shared" si="2605"/>
        <v>1</v>
      </c>
      <c r="CY1027">
        <f t="shared" si="2605"/>
        <v>1</v>
      </c>
      <c r="CZ1027">
        <f t="shared" si="2605"/>
        <v>1</v>
      </c>
      <c r="DA1027">
        <f t="shared" si="2605"/>
        <v>1</v>
      </c>
      <c r="DB1027">
        <f t="shared" si="2605"/>
        <v>1</v>
      </c>
      <c r="DC1027">
        <f t="shared" si="2605"/>
        <v>1</v>
      </c>
      <c r="DD1027">
        <f t="shared" si="2605"/>
        <v>1</v>
      </c>
      <c r="DE1027">
        <f t="shared" si="2605"/>
        <v>1</v>
      </c>
      <c r="DF1027">
        <f t="shared" si="2605"/>
        <v>1</v>
      </c>
      <c r="DG1027">
        <f t="shared" si="2605"/>
        <v>1</v>
      </c>
      <c r="DH1027">
        <f t="shared" si="2605"/>
        <v>0</v>
      </c>
      <c r="DI1027">
        <f t="shared" si="2605"/>
        <v>1</v>
      </c>
      <c r="DJ1027">
        <f t="shared" si="2605"/>
        <v>0</v>
      </c>
      <c r="DK1027">
        <f t="shared" si="2605"/>
        <v>1</v>
      </c>
      <c r="DL1027">
        <f t="shared" si="2605"/>
        <v>1</v>
      </c>
      <c r="DM1027">
        <f t="shared" si="2605"/>
        <v>1</v>
      </c>
      <c r="DN1027">
        <f t="shared" si="2605"/>
        <v>1</v>
      </c>
      <c r="DO1027">
        <f t="shared" si="2605"/>
        <v>1</v>
      </c>
      <c r="DP1027">
        <f t="shared" si="2605"/>
        <v>1</v>
      </c>
      <c r="DQ1027">
        <f t="shared" si="2605"/>
        <v>1</v>
      </c>
      <c r="DR1027">
        <f t="shared" si="2605"/>
        <v>1</v>
      </c>
      <c r="DS1027">
        <f t="shared" si="2605"/>
        <v>1</v>
      </c>
      <c r="DT1027">
        <f t="shared" si="2605"/>
        <v>1</v>
      </c>
      <c r="DU1027">
        <f t="shared" si="2605"/>
        <v>1</v>
      </c>
      <c r="DV1027">
        <f t="shared" si="2605"/>
        <v>1</v>
      </c>
      <c r="DW1027">
        <f t="shared" si="2605"/>
        <v>1</v>
      </c>
      <c r="DX1027">
        <f t="shared" si="2605"/>
        <v>1</v>
      </c>
      <c r="DY1027">
        <f t="shared" si="2605"/>
        <v>1</v>
      </c>
      <c r="DZ1027">
        <f t="shared" si="2605"/>
        <v>1</v>
      </c>
    </row>
    <row r="1028" spans="1:130">
      <c r="A1028" s="106"/>
      <c r="B1028" s="19" t="s">
        <v>2</v>
      </c>
      <c r="C1028" s="96"/>
      <c r="D1028" s="18">
        <v>0</v>
      </c>
      <c r="E1028" s="18">
        <v>0</v>
      </c>
      <c r="F1028" s="18">
        <v>0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18">
        <v>0</v>
      </c>
      <c r="N1028" s="18">
        <v>0</v>
      </c>
      <c r="O1028" s="18">
        <v>0</v>
      </c>
      <c r="P1028" s="18">
        <v>0</v>
      </c>
      <c r="Q1028" s="18">
        <v>0</v>
      </c>
      <c r="R1028" s="18">
        <v>0</v>
      </c>
      <c r="S1028" s="18">
        <v>0</v>
      </c>
      <c r="T1028" s="18">
        <v>0</v>
      </c>
      <c r="U1028" s="18">
        <v>0</v>
      </c>
      <c r="V1028" s="18">
        <v>0</v>
      </c>
      <c r="W1028" s="18">
        <v>0</v>
      </c>
      <c r="X1028" s="18">
        <v>0</v>
      </c>
      <c r="Y1028" s="18">
        <v>0</v>
      </c>
      <c r="Z1028" s="18">
        <v>0</v>
      </c>
      <c r="AA1028" s="18">
        <v>0</v>
      </c>
      <c r="AB1028" s="18">
        <v>0</v>
      </c>
      <c r="AC1028" s="18">
        <v>0</v>
      </c>
      <c r="AD1028" s="18">
        <v>0</v>
      </c>
      <c r="AE1028" s="18">
        <v>0</v>
      </c>
      <c r="AF1028" s="18">
        <v>0</v>
      </c>
      <c r="AG1028" s="18">
        <v>0</v>
      </c>
      <c r="AH1028" s="18">
        <v>0</v>
      </c>
      <c r="AI1028" s="18">
        <v>0</v>
      </c>
      <c r="AJ1028" s="18">
        <v>0</v>
      </c>
      <c r="AK1028" s="18">
        <v>0</v>
      </c>
      <c r="AL1028" s="22"/>
      <c r="AM1028" s="22"/>
      <c r="AN1028" s="22"/>
      <c r="AO1028" s="22"/>
      <c r="AP1028" s="22"/>
      <c r="AQ1028" s="22"/>
      <c r="AR1028" s="22"/>
      <c r="AS1028" s="22"/>
      <c r="AT1028" s="22"/>
      <c r="AU1028" s="18">
        <v>0</v>
      </c>
      <c r="AV1028" s="18">
        <v>0</v>
      </c>
      <c r="AW1028" s="18">
        <v>227</v>
      </c>
      <c r="AX1028" s="18">
        <v>0</v>
      </c>
      <c r="AY1028" s="18">
        <v>0</v>
      </c>
      <c r="AZ1028" s="18">
        <v>0</v>
      </c>
      <c r="BA1028" s="18">
        <v>0</v>
      </c>
      <c r="BB1028" s="18">
        <v>0</v>
      </c>
      <c r="BC1028" s="18">
        <v>0</v>
      </c>
      <c r="BD1028" s="18">
        <v>0</v>
      </c>
      <c r="BE1028" s="18">
        <v>0</v>
      </c>
      <c r="BF1028" s="18">
        <v>0</v>
      </c>
      <c r="BG1028" s="18">
        <v>0</v>
      </c>
      <c r="BH1028" s="18">
        <v>0</v>
      </c>
      <c r="BI1028" s="18">
        <v>0</v>
      </c>
      <c r="BJ1028" s="118">
        <v>0</v>
      </c>
      <c r="BK1028" s="118">
        <v>0</v>
      </c>
      <c r="BL1028" s="118">
        <v>0</v>
      </c>
      <c r="BM1028" s="118">
        <v>0</v>
      </c>
      <c r="BN1028" s="118">
        <v>4489</v>
      </c>
      <c r="BO1028" s="103"/>
      <c r="BP1028">
        <f t="shared" ref="BP1028:BY1034" si="2606">IF($C1028&lt;&gt;"",IF(D1028&gt;0,1,0),0)</f>
        <v>0</v>
      </c>
      <c r="BQ1028">
        <f t="shared" si="2606"/>
        <v>0</v>
      </c>
      <c r="BR1028">
        <f t="shared" si="2606"/>
        <v>0</v>
      </c>
      <c r="BS1028">
        <f t="shared" si="2606"/>
        <v>0</v>
      </c>
      <c r="BT1028">
        <f t="shared" si="2606"/>
        <v>0</v>
      </c>
      <c r="BU1028">
        <f t="shared" si="2606"/>
        <v>0</v>
      </c>
      <c r="BV1028">
        <f t="shared" si="2606"/>
        <v>0</v>
      </c>
      <c r="BW1028">
        <f t="shared" si="2606"/>
        <v>0</v>
      </c>
      <c r="BX1028">
        <f t="shared" si="2606"/>
        <v>0</v>
      </c>
      <c r="BY1028">
        <f t="shared" si="2606"/>
        <v>0</v>
      </c>
      <c r="BZ1028">
        <f t="shared" ref="BZ1028:CI1034" si="2607">IF($C1028&lt;&gt;"",IF(N1028&gt;0,1,0),0)</f>
        <v>0</v>
      </c>
      <c r="CA1028">
        <f t="shared" si="2607"/>
        <v>0</v>
      </c>
      <c r="CB1028">
        <f t="shared" si="2607"/>
        <v>0</v>
      </c>
      <c r="CC1028">
        <f t="shared" si="2607"/>
        <v>0</v>
      </c>
      <c r="CD1028">
        <f t="shared" si="2607"/>
        <v>0</v>
      </c>
      <c r="CE1028">
        <f t="shared" si="2607"/>
        <v>0</v>
      </c>
      <c r="CF1028">
        <f t="shared" si="2607"/>
        <v>0</v>
      </c>
      <c r="CG1028">
        <f t="shared" si="2607"/>
        <v>0</v>
      </c>
      <c r="CH1028">
        <f t="shared" si="2607"/>
        <v>0</v>
      </c>
      <c r="CI1028">
        <f t="shared" si="2607"/>
        <v>0</v>
      </c>
      <c r="CJ1028">
        <f t="shared" ref="CJ1028:CS1034" si="2608">IF($C1028&lt;&gt;"",IF(X1028&gt;0,1,0),0)</f>
        <v>0</v>
      </c>
      <c r="CK1028">
        <f t="shared" si="2608"/>
        <v>0</v>
      </c>
      <c r="CL1028">
        <f t="shared" si="2608"/>
        <v>0</v>
      </c>
      <c r="CM1028">
        <f t="shared" si="2608"/>
        <v>0</v>
      </c>
      <c r="CN1028">
        <f t="shared" si="2608"/>
        <v>0</v>
      </c>
      <c r="CO1028">
        <f t="shared" si="2608"/>
        <v>0</v>
      </c>
      <c r="CP1028">
        <f t="shared" si="2608"/>
        <v>0</v>
      </c>
      <c r="CQ1028">
        <f t="shared" si="2608"/>
        <v>0</v>
      </c>
      <c r="CR1028">
        <f t="shared" si="2608"/>
        <v>0</v>
      </c>
      <c r="CS1028">
        <f t="shared" si="2608"/>
        <v>0</v>
      </c>
      <c r="CT1028">
        <f t="shared" ref="CT1028:DC1034" si="2609">IF($C1028&lt;&gt;"",IF(AH1028&gt;0,1,0),0)</f>
        <v>0</v>
      </c>
      <c r="CU1028">
        <f t="shared" si="2609"/>
        <v>0</v>
      </c>
      <c r="CV1028">
        <f t="shared" si="2609"/>
        <v>0</v>
      </c>
      <c r="CW1028">
        <f t="shared" si="2609"/>
        <v>0</v>
      </c>
      <c r="CX1028">
        <f t="shared" si="2609"/>
        <v>0</v>
      </c>
      <c r="CY1028">
        <f t="shared" si="2609"/>
        <v>0</v>
      </c>
      <c r="CZ1028">
        <f t="shared" si="2609"/>
        <v>0</v>
      </c>
      <c r="DA1028">
        <f t="shared" si="2609"/>
        <v>0</v>
      </c>
      <c r="DB1028">
        <f t="shared" si="2609"/>
        <v>0</v>
      </c>
      <c r="DC1028">
        <f t="shared" si="2609"/>
        <v>0</v>
      </c>
      <c r="DD1028">
        <f t="shared" ref="DD1028:DM1034" si="2610">IF($C1028&lt;&gt;"",IF(AR1028&gt;0,1,0),0)</f>
        <v>0</v>
      </c>
      <c r="DE1028">
        <f t="shared" si="2610"/>
        <v>0</v>
      </c>
      <c r="DF1028">
        <f t="shared" si="2610"/>
        <v>0</v>
      </c>
      <c r="DG1028">
        <f t="shared" si="2610"/>
        <v>0</v>
      </c>
      <c r="DH1028">
        <f t="shared" si="2610"/>
        <v>0</v>
      </c>
      <c r="DI1028">
        <f t="shared" si="2610"/>
        <v>0</v>
      </c>
      <c r="DJ1028">
        <f t="shared" si="2610"/>
        <v>0</v>
      </c>
      <c r="DK1028">
        <f t="shared" si="2610"/>
        <v>0</v>
      </c>
      <c r="DL1028">
        <f t="shared" si="2610"/>
        <v>0</v>
      </c>
      <c r="DM1028">
        <f t="shared" si="2610"/>
        <v>0</v>
      </c>
      <c r="DN1028">
        <f t="shared" ref="DN1028:DW1034" si="2611">IF($C1028&lt;&gt;"",IF(BB1028&gt;0,1,0),0)</f>
        <v>0</v>
      </c>
      <c r="DO1028">
        <f t="shared" si="2611"/>
        <v>0</v>
      </c>
      <c r="DP1028">
        <f t="shared" si="2611"/>
        <v>0</v>
      </c>
      <c r="DQ1028">
        <f t="shared" si="2611"/>
        <v>0</v>
      </c>
      <c r="DR1028">
        <f t="shared" si="2611"/>
        <v>0</v>
      </c>
      <c r="DS1028">
        <f t="shared" si="2611"/>
        <v>0</v>
      </c>
      <c r="DT1028">
        <f t="shared" si="2611"/>
        <v>0</v>
      </c>
      <c r="DU1028">
        <f t="shared" si="2611"/>
        <v>0</v>
      </c>
      <c r="DV1028">
        <f t="shared" si="2611"/>
        <v>0</v>
      </c>
      <c r="DW1028">
        <f t="shared" si="2611"/>
        <v>0</v>
      </c>
      <c r="DX1028">
        <f t="shared" ref="DX1028:DZ1030" si="2612">IF($C1028&lt;&gt;"",IF(BL1027&gt;0,1,0),0)</f>
        <v>0</v>
      </c>
      <c r="DY1028">
        <f t="shared" si="2612"/>
        <v>0</v>
      </c>
      <c r="DZ1028">
        <f t="shared" si="2612"/>
        <v>0</v>
      </c>
    </row>
    <row r="1029" spans="1:130" ht="15.75">
      <c r="A1029" s="106"/>
      <c r="B1029" s="19" t="s">
        <v>202</v>
      </c>
      <c r="C1029" s="96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>
        <v>307</v>
      </c>
      <c r="BE1029" s="25"/>
      <c r="BF1029" s="18"/>
      <c r="BG1029" s="18"/>
      <c r="BH1029" s="18"/>
      <c r="BI1029" s="18">
        <v>1100</v>
      </c>
      <c r="BJ1029" s="118"/>
      <c r="BK1029" s="2"/>
      <c r="BL1029" s="118">
        <v>700</v>
      </c>
      <c r="BM1029" s="2"/>
      <c r="BN1029" s="118">
        <f>669+1500+2835</f>
        <v>5004</v>
      </c>
      <c r="BO1029" s="103"/>
      <c r="BP1029">
        <f t="shared" si="2606"/>
        <v>0</v>
      </c>
      <c r="BQ1029">
        <f t="shared" si="2606"/>
        <v>0</v>
      </c>
      <c r="BR1029">
        <f t="shared" si="2606"/>
        <v>0</v>
      </c>
      <c r="BS1029">
        <f t="shared" si="2606"/>
        <v>0</v>
      </c>
      <c r="BT1029">
        <f t="shared" si="2606"/>
        <v>0</v>
      </c>
      <c r="BU1029">
        <f t="shared" si="2606"/>
        <v>0</v>
      </c>
      <c r="BV1029">
        <f t="shared" si="2606"/>
        <v>0</v>
      </c>
      <c r="BW1029">
        <f t="shared" si="2606"/>
        <v>0</v>
      </c>
      <c r="BX1029">
        <f t="shared" si="2606"/>
        <v>0</v>
      </c>
      <c r="BY1029">
        <f t="shared" si="2606"/>
        <v>0</v>
      </c>
      <c r="BZ1029">
        <f t="shared" si="2607"/>
        <v>0</v>
      </c>
      <c r="CA1029">
        <f t="shared" si="2607"/>
        <v>0</v>
      </c>
      <c r="CB1029">
        <f t="shared" si="2607"/>
        <v>0</v>
      </c>
      <c r="CC1029">
        <f t="shared" si="2607"/>
        <v>0</v>
      </c>
      <c r="CD1029">
        <f t="shared" si="2607"/>
        <v>0</v>
      </c>
      <c r="CE1029">
        <f t="shared" si="2607"/>
        <v>0</v>
      </c>
      <c r="CF1029">
        <f t="shared" si="2607"/>
        <v>0</v>
      </c>
      <c r="CG1029">
        <f t="shared" si="2607"/>
        <v>0</v>
      </c>
      <c r="CH1029">
        <f t="shared" si="2607"/>
        <v>0</v>
      </c>
      <c r="CI1029">
        <f t="shared" si="2607"/>
        <v>0</v>
      </c>
      <c r="CJ1029">
        <f t="shared" si="2608"/>
        <v>0</v>
      </c>
      <c r="CK1029">
        <f t="shared" si="2608"/>
        <v>0</v>
      </c>
      <c r="CL1029">
        <f t="shared" si="2608"/>
        <v>0</v>
      </c>
      <c r="CM1029">
        <f t="shared" si="2608"/>
        <v>0</v>
      </c>
      <c r="CN1029">
        <f t="shared" si="2608"/>
        <v>0</v>
      </c>
      <c r="CO1029">
        <f t="shared" si="2608"/>
        <v>0</v>
      </c>
      <c r="CP1029">
        <f t="shared" si="2608"/>
        <v>0</v>
      </c>
      <c r="CQ1029">
        <f t="shared" si="2608"/>
        <v>0</v>
      </c>
      <c r="CR1029">
        <f t="shared" si="2608"/>
        <v>0</v>
      </c>
      <c r="CS1029">
        <f t="shared" si="2608"/>
        <v>0</v>
      </c>
      <c r="CT1029">
        <f t="shared" si="2609"/>
        <v>0</v>
      </c>
      <c r="CU1029">
        <f t="shared" si="2609"/>
        <v>0</v>
      </c>
      <c r="CV1029">
        <f t="shared" si="2609"/>
        <v>0</v>
      </c>
      <c r="CW1029">
        <f t="shared" si="2609"/>
        <v>0</v>
      </c>
      <c r="CX1029">
        <f t="shared" si="2609"/>
        <v>0</v>
      </c>
      <c r="CY1029">
        <f t="shared" si="2609"/>
        <v>0</v>
      </c>
      <c r="CZ1029">
        <f t="shared" si="2609"/>
        <v>0</v>
      </c>
      <c r="DA1029">
        <f t="shared" si="2609"/>
        <v>0</v>
      </c>
      <c r="DB1029">
        <f t="shared" si="2609"/>
        <v>0</v>
      </c>
      <c r="DC1029">
        <f t="shared" si="2609"/>
        <v>0</v>
      </c>
      <c r="DD1029">
        <f t="shared" si="2610"/>
        <v>0</v>
      </c>
      <c r="DE1029">
        <f t="shared" si="2610"/>
        <v>0</v>
      </c>
      <c r="DF1029">
        <f t="shared" si="2610"/>
        <v>0</v>
      </c>
      <c r="DG1029">
        <f t="shared" si="2610"/>
        <v>0</v>
      </c>
      <c r="DH1029">
        <f t="shared" si="2610"/>
        <v>0</v>
      </c>
      <c r="DI1029">
        <f t="shared" si="2610"/>
        <v>0</v>
      </c>
      <c r="DJ1029">
        <f t="shared" si="2610"/>
        <v>0</v>
      </c>
      <c r="DK1029">
        <f t="shared" si="2610"/>
        <v>0</v>
      </c>
      <c r="DL1029">
        <f t="shared" si="2610"/>
        <v>0</v>
      </c>
      <c r="DM1029">
        <f t="shared" si="2610"/>
        <v>0</v>
      </c>
      <c r="DN1029">
        <f t="shared" si="2611"/>
        <v>0</v>
      </c>
      <c r="DO1029">
        <f t="shared" si="2611"/>
        <v>0</v>
      </c>
      <c r="DP1029">
        <f t="shared" si="2611"/>
        <v>0</v>
      </c>
      <c r="DQ1029">
        <f t="shared" si="2611"/>
        <v>0</v>
      </c>
      <c r="DR1029">
        <f t="shared" si="2611"/>
        <v>0</v>
      </c>
      <c r="DS1029">
        <f t="shared" si="2611"/>
        <v>0</v>
      </c>
      <c r="DT1029">
        <f t="shared" si="2611"/>
        <v>0</v>
      </c>
      <c r="DU1029">
        <f t="shared" si="2611"/>
        <v>0</v>
      </c>
      <c r="DV1029">
        <f t="shared" si="2611"/>
        <v>0</v>
      </c>
      <c r="DW1029">
        <f t="shared" si="2611"/>
        <v>0</v>
      </c>
      <c r="DX1029">
        <f t="shared" si="2612"/>
        <v>0</v>
      </c>
      <c r="DY1029">
        <f t="shared" si="2612"/>
        <v>0</v>
      </c>
      <c r="DZ1029">
        <f t="shared" si="2612"/>
        <v>0</v>
      </c>
    </row>
    <row r="1030" spans="1:130">
      <c r="A1030" s="106"/>
      <c r="B1030" s="19" t="s">
        <v>3</v>
      </c>
      <c r="C1030" s="96"/>
      <c r="D1030" s="18">
        <v>0</v>
      </c>
      <c r="E1030" s="18">
        <v>0</v>
      </c>
      <c r="F1030" s="18">
        <v>0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18">
        <v>0</v>
      </c>
      <c r="N1030" s="18">
        <v>0</v>
      </c>
      <c r="O1030" s="18">
        <v>0</v>
      </c>
      <c r="P1030" s="18">
        <v>0</v>
      </c>
      <c r="Q1030" s="18">
        <v>0</v>
      </c>
      <c r="R1030" s="18">
        <v>0</v>
      </c>
      <c r="S1030" s="18">
        <v>0</v>
      </c>
      <c r="T1030" s="18">
        <v>0.255</v>
      </c>
      <c r="U1030" s="18">
        <v>0.28999999999999998</v>
      </c>
      <c r="V1030" s="18">
        <v>0</v>
      </c>
      <c r="W1030" s="18">
        <v>0</v>
      </c>
      <c r="X1030" s="18">
        <v>0</v>
      </c>
      <c r="Y1030" s="18">
        <v>0</v>
      </c>
      <c r="Z1030" s="18">
        <v>0</v>
      </c>
      <c r="AA1030" s="18">
        <v>0</v>
      </c>
      <c r="AB1030" s="18">
        <v>0</v>
      </c>
      <c r="AC1030" s="18">
        <v>0</v>
      </c>
      <c r="AD1030" s="18">
        <v>0</v>
      </c>
      <c r="AE1030" s="18">
        <v>0</v>
      </c>
      <c r="AF1030" s="18">
        <v>0</v>
      </c>
      <c r="AG1030" s="18">
        <v>0</v>
      </c>
      <c r="AH1030" s="18">
        <v>1.4982299999999999E-2</v>
      </c>
      <c r="AI1030" s="18">
        <v>0</v>
      </c>
      <c r="AJ1030" s="18">
        <v>0</v>
      </c>
      <c r="AK1030" s="18">
        <v>0</v>
      </c>
      <c r="AL1030" s="18">
        <v>1.5009999999999999</v>
      </c>
      <c r="AM1030" s="18">
        <v>9.5607645999999988</v>
      </c>
      <c r="AN1030" s="18">
        <v>45.249851</v>
      </c>
      <c r="AO1030" s="18">
        <v>48.366234499999997</v>
      </c>
      <c r="AP1030" s="18">
        <v>56.258773499999997</v>
      </c>
      <c r="AQ1030" s="18">
        <v>58.527767300000008</v>
      </c>
      <c r="AR1030" s="18">
        <v>51.084524099999996</v>
      </c>
      <c r="AS1030" s="18">
        <v>33.738053600000001</v>
      </c>
      <c r="AT1030" s="18">
        <v>32.717101599999999</v>
      </c>
      <c r="AU1030" s="18">
        <v>4.4418905000000004</v>
      </c>
      <c r="AV1030" s="18">
        <v>0</v>
      </c>
      <c r="AW1030" s="41" t="s">
        <v>16</v>
      </c>
      <c r="AX1030" s="18">
        <v>0</v>
      </c>
      <c r="AY1030" s="18">
        <v>1.3148685</v>
      </c>
      <c r="AZ1030" s="18">
        <v>7.9100879000000006</v>
      </c>
      <c r="BA1030" s="18">
        <v>1.9983399999999998E-2</v>
      </c>
      <c r="BB1030" s="18">
        <v>4.9331800000000002E-2</v>
      </c>
      <c r="BC1030" s="18">
        <v>7.6129199999999994E-2</v>
      </c>
      <c r="BD1030" s="18">
        <v>4.6178999999999998E-2</v>
      </c>
      <c r="BE1030" s="25">
        <v>12.4017374</v>
      </c>
      <c r="BF1030" s="18">
        <v>70.87152979999999</v>
      </c>
      <c r="BG1030" s="18">
        <v>76.030838200000005</v>
      </c>
      <c r="BH1030" s="18">
        <v>83.040507500000004</v>
      </c>
      <c r="BI1030" s="18">
        <v>34.438038799999994</v>
      </c>
      <c r="BJ1030" s="18">
        <v>20.854473199999997</v>
      </c>
      <c r="BK1030" s="34">
        <v>50.070914400000007</v>
      </c>
      <c r="BL1030" s="118">
        <v>129.1705231</v>
      </c>
      <c r="BM1030" s="118">
        <v>125.14807279999999</v>
      </c>
      <c r="BN1030" s="118">
        <f>8811+6239-4489-5004</f>
        <v>5557</v>
      </c>
      <c r="BO1030" s="103"/>
      <c r="BP1030">
        <f t="shared" si="2606"/>
        <v>0</v>
      </c>
      <c r="BQ1030">
        <f t="shared" si="2606"/>
        <v>0</v>
      </c>
      <c r="BR1030">
        <f t="shared" si="2606"/>
        <v>0</v>
      </c>
      <c r="BS1030">
        <f t="shared" si="2606"/>
        <v>0</v>
      </c>
      <c r="BT1030">
        <f t="shared" si="2606"/>
        <v>0</v>
      </c>
      <c r="BU1030">
        <f t="shared" si="2606"/>
        <v>0</v>
      </c>
      <c r="BV1030">
        <f t="shared" si="2606"/>
        <v>0</v>
      </c>
      <c r="BW1030">
        <f t="shared" si="2606"/>
        <v>0</v>
      </c>
      <c r="BX1030">
        <f t="shared" si="2606"/>
        <v>0</v>
      </c>
      <c r="BY1030">
        <f t="shared" si="2606"/>
        <v>0</v>
      </c>
      <c r="BZ1030">
        <f t="shared" si="2607"/>
        <v>0</v>
      </c>
      <c r="CA1030">
        <f t="shared" si="2607"/>
        <v>0</v>
      </c>
      <c r="CB1030">
        <f t="shared" si="2607"/>
        <v>0</v>
      </c>
      <c r="CC1030">
        <f t="shared" si="2607"/>
        <v>0</v>
      </c>
      <c r="CD1030">
        <f t="shared" si="2607"/>
        <v>0</v>
      </c>
      <c r="CE1030">
        <f t="shared" si="2607"/>
        <v>0</v>
      </c>
      <c r="CF1030">
        <f t="shared" si="2607"/>
        <v>0</v>
      </c>
      <c r="CG1030">
        <f t="shared" si="2607"/>
        <v>0</v>
      </c>
      <c r="CH1030">
        <f t="shared" si="2607"/>
        <v>0</v>
      </c>
      <c r="CI1030">
        <f t="shared" si="2607"/>
        <v>0</v>
      </c>
      <c r="CJ1030">
        <f t="shared" si="2608"/>
        <v>0</v>
      </c>
      <c r="CK1030">
        <f t="shared" si="2608"/>
        <v>0</v>
      </c>
      <c r="CL1030">
        <f t="shared" si="2608"/>
        <v>0</v>
      </c>
      <c r="CM1030">
        <f t="shared" si="2608"/>
        <v>0</v>
      </c>
      <c r="CN1030">
        <f t="shared" si="2608"/>
        <v>0</v>
      </c>
      <c r="CO1030">
        <f t="shared" si="2608"/>
        <v>0</v>
      </c>
      <c r="CP1030">
        <f t="shared" si="2608"/>
        <v>0</v>
      </c>
      <c r="CQ1030">
        <f t="shared" si="2608"/>
        <v>0</v>
      </c>
      <c r="CR1030">
        <f t="shared" si="2608"/>
        <v>0</v>
      </c>
      <c r="CS1030">
        <f t="shared" si="2608"/>
        <v>0</v>
      </c>
      <c r="CT1030">
        <f t="shared" si="2609"/>
        <v>0</v>
      </c>
      <c r="CU1030">
        <f t="shared" si="2609"/>
        <v>0</v>
      </c>
      <c r="CV1030">
        <f t="shared" si="2609"/>
        <v>0</v>
      </c>
      <c r="CW1030">
        <f t="shared" si="2609"/>
        <v>0</v>
      </c>
      <c r="CX1030">
        <f t="shared" si="2609"/>
        <v>0</v>
      </c>
      <c r="CY1030">
        <f t="shared" si="2609"/>
        <v>0</v>
      </c>
      <c r="CZ1030">
        <f t="shared" si="2609"/>
        <v>0</v>
      </c>
      <c r="DA1030">
        <f t="shared" si="2609"/>
        <v>0</v>
      </c>
      <c r="DB1030">
        <f t="shared" si="2609"/>
        <v>0</v>
      </c>
      <c r="DC1030">
        <f t="shared" si="2609"/>
        <v>0</v>
      </c>
      <c r="DD1030">
        <f t="shared" si="2610"/>
        <v>0</v>
      </c>
      <c r="DE1030">
        <f t="shared" si="2610"/>
        <v>0</v>
      </c>
      <c r="DF1030">
        <f t="shared" si="2610"/>
        <v>0</v>
      </c>
      <c r="DG1030">
        <f t="shared" si="2610"/>
        <v>0</v>
      </c>
      <c r="DH1030">
        <f t="shared" si="2610"/>
        <v>0</v>
      </c>
      <c r="DI1030">
        <f t="shared" si="2610"/>
        <v>0</v>
      </c>
      <c r="DJ1030">
        <f t="shared" si="2610"/>
        <v>0</v>
      </c>
      <c r="DK1030">
        <f t="shared" si="2610"/>
        <v>0</v>
      </c>
      <c r="DL1030">
        <f t="shared" si="2610"/>
        <v>0</v>
      </c>
      <c r="DM1030">
        <f t="shared" si="2610"/>
        <v>0</v>
      </c>
      <c r="DN1030">
        <f t="shared" si="2611"/>
        <v>0</v>
      </c>
      <c r="DO1030">
        <f t="shared" si="2611"/>
        <v>0</v>
      </c>
      <c r="DP1030">
        <f t="shared" si="2611"/>
        <v>0</v>
      </c>
      <c r="DQ1030">
        <f t="shared" si="2611"/>
        <v>0</v>
      </c>
      <c r="DR1030">
        <f t="shared" si="2611"/>
        <v>0</v>
      </c>
      <c r="DS1030">
        <f t="shared" si="2611"/>
        <v>0</v>
      </c>
      <c r="DT1030">
        <f t="shared" si="2611"/>
        <v>0</v>
      </c>
      <c r="DU1030">
        <f t="shared" si="2611"/>
        <v>0</v>
      </c>
      <c r="DV1030">
        <f t="shared" si="2611"/>
        <v>0</v>
      </c>
      <c r="DW1030">
        <f t="shared" si="2611"/>
        <v>0</v>
      </c>
      <c r="DX1030">
        <f t="shared" si="2612"/>
        <v>0</v>
      </c>
      <c r="DY1030">
        <f t="shared" si="2612"/>
        <v>0</v>
      </c>
      <c r="DZ1030">
        <f t="shared" si="2612"/>
        <v>0</v>
      </c>
    </row>
    <row r="1031" spans="1:130">
      <c r="A1031" s="106"/>
      <c r="B1031" s="19" t="s">
        <v>25</v>
      </c>
      <c r="C1031" s="96"/>
      <c r="D1031" s="18">
        <v>0</v>
      </c>
      <c r="E1031" s="18">
        <v>0</v>
      </c>
      <c r="F1031" s="18">
        <v>0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18">
        <v>0</v>
      </c>
      <c r="N1031" s="18">
        <v>0</v>
      </c>
      <c r="O1031" s="18">
        <v>0</v>
      </c>
      <c r="P1031" s="18">
        <v>0</v>
      </c>
      <c r="Q1031" s="18">
        <v>0</v>
      </c>
      <c r="R1031" s="18">
        <v>0</v>
      </c>
      <c r="S1031" s="18">
        <v>0</v>
      </c>
      <c r="T1031" s="18">
        <v>0</v>
      </c>
      <c r="U1031" s="18">
        <v>0</v>
      </c>
      <c r="V1031" s="18">
        <v>0</v>
      </c>
      <c r="W1031" s="18">
        <v>0</v>
      </c>
      <c r="X1031" s="18">
        <v>0</v>
      </c>
      <c r="Y1031" s="18">
        <v>0</v>
      </c>
      <c r="Z1031" s="18">
        <v>0</v>
      </c>
      <c r="AA1031" s="18">
        <v>0</v>
      </c>
      <c r="AB1031" s="18">
        <v>0</v>
      </c>
      <c r="AC1031" s="18">
        <v>0</v>
      </c>
      <c r="AD1031" s="18">
        <v>0</v>
      </c>
      <c r="AE1031" s="18">
        <v>0</v>
      </c>
      <c r="AF1031" s="18">
        <v>0</v>
      </c>
      <c r="AG1031" s="18">
        <v>0</v>
      </c>
      <c r="AH1031" s="18">
        <v>0</v>
      </c>
      <c r="AI1031" s="18">
        <v>0</v>
      </c>
      <c r="AJ1031" s="18">
        <v>0</v>
      </c>
      <c r="AK1031" s="18">
        <v>0</v>
      </c>
      <c r="AL1031" s="18">
        <v>0</v>
      </c>
      <c r="AM1031" s="18">
        <v>0</v>
      </c>
      <c r="AN1031" s="18">
        <v>0</v>
      </c>
      <c r="AO1031" s="18">
        <v>0</v>
      </c>
      <c r="AP1031" s="18">
        <v>0</v>
      </c>
      <c r="AQ1031" s="18">
        <v>0</v>
      </c>
      <c r="AR1031" s="18">
        <v>0</v>
      </c>
      <c r="AS1031" s="18">
        <v>0</v>
      </c>
      <c r="AT1031" s="18">
        <v>0</v>
      </c>
      <c r="AU1031" s="18">
        <v>0</v>
      </c>
      <c r="AV1031" s="18">
        <v>0</v>
      </c>
      <c r="AW1031" s="18">
        <v>0</v>
      </c>
      <c r="AX1031" s="18">
        <v>0</v>
      </c>
      <c r="AY1031" s="18">
        <v>0</v>
      </c>
      <c r="AZ1031" s="18">
        <v>0</v>
      </c>
      <c r="BA1031" s="18">
        <v>0</v>
      </c>
      <c r="BB1031" s="18">
        <v>0</v>
      </c>
      <c r="BC1031" s="18">
        <v>0</v>
      </c>
      <c r="BD1031" s="18">
        <v>0</v>
      </c>
      <c r="BE1031" s="25">
        <v>0</v>
      </c>
      <c r="BF1031" s="18">
        <v>0</v>
      </c>
      <c r="BG1031" s="18">
        <v>0</v>
      </c>
      <c r="BH1031" s="18">
        <v>0</v>
      </c>
      <c r="BI1031" s="18">
        <v>0</v>
      </c>
      <c r="BJ1031" s="18">
        <v>0</v>
      </c>
      <c r="BK1031" s="34">
        <v>0</v>
      </c>
      <c r="BL1031" s="118">
        <v>0</v>
      </c>
      <c r="BM1031" s="118">
        <v>0</v>
      </c>
      <c r="BN1031" s="118">
        <v>14050</v>
      </c>
      <c r="BO1031" s="103"/>
      <c r="BP1031">
        <f t="shared" si="2606"/>
        <v>0</v>
      </c>
      <c r="BQ1031">
        <f t="shared" si="2606"/>
        <v>0</v>
      </c>
      <c r="BR1031">
        <f t="shared" si="2606"/>
        <v>0</v>
      </c>
      <c r="BS1031">
        <f t="shared" si="2606"/>
        <v>0</v>
      </c>
      <c r="BT1031">
        <f t="shared" si="2606"/>
        <v>0</v>
      </c>
      <c r="BU1031">
        <f t="shared" si="2606"/>
        <v>0</v>
      </c>
      <c r="BV1031">
        <f t="shared" si="2606"/>
        <v>0</v>
      </c>
      <c r="BW1031">
        <f t="shared" si="2606"/>
        <v>0</v>
      </c>
      <c r="BX1031">
        <f t="shared" si="2606"/>
        <v>0</v>
      </c>
      <c r="BY1031">
        <f t="shared" si="2606"/>
        <v>0</v>
      </c>
      <c r="BZ1031">
        <f t="shared" si="2607"/>
        <v>0</v>
      </c>
      <c r="CA1031">
        <f t="shared" si="2607"/>
        <v>0</v>
      </c>
      <c r="CB1031">
        <f t="shared" si="2607"/>
        <v>0</v>
      </c>
      <c r="CC1031">
        <f t="shared" si="2607"/>
        <v>0</v>
      </c>
      <c r="CD1031">
        <f t="shared" si="2607"/>
        <v>0</v>
      </c>
      <c r="CE1031">
        <f t="shared" si="2607"/>
        <v>0</v>
      </c>
      <c r="CF1031">
        <f t="shared" si="2607"/>
        <v>0</v>
      </c>
      <c r="CG1031">
        <f t="shared" si="2607"/>
        <v>0</v>
      </c>
      <c r="CH1031">
        <f t="shared" si="2607"/>
        <v>0</v>
      </c>
      <c r="CI1031">
        <f t="shared" si="2607"/>
        <v>0</v>
      </c>
      <c r="CJ1031">
        <f t="shared" si="2608"/>
        <v>0</v>
      </c>
      <c r="CK1031">
        <f t="shared" si="2608"/>
        <v>0</v>
      </c>
      <c r="CL1031">
        <f t="shared" si="2608"/>
        <v>0</v>
      </c>
      <c r="CM1031">
        <f t="shared" si="2608"/>
        <v>0</v>
      </c>
      <c r="CN1031">
        <f t="shared" si="2608"/>
        <v>0</v>
      </c>
      <c r="CO1031">
        <f t="shared" si="2608"/>
        <v>0</v>
      </c>
      <c r="CP1031">
        <f t="shared" si="2608"/>
        <v>0</v>
      </c>
      <c r="CQ1031">
        <f t="shared" si="2608"/>
        <v>0</v>
      </c>
      <c r="CR1031">
        <f t="shared" si="2608"/>
        <v>0</v>
      </c>
      <c r="CS1031">
        <f t="shared" si="2608"/>
        <v>0</v>
      </c>
      <c r="CT1031">
        <f t="shared" si="2609"/>
        <v>0</v>
      </c>
      <c r="CU1031">
        <f t="shared" si="2609"/>
        <v>0</v>
      </c>
      <c r="CV1031">
        <f t="shared" si="2609"/>
        <v>0</v>
      </c>
      <c r="CW1031">
        <f t="shared" si="2609"/>
        <v>0</v>
      </c>
      <c r="CX1031">
        <f t="shared" si="2609"/>
        <v>0</v>
      </c>
      <c r="CY1031">
        <f t="shared" si="2609"/>
        <v>0</v>
      </c>
      <c r="CZ1031">
        <f t="shared" si="2609"/>
        <v>0</v>
      </c>
      <c r="DA1031">
        <f t="shared" si="2609"/>
        <v>0</v>
      </c>
      <c r="DB1031">
        <f t="shared" si="2609"/>
        <v>0</v>
      </c>
      <c r="DC1031">
        <f t="shared" si="2609"/>
        <v>0</v>
      </c>
      <c r="DD1031">
        <f t="shared" si="2610"/>
        <v>0</v>
      </c>
      <c r="DE1031">
        <f t="shared" si="2610"/>
        <v>0</v>
      </c>
      <c r="DF1031">
        <f t="shared" si="2610"/>
        <v>0</v>
      </c>
      <c r="DG1031">
        <f t="shared" si="2610"/>
        <v>0</v>
      </c>
      <c r="DH1031">
        <f t="shared" si="2610"/>
        <v>0</v>
      </c>
      <c r="DI1031">
        <f t="shared" si="2610"/>
        <v>0</v>
      </c>
      <c r="DJ1031">
        <f t="shared" si="2610"/>
        <v>0</v>
      </c>
      <c r="DK1031">
        <f t="shared" si="2610"/>
        <v>0</v>
      </c>
      <c r="DL1031">
        <f t="shared" si="2610"/>
        <v>0</v>
      </c>
      <c r="DM1031">
        <f t="shared" si="2610"/>
        <v>0</v>
      </c>
      <c r="DN1031">
        <f t="shared" si="2611"/>
        <v>0</v>
      </c>
      <c r="DO1031">
        <f t="shared" si="2611"/>
        <v>0</v>
      </c>
      <c r="DP1031">
        <f t="shared" si="2611"/>
        <v>0</v>
      </c>
      <c r="DQ1031">
        <f t="shared" si="2611"/>
        <v>0</v>
      </c>
      <c r="DR1031">
        <f t="shared" si="2611"/>
        <v>0</v>
      </c>
      <c r="DS1031">
        <f t="shared" si="2611"/>
        <v>0</v>
      </c>
      <c r="DT1031">
        <f t="shared" si="2611"/>
        <v>0</v>
      </c>
      <c r="DU1031">
        <f t="shared" si="2611"/>
        <v>0</v>
      </c>
      <c r="DV1031">
        <f t="shared" si="2611"/>
        <v>0</v>
      </c>
      <c r="DW1031">
        <f t="shared" si="2611"/>
        <v>0</v>
      </c>
      <c r="DX1031">
        <f>IF($C1031&lt;&gt;"",IF(BL1031&gt;0,1,0),0)</f>
        <v>0</v>
      </c>
      <c r="DY1031">
        <f>IF($C1031&lt;&gt;"",IF(BM1031&gt;0,1,0),0)</f>
        <v>0</v>
      </c>
      <c r="DZ1031">
        <f>IF($C1031&lt;&gt;"",IF(BN1031&gt;0,1,0),0)</f>
        <v>0</v>
      </c>
    </row>
    <row r="1032" spans="1:130">
      <c r="A1032" s="106"/>
      <c r="B1032" s="19" t="s">
        <v>205</v>
      </c>
      <c r="C1032" s="96"/>
      <c r="D1032" s="18">
        <v>0</v>
      </c>
      <c r="E1032" s="18">
        <v>0</v>
      </c>
      <c r="F1032" s="18">
        <v>0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18">
        <v>0</v>
      </c>
      <c r="N1032" s="18">
        <v>0</v>
      </c>
      <c r="O1032" s="18">
        <v>1.9329408000000001</v>
      </c>
      <c r="P1032" s="18">
        <v>0.37804409999999999</v>
      </c>
      <c r="Q1032" s="18">
        <v>0.21141119999999999</v>
      </c>
      <c r="R1032" s="18">
        <v>0.20901649999999999</v>
      </c>
      <c r="S1032" s="18">
        <v>1.8211499999999999E-2</v>
      </c>
      <c r="T1032" s="18">
        <v>0.29607059999999996</v>
      </c>
      <c r="U1032" s="18">
        <v>1.9060000000000001E-2</v>
      </c>
      <c r="V1032" s="18">
        <v>0</v>
      </c>
      <c r="W1032" s="18">
        <v>0</v>
      </c>
      <c r="X1032" s="18">
        <v>0</v>
      </c>
      <c r="Y1032" s="18">
        <v>0</v>
      </c>
      <c r="Z1032" s="18">
        <v>0</v>
      </c>
      <c r="AA1032" s="18">
        <v>0</v>
      </c>
      <c r="AB1032" s="18">
        <v>0</v>
      </c>
      <c r="AC1032" s="18">
        <v>0</v>
      </c>
      <c r="AD1032" s="18">
        <v>0</v>
      </c>
      <c r="AE1032" s="18">
        <v>0</v>
      </c>
      <c r="AF1032" s="18">
        <v>3.7981737</v>
      </c>
      <c r="AG1032" s="18">
        <v>6.6643429000000003</v>
      </c>
      <c r="AH1032" s="18">
        <v>10.669642899999999</v>
      </c>
      <c r="AI1032" s="18">
        <v>15.593109700000001</v>
      </c>
      <c r="AJ1032" s="18">
        <v>22.699506499999998</v>
      </c>
      <c r="AK1032" s="18">
        <v>33.014619000000003</v>
      </c>
      <c r="AL1032" s="18">
        <v>41.6108081</v>
      </c>
      <c r="AM1032" s="18">
        <v>74.539412400000003</v>
      </c>
      <c r="AN1032" s="18">
        <v>233.59826759999999</v>
      </c>
      <c r="AO1032" s="18">
        <v>239.44029010000003</v>
      </c>
      <c r="AP1032" s="18">
        <v>288.88079049999999</v>
      </c>
      <c r="AQ1032" s="18">
        <v>335.05362370000006</v>
      </c>
      <c r="AR1032" s="18">
        <v>285.68260810000004</v>
      </c>
      <c r="AS1032" s="18">
        <v>247.07940149999999</v>
      </c>
      <c r="AT1032" s="18">
        <v>268.78522860000004</v>
      </c>
      <c r="AU1032" s="18">
        <v>0</v>
      </c>
      <c r="AV1032" s="18">
        <v>0</v>
      </c>
      <c r="AW1032" s="18">
        <v>2.35</v>
      </c>
      <c r="AX1032" s="18">
        <v>0</v>
      </c>
      <c r="AY1032" s="18">
        <v>0</v>
      </c>
      <c r="AZ1032" s="18">
        <v>0</v>
      </c>
      <c r="BA1032" s="18">
        <v>1.26436E-2</v>
      </c>
      <c r="BB1032" s="18">
        <v>8.0086000000000011E-3</v>
      </c>
      <c r="BC1032" s="18">
        <v>5.10696E-2</v>
      </c>
      <c r="BD1032" s="18">
        <v>0</v>
      </c>
      <c r="BE1032" s="25">
        <v>0.47323180000000004</v>
      </c>
      <c r="BF1032" s="18">
        <v>44.289141000000001</v>
      </c>
      <c r="BG1032" s="18">
        <v>0.77894050000000004</v>
      </c>
      <c r="BH1032" s="118">
        <v>60.915759100000002</v>
      </c>
      <c r="BI1032" s="18">
        <v>160.4341608</v>
      </c>
      <c r="BJ1032" s="18">
        <v>167.9346056</v>
      </c>
      <c r="BK1032" s="34">
        <v>178.40488780000001</v>
      </c>
      <c r="BL1032" s="118">
        <v>201.3008648</v>
      </c>
      <c r="BM1032" s="118">
        <v>185.233069</v>
      </c>
      <c r="BN1032" s="118">
        <v>1381</v>
      </c>
      <c r="BO1032" s="103"/>
      <c r="BP1032">
        <f t="shared" si="2606"/>
        <v>0</v>
      </c>
      <c r="BQ1032">
        <f t="shared" si="2606"/>
        <v>0</v>
      </c>
      <c r="BR1032">
        <f t="shared" si="2606"/>
        <v>0</v>
      </c>
      <c r="BS1032">
        <f t="shared" si="2606"/>
        <v>0</v>
      </c>
      <c r="BT1032">
        <f t="shared" si="2606"/>
        <v>0</v>
      </c>
      <c r="BU1032">
        <f t="shared" si="2606"/>
        <v>0</v>
      </c>
      <c r="BV1032">
        <f t="shared" si="2606"/>
        <v>0</v>
      </c>
      <c r="BW1032">
        <f t="shared" si="2606"/>
        <v>0</v>
      </c>
      <c r="BX1032">
        <f t="shared" si="2606"/>
        <v>0</v>
      </c>
      <c r="BY1032">
        <f t="shared" si="2606"/>
        <v>0</v>
      </c>
      <c r="BZ1032">
        <f t="shared" si="2607"/>
        <v>0</v>
      </c>
      <c r="CA1032">
        <f t="shared" si="2607"/>
        <v>0</v>
      </c>
      <c r="CB1032">
        <f t="shared" si="2607"/>
        <v>0</v>
      </c>
      <c r="CC1032">
        <f t="shared" si="2607"/>
        <v>0</v>
      </c>
      <c r="CD1032">
        <f t="shared" si="2607"/>
        <v>0</v>
      </c>
      <c r="CE1032">
        <f t="shared" si="2607"/>
        <v>0</v>
      </c>
      <c r="CF1032">
        <f t="shared" si="2607"/>
        <v>0</v>
      </c>
      <c r="CG1032">
        <f t="shared" si="2607"/>
        <v>0</v>
      </c>
      <c r="CH1032">
        <f t="shared" si="2607"/>
        <v>0</v>
      </c>
      <c r="CI1032">
        <f t="shared" si="2607"/>
        <v>0</v>
      </c>
      <c r="CJ1032">
        <f t="shared" si="2608"/>
        <v>0</v>
      </c>
      <c r="CK1032">
        <f t="shared" si="2608"/>
        <v>0</v>
      </c>
      <c r="CL1032">
        <f t="shared" si="2608"/>
        <v>0</v>
      </c>
      <c r="CM1032">
        <f t="shared" si="2608"/>
        <v>0</v>
      </c>
      <c r="CN1032">
        <f t="shared" si="2608"/>
        <v>0</v>
      </c>
      <c r="CO1032">
        <f t="shared" si="2608"/>
        <v>0</v>
      </c>
      <c r="CP1032">
        <f t="shared" si="2608"/>
        <v>0</v>
      </c>
      <c r="CQ1032">
        <f t="shared" si="2608"/>
        <v>0</v>
      </c>
      <c r="CR1032">
        <f t="shared" si="2608"/>
        <v>0</v>
      </c>
      <c r="CS1032">
        <f t="shared" si="2608"/>
        <v>0</v>
      </c>
      <c r="CT1032">
        <f t="shared" si="2609"/>
        <v>0</v>
      </c>
      <c r="CU1032">
        <f t="shared" si="2609"/>
        <v>0</v>
      </c>
      <c r="CV1032">
        <f t="shared" si="2609"/>
        <v>0</v>
      </c>
      <c r="CW1032">
        <f t="shared" si="2609"/>
        <v>0</v>
      </c>
      <c r="CX1032">
        <f t="shared" si="2609"/>
        <v>0</v>
      </c>
      <c r="CY1032">
        <f t="shared" si="2609"/>
        <v>0</v>
      </c>
      <c r="CZ1032">
        <f t="shared" si="2609"/>
        <v>0</v>
      </c>
      <c r="DA1032">
        <f t="shared" si="2609"/>
        <v>0</v>
      </c>
      <c r="DB1032">
        <f t="shared" si="2609"/>
        <v>0</v>
      </c>
      <c r="DC1032">
        <f t="shared" si="2609"/>
        <v>0</v>
      </c>
      <c r="DD1032">
        <f t="shared" si="2610"/>
        <v>0</v>
      </c>
      <c r="DE1032">
        <f t="shared" si="2610"/>
        <v>0</v>
      </c>
      <c r="DF1032">
        <f t="shared" si="2610"/>
        <v>0</v>
      </c>
      <c r="DG1032">
        <f t="shared" si="2610"/>
        <v>0</v>
      </c>
      <c r="DH1032">
        <f t="shared" si="2610"/>
        <v>0</v>
      </c>
      <c r="DI1032">
        <f t="shared" si="2610"/>
        <v>0</v>
      </c>
      <c r="DJ1032">
        <f t="shared" si="2610"/>
        <v>0</v>
      </c>
      <c r="DK1032">
        <f t="shared" si="2610"/>
        <v>0</v>
      </c>
      <c r="DL1032">
        <f t="shared" si="2610"/>
        <v>0</v>
      </c>
      <c r="DM1032">
        <f t="shared" si="2610"/>
        <v>0</v>
      </c>
      <c r="DN1032">
        <f t="shared" si="2611"/>
        <v>0</v>
      </c>
      <c r="DO1032">
        <f t="shared" si="2611"/>
        <v>0</v>
      </c>
      <c r="DP1032">
        <f t="shared" si="2611"/>
        <v>0</v>
      </c>
      <c r="DQ1032">
        <f t="shared" si="2611"/>
        <v>0</v>
      </c>
      <c r="DR1032">
        <f t="shared" si="2611"/>
        <v>0</v>
      </c>
      <c r="DS1032">
        <f t="shared" si="2611"/>
        <v>0</v>
      </c>
      <c r="DT1032">
        <f t="shared" si="2611"/>
        <v>0</v>
      </c>
      <c r="DU1032">
        <f t="shared" si="2611"/>
        <v>0</v>
      </c>
      <c r="DV1032">
        <f t="shared" si="2611"/>
        <v>0</v>
      </c>
      <c r="DW1032">
        <f t="shared" si="2611"/>
        <v>0</v>
      </c>
      <c r="DX1032">
        <f>IF($C1032&lt;&gt;"",IF(BL1030&gt;0,1,0),0)</f>
        <v>0</v>
      </c>
      <c r="DY1032">
        <f>IF($C1032&lt;&gt;"",IF(BM1030&gt;0,1,0),0)</f>
        <v>0</v>
      </c>
      <c r="DZ1032">
        <f>IF($C1032&lt;&gt;"",IF(BN1030&gt;0,1,0),0)</f>
        <v>0</v>
      </c>
    </row>
    <row r="1033" spans="1:130">
      <c r="A1033" s="106"/>
      <c r="B1033" s="55" t="s">
        <v>21</v>
      </c>
      <c r="C1033" s="96"/>
      <c r="D1033" s="18">
        <v>0</v>
      </c>
      <c r="E1033" s="18">
        <v>0</v>
      </c>
      <c r="F1033" s="18">
        <v>0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18">
        <v>0</v>
      </c>
      <c r="N1033" s="18">
        <v>0</v>
      </c>
      <c r="O1033" s="18">
        <v>0</v>
      </c>
      <c r="P1033" s="18">
        <v>0</v>
      </c>
      <c r="Q1033" s="18">
        <v>0</v>
      </c>
      <c r="R1033" s="18">
        <v>0</v>
      </c>
      <c r="S1033" s="18">
        <v>0</v>
      </c>
      <c r="T1033" s="18">
        <v>0</v>
      </c>
      <c r="U1033" s="18">
        <v>0</v>
      </c>
      <c r="V1033" s="18">
        <v>0</v>
      </c>
      <c r="W1033" s="18">
        <v>0</v>
      </c>
      <c r="X1033" s="18">
        <v>0</v>
      </c>
      <c r="Y1033" s="18">
        <v>0</v>
      </c>
      <c r="Z1033" s="18">
        <v>0</v>
      </c>
      <c r="AA1033" s="18">
        <v>0</v>
      </c>
      <c r="AB1033" s="18">
        <v>0</v>
      </c>
      <c r="AC1033" s="18">
        <v>0</v>
      </c>
      <c r="AD1033" s="18">
        <v>0</v>
      </c>
      <c r="AE1033" s="18">
        <v>0</v>
      </c>
      <c r="AF1033" s="18">
        <v>0</v>
      </c>
      <c r="AG1033" s="18">
        <v>0</v>
      </c>
      <c r="AH1033" s="18">
        <v>0</v>
      </c>
      <c r="AI1033" s="18">
        <v>0</v>
      </c>
      <c r="AJ1033" s="18">
        <v>0</v>
      </c>
      <c r="AK1033" s="18">
        <v>0</v>
      </c>
      <c r="AL1033" s="18">
        <v>0</v>
      </c>
      <c r="AM1033" s="18">
        <v>0</v>
      </c>
      <c r="AN1033" s="18">
        <v>153.6</v>
      </c>
      <c r="AO1033" s="18">
        <v>0</v>
      </c>
      <c r="AP1033" s="18">
        <v>0</v>
      </c>
      <c r="AQ1033" s="18">
        <v>0</v>
      </c>
      <c r="AR1033" s="18">
        <v>0</v>
      </c>
      <c r="AS1033" s="18">
        <v>0</v>
      </c>
      <c r="AT1033" s="18">
        <v>0</v>
      </c>
      <c r="AU1033" s="18">
        <v>0</v>
      </c>
      <c r="AV1033" s="18">
        <v>0</v>
      </c>
      <c r="AW1033" s="18">
        <v>0</v>
      </c>
      <c r="AX1033" s="18">
        <v>0</v>
      </c>
      <c r="AY1033" s="18">
        <v>0</v>
      </c>
      <c r="AZ1033" s="18">
        <v>0</v>
      </c>
      <c r="BA1033" s="18">
        <v>0</v>
      </c>
      <c r="BB1033" s="18">
        <v>0</v>
      </c>
      <c r="BC1033" s="18">
        <v>0</v>
      </c>
      <c r="BD1033" s="18">
        <v>0</v>
      </c>
      <c r="BE1033" s="25">
        <v>0</v>
      </c>
      <c r="BF1033" s="18">
        <v>0</v>
      </c>
      <c r="BG1033" s="18">
        <v>0</v>
      </c>
      <c r="BH1033" s="118">
        <v>0</v>
      </c>
      <c r="BI1033" s="18">
        <v>0</v>
      </c>
      <c r="BJ1033" s="118">
        <v>0</v>
      </c>
      <c r="BK1033" s="118">
        <v>0</v>
      </c>
      <c r="BL1033" s="118">
        <v>0</v>
      </c>
      <c r="BM1033" s="118">
        <v>0</v>
      </c>
      <c r="BN1033" s="118">
        <v>0</v>
      </c>
      <c r="BO1033" s="103"/>
      <c r="BP1033">
        <f t="shared" si="2606"/>
        <v>0</v>
      </c>
      <c r="BQ1033">
        <f t="shared" si="2606"/>
        <v>0</v>
      </c>
      <c r="BR1033">
        <f t="shared" si="2606"/>
        <v>0</v>
      </c>
      <c r="BS1033">
        <f t="shared" si="2606"/>
        <v>0</v>
      </c>
      <c r="BT1033">
        <f t="shared" si="2606"/>
        <v>0</v>
      </c>
      <c r="BU1033">
        <f t="shared" si="2606"/>
        <v>0</v>
      </c>
      <c r="BV1033">
        <f t="shared" si="2606"/>
        <v>0</v>
      </c>
      <c r="BW1033">
        <f t="shared" si="2606"/>
        <v>0</v>
      </c>
      <c r="BX1033">
        <f t="shared" si="2606"/>
        <v>0</v>
      </c>
      <c r="BY1033">
        <f t="shared" si="2606"/>
        <v>0</v>
      </c>
      <c r="BZ1033">
        <f t="shared" si="2607"/>
        <v>0</v>
      </c>
      <c r="CA1033">
        <f t="shared" si="2607"/>
        <v>0</v>
      </c>
      <c r="CB1033">
        <f t="shared" si="2607"/>
        <v>0</v>
      </c>
      <c r="CC1033">
        <f t="shared" si="2607"/>
        <v>0</v>
      </c>
      <c r="CD1033">
        <f t="shared" si="2607"/>
        <v>0</v>
      </c>
      <c r="CE1033">
        <f t="shared" si="2607"/>
        <v>0</v>
      </c>
      <c r="CF1033">
        <f t="shared" si="2607"/>
        <v>0</v>
      </c>
      <c r="CG1033">
        <f t="shared" si="2607"/>
        <v>0</v>
      </c>
      <c r="CH1033">
        <f t="shared" si="2607"/>
        <v>0</v>
      </c>
      <c r="CI1033">
        <f t="shared" si="2607"/>
        <v>0</v>
      </c>
      <c r="CJ1033">
        <f t="shared" si="2608"/>
        <v>0</v>
      </c>
      <c r="CK1033">
        <f t="shared" si="2608"/>
        <v>0</v>
      </c>
      <c r="CL1033">
        <f t="shared" si="2608"/>
        <v>0</v>
      </c>
      <c r="CM1033">
        <f t="shared" si="2608"/>
        <v>0</v>
      </c>
      <c r="CN1033">
        <f t="shared" si="2608"/>
        <v>0</v>
      </c>
      <c r="CO1033">
        <f t="shared" si="2608"/>
        <v>0</v>
      </c>
      <c r="CP1033">
        <f t="shared" si="2608"/>
        <v>0</v>
      </c>
      <c r="CQ1033">
        <f t="shared" si="2608"/>
        <v>0</v>
      </c>
      <c r="CR1033">
        <f t="shared" si="2608"/>
        <v>0</v>
      </c>
      <c r="CS1033">
        <f t="shared" si="2608"/>
        <v>0</v>
      </c>
      <c r="CT1033">
        <f t="shared" si="2609"/>
        <v>0</v>
      </c>
      <c r="CU1033">
        <f t="shared" si="2609"/>
        <v>0</v>
      </c>
      <c r="CV1033">
        <f t="shared" si="2609"/>
        <v>0</v>
      </c>
      <c r="CW1033">
        <f t="shared" si="2609"/>
        <v>0</v>
      </c>
      <c r="CX1033">
        <f t="shared" si="2609"/>
        <v>0</v>
      </c>
      <c r="CY1033">
        <f t="shared" si="2609"/>
        <v>0</v>
      </c>
      <c r="CZ1033">
        <f t="shared" si="2609"/>
        <v>0</v>
      </c>
      <c r="DA1033">
        <f t="shared" si="2609"/>
        <v>0</v>
      </c>
      <c r="DB1033">
        <f t="shared" si="2609"/>
        <v>0</v>
      </c>
      <c r="DC1033">
        <f t="shared" si="2609"/>
        <v>0</v>
      </c>
      <c r="DD1033">
        <f t="shared" si="2610"/>
        <v>0</v>
      </c>
      <c r="DE1033">
        <f t="shared" si="2610"/>
        <v>0</v>
      </c>
      <c r="DF1033">
        <f t="shared" si="2610"/>
        <v>0</v>
      </c>
      <c r="DG1033">
        <f t="shared" si="2610"/>
        <v>0</v>
      </c>
      <c r="DH1033">
        <f t="shared" si="2610"/>
        <v>0</v>
      </c>
      <c r="DI1033">
        <f t="shared" si="2610"/>
        <v>0</v>
      </c>
      <c r="DJ1033">
        <f t="shared" si="2610"/>
        <v>0</v>
      </c>
      <c r="DK1033">
        <f t="shared" si="2610"/>
        <v>0</v>
      </c>
      <c r="DL1033">
        <f t="shared" si="2610"/>
        <v>0</v>
      </c>
      <c r="DM1033">
        <f t="shared" si="2610"/>
        <v>0</v>
      </c>
      <c r="DN1033">
        <f t="shared" si="2611"/>
        <v>0</v>
      </c>
      <c r="DO1033">
        <f t="shared" si="2611"/>
        <v>0</v>
      </c>
      <c r="DP1033">
        <f t="shared" si="2611"/>
        <v>0</v>
      </c>
      <c r="DQ1033">
        <f t="shared" si="2611"/>
        <v>0</v>
      </c>
      <c r="DR1033">
        <f t="shared" si="2611"/>
        <v>0</v>
      </c>
      <c r="DS1033">
        <f t="shared" si="2611"/>
        <v>0</v>
      </c>
      <c r="DT1033">
        <f t="shared" si="2611"/>
        <v>0</v>
      </c>
      <c r="DU1033">
        <f t="shared" si="2611"/>
        <v>0</v>
      </c>
      <c r="DV1033">
        <f t="shared" si="2611"/>
        <v>0</v>
      </c>
      <c r="DW1033">
        <f t="shared" si="2611"/>
        <v>0</v>
      </c>
      <c r="DX1033">
        <f>IF($C1033&lt;&gt;"",IF(BL1032&gt;0,1,0),0)</f>
        <v>0</v>
      </c>
      <c r="DY1033">
        <f>IF($C1033&lt;&gt;"",IF(BM1032&gt;0,1,0),0)</f>
        <v>0</v>
      </c>
      <c r="DZ1033">
        <f>IF($C1033&lt;&gt;"",IF(BN1032&gt;0,1,0),0)</f>
        <v>0</v>
      </c>
    </row>
    <row r="1034" spans="1:130">
      <c r="A1034" s="106"/>
      <c r="B1034" s="55" t="s">
        <v>210</v>
      </c>
      <c r="C1034" s="96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  <c r="AD1034" s="18"/>
      <c r="AE1034" s="18"/>
      <c r="AF1034" s="18"/>
      <c r="AG1034" s="18">
        <v>18.723994452149793</v>
      </c>
      <c r="AH1034" s="18">
        <v>0</v>
      </c>
      <c r="AI1034" s="18">
        <v>0</v>
      </c>
      <c r="AJ1034" s="18">
        <v>0</v>
      </c>
      <c r="AK1034" s="18">
        <v>0</v>
      </c>
      <c r="AL1034" s="18">
        <v>0</v>
      </c>
      <c r="AM1034" s="18">
        <v>0</v>
      </c>
      <c r="AN1034" s="18">
        <v>0</v>
      </c>
      <c r="AO1034" s="18">
        <v>0</v>
      </c>
      <c r="AP1034" s="18">
        <v>0</v>
      </c>
      <c r="AQ1034" s="18">
        <v>0</v>
      </c>
      <c r="AR1034" s="18">
        <v>0</v>
      </c>
      <c r="AS1034" s="18">
        <v>0</v>
      </c>
      <c r="AT1034" s="18">
        <v>0</v>
      </c>
      <c r="AU1034" s="18">
        <v>0</v>
      </c>
      <c r="AV1034" s="18">
        <v>0</v>
      </c>
      <c r="AW1034" s="18">
        <v>0</v>
      </c>
      <c r="AX1034" s="18">
        <v>0</v>
      </c>
      <c r="AY1034" s="18">
        <v>0</v>
      </c>
      <c r="AZ1034" s="18">
        <v>0</v>
      </c>
      <c r="BA1034" s="18">
        <v>0</v>
      </c>
      <c r="BB1034" s="18">
        <v>0</v>
      </c>
      <c r="BC1034" s="18">
        <v>0</v>
      </c>
      <c r="BD1034" s="18">
        <v>0</v>
      </c>
      <c r="BE1034" s="25">
        <v>0</v>
      </c>
      <c r="BF1034" s="18">
        <v>0</v>
      </c>
      <c r="BG1034" s="18">
        <v>410.0678733031674</v>
      </c>
      <c r="BH1034" s="118">
        <v>0</v>
      </c>
      <c r="BI1034" s="18">
        <v>0</v>
      </c>
      <c r="BJ1034" s="118">
        <v>533</v>
      </c>
      <c r="BK1034" s="118">
        <v>1876.6</v>
      </c>
      <c r="BL1034" s="118">
        <v>1824.2</v>
      </c>
      <c r="BM1034" s="118">
        <v>534</v>
      </c>
      <c r="BN1034" s="118">
        <v>163.2519794302506</v>
      </c>
      <c r="BO1034" s="103"/>
      <c r="BP1034">
        <f t="shared" si="2606"/>
        <v>0</v>
      </c>
      <c r="BQ1034">
        <f t="shared" si="2606"/>
        <v>0</v>
      </c>
      <c r="BR1034">
        <f t="shared" si="2606"/>
        <v>0</v>
      </c>
      <c r="BS1034">
        <f t="shared" si="2606"/>
        <v>0</v>
      </c>
      <c r="BT1034">
        <f t="shared" si="2606"/>
        <v>0</v>
      </c>
      <c r="BU1034">
        <f t="shared" si="2606"/>
        <v>0</v>
      </c>
      <c r="BV1034">
        <f t="shared" si="2606"/>
        <v>0</v>
      </c>
      <c r="BW1034">
        <f t="shared" si="2606"/>
        <v>0</v>
      </c>
      <c r="BX1034">
        <f t="shared" si="2606"/>
        <v>0</v>
      </c>
      <c r="BY1034">
        <f t="shared" si="2606"/>
        <v>0</v>
      </c>
      <c r="BZ1034">
        <f t="shared" si="2607"/>
        <v>0</v>
      </c>
      <c r="CA1034">
        <f t="shared" si="2607"/>
        <v>0</v>
      </c>
      <c r="CB1034">
        <f t="shared" si="2607"/>
        <v>0</v>
      </c>
      <c r="CC1034">
        <f t="shared" si="2607"/>
        <v>0</v>
      </c>
      <c r="CD1034">
        <f t="shared" si="2607"/>
        <v>0</v>
      </c>
      <c r="CE1034">
        <f t="shared" si="2607"/>
        <v>0</v>
      </c>
      <c r="CF1034">
        <f t="shared" si="2607"/>
        <v>0</v>
      </c>
      <c r="CG1034">
        <f t="shared" si="2607"/>
        <v>0</v>
      </c>
      <c r="CH1034">
        <f t="shared" si="2607"/>
        <v>0</v>
      </c>
      <c r="CI1034">
        <f t="shared" si="2607"/>
        <v>0</v>
      </c>
      <c r="CJ1034">
        <f t="shared" si="2608"/>
        <v>0</v>
      </c>
      <c r="CK1034">
        <f t="shared" si="2608"/>
        <v>0</v>
      </c>
      <c r="CL1034">
        <f t="shared" si="2608"/>
        <v>0</v>
      </c>
      <c r="CM1034">
        <f t="shared" si="2608"/>
        <v>0</v>
      </c>
      <c r="CN1034">
        <f t="shared" si="2608"/>
        <v>0</v>
      </c>
      <c r="CO1034">
        <f t="shared" si="2608"/>
        <v>0</v>
      </c>
      <c r="CP1034">
        <f t="shared" si="2608"/>
        <v>0</v>
      </c>
      <c r="CQ1034">
        <f t="shared" si="2608"/>
        <v>0</v>
      </c>
      <c r="CR1034">
        <f t="shared" si="2608"/>
        <v>0</v>
      </c>
      <c r="CS1034">
        <f t="shared" si="2608"/>
        <v>0</v>
      </c>
      <c r="CT1034">
        <f t="shared" si="2609"/>
        <v>0</v>
      </c>
      <c r="CU1034">
        <f t="shared" si="2609"/>
        <v>0</v>
      </c>
      <c r="CV1034">
        <f t="shared" si="2609"/>
        <v>0</v>
      </c>
      <c r="CW1034">
        <f t="shared" si="2609"/>
        <v>0</v>
      </c>
      <c r="CX1034">
        <f t="shared" si="2609"/>
        <v>0</v>
      </c>
      <c r="CY1034">
        <f t="shared" si="2609"/>
        <v>0</v>
      </c>
      <c r="CZ1034">
        <f t="shared" si="2609"/>
        <v>0</v>
      </c>
      <c r="DA1034">
        <f t="shared" si="2609"/>
        <v>0</v>
      </c>
      <c r="DB1034">
        <f t="shared" si="2609"/>
        <v>0</v>
      </c>
      <c r="DC1034">
        <f t="shared" si="2609"/>
        <v>0</v>
      </c>
      <c r="DD1034">
        <f t="shared" si="2610"/>
        <v>0</v>
      </c>
      <c r="DE1034">
        <f t="shared" si="2610"/>
        <v>0</v>
      </c>
      <c r="DF1034">
        <f t="shared" si="2610"/>
        <v>0</v>
      </c>
      <c r="DG1034">
        <f t="shared" si="2610"/>
        <v>0</v>
      </c>
      <c r="DH1034">
        <f t="shared" si="2610"/>
        <v>0</v>
      </c>
      <c r="DI1034">
        <f t="shared" si="2610"/>
        <v>0</v>
      </c>
      <c r="DJ1034">
        <f t="shared" si="2610"/>
        <v>0</v>
      </c>
      <c r="DK1034">
        <f t="shared" si="2610"/>
        <v>0</v>
      </c>
      <c r="DL1034">
        <f t="shared" si="2610"/>
        <v>0</v>
      </c>
      <c r="DM1034">
        <f t="shared" si="2610"/>
        <v>0</v>
      </c>
      <c r="DN1034">
        <f t="shared" si="2611"/>
        <v>0</v>
      </c>
      <c r="DO1034">
        <f t="shared" si="2611"/>
        <v>0</v>
      </c>
      <c r="DP1034">
        <f t="shared" si="2611"/>
        <v>0</v>
      </c>
      <c r="DQ1034">
        <f t="shared" si="2611"/>
        <v>0</v>
      </c>
      <c r="DR1034">
        <f t="shared" si="2611"/>
        <v>0</v>
      </c>
      <c r="DS1034">
        <f t="shared" si="2611"/>
        <v>0</v>
      </c>
      <c r="DT1034">
        <f t="shared" si="2611"/>
        <v>0</v>
      </c>
      <c r="DU1034">
        <f t="shared" si="2611"/>
        <v>0</v>
      </c>
      <c r="DV1034">
        <f t="shared" si="2611"/>
        <v>0</v>
      </c>
      <c r="DW1034">
        <f t="shared" si="2611"/>
        <v>0</v>
      </c>
      <c r="DX1034">
        <f>IF($C1034&lt;&gt;"",IF(BL1034&gt;0,1,0),0)</f>
        <v>0</v>
      </c>
      <c r="DY1034">
        <f>IF($C1034&lt;&gt;"",IF(BM1034&gt;0,1,0),0)</f>
        <v>0</v>
      </c>
      <c r="DZ1034">
        <f>IF($C1034&lt;&gt;"",IF(BN1034&gt;0,1,0),0)</f>
        <v>0</v>
      </c>
    </row>
    <row r="1035" spans="1:130" ht="15.75">
      <c r="A1035" s="106" t="str">
        <f>IF(LEFT(B1038,1)&lt;&gt;"",IF(LEFT(B1038,1)&lt;&gt;" ",COUNT($A$66:A1030)+1,""),"")</f>
        <v/>
      </c>
      <c r="B1035" s="19"/>
      <c r="C1035" s="96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25"/>
      <c r="BF1035" s="18"/>
      <c r="BG1035" s="18"/>
      <c r="BH1035" s="2"/>
      <c r="BI1035" s="2"/>
      <c r="BJ1035" s="2"/>
      <c r="BK1035" s="2"/>
      <c r="BL1035" s="22"/>
      <c r="BM1035" s="2"/>
      <c r="BN1035" s="2"/>
      <c r="BO1035" s="103"/>
    </row>
    <row r="1036" spans="1:130">
      <c r="A1036" s="105">
        <f>IF(LEFT(B1036,1)&lt;&gt;"",IF(LEFT(B1036,1)&lt;&gt;" ",COUNT($A$66:A1035)+1,""),"")</f>
        <v>134</v>
      </c>
      <c r="B1036" s="32" t="s">
        <v>137</v>
      </c>
      <c r="C1036" s="96">
        <v>4</v>
      </c>
      <c r="D1036" s="22">
        <f t="shared" ref="D1036:AI1036" si="2613">SUM(D1037:D1045)</f>
        <v>0</v>
      </c>
      <c r="E1036" s="22">
        <f t="shared" si="2613"/>
        <v>0</v>
      </c>
      <c r="F1036" s="22">
        <f t="shared" si="2613"/>
        <v>0</v>
      </c>
      <c r="G1036" s="22">
        <f t="shared" si="2613"/>
        <v>0</v>
      </c>
      <c r="H1036" s="22">
        <f t="shared" si="2613"/>
        <v>0</v>
      </c>
      <c r="I1036" s="22">
        <f t="shared" si="2613"/>
        <v>0</v>
      </c>
      <c r="J1036" s="22">
        <f t="shared" si="2613"/>
        <v>0</v>
      </c>
      <c r="K1036" s="22">
        <f t="shared" si="2613"/>
        <v>0</v>
      </c>
      <c r="L1036" s="22">
        <f t="shared" si="2613"/>
        <v>0</v>
      </c>
      <c r="M1036" s="22">
        <f t="shared" si="2613"/>
        <v>0</v>
      </c>
      <c r="N1036" s="22">
        <f t="shared" si="2613"/>
        <v>0</v>
      </c>
      <c r="O1036" s="22">
        <f t="shared" si="2613"/>
        <v>0</v>
      </c>
      <c r="P1036" s="22">
        <f t="shared" si="2613"/>
        <v>0</v>
      </c>
      <c r="Q1036" s="22">
        <f t="shared" si="2613"/>
        <v>0</v>
      </c>
      <c r="R1036" s="22">
        <f t="shared" si="2613"/>
        <v>0</v>
      </c>
      <c r="S1036" s="22">
        <f t="shared" si="2613"/>
        <v>0.17399999999999999</v>
      </c>
      <c r="T1036" s="22">
        <f t="shared" si="2613"/>
        <v>23.053000000000001</v>
      </c>
      <c r="U1036" s="22">
        <f t="shared" si="2613"/>
        <v>176.36</v>
      </c>
      <c r="V1036" s="22">
        <f t="shared" si="2613"/>
        <v>248.97399999999999</v>
      </c>
      <c r="W1036" s="22">
        <f t="shared" si="2613"/>
        <v>955.976</v>
      </c>
      <c r="X1036" s="22">
        <f t="shared" si="2613"/>
        <v>613.67200000000003</v>
      </c>
      <c r="Y1036" s="22">
        <f t="shared" si="2613"/>
        <v>899.51599999999996</v>
      </c>
      <c r="Z1036" s="22">
        <f t="shared" si="2613"/>
        <v>951.77300000000002</v>
      </c>
      <c r="AA1036" s="22">
        <f t="shared" si="2613"/>
        <v>2062.864</v>
      </c>
      <c r="AB1036" s="22">
        <f t="shared" si="2613"/>
        <v>2987.7387903139861</v>
      </c>
      <c r="AC1036" s="22">
        <f t="shared" si="2613"/>
        <v>3627.6808366348714</v>
      </c>
      <c r="AD1036" s="22">
        <f t="shared" si="2613"/>
        <v>4705.8375719192518</v>
      </c>
      <c r="AE1036" s="22">
        <f t="shared" si="2613"/>
        <v>6436.7438560496412</v>
      </c>
      <c r="AF1036" s="22">
        <f t="shared" si="2613"/>
        <v>6933.3857459741957</v>
      </c>
      <c r="AG1036" s="22">
        <f t="shared" si="2613"/>
        <v>9294.4399048860669</v>
      </c>
      <c r="AH1036" s="22">
        <f t="shared" si="2613"/>
        <v>10612.827693181764</v>
      </c>
      <c r="AI1036" s="22">
        <f t="shared" si="2613"/>
        <v>13054.322216241442</v>
      </c>
      <c r="AJ1036" s="22">
        <f t="shared" ref="AJ1036:BK1036" si="2614">SUM(AJ1037:AJ1045)</f>
        <v>12059.838971673895</v>
      </c>
      <c r="AK1036" s="22">
        <f t="shared" si="2614"/>
        <v>12815.171155853252</v>
      </c>
      <c r="AL1036" s="22">
        <f t="shared" si="2614"/>
        <v>14321.945493442738</v>
      </c>
      <c r="AM1036" s="22">
        <f t="shared" si="2614"/>
        <v>15363.847382684982</v>
      </c>
      <c r="AN1036" s="22">
        <f t="shared" si="2614"/>
        <v>15074.310370102501</v>
      </c>
      <c r="AO1036" s="22">
        <f t="shared" si="2614"/>
        <v>13665.477514944698</v>
      </c>
      <c r="AP1036" s="22">
        <f t="shared" si="2614"/>
        <v>13890.922165706846</v>
      </c>
      <c r="AQ1036" s="22">
        <f t="shared" si="2614"/>
        <v>13577.786941214536</v>
      </c>
      <c r="AR1036" s="22">
        <f t="shared" si="2614"/>
        <v>13590.590162155442</v>
      </c>
      <c r="AS1036" s="22">
        <f t="shared" si="2614"/>
        <v>13621.277452078495</v>
      </c>
      <c r="AT1036" s="22">
        <f t="shared" si="2614"/>
        <v>21625.546460030037</v>
      </c>
      <c r="AU1036" s="22">
        <f t="shared" si="2614"/>
        <v>23390.415981316117</v>
      </c>
      <c r="AV1036" s="22">
        <f t="shared" si="2614"/>
        <v>25304.863670821782</v>
      </c>
      <c r="AW1036" s="22">
        <f t="shared" si="2614"/>
        <v>24951.747515759962</v>
      </c>
      <c r="AX1036" s="22">
        <f t="shared" si="2614"/>
        <v>26513.12285194578</v>
      </c>
      <c r="AY1036" s="22">
        <f t="shared" si="2614"/>
        <v>28570.465997068633</v>
      </c>
      <c r="AZ1036" s="22">
        <f t="shared" si="2614"/>
        <v>29354.526989590195</v>
      </c>
      <c r="BA1036" s="22">
        <f t="shared" si="2614"/>
        <v>30790.93427373852</v>
      </c>
      <c r="BB1036" s="22">
        <f t="shared" si="2614"/>
        <v>36317.542197639115</v>
      </c>
      <c r="BC1036" s="22">
        <f t="shared" si="2614"/>
        <v>37810.375213917374</v>
      </c>
      <c r="BD1036" s="22">
        <f t="shared" si="2614"/>
        <v>39335.29741368517</v>
      </c>
      <c r="BE1036" s="22">
        <f t="shared" si="2614"/>
        <v>40506.778387215745</v>
      </c>
      <c r="BF1036" s="22">
        <f t="shared" ref="BF1036" si="2615">SUM(BF1037:BF1045)</f>
        <v>41969.081713139305</v>
      </c>
      <c r="BG1036" s="22">
        <f t="shared" si="2614"/>
        <v>43597.375109164001</v>
      </c>
      <c r="BH1036" s="22">
        <f t="shared" si="2614"/>
        <v>45240.15318355801</v>
      </c>
      <c r="BI1036" s="22">
        <f t="shared" si="2614"/>
        <v>47306.149164661831</v>
      </c>
      <c r="BJ1036" s="22">
        <f t="shared" si="2614"/>
        <v>47302.189169563382</v>
      </c>
      <c r="BK1036" s="22">
        <f t="shared" si="2614"/>
        <v>47558.363620662276</v>
      </c>
      <c r="BL1036" s="22">
        <f t="shared" ref="BL1036:BN1036" si="2616">SUM(BL1037:BL1045)</f>
        <v>52772.793751934376</v>
      </c>
      <c r="BM1036" s="22">
        <f t="shared" si="2616"/>
        <v>51128.267278877778</v>
      </c>
      <c r="BN1036" s="22">
        <f t="shared" si="2616"/>
        <v>48333.382603337988</v>
      </c>
      <c r="BO1036" s="103"/>
      <c r="BP1036">
        <f t="shared" ref="BP1036:CU1036" si="2617">IF($C1036&lt;&gt;"",IF(D1036&gt;0,1,0),0)</f>
        <v>0</v>
      </c>
      <c r="BQ1036">
        <f t="shared" si="2617"/>
        <v>0</v>
      </c>
      <c r="BR1036">
        <f t="shared" si="2617"/>
        <v>0</v>
      </c>
      <c r="BS1036">
        <f t="shared" si="2617"/>
        <v>0</v>
      </c>
      <c r="BT1036">
        <f t="shared" si="2617"/>
        <v>0</v>
      </c>
      <c r="BU1036">
        <f t="shared" si="2617"/>
        <v>0</v>
      </c>
      <c r="BV1036">
        <f t="shared" si="2617"/>
        <v>0</v>
      </c>
      <c r="BW1036">
        <f t="shared" si="2617"/>
        <v>0</v>
      </c>
      <c r="BX1036">
        <f t="shared" si="2617"/>
        <v>0</v>
      </c>
      <c r="BY1036">
        <f t="shared" si="2617"/>
        <v>0</v>
      </c>
      <c r="BZ1036">
        <f t="shared" si="2617"/>
        <v>0</v>
      </c>
      <c r="CA1036">
        <f t="shared" si="2617"/>
        <v>0</v>
      </c>
      <c r="CB1036">
        <f t="shared" si="2617"/>
        <v>0</v>
      </c>
      <c r="CC1036">
        <f t="shared" si="2617"/>
        <v>0</v>
      </c>
      <c r="CD1036">
        <f t="shared" si="2617"/>
        <v>0</v>
      </c>
      <c r="CE1036">
        <f t="shared" si="2617"/>
        <v>1</v>
      </c>
      <c r="CF1036">
        <f t="shared" si="2617"/>
        <v>1</v>
      </c>
      <c r="CG1036">
        <f t="shared" si="2617"/>
        <v>1</v>
      </c>
      <c r="CH1036">
        <f t="shared" si="2617"/>
        <v>1</v>
      </c>
      <c r="CI1036">
        <f t="shared" si="2617"/>
        <v>1</v>
      </c>
      <c r="CJ1036">
        <f t="shared" si="2617"/>
        <v>1</v>
      </c>
      <c r="CK1036">
        <f t="shared" si="2617"/>
        <v>1</v>
      </c>
      <c r="CL1036">
        <f t="shared" si="2617"/>
        <v>1</v>
      </c>
      <c r="CM1036">
        <f t="shared" si="2617"/>
        <v>1</v>
      </c>
      <c r="CN1036">
        <f t="shared" si="2617"/>
        <v>1</v>
      </c>
      <c r="CO1036">
        <f t="shared" si="2617"/>
        <v>1</v>
      </c>
      <c r="CP1036">
        <f t="shared" si="2617"/>
        <v>1</v>
      </c>
      <c r="CQ1036">
        <f t="shared" si="2617"/>
        <v>1</v>
      </c>
      <c r="CR1036">
        <f t="shared" si="2617"/>
        <v>1</v>
      </c>
      <c r="CS1036">
        <f t="shared" si="2617"/>
        <v>1</v>
      </c>
      <c r="CT1036">
        <f t="shared" si="2617"/>
        <v>1</v>
      </c>
      <c r="CU1036">
        <f t="shared" si="2617"/>
        <v>1</v>
      </c>
      <c r="CV1036">
        <f t="shared" ref="CV1036:DZ1036" si="2618">IF($C1036&lt;&gt;"",IF(AJ1036&gt;0,1,0),0)</f>
        <v>1</v>
      </c>
      <c r="CW1036">
        <f t="shared" si="2618"/>
        <v>1</v>
      </c>
      <c r="CX1036">
        <f t="shared" si="2618"/>
        <v>1</v>
      </c>
      <c r="CY1036">
        <f t="shared" si="2618"/>
        <v>1</v>
      </c>
      <c r="CZ1036">
        <f t="shared" si="2618"/>
        <v>1</v>
      </c>
      <c r="DA1036">
        <f t="shared" si="2618"/>
        <v>1</v>
      </c>
      <c r="DB1036">
        <f t="shared" si="2618"/>
        <v>1</v>
      </c>
      <c r="DC1036">
        <f t="shared" si="2618"/>
        <v>1</v>
      </c>
      <c r="DD1036">
        <f t="shared" si="2618"/>
        <v>1</v>
      </c>
      <c r="DE1036">
        <f t="shared" si="2618"/>
        <v>1</v>
      </c>
      <c r="DF1036">
        <f t="shared" si="2618"/>
        <v>1</v>
      </c>
      <c r="DG1036">
        <f t="shared" si="2618"/>
        <v>1</v>
      </c>
      <c r="DH1036">
        <f t="shared" si="2618"/>
        <v>1</v>
      </c>
      <c r="DI1036">
        <f t="shared" si="2618"/>
        <v>1</v>
      </c>
      <c r="DJ1036">
        <f t="shared" si="2618"/>
        <v>1</v>
      </c>
      <c r="DK1036">
        <f t="shared" si="2618"/>
        <v>1</v>
      </c>
      <c r="DL1036">
        <f t="shared" si="2618"/>
        <v>1</v>
      </c>
      <c r="DM1036">
        <f t="shared" si="2618"/>
        <v>1</v>
      </c>
      <c r="DN1036">
        <f t="shared" si="2618"/>
        <v>1</v>
      </c>
      <c r="DO1036">
        <f t="shared" si="2618"/>
        <v>1</v>
      </c>
      <c r="DP1036">
        <f t="shared" si="2618"/>
        <v>1</v>
      </c>
      <c r="DQ1036">
        <f t="shared" si="2618"/>
        <v>1</v>
      </c>
      <c r="DR1036">
        <f t="shared" si="2618"/>
        <v>1</v>
      </c>
      <c r="DS1036">
        <f t="shared" si="2618"/>
        <v>1</v>
      </c>
      <c r="DT1036">
        <f t="shared" si="2618"/>
        <v>1</v>
      </c>
      <c r="DU1036">
        <f t="shared" si="2618"/>
        <v>1</v>
      </c>
      <c r="DV1036">
        <f t="shared" si="2618"/>
        <v>1</v>
      </c>
      <c r="DW1036">
        <f t="shared" si="2618"/>
        <v>1</v>
      </c>
      <c r="DX1036">
        <f t="shared" si="2618"/>
        <v>1</v>
      </c>
      <c r="DY1036">
        <f t="shared" si="2618"/>
        <v>1</v>
      </c>
      <c r="DZ1036">
        <f t="shared" si="2618"/>
        <v>1</v>
      </c>
    </row>
    <row r="1037" spans="1:130">
      <c r="A1037" s="106" t="str">
        <f>IF(LEFT(B1043,1)&lt;&gt;"",IF(LEFT(B1043,1)&lt;&gt;" ",COUNT($A$66:A1036)+1,""),"")</f>
        <v/>
      </c>
      <c r="B1037" s="24" t="s">
        <v>15</v>
      </c>
      <c r="C1037" s="96"/>
      <c r="D1037" s="18">
        <v>0</v>
      </c>
      <c r="E1037" s="18">
        <v>0</v>
      </c>
      <c r="F1037" s="18">
        <v>0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18">
        <v>0</v>
      </c>
      <c r="N1037" s="18">
        <v>0</v>
      </c>
      <c r="O1037" s="18">
        <v>0</v>
      </c>
      <c r="P1037" s="18">
        <v>0</v>
      </c>
      <c r="Q1037" s="18">
        <v>0</v>
      </c>
      <c r="R1037" s="18">
        <v>0</v>
      </c>
      <c r="S1037" s="18">
        <v>0</v>
      </c>
      <c r="T1037" s="18">
        <v>0</v>
      </c>
      <c r="U1037" s="18">
        <v>0</v>
      </c>
      <c r="V1037" s="18">
        <v>36</v>
      </c>
      <c r="W1037" s="18">
        <v>0</v>
      </c>
      <c r="X1037" s="18">
        <v>0</v>
      </c>
      <c r="Y1037" s="18">
        <v>9.4</v>
      </c>
      <c r="Z1037" s="18">
        <v>19.5</v>
      </c>
      <c r="AA1037" s="18">
        <v>0</v>
      </c>
      <c r="AB1037" s="159">
        <v>738.19779031398627</v>
      </c>
      <c r="AC1037" s="159">
        <v>910.23889488729844</v>
      </c>
      <c r="AD1037" s="159">
        <v>1100.661933133626</v>
      </c>
      <c r="AE1037" s="159">
        <v>1371.2196270949221</v>
      </c>
      <c r="AF1037" s="160">
        <v>1401.276792946677</v>
      </c>
      <c r="AG1037" s="160">
        <v>1478.5821430490021</v>
      </c>
      <c r="AH1037" s="160">
        <v>1737.2471910772849</v>
      </c>
      <c r="AI1037" s="160">
        <v>1899.7922736280746</v>
      </c>
      <c r="AJ1037" s="160">
        <v>1962.8192482839959</v>
      </c>
      <c r="AK1037" s="160">
        <v>2081.2731942029736</v>
      </c>
      <c r="AL1037" s="160">
        <v>2327.8041683079505</v>
      </c>
      <c r="AM1037" s="160">
        <v>2449.9887294343598</v>
      </c>
      <c r="AN1037" s="159">
        <v>2442.8845664375208</v>
      </c>
      <c r="AO1037" s="18">
        <v>1164</v>
      </c>
      <c r="AP1037" s="18">
        <v>1145</v>
      </c>
      <c r="AQ1037" s="18">
        <v>1132</v>
      </c>
      <c r="AR1037" s="18">
        <v>1114</v>
      </c>
      <c r="AS1037" s="18">
        <v>1091</v>
      </c>
      <c r="AT1037" s="18">
        <v>1085</v>
      </c>
      <c r="AU1037" s="18">
        <v>1074</v>
      </c>
      <c r="AV1037" s="18">
        <f>1062*1.55301</f>
        <v>1649.2966200000001</v>
      </c>
      <c r="AW1037" s="18">
        <f>1054*1.42927</f>
        <v>1506.4505799999999</v>
      </c>
      <c r="AX1037" s="18">
        <f>1051*1.5044</f>
        <v>1581.1243999999999</v>
      </c>
      <c r="AY1037" s="18">
        <f>1026*1.58025</f>
        <v>1621.3364999999999</v>
      </c>
      <c r="AZ1037" s="18">
        <f>994*1.54027</f>
        <v>1531.02838</v>
      </c>
      <c r="BA1037" s="18">
        <f>991*1.56769</f>
        <v>1553.58079</v>
      </c>
      <c r="BB1037" s="160">
        <f>990*1.54003</f>
        <v>1524.6297</v>
      </c>
      <c r="BC1037" s="159">
        <f>986*1.53804</f>
        <v>1516.5074400000001</v>
      </c>
      <c r="BD1037" s="160">
        <f>984*1.53692</f>
        <v>1512.3292800000002</v>
      </c>
      <c r="BE1037" s="161">
        <f>981*1.54</f>
        <v>1510.74</v>
      </c>
      <c r="BF1037" s="160">
        <f>977*1.44881</f>
        <v>1415.4873699999998</v>
      </c>
      <c r="BG1037" s="159">
        <f>973*1.38573</f>
        <v>1348.31529</v>
      </c>
      <c r="BH1037" s="18">
        <f>968*1.34433</f>
        <v>1301.3114399999999</v>
      </c>
      <c r="BI1037" s="118">
        <f>965*1.42413</f>
        <v>1374.2854499999999</v>
      </c>
      <c r="BJ1037" s="18">
        <f>968*1.39079</f>
        <v>1346.2847199999999</v>
      </c>
      <c r="BK1037" s="118">
        <f>964*1.38283</f>
        <v>1333.0481199999999</v>
      </c>
      <c r="BL1037" s="118">
        <f>964.51*1.44</f>
        <v>1388.8943999999999</v>
      </c>
      <c r="BM1037" s="118">
        <f>964.3*1.39959</f>
        <v>1349.6246369999999</v>
      </c>
      <c r="BN1037" s="118">
        <v>0</v>
      </c>
      <c r="BO1037" s="103"/>
      <c r="BP1037">
        <f t="shared" ref="BP1037:BP1046" si="2619">IF($C1037&lt;&gt;"",IF(D1037&gt;0,1,0),0)</f>
        <v>0</v>
      </c>
      <c r="BQ1037">
        <f t="shared" ref="BQ1037:BQ1046" si="2620">IF($C1037&lt;&gt;"",IF(E1037&gt;0,1,0),0)</f>
        <v>0</v>
      </c>
      <c r="BR1037">
        <f t="shared" ref="BR1037:BR1046" si="2621">IF($C1037&lt;&gt;"",IF(F1037&gt;0,1,0),0)</f>
        <v>0</v>
      </c>
      <c r="BS1037">
        <f t="shared" ref="BS1037:BS1046" si="2622">IF($C1037&lt;&gt;"",IF(G1037&gt;0,1,0),0)</f>
        <v>0</v>
      </c>
      <c r="BT1037">
        <f t="shared" ref="BT1037:BT1046" si="2623">IF($C1037&lt;&gt;"",IF(H1037&gt;0,1,0),0)</f>
        <v>0</v>
      </c>
      <c r="BU1037">
        <f t="shared" ref="BU1037:BU1046" si="2624">IF($C1037&lt;&gt;"",IF(I1037&gt;0,1,0),0)</f>
        <v>0</v>
      </c>
      <c r="BV1037">
        <f t="shared" ref="BV1037:BV1046" si="2625">IF($C1037&lt;&gt;"",IF(J1037&gt;0,1,0),0)</f>
        <v>0</v>
      </c>
      <c r="BW1037">
        <f t="shared" ref="BW1037:BW1046" si="2626">IF($C1037&lt;&gt;"",IF(K1037&gt;0,1,0),0)</f>
        <v>0</v>
      </c>
      <c r="BX1037">
        <f t="shared" ref="BX1037:BX1046" si="2627">IF($C1037&lt;&gt;"",IF(L1037&gt;0,1,0),0)</f>
        <v>0</v>
      </c>
      <c r="BY1037">
        <f t="shared" ref="BY1037:BY1046" si="2628">IF($C1037&lt;&gt;"",IF(M1037&gt;0,1,0),0)</f>
        <v>0</v>
      </c>
      <c r="BZ1037">
        <f t="shared" ref="BZ1037:BZ1046" si="2629">IF($C1037&lt;&gt;"",IF(N1037&gt;0,1,0),0)</f>
        <v>0</v>
      </c>
      <c r="CA1037">
        <f t="shared" ref="CA1037:CA1046" si="2630">IF($C1037&lt;&gt;"",IF(O1037&gt;0,1,0),0)</f>
        <v>0</v>
      </c>
      <c r="CB1037">
        <f t="shared" ref="CB1037:CB1046" si="2631">IF($C1037&lt;&gt;"",IF(P1037&gt;0,1,0),0)</f>
        <v>0</v>
      </c>
      <c r="CC1037">
        <f t="shared" ref="CC1037:CC1046" si="2632">IF($C1037&lt;&gt;"",IF(Q1037&gt;0,1,0),0)</f>
        <v>0</v>
      </c>
      <c r="CD1037">
        <f t="shared" ref="CD1037:CD1046" si="2633">IF($C1037&lt;&gt;"",IF(R1037&gt;0,1,0),0)</f>
        <v>0</v>
      </c>
      <c r="CE1037">
        <f t="shared" ref="CE1037:CE1046" si="2634">IF($C1037&lt;&gt;"",IF(S1037&gt;0,1,0),0)</f>
        <v>0</v>
      </c>
      <c r="CF1037">
        <f t="shared" ref="CF1037:CF1046" si="2635">IF($C1037&lt;&gt;"",IF(T1037&gt;0,1,0),0)</f>
        <v>0</v>
      </c>
      <c r="CG1037">
        <f t="shared" ref="CG1037:CG1046" si="2636">IF($C1037&lt;&gt;"",IF(U1037&gt;0,1,0),0)</f>
        <v>0</v>
      </c>
      <c r="CH1037">
        <f t="shared" ref="CH1037:CH1046" si="2637">IF($C1037&lt;&gt;"",IF(V1037&gt;0,1,0),0)</f>
        <v>0</v>
      </c>
      <c r="CI1037">
        <f t="shared" ref="CI1037:CI1046" si="2638">IF($C1037&lt;&gt;"",IF(W1037&gt;0,1,0),0)</f>
        <v>0</v>
      </c>
      <c r="CJ1037">
        <f t="shared" ref="CJ1037:CJ1046" si="2639">IF($C1037&lt;&gt;"",IF(X1037&gt;0,1,0),0)</f>
        <v>0</v>
      </c>
      <c r="CK1037">
        <f t="shared" ref="CK1037:CK1046" si="2640">IF($C1037&lt;&gt;"",IF(Y1037&gt;0,1,0),0)</f>
        <v>0</v>
      </c>
      <c r="CL1037">
        <f t="shared" ref="CL1037:CL1046" si="2641">IF($C1037&lt;&gt;"",IF(Z1037&gt;0,1,0),0)</f>
        <v>0</v>
      </c>
      <c r="CM1037">
        <f t="shared" ref="CM1037:CM1046" si="2642">IF($C1037&lt;&gt;"",IF(AA1037&gt;0,1,0),0)</f>
        <v>0</v>
      </c>
      <c r="CN1037">
        <f t="shared" ref="CN1037:CN1046" si="2643">IF($C1037&lt;&gt;"",IF(AB1037&gt;0,1,0),0)</f>
        <v>0</v>
      </c>
      <c r="CO1037">
        <f t="shared" ref="CO1037:CO1046" si="2644">IF($C1037&lt;&gt;"",IF(AC1037&gt;0,1,0),0)</f>
        <v>0</v>
      </c>
      <c r="CP1037">
        <f t="shared" ref="CP1037:CP1046" si="2645">IF($C1037&lt;&gt;"",IF(AD1037&gt;0,1,0),0)</f>
        <v>0</v>
      </c>
      <c r="CQ1037">
        <f t="shared" ref="CQ1037:CQ1046" si="2646">IF($C1037&lt;&gt;"",IF(AE1037&gt;0,1,0),0)</f>
        <v>0</v>
      </c>
      <c r="CR1037">
        <f t="shared" ref="CR1037:CR1046" si="2647">IF($C1037&lt;&gt;"",IF(AF1037&gt;0,1,0),0)</f>
        <v>0</v>
      </c>
      <c r="CS1037">
        <f t="shared" ref="CS1037:CS1046" si="2648">IF($C1037&lt;&gt;"",IF(AG1037&gt;0,1,0),0)</f>
        <v>0</v>
      </c>
      <c r="CT1037">
        <f t="shared" ref="CT1037:CT1046" si="2649">IF($C1037&lt;&gt;"",IF(AH1037&gt;0,1,0),0)</f>
        <v>0</v>
      </c>
      <c r="CU1037">
        <f t="shared" ref="CU1037:CU1046" si="2650">IF($C1037&lt;&gt;"",IF(AI1037&gt;0,1,0),0)</f>
        <v>0</v>
      </c>
      <c r="CV1037">
        <f t="shared" ref="CV1037:CV1046" si="2651">IF($C1037&lt;&gt;"",IF(AJ1037&gt;0,1,0),0)</f>
        <v>0</v>
      </c>
      <c r="CW1037">
        <f t="shared" ref="CW1037:CW1046" si="2652">IF($C1037&lt;&gt;"",IF(AK1037&gt;0,1,0),0)</f>
        <v>0</v>
      </c>
      <c r="CX1037">
        <f t="shared" ref="CX1037:CX1046" si="2653">IF($C1037&lt;&gt;"",IF(AL1037&gt;0,1,0),0)</f>
        <v>0</v>
      </c>
      <c r="CY1037">
        <f t="shared" ref="CY1037:CY1046" si="2654">IF($C1037&lt;&gt;"",IF(AM1037&gt;0,1,0),0)</f>
        <v>0</v>
      </c>
      <c r="CZ1037">
        <f t="shared" ref="CZ1037:CZ1046" si="2655">IF($C1037&lt;&gt;"",IF(AN1037&gt;0,1,0),0)</f>
        <v>0</v>
      </c>
      <c r="DA1037">
        <f t="shared" ref="DA1037:DA1046" si="2656">IF($C1037&lt;&gt;"",IF(AO1037&gt;0,1,0),0)</f>
        <v>0</v>
      </c>
      <c r="DB1037">
        <f t="shared" ref="DB1037:DB1046" si="2657">IF($C1037&lt;&gt;"",IF(AP1037&gt;0,1,0),0)</f>
        <v>0</v>
      </c>
      <c r="DC1037">
        <f t="shared" ref="DC1037:DC1046" si="2658">IF($C1037&lt;&gt;"",IF(AQ1037&gt;0,1,0),0)</f>
        <v>0</v>
      </c>
      <c r="DD1037">
        <f t="shared" ref="DD1037:DD1046" si="2659">IF($C1037&lt;&gt;"",IF(AR1037&gt;0,1,0),0)</f>
        <v>0</v>
      </c>
      <c r="DE1037">
        <f t="shared" ref="DE1037:DE1046" si="2660">IF($C1037&lt;&gt;"",IF(AS1037&gt;0,1,0),0)</f>
        <v>0</v>
      </c>
      <c r="DF1037">
        <f t="shared" ref="DF1037:DF1046" si="2661">IF($C1037&lt;&gt;"",IF(AT1037&gt;0,1,0),0)</f>
        <v>0</v>
      </c>
      <c r="DG1037">
        <f t="shared" ref="DG1037:DG1046" si="2662">IF($C1037&lt;&gt;"",IF(AU1037&gt;0,1,0),0)</f>
        <v>0</v>
      </c>
      <c r="DH1037">
        <f t="shared" ref="DH1037:DH1046" si="2663">IF($C1037&lt;&gt;"",IF(AV1037&gt;0,1,0),0)</f>
        <v>0</v>
      </c>
      <c r="DI1037">
        <f t="shared" ref="DI1037:DI1046" si="2664">IF($C1037&lt;&gt;"",IF(AW1037&gt;0,1,0),0)</f>
        <v>0</v>
      </c>
      <c r="DJ1037">
        <f t="shared" ref="DJ1037:DJ1046" si="2665">IF($C1037&lt;&gt;"",IF(AX1037&gt;0,1,0),0)</f>
        <v>0</v>
      </c>
      <c r="DK1037">
        <f t="shared" ref="DK1037:DK1046" si="2666">IF($C1037&lt;&gt;"",IF(AY1037&gt;0,1,0),0)</f>
        <v>0</v>
      </c>
      <c r="DL1037">
        <f t="shared" ref="DL1037:DL1046" si="2667">IF($C1037&lt;&gt;"",IF(AZ1037&gt;0,1,0),0)</f>
        <v>0</v>
      </c>
      <c r="DM1037">
        <f t="shared" ref="DM1037:DM1046" si="2668">IF($C1037&lt;&gt;"",IF(BA1037&gt;0,1,0),0)</f>
        <v>0</v>
      </c>
      <c r="DN1037">
        <f t="shared" ref="DN1037:DN1046" si="2669">IF($C1037&lt;&gt;"",IF(BB1037&gt;0,1,0),0)</f>
        <v>0</v>
      </c>
      <c r="DO1037">
        <f t="shared" ref="DO1037:DO1046" si="2670">IF($C1037&lt;&gt;"",IF(BC1037&gt;0,1,0),0)</f>
        <v>0</v>
      </c>
      <c r="DP1037">
        <f t="shared" ref="DP1037:DP1046" si="2671">IF($C1037&lt;&gt;"",IF(BD1037&gt;0,1,0),0)</f>
        <v>0</v>
      </c>
      <c r="DQ1037">
        <f t="shared" ref="DQ1037:DQ1046" si="2672">IF($C1037&lt;&gt;"",IF(BE1037&gt;0,1,0),0)</f>
        <v>0</v>
      </c>
      <c r="DR1037">
        <f t="shared" ref="DR1037:DR1046" si="2673">IF($C1037&lt;&gt;"",IF(BF1037&gt;0,1,0),0)</f>
        <v>0</v>
      </c>
      <c r="DS1037">
        <f t="shared" ref="DS1037:DS1046" si="2674">IF($C1037&lt;&gt;"",IF(BG1037&gt;0,1,0),0)</f>
        <v>0</v>
      </c>
      <c r="DT1037">
        <f t="shared" ref="DT1037:DT1046" si="2675">IF($C1037&lt;&gt;"",IF(BH1037&gt;0,1,0),0)</f>
        <v>0</v>
      </c>
      <c r="DU1037">
        <f t="shared" ref="DU1037:DU1046" si="2676">IF($C1037&lt;&gt;"",IF(BI1037&gt;0,1,0),0)</f>
        <v>0</v>
      </c>
      <c r="DV1037">
        <f t="shared" ref="DV1037:DV1046" si="2677">IF($C1037&lt;&gt;"",IF(BJ1037&gt;0,1,0),0)</f>
        <v>0</v>
      </c>
      <c r="DW1037">
        <f t="shared" ref="DW1037:DW1046" si="2678">IF($C1037&lt;&gt;"",IF(BK1037&gt;0,1,0),0)</f>
        <v>0</v>
      </c>
      <c r="DX1037">
        <f t="shared" ref="DX1037:DX1045" si="2679">IF($C1037&lt;&gt;"",IF(BL1036&gt;0,1,0),0)</f>
        <v>0</v>
      </c>
      <c r="DY1037">
        <f t="shared" ref="DY1037:DY1045" si="2680">IF($C1037&lt;&gt;"",IF(BM1036&gt;0,1,0),0)</f>
        <v>0</v>
      </c>
      <c r="DZ1037">
        <f t="shared" ref="DZ1037:DZ1045" si="2681">IF($C1037&lt;&gt;"",IF(BN1036&gt;0,1,0),0)</f>
        <v>0</v>
      </c>
    </row>
    <row r="1038" spans="1:130">
      <c r="A1038" s="106"/>
      <c r="B1038" s="59" t="s">
        <v>181</v>
      </c>
      <c r="C1038" s="96"/>
      <c r="D1038" s="18">
        <v>0</v>
      </c>
      <c r="E1038" s="18">
        <v>0</v>
      </c>
      <c r="F1038" s="18">
        <v>0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18">
        <v>0</v>
      </c>
      <c r="N1038" s="18">
        <v>0</v>
      </c>
      <c r="O1038" s="18">
        <v>0</v>
      </c>
      <c r="P1038" s="18">
        <v>0</v>
      </c>
      <c r="Q1038" s="18">
        <v>0</v>
      </c>
      <c r="R1038" s="18">
        <v>0</v>
      </c>
      <c r="S1038" s="18">
        <v>0</v>
      </c>
      <c r="T1038" s="18">
        <v>0</v>
      </c>
      <c r="U1038" s="18">
        <v>0</v>
      </c>
      <c r="V1038" s="18">
        <v>0</v>
      </c>
      <c r="W1038" s="18">
        <v>0</v>
      </c>
      <c r="X1038" s="18">
        <v>0</v>
      </c>
      <c r="Y1038" s="18">
        <v>0</v>
      </c>
      <c r="Z1038" s="18">
        <v>0</v>
      </c>
      <c r="AA1038" s="18">
        <v>0</v>
      </c>
      <c r="AB1038" s="18">
        <v>0</v>
      </c>
      <c r="AC1038" s="18">
        <v>0</v>
      </c>
      <c r="AD1038" s="18">
        <v>0</v>
      </c>
      <c r="AE1038" s="18">
        <v>0</v>
      </c>
      <c r="AF1038" s="18">
        <v>0</v>
      </c>
      <c r="AG1038" s="18">
        <v>0</v>
      </c>
      <c r="AH1038" s="18">
        <v>0</v>
      </c>
      <c r="AI1038" s="18">
        <v>0</v>
      </c>
      <c r="AJ1038" s="18">
        <v>0</v>
      </c>
      <c r="AK1038" s="18">
        <v>0</v>
      </c>
      <c r="AL1038" s="18">
        <v>1</v>
      </c>
      <c r="AM1038" s="18">
        <v>2</v>
      </c>
      <c r="AN1038" s="18">
        <v>3</v>
      </c>
      <c r="AO1038" s="18">
        <v>4</v>
      </c>
      <c r="AP1038" s="18">
        <v>5</v>
      </c>
      <c r="AQ1038" s="18">
        <v>6</v>
      </c>
      <c r="AR1038" s="18">
        <v>0</v>
      </c>
      <c r="AS1038" s="18">
        <v>0</v>
      </c>
      <c r="AT1038" s="18">
        <v>0</v>
      </c>
      <c r="AU1038" s="18">
        <v>0</v>
      </c>
      <c r="AV1038" s="18">
        <v>0</v>
      </c>
      <c r="AW1038" s="18">
        <v>0</v>
      </c>
      <c r="AX1038" s="18">
        <v>0</v>
      </c>
      <c r="AY1038" s="18">
        <v>0</v>
      </c>
      <c r="AZ1038" s="18">
        <v>0</v>
      </c>
      <c r="BA1038" s="18">
        <v>0</v>
      </c>
      <c r="BB1038" s="18">
        <v>0</v>
      </c>
      <c r="BC1038" s="18">
        <v>0</v>
      </c>
      <c r="BD1038" s="18">
        <v>0</v>
      </c>
      <c r="BE1038" s="25">
        <v>0</v>
      </c>
      <c r="BF1038" s="18">
        <v>0</v>
      </c>
      <c r="BG1038" s="18">
        <v>0</v>
      </c>
      <c r="BH1038" s="118">
        <v>0</v>
      </c>
      <c r="BI1038" s="118">
        <v>0</v>
      </c>
      <c r="BJ1038" s="118">
        <v>0</v>
      </c>
      <c r="BK1038" s="118">
        <v>0</v>
      </c>
      <c r="BL1038" s="118">
        <v>0</v>
      </c>
      <c r="BM1038" s="118">
        <v>0</v>
      </c>
      <c r="BN1038" s="118">
        <v>0</v>
      </c>
      <c r="BO1038" s="103"/>
      <c r="BP1038">
        <f t="shared" si="2619"/>
        <v>0</v>
      </c>
      <c r="BQ1038">
        <f t="shared" si="2620"/>
        <v>0</v>
      </c>
      <c r="BR1038">
        <f t="shared" si="2621"/>
        <v>0</v>
      </c>
      <c r="BS1038">
        <f t="shared" si="2622"/>
        <v>0</v>
      </c>
      <c r="BT1038">
        <f t="shared" si="2623"/>
        <v>0</v>
      </c>
      <c r="BU1038">
        <f t="shared" si="2624"/>
        <v>0</v>
      </c>
      <c r="BV1038">
        <f t="shared" si="2625"/>
        <v>0</v>
      </c>
      <c r="BW1038">
        <f t="shared" si="2626"/>
        <v>0</v>
      </c>
      <c r="BX1038">
        <f t="shared" si="2627"/>
        <v>0</v>
      </c>
      <c r="BY1038">
        <f t="shared" si="2628"/>
        <v>0</v>
      </c>
      <c r="BZ1038">
        <f t="shared" si="2629"/>
        <v>0</v>
      </c>
      <c r="CA1038">
        <f t="shared" si="2630"/>
        <v>0</v>
      </c>
      <c r="CB1038">
        <f t="shared" si="2631"/>
        <v>0</v>
      </c>
      <c r="CC1038">
        <f t="shared" si="2632"/>
        <v>0</v>
      </c>
      <c r="CD1038">
        <f t="shared" si="2633"/>
        <v>0</v>
      </c>
      <c r="CE1038">
        <f t="shared" si="2634"/>
        <v>0</v>
      </c>
      <c r="CF1038">
        <f t="shared" si="2635"/>
        <v>0</v>
      </c>
      <c r="CG1038">
        <f t="shared" si="2636"/>
        <v>0</v>
      </c>
      <c r="CH1038">
        <f t="shared" si="2637"/>
        <v>0</v>
      </c>
      <c r="CI1038">
        <f t="shared" si="2638"/>
        <v>0</v>
      </c>
      <c r="CJ1038">
        <f t="shared" si="2639"/>
        <v>0</v>
      </c>
      <c r="CK1038">
        <f t="shared" si="2640"/>
        <v>0</v>
      </c>
      <c r="CL1038">
        <f t="shared" si="2641"/>
        <v>0</v>
      </c>
      <c r="CM1038">
        <f t="shared" si="2642"/>
        <v>0</v>
      </c>
      <c r="CN1038">
        <f t="shared" si="2643"/>
        <v>0</v>
      </c>
      <c r="CO1038">
        <f t="shared" si="2644"/>
        <v>0</v>
      </c>
      <c r="CP1038">
        <f t="shared" si="2645"/>
        <v>0</v>
      </c>
      <c r="CQ1038">
        <f t="shared" si="2646"/>
        <v>0</v>
      </c>
      <c r="CR1038">
        <f t="shared" si="2647"/>
        <v>0</v>
      </c>
      <c r="CS1038">
        <f t="shared" si="2648"/>
        <v>0</v>
      </c>
      <c r="CT1038">
        <f t="shared" si="2649"/>
        <v>0</v>
      </c>
      <c r="CU1038">
        <f t="shared" si="2650"/>
        <v>0</v>
      </c>
      <c r="CV1038">
        <f t="shared" si="2651"/>
        <v>0</v>
      </c>
      <c r="CW1038">
        <f t="shared" si="2652"/>
        <v>0</v>
      </c>
      <c r="CX1038">
        <f t="shared" si="2653"/>
        <v>0</v>
      </c>
      <c r="CY1038">
        <f t="shared" si="2654"/>
        <v>0</v>
      </c>
      <c r="CZ1038">
        <f t="shared" si="2655"/>
        <v>0</v>
      </c>
      <c r="DA1038">
        <f t="shared" si="2656"/>
        <v>0</v>
      </c>
      <c r="DB1038">
        <f t="shared" si="2657"/>
        <v>0</v>
      </c>
      <c r="DC1038">
        <f t="shared" si="2658"/>
        <v>0</v>
      </c>
      <c r="DD1038">
        <f t="shared" si="2659"/>
        <v>0</v>
      </c>
      <c r="DE1038">
        <f t="shared" si="2660"/>
        <v>0</v>
      </c>
      <c r="DF1038">
        <f t="shared" si="2661"/>
        <v>0</v>
      </c>
      <c r="DG1038">
        <f t="shared" si="2662"/>
        <v>0</v>
      </c>
      <c r="DH1038">
        <f t="shared" si="2663"/>
        <v>0</v>
      </c>
      <c r="DI1038">
        <f t="shared" si="2664"/>
        <v>0</v>
      </c>
      <c r="DJ1038">
        <f t="shared" si="2665"/>
        <v>0</v>
      </c>
      <c r="DK1038">
        <f t="shared" si="2666"/>
        <v>0</v>
      </c>
      <c r="DL1038">
        <f t="shared" si="2667"/>
        <v>0</v>
      </c>
      <c r="DM1038">
        <f t="shared" si="2668"/>
        <v>0</v>
      </c>
      <c r="DN1038">
        <f t="shared" si="2669"/>
        <v>0</v>
      </c>
      <c r="DO1038">
        <f t="shared" si="2670"/>
        <v>0</v>
      </c>
      <c r="DP1038">
        <f t="shared" si="2671"/>
        <v>0</v>
      </c>
      <c r="DQ1038">
        <f t="shared" si="2672"/>
        <v>0</v>
      </c>
      <c r="DR1038">
        <f t="shared" si="2673"/>
        <v>0</v>
      </c>
      <c r="DS1038">
        <f t="shared" si="2674"/>
        <v>0</v>
      </c>
      <c r="DT1038">
        <f t="shared" si="2675"/>
        <v>0</v>
      </c>
      <c r="DU1038">
        <f t="shared" si="2676"/>
        <v>0</v>
      </c>
      <c r="DV1038">
        <f t="shared" si="2677"/>
        <v>0</v>
      </c>
      <c r="DW1038">
        <f t="shared" si="2678"/>
        <v>0</v>
      </c>
      <c r="DX1038">
        <f t="shared" si="2679"/>
        <v>0</v>
      </c>
      <c r="DY1038">
        <f t="shared" si="2680"/>
        <v>0</v>
      </c>
      <c r="DZ1038">
        <f t="shared" si="2681"/>
        <v>0</v>
      </c>
    </row>
    <row r="1039" spans="1:130">
      <c r="A1039" s="106"/>
      <c r="B1039" s="59" t="s">
        <v>199</v>
      </c>
      <c r="C1039" s="96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18"/>
      <c r="AJ1039" s="18"/>
      <c r="AK1039" s="18"/>
      <c r="AL1039" s="18">
        <v>17</v>
      </c>
      <c r="AM1039" s="18">
        <v>39</v>
      </c>
      <c r="AN1039" s="18">
        <v>59</v>
      </c>
      <c r="AO1039" s="18">
        <v>81</v>
      </c>
      <c r="AP1039" s="18">
        <v>102</v>
      </c>
      <c r="AQ1039" s="18">
        <v>129</v>
      </c>
      <c r="AR1039" s="18">
        <v>157</v>
      </c>
      <c r="AS1039" s="18">
        <v>179</v>
      </c>
      <c r="AT1039" s="18">
        <v>217</v>
      </c>
      <c r="AU1039" s="18">
        <v>256</v>
      </c>
      <c r="AV1039" s="18">
        <v>297</v>
      </c>
      <c r="AW1039" s="18">
        <v>337</v>
      </c>
      <c r="AX1039" s="18">
        <v>378</v>
      </c>
      <c r="AY1039" s="18">
        <v>429</v>
      </c>
      <c r="AZ1039" s="18">
        <v>496</v>
      </c>
      <c r="BA1039" s="18">
        <v>530</v>
      </c>
      <c r="BB1039" s="18">
        <v>566</v>
      </c>
      <c r="BC1039" s="18">
        <v>647</v>
      </c>
      <c r="BD1039" s="18">
        <v>679</v>
      </c>
      <c r="BE1039" s="18">
        <v>727</v>
      </c>
      <c r="BF1039" s="18">
        <v>791</v>
      </c>
      <c r="BG1039" s="18">
        <v>797</v>
      </c>
      <c r="BH1039" s="18">
        <v>844</v>
      </c>
      <c r="BI1039" s="118">
        <v>890</v>
      </c>
      <c r="BJ1039" s="118">
        <v>945</v>
      </c>
      <c r="BK1039" s="131">
        <v>987</v>
      </c>
      <c r="BL1039" s="118">
        <v>1029</v>
      </c>
      <c r="BM1039" s="118">
        <v>1093</v>
      </c>
      <c r="BN1039" s="118">
        <v>0</v>
      </c>
      <c r="BO1039" s="103"/>
      <c r="BP1039">
        <f t="shared" si="2619"/>
        <v>0</v>
      </c>
      <c r="BQ1039">
        <f t="shared" si="2620"/>
        <v>0</v>
      </c>
      <c r="BR1039">
        <f t="shared" si="2621"/>
        <v>0</v>
      </c>
      <c r="BS1039">
        <f t="shared" si="2622"/>
        <v>0</v>
      </c>
      <c r="BT1039">
        <f t="shared" si="2623"/>
        <v>0</v>
      </c>
      <c r="BU1039">
        <f t="shared" si="2624"/>
        <v>0</v>
      </c>
      <c r="BV1039">
        <f t="shared" si="2625"/>
        <v>0</v>
      </c>
      <c r="BW1039">
        <f t="shared" si="2626"/>
        <v>0</v>
      </c>
      <c r="BX1039">
        <f t="shared" si="2627"/>
        <v>0</v>
      </c>
      <c r="BY1039">
        <f t="shared" si="2628"/>
        <v>0</v>
      </c>
      <c r="BZ1039">
        <f t="shared" si="2629"/>
        <v>0</v>
      </c>
      <c r="CA1039">
        <f t="shared" si="2630"/>
        <v>0</v>
      </c>
      <c r="CB1039">
        <f t="shared" si="2631"/>
        <v>0</v>
      </c>
      <c r="CC1039">
        <f t="shared" si="2632"/>
        <v>0</v>
      </c>
      <c r="CD1039">
        <f t="shared" si="2633"/>
        <v>0</v>
      </c>
      <c r="CE1039">
        <f t="shared" si="2634"/>
        <v>0</v>
      </c>
      <c r="CF1039">
        <f t="shared" si="2635"/>
        <v>0</v>
      </c>
      <c r="CG1039">
        <f t="shared" si="2636"/>
        <v>0</v>
      </c>
      <c r="CH1039">
        <f t="shared" si="2637"/>
        <v>0</v>
      </c>
      <c r="CI1039">
        <f t="shared" si="2638"/>
        <v>0</v>
      </c>
      <c r="CJ1039">
        <f t="shared" si="2639"/>
        <v>0</v>
      </c>
      <c r="CK1039">
        <f t="shared" si="2640"/>
        <v>0</v>
      </c>
      <c r="CL1039">
        <f t="shared" si="2641"/>
        <v>0</v>
      </c>
      <c r="CM1039">
        <f t="shared" si="2642"/>
        <v>0</v>
      </c>
      <c r="CN1039">
        <f t="shared" si="2643"/>
        <v>0</v>
      </c>
      <c r="CO1039">
        <f t="shared" si="2644"/>
        <v>0</v>
      </c>
      <c r="CP1039">
        <f t="shared" si="2645"/>
        <v>0</v>
      </c>
      <c r="CQ1039">
        <f t="shared" si="2646"/>
        <v>0</v>
      </c>
      <c r="CR1039">
        <f t="shared" si="2647"/>
        <v>0</v>
      </c>
      <c r="CS1039">
        <f t="shared" si="2648"/>
        <v>0</v>
      </c>
      <c r="CT1039">
        <f t="shared" si="2649"/>
        <v>0</v>
      </c>
      <c r="CU1039">
        <f t="shared" si="2650"/>
        <v>0</v>
      </c>
      <c r="CV1039">
        <f t="shared" si="2651"/>
        <v>0</v>
      </c>
      <c r="CW1039">
        <f t="shared" si="2652"/>
        <v>0</v>
      </c>
      <c r="CX1039">
        <f t="shared" si="2653"/>
        <v>0</v>
      </c>
      <c r="CY1039">
        <f t="shared" si="2654"/>
        <v>0</v>
      </c>
      <c r="CZ1039">
        <f t="shared" si="2655"/>
        <v>0</v>
      </c>
      <c r="DA1039">
        <f t="shared" si="2656"/>
        <v>0</v>
      </c>
      <c r="DB1039">
        <f t="shared" si="2657"/>
        <v>0</v>
      </c>
      <c r="DC1039">
        <f t="shared" si="2658"/>
        <v>0</v>
      </c>
      <c r="DD1039">
        <f t="shared" si="2659"/>
        <v>0</v>
      </c>
      <c r="DE1039">
        <f t="shared" si="2660"/>
        <v>0</v>
      </c>
      <c r="DF1039">
        <f t="shared" si="2661"/>
        <v>0</v>
      </c>
      <c r="DG1039">
        <f t="shared" si="2662"/>
        <v>0</v>
      </c>
      <c r="DH1039">
        <f t="shared" si="2663"/>
        <v>0</v>
      </c>
      <c r="DI1039">
        <f t="shared" si="2664"/>
        <v>0</v>
      </c>
      <c r="DJ1039">
        <f t="shared" si="2665"/>
        <v>0</v>
      </c>
      <c r="DK1039">
        <f t="shared" si="2666"/>
        <v>0</v>
      </c>
      <c r="DL1039">
        <f t="shared" si="2667"/>
        <v>0</v>
      </c>
      <c r="DM1039">
        <f t="shared" si="2668"/>
        <v>0</v>
      </c>
      <c r="DN1039">
        <f t="shared" si="2669"/>
        <v>0</v>
      </c>
      <c r="DO1039">
        <f t="shared" si="2670"/>
        <v>0</v>
      </c>
      <c r="DP1039">
        <f t="shared" si="2671"/>
        <v>0</v>
      </c>
      <c r="DQ1039">
        <f t="shared" si="2672"/>
        <v>0</v>
      </c>
      <c r="DR1039">
        <f t="shared" si="2673"/>
        <v>0</v>
      </c>
      <c r="DS1039">
        <f t="shared" si="2674"/>
        <v>0</v>
      </c>
      <c r="DT1039">
        <f t="shared" si="2675"/>
        <v>0</v>
      </c>
      <c r="DU1039">
        <f t="shared" si="2676"/>
        <v>0</v>
      </c>
      <c r="DV1039">
        <f t="shared" si="2677"/>
        <v>0</v>
      </c>
      <c r="DW1039">
        <f t="shared" si="2678"/>
        <v>0</v>
      </c>
      <c r="DX1039">
        <f t="shared" si="2679"/>
        <v>0</v>
      </c>
      <c r="DY1039">
        <f t="shared" si="2680"/>
        <v>0</v>
      </c>
      <c r="DZ1039">
        <f t="shared" si="2681"/>
        <v>0</v>
      </c>
    </row>
    <row r="1040" spans="1:130">
      <c r="A1040" s="106"/>
      <c r="B1040" s="19" t="s">
        <v>2</v>
      </c>
      <c r="C1040" s="96"/>
      <c r="D1040" s="18">
        <v>0</v>
      </c>
      <c r="E1040" s="18">
        <v>0</v>
      </c>
      <c r="F1040" s="18">
        <v>0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18">
        <v>0</v>
      </c>
      <c r="N1040" s="18">
        <v>0</v>
      </c>
      <c r="O1040" s="18">
        <v>0</v>
      </c>
      <c r="P1040" s="18">
        <v>0</v>
      </c>
      <c r="Q1040" s="18">
        <v>0</v>
      </c>
      <c r="R1040" s="18">
        <v>0</v>
      </c>
      <c r="S1040" s="18">
        <v>0</v>
      </c>
      <c r="T1040" s="18"/>
      <c r="U1040" s="18"/>
      <c r="V1040" s="41" t="s">
        <v>16</v>
      </c>
      <c r="W1040" s="18">
        <v>487</v>
      </c>
      <c r="X1040" s="41" t="s">
        <v>16</v>
      </c>
      <c r="Y1040" s="41" t="s">
        <v>16</v>
      </c>
      <c r="Z1040" s="18">
        <v>270</v>
      </c>
      <c r="AA1040" s="18">
        <v>516</v>
      </c>
      <c r="AB1040" s="18">
        <v>263</v>
      </c>
      <c r="AC1040" s="41" t="s">
        <v>16</v>
      </c>
      <c r="AD1040" s="41" t="s">
        <v>16</v>
      </c>
      <c r="AE1040" s="41" t="s">
        <v>16</v>
      </c>
      <c r="AF1040" s="41" t="s">
        <v>16</v>
      </c>
      <c r="AG1040" s="41" t="s">
        <v>16</v>
      </c>
      <c r="AH1040" s="41" t="s">
        <v>16</v>
      </c>
      <c r="AI1040" s="41" t="s">
        <v>16</v>
      </c>
      <c r="AJ1040" s="41" t="s">
        <v>16</v>
      </c>
      <c r="AK1040" s="41" t="s">
        <v>16</v>
      </c>
      <c r="AL1040" s="41" t="s">
        <v>16</v>
      </c>
      <c r="AM1040" s="18">
        <f>AN1040-290</f>
        <v>5826</v>
      </c>
      <c r="AN1040" s="18">
        <f>AO1040-310</f>
        <v>6116</v>
      </c>
      <c r="AO1040" s="18">
        <f>AP1040-332</f>
        <v>6426</v>
      </c>
      <c r="AP1040" s="18">
        <f>AQ1040-366</f>
        <v>6758</v>
      </c>
      <c r="AQ1040" s="18">
        <f>AR1040-402</f>
        <v>7124</v>
      </c>
      <c r="AR1040" s="18">
        <f>AS1040-437</f>
        <v>7526</v>
      </c>
      <c r="AS1040" s="18">
        <f>AT1040-470</f>
        <v>7963</v>
      </c>
      <c r="AT1040" s="18">
        <f>AU1040-506</f>
        <v>8433</v>
      </c>
      <c r="AU1040" s="18">
        <f>AV1040-545</f>
        <v>8939</v>
      </c>
      <c r="AV1040" s="18">
        <f>AW1040-586</f>
        <v>9484</v>
      </c>
      <c r="AW1040" s="18">
        <f>AX1040-630</f>
        <v>10070</v>
      </c>
      <c r="AX1040" s="18">
        <f>AY1040-816</f>
        <v>10700</v>
      </c>
      <c r="AY1040" s="18">
        <f>AZ1040-816</f>
        <v>11516</v>
      </c>
      <c r="AZ1040" s="18">
        <f>BA1040-816</f>
        <v>12332</v>
      </c>
      <c r="BA1040" s="18">
        <f>BB1040-816</f>
        <v>13148</v>
      </c>
      <c r="BB1040" s="18">
        <v>13964</v>
      </c>
      <c r="BC1040" s="18">
        <v>14632</v>
      </c>
      <c r="BD1040" s="18">
        <v>15246</v>
      </c>
      <c r="BE1040" s="25">
        <v>15693</v>
      </c>
      <c r="BF1040" s="18">
        <v>16514</v>
      </c>
      <c r="BG1040" s="118">
        <v>17633</v>
      </c>
      <c r="BH1040" s="18">
        <v>18360</v>
      </c>
      <c r="BI1040" s="18">
        <f>BH1040*1.044</f>
        <v>19167.84</v>
      </c>
      <c r="BJ1040" s="18">
        <v>18445</v>
      </c>
      <c r="BK1040" s="118">
        <v>19075</v>
      </c>
      <c r="BL1040" s="118">
        <v>23506</v>
      </c>
      <c r="BM1040" s="118">
        <v>22073</v>
      </c>
      <c r="BN1040" s="118">
        <v>22073</v>
      </c>
      <c r="BO1040" s="103"/>
      <c r="BP1040">
        <f t="shared" si="2619"/>
        <v>0</v>
      </c>
      <c r="BQ1040">
        <f t="shared" si="2620"/>
        <v>0</v>
      </c>
      <c r="BR1040">
        <f t="shared" si="2621"/>
        <v>0</v>
      </c>
      <c r="BS1040">
        <f t="shared" si="2622"/>
        <v>0</v>
      </c>
      <c r="BT1040">
        <f t="shared" si="2623"/>
        <v>0</v>
      </c>
      <c r="BU1040">
        <f t="shared" si="2624"/>
        <v>0</v>
      </c>
      <c r="BV1040">
        <f t="shared" si="2625"/>
        <v>0</v>
      </c>
      <c r="BW1040">
        <f t="shared" si="2626"/>
        <v>0</v>
      </c>
      <c r="BX1040">
        <f t="shared" si="2627"/>
        <v>0</v>
      </c>
      <c r="BY1040">
        <f t="shared" si="2628"/>
        <v>0</v>
      </c>
      <c r="BZ1040">
        <f t="shared" si="2629"/>
        <v>0</v>
      </c>
      <c r="CA1040">
        <f t="shared" si="2630"/>
        <v>0</v>
      </c>
      <c r="CB1040">
        <f t="shared" si="2631"/>
        <v>0</v>
      </c>
      <c r="CC1040">
        <f t="shared" si="2632"/>
        <v>0</v>
      </c>
      <c r="CD1040">
        <f t="shared" si="2633"/>
        <v>0</v>
      </c>
      <c r="CE1040">
        <f t="shared" si="2634"/>
        <v>0</v>
      </c>
      <c r="CF1040">
        <f t="shared" si="2635"/>
        <v>0</v>
      </c>
      <c r="CG1040">
        <f t="shared" si="2636"/>
        <v>0</v>
      </c>
      <c r="CH1040">
        <f t="shared" si="2637"/>
        <v>0</v>
      </c>
      <c r="CI1040">
        <f t="shared" si="2638"/>
        <v>0</v>
      </c>
      <c r="CJ1040">
        <f t="shared" si="2639"/>
        <v>0</v>
      </c>
      <c r="CK1040">
        <f t="shared" si="2640"/>
        <v>0</v>
      </c>
      <c r="CL1040">
        <f t="shared" si="2641"/>
        <v>0</v>
      </c>
      <c r="CM1040">
        <f t="shared" si="2642"/>
        <v>0</v>
      </c>
      <c r="CN1040">
        <f t="shared" si="2643"/>
        <v>0</v>
      </c>
      <c r="CO1040">
        <f t="shared" si="2644"/>
        <v>0</v>
      </c>
      <c r="CP1040">
        <f t="shared" si="2645"/>
        <v>0</v>
      </c>
      <c r="CQ1040">
        <f t="shared" si="2646"/>
        <v>0</v>
      </c>
      <c r="CR1040">
        <f t="shared" si="2647"/>
        <v>0</v>
      </c>
      <c r="CS1040">
        <f t="shared" si="2648"/>
        <v>0</v>
      </c>
      <c r="CT1040">
        <f t="shared" si="2649"/>
        <v>0</v>
      </c>
      <c r="CU1040">
        <f t="shared" si="2650"/>
        <v>0</v>
      </c>
      <c r="CV1040">
        <f t="shared" si="2651"/>
        <v>0</v>
      </c>
      <c r="CW1040">
        <f t="shared" si="2652"/>
        <v>0</v>
      </c>
      <c r="CX1040">
        <f t="shared" si="2653"/>
        <v>0</v>
      </c>
      <c r="CY1040">
        <f t="shared" si="2654"/>
        <v>0</v>
      </c>
      <c r="CZ1040">
        <f t="shared" si="2655"/>
        <v>0</v>
      </c>
      <c r="DA1040">
        <f t="shared" si="2656"/>
        <v>0</v>
      </c>
      <c r="DB1040">
        <f t="shared" si="2657"/>
        <v>0</v>
      </c>
      <c r="DC1040">
        <f t="shared" si="2658"/>
        <v>0</v>
      </c>
      <c r="DD1040">
        <f t="shared" si="2659"/>
        <v>0</v>
      </c>
      <c r="DE1040">
        <f t="shared" si="2660"/>
        <v>0</v>
      </c>
      <c r="DF1040">
        <f t="shared" si="2661"/>
        <v>0</v>
      </c>
      <c r="DG1040">
        <f t="shared" si="2662"/>
        <v>0</v>
      </c>
      <c r="DH1040">
        <f t="shared" si="2663"/>
        <v>0</v>
      </c>
      <c r="DI1040">
        <f t="shared" si="2664"/>
        <v>0</v>
      </c>
      <c r="DJ1040">
        <f t="shared" si="2665"/>
        <v>0</v>
      </c>
      <c r="DK1040">
        <f t="shared" si="2666"/>
        <v>0</v>
      </c>
      <c r="DL1040">
        <f t="shared" si="2667"/>
        <v>0</v>
      </c>
      <c r="DM1040">
        <f t="shared" si="2668"/>
        <v>0</v>
      </c>
      <c r="DN1040">
        <f t="shared" si="2669"/>
        <v>0</v>
      </c>
      <c r="DO1040">
        <f t="shared" si="2670"/>
        <v>0</v>
      </c>
      <c r="DP1040">
        <f t="shared" si="2671"/>
        <v>0</v>
      </c>
      <c r="DQ1040">
        <f t="shared" si="2672"/>
        <v>0</v>
      </c>
      <c r="DR1040">
        <f t="shared" si="2673"/>
        <v>0</v>
      </c>
      <c r="DS1040">
        <f t="shared" si="2674"/>
        <v>0</v>
      </c>
      <c r="DT1040">
        <f t="shared" si="2675"/>
        <v>0</v>
      </c>
      <c r="DU1040">
        <f t="shared" si="2676"/>
        <v>0</v>
      </c>
      <c r="DV1040">
        <f t="shared" si="2677"/>
        <v>0</v>
      </c>
      <c r="DW1040">
        <f t="shared" si="2678"/>
        <v>0</v>
      </c>
      <c r="DX1040">
        <f t="shared" si="2679"/>
        <v>0</v>
      </c>
      <c r="DY1040">
        <f t="shared" si="2680"/>
        <v>0</v>
      </c>
      <c r="DZ1040">
        <f t="shared" si="2681"/>
        <v>0</v>
      </c>
    </row>
    <row r="1041" spans="1:130" ht="15.75">
      <c r="A1041" s="106"/>
      <c r="B1041" s="19" t="s">
        <v>202</v>
      </c>
      <c r="C1041" s="96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41"/>
      <c r="W1041" s="18"/>
      <c r="X1041" s="41"/>
      <c r="Y1041" s="41"/>
      <c r="Z1041" s="18"/>
      <c r="AA1041" s="18"/>
      <c r="AB1041" s="18"/>
      <c r="AC1041" s="41"/>
      <c r="AD1041" s="41"/>
      <c r="AE1041" s="41"/>
      <c r="AF1041" s="41"/>
      <c r="AG1041" s="41"/>
      <c r="AH1041" s="41"/>
      <c r="AI1041" s="41"/>
      <c r="AJ1041" s="41"/>
      <c r="AK1041" s="41"/>
      <c r="AL1041" s="41"/>
      <c r="AM1041" s="18"/>
      <c r="AN1041" s="18"/>
      <c r="AO1041" s="18"/>
      <c r="AP1041" s="18"/>
      <c r="AQ1041" s="18"/>
      <c r="AR1041" s="18"/>
      <c r="AS1041" s="18">
        <v>67</v>
      </c>
      <c r="AT1041" s="18"/>
      <c r="AU1041" s="18"/>
      <c r="AV1041" s="18"/>
      <c r="AW1041" s="18"/>
      <c r="AX1041" s="18"/>
      <c r="AY1041" s="18">
        <v>83</v>
      </c>
      <c r="AZ1041" s="18"/>
      <c r="BA1041" s="18"/>
      <c r="BB1041" s="18">
        <v>5.9</v>
      </c>
      <c r="BC1041" s="18"/>
      <c r="BD1041" s="41" t="s">
        <v>16</v>
      </c>
      <c r="BE1041" s="25"/>
      <c r="BF1041" s="41" t="s">
        <v>16</v>
      </c>
      <c r="BG1041" s="118"/>
      <c r="BH1041" s="18"/>
      <c r="BI1041" s="18">
        <v>160</v>
      </c>
      <c r="BJ1041" s="41" t="s">
        <v>16</v>
      </c>
      <c r="BK1041" s="118">
        <v>2118</v>
      </c>
      <c r="BL1041" s="2"/>
      <c r="BM1041" s="2"/>
      <c r="BN1041" s="2"/>
      <c r="BO1041" s="103"/>
      <c r="BP1041">
        <f t="shared" si="2619"/>
        <v>0</v>
      </c>
      <c r="BQ1041">
        <f t="shared" si="2620"/>
        <v>0</v>
      </c>
      <c r="BR1041">
        <f t="shared" si="2621"/>
        <v>0</v>
      </c>
      <c r="BS1041">
        <f t="shared" si="2622"/>
        <v>0</v>
      </c>
      <c r="BT1041">
        <f t="shared" si="2623"/>
        <v>0</v>
      </c>
      <c r="BU1041">
        <f t="shared" si="2624"/>
        <v>0</v>
      </c>
      <c r="BV1041">
        <f t="shared" si="2625"/>
        <v>0</v>
      </c>
      <c r="BW1041">
        <f t="shared" si="2626"/>
        <v>0</v>
      </c>
      <c r="BX1041">
        <f t="shared" si="2627"/>
        <v>0</v>
      </c>
      <c r="BY1041">
        <f t="shared" si="2628"/>
        <v>0</v>
      </c>
      <c r="BZ1041">
        <f t="shared" si="2629"/>
        <v>0</v>
      </c>
      <c r="CA1041">
        <f t="shared" si="2630"/>
        <v>0</v>
      </c>
      <c r="CB1041">
        <f t="shared" si="2631"/>
        <v>0</v>
      </c>
      <c r="CC1041">
        <f t="shared" si="2632"/>
        <v>0</v>
      </c>
      <c r="CD1041">
        <f t="shared" si="2633"/>
        <v>0</v>
      </c>
      <c r="CE1041">
        <f t="shared" si="2634"/>
        <v>0</v>
      </c>
      <c r="CF1041">
        <f t="shared" si="2635"/>
        <v>0</v>
      </c>
      <c r="CG1041">
        <f t="shared" si="2636"/>
        <v>0</v>
      </c>
      <c r="CH1041">
        <f t="shared" si="2637"/>
        <v>0</v>
      </c>
      <c r="CI1041">
        <f t="shared" si="2638"/>
        <v>0</v>
      </c>
      <c r="CJ1041">
        <f t="shared" si="2639"/>
        <v>0</v>
      </c>
      <c r="CK1041">
        <f t="shared" si="2640"/>
        <v>0</v>
      </c>
      <c r="CL1041">
        <f t="shared" si="2641"/>
        <v>0</v>
      </c>
      <c r="CM1041">
        <f t="shared" si="2642"/>
        <v>0</v>
      </c>
      <c r="CN1041">
        <f t="shared" si="2643"/>
        <v>0</v>
      </c>
      <c r="CO1041">
        <f t="shared" si="2644"/>
        <v>0</v>
      </c>
      <c r="CP1041">
        <f t="shared" si="2645"/>
        <v>0</v>
      </c>
      <c r="CQ1041">
        <f t="shared" si="2646"/>
        <v>0</v>
      </c>
      <c r="CR1041">
        <f t="shared" si="2647"/>
        <v>0</v>
      </c>
      <c r="CS1041">
        <f t="shared" si="2648"/>
        <v>0</v>
      </c>
      <c r="CT1041">
        <f t="shared" si="2649"/>
        <v>0</v>
      </c>
      <c r="CU1041">
        <f t="shared" si="2650"/>
        <v>0</v>
      </c>
      <c r="CV1041">
        <f t="shared" si="2651"/>
        <v>0</v>
      </c>
      <c r="CW1041">
        <f t="shared" si="2652"/>
        <v>0</v>
      </c>
      <c r="CX1041">
        <f t="shared" si="2653"/>
        <v>0</v>
      </c>
      <c r="CY1041">
        <f t="shared" si="2654"/>
        <v>0</v>
      </c>
      <c r="CZ1041">
        <f t="shared" si="2655"/>
        <v>0</v>
      </c>
      <c r="DA1041">
        <f t="shared" si="2656"/>
        <v>0</v>
      </c>
      <c r="DB1041">
        <f t="shared" si="2657"/>
        <v>0</v>
      </c>
      <c r="DC1041">
        <f t="shared" si="2658"/>
        <v>0</v>
      </c>
      <c r="DD1041">
        <f t="shared" si="2659"/>
        <v>0</v>
      </c>
      <c r="DE1041">
        <f t="shared" si="2660"/>
        <v>0</v>
      </c>
      <c r="DF1041">
        <f t="shared" si="2661"/>
        <v>0</v>
      </c>
      <c r="DG1041">
        <f t="shared" si="2662"/>
        <v>0</v>
      </c>
      <c r="DH1041">
        <f t="shared" si="2663"/>
        <v>0</v>
      </c>
      <c r="DI1041">
        <f t="shared" si="2664"/>
        <v>0</v>
      </c>
      <c r="DJ1041">
        <f t="shared" si="2665"/>
        <v>0</v>
      </c>
      <c r="DK1041">
        <f t="shared" si="2666"/>
        <v>0</v>
      </c>
      <c r="DL1041">
        <f t="shared" si="2667"/>
        <v>0</v>
      </c>
      <c r="DM1041">
        <f t="shared" si="2668"/>
        <v>0</v>
      </c>
      <c r="DN1041">
        <f t="shared" si="2669"/>
        <v>0</v>
      </c>
      <c r="DO1041">
        <f t="shared" si="2670"/>
        <v>0</v>
      </c>
      <c r="DP1041">
        <f t="shared" si="2671"/>
        <v>0</v>
      </c>
      <c r="DQ1041">
        <f t="shared" si="2672"/>
        <v>0</v>
      </c>
      <c r="DR1041">
        <f t="shared" si="2673"/>
        <v>0</v>
      </c>
      <c r="DS1041">
        <f t="shared" si="2674"/>
        <v>0</v>
      </c>
      <c r="DT1041">
        <f t="shared" si="2675"/>
        <v>0</v>
      </c>
      <c r="DU1041">
        <f t="shared" si="2676"/>
        <v>0</v>
      </c>
      <c r="DV1041">
        <f t="shared" si="2677"/>
        <v>0</v>
      </c>
      <c r="DW1041">
        <f t="shared" si="2678"/>
        <v>0</v>
      </c>
      <c r="DX1041">
        <f t="shared" si="2679"/>
        <v>0</v>
      </c>
      <c r="DY1041">
        <f t="shared" si="2680"/>
        <v>0</v>
      </c>
      <c r="DZ1041">
        <f t="shared" si="2681"/>
        <v>0</v>
      </c>
    </row>
    <row r="1042" spans="1:130">
      <c r="A1042" s="106"/>
      <c r="B1042" s="59" t="s">
        <v>3</v>
      </c>
      <c r="C1042" s="90"/>
      <c r="D1042" s="18">
        <v>0</v>
      </c>
      <c r="E1042" s="18">
        <v>0</v>
      </c>
      <c r="F1042" s="18">
        <v>0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18">
        <v>0</v>
      </c>
      <c r="N1042" s="18">
        <v>0</v>
      </c>
      <c r="O1042" s="18">
        <v>0</v>
      </c>
      <c r="P1042" s="18">
        <v>0</v>
      </c>
      <c r="Q1042" s="18">
        <v>0</v>
      </c>
      <c r="R1042" s="18">
        <v>0</v>
      </c>
      <c r="S1042" s="18">
        <v>0.17399999999999999</v>
      </c>
      <c r="T1042" s="18">
        <v>9.7530000000000001</v>
      </c>
      <c r="U1042" s="18">
        <v>52.96</v>
      </c>
      <c r="V1042" s="18">
        <v>82.573999999999998</v>
      </c>
      <c r="W1042" s="18">
        <v>70.975999999999999</v>
      </c>
      <c r="X1042" s="18">
        <v>140.37200000000001</v>
      </c>
      <c r="Y1042" s="18">
        <v>392.11599999999999</v>
      </c>
      <c r="Z1042" s="18">
        <v>607.27300000000002</v>
      </c>
      <c r="AA1042" s="18">
        <v>756.86400000000003</v>
      </c>
      <c r="AB1042" s="18">
        <v>1148.5409999999999</v>
      </c>
      <c r="AC1042" s="18">
        <v>1920.8400000000001</v>
      </c>
      <c r="AD1042" s="18">
        <v>2523.0639999999999</v>
      </c>
      <c r="AE1042" s="18">
        <v>3611.5280000000002</v>
      </c>
      <c r="AF1042" s="18">
        <v>4236.6970000000001</v>
      </c>
      <c r="AG1042" s="18">
        <v>6490.1660000000002</v>
      </c>
      <c r="AH1042" s="18">
        <v>7136.9709999999995</v>
      </c>
      <c r="AI1042" s="18">
        <v>7905.6610000000001</v>
      </c>
      <c r="AJ1042" s="18">
        <v>8257.6640000000007</v>
      </c>
      <c r="AK1042" s="18">
        <v>8749.3379999999997</v>
      </c>
      <c r="AL1042" s="18">
        <v>9574.5119999999988</v>
      </c>
      <c r="AM1042" s="18">
        <f>10030.249-AM1040-AM1039-AM1038</f>
        <v>4163.2489999999998</v>
      </c>
      <c r="AN1042" s="18">
        <f>10030.249-AN1040-AN1039-AN1038</f>
        <v>3852.2489999999998</v>
      </c>
      <c r="AO1042" s="18">
        <f t="shared" ref="AO1042:AR1042" si="2682">10030.249-AO1040-AO1039-AO1038</f>
        <v>3519.2489999999998</v>
      </c>
      <c r="AP1042" s="18">
        <f t="shared" si="2682"/>
        <v>3165.2489999999998</v>
      </c>
      <c r="AQ1042" s="18">
        <f t="shared" si="2682"/>
        <v>2771.2489999999998</v>
      </c>
      <c r="AR1042" s="18">
        <f t="shared" si="2682"/>
        <v>2347.2489999999998</v>
      </c>
      <c r="AS1042" s="18">
        <f>10030.249-AS1040-AS1039-AS1038-AS1041</f>
        <v>1821.2489999999998</v>
      </c>
      <c r="AT1042" s="18">
        <v>8754.3140000000003</v>
      </c>
      <c r="AU1042" s="18">
        <v>9497.5810000000001</v>
      </c>
      <c r="AV1042" s="18">
        <f>9867.045-AV1038</f>
        <v>9867.0450000000001</v>
      </c>
      <c r="AW1042" s="18">
        <v>9487.509</v>
      </c>
      <c r="AX1042" s="18">
        <v>9933.393</v>
      </c>
      <c r="AY1042" s="18">
        <f>10320.632-AY1041</f>
        <v>10237.632</v>
      </c>
      <c r="AZ1042" s="18">
        <f>10183.155-AZ1038</f>
        <v>10183.155000000001</v>
      </c>
      <c r="BA1042" s="18">
        <f>10392.724-BA1038</f>
        <v>10392.724</v>
      </c>
      <c r="BB1042" s="18">
        <f>14437-BB1041</f>
        <v>14431.1</v>
      </c>
      <c r="BC1042" s="18">
        <v>15087</v>
      </c>
      <c r="BD1042" s="18">
        <v>15723</v>
      </c>
      <c r="BE1042" s="18">
        <v>16120</v>
      </c>
      <c r="BF1042" s="18">
        <v>17357</v>
      </c>
      <c r="BG1042" s="18">
        <v>17875</v>
      </c>
      <c r="BH1042" s="18">
        <v>18824</v>
      </c>
      <c r="BI1042" s="18">
        <f>BH1042*1.044-BI1041</f>
        <v>19492.256000000001</v>
      </c>
      <c r="BJ1042" s="18">
        <f>BI1042*1.044</f>
        <v>20349.915264000003</v>
      </c>
      <c r="BK1042" s="118">
        <f>17829-BK1041+2368</f>
        <v>18079</v>
      </c>
      <c r="BL1042" s="118">
        <v>20662</v>
      </c>
      <c r="BM1042" s="118">
        <f>BL1042+12165-11575-413</f>
        <v>20839</v>
      </c>
      <c r="BN1042" s="118">
        <f>BM1042+12165-11575-413</f>
        <v>21016</v>
      </c>
      <c r="BO1042" s="103"/>
      <c r="BP1042">
        <f t="shared" si="2619"/>
        <v>0</v>
      </c>
      <c r="BQ1042">
        <f t="shared" si="2620"/>
        <v>0</v>
      </c>
      <c r="BR1042">
        <f t="shared" si="2621"/>
        <v>0</v>
      </c>
      <c r="BS1042">
        <f t="shared" si="2622"/>
        <v>0</v>
      </c>
      <c r="BT1042">
        <f t="shared" si="2623"/>
        <v>0</v>
      </c>
      <c r="BU1042">
        <f t="shared" si="2624"/>
        <v>0</v>
      </c>
      <c r="BV1042">
        <f t="shared" si="2625"/>
        <v>0</v>
      </c>
      <c r="BW1042">
        <f t="shared" si="2626"/>
        <v>0</v>
      </c>
      <c r="BX1042">
        <f t="shared" si="2627"/>
        <v>0</v>
      </c>
      <c r="BY1042">
        <f t="shared" si="2628"/>
        <v>0</v>
      </c>
      <c r="BZ1042">
        <f t="shared" si="2629"/>
        <v>0</v>
      </c>
      <c r="CA1042">
        <f t="shared" si="2630"/>
        <v>0</v>
      </c>
      <c r="CB1042">
        <f t="shared" si="2631"/>
        <v>0</v>
      </c>
      <c r="CC1042">
        <f t="shared" si="2632"/>
        <v>0</v>
      </c>
      <c r="CD1042">
        <f t="shared" si="2633"/>
        <v>0</v>
      </c>
      <c r="CE1042">
        <f t="shared" si="2634"/>
        <v>0</v>
      </c>
      <c r="CF1042">
        <f t="shared" si="2635"/>
        <v>0</v>
      </c>
      <c r="CG1042">
        <f t="shared" si="2636"/>
        <v>0</v>
      </c>
      <c r="CH1042">
        <f t="shared" si="2637"/>
        <v>0</v>
      </c>
      <c r="CI1042">
        <f t="shared" si="2638"/>
        <v>0</v>
      </c>
      <c r="CJ1042">
        <f t="shared" si="2639"/>
        <v>0</v>
      </c>
      <c r="CK1042">
        <f t="shared" si="2640"/>
        <v>0</v>
      </c>
      <c r="CL1042">
        <f t="shared" si="2641"/>
        <v>0</v>
      </c>
      <c r="CM1042">
        <f t="shared" si="2642"/>
        <v>0</v>
      </c>
      <c r="CN1042">
        <f t="shared" si="2643"/>
        <v>0</v>
      </c>
      <c r="CO1042">
        <f t="shared" si="2644"/>
        <v>0</v>
      </c>
      <c r="CP1042">
        <f t="shared" si="2645"/>
        <v>0</v>
      </c>
      <c r="CQ1042">
        <f t="shared" si="2646"/>
        <v>0</v>
      </c>
      <c r="CR1042">
        <f t="shared" si="2647"/>
        <v>0</v>
      </c>
      <c r="CS1042">
        <f t="shared" si="2648"/>
        <v>0</v>
      </c>
      <c r="CT1042">
        <f t="shared" si="2649"/>
        <v>0</v>
      </c>
      <c r="CU1042">
        <f t="shared" si="2650"/>
        <v>0</v>
      </c>
      <c r="CV1042">
        <f t="shared" si="2651"/>
        <v>0</v>
      </c>
      <c r="CW1042">
        <f t="shared" si="2652"/>
        <v>0</v>
      </c>
      <c r="CX1042">
        <f t="shared" si="2653"/>
        <v>0</v>
      </c>
      <c r="CY1042">
        <f t="shared" si="2654"/>
        <v>0</v>
      </c>
      <c r="CZ1042">
        <f t="shared" si="2655"/>
        <v>0</v>
      </c>
      <c r="DA1042">
        <f t="shared" si="2656"/>
        <v>0</v>
      </c>
      <c r="DB1042">
        <f t="shared" si="2657"/>
        <v>0</v>
      </c>
      <c r="DC1042">
        <f t="shared" si="2658"/>
        <v>0</v>
      </c>
      <c r="DD1042">
        <f t="shared" si="2659"/>
        <v>0</v>
      </c>
      <c r="DE1042">
        <f t="shared" si="2660"/>
        <v>0</v>
      </c>
      <c r="DF1042">
        <f t="shared" si="2661"/>
        <v>0</v>
      </c>
      <c r="DG1042">
        <f t="shared" si="2662"/>
        <v>0</v>
      </c>
      <c r="DH1042">
        <f t="shared" si="2663"/>
        <v>0</v>
      </c>
      <c r="DI1042">
        <f t="shared" si="2664"/>
        <v>0</v>
      </c>
      <c r="DJ1042">
        <f t="shared" si="2665"/>
        <v>0</v>
      </c>
      <c r="DK1042">
        <f t="shared" si="2666"/>
        <v>0</v>
      </c>
      <c r="DL1042">
        <f t="shared" si="2667"/>
        <v>0</v>
      </c>
      <c r="DM1042">
        <f t="shared" si="2668"/>
        <v>0</v>
      </c>
      <c r="DN1042">
        <f t="shared" si="2669"/>
        <v>0</v>
      </c>
      <c r="DO1042">
        <f t="shared" si="2670"/>
        <v>0</v>
      </c>
      <c r="DP1042">
        <f t="shared" si="2671"/>
        <v>0</v>
      </c>
      <c r="DQ1042">
        <f t="shared" si="2672"/>
        <v>0</v>
      </c>
      <c r="DR1042">
        <f t="shared" si="2673"/>
        <v>0</v>
      </c>
      <c r="DS1042">
        <f t="shared" si="2674"/>
        <v>0</v>
      </c>
      <c r="DT1042">
        <f t="shared" si="2675"/>
        <v>0</v>
      </c>
      <c r="DU1042">
        <f t="shared" si="2676"/>
        <v>0</v>
      </c>
      <c r="DV1042">
        <f t="shared" si="2677"/>
        <v>0</v>
      </c>
      <c r="DW1042">
        <f t="shared" si="2678"/>
        <v>0</v>
      </c>
      <c r="DX1042">
        <f t="shared" si="2679"/>
        <v>0</v>
      </c>
      <c r="DY1042">
        <f t="shared" si="2680"/>
        <v>0</v>
      </c>
      <c r="DZ1042">
        <f t="shared" si="2681"/>
        <v>0</v>
      </c>
    </row>
    <row r="1043" spans="1:130">
      <c r="A1043" s="106"/>
      <c r="B1043" s="19" t="s">
        <v>18</v>
      </c>
      <c r="C1043" s="96"/>
      <c r="D1043" s="20">
        <v>0</v>
      </c>
      <c r="E1043" s="20">
        <v>0</v>
      </c>
      <c r="F1043" s="20">
        <v>0</v>
      </c>
      <c r="G1043" s="20">
        <v>0</v>
      </c>
      <c r="H1043" s="20">
        <v>0</v>
      </c>
      <c r="I1043" s="20">
        <v>0</v>
      </c>
      <c r="J1043" s="20">
        <v>0</v>
      </c>
      <c r="K1043" s="20">
        <v>0</v>
      </c>
      <c r="L1043" s="20">
        <v>0</v>
      </c>
      <c r="M1043" s="20">
        <v>0</v>
      </c>
      <c r="N1043" s="20">
        <v>0</v>
      </c>
      <c r="O1043" s="20">
        <v>0</v>
      </c>
      <c r="P1043" s="20">
        <v>0</v>
      </c>
      <c r="Q1043" s="20">
        <v>0</v>
      </c>
      <c r="R1043" s="20">
        <v>0</v>
      </c>
      <c r="S1043" s="41" t="s">
        <v>16</v>
      </c>
      <c r="T1043" s="41" t="s">
        <v>16</v>
      </c>
      <c r="U1043" s="41" t="s">
        <v>16</v>
      </c>
      <c r="V1043" s="41" t="s">
        <v>16</v>
      </c>
      <c r="W1043" s="73">
        <v>398</v>
      </c>
      <c r="X1043" s="41" t="s">
        <v>16</v>
      </c>
      <c r="Y1043" s="18">
        <v>498</v>
      </c>
      <c r="Z1043" s="18">
        <v>55</v>
      </c>
      <c r="AA1043" s="18">
        <v>790</v>
      </c>
      <c r="AB1043" s="18">
        <v>838</v>
      </c>
      <c r="AC1043" s="18">
        <v>796.60194174757282</v>
      </c>
      <c r="AD1043" s="18">
        <v>1082.1116387856257</v>
      </c>
      <c r="AE1043" s="18">
        <v>1453.9962289547188</v>
      </c>
      <c r="AF1043" s="18">
        <v>1295.4119530275182</v>
      </c>
      <c r="AG1043" s="18">
        <v>1325.6917618370637</v>
      </c>
      <c r="AH1043" s="18">
        <v>1738.6095021044794</v>
      </c>
      <c r="AI1043" s="18">
        <v>1802.8689426133687</v>
      </c>
      <c r="AJ1043" s="18">
        <v>1839.3557233898998</v>
      </c>
      <c r="AK1043" s="18">
        <v>1984.5599616502793</v>
      </c>
      <c r="AL1043" s="18">
        <v>2401.6293251347897</v>
      </c>
      <c r="AM1043" s="18">
        <v>2883.6096532506217</v>
      </c>
      <c r="AN1043" s="18">
        <v>2601.1768036649814</v>
      </c>
      <c r="AO1043" s="18">
        <v>2471.2285149446971</v>
      </c>
      <c r="AP1043" s="18">
        <v>2715.6731657068462</v>
      </c>
      <c r="AQ1043" s="18">
        <v>2415.5379412145357</v>
      </c>
      <c r="AR1043" s="18">
        <v>2446.3411621554428</v>
      </c>
      <c r="AS1043" s="18">
        <v>2500.0284520784958</v>
      </c>
      <c r="AT1043" s="18">
        <v>3136.2324600300371</v>
      </c>
      <c r="AU1043" s="18">
        <v>3623.8349813161185</v>
      </c>
      <c r="AV1043" s="18">
        <v>4007.5220508217826</v>
      </c>
      <c r="AW1043" s="18">
        <v>3550.7879357599581</v>
      </c>
      <c r="AX1043" s="18">
        <v>3920.6054519457794</v>
      </c>
      <c r="AY1043" s="18">
        <v>4352.4974970686326</v>
      </c>
      <c r="AZ1043" s="18">
        <v>4812.3436095901916</v>
      </c>
      <c r="BA1043" s="18">
        <v>5166.6294837385167</v>
      </c>
      <c r="BB1043" s="18">
        <v>5825.9124976391167</v>
      </c>
      <c r="BC1043" s="18">
        <v>5927.8677739173718</v>
      </c>
      <c r="BD1043" s="18">
        <v>6174.9681336851681</v>
      </c>
      <c r="BE1043" s="18">
        <v>6456.0383872157508</v>
      </c>
      <c r="BF1043" s="18">
        <v>5891.5943431393043</v>
      </c>
      <c r="BG1043" s="18">
        <v>5944.0598191640011</v>
      </c>
      <c r="BH1043" s="118">
        <v>5910.8417435580022</v>
      </c>
      <c r="BI1043" s="118">
        <v>6221.7677146618271</v>
      </c>
      <c r="BJ1043" s="118">
        <v>6215.989185563375</v>
      </c>
      <c r="BK1043" s="118">
        <v>5966.3155006622792</v>
      </c>
      <c r="BL1043" s="118">
        <v>6186.8993519343721</v>
      </c>
      <c r="BM1043" s="118">
        <v>5773.6426418777801</v>
      </c>
      <c r="BN1043" s="118">
        <v>5244.3826033379883</v>
      </c>
      <c r="BO1043" s="103"/>
      <c r="BP1043">
        <f t="shared" si="2619"/>
        <v>0</v>
      </c>
      <c r="BQ1043">
        <f t="shared" si="2620"/>
        <v>0</v>
      </c>
      <c r="BR1043">
        <f t="shared" si="2621"/>
        <v>0</v>
      </c>
      <c r="BS1043">
        <f t="shared" si="2622"/>
        <v>0</v>
      </c>
      <c r="BT1043">
        <f t="shared" si="2623"/>
        <v>0</v>
      </c>
      <c r="BU1043">
        <f t="shared" si="2624"/>
        <v>0</v>
      </c>
      <c r="BV1043">
        <f t="shared" si="2625"/>
        <v>0</v>
      </c>
      <c r="BW1043">
        <f t="shared" si="2626"/>
        <v>0</v>
      </c>
      <c r="BX1043">
        <f t="shared" si="2627"/>
        <v>0</v>
      </c>
      <c r="BY1043">
        <f t="shared" si="2628"/>
        <v>0</v>
      </c>
      <c r="BZ1043">
        <f t="shared" si="2629"/>
        <v>0</v>
      </c>
      <c r="CA1043">
        <f t="shared" si="2630"/>
        <v>0</v>
      </c>
      <c r="CB1043">
        <f t="shared" si="2631"/>
        <v>0</v>
      </c>
      <c r="CC1043">
        <f t="shared" si="2632"/>
        <v>0</v>
      </c>
      <c r="CD1043">
        <f t="shared" si="2633"/>
        <v>0</v>
      </c>
      <c r="CE1043">
        <f t="shared" si="2634"/>
        <v>0</v>
      </c>
      <c r="CF1043">
        <f t="shared" si="2635"/>
        <v>0</v>
      </c>
      <c r="CG1043">
        <f t="shared" si="2636"/>
        <v>0</v>
      </c>
      <c r="CH1043">
        <f t="shared" si="2637"/>
        <v>0</v>
      </c>
      <c r="CI1043">
        <f t="shared" si="2638"/>
        <v>0</v>
      </c>
      <c r="CJ1043">
        <f t="shared" si="2639"/>
        <v>0</v>
      </c>
      <c r="CK1043">
        <f t="shared" si="2640"/>
        <v>0</v>
      </c>
      <c r="CL1043">
        <f t="shared" si="2641"/>
        <v>0</v>
      </c>
      <c r="CM1043">
        <f t="shared" si="2642"/>
        <v>0</v>
      </c>
      <c r="CN1043">
        <f t="shared" si="2643"/>
        <v>0</v>
      </c>
      <c r="CO1043">
        <f t="shared" si="2644"/>
        <v>0</v>
      </c>
      <c r="CP1043">
        <f t="shared" si="2645"/>
        <v>0</v>
      </c>
      <c r="CQ1043">
        <f t="shared" si="2646"/>
        <v>0</v>
      </c>
      <c r="CR1043">
        <f t="shared" si="2647"/>
        <v>0</v>
      </c>
      <c r="CS1043">
        <f t="shared" si="2648"/>
        <v>0</v>
      </c>
      <c r="CT1043">
        <f t="shared" si="2649"/>
        <v>0</v>
      </c>
      <c r="CU1043">
        <f t="shared" si="2650"/>
        <v>0</v>
      </c>
      <c r="CV1043">
        <f t="shared" si="2651"/>
        <v>0</v>
      </c>
      <c r="CW1043">
        <f t="shared" si="2652"/>
        <v>0</v>
      </c>
      <c r="CX1043">
        <f t="shared" si="2653"/>
        <v>0</v>
      </c>
      <c r="CY1043">
        <f t="shared" si="2654"/>
        <v>0</v>
      </c>
      <c r="CZ1043">
        <f t="shared" si="2655"/>
        <v>0</v>
      </c>
      <c r="DA1043">
        <f t="shared" si="2656"/>
        <v>0</v>
      </c>
      <c r="DB1043">
        <f t="shared" si="2657"/>
        <v>0</v>
      </c>
      <c r="DC1043">
        <f t="shared" si="2658"/>
        <v>0</v>
      </c>
      <c r="DD1043">
        <f t="shared" si="2659"/>
        <v>0</v>
      </c>
      <c r="DE1043">
        <f t="shared" si="2660"/>
        <v>0</v>
      </c>
      <c r="DF1043">
        <f t="shared" si="2661"/>
        <v>0</v>
      </c>
      <c r="DG1043">
        <f t="shared" si="2662"/>
        <v>0</v>
      </c>
      <c r="DH1043">
        <f t="shared" si="2663"/>
        <v>0</v>
      </c>
      <c r="DI1043">
        <f t="shared" si="2664"/>
        <v>0</v>
      </c>
      <c r="DJ1043">
        <f t="shared" si="2665"/>
        <v>0</v>
      </c>
      <c r="DK1043">
        <f t="shared" si="2666"/>
        <v>0</v>
      </c>
      <c r="DL1043">
        <f t="shared" si="2667"/>
        <v>0</v>
      </c>
      <c r="DM1043">
        <f t="shared" si="2668"/>
        <v>0</v>
      </c>
      <c r="DN1043">
        <f t="shared" si="2669"/>
        <v>0</v>
      </c>
      <c r="DO1043">
        <f t="shared" si="2670"/>
        <v>0</v>
      </c>
      <c r="DP1043">
        <f t="shared" si="2671"/>
        <v>0</v>
      </c>
      <c r="DQ1043">
        <f t="shared" si="2672"/>
        <v>0</v>
      </c>
      <c r="DR1043">
        <f t="shared" si="2673"/>
        <v>0</v>
      </c>
      <c r="DS1043">
        <f t="shared" si="2674"/>
        <v>0</v>
      </c>
      <c r="DT1043">
        <f t="shared" si="2675"/>
        <v>0</v>
      </c>
      <c r="DU1043">
        <f t="shared" si="2676"/>
        <v>0</v>
      </c>
      <c r="DV1043">
        <f t="shared" si="2677"/>
        <v>0</v>
      </c>
      <c r="DW1043">
        <f t="shared" si="2678"/>
        <v>0</v>
      </c>
      <c r="DX1043">
        <f t="shared" si="2679"/>
        <v>0</v>
      </c>
      <c r="DY1043">
        <f t="shared" si="2680"/>
        <v>0</v>
      </c>
      <c r="DZ1043">
        <f t="shared" si="2681"/>
        <v>0</v>
      </c>
    </row>
    <row r="1044" spans="1:130">
      <c r="A1044" s="106"/>
      <c r="B1044" s="59" t="s">
        <v>205</v>
      </c>
      <c r="C1044" s="90"/>
      <c r="D1044" s="18">
        <v>0</v>
      </c>
      <c r="E1044" s="18">
        <v>0</v>
      </c>
      <c r="F1044" s="18">
        <v>0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18">
        <v>0</v>
      </c>
      <c r="N1044" s="18">
        <v>0</v>
      </c>
      <c r="O1044" s="18">
        <v>0</v>
      </c>
      <c r="P1044" s="18">
        <v>0</v>
      </c>
      <c r="Q1044" s="18">
        <v>0</v>
      </c>
      <c r="R1044" s="18">
        <v>0</v>
      </c>
      <c r="S1044" s="18">
        <v>0</v>
      </c>
      <c r="T1044" s="18">
        <v>13.3</v>
      </c>
      <c r="U1044" s="18">
        <v>123.4</v>
      </c>
      <c r="V1044" s="18">
        <v>130.4</v>
      </c>
      <c r="W1044" s="41" t="s">
        <v>16</v>
      </c>
      <c r="X1044" s="18">
        <v>473.3</v>
      </c>
      <c r="Y1044" s="41" t="s">
        <v>16</v>
      </c>
      <c r="Z1044" s="41" t="s">
        <v>16</v>
      </c>
      <c r="AA1044" s="41" t="s">
        <v>16</v>
      </c>
      <c r="AB1044" s="41" t="s">
        <v>16</v>
      </c>
      <c r="AC1044" s="41" t="s">
        <v>16</v>
      </c>
      <c r="AD1044" s="41" t="s">
        <v>16</v>
      </c>
      <c r="AE1044" s="41" t="s">
        <v>16</v>
      </c>
      <c r="AF1044" s="41" t="s">
        <v>16</v>
      </c>
      <c r="AG1044" s="41" t="s">
        <v>16</v>
      </c>
      <c r="AH1044" s="41" t="s">
        <v>16</v>
      </c>
      <c r="AI1044" s="41" t="s">
        <v>16</v>
      </c>
      <c r="AJ1044" s="41" t="s">
        <v>16</v>
      </c>
      <c r="AK1044" s="41" t="s">
        <v>16</v>
      </c>
      <c r="AL1044" s="41" t="s">
        <v>16</v>
      </c>
      <c r="AM1044" s="41" t="s">
        <v>16</v>
      </c>
      <c r="AN1044" s="41" t="s">
        <v>16</v>
      </c>
      <c r="AO1044" s="41" t="s">
        <v>16</v>
      </c>
      <c r="AP1044" s="41" t="s">
        <v>16</v>
      </c>
      <c r="AQ1044" s="41" t="s">
        <v>16</v>
      </c>
      <c r="AR1044" s="41" t="s">
        <v>16</v>
      </c>
      <c r="AS1044" s="41" t="s">
        <v>16</v>
      </c>
      <c r="AT1044" s="41" t="s">
        <v>16</v>
      </c>
      <c r="AU1044" s="41" t="s">
        <v>16</v>
      </c>
      <c r="AV1044" s="41" t="s">
        <v>16</v>
      </c>
      <c r="AW1044" s="41" t="s">
        <v>16</v>
      </c>
      <c r="AX1044" s="41" t="s">
        <v>16</v>
      </c>
      <c r="AY1044" s="41" t="s">
        <v>16</v>
      </c>
      <c r="AZ1044" s="41" t="s">
        <v>16</v>
      </c>
      <c r="BA1044" s="41" t="s">
        <v>16</v>
      </c>
      <c r="BB1044" s="41" t="s">
        <v>16</v>
      </c>
      <c r="BC1044" s="41" t="s">
        <v>16</v>
      </c>
      <c r="BD1044" s="41" t="s">
        <v>16</v>
      </c>
      <c r="BE1044" s="41" t="s">
        <v>16</v>
      </c>
      <c r="BF1044" s="41" t="s">
        <v>16</v>
      </c>
      <c r="BG1044" s="41" t="s">
        <v>16</v>
      </c>
      <c r="BH1044" s="41" t="s">
        <v>16</v>
      </c>
      <c r="BI1044" s="41" t="s">
        <v>16</v>
      </c>
      <c r="BJ1044" s="41" t="s">
        <v>16</v>
      </c>
      <c r="BK1044" s="41" t="s">
        <v>16</v>
      </c>
      <c r="BL1044" s="41" t="s">
        <v>16</v>
      </c>
      <c r="BM1044" s="41" t="s">
        <v>16</v>
      </c>
      <c r="BN1044" s="41" t="s">
        <v>16</v>
      </c>
      <c r="BO1044" s="103"/>
      <c r="BP1044">
        <f t="shared" si="2619"/>
        <v>0</v>
      </c>
      <c r="BQ1044">
        <f t="shared" si="2620"/>
        <v>0</v>
      </c>
      <c r="BR1044">
        <f t="shared" si="2621"/>
        <v>0</v>
      </c>
      <c r="BS1044">
        <f t="shared" si="2622"/>
        <v>0</v>
      </c>
      <c r="BT1044">
        <f t="shared" si="2623"/>
        <v>0</v>
      </c>
      <c r="BU1044">
        <f t="shared" si="2624"/>
        <v>0</v>
      </c>
      <c r="BV1044">
        <f t="shared" si="2625"/>
        <v>0</v>
      </c>
      <c r="BW1044">
        <f t="shared" si="2626"/>
        <v>0</v>
      </c>
      <c r="BX1044">
        <f t="shared" si="2627"/>
        <v>0</v>
      </c>
      <c r="BY1044">
        <f t="shared" si="2628"/>
        <v>0</v>
      </c>
      <c r="BZ1044">
        <f t="shared" si="2629"/>
        <v>0</v>
      </c>
      <c r="CA1044">
        <f t="shared" si="2630"/>
        <v>0</v>
      </c>
      <c r="CB1044">
        <f t="shared" si="2631"/>
        <v>0</v>
      </c>
      <c r="CC1044">
        <f t="shared" si="2632"/>
        <v>0</v>
      </c>
      <c r="CD1044">
        <f t="shared" si="2633"/>
        <v>0</v>
      </c>
      <c r="CE1044">
        <f t="shared" si="2634"/>
        <v>0</v>
      </c>
      <c r="CF1044">
        <f t="shared" si="2635"/>
        <v>0</v>
      </c>
      <c r="CG1044">
        <f t="shared" si="2636"/>
        <v>0</v>
      </c>
      <c r="CH1044">
        <f t="shared" si="2637"/>
        <v>0</v>
      </c>
      <c r="CI1044">
        <f t="shared" si="2638"/>
        <v>0</v>
      </c>
      <c r="CJ1044">
        <f t="shared" si="2639"/>
        <v>0</v>
      </c>
      <c r="CK1044">
        <f t="shared" si="2640"/>
        <v>0</v>
      </c>
      <c r="CL1044">
        <f t="shared" si="2641"/>
        <v>0</v>
      </c>
      <c r="CM1044">
        <f t="shared" si="2642"/>
        <v>0</v>
      </c>
      <c r="CN1044">
        <f t="shared" si="2643"/>
        <v>0</v>
      </c>
      <c r="CO1044">
        <f t="shared" si="2644"/>
        <v>0</v>
      </c>
      <c r="CP1044">
        <f t="shared" si="2645"/>
        <v>0</v>
      </c>
      <c r="CQ1044">
        <f t="shared" si="2646"/>
        <v>0</v>
      </c>
      <c r="CR1044">
        <f t="shared" si="2647"/>
        <v>0</v>
      </c>
      <c r="CS1044">
        <f t="shared" si="2648"/>
        <v>0</v>
      </c>
      <c r="CT1044">
        <f t="shared" si="2649"/>
        <v>0</v>
      </c>
      <c r="CU1044">
        <f t="shared" si="2650"/>
        <v>0</v>
      </c>
      <c r="CV1044">
        <f t="shared" si="2651"/>
        <v>0</v>
      </c>
      <c r="CW1044">
        <f t="shared" si="2652"/>
        <v>0</v>
      </c>
      <c r="CX1044">
        <f t="shared" si="2653"/>
        <v>0</v>
      </c>
      <c r="CY1044">
        <f t="shared" si="2654"/>
        <v>0</v>
      </c>
      <c r="CZ1044">
        <f t="shared" si="2655"/>
        <v>0</v>
      </c>
      <c r="DA1044">
        <f t="shared" si="2656"/>
        <v>0</v>
      </c>
      <c r="DB1044">
        <f t="shared" si="2657"/>
        <v>0</v>
      </c>
      <c r="DC1044">
        <f t="shared" si="2658"/>
        <v>0</v>
      </c>
      <c r="DD1044">
        <f t="shared" si="2659"/>
        <v>0</v>
      </c>
      <c r="DE1044">
        <f t="shared" si="2660"/>
        <v>0</v>
      </c>
      <c r="DF1044">
        <f t="shared" si="2661"/>
        <v>0</v>
      </c>
      <c r="DG1044">
        <f t="shared" si="2662"/>
        <v>0</v>
      </c>
      <c r="DH1044">
        <f t="shared" si="2663"/>
        <v>0</v>
      </c>
      <c r="DI1044">
        <f t="shared" si="2664"/>
        <v>0</v>
      </c>
      <c r="DJ1044">
        <f t="shared" si="2665"/>
        <v>0</v>
      </c>
      <c r="DK1044">
        <f t="shared" si="2666"/>
        <v>0</v>
      </c>
      <c r="DL1044">
        <f t="shared" si="2667"/>
        <v>0</v>
      </c>
      <c r="DM1044">
        <f t="shared" si="2668"/>
        <v>0</v>
      </c>
      <c r="DN1044">
        <f t="shared" si="2669"/>
        <v>0</v>
      </c>
      <c r="DO1044">
        <f t="shared" si="2670"/>
        <v>0</v>
      </c>
      <c r="DP1044">
        <f t="shared" si="2671"/>
        <v>0</v>
      </c>
      <c r="DQ1044">
        <f t="shared" si="2672"/>
        <v>0</v>
      </c>
      <c r="DR1044">
        <f t="shared" si="2673"/>
        <v>0</v>
      </c>
      <c r="DS1044">
        <f t="shared" si="2674"/>
        <v>0</v>
      </c>
      <c r="DT1044">
        <f t="shared" si="2675"/>
        <v>0</v>
      </c>
      <c r="DU1044">
        <f t="shared" si="2676"/>
        <v>0</v>
      </c>
      <c r="DV1044">
        <f t="shared" si="2677"/>
        <v>0</v>
      </c>
      <c r="DW1044">
        <f t="shared" si="2678"/>
        <v>0</v>
      </c>
      <c r="DX1044">
        <f t="shared" si="2679"/>
        <v>0</v>
      </c>
      <c r="DY1044">
        <f t="shared" si="2680"/>
        <v>0</v>
      </c>
      <c r="DZ1044">
        <f t="shared" si="2681"/>
        <v>0</v>
      </c>
    </row>
    <row r="1045" spans="1:130">
      <c r="A1045" s="106"/>
      <c r="B1045" s="55" t="s">
        <v>21</v>
      </c>
      <c r="C1045" s="96"/>
      <c r="D1045" s="20">
        <v>0</v>
      </c>
      <c r="E1045" s="20">
        <v>0</v>
      </c>
      <c r="F1045" s="20">
        <v>0</v>
      </c>
      <c r="G1045" s="20">
        <v>0</v>
      </c>
      <c r="H1045" s="20">
        <v>0</v>
      </c>
      <c r="I1045" s="20">
        <v>0</v>
      </c>
      <c r="J1045" s="20">
        <v>0</v>
      </c>
      <c r="K1045" s="20">
        <v>0</v>
      </c>
      <c r="L1045" s="20">
        <v>0</v>
      </c>
      <c r="M1045" s="20">
        <v>0</v>
      </c>
      <c r="N1045" s="20">
        <v>0</v>
      </c>
      <c r="O1045" s="20">
        <v>0</v>
      </c>
      <c r="P1045" s="20">
        <v>0</v>
      </c>
      <c r="Q1045" s="20">
        <v>0</v>
      </c>
      <c r="R1045" s="20">
        <v>0</v>
      </c>
      <c r="S1045" s="20">
        <v>0</v>
      </c>
      <c r="T1045" s="20">
        <v>0</v>
      </c>
      <c r="U1045" s="20">
        <v>0</v>
      </c>
      <c r="V1045" s="20">
        <v>0</v>
      </c>
      <c r="W1045" s="20">
        <v>0</v>
      </c>
      <c r="X1045" s="20">
        <v>0</v>
      </c>
      <c r="Y1045" s="20">
        <v>0</v>
      </c>
      <c r="Z1045" s="20">
        <v>0</v>
      </c>
      <c r="AA1045" s="20">
        <v>0</v>
      </c>
      <c r="AB1045" s="20">
        <v>0</v>
      </c>
      <c r="AC1045" s="20">
        <v>0</v>
      </c>
      <c r="AD1045" s="20">
        <v>0</v>
      </c>
      <c r="AE1045" s="20">
        <v>0</v>
      </c>
      <c r="AF1045" s="20">
        <v>0</v>
      </c>
      <c r="AG1045" s="20">
        <v>0</v>
      </c>
      <c r="AH1045" s="20">
        <v>0</v>
      </c>
      <c r="AI1045" s="18">
        <v>1446</v>
      </c>
      <c r="AJ1045" s="20">
        <v>0</v>
      </c>
      <c r="AK1045" s="20">
        <v>0</v>
      </c>
      <c r="AL1045" s="20">
        <v>0</v>
      </c>
      <c r="AM1045" s="20">
        <v>0</v>
      </c>
      <c r="AN1045" s="20">
        <v>0</v>
      </c>
      <c r="AO1045" s="20">
        <v>0</v>
      </c>
      <c r="AP1045" s="20">
        <v>0</v>
      </c>
      <c r="AQ1045" s="20">
        <v>0</v>
      </c>
      <c r="AR1045" s="20">
        <v>0</v>
      </c>
      <c r="AS1045" s="20">
        <v>0</v>
      </c>
      <c r="AT1045" s="20">
        <v>0</v>
      </c>
      <c r="AU1045" s="20">
        <v>0</v>
      </c>
      <c r="AV1045" s="20">
        <v>0</v>
      </c>
      <c r="AW1045" s="20">
        <v>0</v>
      </c>
      <c r="AX1045" s="20">
        <v>0</v>
      </c>
      <c r="AY1045" s="20">
        <v>331</v>
      </c>
      <c r="AZ1045" s="20">
        <v>0</v>
      </c>
      <c r="BA1045" s="20">
        <v>0</v>
      </c>
      <c r="BB1045" s="20">
        <v>0</v>
      </c>
      <c r="BC1045" s="20">
        <v>0</v>
      </c>
      <c r="BD1045" s="20">
        <v>0</v>
      </c>
      <c r="BE1045" s="20">
        <v>0</v>
      </c>
      <c r="BF1045" s="20">
        <v>0</v>
      </c>
      <c r="BG1045" s="20">
        <v>0</v>
      </c>
      <c r="BH1045" s="20">
        <v>0</v>
      </c>
      <c r="BI1045" s="20">
        <v>0</v>
      </c>
      <c r="BJ1045" s="20">
        <v>0</v>
      </c>
      <c r="BK1045" s="20">
        <v>0</v>
      </c>
      <c r="BL1045" s="20">
        <v>0</v>
      </c>
      <c r="BM1045" s="20">
        <v>0</v>
      </c>
      <c r="BN1045" s="20">
        <v>0</v>
      </c>
      <c r="BO1045" s="103"/>
      <c r="BP1045">
        <f t="shared" si="2619"/>
        <v>0</v>
      </c>
      <c r="BQ1045">
        <f t="shared" si="2620"/>
        <v>0</v>
      </c>
      <c r="BR1045">
        <f t="shared" si="2621"/>
        <v>0</v>
      </c>
      <c r="BS1045">
        <f t="shared" si="2622"/>
        <v>0</v>
      </c>
      <c r="BT1045">
        <f t="shared" si="2623"/>
        <v>0</v>
      </c>
      <c r="BU1045">
        <f t="shared" si="2624"/>
        <v>0</v>
      </c>
      <c r="BV1045">
        <f t="shared" si="2625"/>
        <v>0</v>
      </c>
      <c r="BW1045">
        <f t="shared" si="2626"/>
        <v>0</v>
      </c>
      <c r="BX1045">
        <f t="shared" si="2627"/>
        <v>0</v>
      </c>
      <c r="BY1045">
        <f t="shared" si="2628"/>
        <v>0</v>
      </c>
      <c r="BZ1045">
        <f t="shared" si="2629"/>
        <v>0</v>
      </c>
      <c r="CA1045">
        <f t="shared" si="2630"/>
        <v>0</v>
      </c>
      <c r="CB1045">
        <f t="shared" si="2631"/>
        <v>0</v>
      </c>
      <c r="CC1045">
        <f t="shared" si="2632"/>
        <v>0</v>
      </c>
      <c r="CD1045">
        <f t="shared" si="2633"/>
        <v>0</v>
      </c>
      <c r="CE1045">
        <f t="shared" si="2634"/>
        <v>0</v>
      </c>
      <c r="CF1045">
        <f t="shared" si="2635"/>
        <v>0</v>
      </c>
      <c r="CG1045">
        <f t="shared" si="2636"/>
        <v>0</v>
      </c>
      <c r="CH1045">
        <f t="shared" si="2637"/>
        <v>0</v>
      </c>
      <c r="CI1045">
        <f t="shared" si="2638"/>
        <v>0</v>
      </c>
      <c r="CJ1045">
        <f t="shared" si="2639"/>
        <v>0</v>
      </c>
      <c r="CK1045">
        <f t="shared" si="2640"/>
        <v>0</v>
      </c>
      <c r="CL1045">
        <f t="shared" si="2641"/>
        <v>0</v>
      </c>
      <c r="CM1045">
        <f t="shared" si="2642"/>
        <v>0</v>
      </c>
      <c r="CN1045">
        <f t="shared" si="2643"/>
        <v>0</v>
      </c>
      <c r="CO1045">
        <f t="shared" si="2644"/>
        <v>0</v>
      </c>
      <c r="CP1045">
        <f t="shared" si="2645"/>
        <v>0</v>
      </c>
      <c r="CQ1045">
        <f t="shared" si="2646"/>
        <v>0</v>
      </c>
      <c r="CR1045">
        <f t="shared" si="2647"/>
        <v>0</v>
      </c>
      <c r="CS1045">
        <f t="shared" si="2648"/>
        <v>0</v>
      </c>
      <c r="CT1045">
        <f t="shared" si="2649"/>
        <v>0</v>
      </c>
      <c r="CU1045">
        <f t="shared" si="2650"/>
        <v>0</v>
      </c>
      <c r="CV1045">
        <f t="shared" si="2651"/>
        <v>0</v>
      </c>
      <c r="CW1045">
        <f t="shared" si="2652"/>
        <v>0</v>
      </c>
      <c r="CX1045">
        <f t="shared" si="2653"/>
        <v>0</v>
      </c>
      <c r="CY1045">
        <f t="shared" si="2654"/>
        <v>0</v>
      </c>
      <c r="CZ1045">
        <f t="shared" si="2655"/>
        <v>0</v>
      </c>
      <c r="DA1045">
        <f t="shared" si="2656"/>
        <v>0</v>
      </c>
      <c r="DB1045">
        <f t="shared" si="2657"/>
        <v>0</v>
      </c>
      <c r="DC1045">
        <f t="shared" si="2658"/>
        <v>0</v>
      </c>
      <c r="DD1045">
        <f t="shared" si="2659"/>
        <v>0</v>
      </c>
      <c r="DE1045">
        <f t="shared" si="2660"/>
        <v>0</v>
      </c>
      <c r="DF1045">
        <f t="shared" si="2661"/>
        <v>0</v>
      </c>
      <c r="DG1045">
        <f t="shared" si="2662"/>
        <v>0</v>
      </c>
      <c r="DH1045">
        <f t="shared" si="2663"/>
        <v>0</v>
      </c>
      <c r="DI1045">
        <f t="shared" si="2664"/>
        <v>0</v>
      </c>
      <c r="DJ1045">
        <f t="shared" si="2665"/>
        <v>0</v>
      </c>
      <c r="DK1045">
        <f t="shared" si="2666"/>
        <v>0</v>
      </c>
      <c r="DL1045">
        <f t="shared" si="2667"/>
        <v>0</v>
      </c>
      <c r="DM1045">
        <f t="shared" si="2668"/>
        <v>0</v>
      </c>
      <c r="DN1045">
        <f t="shared" si="2669"/>
        <v>0</v>
      </c>
      <c r="DO1045">
        <f t="shared" si="2670"/>
        <v>0</v>
      </c>
      <c r="DP1045">
        <f t="shared" si="2671"/>
        <v>0</v>
      </c>
      <c r="DQ1045">
        <f t="shared" si="2672"/>
        <v>0</v>
      </c>
      <c r="DR1045">
        <f t="shared" si="2673"/>
        <v>0</v>
      </c>
      <c r="DS1045">
        <f t="shared" si="2674"/>
        <v>0</v>
      </c>
      <c r="DT1045">
        <f t="shared" si="2675"/>
        <v>0</v>
      </c>
      <c r="DU1045">
        <f t="shared" si="2676"/>
        <v>0</v>
      </c>
      <c r="DV1045">
        <f t="shared" si="2677"/>
        <v>0</v>
      </c>
      <c r="DW1045">
        <f t="shared" si="2678"/>
        <v>0</v>
      </c>
      <c r="DX1045">
        <f t="shared" si="2679"/>
        <v>0</v>
      </c>
      <c r="DY1045">
        <f t="shared" si="2680"/>
        <v>0</v>
      </c>
      <c r="DZ1045">
        <f t="shared" si="2681"/>
        <v>0</v>
      </c>
    </row>
    <row r="1046" spans="1:130">
      <c r="A1046" s="106"/>
      <c r="B1046" s="19" t="s">
        <v>210</v>
      </c>
      <c r="C1046" s="96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18"/>
      <c r="AJ1046" s="20"/>
      <c r="AK1046" s="20"/>
      <c r="AL1046" s="20"/>
      <c r="AM1046" s="20"/>
      <c r="AN1046" s="20"/>
      <c r="AO1046" s="20"/>
      <c r="AP1046" s="34">
        <v>7543.596837944664</v>
      </c>
      <c r="AQ1046" s="34">
        <v>7429.0774620474904</v>
      </c>
      <c r="AR1046" s="34">
        <v>7416.2004662004665</v>
      </c>
      <c r="AS1046" s="34">
        <v>7275.9372609028314</v>
      </c>
      <c r="AT1046" s="34">
        <v>7235.4986625907532</v>
      </c>
      <c r="AU1046" s="34">
        <v>7139.961685823755</v>
      </c>
      <c r="AV1046" s="34">
        <v>7091.2015503875973</v>
      </c>
      <c r="AW1046" s="34">
        <v>7284.9590163934427</v>
      </c>
      <c r="AX1046" s="34">
        <v>6576.488906189179</v>
      </c>
      <c r="AY1046" s="34">
        <v>9592.4623115577888</v>
      </c>
      <c r="AZ1046" s="34">
        <v>8856.9444444444434</v>
      </c>
      <c r="BA1046" s="34">
        <v>8074.5614035087729</v>
      </c>
      <c r="BB1046" s="34">
        <v>6804</v>
      </c>
      <c r="BC1046" s="34">
        <v>6077.651515151515</v>
      </c>
      <c r="BD1046" s="34">
        <v>3642.5287356321842</v>
      </c>
      <c r="BE1046" s="43">
        <v>3352.8896672504379</v>
      </c>
      <c r="BF1046" s="34">
        <v>3011.484098939929</v>
      </c>
      <c r="BG1046" s="34">
        <v>2478.5831960461283</v>
      </c>
      <c r="BH1046" s="34">
        <v>2309.8918083462136</v>
      </c>
      <c r="BI1046" s="118">
        <v>2563.9367816091954</v>
      </c>
      <c r="BJ1046" s="34">
        <v>490.64733081126525</v>
      </c>
      <c r="BK1046" s="34">
        <v>651.09829154648321</v>
      </c>
      <c r="BL1046" s="34">
        <v>534.51730418943532</v>
      </c>
      <c r="BM1046" s="118">
        <v>67.074285714285708</v>
      </c>
      <c r="BN1046" s="118">
        <v>0</v>
      </c>
      <c r="BO1046" s="103"/>
      <c r="BP1046">
        <f t="shared" si="2619"/>
        <v>0</v>
      </c>
      <c r="BQ1046">
        <f t="shared" si="2620"/>
        <v>0</v>
      </c>
      <c r="BR1046">
        <f t="shared" si="2621"/>
        <v>0</v>
      </c>
      <c r="BS1046">
        <f t="shared" si="2622"/>
        <v>0</v>
      </c>
      <c r="BT1046">
        <f t="shared" si="2623"/>
        <v>0</v>
      </c>
      <c r="BU1046">
        <f t="shared" si="2624"/>
        <v>0</v>
      </c>
      <c r="BV1046">
        <f t="shared" si="2625"/>
        <v>0</v>
      </c>
      <c r="BW1046">
        <f t="shared" si="2626"/>
        <v>0</v>
      </c>
      <c r="BX1046">
        <f t="shared" si="2627"/>
        <v>0</v>
      </c>
      <c r="BY1046">
        <f t="shared" si="2628"/>
        <v>0</v>
      </c>
      <c r="BZ1046">
        <f t="shared" si="2629"/>
        <v>0</v>
      </c>
      <c r="CA1046">
        <f t="shared" si="2630"/>
        <v>0</v>
      </c>
      <c r="CB1046">
        <f t="shared" si="2631"/>
        <v>0</v>
      </c>
      <c r="CC1046">
        <f t="shared" si="2632"/>
        <v>0</v>
      </c>
      <c r="CD1046">
        <f t="shared" si="2633"/>
        <v>0</v>
      </c>
      <c r="CE1046">
        <f t="shared" si="2634"/>
        <v>0</v>
      </c>
      <c r="CF1046">
        <f t="shared" si="2635"/>
        <v>0</v>
      </c>
      <c r="CG1046">
        <f t="shared" si="2636"/>
        <v>0</v>
      </c>
      <c r="CH1046">
        <f t="shared" si="2637"/>
        <v>0</v>
      </c>
      <c r="CI1046">
        <f t="shared" si="2638"/>
        <v>0</v>
      </c>
      <c r="CJ1046">
        <f t="shared" si="2639"/>
        <v>0</v>
      </c>
      <c r="CK1046">
        <f t="shared" si="2640"/>
        <v>0</v>
      </c>
      <c r="CL1046">
        <f t="shared" si="2641"/>
        <v>0</v>
      </c>
      <c r="CM1046">
        <f t="shared" si="2642"/>
        <v>0</v>
      </c>
      <c r="CN1046">
        <f t="shared" si="2643"/>
        <v>0</v>
      </c>
      <c r="CO1046">
        <f t="shared" si="2644"/>
        <v>0</v>
      </c>
      <c r="CP1046">
        <f t="shared" si="2645"/>
        <v>0</v>
      </c>
      <c r="CQ1046">
        <f t="shared" si="2646"/>
        <v>0</v>
      </c>
      <c r="CR1046">
        <f t="shared" si="2647"/>
        <v>0</v>
      </c>
      <c r="CS1046">
        <f t="shared" si="2648"/>
        <v>0</v>
      </c>
      <c r="CT1046">
        <f t="shared" si="2649"/>
        <v>0</v>
      </c>
      <c r="CU1046">
        <f t="shared" si="2650"/>
        <v>0</v>
      </c>
      <c r="CV1046">
        <f t="shared" si="2651"/>
        <v>0</v>
      </c>
      <c r="CW1046">
        <f t="shared" si="2652"/>
        <v>0</v>
      </c>
      <c r="CX1046">
        <f t="shared" si="2653"/>
        <v>0</v>
      </c>
      <c r="CY1046">
        <f t="shared" si="2654"/>
        <v>0</v>
      </c>
      <c r="CZ1046">
        <f t="shared" si="2655"/>
        <v>0</v>
      </c>
      <c r="DA1046">
        <f t="shared" si="2656"/>
        <v>0</v>
      </c>
      <c r="DB1046">
        <f t="shared" si="2657"/>
        <v>0</v>
      </c>
      <c r="DC1046">
        <f t="shared" si="2658"/>
        <v>0</v>
      </c>
      <c r="DD1046">
        <f t="shared" si="2659"/>
        <v>0</v>
      </c>
      <c r="DE1046">
        <f t="shared" si="2660"/>
        <v>0</v>
      </c>
      <c r="DF1046">
        <f t="shared" si="2661"/>
        <v>0</v>
      </c>
      <c r="DG1046">
        <f t="shared" si="2662"/>
        <v>0</v>
      </c>
      <c r="DH1046">
        <f t="shared" si="2663"/>
        <v>0</v>
      </c>
      <c r="DI1046">
        <f t="shared" si="2664"/>
        <v>0</v>
      </c>
      <c r="DJ1046">
        <f t="shared" si="2665"/>
        <v>0</v>
      </c>
      <c r="DK1046">
        <f t="shared" si="2666"/>
        <v>0</v>
      </c>
      <c r="DL1046">
        <f t="shared" si="2667"/>
        <v>0</v>
      </c>
      <c r="DM1046">
        <f t="shared" si="2668"/>
        <v>0</v>
      </c>
      <c r="DN1046">
        <f t="shared" si="2669"/>
        <v>0</v>
      </c>
      <c r="DO1046">
        <f t="shared" si="2670"/>
        <v>0</v>
      </c>
      <c r="DP1046">
        <f t="shared" si="2671"/>
        <v>0</v>
      </c>
      <c r="DQ1046">
        <f t="shared" si="2672"/>
        <v>0</v>
      </c>
      <c r="DR1046">
        <f t="shared" si="2673"/>
        <v>0</v>
      </c>
      <c r="DS1046">
        <f t="shared" si="2674"/>
        <v>0</v>
      </c>
      <c r="DT1046">
        <f t="shared" si="2675"/>
        <v>0</v>
      </c>
      <c r="DU1046">
        <f t="shared" si="2676"/>
        <v>0</v>
      </c>
      <c r="DV1046">
        <f t="shared" si="2677"/>
        <v>0</v>
      </c>
      <c r="DW1046">
        <f t="shared" si="2678"/>
        <v>0</v>
      </c>
      <c r="DX1046">
        <f>IF($C1046&lt;&gt;"",IF(BL1046&gt;0,1,0),0)</f>
        <v>0</v>
      </c>
      <c r="DY1046">
        <f>IF($C1046&lt;&gt;"",IF(BM1046&gt;0,1,0),0)</f>
        <v>0</v>
      </c>
      <c r="DZ1046">
        <f>IF($C1046&lt;&gt;"",IF(BN1046&gt;0,1,0),0)</f>
        <v>0</v>
      </c>
    </row>
    <row r="1047" spans="1:130" ht="15.75">
      <c r="A1047" s="106" t="str">
        <f>IF(LEFT(B1053,1)&lt;&gt;"",IF(LEFT(B1053,1)&lt;&gt;" ",COUNT($A$66:A1044)+1,""),"")</f>
        <v/>
      </c>
      <c r="B1047" s="19"/>
      <c r="C1047" s="96"/>
      <c r="D1047" s="38"/>
      <c r="E1047" s="38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1"/>
      <c r="V1047" s="31"/>
      <c r="W1047" s="31"/>
      <c r="X1047" s="31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20"/>
      <c r="AY1047" s="20"/>
      <c r="AZ1047" s="20"/>
      <c r="BA1047" s="20"/>
      <c r="BB1047" s="34"/>
      <c r="BC1047" s="34"/>
      <c r="BD1047" s="34"/>
      <c r="BE1047" s="25"/>
      <c r="BF1047" s="20"/>
      <c r="BG1047" s="18"/>
      <c r="BH1047" s="118"/>
      <c r="BI1047" s="125"/>
      <c r="BJ1047" s="2"/>
      <c r="BK1047" s="2"/>
      <c r="BL1047" s="22"/>
      <c r="BM1047" s="2"/>
      <c r="BN1047" s="2"/>
      <c r="BO1047" s="103"/>
    </row>
    <row r="1048" spans="1:130">
      <c r="A1048" s="105">
        <f>IF(LEFT(B1048,1)&lt;&gt;"",IF(LEFT(B1048,1)&lt;&gt;" ",COUNT($A$66:A1047)+1,""),"")</f>
        <v>135</v>
      </c>
      <c r="B1048" s="54" t="s">
        <v>138</v>
      </c>
      <c r="C1048" s="96">
        <v>4</v>
      </c>
      <c r="D1048" s="22"/>
      <c r="E1048" s="22"/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>
        <f>SUM(S1049:S1056)</f>
        <v>0</v>
      </c>
      <c r="T1048" s="22">
        <f t="shared" ref="T1048:BH1048" si="2683">SUM(T1049:T1056)</f>
        <v>0</v>
      </c>
      <c r="U1048" s="22">
        <f t="shared" si="2683"/>
        <v>0</v>
      </c>
      <c r="V1048" s="22">
        <f t="shared" si="2683"/>
        <v>0</v>
      </c>
      <c r="W1048" s="22">
        <f t="shared" si="2683"/>
        <v>0</v>
      </c>
      <c r="X1048" s="22">
        <f t="shared" si="2683"/>
        <v>0</v>
      </c>
      <c r="Y1048" s="22">
        <f t="shared" si="2683"/>
        <v>0</v>
      </c>
      <c r="Z1048" s="22">
        <f t="shared" si="2683"/>
        <v>0</v>
      </c>
      <c r="AA1048" s="22">
        <f t="shared" si="2683"/>
        <v>0</v>
      </c>
      <c r="AB1048" s="22">
        <f t="shared" si="2683"/>
        <v>0</v>
      </c>
      <c r="AC1048" s="22">
        <f t="shared" si="2683"/>
        <v>0</v>
      </c>
      <c r="AD1048" s="22">
        <f t="shared" si="2683"/>
        <v>0</v>
      </c>
      <c r="AE1048" s="22">
        <f t="shared" si="2683"/>
        <v>0</v>
      </c>
      <c r="AF1048" s="22">
        <f t="shared" si="2683"/>
        <v>0</v>
      </c>
      <c r="AG1048" s="22">
        <f t="shared" si="2683"/>
        <v>0</v>
      </c>
      <c r="AH1048" s="22">
        <f t="shared" si="2683"/>
        <v>2</v>
      </c>
      <c r="AI1048" s="22">
        <f t="shared" si="2683"/>
        <v>21</v>
      </c>
      <c r="AJ1048" s="22">
        <f t="shared" si="2683"/>
        <v>37.799999999999997</v>
      </c>
      <c r="AK1048" s="22">
        <f t="shared" si="2683"/>
        <v>54</v>
      </c>
      <c r="AL1048" s="22">
        <f t="shared" si="2683"/>
        <v>58</v>
      </c>
      <c r="AM1048" s="22">
        <f t="shared" si="2683"/>
        <v>20</v>
      </c>
      <c r="AN1048" s="22">
        <f t="shared" si="2683"/>
        <v>20</v>
      </c>
      <c r="AO1048" s="22">
        <f t="shared" si="2683"/>
        <v>19</v>
      </c>
      <c r="AP1048" s="22">
        <f t="shared" si="2683"/>
        <v>36</v>
      </c>
      <c r="AQ1048" s="22">
        <f t="shared" si="2683"/>
        <v>53</v>
      </c>
      <c r="AR1048" s="22">
        <f t="shared" si="2683"/>
        <v>57</v>
      </c>
      <c r="AS1048" s="22">
        <f t="shared" si="2683"/>
        <v>130</v>
      </c>
      <c r="AT1048" s="22">
        <f t="shared" si="2683"/>
        <v>136</v>
      </c>
      <c r="AU1048" s="22">
        <f t="shared" si="2683"/>
        <v>107</v>
      </c>
      <c r="AV1048" s="22">
        <f t="shared" si="2683"/>
        <v>123</v>
      </c>
      <c r="AW1048" s="22">
        <f t="shared" si="2683"/>
        <v>141</v>
      </c>
      <c r="AX1048" s="22">
        <f t="shared" si="2683"/>
        <v>148</v>
      </c>
      <c r="AY1048" s="22">
        <f t="shared" si="2683"/>
        <v>140</v>
      </c>
      <c r="AZ1048" s="22">
        <f t="shared" si="2683"/>
        <v>150</v>
      </c>
      <c r="BA1048" s="22">
        <f t="shared" si="2683"/>
        <v>117</v>
      </c>
      <c r="BB1048" s="22">
        <f t="shared" si="2683"/>
        <v>48</v>
      </c>
      <c r="BC1048" s="22">
        <f t="shared" si="2683"/>
        <v>14</v>
      </c>
      <c r="BD1048" s="22">
        <f t="shared" si="2683"/>
        <v>27</v>
      </c>
      <c r="BE1048" s="22">
        <f t="shared" si="2683"/>
        <v>17</v>
      </c>
      <c r="BF1048" s="22">
        <f t="shared" ref="BF1048" si="2684">SUM(BF1049:BF1056)</f>
        <v>17</v>
      </c>
      <c r="BG1048" s="22">
        <f>SUM(BG1049:BG1056)</f>
        <v>17</v>
      </c>
      <c r="BH1048" s="22">
        <f t="shared" si="2683"/>
        <v>17</v>
      </c>
      <c r="BI1048" s="22">
        <f t="shared" ref="BI1048:BN1048" si="2685">SUM(BI1049:BI1056)</f>
        <v>0</v>
      </c>
      <c r="BJ1048" s="22">
        <f t="shared" si="2685"/>
        <v>0</v>
      </c>
      <c r="BK1048" s="22">
        <f t="shared" si="2685"/>
        <v>0</v>
      </c>
      <c r="BL1048" s="22">
        <f t="shared" si="2685"/>
        <v>688</v>
      </c>
      <c r="BM1048" s="22">
        <f t="shared" si="2685"/>
        <v>1358.2399327246517</v>
      </c>
      <c r="BN1048" s="22">
        <f t="shared" si="2685"/>
        <v>1246.67</v>
      </c>
      <c r="BO1048" s="103"/>
      <c r="BP1048">
        <f t="shared" ref="BP1048:BY1050" si="2686">IF($C1048&lt;&gt;"",IF(D1048&gt;0,1,0),0)</f>
        <v>0</v>
      </c>
      <c r="BQ1048">
        <f t="shared" si="2686"/>
        <v>0</v>
      </c>
      <c r="BR1048">
        <f t="shared" si="2686"/>
        <v>0</v>
      </c>
      <c r="BS1048">
        <f t="shared" si="2686"/>
        <v>0</v>
      </c>
      <c r="BT1048">
        <f t="shared" si="2686"/>
        <v>0</v>
      </c>
      <c r="BU1048">
        <f t="shared" si="2686"/>
        <v>0</v>
      </c>
      <c r="BV1048">
        <f t="shared" si="2686"/>
        <v>0</v>
      </c>
      <c r="BW1048">
        <f t="shared" si="2686"/>
        <v>0</v>
      </c>
      <c r="BX1048">
        <f t="shared" si="2686"/>
        <v>0</v>
      </c>
      <c r="BY1048">
        <f t="shared" si="2686"/>
        <v>0</v>
      </c>
      <c r="BZ1048">
        <f t="shared" ref="BZ1048:CI1050" si="2687">IF($C1048&lt;&gt;"",IF(N1048&gt;0,1,0),0)</f>
        <v>0</v>
      </c>
      <c r="CA1048">
        <f t="shared" si="2687"/>
        <v>0</v>
      </c>
      <c r="CB1048">
        <f t="shared" si="2687"/>
        <v>0</v>
      </c>
      <c r="CC1048">
        <f t="shared" si="2687"/>
        <v>0</v>
      </c>
      <c r="CD1048">
        <f t="shared" si="2687"/>
        <v>0</v>
      </c>
      <c r="CE1048">
        <f t="shared" si="2687"/>
        <v>0</v>
      </c>
      <c r="CF1048">
        <f t="shared" si="2687"/>
        <v>0</v>
      </c>
      <c r="CG1048">
        <f t="shared" si="2687"/>
        <v>0</v>
      </c>
      <c r="CH1048">
        <f t="shared" si="2687"/>
        <v>0</v>
      </c>
      <c r="CI1048">
        <f t="shared" si="2687"/>
        <v>0</v>
      </c>
      <c r="CJ1048">
        <f t="shared" ref="CJ1048:CS1050" si="2688">IF($C1048&lt;&gt;"",IF(X1048&gt;0,1,0),0)</f>
        <v>0</v>
      </c>
      <c r="CK1048">
        <f t="shared" si="2688"/>
        <v>0</v>
      </c>
      <c r="CL1048">
        <f t="shared" si="2688"/>
        <v>0</v>
      </c>
      <c r="CM1048">
        <f t="shared" si="2688"/>
        <v>0</v>
      </c>
      <c r="CN1048">
        <f t="shared" si="2688"/>
        <v>0</v>
      </c>
      <c r="CO1048">
        <f t="shared" si="2688"/>
        <v>0</v>
      </c>
      <c r="CP1048">
        <f t="shared" si="2688"/>
        <v>0</v>
      </c>
      <c r="CQ1048">
        <f t="shared" si="2688"/>
        <v>0</v>
      </c>
      <c r="CR1048">
        <f t="shared" si="2688"/>
        <v>0</v>
      </c>
      <c r="CS1048">
        <f t="shared" si="2688"/>
        <v>0</v>
      </c>
      <c r="CT1048">
        <f t="shared" ref="CT1048:DC1050" si="2689">IF($C1048&lt;&gt;"",IF(AH1048&gt;0,1,0),0)</f>
        <v>1</v>
      </c>
      <c r="CU1048">
        <f t="shared" si="2689"/>
        <v>1</v>
      </c>
      <c r="CV1048">
        <f t="shared" si="2689"/>
        <v>1</v>
      </c>
      <c r="CW1048">
        <f t="shared" si="2689"/>
        <v>1</v>
      </c>
      <c r="CX1048">
        <f t="shared" si="2689"/>
        <v>1</v>
      </c>
      <c r="CY1048">
        <f t="shared" si="2689"/>
        <v>1</v>
      </c>
      <c r="CZ1048">
        <f t="shared" si="2689"/>
        <v>1</v>
      </c>
      <c r="DA1048">
        <f t="shared" si="2689"/>
        <v>1</v>
      </c>
      <c r="DB1048">
        <f t="shared" si="2689"/>
        <v>1</v>
      </c>
      <c r="DC1048">
        <f t="shared" si="2689"/>
        <v>1</v>
      </c>
      <c r="DD1048">
        <f t="shared" ref="DD1048:DM1050" si="2690">IF($C1048&lt;&gt;"",IF(AR1048&gt;0,1,0),0)</f>
        <v>1</v>
      </c>
      <c r="DE1048">
        <f t="shared" si="2690"/>
        <v>1</v>
      </c>
      <c r="DF1048">
        <f t="shared" si="2690"/>
        <v>1</v>
      </c>
      <c r="DG1048">
        <f t="shared" si="2690"/>
        <v>1</v>
      </c>
      <c r="DH1048">
        <f t="shared" si="2690"/>
        <v>1</v>
      </c>
      <c r="DI1048">
        <f t="shared" si="2690"/>
        <v>1</v>
      </c>
      <c r="DJ1048">
        <f t="shared" si="2690"/>
        <v>1</v>
      </c>
      <c r="DK1048">
        <f t="shared" si="2690"/>
        <v>1</v>
      </c>
      <c r="DL1048">
        <f t="shared" si="2690"/>
        <v>1</v>
      </c>
      <c r="DM1048">
        <f t="shared" si="2690"/>
        <v>1</v>
      </c>
      <c r="DN1048">
        <f t="shared" ref="DN1048:DW1050" si="2691">IF($C1048&lt;&gt;"",IF(BB1048&gt;0,1,0),0)</f>
        <v>1</v>
      </c>
      <c r="DO1048">
        <f t="shared" si="2691"/>
        <v>1</v>
      </c>
      <c r="DP1048">
        <f t="shared" si="2691"/>
        <v>1</v>
      </c>
      <c r="DQ1048">
        <f t="shared" si="2691"/>
        <v>1</v>
      </c>
      <c r="DR1048">
        <f t="shared" si="2691"/>
        <v>1</v>
      </c>
      <c r="DS1048">
        <f t="shared" si="2691"/>
        <v>1</v>
      </c>
      <c r="DT1048">
        <f t="shared" si="2691"/>
        <v>1</v>
      </c>
      <c r="DU1048">
        <f t="shared" si="2691"/>
        <v>0</v>
      </c>
      <c r="DV1048">
        <f t="shared" si="2691"/>
        <v>0</v>
      </c>
      <c r="DW1048">
        <f t="shared" si="2691"/>
        <v>0</v>
      </c>
      <c r="DX1048">
        <f t="shared" ref="DX1048:DZ1050" si="2692">IF($C1048&lt;&gt;"",IF(BL1048&gt;0,1,0),0)</f>
        <v>1</v>
      </c>
      <c r="DY1048">
        <f t="shared" si="2692"/>
        <v>1</v>
      </c>
      <c r="DZ1048">
        <f t="shared" si="2692"/>
        <v>1</v>
      </c>
    </row>
    <row r="1049" spans="1:130">
      <c r="A1049" s="105"/>
      <c r="B1049" s="24" t="s">
        <v>15</v>
      </c>
      <c r="C1049" s="96"/>
      <c r="D1049" s="22"/>
      <c r="E1049" s="22"/>
      <c r="F1049" s="22"/>
      <c r="G1049" s="22"/>
      <c r="H1049" s="22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34">
        <v>0</v>
      </c>
      <c r="T1049" s="34">
        <v>0</v>
      </c>
      <c r="U1049" s="34">
        <v>0</v>
      </c>
      <c r="V1049" s="34">
        <v>0</v>
      </c>
      <c r="W1049" s="34">
        <v>0</v>
      </c>
      <c r="X1049" s="34">
        <v>0</v>
      </c>
      <c r="Y1049" s="34">
        <v>0</v>
      </c>
      <c r="Z1049" s="34">
        <v>0</v>
      </c>
      <c r="AA1049" s="34">
        <v>0</v>
      </c>
      <c r="AB1049" s="34">
        <v>0</v>
      </c>
      <c r="AC1049" s="34">
        <v>0</v>
      </c>
      <c r="AD1049" s="34">
        <v>0</v>
      </c>
      <c r="AE1049" s="34">
        <v>0</v>
      </c>
      <c r="AF1049" s="34">
        <v>0</v>
      </c>
      <c r="AG1049" s="34">
        <v>0</v>
      </c>
      <c r="AH1049" s="34">
        <v>0</v>
      </c>
      <c r="AI1049" s="34">
        <v>0</v>
      </c>
      <c r="AJ1049" s="73">
        <v>0.2</v>
      </c>
      <c r="AK1049" s="18">
        <v>0</v>
      </c>
      <c r="AL1049" s="18">
        <v>0</v>
      </c>
      <c r="AM1049" s="18">
        <v>0</v>
      </c>
      <c r="AN1049" s="18">
        <v>0</v>
      </c>
      <c r="AO1049" s="18">
        <v>0</v>
      </c>
      <c r="AP1049" s="18">
        <v>0</v>
      </c>
      <c r="AQ1049" s="18">
        <v>0</v>
      </c>
      <c r="AR1049" s="18">
        <v>0</v>
      </c>
      <c r="AS1049" s="18">
        <v>0</v>
      </c>
      <c r="AT1049" s="18">
        <v>0</v>
      </c>
      <c r="AU1049" s="18">
        <v>0</v>
      </c>
      <c r="AV1049" s="18">
        <v>0</v>
      </c>
      <c r="AW1049" s="18">
        <v>0</v>
      </c>
      <c r="AX1049" s="18">
        <v>0</v>
      </c>
      <c r="AY1049" s="18">
        <v>0</v>
      </c>
      <c r="AZ1049" s="18">
        <v>0</v>
      </c>
      <c r="BA1049" s="18">
        <v>0</v>
      </c>
      <c r="BB1049" s="18">
        <v>0</v>
      </c>
      <c r="BC1049" s="18">
        <v>0</v>
      </c>
      <c r="BD1049" s="18">
        <v>0</v>
      </c>
      <c r="BE1049" s="25">
        <v>0</v>
      </c>
      <c r="BF1049" s="18">
        <v>0</v>
      </c>
      <c r="BG1049" s="18">
        <v>0</v>
      </c>
      <c r="BH1049" s="18">
        <v>0</v>
      </c>
      <c r="BI1049" s="18">
        <v>0</v>
      </c>
      <c r="BJ1049" s="18">
        <v>0</v>
      </c>
      <c r="BK1049" s="18">
        <v>0</v>
      </c>
      <c r="BL1049" s="18">
        <v>0</v>
      </c>
      <c r="BM1049" s="18">
        <v>0</v>
      </c>
      <c r="BN1049" s="18">
        <v>0</v>
      </c>
      <c r="BO1049" s="103"/>
      <c r="BP1049">
        <f t="shared" si="2686"/>
        <v>0</v>
      </c>
      <c r="BQ1049">
        <f t="shared" si="2686"/>
        <v>0</v>
      </c>
      <c r="BR1049">
        <f t="shared" si="2686"/>
        <v>0</v>
      </c>
      <c r="BS1049">
        <f t="shared" si="2686"/>
        <v>0</v>
      </c>
      <c r="BT1049">
        <f t="shared" si="2686"/>
        <v>0</v>
      </c>
      <c r="BU1049">
        <f t="shared" si="2686"/>
        <v>0</v>
      </c>
      <c r="BV1049">
        <f t="shared" si="2686"/>
        <v>0</v>
      </c>
      <c r="BW1049">
        <f t="shared" si="2686"/>
        <v>0</v>
      </c>
      <c r="BX1049">
        <f t="shared" si="2686"/>
        <v>0</v>
      </c>
      <c r="BY1049">
        <f t="shared" si="2686"/>
        <v>0</v>
      </c>
      <c r="BZ1049">
        <f t="shared" si="2687"/>
        <v>0</v>
      </c>
      <c r="CA1049">
        <f t="shared" si="2687"/>
        <v>0</v>
      </c>
      <c r="CB1049">
        <f t="shared" si="2687"/>
        <v>0</v>
      </c>
      <c r="CC1049">
        <f t="shared" si="2687"/>
        <v>0</v>
      </c>
      <c r="CD1049">
        <f t="shared" si="2687"/>
        <v>0</v>
      </c>
      <c r="CE1049">
        <f t="shared" si="2687"/>
        <v>0</v>
      </c>
      <c r="CF1049">
        <f t="shared" si="2687"/>
        <v>0</v>
      </c>
      <c r="CG1049">
        <f t="shared" si="2687"/>
        <v>0</v>
      </c>
      <c r="CH1049">
        <f t="shared" si="2687"/>
        <v>0</v>
      </c>
      <c r="CI1049">
        <f t="shared" si="2687"/>
        <v>0</v>
      </c>
      <c r="CJ1049">
        <f t="shared" si="2688"/>
        <v>0</v>
      </c>
      <c r="CK1049">
        <f t="shared" si="2688"/>
        <v>0</v>
      </c>
      <c r="CL1049">
        <f t="shared" si="2688"/>
        <v>0</v>
      </c>
      <c r="CM1049">
        <f t="shared" si="2688"/>
        <v>0</v>
      </c>
      <c r="CN1049">
        <f t="shared" si="2688"/>
        <v>0</v>
      </c>
      <c r="CO1049">
        <f t="shared" si="2688"/>
        <v>0</v>
      </c>
      <c r="CP1049">
        <f t="shared" si="2688"/>
        <v>0</v>
      </c>
      <c r="CQ1049">
        <f t="shared" si="2688"/>
        <v>0</v>
      </c>
      <c r="CR1049">
        <f t="shared" si="2688"/>
        <v>0</v>
      </c>
      <c r="CS1049">
        <f t="shared" si="2688"/>
        <v>0</v>
      </c>
      <c r="CT1049">
        <f t="shared" si="2689"/>
        <v>0</v>
      </c>
      <c r="CU1049">
        <f t="shared" si="2689"/>
        <v>0</v>
      </c>
      <c r="CV1049">
        <f t="shared" si="2689"/>
        <v>0</v>
      </c>
      <c r="CW1049">
        <f t="shared" si="2689"/>
        <v>0</v>
      </c>
      <c r="CX1049">
        <f t="shared" si="2689"/>
        <v>0</v>
      </c>
      <c r="CY1049">
        <f t="shared" si="2689"/>
        <v>0</v>
      </c>
      <c r="CZ1049">
        <f t="shared" si="2689"/>
        <v>0</v>
      </c>
      <c r="DA1049">
        <f t="shared" si="2689"/>
        <v>0</v>
      </c>
      <c r="DB1049">
        <f t="shared" si="2689"/>
        <v>0</v>
      </c>
      <c r="DC1049">
        <f t="shared" si="2689"/>
        <v>0</v>
      </c>
      <c r="DD1049">
        <f t="shared" si="2690"/>
        <v>0</v>
      </c>
      <c r="DE1049">
        <f t="shared" si="2690"/>
        <v>0</v>
      </c>
      <c r="DF1049">
        <f t="shared" si="2690"/>
        <v>0</v>
      </c>
      <c r="DG1049">
        <f t="shared" si="2690"/>
        <v>0</v>
      </c>
      <c r="DH1049">
        <f t="shared" si="2690"/>
        <v>0</v>
      </c>
      <c r="DI1049">
        <f t="shared" si="2690"/>
        <v>0</v>
      </c>
      <c r="DJ1049">
        <f t="shared" si="2690"/>
        <v>0</v>
      </c>
      <c r="DK1049">
        <f t="shared" si="2690"/>
        <v>0</v>
      </c>
      <c r="DL1049">
        <f t="shared" si="2690"/>
        <v>0</v>
      </c>
      <c r="DM1049">
        <f t="shared" si="2690"/>
        <v>0</v>
      </c>
      <c r="DN1049">
        <f t="shared" si="2691"/>
        <v>0</v>
      </c>
      <c r="DO1049">
        <f t="shared" si="2691"/>
        <v>0</v>
      </c>
      <c r="DP1049">
        <f t="shared" si="2691"/>
        <v>0</v>
      </c>
      <c r="DQ1049">
        <f t="shared" si="2691"/>
        <v>0</v>
      </c>
      <c r="DR1049">
        <f t="shared" si="2691"/>
        <v>0</v>
      </c>
      <c r="DS1049">
        <f t="shared" si="2691"/>
        <v>0</v>
      </c>
      <c r="DT1049">
        <f t="shared" si="2691"/>
        <v>0</v>
      </c>
      <c r="DU1049">
        <f t="shared" si="2691"/>
        <v>0</v>
      </c>
      <c r="DV1049">
        <f t="shared" si="2691"/>
        <v>0</v>
      </c>
      <c r="DW1049">
        <f t="shared" si="2691"/>
        <v>0</v>
      </c>
      <c r="DX1049">
        <f t="shared" si="2692"/>
        <v>0</v>
      </c>
      <c r="DY1049">
        <f t="shared" si="2692"/>
        <v>0</v>
      </c>
      <c r="DZ1049">
        <f t="shared" si="2692"/>
        <v>0</v>
      </c>
    </row>
    <row r="1050" spans="1:130">
      <c r="A1050" s="105"/>
      <c r="B1050" s="24" t="s">
        <v>238</v>
      </c>
      <c r="C1050" s="96"/>
      <c r="D1050" s="22"/>
      <c r="E1050" s="22"/>
      <c r="F1050" s="22"/>
      <c r="G1050" s="22"/>
      <c r="H1050" s="22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34">
        <v>0</v>
      </c>
      <c r="T1050" s="34">
        <v>0</v>
      </c>
      <c r="U1050" s="34">
        <v>0</v>
      </c>
      <c r="V1050" s="34">
        <v>0</v>
      </c>
      <c r="W1050" s="34">
        <v>0</v>
      </c>
      <c r="X1050" s="34">
        <v>0</v>
      </c>
      <c r="Y1050" s="34">
        <v>0</v>
      </c>
      <c r="Z1050" s="34">
        <v>0</v>
      </c>
      <c r="AA1050" s="34">
        <v>0</v>
      </c>
      <c r="AB1050" s="34">
        <v>0</v>
      </c>
      <c r="AC1050" s="34">
        <v>0</v>
      </c>
      <c r="AD1050" s="34">
        <v>0</v>
      </c>
      <c r="AE1050" s="34">
        <v>0</v>
      </c>
      <c r="AF1050" s="34">
        <v>0</v>
      </c>
      <c r="AG1050" s="34">
        <v>0</v>
      </c>
      <c r="AH1050" s="34">
        <v>0</v>
      </c>
      <c r="AI1050" s="34">
        <v>0</v>
      </c>
      <c r="AJ1050" s="73">
        <v>11.6</v>
      </c>
      <c r="AK1050" s="18">
        <v>13</v>
      </c>
      <c r="AL1050" s="34">
        <v>0</v>
      </c>
      <c r="AM1050" s="34">
        <v>0</v>
      </c>
      <c r="AN1050" s="34">
        <v>0</v>
      </c>
      <c r="AO1050" s="34">
        <v>0</v>
      </c>
      <c r="AP1050" s="34">
        <v>0</v>
      </c>
      <c r="AQ1050" s="183">
        <v>27</v>
      </c>
      <c r="AR1050" s="18">
        <v>27</v>
      </c>
      <c r="AS1050" s="34">
        <v>0</v>
      </c>
      <c r="AT1050" s="34">
        <v>0</v>
      </c>
      <c r="AU1050" s="34">
        <v>0</v>
      </c>
      <c r="AV1050" s="34">
        <v>0</v>
      </c>
      <c r="AW1050" s="34">
        <v>0</v>
      </c>
      <c r="AX1050" s="34">
        <v>0</v>
      </c>
      <c r="AY1050" s="34">
        <v>0</v>
      </c>
      <c r="AZ1050" s="34">
        <v>0</v>
      </c>
      <c r="BA1050" s="34">
        <v>0</v>
      </c>
      <c r="BB1050" s="34">
        <v>0</v>
      </c>
      <c r="BC1050" s="34">
        <v>0</v>
      </c>
      <c r="BD1050" s="34">
        <v>0</v>
      </c>
      <c r="BE1050" s="34">
        <v>0</v>
      </c>
      <c r="BF1050" s="34">
        <v>0</v>
      </c>
      <c r="BG1050" s="34">
        <v>0</v>
      </c>
      <c r="BH1050" s="34">
        <v>0</v>
      </c>
      <c r="BI1050" s="34">
        <v>0</v>
      </c>
      <c r="BJ1050" s="34">
        <v>0</v>
      </c>
      <c r="BK1050" s="34">
        <v>0</v>
      </c>
      <c r="BL1050" s="34">
        <v>0</v>
      </c>
      <c r="BM1050" s="34">
        <v>0</v>
      </c>
      <c r="BN1050" s="34">
        <v>0</v>
      </c>
      <c r="BO1050" s="103"/>
      <c r="BP1050">
        <f t="shared" si="2686"/>
        <v>0</v>
      </c>
      <c r="BQ1050">
        <f t="shared" ref="BQ1050" si="2693">IF($C1050&lt;&gt;"",IF(E1050&gt;0,1,0),0)</f>
        <v>0</v>
      </c>
      <c r="BR1050">
        <f t="shared" ref="BR1050" si="2694">IF($C1050&lt;&gt;"",IF(F1050&gt;0,1,0),0)</f>
        <v>0</v>
      </c>
      <c r="BS1050">
        <f t="shared" ref="BS1050" si="2695">IF($C1050&lt;&gt;"",IF(G1050&gt;0,1,0),0)</f>
        <v>0</v>
      </c>
      <c r="BT1050">
        <f t="shared" ref="BT1050" si="2696">IF($C1050&lt;&gt;"",IF(H1050&gt;0,1,0),0)</f>
        <v>0</v>
      </c>
      <c r="BU1050">
        <f t="shared" ref="BU1050" si="2697">IF($C1050&lt;&gt;"",IF(I1050&gt;0,1,0),0)</f>
        <v>0</v>
      </c>
      <c r="BV1050">
        <f t="shared" ref="BV1050" si="2698">IF($C1050&lt;&gt;"",IF(J1050&gt;0,1,0),0)</f>
        <v>0</v>
      </c>
      <c r="BW1050">
        <f t="shared" ref="BW1050" si="2699">IF($C1050&lt;&gt;"",IF(K1050&gt;0,1,0),0)</f>
        <v>0</v>
      </c>
      <c r="BX1050">
        <f t="shared" ref="BX1050" si="2700">IF($C1050&lt;&gt;"",IF(L1050&gt;0,1,0),0)</f>
        <v>0</v>
      </c>
      <c r="BY1050">
        <f t="shared" ref="BY1050" si="2701">IF($C1050&lt;&gt;"",IF(M1050&gt;0,1,0),0)</f>
        <v>0</v>
      </c>
      <c r="BZ1050">
        <f t="shared" si="2687"/>
        <v>0</v>
      </c>
      <c r="CA1050">
        <f t="shared" si="2687"/>
        <v>0</v>
      </c>
      <c r="CB1050">
        <f t="shared" si="2687"/>
        <v>0</v>
      </c>
      <c r="CC1050">
        <f t="shared" si="2687"/>
        <v>0</v>
      </c>
      <c r="CD1050">
        <f t="shared" si="2687"/>
        <v>0</v>
      </c>
      <c r="CE1050">
        <f t="shared" si="2687"/>
        <v>0</v>
      </c>
      <c r="CF1050">
        <f t="shared" si="2687"/>
        <v>0</v>
      </c>
      <c r="CG1050">
        <f t="shared" si="2687"/>
        <v>0</v>
      </c>
      <c r="CH1050">
        <f t="shared" si="2687"/>
        <v>0</v>
      </c>
      <c r="CI1050">
        <f t="shared" si="2687"/>
        <v>0</v>
      </c>
      <c r="CJ1050">
        <f t="shared" si="2688"/>
        <v>0</v>
      </c>
      <c r="CK1050">
        <f t="shared" si="2688"/>
        <v>0</v>
      </c>
      <c r="CL1050">
        <f t="shared" si="2688"/>
        <v>0</v>
      </c>
      <c r="CM1050">
        <f t="shared" si="2688"/>
        <v>0</v>
      </c>
      <c r="CN1050">
        <f t="shared" si="2688"/>
        <v>0</v>
      </c>
      <c r="CO1050">
        <f t="shared" si="2688"/>
        <v>0</v>
      </c>
      <c r="CP1050">
        <f t="shared" si="2688"/>
        <v>0</v>
      </c>
      <c r="CQ1050">
        <f t="shared" si="2688"/>
        <v>0</v>
      </c>
      <c r="CR1050">
        <f t="shared" si="2688"/>
        <v>0</v>
      </c>
      <c r="CS1050">
        <f t="shared" si="2688"/>
        <v>0</v>
      </c>
      <c r="CT1050">
        <f t="shared" si="2689"/>
        <v>0</v>
      </c>
      <c r="CU1050">
        <f t="shared" si="2689"/>
        <v>0</v>
      </c>
      <c r="CV1050">
        <f t="shared" si="2689"/>
        <v>0</v>
      </c>
      <c r="CW1050">
        <f t="shared" si="2689"/>
        <v>0</v>
      </c>
      <c r="CX1050">
        <f t="shared" si="2689"/>
        <v>0</v>
      </c>
      <c r="CY1050">
        <f t="shared" si="2689"/>
        <v>0</v>
      </c>
      <c r="CZ1050">
        <f t="shared" si="2689"/>
        <v>0</v>
      </c>
      <c r="DA1050">
        <f t="shared" si="2689"/>
        <v>0</v>
      </c>
      <c r="DB1050">
        <f t="shared" si="2689"/>
        <v>0</v>
      </c>
      <c r="DC1050">
        <f t="shared" si="2689"/>
        <v>0</v>
      </c>
      <c r="DD1050">
        <f t="shared" si="2690"/>
        <v>0</v>
      </c>
      <c r="DE1050">
        <f t="shared" si="2690"/>
        <v>0</v>
      </c>
      <c r="DF1050">
        <f t="shared" si="2690"/>
        <v>0</v>
      </c>
      <c r="DG1050">
        <f t="shared" si="2690"/>
        <v>0</v>
      </c>
      <c r="DH1050">
        <f t="shared" si="2690"/>
        <v>0</v>
      </c>
      <c r="DI1050">
        <f t="shared" si="2690"/>
        <v>0</v>
      </c>
      <c r="DJ1050">
        <f t="shared" si="2690"/>
        <v>0</v>
      </c>
      <c r="DK1050">
        <f t="shared" si="2690"/>
        <v>0</v>
      </c>
      <c r="DL1050">
        <f t="shared" si="2690"/>
        <v>0</v>
      </c>
      <c r="DM1050">
        <f t="shared" si="2690"/>
        <v>0</v>
      </c>
      <c r="DN1050">
        <f t="shared" si="2691"/>
        <v>0</v>
      </c>
      <c r="DO1050">
        <f t="shared" si="2691"/>
        <v>0</v>
      </c>
      <c r="DP1050">
        <f t="shared" si="2691"/>
        <v>0</v>
      </c>
      <c r="DQ1050">
        <f t="shared" si="2691"/>
        <v>0</v>
      </c>
      <c r="DR1050">
        <f t="shared" si="2691"/>
        <v>0</v>
      </c>
      <c r="DS1050">
        <f t="shared" si="2691"/>
        <v>0</v>
      </c>
      <c r="DT1050">
        <f t="shared" si="2691"/>
        <v>0</v>
      </c>
      <c r="DU1050">
        <f t="shared" si="2691"/>
        <v>0</v>
      </c>
      <c r="DV1050">
        <f t="shared" si="2691"/>
        <v>0</v>
      </c>
      <c r="DW1050">
        <f t="shared" si="2691"/>
        <v>0</v>
      </c>
      <c r="DX1050">
        <f t="shared" si="2692"/>
        <v>0</v>
      </c>
      <c r="DY1050">
        <f t="shared" si="2692"/>
        <v>0</v>
      </c>
      <c r="DZ1050">
        <f t="shared" si="2692"/>
        <v>0</v>
      </c>
    </row>
    <row r="1051" spans="1:130">
      <c r="A1051" s="105"/>
      <c r="B1051" s="24" t="s">
        <v>2</v>
      </c>
      <c r="C1051" s="96"/>
      <c r="D1051" s="22"/>
      <c r="E1051" s="22"/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34">
        <v>0</v>
      </c>
      <c r="T1051" s="34">
        <v>0</v>
      </c>
      <c r="U1051" s="34">
        <v>0</v>
      </c>
      <c r="V1051" s="34">
        <v>0</v>
      </c>
      <c r="W1051" s="34">
        <v>0</v>
      </c>
      <c r="X1051" s="34">
        <v>0</v>
      </c>
      <c r="Y1051" s="34">
        <v>0</v>
      </c>
      <c r="Z1051" s="34">
        <v>0</v>
      </c>
      <c r="AA1051" s="34">
        <v>0</v>
      </c>
      <c r="AB1051" s="34">
        <v>0</v>
      </c>
      <c r="AC1051" s="34">
        <v>0</v>
      </c>
      <c r="AD1051" s="34">
        <v>0</v>
      </c>
      <c r="AE1051" s="34">
        <v>0</v>
      </c>
      <c r="AF1051" s="34">
        <v>0</v>
      </c>
      <c r="AG1051" s="34">
        <v>0</v>
      </c>
      <c r="AH1051" s="34">
        <v>0</v>
      </c>
      <c r="AI1051" s="34">
        <v>0</v>
      </c>
      <c r="AJ1051" s="73">
        <v>0</v>
      </c>
      <c r="AK1051" s="18">
        <v>0</v>
      </c>
      <c r="AL1051" s="18">
        <v>0</v>
      </c>
      <c r="AM1051" s="18">
        <v>0</v>
      </c>
      <c r="AN1051" s="18">
        <v>0</v>
      </c>
      <c r="AO1051" s="18">
        <v>0</v>
      </c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25"/>
      <c r="BF1051" s="18"/>
      <c r="BG1051" s="18"/>
      <c r="BH1051" s="18"/>
      <c r="BI1051" s="18"/>
      <c r="BJ1051" s="18"/>
      <c r="BK1051" s="18"/>
      <c r="BL1051" s="18"/>
      <c r="BM1051" s="18">
        <v>98.3</v>
      </c>
      <c r="BN1051" s="118">
        <v>57.67</v>
      </c>
      <c r="BO1051" s="103"/>
      <c r="BP1051">
        <f t="shared" ref="BP1051:BY1056" si="2702">IF($C1051&lt;&gt;"",IF(D1051&gt;0,1,0),0)</f>
        <v>0</v>
      </c>
      <c r="BQ1051">
        <f t="shared" si="2702"/>
        <v>0</v>
      </c>
      <c r="BR1051">
        <f t="shared" si="2702"/>
        <v>0</v>
      </c>
      <c r="BS1051">
        <f t="shared" si="2702"/>
        <v>0</v>
      </c>
      <c r="BT1051">
        <f t="shared" si="2702"/>
        <v>0</v>
      </c>
      <c r="BU1051">
        <f t="shared" si="2702"/>
        <v>0</v>
      </c>
      <c r="BV1051">
        <f t="shared" si="2702"/>
        <v>0</v>
      </c>
      <c r="BW1051">
        <f t="shared" si="2702"/>
        <v>0</v>
      </c>
      <c r="BX1051">
        <f t="shared" si="2702"/>
        <v>0</v>
      </c>
      <c r="BY1051">
        <f t="shared" si="2702"/>
        <v>0</v>
      </c>
      <c r="BZ1051">
        <f t="shared" ref="BZ1051:CI1056" si="2703">IF($C1051&lt;&gt;"",IF(N1051&gt;0,1,0),0)</f>
        <v>0</v>
      </c>
      <c r="CA1051">
        <f t="shared" si="2703"/>
        <v>0</v>
      </c>
      <c r="CB1051">
        <f t="shared" si="2703"/>
        <v>0</v>
      </c>
      <c r="CC1051">
        <f t="shared" si="2703"/>
        <v>0</v>
      </c>
      <c r="CD1051">
        <f t="shared" si="2703"/>
        <v>0</v>
      </c>
      <c r="CE1051">
        <f t="shared" si="2703"/>
        <v>0</v>
      </c>
      <c r="CF1051">
        <f t="shared" si="2703"/>
        <v>0</v>
      </c>
      <c r="CG1051">
        <f t="shared" si="2703"/>
        <v>0</v>
      </c>
      <c r="CH1051">
        <f t="shared" si="2703"/>
        <v>0</v>
      </c>
      <c r="CI1051">
        <f t="shared" si="2703"/>
        <v>0</v>
      </c>
      <c r="CJ1051">
        <f t="shared" ref="CJ1051:CS1056" si="2704">IF($C1051&lt;&gt;"",IF(X1051&gt;0,1,0),0)</f>
        <v>0</v>
      </c>
      <c r="CK1051">
        <f t="shared" si="2704"/>
        <v>0</v>
      </c>
      <c r="CL1051">
        <f t="shared" si="2704"/>
        <v>0</v>
      </c>
      <c r="CM1051">
        <f t="shared" si="2704"/>
        <v>0</v>
      </c>
      <c r="CN1051">
        <f t="shared" si="2704"/>
        <v>0</v>
      </c>
      <c r="CO1051">
        <f t="shared" si="2704"/>
        <v>0</v>
      </c>
      <c r="CP1051">
        <f t="shared" si="2704"/>
        <v>0</v>
      </c>
      <c r="CQ1051">
        <f t="shared" si="2704"/>
        <v>0</v>
      </c>
      <c r="CR1051">
        <f t="shared" si="2704"/>
        <v>0</v>
      </c>
      <c r="CS1051">
        <f t="shared" si="2704"/>
        <v>0</v>
      </c>
      <c r="CT1051">
        <f t="shared" ref="CT1051:DC1056" si="2705">IF($C1051&lt;&gt;"",IF(AH1051&gt;0,1,0),0)</f>
        <v>0</v>
      </c>
      <c r="CU1051">
        <f t="shared" si="2705"/>
        <v>0</v>
      </c>
      <c r="CV1051">
        <f t="shared" si="2705"/>
        <v>0</v>
      </c>
      <c r="CW1051">
        <f t="shared" si="2705"/>
        <v>0</v>
      </c>
      <c r="CX1051">
        <f t="shared" si="2705"/>
        <v>0</v>
      </c>
      <c r="CY1051">
        <f t="shared" si="2705"/>
        <v>0</v>
      </c>
      <c r="CZ1051">
        <f t="shared" si="2705"/>
        <v>0</v>
      </c>
      <c r="DA1051">
        <f t="shared" si="2705"/>
        <v>0</v>
      </c>
      <c r="DB1051">
        <f t="shared" si="2705"/>
        <v>0</v>
      </c>
      <c r="DC1051">
        <f t="shared" si="2705"/>
        <v>0</v>
      </c>
      <c r="DD1051">
        <f t="shared" ref="DD1051:DM1056" si="2706">IF($C1051&lt;&gt;"",IF(AR1051&gt;0,1,0),0)</f>
        <v>0</v>
      </c>
      <c r="DE1051">
        <f t="shared" si="2706"/>
        <v>0</v>
      </c>
      <c r="DF1051">
        <f t="shared" si="2706"/>
        <v>0</v>
      </c>
      <c r="DG1051">
        <f t="shared" si="2706"/>
        <v>0</v>
      </c>
      <c r="DH1051">
        <f t="shared" si="2706"/>
        <v>0</v>
      </c>
      <c r="DI1051">
        <f t="shared" si="2706"/>
        <v>0</v>
      </c>
      <c r="DJ1051">
        <f t="shared" si="2706"/>
        <v>0</v>
      </c>
      <c r="DK1051">
        <f t="shared" si="2706"/>
        <v>0</v>
      </c>
      <c r="DL1051">
        <f t="shared" si="2706"/>
        <v>0</v>
      </c>
      <c r="DM1051">
        <f t="shared" si="2706"/>
        <v>0</v>
      </c>
      <c r="DN1051">
        <f t="shared" ref="DN1051:DW1056" si="2707">IF($C1051&lt;&gt;"",IF(BB1051&gt;0,1,0),0)</f>
        <v>0</v>
      </c>
      <c r="DO1051">
        <f t="shared" si="2707"/>
        <v>0</v>
      </c>
      <c r="DP1051">
        <f t="shared" si="2707"/>
        <v>0</v>
      </c>
      <c r="DQ1051">
        <f t="shared" si="2707"/>
        <v>0</v>
      </c>
      <c r="DR1051">
        <f t="shared" si="2707"/>
        <v>0</v>
      </c>
      <c r="DS1051">
        <f t="shared" si="2707"/>
        <v>0</v>
      </c>
      <c r="DT1051">
        <f t="shared" si="2707"/>
        <v>0</v>
      </c>
      <c r="DU1051">
        <f t="shared" si="2707"/>
        <v>0</v>
      </c>
      <c r="DV1051">
        <f t="shared" si="2707"/>
        <v>0</v>
      </c>
      <c r="DW1051">
        <f t="shared" si="2707"/>
        <v>0</v>
      </c>
      <c r="DX1051">
        <f t="shared" ref="DX1051:DZ1056" si="2708">IF($C1051&lt;&gt;"",IF(BL1051&gt;0,1,0),0)</f>
        <v>0</v>
      </c>
      <c r="DY1051">
        <f t="shared" si="2708"/>
        <v>0</v>
      </c>
      <c r="DZ1051">
        <f t="shared" si="2708"/>
        <v>0</v>
      </c>
    </row>
    <row r="1052" spans="1:130">
      <c r="A1052" s="105"/>
      <c r="B1052" s="24" t="s">
        <v>202</v>
      </c>
      <c r="C1052" s="96"/>
      <c r="D1052" s="22"/>
      <c r="E1052" s="22"/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34"/>
      <c r="T1052" s="34"/>
      <c r="U1052" s="34"/>
      <c r="V1052" s="34"/>
      <c r="W1052" s="34"/>
      <c r="X1052" s="34"/>
      <c r="Y1052" s="34"/>
      <c r="Z1052" s="34"/>
      <c r="AA1052" s="34"/>
      <c r="AB1052" s="34"/>
      <c r="AC1052" s="34"/>
      <c r="AD1052" s="34"/>
      <c r="AE1052" s="34"/>
      <c r="AF1052" s="34"/>
      <c r="AG1052" s="34"/>
      <c r="AH1052" s="34"/>
      <c r="AI1052" s="34"/>
      <c r="AJ1052" s="73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25"/>
      <c r="BF1052" s="18"/>
      <c r="BG1052" s="18"/>
      <c r="BH1052" s="18"/>
      <c r="BI1052" s="18"/>
      <c r="BJ1052" s="18"/>
      <c r="BK1052" s="18"/>
      <c r="BL1052" s="18"/>
      <c r="BM1052" s="18">
        <v>378</v>
      </c>
      <c r="BN1052" s="118">
        <v>400</v>
      </c>
      <c r="BO1052" s="103"/>
      <c r="BP1052">
        <f t="shared" si="2702"/>
        <v>0</v>
      </c>
      <c r="BQ1052">
        <f t="shared" si="2702"/>
        <v>0</v>
      </c>
      <c r="BR1052">
        <f t="shared" si="2702"/>
        <v>0</v>
      </c>
      <c r="BS1052">
        <f t="shared" si="2702"/>
        <v>0</v>
      </c>
      <c r="BT1052">
        <f t="shared" si="2702"/>
        <v>0</v>
      </c>
      <c r="BU1052">
        <f t="shared" si="2702"/>
        <v>0</v>
      </c>
      <c r="BV1052">
        <f t="shared" si="2702"/>
        <v>0</v>
      </c>
      <c r="BW1052">
        <f t="shared" si="2702"/>
        <v>0</v>
      </c>
      <c r="BX1052">
        <f t="shared" si="2702"/>
        <v>0</v>
      </c>
      <c r="BY1052">
        <f t="shared" si="2702"/>
        <v>0</v>
      </c>
      <c r="BZ1052">
        <f t="shared" si="2703"/>
        <v>0</v>
      </c>
      <c r="CA1052">
        <f t="shared" si="2703"/>
        <v>0</v>
      </c>
      <c r="CB1052">
        <f t="shared" si="2703"/>
        <v>0</v>
      </c>
      <c r="CC1052">
        <f t="shared" si="2703"/>
        <v>0</v>
      </c>
      <c r="CD1052">
        <f t="shared" si="2703"/>
        <v>0</v>
      </c>
      <c r="CE1052">
        <f t="shared" si="2703"/>
        <v>0</v>
      </c>
      <c r="CF1052">
        <f t="shared" si="2703"/>
        <v>0</v>
      </c>
      <c r="CG1052">
        <f t="shared" si="2703"/>
        <v>0</v>
      </c>
      <c r="CH1052">
        <f t="shared" si="2703"/>
        <v>0</v>
      </c>
      <c r="CI1052">
        <f t="shared" si="2703"/>
        <v>0</v>
      </c>
      <c r="CJ1052">
        <f t="shared" si="2704"/>
        <v>0</v>
      </c>
      <c r="CK1052">
        <f t="shared" si="2704"/>
        <v>0</v>
      </c>
      <c r="CL1052">
        <f t="shared" si="2704"/>
        <v>0</v>
      </c>
      <c r="CM1052">
        <f t="shared" si="2704"/>
        <v>0</v>
      </c>
      <c r="CN1052">
        <f t="shared" si="2704"/>
        <v>0</v>
      </c>
      <c r="CO1052">
        <f t="shared" si="2704"/>
        <v>0</v>
      </c>
      <c r="CP1052">
        <f t="shared" si="2704"/>
        <v>0</v>
      </c>
      <c r="CQ1052">
        <f t="shared" si="2704"/>
        <v>0</v>
      </c>
      <c r="CR1052">
        <f t="shared" si="2704"/>
        <v>0</v>
      </c>
      <c r="CS1052">
        <f t="shared" si="2704"/>
        <v>0</v>
      </c>
      <c r="CT1052">
        <f t="shared" si="2705"/>
        <v>0</v>
      </c>
      <c r="CU1052">
        <f t="shared" si="2705"/>
        <v>0</v>
      </c>
      <c r="CV1052">
        <f t="shared" si="2705"/>
        <v>0</v>
      </c>
      <c r="CW1052">
        <f t="shared" si="2705"/>
        <v>0</v>
      </c>
      <c r="CX1052">
        <f t="shared" si="2705"/>
        <v>0</v>
      </c>
      <c r="CY1052">
        <f t="shared" si="2705"/>
        <v>0</v>
      </c>
      <c r="CZ1052">
        <f t="shared" si="2705"/>
        <v>0</v>
      </c>
      <c r="DA1052">
        <f t="shared" si="2705"/>
        <v>0</v>
      </c>
      <c r="DB1052">
        <f t="shared" si="2705"/>
        <v>0</v>
      </c>
      <c r="DC1052">
        <f t="shared" si="2705"/>
        <v>0</v>
      </c>
      <c r="DD1052">
        <f t="shared" si="2706"/>
        <v>0</v>
      </c>
      <c r="DE1052">
        <f t="shared" si="2706"/>
        <v>0</v>
      </c>
      <c r="DF1052">
        <f t="shared" si="2706"/>
        <v>0</v>
      </c>
      <c r="DG1052">
        <f t="shared" si="2706"/>
        <v>0</v>
      </c>
      <c r="DH1052">
        <f t="shared" si="2706"/>
        <v>0</v>
      </c>
      <c r="DI1052">
        <f t="shared" si="2706"/>
        <v>0</v>
      </c>
      <c r="DJ1052">
        <f t="shared" si="2706"/>
        <v>0</v>
      </c>
      <c r="DK1052">
        <f t="shared" si="2706"/>
        <v>0</v>
      </c>
      <c r="DL1052">
        <f t="shared" si="2706"/>
        <v>0</v>
      </c>
      <c r="DM1052">
        <f t="shared" si="2706"/>
        <v>0</v>
      </c>
      <c r="DN1052">
        <f t="shared" si="2707"/>
        <v>0</v>
      </c>
      <c r="DO1052">
        <f t="shared" si="2707"/>
        <v>0</v>
      </c>
      <c r="DP1052">
        <f t="shared" si="2707"/>
        <v>0</v>
      </c>
      <c r="DQ1052">
        <f t="shared" si="2707"/>
        <v>0</v>
      </c>
      <c r="DR1052">
        <f t="shared" si="2707"/>
        <v>0</v>
      </c>
      <c r="DS1052">
        <f t="shared" si="2707"/>
        <v>0</v>
      </c>
      <c r="DT1052">
        <f t="shared" si="2707"/>
        <v>0</v>
      </c>
      <c r="DU1052">
        <f t="shared" si="2707"/>
        <v>0</v>
      </c>
      <c r="DV1052">
        <f t="shared" si="2707"/>
        <v>0</v>
      </c>
      <c r="DW1052">
        <f t="shared" si="2707"/>
        <v>0</v>
      </c>
      <c r="DX1052">
        <f t="shared" si="2708"/>
        <v>0</v>
      </c>
      <c r="DY1052">
        <f t="shared" si="2708"/>
        <v>0</v>
      </c>
      <c r="DZ1052">
        <f t="shared" si="2708"/>
        <v>0</v>
      </c>
    </row>
    <row r="1053" spans="1:130">
      <c r="A1053" s="106"/>
      <c r="B1053" s="19" t="s">
        <v>3</v>
      </c>
      <c r="C1053" s="96"/>
      <c r="D1053" s="34"/>
      <c r="E1053" s="34"/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  <c r="R1053" s="34"/>
      <c r="S1053" s="34">
        <v>0</v>
      </c>
      <c r="T1053" s="34">
        <v>0</v>
      </c>
      <c r="U1053" s="34">
        <v>0</v>
      </c>
      <c r="V1053" s="34">
        <v>0</v>
      </c>
      <c r="W1053" s="34">
        <v>0</v>
      </c>
      <c r="X1053" s="34">
        <v>0</v>
      </c>
      <c r="Y1053" s="34">
        <v>0</v>
      </c>
      <c r="Z1053" s="34">
        <v>0</v>
      </c>
      <c r="AA1053" s="34">
        <v>0</v>
      </c>
      <c r="AB1053" s="34">
        <v>0</v>
      </c>
      <c r="AC1053" s="34">
        <v>0</v>
      </c>
      <c r="AD1053" s="34">
        <v>0</v>
      </c>
      <c r="AE1053" s="34">
        <v>0</v>
      </c>
      <c r="AF1053" s="34">
        <v>0</v>
      </c>
      <c r="AG1053" s="34">
        <v>0</v>
      </c>
      <c r="AH1053" s="34">
        <v>0</v>
      </c>
      <c r="AI1053" s="34">
        <v>16</v>
      </c>
      <c r="AJ1053" s="34">
        <v>13</v>
      </c>
      <c r="AK1053" s="34">
        <v>21</v>
      </c>
      <c r="AL1053" s="34">
        <v>26</v>
      </c>
      <c r="AM1053" s="34">
        <v>2</v>
      </c>
      <c r="AN1053" s="34">
        <v>2</v>
      </c>
      <c r="AO1053" s="34">
        <v>0</v>
      </c>
      <c r="AP1053" s="34">
        <v>18</v>
      </c>
      <c r="AQ1053" s="34">
        <f>34-AQ1050</f>
        <v>7</v>
      </c>
      <c r="AR1053" s="34">
        <v>12</v>
      </c>
      <c r="AS1053" s="34">
        <v>87</v>
      </c>
      <c r="AT1053" s="34">
        <v>93</v>
      </c>
      <c r="AU1053" s="34">
        <v>107</v>
      </c>
      <c r="AV1053" s="34">
        <v>123</v>
      </c>
      <c r="AW1053" s="34">
        <v>141</v>
      </c>
      <c r="AX1053" s="34">
        <v>148</v>
      </c>
      <c r="AY1053" s="34">
        <v>140</v>
      </c>
      <c r="AZ1053" s="34">
        <v>150</v>
      </c>
      <c r="BA1053" s="34">
        <v>117</v>
      </c>
      <c r="BB1053" s="34">
        <v>48</v>
      </c>
      <c r="BC1053" s="34">
        <v>14</v>
      </c>
      <c r="BD1053" s="34">
        <v>27</v>
      </c>
      <c r="BE1053" s="43">
        <v>17</v>
      </c>
      <c r="BF1053" s="34">
        <v>17</v>
      </c>
      <c r="BG1053" s="34">
        <v>17</v>
      </c>
      <c r="BH1053" s="34">
        <v>17</v>
      </c>
      <c r="BI1053" s="34">
        <v>0</v>
      </c>
      <c r="BJ1053" s="34">
        <v>0</v>
      </c>
      <c r="BK1053" s="34">
        <v>0</v>
      </c>
      <c r="BL1053" s="18">
        <v>0</v>
      </c>
      <c r="BM1053" s="118">
        <v>22</v>
      </c>
      <c r="BN1053" s="118">
        <v>23</v>
      </c>
      <c r="BO1053" s="103"/>
      <c r="BP1053">
        <f t="shared" si="2702"/>
        <v>0</v>
      </c>
      <c r="BQ1053">
        <f t="shared" si="2702"/>
        <v>0</v>
      </c>
      <c r="BR1053">
        <f t="shared" si="2702"/>
        <v>0</v>
      </c>
      <c r="BS1053">
        <f t="shared" si="2702"/>
        <v>0</v>
      </c>
      <c r="BT1053">
        <f t="shared" si="2702"/>
        <v>0</v>
      </c>
      <c r="BU1053">
        <f t="shared" si="2702"/>
        <v>0</v>
      </c>
      <c r="BV1053">
        <f t="shared" si="2702"/>
        <v>0</v>
      </c>
      <c r="BW1053">
        <f t="shared" si="2702"/>
        <v>0</v>
      </c>
      <c r="BX1053">
        <f t="shared" si="2702"/>
        <v>0</v>
      </c>
      <c r="BY1053">
        <f t="shared" si="2702"/>
        <v>0</v>
      </c>
      <c r="BZ1053">
        <f t="shared" si="2703"/>
        <v>0</v>
      </c>
      <c r="CA1053">
        <f t="shared" si="2703"/>
        <v>0</v>
      </c>
      <c r="CB1053">
        <f t="shared" si="2703"/>
        <v>0</v>
      </c>
      <c r="CC1053">
        <f t="shared" si="2703"/>
        <v>0</v>
      </c>
      <c r="CD1053">
        <f t="shared" si="2703"/>
        <v>0</v>
      </c>
      <c r="CE1053">
        <f t="shared" si="2703"/>
        <v>0</v>
      </c>
      <c r="CF1053">
        <f t="shared" si="2703"/>
        <v>0</v>
      </c>
      <c r="CG1053">
        <f t="shared" si="2703"/>
        <v>0</v>
      </c>
      <c r="CH1053">
        <f t="shared" si="2703"/>
        <v>0</v>
      </c>
      <c r="CI1053">
        <f t="shared" si="2703"/>
        <v>0</v>
      </c>
      <c r="CJ1053">
        <f t="shared" si="2704"/>
        <v>0</v>
      </c>
      <c r="CK1053">
        <f t="shared" si="2704"/>
        <v>0</v>
      </c>
      <c r="CL1053">
        <f t="shared" si="2704"/>
        <v>0</v>
      </c>
      <c r="CM1053">
        <f t="shared" si="2704"/>
        <v>0</v>
      </c>
      <c r="CN1053">
        <f t="shared" si="2704"/>
        <v>0</v>
      </c>
      <c r="CO1053">
        <f t="shared" si="2704"/>
        <v>0</v>
      </c>
      <c r="CP1053">
        <f t="shared" si="2704"/>
        <v>0</v>
      </c>
      <c r="CQ1053">
        <f t="shared" si="2704"/>
        <v>0</v>
      </c>
      <c r="CR1053">
        <f t="shared" si="2704"/>
        <v>0</v>
      </c>
      <c r="CS1053">
        <f t="shared" si="2704"/>
        <v>0</v>
      </c>
      <c r="CT1053">
        <f t="shared" si="2705"/>
        <v>0</v>
      </c>
      <c r="CU1053">
        <f t="shared" si="2705"/>
        <v>0</v>
      </c>
      <c r="CV1053">
        <f t="shared" si="2705"/>
        <v>0</v>
      </c>
      <c r="CW1053">
        <f t="shared" si="2705"/>
        <v>0</v>
      </c>
      <c r="CX1053">
        <f t="shared" si="2705"/>
        <v>0</v>
      </c>
      <c r="CY1053">
        <f t="shared" si="2705"/>
        <v>0</v>
      </c>
      <c r="CZ1053">
        <f t="shared" si="2705"/>
        <v>0</v>
      </c>
      <c r="DA1053">
        <f t="shared" si="2705"/>
        <v>0</v>
      </c>
      <c r="DB1053">
        <f t="shared" si="2705"/>
        <v>0</v>
      </c>
      <c r="DC1053">
        <f t="shared" si="2705"/>
        <v>0</v>
      </c>
      <c r="DD1053">
        <f t="shared" si="2706"/>
        <v>0</v>
      </c>
      <c r="DE1053">
        <f t="shared" si="2706"/>
        <v>0</v>
      </c>
      <c r="DF1053">
        <f t="shared" si="2706"/>
        <v>0</v>
      </c>
      <c r="DG1053">
        <f t="shared" si="2706"/>
        <v>0</v>
      </c>
      <c r="DH1053">
        <f t="shared" si="2706"/>
        <v>0</v>
      </c>
      <c r="DI1053">
        <f t="shared" si="2706"/>
        <v>0</v>
      </c>
      <c r="DJ1053">
        <f t="shared" si="2706"/>
        <v>0</v>
      </c>
      <c r="DK1053">
        <f t="shared" si="2706"/>
        <v>0</v>
      </c>
      <c r="DL1053">
        <f t="shared" si="2706"/>
        <v>0</v>
      </c>
      <c r="DM1053">
        <f t="shared" si="2706"/>
        <v>0</v>
      </c>
      <c r="DN1053">
        <f t="shared" si="2707"/>
        <v>0</v>
      </c>
      <c r="DO1053">
        <f t="shared" si="2707"/>
        <v>0</v>
      </c>
      <c r="DP1053">
        <f t="shared" si="2707"/>
        <v>0</v>
      </c>
      <c r="DQ1053">
        <f t="shared" si="2707"/>
        <v>0</v>
      </c>
      <c r="DR1053">
        <f t="shared" si="2707"/>
        <v>0</v>
      </c>
      <c r="DS1053">
        <f t="shared" si="2707"/>
        <v>0</v>
      </c>
      <c r="DT1053">
        <f t="shared" si="2707"/>
        <v>0</v>
      </c>
      <c r="DU1053">
        <f t="shared" si="2707"/>
        <v>0</v>
      </c>
      <c r="DV1053">
        <f t="shared" si="2707"/>
        <v>0</v>
      </c>
      <c r="DW1053">
        <f t="shared" si="2707"/>
        <v>0</v>
      </c>
      <c r="DX1053">
        <f t="shared" si="2708"/>
        <v>0</v>
      </c>
      <c r="DY1053">
        <f t="shared" si="2708"/>
        <v>0</v>
      </c>
      <c r="DZ1053">
        <f t="shared" si="2708"/>
        <v>0</v>
      </c>
    </row>
    <row r="1054" spans="1:130">
      <c r="A1054" s="106"/>
      <c r="B1054" s="19" t="s">
        <v>25</v>
      </c>
      <c r="C1054" s="96"/>
      <c r="D1054" s="34"/>
      <c r="E1054" s="34"/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  <c r="R1054" s="34"/>
      <c r="S1054" s="34">
        <v>0</v>
      </c>
      <c r="T1054" s="34">
        <v>0</v>
      </c>
      <c r="U1054" s="34">
        <v>0</v>
      </c>
      <c r="V1054" s="34">
        <v>0</v>
      </c>
      <c r="W1054" s="34">
        <v>0</v>
      </c>
      <c r="X1054" s="34">
        <v>0</v>
      </c>
      <c r="Y1054" s="34">
        <v>0</v>
      </c>
      <c r="Z1054" s="34">
        <v>0</v>
      </c>
      <c r="AA1054" s="34">
        <v>0</v>
      </c>
      <c r="AB1054" s="34">
        <v>0</v>
      </c>
      <c r="AC1054" s="34">
        <v>0</v>
      </c>
      <c r="AD1054" s="34">
        <v>0</v>
      </c>
      <c r="AE1054" s="34">
        <v>0</v>
      </c>
      <c r="AF1054" s="34">
        <v>0</v>
      </c>
      <c r="AG1054" s="34">
        <v>0</v>
      </c>
      <c r="AH1054" s="34">
        <v>0</v>
      </c>
      <c r="AI1054" s="34">
        <v>0</v>
      </c>
      <c r="AJ1054" s="34">
        <v>0</v>
      </c>
      <c r="AK1054" s="34">
        <v>0</v>
      </c>
      <c r="AL1054" s="34">
        <v>0</v>
      </c>
      <c r="AM1054" s="34">
        <v>0</v>
      </c>
      <c r="AN1054" s="34">
        <v>0</v>
      </c>
      <c r="AO1054" s="34">
        <v>0</v>
      </c>
      <c r="AP1054" s="34">
        <v>0</v>
      </c>
      <c r="AQ1054" s="34">
        <v>0</v>
      </c>
      <c r="AR1054" s="34">
        <v>0</v>
      </c>
      <c r="AS1054" s="34">
        <v>0</v>
      </c>
      <c r="AT1054" s="34">
        <v>0</v>
      </c>
      <c r="AU1054" s="34">
        <v>0</v>
      </c>
      <c r="AV1054" s="34">
        <v>0</v>
      </c>
      <c r="AW1054" s="34">
        <v>0</v>
      </c>
      <c r="AX1054" s="34">
        <v>0</v>
      </c>
      <c r="AY1054" s="34">
        <v>0</v>
      </c>
      <c r="AZ1054" s="34">
        <v>0</v>
      </c>
      <c r="BA1054" s="34">
        <v>0</v>
      </c>
      <c r="BB1054" s="34">
        <v>0</v>
      </c>
      <c r="BC1054" s="34">
        <v>0</v>
      </c>
      <c r="BD1054" s="34">
        <v>0</v>
      </c>
      <c r="BE1054" s="34">
        <v>0</v>
      </c>
      <c r="BF1054" s="34">
        <v>0</v>
      </c>
      <c r="BG1054" s="34">
        <v>0</v>
      </c>
      <c r="BH1054" s="34">
        <v>0</v>
      </c>
      <c r="BI1054" s="34">
        <v>0</v>
      </c>
      <c r="BJ1054" s="34">
        <v>0</v>
      </c>
      <c r="BK1054" s="34">
        <v>0</v>
      </c>
      <c r="BL1054" s="118">
        <f>675+13</f>
        <v>688</v>
      </c>
      <c r="BM1054" s="118">
        <f>BL1054+26</f>
        <v>714</v>
      </c>
      <c r="BN1054" s="118">
        <v>740</v>
      </c>
      <c r="BO1054" s="103"/>
      <c r="BP1054">
        <f t="shared" si="2702"/>
        <v>0</v>
      </c>
      <c r="BQ1054">
        <f t="shared" si="2702"/>
        <v>0</v>
      </c>
      <c r="BR1054">
        <f t="shared" si="2702"/>
        <v>0</v>
      </c>
      <c r="BS1054">
        <f t="shared" si="2702"/>
        <v>0</v>
      </c>
      <c r="BT1054">
        <f t="shared" si="2702"/>
        <v>0</v>
      </c>
      <c r="BU1054">
        <f t="shared" si="2702"/>
        <v>0</v>
      </c>
      <c r="BV1054">
        <f t="shared" si="2702"/>
        <v>0</v>
      </c>
      <c r="BW1054">
        <f t="shared" si="2702"/>
        <v>0</v>
      </c>
      <c r="BX1054">
        <f t="shared" si="2702"/>
        <v>0</v>
      </c>
      <c r="BY1054">
        <f t="shared" si="2702"/>
        <v>0</v>
      </c>
      <c r="BZ1054">
        <f t="shared" si="2703"/>
        <v>0</v>
      </c>
      <c r="CA1054">
        <f t="shared" si="2703"/>
        <v>0</v>
      </c>
      <c r="CB1054">
        <f t="shared" si="2703"/>
        <v>0</v>
      </c>
      <c r="CC1054">
        <f t="shared" si="2703"/>
        <v>0</v>
      </c>
      <c r="CD1054">
        <f t="shared" si="2703"/>
        <v>0</v>
      </c>
      <c r="CE1054">
        <f t="shared" si="2703"/>
        <v>0</v>
      </c>
      <c r="CF1054">
        <f t="shared" si="2703"/>
        <v>0</v>
      </c>
      <c r="CG1054">
        <f t="shared" si="2703"/>
        <v>0</v>
      </c>
      <c r="CH1054">
        <f t="shared" si="2703"/>
        <v>0</v>
      </c>
      <c r="CI1054">
        <f t="shared" si="2703"/>
        <v>0</v>
      </c>
      <c r="CJ1054">
        <f t="shared" si="2704"/>
        <v>0</v>
      </c>
      <c r="CK1054">
        <f t="shared" si="2704"/>
        <v>0</v>
      </c>
      <c r="CL1054">
        <f t="shared" si="2704"/>
        <v>0</v>
      </c>
      <c r="CM1054">
        <f t="shared" si="2704"/>
        <v>0</v>
      </c>
      <c r="CN1054">
        <f t="shared" si="2704"/>
        <v>0</v>
      </c>
      <c r="CO1054">
        <f t="shared" si="2704"/>
        <v>0</v>
      </c>
      <c r="CP1054">
        <f t="shared" si="2704"/>
        <v>0</v>
      </c>
      <c r="CQ1054">
        <f t="shared" si="2704"/>
        <v>0</v>
      </c>
      <c r="CR1054">
        <f t="shared" si="2704"/>
        <v>0</v>
      </c>
      <c r="CS1054">
        <f t="shared" si="2704"/>
        <v>0</v>
      </c>
      <c r="CT1054">
        <f t="shared" si="2705"/>
        <v>0</v>
      </c>
      <c r="CU1054">
        <f t="shared" si="2705"/>
        <v>0</v>
      </c>
      <c r="CV1054">
        <f t="shared" si="2705"/>
        <v>0</v>
      </c>
      <c r="CW1054">
        <f t="shared" si="2705"/>
        <v>0</v>
      </c>
      <c r="CX1054">
        <f t="shared" si="2705"/>
        <v>0</v>
      </c>
      <c r="CY1054">
        <f t="shared" si="2705"/>
        <v>0</v>
      </c>
      <c r="CZ1054">
        <f t="shared" si="2705"/>
        <v>0</v>
      </c>
      <c r="DA1054">
        <f t="shared" si="2705"/>
        <v>0</v>
      </c>
      <c r="DB1054">
        <f t="shared" si="2705"/>
        <v>0</v>
      </c>
      <c r="DC1054">
        <f t="shared" si="2705"/>
        <v>0</v>
      </c>
      <c r="DD1054">
        <f t="shared" si="2706"/>
        <v>0</v>
      </c>
      <c r="DE1054">
        <f t="shared" si="2706"/>
        <v>0</v>
      </c>
      <c r="DF1054">
        <f t="shared" si="2706"/>
        <v>0</v>
      </c>
      <c r="DG1054">
        <f t="shared" si="2706"/>
        <v>0</v>
      </c>
      <c r="DH1054">
        <f t="shared" si="2706"/>
        <v>0</v>
      </c>
      <c r="DI1054">
        <f t="shared" si="2706"/>
        <v>0</v>
      </c>
      <c r="DJ1054">
        <f t="shared" si="2706"/>
        <v>0</v>
      </c>
      <c r="DK1054">
        <f t="shared" si="2706"/>
        <v>0</v>
      </c>
      <c r="DL1054">
        <f t="shared" si="2706"/>
        <v>0</v>
      </c>
      <c r="DM1054">
        <f t="shared" si="2706"/>
        <v>0</v>
      </c>
      <c r="DN1054">
        <f t="shared" si="2707"/>
        <v>0</v>
      </c>
      <c r="DO1054">
        <f t="shared" si="2707"/>
        <v>0</v>
      </c>
      <c r="DP1054">
        <f t="shared" si="2707"/>
        <v>0</v>
      </c>
      <c r="DQ1054">
        <f t="shared" si="2707"/>
        <v>0</v>
      </c>
      <c r="DR1054">
        <f t="shared" si="2707"/>
        <v>0</v>
      </c>
      <c r="DS1054">
        <f t="shared" si="2707"/>
        <v>0</v>
      </c>
      <c r="DT1054">
        <f t="shared" si="2707"/>
        <v>0</v>
      </c>
      <c r="DU1054">
        <f t="shared" si="2707"/>
        <v>0</v>
      </c>
      <c r="DV1054">
        <f t="shared" si="2707"/>
        <v>0</v>
      </c>
      <c r="DW1054">
        <f t="shared" si="2707"/>
        <v>0</v>
      </c>
      <c r="DX1054">
        <f t="shared" si="2708"/>
        <v>0</v>
      </c>
      <c r="DY1054">
        <f t="shared" si="2708"/>
        <v>0</v>
      </c>
      <c r="DZ1054">
        <f t="shared" si="2708"/>
        <v>0</v>
      </c>
    </row>
    <row r="1055" spans="1:130">
      <c r="A1055" s="106"/>
      <c r="B1055" s="59" t="s">
        <v>205</v>
      </c>
      <c r="C1055" s="96"/>
      <c r="D1055" s="34"/>
      <c r="E1055" s="34"/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  <c r="AA1055" s="34"/>
      <c r="AB1055" s="34"/>
      <c r="AC1055" s="34"/>
      <c r="AD1055" s="34"/>
      <c r="AE1055" s="34"/>
      <c r="AF1055" s="34"/>
      <c r="AG1055" s="34"/>
      <c r="AH1055" s="34">
        <v>2</v>
      </c>
      <c r="AI1055" s="34">
        <v>5</v>
      </c>
      <c r="AJ1055" s="34">
        <v>13</v>
      </c>
      <c r="AK1055" s="34">
        <v>20</v>
      </c>
      <c r="AL1055" s="34">
        <v>32</v>
      </c>
      <c r="AM1055" s="34">
        <v>18</v>
      </c>
      <c r="AN1055" s="34">
        <v>18</v>
      </c>
      <c r="AO1055" s="34">
        <v>19</v>
      </c>
      <c r="AP1055" s="34">
        <v>18</v>
      </c>
      <c r="AQ1055" s="34">
        <v>19</v>
      </c>
      <c r="AR1055" s="34">
        <v>18</v>
      </c>
      <c r="AS1055" s="34">
        <v>18</v>
      </c>
      <c r="AT1055" s="34">
        <v>18</v>
      </c>
      <c r="AU1055" s="34">
        <v>0</v>
      </c>
      <c r="AV1055" s="34">
        <v>0</v>
      </c>
      <c r="AW1055" s="34">
        <v>0</v>
      </c>
      <c r="AX1055" s="34">
        <v>0</v>
      </c>
      <c r="AY1055" s="34">
        <v>0</v>
      </c>
      <c r="AZ1055" s="34">
        <v>0</v>
      </c>
      <c r="BA1055" s="34">
        <v>0</v>
      </c>
      <c r="BB1055" s="34">
        <v>0</v>
      </c>
      <c r="BC1055" s="34">
        <v>0</v>
      </c>
      <c r="BD1055" s="34">
        <v>0</v>
      </c>
      <c r="BE1055" s="43">
        <v>0</v>
      </c>
      <c r="BF1055" s="34">
        <v>0</v>
      </c>
      <c r="BG1055" s="34">
        <v>0</v>
      </c>
      <c r="BH1055" s="34">
        <v>0</v>
      </c>
      <c r="BI1055" s="34">
        <v>0</v>
      </c>
      <c r="BJ1055" s="34">
        <v>0</v>
      </c>
      <c r="BK1055" s="34">
        <v>0</v>
      </c>
      <c r="BL1055" s="118">
        <v>0</v>
      </c>
      <c r="BM1055" s="118">
        <v>21</v>
      </c>
      <c r="BN1055" s="118">
        <v>26</v>
      </c>
      <c r="BO1055" s="103"/>
      <c r="BP1055">
        <f t="shared" si="2702"/>
        <v>0</v>
      </c>
      <c r="BQ1055">
        <f t="shared" si="2702"/>
        <v>0</v>
      </c>
      <c r="BR1055">
        <f t="shared" si="2702"/>
        <v>0</v>
      </c>
      <c r="BS1055">
        <f t="shared" si="2702"/>
        <v>0</v>
      </c>
      <c r="BT1055">
        <f t="shared" si="2702"/>
        <v>0</v>
      </c>
      <c r="BU1055">
        <f t="shared" si="2702"/>
        <v>0</v>
      </c>
      <c r="BV1055">
        <f t="shared" si="2702"/>
        <v>0</v>
      </c>
      <c r="BW1055">
        <f t="shared" si="2702"/>
        <v>0</v>
      </c>
      <c r="BX1055">
        <f t="shared" si="2702"/>
        <v>0</v>
      </c>
      <c r="BY1055">
        <f t="shared" si="2702"/>
        <v>0</v>
      </c>
      <c r="BZ1055">
        <f t="shared" si="2703"/>
        <v>0</v>
      </c>
      <c r="CA1055">
        <f t="shared" si="2703"/>
        <v>0</v>
      </c>
      <c r="CB1055">
        <f t="shared" si="2703"/>
        <v>0</v>
      </c>
      <c r="CC1055">
        <f t="shared" si="2703"/>
        <v>0</v>
      </c>
      <c r="CD1055">
        <f t="shared" si="2703"/>
        <v>0</v>
      </c>
      <c r="CE1055">
        <f t="shared" si="2703"/>
        <v>0</v>
      </c>
      <c r="CF1055">
        <f t="shared" si="2703"/>
        <v>0</v>
      </c>
      <c r="CG1055">
        <f t="shared" si="2703"/>
        <v>0</v>
      </c>
      <c r="CH1055">
        <f t="shared" si="2703"/>
        <v>0</v>
      </c>
      <c r="CI1055">
        <f t="shared" si="2703"/>
        <v>0</v>
      </c>
      <c r="CJ1055">
        <f t="shared" si="2704"/>
        <v>0</v>
      </c>
      <c r="CK1055">
        <f t="shared" si="2704"/>
        <v>0</v>
      </c>
      <c r="CL1055">
        <f t="shared" si="2704"/>
        <v>0</v>
      </c>
      <c r="CM1055">
        <f t="shared" si="2704"/>
        <v>0</v>
      </c>
      <c r="CN1055">
        <f t="shared" si="2704"/>
        <v>0</v>
      </c>
      <c r="CO1055">
        <f t="shared" si="2704"/>
        <v>0</v>
      </c>
      <c r="CP1055">
        <f t="shared" si="2704"/>
        <v>0</v>
      </c>
      <c r="CQ1055">
        <f t="shared" si="2704"/>
        <v>0</v>
      </c>
      <c r="CR1055">
        <f t="shared" si="2704"/>
        <v>0</v>
      </c>
      <c r="CS1055">
        <f t="shared" si="2704"/>
        <v>0</v>
      </c>
      <c r="CT1055">
        <f t="shared" si="2705"/>
        <v>0</v>
      </c>
      <c r="CU1055">
        <f t="shared" si="2705"/>
        <v>0</v>
      </c>
      <c r="CV1055">
        <f t="shared" si="2705"/>
        <v>0</v>
      </c>
      <c r="CW1055">
        <f t="shared" si="2705"/>
        <v>0</v>
      </c>
      <c r="CX1055">
        <f t="shared" si="2705"/>
        <v>0</v>
      </c>
      <c r="CY1055">
        <f t="shared" si="2705"/>
        <v>0</v>
      </c>
      <c r="CZ1055">
        <f t="shared" si="2705"/>
        <v>0</v>
      </c>
      <c r="DA1055">
        <f t="shared" si="2705"/>
        <v>0</v>
      </c>
      <c r="DB1055">
        <f t="shared" si="2705"/>
        <v>0</v>
      </c>
      <c r="DC1055">
        <f t="shared" si="2705"/>
        <v>0</v>
      </c>
      <c r="DD1055">
        <f t="shared" si="2706"/>
        <v>0</v>
      </c>
      <c r="DE1055">
        <f t="shared" si="2706"/>
        <v>0</v>
      </c>
      <c r="DF1055">
        <f t="shared" si="2706"/>
        <v>0</v>
      </c>
      <c r="DG1055">
        <f t="shared" si="2706"/>
        <v>0</v>
      </c>
      <c r="DH1055">
        <f t="shared" si="2706"/>
        <v>0</v>
      </c>
      <c r="DI1055">
        <f t="shared" si="2706"/>
        <v>0</v>
      </c>
      <c r="DJ1055">
        <f t="shared" si="2706"/>
        <v>0</v>
      </c>
      <c r="DK1055">
        <f t="shared" si="2706"/>
        <v>0</v>
      </c>
      <c r="DL1055">
        <f t="shared" si="2706"/>
        <v>0</v>
      </c>
      <c r="DM1055">
        <f t="shared" si="2706"/>
        <v>0</v>
      </c>
      <c r="DN1055">
        <f t="shared" si="2707"/>
        <v>0</v>
      </c>
      <c r="DO1055">
        <f t="shared" si="2707"/>
        <v>0</v>
      </c>
      <c r="DP1055">
        <f t="shared" si="2707"/>
        <v>0</v>
      </c>
      <c r="DQ1055">
        <f t="shared" si="2707"/>
        <v>0</v>
      </c>
      <c r="DR1055">
        <f t="shared" si="2707"/>
        <v>0</v>
      </c>
      <c r="DS1055">
        <f t="shared" si="2707"/>
        <v>0</v>
      </c>
      <c r="DT1055">
        <f t="shared" si="2707"/>
        <v>0</v>
      </c>
      <c r="DU1055">
        <f t="shared" si="2707"/>
        <v>0</v>
      </c>
      <c r="DV1055">
        <f t="shared" si="2707"/>
        <v>0</v>
      </c>
      <c r="DW1055">
        <f t="shared" si="2707"/>
        <v>0</v>
      </c>
      <c r="DX1055">
        <f t="shared" si="2708"/>
        <v>0</v>
      </c>
      <c r="DY1055">
        <f t="shared" si="2708"/>
        <v>0</v>
      </c>
      <c r="DZ1055">
        <f t="shared" si="2708"/>
        <v>0</v>
      </c>
    </row>
    <row r="1056" spans="1:130">
      <c r="A1056" s="106"/>
      <c r="B1056" s="55" t="s">
        <v>21</v>
      </c>
      <c r="C1056" s="96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>
        <v>0</v>
      </c>
      <c r="T1056" s="18">
        <v>0</v>
      </c>
      <c r="U1056" s="18">
        <v>0</v>
      </c>
      <c r="V1056" s="18">
        <v>0</v>
      </c>
      <c r="W1056" s="18">
        <v>0</v>
      </c>
      <c r="X1056" s="18">
        <v>0</v>
      </c>
      <c r="Y1056" s="18">
        <v>0</v>
      </c>
      <c r="Z1056" s="18">
        <v>0</v>
      </c>
      <c r="AA1056" s="18">
        <v>0</v>
      </c>
      <c r="AB1056" s="18">
        <v>0</v>
      </c>
      <c r="AC1056" s="18">
        <v>0</v>
      </c>
      <c r="AD1056" s="18">
        <v>0</v>
      </c>
      <c r="AE1056" s="18">
        <v>0</v>
      </c>
      <c r="AF1056" s="18">
        <v>0</v>
      </c>
      <c r="AG1056" s="18">
        <v>0</v>
      </c>
      <c r="AH1056" s="18">
        <v>0</v>
      </c>
      <c r="AI1056" s="18">
        <v>0</v>
      </c>
      <c r="AJ1056" s="18">
        <v>0</v>
      </c>
      <c r="AK1056" s="18">
        <v>0</v>
      </c>
      <c r="AL1056" s="18">
        <v>0</v>
      </c>
      <c r="AM1056" s="18">
        <v>0</v>
      </c>
      <c r="AN1056" s="18">
        <v>0</v>
      </c>
      <c r="AO1056" s="18">
        <v>0</v>
      </c>
      <c r="AP1056" s="18">
        <v>0</v>
      </c>
      <c r="AQ1056" s="18">
        <v>0</v>
      </c>
      <c r="AR1056" s="18">
        <v>0</v>
      </c>
      <c r="AS1056" s="18">
        <v>25</v>
      </c>
      <c r="AT1056" s="18">
        <v>25</v>
      </c>
      <c r="AU1056" s="18">
        <v>0</v>
      </c>
      <c r="AV1056" s="18">
        <v>0</v>
      </c>
      <c r="AW1056" s="18">
        <v>0</v>
      </c>
      <c r="AX1056" s="18">
        <v>0</v>
      </c>
      <c r="AY1056" s="18">
        <v>0</v>
      </c>
      <c r="AZ1056" s="18">
        <v>0</v>
      </c>
      <c r="BA1056" s="18">
        <v>0</v>
      </c>
      <c r="BB1056" s="18">
        <v>0</v>
      </c>
      <c r="BC1056" s="18">
        <v>0</v>
      </c>
      <c r="BD1056" s="18">
        <v>0</v>
      </c>
      <c r="BE1056" s="25">
        <v>0</v>
      </c>
      <c r="BF1056" s="18">
        <v>0</v>
      </c>
      <c r="BG1056" s="18">
        <v>0</v>
      </c>
      <c r="BH1056" s="18">
        <v>0</v>
      </c>
      <c r="BI1056" s="18">
        <v>0</v>
      </c>
      <c r="BJ1056" s="18">
        <v>0</v>
      </c>
      <c r="BK1056" s="18">
        <v>0</v>
      </c>
      <c r="BL1056" s="18">
        <v>0</v>
      </c>
      <c r="BM1056" s="118">
        <f>2600/20.81</f>
        <v>124.93993272465161</v>
      </c>
      <c r="BN1056" s="18">
        <v>0</v>
      </c>
      <c r="BO1056" s="103"/>
      <c r="BP1056">
        <f t="shared" si="2702"/>
        <v>0</v>
      </c>
      <c r="BQ1056">
        <f t="shared" si="2702"/>
        <v>0</v>
      </c>
      <c r="BR1056">
        <f t="shared" si="2702"/>
        <v>0</v>
      </c>
      <c r="BS1056">
        <f t="shared" si="2702"/>
        <v>0</v>
      </c>
      <c r="BT1056">
        <f t="shared" si="2702"/>
        <v>0</v>
      </c>
      <c r="BU1056">
        <f t="shared" si="2702"/>
        <v>0</v>
      </c>
      <c r="BV1056">
        <f t="shared" si="2702"/>
        <v>0</v>
      </c>
      <c r="BW1056">
        <f t="shared" si="2702"/>
        <v>0</v>
      </c>
      <c r="BX1056">
        <f t="shared" si="2702"/>
        <v>0</v>
      </c>
      <c r="BY1056">
        <f t="shared" si="2702"/>
        <v>0</v>
      </c>
      <c r="BZ1056">
        <f t="shared" si="2703"/>
        <v>0</v>
      </c>
      <c r="CA1056">
        <f t="shared" si="2703"/>
        <v>0</v>
      </c>
      <c r="CB1056">
        <f t="shared" si="2703"/>
        <v>0</v>
      </c>
      <c r="CC1056">
        <f t="shared" si="2703"/>
        <v>0</v>
      </c>
      <c r="CD1056">
        <f t="shared" si="2703"/>
        <v>0</v>
      </c>
      <c r="CE1056">
        <f t="shared" si="2703"/>
        <v>0</v>
      </c>
      <c r="CF1056">
        <f t="shared" si="2703"/>
        <v>0</v>
      </c>
      <c r="CG1056">
        <f t="shared" si="2703"/>
        <v>0</v>
      </c>
      <c r="CH1056">
        <f t="shared" si="2703"/>
        <v>0</v>
      </c>
      <c r="CI1056">
        <f t="shared" si="2703"/>
        <v>0</v>
      </c>
      <c r="CJ1056">
        <f t="shared" si="2704"/>
        <v>0</v>
      </c>
      <c r="CK1056">
        <f t="shared" si="2704"/>
        <v>0</v>
      </c>
      <c r="CL1056">
        <f t="shared" si="2704"/>
        <v>0</v>
      </c>
      <c r="CM1056">
        <f t="shared" si="2704"/>
        <v>0</v>
      </c>
      <c r="CN1056">
        <f t="shared" si="2704"/>
        <v>0</v>
      </c>
      <c r="CO1056">
        <f t="shared" si="2704"/>
        <v>0</v>
      </c>
      <c r="CP1056">
        <f t="shared" si="2704"/>
        <v>0</v>
      </c>
      <c r="CQ1056">
        <f t="shared" si="2704"/>
        <v>0</v>
      </c>
      <c r="CR1056">
        <f t="shared" si="2704"/>
        <v>0</v>
      </c>
      <c r="CS1056">
        <f t="shared" si="2704"/>
        <v>0</v>
      </c>
      <c r="CT1056">
        <f t="shared" si="2705"/>
        <v>0</v>
      </c>
      <c r="CU1056">
        <f t="shared" si="2705"/>
        <v>0</v>
      </c>
      <c r="CV1056">
        <f t="shared" si="2705"/>
        <v>0</v>
      </c>
      <c r="CW1056">
        <f t="shared" si="2705"/>
        <v>0</v>
      </c>
      <c r="CX1056">
        <f t="shared" si="2705"/>
        <v>0</v>
      </c>
      <c r="CY1056">
        <f t="shared" si="2705"/>
        <v>0</v>
      </c>
      <c r="CZ1056">
        <f t="shared" si="2705"/>
        <v>0</v>
      </c>
      <c r="DA1056">
        <f t="shared" si="2705"/>
        <v>0</v>
      </c>
      <c r="DB1056">
        <f t="shared" si="2705"/>
        <v>0</v>
      </c>
      <c r="DC1056">
        <f t="shared" si="2705"/>
        <v>0</v>
      </c>
      <c r="DD1056">
        <f t="shared" si="2706"/>
        <v>0</v>
      </c>
      <c r="DE1056">
        <f t="shared" si="2706"/>
        <v>0</v>
      </c>
      <c r="DF1056">
        <f t="shared" si="2706"/>
        <v>0</v>
      </c>
      <c r="DG1056">
        <f t="shared" si="2706"/>
        <v>0</v>
      </c>
      <c r="DH1056">
        <f t="shared" si="2706"/>
        <v>0</v>
      </c>
      <c r="DI1056">
        <f t="shared" si="2706"/>
        <v>0</v>
      </c>
      <c r="DJ1056">
        <f t="shared" si="2706"/>
        <v>0</v>
      </c>
      <c r="DK1056">
        <f t="shared" si="2706"/>
        <v>0</v>
      </c>
      <c r="DL1056">
        <f t="shared" si="2706"/>
        <v>0</v>
      </c>
      <c r="DM1056">
        <f t="shared" si="2706"/>
        <v>0</v>
      </c>
      <c r="DN1056">
        <f t="shared" si="2707"/>
        <v>0</v>
      </c>
      <c r="DO1056">
        <f t="shared" si="2707"/>
        <v>0</v>
      </c>
      <c r="DP1056">
        <f t="shared" si="2707"/>
        <v>0</v>
      </c>
      <c r="DQ1056">
        <f t="shared" si="2707"/>
        <v>0</v>
      </c>
      <c r="DR1056">
        <f t="shared" si="2707"/>
        <v>0</v>
      </c>
      <c r="DS1056">
        <f t="shared" si="2707"/>
        <v>0</v>
      </c>
      <c r="DT1056">
        <f t="shared" si="2707"/>
        <v>0</v>
      </c>
      <c r="DU1056">
        <f t="shared" si="2707"/>
        <v>0</v>
      </c>
      <c r="DV1056">
        <f t="shared" si="2707"/>
        <v>0</v>
      </c>
      <c r="DW1056">
        <f t="shared" si="2707"/>
        <v>0</v>
      </c>
      <c r="DX1056">
        <f t="shared" si="2708"/>
        <v>0</v>
      </c>
      <c r="DY1056">
        <f t="shared" si="2708"/>
        <v>0</v>
      </c>
      <c r="DZ1056">
        <f t="shared" si="2708"/>
        <v>0</v>
      </c>
    </row>
    <row r="1057" spans="1:130">
      <c r="A1057" s="106"/>
      <c r="B1057" s="55" t="s">
        <v>210</v>
      </c>
      <c r="C1057" s="96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  <c r="AD1057" s="18"/>
      <c r="AE1057" s="18"/>
      <c r="AF1057" s="18"/>
      <c r="AG1057" s="18"/>
      <c r="AH1057" s="18">
        <v>0</v>
      </c>
      <c r="AI1057" s="18">
        <v>0</v>
      </c>
      <c r="AJ1057" s="18">
        <v>0</v>
      </c>
      <c r="AK1057" s="18">
        <v>0</v>
      </c>
      <c r="AL1057" s="18">
        <v>0</v>
      </c>
      <c r="AM1057" s="18">
        <v>0</v>
      </c>
      <c r="AN1057" s="18">
        <v>0</v>
      </c>
      <c r="AO1057" s="18">
        <v>0</v>
      </c>
      <c r="AP1057" s="18">
        <v>11</v>
      </c>
      <c r="AQ1057" s="18">
        <v>25</v>
      </c>
      <c r="AR1057" s="18">
        <v>45</v>
      </c>
      <c r="AS1057" s="18">
        <v>0</v>
      </c>
      <c r="AT1057" s="18">
        <v>0</v>
      </c>
      <c r="AU1057" s="18">
        <v>0</v>
      </c>
      <c r="AV1057" s="18">
        <v>0</v>
      </c>
      <c r="AW1057" s="18">
        <v>0</v>
      </c>
      <c r="AX1057" s="18">
        <v>0</v>
      </c>
      <c r="AY1057" s="18">
        <v>5</v>
      </c>
      <c r="AZ1057" s="18">
        <v>11</v>
      </c>
      <c r="BA1057" s="73">
        <v>23</v>
      </c>
      <c r="BB1057" s="18">
        <v>59</v>
      </c>
      <c r="BC1057" s="18">
        <f>227/3.27</f>
        <v>69.418960244648318</v>
      </c>
      <c r="BD1057" s="73">
        <v>0</v>
      </c>
      <c r="BE1057" s="73">
        <f>307/3.3</f>
        <v>93.030303030303031</v>
      </c>
      <c r="BF1057" s="73">
        <f>(921-307)/3.3</f>
        <v>186.06060606060606</v>
      </c>
      <c r="BG1057" s="73">
        <f>921/3.42</f>
        <v>269.29824561403507</v>
      </c>
      <c r="BH1057" s="73">
        <f>337/6.23</f>
        <v>54.09309791332263</v>
      </c>
      <c r="BI1057" s="18">
        <f>178/7.49</f>
        <v>23.76502002670227</v>
      </c>
      <c r="BJ1057" s="18">
        <v>137</v>
      </c>
      <c r="BK1057" s="18">
        <v>137</v>
      </c>
      <c r="BL1057" s="18">
        <f>1410/14.02</f>
        <v>100.57061340941513</v>
      </c>
      <c r="BM1057" s="118">
        <f>2700/20.81</f>
        <v>129.74531475252283</v>
      </c>
      <c r="BN1057" s="118">
        <f>2207/27.7278</f>
        <v>79.595207697689688</v>
      </c>
      <c r="BO1057" s="103"/>
      <c r="BP1057">
        <f t="shared" ref="BP1057:CU1057" si="2709">IF($C1057&lt;&gt;"",IF(D1057&gt;0,1,0),0)</f>
        <v>0</v>
      </c>
      <c r="BQ1057">
        <f t="shared" si="2709"/>
        <v>0</v>
      </c>
      <c r="BR1057">
        <f t="shared" si="2709"/>
        <v>0</v>
      </c>
      <c r="BS1057">
        <f t="shared" si="2709"/>
        <v>0</v>
      </c>
      <c r="BT1057">
        <f t="shared" si="2709"/>
        <v>0</v>
      </c>
      <c r="BU1057">
        <f t="shared" si="2709"/>
        <v>0</v>
      </c>
      <c r="BV1057">
        <f t="shared" si="2709"/>
        <v>0</v>
      </c>
      <c r="BW1057">
        <f t="shared" si="2709"/>
        <v>0</v>
      </c>
      <c r="BX1057">
        <f t="shared" si="2709"/>
        <v>0</v>
      </c>
      <c r="BY1057">
        <f t="shared" si="2709"/>
        <v>0</v>
      </c>
      <c r="BZ1057">
        <f t="shared" si="2709"/>
        <v>0</v>
      </c>
      <c r="CA1057">
        <f t="shared" si="2709"/>
        <v>0</v>
      </c>
      <c r="CB1057">
        <f t="shared" si="2709"/>
        <v>0</v>
      </c>
      <c r="CC1057">
        <f t="shared" si="2709"/>
        <v>0</v>
      </c>
      <c r="CD1057">
        <f t="shared" si="2709"/>
        <v>0</v>
      </c>
      <c r="CE1057">
        <f t="shared" si="2709"/>
        <v>0</v>
      </c>
      <c r="CF1057">
        <f t="shared" si="2709"/>
        <v>0</v>
      </c>
      <c r="CG1057">
        <f t="shared" si="2709"/>
        <v>0</v>
      </c>
      <c r="CH1057">
        <f t="shared" si="2709"/>
        <v>0</v>
      </c>
      <c r="CI1057">
        <f t="shared" si="2709"/>
        <v>0</v>
      </c>
      <c r="CJ1057">
        <f t="shared" si="2709"/>
        <v>0</v>
      </c>
      <c r="CK1057">
        <f t="shared" si="2709"/>
        <v>0</v>
      </c>
      <c r="CL1057">
        <f t="shared" si="2709"/>
        <v>0</v>
      </c>
      <c r="CM1057">
        <f t="shared" si="2709"/>
        <v>0</v>
      </c>
      <c r="CN1057">
        <f t="shared" si="2709"/>
        <v>0</v>
      </c>
      <c r="CO1057">
        <f t="shared" si="2709"/>
        <v>0</v>
      </c>
      <c r="CP1057">
        <f t="shared" si="2709"/>
        <v>0</v>
      </c>
      <c r="CQ1057">
        <f t="shared" si="2709"/>
        <v>0</v>
      </c>
      <c r="CR1057">
        <f t="shared" si="2709"/>
        <v>0</v>
      </c>
      <c r="CS1057">
        <f t="shared" si="2709"/>
        <v>0</v>
      </c>
      <c r="CT1057">
        <f t="shared" si="2709"/>
        <v>0</v>
      </c>
      <c r="CU1057">
        <f t="shared" si="2709"/>
        <v>0</v>
      </c>
      <c r="CV1057">
        <f t="shared" ref="CV1057:DN1057" si="2710">IF($C1057&lt;&gt;"",IF(AJ1057&gt;0,1,0),0)</f>
        <v>0</v>
      </c>
      <c r="CW1057">
        <f t="shared" si="2710"/>
        <v>0</v>
      </c>
      <c r="CX1057">
        <f t="shared" si="2710"/>
        <v>0</v>
      </c>
      <c r="CY1057">
        <f t="shared" si="2710"/>
        <v>0</v>
      </c>
      <c r="CZ1057">
        <f t="shared" si="2710"/>
        <v>0</v>
      </c>
      <c r="DA1057">
        <f t="shared" si="2710"/>
        <v>0</v>
      </c>
      <c r="DB1057">
        <f t="shared" si="2710"/>
        <v>0</v>
      </c>
      <c r="DC1057">
        <f t="shared" si="2710"/>
        <v>0</v>
      </c>
      <c r="DD1057">
        <f t="shared" si="2710"/>
        <v>0</v>
      </c>
      <c r="DE1057">
        <f t="shared" si="2710"/>
        <v>0</v>
      </c>
      <c r="DF1057">
        <f t="shared" si="2710"/>
        <v>0</v>
      </c>
      <c r="DG1057">
        <f t="shared" si="2710"/>
        <v>0</v>
      </c>
      <c r="DH1057">
        <f t="shared" si="2710"/>
        <v>0</v>
      </c>
      <c r="DI1057">
        <f t="shared" si="2710"/>
        <v>0</v>
      </c>
      <c r="DJ1057">
        <f t="shared" si="2710"/>
        <v>0</v>
      </c>
      <c r="DK1057">
        <f t="shared" si="2710"/>
        <v>0</v>
      </c>
      <c r="DL1057">
        <f t="shared" si="2710"/>
        <v>0</v>
      </c>
      <c r="DM1057">
        <f t="shared" si="2710"/>
        <v>0</v>
      </c>
      <c r="DN1057">
        <f t="shared" si="2710"/>
        <v>0</v>
      </c>
      <c r="DO1057">
        <f>IF($C1057&lt;&gt;"",IF(#REF!&gt;0,1,0),0)</f>
        <v>0</v>
      </c>
      <c r="DP1057">
        <f t="shared" ref="DP1057:DZ1057" si="2711">IF($C1057&lt;&gt;"",IF(BD1057&gt;0,1,0),0)</f>
        <v>0</v>
      </c>
      <c r="DQ1057">
        <f t="shared" si="2711"/>
        <v>0</v>
      </c>
      <c r="DR1057">
        <f t="shared" si="2711"/>
        <v>0</v>
      </c>
      <c r="DS1057">
        <f t="shared" si="2711"/>
        <v>0</v>
      </c>
      <c r="DT1057">
        <f t="shared" si="2711"/>
        <v>0</v>
      </c>
      <c r="DU1057">
        <f t="shared" si="2711"/>
        <v>0</v>
      </c>
      <c r="DV1057">
        <f t="shared" si="2711"/>
        <v>0</v>
      </c>
      <c r="DW1057">
        <f t="shared" si="2711"/>
        <v>0</v>
      </c>
      <c r="DX1057">
        <f t="shared" si="2711"/>
        <v>0</v>
      </c>
      <c r="DY1057">
        <f t="shared" si="2711"/>
        <v>0</v>
      </c>
      <c r="DZ1057">
        <f t="shared" si="2711"/>
        <v>0</v>
      </c>
    </row>
    <row r="1058" spans="1:130" ht="15.75">
      <c r="A1058" s="106" t="str">
        <f>IF(LEFT(B1060,1)&lt;&gt;"",IF(LEFT(B1060,1)&lt;&gt;" ",COUNT($A$66:A1056)+1,""),"")</f>
        <v/>
      </c>
      <c r="B1058" s="37"/>
      <c r="C1058" s="96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  <c r="AD1058" s="18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25"/>
      <c r="BF1058" s="18"/>
      <c r="BG1058" s="18"/>
      <c r="BH1058" s="2"/>
      <c r="BI1058" s="2"/>
      <c r="BJ1058" s="2"/>
      <c r="BK1058" s="2"/>
      <c r="BL1058" s="22"/>
      <c r="BM1058" s="2"/>
      <c r="BN1058" s="2"/>
      <c r="BO1058" s="103"/>
    </row>
    <row r="1059" spans="1:130">
      <c r="A1059" s="105">
        <f>IF(LEFT(B1059,1)&lt;&gt;"",IF(LEFT(B1059,1)&lt;&gt;" ",COUNT($A$66:A1058)+1,""),"")</f>
        <v>136</v>
      </c>
      <c r="B1059" s="32" t="s">
        <v>201</v>
      </c>
      <c r="C1059" s="96">
        <v>4</v>
      </c>
      <c r="D1059" s="9"/>
      <c r="E1059" s="9"/>
      <c r="F1059" s="9"/>
      <c r="G1059" s="9"/>
      <c r="H1059" s="9"/>
      <c r="I1059" s="9"/>
      <c r="J1059" s="9"/>
      <c r="K1059" s="9"/>
      <c r="L1059" s="9">
        <f>SUM(L1060:L1061)</f>
        <v>0</v>
      </c>
      <c r="M1059" s="9">
        <f>SUM(M1060:M1061)</f>
        <v>0</v>
      </c>
      <c r="N1059" s="9">
        <f>SUM(N1060:N1061)</f>
        <v>0</v>
      </c>
      <c r="O1059" s="9">
        <f t="shared" ref="O1059:BH1059" si="2712">SUM(O1060:O1061)</f>
        <v>0</v>
      </c>
      <c r="P1059" s="9">
        <f t="shared" si="2712"/>
        <v>0</v>
      </c>
      <c r="Q1059" s="9">
        <f t="shared" si="2712"/>
        <v>0</v>
      </c>
      <c r="R1059" s="9">
        <f t="shared" si="2712"/>
        <v>0</v>
      </c>
      <c r="S1059" s="9">
        <f t="shared" si="2712"/>
        <v>0</v>
      </c>
      <c r="T1059" s="9">
        <f t="shared" si="2712"/>
        <v>0</v>
      </c>
      <c r="U1059" s="9">
        <f t="shared" si="2712"/>
        <v>0</v>
      </c>
      <c r="V1059" s="9">
        <f t="shared" si="2712"/>
        <v>8.0000000000000002E-3</v>
      </c>
      <c r="W1059" s="9">
        <f t="shared" si="2712"/>
        <v>0</v>
      </c>
      <c r="X1059" s="9">
        <f t="shared" si="2712"/>
        <v>0</v>
      </c>
      <c r="Y1059" s="9">
        <f t="shared" si="2712"/>
        <v>0</v>
      </c>
      <c r="Z1059" s="9">
        <f t="shared" si="2712"/>
        <v>0</v>
      </c>
      <c r="AA1059" s="9">
        <f t="shared" si="2712"/>
        <v>0</v>
      </c>
      <c r="AB1059" s="9">
        <f t="shared" si="2712"/>
        <v>0</v>
      </c>
      <c r="AC1059" s="9">
        <f t="shared" si="2712"/>
        <v>0</v>
      </c>
      <c r="AD1059" s="9">
        <f t="shared" si="2712"/>
        <v>6.972239999999999E-2</v>
      </c>
      <c r="AE1059" s="9">
        <f t="shared" si="2712"/>
        <v>1.2E-2</v>
      </c>
      <c r="AF1059" s="9">
        <f t="shared" si="2712"/>
        <v>0.12890309999999999</v>
      </c>
      <c r="AG1059" s="9">
        <f t="shared" si="2712"/>
        <v>4.4954000000000001E-2</v>
      </c>
      <c r="AH1059" s="9">
        <f t="shared" si="2712"/>
        <v>0.20025200000000001</v>
      </c>
      <c r="AI1059" s="9">
        <f t="shared" si="2712"/>
        <v>2.0699736</v>
      </c>
      <c r="AJ1059" s="9">
        <f t="shared" si="2712"/>
        <v>4.1874205</v>
      </c>
      <c r="AK1059" s="9">
        <f t="shared" si="2712"/>
        <v>4.6516551000000002</v>
      </c>
      <c r="AL1059" s="9">
        <f t="shared" si="2712"/>
        <v>4.3279006999999998</v>
      </c>
      <c r="AM1059" s="9">
        <f t="shared" si="2712"/>
        <v>4.2915716000000002</v>
      </c>
      <c r="AN1059" s="9">
        <f t="shared" si="2712"/>
        <v>1.2361044999999999</v>
      </c>
      <c r="AO1059" s="9">
        <f t="shared" si="2712"/>
        <v>1.1262338000000001</v>
      </c>
      <c r="AP1059" s="9">
        <f t="shared" si="2712"/>
        <v>1.1880058999999998</v>
      </c>
      <c r="AQ1059" s="9">
        <f t="shared" si="2712"/>
        <v>0.34055940000000001</v>
      </c>
      <c r="AR1059" s="9">
        <f t="shared" si="2712"/>
        <v>0.21628310000000001</v>
      </c>
      <c r="AS1059" s="9">
        <f t="shared" si="2712"/>
        <v>0.24999909999999997</v>
      </c>
      <c r="AT1059" s="9">
        <f t="shared" si="2712"/>
        <v>7.5410196000000003</v>
      </c>
      <c r="AU1059" s="9">
        <f t="shared" si="2712"/>
        <v>16.4824056</v>
      </c>
      <c r="AV1059" s="9">
        <f t="shared" si="2712"/>
        <v>13.5429434</v>
      </c>
      <c r="AW1059" s="9">
        <f t="shared" si="2712"/>
        <v>20.899162100000002</v>
      </c>
      <c r="AX1059" s="9">
        <f t="shared" si="2712"/>
        <v>23.656906899999999</v>
      </c>
      <c r="AY1059" s="9">
        <f t="shared" si="2712"/>
        <v>6.5237631999999994</v>
      </c>
      <c r="AZ1059" s="9">
        <f t="shared" si="2712"/>
        <v>3.6675222000000001</v>
      </c>
      <c r="BA1059" s="9">
        <f t="shared" si="2712"/>
        <v>7.355439800000001</v>
      </c>
      <c r="BB1059" s="9">
        <f t="shared" si="2712"/>
        <v>14.725465</v>
      </c>
      <c r="BC1059" s="9">
        <f t="shared" si="2712"/>
        <v>14.876569400000001</v>
      </c>
      <c r="BD1059" s="9">
        <f t="shared" si="2712"/>
        <v>11.003816999999998</v>
      </c>
      <c r="BE1059" s="9">
        <f t="shared" si="2712"/>
        <v>11.1285597</v>
      </c>
      <c r="BF1059" s="9">
        <f t="shared" ref="BF1059" si="2713">SUM(BF1060:BF1061)</f>
        <v>11.6755751</v>
      </c>
      <c r="BG1059" s="9">
        <f t="shared" si="2712"/>
        <v>11.534365899999999</v>
      </c>
      <c r="BH1059" s="9">
        <f t="shared" si="2712"/>
        <v>13.079440999999999</v>
      </c>
      <c r="BI1059" s="22">
        <f t="shared" ref="BI1059:BN1059" si="2714">BI1060+BI1061</f>
        <v>8.6947061999999988</v>
      </c>
      <c r="BJ1059" s="22">
        <f t="shared" si="2714"/>
        <v>4.7663510000000002</v>
      </c>
      <c r="BK1059" s="22">
        <f t="shared" si="2714"/>
        <v>3.0687725999999995</v>
      </c>
      <c r="BL1059" s="22">
        <f t="shared" si="2714"/>
        <v>8.9880500000000002E-2</v>
      </c>
      <c r="BM1059" s="22">
        <f t="shared" si="2714"/>
        <v>2.7992E-3</v>
      </c>
      <c r="BN1059" s="22">
        <f t="shared" si="2714"/>
        <v>0</v>
      </c>
      <c r="BO1059" s="103"/>
      <c r="BP1059">
        <f t="shared" ref="BP1059:CU1059" si="2715">IF($C1059&lt;&gt;"",IF(D1059&gt;0,1,0),0)</f>
        <v>0</v>
      </c>
      <c r="BQ1059">
        <f t="shared" si="2715"/>
        <v>0</v>
      </c>
      <c r="BR1059">
        <f t="shared" si="2715"/>
        <v>0</v>
      </c>
      <c r="BS1059">
        <f t="shared" si="2715"/>
        <v>0</v>
      </c>
      <c r="BT1059">
        <f t="shared" si="2715"/>
        <v>0</v>
      </c>
      <c r="BU1059">
        <f t="shared" si="2715"/>
        <v>0</v>
      </c>
      <c r="BV1059">
        <f t="shared" si="2715"/>
        <v>0</v>
      </c>
      <c r="BW1059">
        <f t="shared" si="2715"/>
        <v>0</v>
      </c>
      <c r="BX1059">
        <f t="shared" si="2715"/>
        <v>0</v>
      </c>
      <c r="BY1059">
        <f t="shared" si="2715"/>
        <v>0</v>
      </c>
      <c r="BZ1059">
        <f t="shared" si="2715"/>
        <v>0</v>
      </c>
      <c r="CA1059">
        <f t="shared" si="2715"/>
        <v>0</v>
      </c>
      <c r="CB1059">
        <f t="shared" si="2715"/>
        <v>0</v>
      </c>
      <c r="CC1059">
        <f t="shared" si="2715"/>
        <v>0</v>
      </c>
      <c r="CD1059">
        <f t="shared" si="2715"/>
        <v>0</v>
      </c>
      <c r="CE1059">
        <f t="shared" si="2715"/>
        <v>0</v>
      </c>
      <c r="CF1059">
        <f t="shared" si="2715"/>
        <v>0</v>
      </c>
      <c r="CG1059">
        <f t="shared" si="2715"/>
        <v>0</v>
      </c>
      <c r="CH1059">
        <f t="shared" si="2715"/>
        <v>1</v>
      </c>
      <c r="CI1059">
        <f t="shared" si="2715"/>
        <v>0</v>
      </c>
      <c r="CJ1059">
        <f t="shared" si="2715"/>
        <v>0</v>
      </c>
      <c r="CK1059">
        <f t="shared" si="2715"/>
        <v>0</v>
      </c>
      <c r="CL1059">
        <f t="shared" si="2715"/>
        <v>0</v>
      </c>
      <c r="CM1059">
        <f t="shared" si="2715"/>
        <v>0</v>
      </c>
      <c r="CN1059">
        <f t="shared" si="2715"/>
        <v>0</v>
      </c>
      <c r="CO1059">
        <f t="shared" si="2715"/>
        <v>0</v>
      </c>
      <c r="CP1059">
        <f t="shared" si="2715"/>
        <v>1</v>
      </c>
      <c r="CQ1059">
        <f t="shared" si="2715"/>
        <v>1</v>
      </c>
      <c r="CR1059">
        <f t="shared" si="2715"/>
        <v>1</v>
      </c>
      <c r="CS1059">
        <f t="shared" si="2715"/>
        <v>1</v>
      </c>
      <c r="CT1059">
        <f t="shared" si="2715"/>
        <v>1</v>
      </c>
      <c r="CU1059">
        <f t="shared" si="2715"/>
        <v>1</v>
      </c>
      <c r="CV1059">
        <f t="shared" ref="CV1059:DZ1059" si="2716">IF($C1059&lt;&gt;"",IF(AJ1059&gt;0,1,0),0)</f>
        <v>1</v>
      </c>
      <c r="CW1059">
        <f t="shared" si="2716"/>
        <v>1</v>
      </c>
      <c r="CX1059">
        <f t="shared" si="2716"/>
        <v>1</v>
      </c>
      <c r="CY1059">
        <f t="shared" si="2716"/>
        <v>1</v>
      </c>
      <c r="CZ1059">
        <f t="shared" si="2716"/>
        <v>1</v>
      </c>
      <c r="DA1059">
        <f t="shared" si="2716"/>
        <v>1</v>
      </c>
      <c r="DB1059">
        <f t="shared" si="2716"/>
        <v>1</v>
      </c>
      <c r="DC1059">
        <f t="shared" si="2716"/>
        <v>1</v>
      </c>
      <c r="DD1059">
        <f t="shared" si="2716"/>
        <v>1</v>
      </c>
      <c r="DE1059">
        <f t="shared" si="2716"/>
        <v>1</v>
      </c>
      <c r="DF1059">
        <f t="shared" si="2716"/>
        <v>1</v>
      </c>
      <c r="DG1059">
        <f t="shared" si="2716"/>
        <v>1</v>
      </c>
      <c r="DH1059">
        <f t="shared" si="2716"/>
        <v>1</v>
      </c>
      <c r="DI1059">
        <f t="shared" si="2716"/>
        <v>1</v>
      </c>
      <c r="DJ1059">
        <f t="shared" si="2716"/>
        <v>1</v>
      </c>
      <c r="DK1059">
        <f t="shared" si="2716"/>
        <v>1</v>
      </c>
      <c r="DL1059">
        <f t="shared" si="2716"/>
        <v>1</v>
      </c>
      <c r="DM1059">
        <f t="shared" si="2716"/>
        <v>1</v>
      </c>
      <c r="DN1059">
        <f t="shared" si="2716"/>
        <v>1</v>
      </c>
      <c r="DO1059">
        <f t="shared" si="2716"/>
        <v>1</v>
      </c>
      <c r="DP1059">
        <f t="shared" si="2716"/>
        <v>1</v>
      </c>
      <c r="DQ1059">
        <f t="shared" si="2716"/>
        <v>1</v>
      </c>
      <c r="DR1059">
        <f t="shared" si="2716"/>
        <v>1</v>
      </c>
      <c r="DS1059">
        <f t="shared" si="2716"/>
        <v>1</v>
      </c>
      <c r="DT1059">
        <f t="shared" si="2716"/>
        <v>1</v>
      </c>
      <c r="DU1059">
        <f t="shared" si="2716"/>
        <v>1</v>
      </c>
      <c r="DV1059">
        <f t="shared" si="2716"/>
        <v>1</v>
      </c>
      <c r="DW1059">
        <f t="shared" si="2716"/>
        <v>1</v>
      </c>
      <c r="DX1059">
        <f t="shared" si="2716"/>
        <v>1</v>
      </c>
      <c r="DY1059">
        <f t="shared" si="2716"/>
        <v>1</v>
      </c>
      <c r="DZ1059">
        <f t="shared" si="2716"/>
        <v>0</v>
      </c>
    </row>
    <row r="1060" spans="1:130">
      <c r="A1060" s="106"/>
      <c r="B1060" s="59" t="s">
        <v>3</v>
      </c>
      <c r="C1060" s="96"/>
      <c r="D1060" s="18"/>
      <c r="E1060" s="18"/>
      <c r="F1060" s="18"/>
      <c r="G1060" s="18"/>
      <c r="H1060" s="18"/>
      <c r="I1060" s="18"/>
      <c r="J1060" s="18"/>
      <c r="K1060" s="18"/>
      <c r="L1060" s="18">
        <v>0</v>
      </c>
      <c r="M1060" s="18">
        <v>0</v>
      </c>
      <c r="N1060" s="18">
        <v>0</v>
      </c>
      <c r="O1060" s="18">
        <v>0</v>
      </c>
      <c r="P1060" s="18">
        <v>0</v>
      </c>
      <c r="Q1060" s="18">
        <v>0</v>
      </c>
      <c r="R1060" s="18">
        <v>0</v>
      </c>
      <c r="S1060" s="18">
        <v>0</v>
      </c>
      <c r="T1060" s="18">
        <v>0</v>
      </c>
      <c r="U1060" s="18">
        <v>0</v>
      </c>
      <c r="V1060" s="41">
        <v>5.0000000000000001E-3</v>
      </c>
      <c r="W1060" s="18">
        <v>0</v>
      </c>
      <c r="X1060" s="18">
        <v>0</v>
      </c>
      <c r="Y1060" s="18">
        <v>0</v>
      </c>
      <c r="Z1060" s="18">
        <v>0</v>
      </c>
      <c r="AA1060" s="18">
        <v>0</v>
      </c>
      <c r="AB1060" s="18">
        <v>0</v>
      </c>
      <c r="AC1060" s="18">
        <v>0</v>
      </c>
      <c r="AD1060" s="18">
        <v>0</v>
      </c>
      <c r="AE1060" s="18">
        <v>0</v>
      </c>
      <c r="AF1060" s="18">
        <v>0</v>
      </c>
      <c r="AG1060" s="18">
        <v>0</v>
      </c>
      <c r="AH1060" s="18">
        <v>0</v>
      </c>
      <c r="AI1060" s="18">
        <v>0.20907319999999999</v>
      </c>
      <c r="AJ1060" s="18">
        <v>0.35485419999999995</v>
      </c>
      <c r="AK1060" s="18">
        <v>0.93884770000000006</v>
      </c>
      <c r="AL1060" s="18">
        <v>0.55181519999999995</v>
      </c>
      <c r="AM1060" s="18">
        <v>0.27000049999999998</v>
      </c>
      <c r="AN1060" s="18">
        <v>0</v>
      </c>
      <c r="AO1060" s="18">
        <v>0</v>
      </c>
      <c r="AP1060" s="18">
        <v>0</v>
      </c>
      <c r="AQ1060" s="18">
        <v>0</v>
      </c>
      <c r="AR1060" s="18">
        <v>0.21628310000000001</v>
      </c>
      <c r="AS1060" s="18">
        <v>0.24999909999999997</v>
      </c>
      <c r="AT1060" s="18">
        <v>6.4664826</v>
      </c>
      <c r="AU1060" s="18">
        <v>16.4824056</v>
      </c>
      <c r="AV1060" s="18">
        <v>13.5429434</v>
      </c>
      <c r="AW1060" s="18">
        <v>20.899162100000002</v>
      </c>
      <c r="AX1060" s="18">
        <v>23.656906899999999</v>
      </c>
      <c r="AY1060" s="18">
        <v>6.5237631999999994</v>
      </c>
      <c r="AZ1060" s="18">
        <v>3.6675222000000001</v>
      </c>
      <c r="BA1060" s="18">
        <v>6.1221979000000006</v>
      </c>
      <c r="BB1060" s="18">
        <v>10.299485599999999</v>
      </c>
      <c r="BC1060" s="18">
        <v>10.0286252</v>
      </c>
      <c r="BD1060" s="18">
        <v>9.9332176999999984</v>
      </c>
      <c r="BE1060" s="25">
        <v>9.0859829000000012</v>
      </c>
      <c r="BF1060" s="18">
        <v>10.015435</v>
      </c>
      <c r="BG1060" s="18">
        <v>10.807379699999998</v>
      </c>
      <c r="BH1060" s="18">
        <v>11.674488699999999</v>
      </c>
      <c r="BI1060" s="18">
        <v>8.6947061999999988</v>
      </c>
      <c r="BJ1060" s="18">
        <v>3.3173352999999999</v>
      </c>
      <c r="BK1060" s="34">
        <v>3.0687725999999995</v>
      </c>
      <c r="BL1060" s="107">
        <v>8.9880500000000002E-2</v>
      </c>
      <c r="BM1060" s="206">
        <v>2.7992E-3</v>
      </c>
      <c r="BN1060" s="118">
        <v>0</v>
      </c>
      <c r="BO1060" s="103"/>
      <c r="BP1060">
        <f t="shared" ref="BP1060:BY1062" si="2717">IF($C1060&lt;&gt;"",IF(D1060&gt;0,1,0),0)</f>
        <v>0</v>
      </c>
      <c r="BQ1060">
        <f t="shared" si="2717"/>
        <v>0</v>
      </c>
      <c r="BR1060">
        <f t="shared" si="2717"/>
        <v>0</v>
      </c>
      <c r="BS1060">
        <f t="shared" si="2717"/>
        <v>0</v>
      </c>
      <c r="BT1060">
        <f t="shared" si="2717"/>
        <v>0</v>
      </c>
      <c r="BU1060">
        <f t="shared" si="2717"/>
        <v>0</v>
      </c>
      <c r="BV1060">
        <f t="shared" si="2717"/>
        <v>0</v>
      </c>
      <c r="BW1060">
        <f t="shared" si="2717"/>
        <v>0</v>
      </c>
      <c r="BX1060">
        <f t="shared" si="2717"/>
        <v>0</v>
      </c>
      <c r="BY1060">
        <f t="shared" si="2717"/>
        <v>0</v>
      </c>
      <c r="BZ1060">
        <f t="shared" ref="BZ1060:CI1062" si="2718">IF($C1060&lt;&gt;"",IF(N1060&gt;0,1,0),0)</f>
        <v>0</v>
      </c>
      <c r="CA1060">
        <f t="shared" si="2718"/>
        <v>0</v>
      </c>
      <c r="CB1060">
        <f t="shared" si="2718"/>
        <v>0</v>
      </c>
      <c r="CC1060">
        <f t="shared" si="2718"/>
        <v>0</v>
      </c>
      <c r="CD1060">
        <f t="shared" si="2718"/>
        <v>0</v>
      </c>
      <c r="CE1060">
        <f t="shared" si="2718"/>
        <v>0</v>
      </c>
      <c r="CF1060">
        <f t="shared" si="2718"/>
        <v>0</v>
      </c>
      <c r="CG1060">
        <f t="shared" si="2718"/>
        <v>0</v>
      </c>
      <c r="CH1060">
        <f t="shared" si="2718"/>
        <v>0</v>
      </c>
      <c r="CI1060">
        <f t="shared" si="2718"/>
        <v>0</v>
      </c>
      <c r="CJ1060">
        <f t="shared" ref="CJ1060:CS1062" si="2719">IF($C1060&lt;&gt;"",IF(X1060&gt;0,1,0),0)</f>
        <v>0</v>
      </c>
      <c r="CK1060">
        <f t="shared" si="2719"/>
        <v>0</v>
      </c>
      <c r="CL1060">
        <f t="shared" si="2719"/>
        <v>0</v>
      </c>
      <c r="CM1060">
        <f t="shared" si="2719"/>
        <v>0</v>
      </c>
      <c r="CN1060">
        <f t="shared" si="2719"/>
        <v>0</v>
      </c>
      <c r="CO1060">
        <f t="shared" si="2719"/>
        <v>0</v>
      </c>
      <c r="CP1060">
        <f t="shared" si="2719"/>
        <v>0</v>
      </c>
      <c r="CQ1060">
        <f t="shared" si="2719"/>
        <v>0</v>
      </c>
      <c r="CR1060">
        <f t="shared" si="2719"/>
        <v>0</v>
      </c>
      <c r="CS1060">
        <f t="shared" si="2719"/>
        <v>0</v>
      </c>
      <c r="CT1060">
        <f t="shared" ref="CT1060:DC1062" si="2720">IF($C1060&lt;&gt;"",IF(AH1060&gt;0,1,0),0)</f>
        <v>0</v>
      </c>
      <c r="CU1060">
        <f t="shared" si="2720"/>
        <v>0</v>
      </c>
      <c r="CV1060">
        <f t="shared" si="2720"/>
        <v>0</v>
      </c>
      <c r="CW1060">
        <f t="shared" si="2720"/>
        <v>0</v>
      </c>
      <c r="CX1060">
        <f t="shared" si="2720"/>
        <v>0</v>
      </c>
      <c r="CY1060">
        <f t="shared" si="2720"/>
        <v>0</v>
      </c>
      <c r="CZ1060">
        <f t="shared" si="2720"/>
        <v>0</v>
      </c>
      <c r="DA1060">
        <f t="shared" si="2720"/>
        <v>0</v>
      </c>
      <c r="DB1060">
        <f t="shared" si="2720"/>
        <v>0</v>
      </c>
      <c r="DC1060">
        <f t="shared" si="2720"/>
        <v>0</v>
      </c>
      <c r="DD1060">
        <f t="shared" ref="DD1060:DM1062" si="2721">IF($C1060&lt;&gt;"",IF(AR1060&gt;0,1,0),0)</f>
        <v>0</v>
      </c>
      <c r="DE1060">
        <f t="shared" si="2721"/>
        <v>0</v>
      </c>
      <c r="DF1060">
        <f t="shared" si="2721"/>
        <v>0</v>
      </c>
      <c r="DG1060">
        <f t="shared" si="2721"/>
        <v>0</v>
      </c>
      <c r="DH1060">
        <f t="shared" si="2721"/>
        <v>0</v>
      </c>
      <c r="DI1060">
        <f t="shared" si="2721"/>
        <v>0</v>
      </c>
      <c r="DJ1060">
        <f t="shared" si="2721"/>
        <v>0</v>
      </c>
      <c r="DK1060">
        <f t="shared" si="2721"/>
        <v>0</v>
      </c>
      <c r="DL1060">
        <f t="shared" si="2721"/>
        <v>0</v>
      </c>
      <c r="DM1060">
        <f t="shared" si="2721"/>
        <v>0</v>
      </c>
      <c r="DN1060">
        <f t="shared" ref="DN1060:DW1062" si="2722">IF($C1060&lt;&gt;"",IF(BB1060&gt;0,1,0),0)</f>
        <v>0</v>
      </c>
      <c r="DO1060">
        <f t="shared" si="2722"/>
        <v>0</v>
      </c>
      <c r="DP1060">
        <f t="shared" si="2722"/>
        <v>0</v>
      </c>
      <c r="DQ1060">
        <f t="shared" si="2722"/>
        <v>0</v>
      </c>
      <c r="DR1060">
        <f t="shared" si="2722"/>
        <v>0</v>
      </c>
      <c r="DS1060">
        <f t="shared" si="2722"/>
        <v>0</v>
      </c>
      <c r="DT1060">
        <f t="shared" si="2722"/>
        <v>0</v>
      </c>
      <c r="DU1060">
        <f t="shared" si="2722"/>
        <v>0</v>
      </c>
      <c r="DV1060">
        <f t="shared" si="2722"/>
        <v>0</v>
      </c>
      <c r="DW1060">
        <f t="shared" si="2722"/>
        <v>0</v>
      </c>
      <c r="DX1060">
        <f t="shared" ref="DX1060:DZ1061" si="2723">IF($C1060&lt;&gt;"",IF(BL1059&gt;0,1,0),0)</f>
        <v>0</v>
      </c>
      <c r="DY1060">
        <f t="shared" si="2723"/>
        <v>0</v>
      </c>
      <c r="DZ1060">
        <f t="shared" si="2723"/>
        <v>0</v>
      </c>
    </row>
    <row r="1061" spans="1:130">
      <c r="A1061" s="106"/>
      <c r="B1061" s="19" t="s">
        <v>205</v>
      </c>
      <c r="C1061" s="96"/>
      <c r="D1061" s="18"/>
      <c r="E1061" s="18"/>
      <c r="F1061" s="18"/>
      <c r="G1061" s="18"/>
      <c r="H1061" s="18"/>
      <c r="I1061" s="18"/>
      <c r="J1061" s="18"/>
      <c r="K1061" s="18"/>
      <c r="L1061" s="18">
        <v>0</v>
      </c>
      <c r="M1061" s="18">
        <v>0</v>
      </c>
      <c r="N1061" s="18">
        <v>0</v>
      </c>
      <c r="O1061" s="18">
        <v>0</v>
      </c>
      <c r="P1061" s="18">
        <v>0</v>
      </c>
      <c r="Q1061" s="18">
        <v>0</v>
      </c>
      <c r="R1061" s="18">
        <v>0</v>
      </c>
      <c r="S1061" s="18">
        <v>0</v>
      </c>
      <c r="T1061" s="18">
        <v>0</v>
      </c>
      <c r="U1061" s="18">
        <v>0</v>
      </c>
      <c r="V1061" s="18">
        <v>3.0000000000000001E-3</v>
      </c>
      <c r="W1061" s="18">
        <v>0</v>
      </c>
      <c r="X1061" s="18">
        <v>0</v>
      </c>
      <c r="Y1061" s="18">
        <v>0</v>
      </c>
      <c r="Z1061" s="18">
        <v>0</v>
      </c>
      <c r="AA1061" s="18">
        <v>0</v>
      </c>
      <c r="AB1061" s="18">
        <v>0</v>
      </c>
      <c r="AC1061" s="18">
        <v>0</v>
      </c>
      <c r="AD1061" s="18">
        <v>6.972239999999999E-2</v>
      </c>
      <c r="AE1061" s="18">
        <v>1.2E-2</v>
      </c>
      <c r="AF1061" s="18">
        <v>0.12890309999999999</v>
      </c>
      <c r="AG1061" s="18">
        <v>4.4954000000000001E-2</v>
      </c>
      <c r="AH1061" s="18">
        <v>0.20025200000000001</v>
      </c>
      <c r="AI1061" s="18">
        <v>1.8609004</v>
      </c>
      <c r="AJ1061" s="18">
        <v>3.8325662999999999</v>
      </c>
      <c r="AK1061" s="18">
        <v>3.7128074</v>
      </c>
      <c r="AL1061" s="18">
        <v>3.7760855000000002</v>
      </c>
      <c r="AM1061" s="18">
        <v>4.0215711000000001</v>
      </c>
      <c r="AN1061" s="18">
        <v>1.2361044999999999</v>
      </c>
      <c r="AO1061" s="18">
        <v>1.1262338000000001</v>
      </c>
      <c r="AP1061" s="18">
        <v>1.1880058999999998</v>
      </c>
      <c r="AQ1061" s="18">
        <v>0.34055940000000001</v>
      </c>
      <c r="AR1061" s="18">
        <v>0</v>
      </c>
      <c r="AS1061" s="18">
        <v>0</v>
      </c>
      <c r="AT1061" s="18">
        <v>1.0745370000000001</v>
      </c>
      <c r="AU1061" s="18">
        <v>0</v>
      </c>
      <c r="AV1061" s="18">
        <v>0</v>
      </c>
      <c r="AW1061" s="18">
        <v>0</v>
      </c>
      <c r="AX1061" s="18">
        <v>0</v>
      </c>
      <c r="AY1061" s="18">
        <v>0</v>
      </c>
      <c r="AZ1061" s="18">
        <v>0</v>
      </c>
      <c r="BA1061" s="18">
        <v>1.2332418999999999</v>
      </c>
      <c r="BB1061" s="18">
        <v>4.4259794000000001</v>
      </c>
      <c r="BC1061" s="18">
        <v>4.8479442000000006</v>
      </c>
      <c r="BD1061" s="18">
        <v>1.0705993</v>
      </c>
      <c r="BE1061" s="25">
        <v>2.0425768</v>
      </c>
      <c r="BF1061" s="18">
        <v>1.6601401</v>
      </c>
      <c r="BG1061" s="18">
        <v>0.72698619999999992</v>
      </c>
      <c r="BH1061" s="18">
        <v>1.4049523000000002</v>
      </c>
      <c r="BI1061" s="18">
        <v>0</v>
      </c>
      <c r="BJ1061" s="18">
        <v>1.4490156999999999</v>
      </c>
      <c r="BK1061" s="18">
        <v>0</v>
      </c>
      <c r="BL1061" s="118">
        <v>0</v>
      </c>
      <c r="BM1061" s="118">
        <v>0</v>
      </c>
      <c r="BN1061" s="118">
        <v>0</v>
      </c>
      <c r="BO1061" s="103"/>
      <c r="BP1061">
        <f t="shared" si="2717"/>
        <v>0</v>
      </c>
      <c r="BQ1061">
        <f t="shared" si="2717"/>
        <v>0</v>
      </c>
      <c r="BR1061">
        <f t="shared" si="2717"/>
        <v>0</v>
      </c>
      <c r="BS1061">
        <f t="shared" si="2717"/>
        <v>0</v>
      </c>
      <c r="BT1061">
        <f t="shared" si="2717"/>
        <v>0</v>
      </c>
      <c r="BU1061">
        <f t="shared" si="2717"/>
        <v>0</v>
      </c>
      <c r="BV1061">
        <f t="shared" si="2717"/>
        <v>0</v>
      </c>
      <c r="BW1061">
        <f t="shared" si="2717"/>
        <v>0</v>
      </c>
      <c r="BX1061">
        <f t="shared" si="2717"/>
        <v>0</v>
      </c>
      <c r="BY1061">
        <f t="shared" si="2717"/>
        <v>0</v>
      </c>
      <c r="BZ1061">
        <f t="shared" si="2718"/>
        <v>0</v>
      </c>
      <c r="CA1061">
        <f t="shared" si="2718"/>
        <v>0</v>
      </c>
      <c r="CB1061">
        <f t="shared" si="2718"/>
        <v>0</v>
      </c>
      <c r="CC1061">
        <f t="shared" si="2718"/>
        <v>0</v>
      </c>
      <c r="CD1061">
        <f t="shared" si="2718"/>
        <v>0</v>
      </c>
      <c r="CE1061">
        <f t="shared" si="2718"/>
        <v>0</v>
      </c>
      <c r="CF1061">
        <f t="shared" si="2718"/>
        <v>0</v>
      </c>
      <c r="CG1061">
        <f t="shared" si="2718"/>
        <v>0</v>
      </c>
      <c r="CH1061">
        <f t="shared" si="2718"/>
        <v>0</v>
      </c>
      <c r="CI1061">
        <f t="shared" si="2718"/>
        <v>0</v>
      </c>
      <c r="CJ1061">
        <f t="shared" si="2719"/>
        <v>0</v>
      </c>
      <c r="CK1061">
        <f t="shared" si="2719"/>
        <v>0</v>
      </c>
      <c r="CL1061">
        <f t="shared" si="2719"/>
        <v>0</v>
      </c>
      <c r="CM1061">
        <f t="shared" si="2719"/>
        <v>0</v>
      </c>
      <c r="CN1061">
        <f t="shared" si="2719"/>
        <v>0</v>
      </c>
      <c r="CO1061">
        <f t="shared" si="2719"/>
        <v>0</v>
      </c>
      <c r="CP1061">
        <f t="shared" si="2719"/>
        <v>0</v>
      </c>
      <c r="CQ1061">
        <f t="shared" si="2719"/>
        <v>0</v>
      </c>
      <c r="CR1061">
        <f t="shared" si="2719"/>
        <v>0</v>
      </c>
      <c r="CS1061">
        <f t="shared" si="2719"/>
        <v>0</v>
      </c>
      <c r="CT1061">
        <f t="shared" si="2720"/>
        <v>0</v>
      </c>
      <c r="CU1061">
        <f t="shared" si="2720"/>
        <v>0</v>
      </c>
      <c r="CV1061">
        <f t="shared" si="2720"/>
        <v>0</v>
      </c>
      <c r="CW1061">
        <f t="shared" si="2720"/>
        <v>0</v>
      </c>
      <c r="CX1061">
        <f t="shared" si="2720"/>
        <v>0</v>
      </c>
      <c r="CY1061">
        <f t="shared" si="2720"/>
        <v>0</v>
      </c>
      <c r="CZ1061">
        <f t="shared" si="2720"/>
        <v>0</v>
      </c>
      <c r="DA1061">
        <f t="shared" si="2720"/>
        <v>0</v>
      </c>
      <c r="DB1061">
        <f t="shared" si="2720"/>
        <v>0</v>
      </c>
      <c r="DC1061">
        <f t="shared" si="2720"/>
        <v>0</v>
      </c>
      <c r="DD1061">
        <f t="shared" si="2721"/>
        <v>0</v>
      </c>
      <c r="DE1061">
        <f t="shared" si="2721"/>
        <v>0</v>
      </c>
      <c r="DF1061">
        <f t="shared" si="2721"/>
        <v>0</v>
      </c>
      <c r="DG1061">
        <f t="shared" si="2721"/>
        <v>0</v>
      </c>
      <c r="DH1061">
        <f t="shared" si="2721"/>
        <v>0</v>
      </c>
      <c r="DI1061">
        <f t="shared" si="2721"/>
        <v>0</v>
      </c>
      <c r="DJ1061">
        <f t="shared" si="2721"/>
        <v>0</v>
      </c>
      <c r="DK1061">
        <f t="shared" si="2721"/>
        <v>0</v>
      </c>
      <c r="DL1061">
        <f t="shared" si="2721"/>
        <v>0</v>
      </c>
      <c r="DM1061">
        <f t="shared" si="2721"/>
        <v>0</v>
      </c>
      <c r="DN1061">
        <f t="shared" si="2722"/>
        <v>0</v>
      </c>
      <c r="DO1061">
        <f t="shared" si="2722"/>
        <v>0</v>
      </c>
      <c r="DP1061">
        <f t="shared" si="2722"/>
        <v>0</v>
      </c>
      <c r="DQ1061">
        <f t="shared" si="2722"/>
        <v>0</v>
      </c>
      <c r="DR1061">
        <f t="shared" si="2722"/>
        <v>0</v>
      </c>
      <c r="DS1061">
        <f t="shared" si="2722"/>
        <v>0</v>
      </c>
      <c r="DT1061">
        <f t="shared" si="2722"/>
        <v>0</v>
      </c>
      <c r="DU1061">
        <f t="shared" si="2722"/>
        <v>0</v>
      </c>
      <c r="DV1061">
        <f t="shared" si="2722"/>
        <v>0</v>
      </c>
      <c r="DW1061">
        <f t="shared" si="2722"/>
        <v>0</v>
      </c>
      <c r="DX1061">
        <f t="shared" si="2723"/>
        <v>0</v>
      </c>
      <c r="DY1061">
        <f t="shared" si="2723"/>
        <v>0</v>
      </c>
      <c r="DZ1061">
        <f t="shared" si="2723"/>
        <v>0</v>
      </c>
    </row>
    <row r="1062" spans="1:130">
      <c r="A1062" s="106"/>
      <c r="B1062" s="55" t="s">
        <v>210</v>
      </c>
      <c r="C1062" s="96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60"/>
      <c r="AP1062" s="160">
        <v>0</v>
      </c>
      <c r="AQ1062" s="160">
        <v>0</v>
      </c>
      <c r="AR1062" s="160">
        <v>0</v>
      </c>
      <c r="AS1062" s="160">
        <v>0</v>
      </c>
      <c r="AT1062" s="160">
        <v>0</v>
      </c>
      <c r="AU1062" s="160">
        <v>14.947089947089948</v>
      </c>
      <c r="AV1062" s="160">
        <v>65.944272445820431</v>
      </c>
      <c r="AW1062" s="160">
        <v>0</v>
      </c>
      <c r="AX1062" s="160">
        <v>0</v>
      </c>
      <c r="AY1062" s="160">
        <v>0</v>
      </c>
      <c r="AZ1062" s="160">
        <v>0</v>
      </c>
      <c r="BA1062" s="160">
        <v>0</v>
      </c>
      <c r="BB1062" s="160">
        <v>186.00583090379007</v>
      </c>
      <c r="BC1062" s="160">
        <v>185.10638297872339</v>
      </c>
      <c r="BD1062" s="160">
        <v>281.11638954869358</v>
      </c>
      <c r="BE1062" s="165">
        <v>201.22989593188268</v>
      </c>
      <c r="BF1062" s="160">
        <v>217.60138050043142</v>
      </c>
      <c r="BG1062" s="160">
        <v>83.697813121272361</v>
      </c>
      <c r="BH1062" s="160">
        <v>150.69191551347413</v>
      </c>
      <c r="BI1062" s="160">
        <v>189.90461049284579</v>
      </c>
      <c r="BJ1062" s="160">
        <v>312.23071577484365</v>
      </c>
      <c r="BK1062" s="160">
        <v>362.69614835948647</v>
      </c>
      <c r="BL1062" s="167">
        <v>199.039780521262</v>
      </c>
      <c r="BM1062" s="167">
        <v>205.7680250783699</v>
      </c>
      <c r="BN1062" s="118">
        <v>288.41408365934399</v>
      </c>
      <c r="BO1062" s="103"/>
      <c r="BP1062">
        <f t="shared" si="2717"/>
        <v>0</v>
      </c>
      <c r="BQ1062">
        <f t="shared" si="2717"/>
        <v>0</v>
      </c>
      <c r="BR1062">
        <f t="shared" si="2717"/>
        <v>0</v>
      </c>
      <c r="BS1062">
        <f t="shared" si="2717"/>
        <v>0</v>
      </c>
      <c r="BT1062">
        <f t="shared" si="2717"/>
        <v>0</v>
      </c>
      <c r="BU1062">
        <f t="shared" si="2717"/>
        <v>0</v>
      </c>
      <c r="BV1062">
        <f t="shared" si="2717"/>
        <v>0</v>
      </c>
      <c r="BW1062">
        <f t="shared" si="2717"/>
        <v>0</v>
      </c>
      <c r="BX1062">
        <f t="shared" si="2717"/>
        <v>0</v>
      </c>
      <c r="BY1062">
        <f t="shared" si="2717"/>
        <v>0</v>
      </c>
      <c r="BZ1062">
        <f t="shared" si="2718"/>
        <v>0</v>
      </c>
      <c r="CA1062">
        <f t="shared" si="2718"/>
        <v>0</v>
      </c>
      <c r="CB1062">
        <f t="shared" si="2718"/>
        <v>0</v>
      </c>
      <c r="CC1062">
        <f t="shared" si="2718"/>
        <v>0</v>
      </c>
      <c r="CD1062">
        <f t="shared" si="2718"/>
        <v>0</v>
      </c>
      <c r="CE1062">
        <f t="shared" si="2718"/>
        <v>0</v>
      </c>
      <c r="CF1062">
        <f t="shared" si="2718"/>
        <v>0</v>
      </c>
      <c r="CG1062">
        <f t="shared" si="2718"/>
        <v>0</v>
      </c>
      <c r="CH1062">
        <f t="shared" si="2718"/>
        <v>0</v>
      </c>
      <c r="CI1062">
        <f t="shared" si="2718"/>
        <v>0</v>
      </c>
      <c r="CJ1062">
        <f t="shared" si="2719"/>
        <v>0</v>
      </c>
      <c r="CK1062">
        <f t="shared" si="2719"/>
        <v>0</v>
      </c>
      <c r="CL1062">
        <f t="shared" si="2719"/>
        <v>0</v>
      </c>
      <c r="CM1062">
        <f t="shared" si="2719"/>
        <v>0</v>
      </c>
      <c r="CN1062">
        <f t="shared" si="2719"/>
        <v>0</v>
      </c>
      <c r="CO1062">
        <f t="shared" si="2719"/>
        <v>0</v>
      </c>
      <c r="CP1062">
        <f t="shared" si="2719"/>
        <v>0</v>
      </c>
      <c r="CQ1062">
        <f t="shared" si="2719"/>
        <v>0</v>
      </c>
      <c r="CR1062">
        <f t="shared" si="2719"/>
        <v>0</v>
      </c>
      <c r="CS1062">
        <f t="shared" si="2719"/>
        <v>0</v>
      </c>
      <c r="CT1062">
        <f t="shared" si="2720"/>
        <v>0</v>
      </c>
      <c r="CU1062">
        <f t="shared" si="2720"/>
        <v>0</v>
      </c>
      <c r="CV1062">
        <f t="shared" si="2720"/>
        <v>0</v>
      </c>
      <c r="CW1062">
        <f t="shared" si="2720"/>
        <v>0</v>
      </c>
      <c r="CX1062">
        <f t="shared" si="2720"/>
        <v>0</v>
      </c>
      <c r="CY1062">
        <f t="shared" si="2720"/>
        <v>0</v>
      </c>
      <c r="CZ1062">
        <f t="shared" si="2720"/>
        <v>0</v>
      </c>
      <c r="DA1062">
        <f t="shared" si="2720"/>
        <v>0</v>
      </c>
      <c r="DB1062">
        <f t="shared" si="2720"/>
        <v>0</v>
      </c>
      <c r="DC1062">
        <f t="shared" si="2720"/>
        <v>0</v>
      </c>
      <c r="DD1062">
        <f t="shared" si="2721"/>
        <v>0</v>
      </c>
      <c r="DE1062">
        <f t="shared" si="2721"/>
        <v>0</v>
      </c>
      <c r="DF1062">
        <f t="shared" si="2721"/>
        <v>0</v>
      </c>
      <c r="DG1062">
        <f t="shared" si="2721"/>
        <v>0</v>
      </c>
      <c r="DH1062">
        <f t="shared" si="2721"/>
        <v>0</v>
      </c>
      <c r="DI1062">
        <f t="shared" si="2721"/>
        <v>0</v>
      </c>
      <c r="DJ1062">
        <f t="shared" si="2721"/>
        <v>0</v>
      </c>
      <c r="DK1062">
        <f t="shared" si="2721"/>
        <v>0</v>
      </c>
      <c r="DL1062">
        <f t="shared" si="2721"/>
        <v>0</v>
      </c>
      <c r="DM1062">
        <f t="shared" si="2721"/>
        <v>0</v>
      </c>
      <c r="DN1062">
        <f t="shared" si="2722"/>
        <v>0</v>
      </c>
      <c r="DO1062">
        <f t="shared" si="2722"/>
        <v>0</v>
      </c>
      <c r="DP1062">
        <f t="shared" si="2722"/>
        <v>0</v>
      </c>
      <c r="DQ1062">
        <f t="shared" si="2722"/>
        <v>0</v>
      </c>
      <c r="DR1062">
        <f t="shared" si="2722"/>
        <v>0</v>
      </c>
      <c r="DS1062">
        <f t="shared" si="2722"/>
        <v>0</v>
      </c>
      <c r="DT1062">
        <f t="shared" si="2722"/>
        <v>0</v>
      </c>
      <c r="DU1062">
        <f t="shared" si="2722"/>
        <v>0</v>
      </c>
      <c r="DV1062">
        <f t="shared" si="2722"/>
        <v>0</v>
      </c>
      <c r="DW1062">
        <f t="shared" si="2722"/>
        <v>0</v>
      </c>
      <c r="DX1062">
        <f>IF($C1062&lt;&gt;"",IF(BL1062&gt;0,1,0),0)</f>
        <v>0</v>
      </c>
      <c r="DY1062">
        <f>IF($C1062&lt;&gt;"",IF(BM1062&gt;0,1,0),0)</f>
        <v>0</v>
      </c>
      <c r="DZ1062">
        <f>IF($C1062&lt;&gt;"",IF(BN1062&gt;0,1,0),0)</f>
        <v>0</v>
      </c>
    </row>
    <row r="1063" spans="1:130" ht="15.75">
      <c r="A1063" s="106" t="str">
        <f>IF(LEFT(B1066,1)&lt;&gt;"",IF(LEFT(B1066,1)&lt;&gt;" ",COUNT($A$66:A1061)+1,""),"")</f>
        <v/>
      </c>
      <c r="B1063" s="37"/>
      <c r="C1063" s="96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25"/>
      <c r="BF1063" s="18"/>
      <c r="BG1063" s="18"/>
      <c r="BH1063" s="2"/>
      <c r="BI1063" s="2"/>
      <c r="BJ1063" s="2"/>
      <c r="BK1063" s="2"/>
      <c r="BL1063" s="22"/>
      <c r="BM1063" s="2"/>
      <c r="BN1063" s="2"/>
      <c r="BO1063" s="103"/>
    </row>
    <row r="1064" spans="1:130">
      <c r="A1064" s="105">
        <f>IF(LEFT(B1064,1)&lt;&gt;"",IF(LEFT(B1064,1)&lt;&gt;" ",COUNT($A$66:A1063)+1,""),"")</f>
        <v>137</v>
      </c>
      <c r="B1064" s="82" t="s">
        <v>140</v>
      </c>
      <c r="C1064" s="96">
        <v>4</v>
      </c>
      <c r="D1064" s="22">
        <f t="shared" ref="D1064:AI1064" si="2724">SUM(D1065:D1069)</f>
        <v>0</v>
      </c>
      <c r="E1064" s="22">
        <f t="shared" si="2724"/>
        <v>0</v>
      </c>
      <c r="F1064" s="22">
        <f t="shared" si="2724"/>
        <v>0</v>
      </c>
      <c r="G1064" s="22">
        <f t="shared" si="2724"/>
        <v>0</v>
      </c>
      <c r="H1064" s="22">
        <f t="shared" si="2724"/>
        <v>0</v>
      </c>
      <c r="I1064" s="22">
        <f t="shared" si="2724"/>
        <v>3.6</v>
      </c>
      <c r="J1064" s="22">
        <f t="shared" si="2724"/>
        <v>0</v>
      </c>
      <c r="K1064" s="22">
        <f t="shared" si="2724"/>
        <v>0</v>
      </c>
      <c r="L1064" s="22">
        <f t="shared" si="2724"/>
        <v>0</v>
      </c>
      <c r="M1064" s="22">
        <f t="shared" si="2724"/>
        <v>0</v>
      </c>
      <c r="N1064" s="22">
        <f t="shared" si="2724"/>
        <v>0</v>
      </c>
      <c r="O1064" s="22">
        <f t="shared" si="2724"/>
        <v>0</v>
      </c>
      <c r="P1064" s="22">
        <f t="shared" si="2724"/>
        <v>0</v>
      </c>
      <c r="Q1064" s="22">
        <f t="shared" si="2724"/>
        <v>0</v>
      </c>
      <c r="R1064" s="22">
        <f t="shared" si="2724"/>
        <v>0</v>
      </c>
      <c r="S1064" s="22">
        <f t="shared" si="2724"/>
        <v>0</v>
      </c>
      <c r="T1064" s="22">
        <f t="shared" si="2724"/>
        <v>0</v>
      </c>
      <c r="U1064" s="22">
        <f t="shared" si="2724"/>
        <v>0</v>
      </c>
      <c r="V1064" s="22">
        <f t="shared" si="2724"/>
        <v>0</v>
      </c>
      <c r="W1064" s="22">
        <f t="shared" si="2724"/>
        <v>0</v>
      </c>
      <c r="X1064" s="22">
        <f t="shared" si="2724"/>
        <v>0</v>
      </c>
      <c r="Y1064" s="22">
        <f t="shared" si="2724"/>
        <v>0</v>
      </c>
      <c r="Z1064" s="22">
        <f t="shared" si="2724"/>
        <v>0</v>
      </c>
      <c r="AA1064" s="22">
        <f t="shared" si="2724"/>
        <v>0</v>
      </c>
      <c r="AB1064" s="22">
        <f t="shared" si="2724"/>
        <v>0</v>
      </c>
      <c r="AC1064" s="22">
        <f t="shared" si="2724"/>
        <v>0</v>
      </c>
      <c r="AD1064" s="22">
        <f t="shared" si="2724"/>
        <v>0</v>
      </c>
      <c r="AE1064" s="22">
        <f t="shared" si="2724"/>
        <v>65</v>
      </c>
      <c r="AF1064" s="22">
        <f t="shared" si="2724"/>
        <v>92</v>
      </c>
      <c r="AG1064" s="22">
        <f t="shared" si="2724"/>
        <v>82</v>
      </c>
      <c r="AH1064" s="22">
        <f t="shared" si="2724"/>
        <v>257</v>
      </c>
      <c r="AI1064" s="22">
        <f t="shared" si="2724"/>
        <v>309</v>
      </c>
      <c r="AJ1064" s="22">
        <f t="shared" ref="AJ1064:BK1064" si="2725">SUM(AJ1065:AJ1069)</f>
        <v>399</v>
      </c>
      <c r="AK1064" s="22">
        <f t="shared" si="2725"/>
        <v>407</v>
      </c>
      <c r="AL1064" s="22">
        <f t="shared" si="2725"/>
        <v>432</v>
      </c>
      <c r="AM1064" s="22">
        <f t="shared" si="2725"/>
        <v>7790.9470000000001</v>
      </c>
      <c r="AN1064" s="22">
        <f t="shared" si="2725"/>
        <v>9000.9809999999998</v>
      </c>
      <c r="AO1064" s="22">
        <f t="shared" si="2725"/>
        <v>9880.5049999999992</v>
      </c>
      <c r="AP1064" s="22">
        <f t="shared" si="2725"/>
        <v>10869.482</v>
      </c>
      <c r="AQ1064" s="22">
        <f t="shared" si="2725"/>
        <v>11755.037</v>
      </c>
      <c r="AR1064" s="22">
        <f t="shared" si="2725"/>
        <v>11665.733</v>
      </c>
      <c r="AS1064" s="22">
        <f t="shared" si="2725"/>
        <v>12099.239</v>
      </c>
      <c r="AT1064" s="22">
        <f t="shared" si="2725"/>
        <v>70</v>
      </c>
      <c r="AU1064" s="22">
        <f t="shared" si="2725"/>
        <v>0</v>
      </c>
      <c r="AV1064" s="22">
        <f t="shared" si="2725"/>
        <v>0</v>
      </c>
      <c r="AW1064" s="22">
        <f t="shared" si="2725"/>
        <v>14500</v>
      </c>
      <c r="AX1064" s="22">
        <f t="shared" si="2725"/>
        <v>0</v>
      </c>
      <c r="AY1064" s="22">
        <f t="shared" si="2725"/>
        <v>0</v>
      </c>
      <c r="AZ1064" s="22">
        <f t="shared" si="2725"/>
        <v>420.2250507</v>
      </c>
      <c r="BA1064" s="22">
        <f t="shared" si="2725"/>
        <v>470.60831489999998</v>
      </c>
      <c r="BB1064" s="22">
        <f t="shared" si="2725"/>
        <v>459.38412629999993</v>
      </c>
      <c r="BC1064" s="22">
        <f t="shared" si="2725"/>
        <v>471.64945870000008</v>
      </c>
      <c r="BD1064" s="22">
        <f t="shared" si="2725"/>
        <v>1061.0404953</v>
      </c>
      <c r="BE1064" s="22">
        <f t="shared" si="2725"/>
        <v>1669.6614798999999</v>
      </c>
      <c r="BF1064" s="22">
        <f t="shared" ref="BF1064" si="2726">SUM(BF1065:BF1069)</f>
        <v>2094.1324506000005</v>
      </c>
      <c r="BG1064" s="22">
        <f t="shared" si="2725"/>
        <v>2388.2145561000002</v>
      </c>
      <c r="BH1064" s="22">
        <f t="shared" si="2725"/>
        <v>2679.3657171999998</v>
      </c>
      <c r="BI1064" s="22">
        <f t="shared" si="2725"/>
        <v>2993.8649882</v>
      </c>
      <c r="BJ1064" s="22">
        <f t="shared" si="2725"/>
        <v>3196.5952646000001</v>
      </c>
      <c r="BK1064" s="22">
        <f t="shared" si="2725"/>
        <v>3369.9668733999997</v>
      </c>
      <c r="BL1064" s="22">
        <f t="shared" ref="BL1064:BN1064" si="2727">SUM(BL1065:BL1069)</f>
        <v>3609.9410822999998</v>
      </c>
      <c r="BM1064" s="22">
        <f t="shared" si="2727"/>
        <v>3622.3291417000005</v>
      </c>
      <c r="BN1064" s="22">
        <f t="shared" si="2727"/>
        <v>4088</v>
      </c>
      <c r="BO1064" s="103"/>
      <c r="BP1064">
        <f t="shared" ref="BP1064:BY1069" si="2728">IF($C1064&lt;&gt;"",IF(D1064&gt;0,1,0),0)</f>
        <v>0</v>
      </c>
      <c r="BQ1064">
        <f t="shared" si="2728"/>
        <v>0</v>
      </c>
      <c r="BR1064">
        <f t="shared" si="2728"/>
        <v>0</v>
      </c>
      <c r="BS1064">
        <f t="shared" si="2728"/>
        <v>0</v>
      </c>
      <c r="BT1064">
        <f t="shared" si="2728"/>
        <v>0</v>
      </c>
      <c r="BU1064">
        <f t="shared" si="2728"/>
        <v>1</v>
      </c>
      <c r="BV1064">
        <f t="shared" si="2728"/>
        <v>0</v>
      </c>
      <c r="BW1064">
        <f t="shared" si="2728"/>
        <v>0</v>
      </c>
      <c r="BX1064">
        <f t="shared" si="2728"/>
        <v>0</v>
      </c>
      <c r="BY1064">
        <f t="shared" si="2728"/>
        <v>0</v>
      </c>
      <c r="BZ1064">
        <f t="shared" ref="BZ1064:CI1069" si="2729">IF($C1064&lt;&gt;"",IF(N1064&gt;0,1,0),0)</f>
        <v>0</v>
      </c>
      <c r="CA1064">
        <f t="shared" si="2729"/>
        <v>0</v>
      </c>
      <c r="CB1064">
        <f t="shared" si="2729"/>
        <v>0</v>
      </c>
      <c r="CC1064">
        <f t="shared" si="2729"/>
        <v>0</v>
      </c>
      <c r="CD1064">
        <f t="shared" si="2729"/>
        <v>0</v>
      </c>
      <c r="CE1064">
        <f t="shared" si="2729"/>
        <v>0</v>
      </c>
      <c r="CF1064">
        <f t="shared" si="2729"/>
        <v>0</v>
      </c>
      <c r="CG1064">
        <f t="shared" si="2729"/>
        <v>0</v>
      </c>
      <c r="CH1064">
        <f t="shared" si="2729"/>
        <v>0</v>
      </c>
      <c r="CI1064">
        <f t="shared" si="2729"/>
        <v>0</v>
      </c>
      <c r="CJ1064">
        <f t="shared" ref="CJ1064:CS1069" si="2730">IF($C1064&lt;&gt;"",IF(X1064&gt;0,1,0),0)</f>
        <v>0</v>
      </c>
      <c r="CK1064">
        <f t="shared" si="2730"/>
        <v>0</v>
      </c>
      <c r="CL1064">
        <f t="shared" si="2730"/>
        <v>0</v>
      </c>
      <c r="CM1064">
        <f t="shared" si="2730"/>
        <v>0</v>
      </c>
      <c r="CN1064">
        <f t="shared" si="2730"/>
        <v>0</v>
      </c>
      <c r="CO1064">
        <f t="shared" si="2730"/>
        <v>0</v>
      </c>
      <c r="CP1064">
        <f t="shared" si="2730"/>
        <v>0</v>
      </c>
      <c r="CQ1064">
        <f t="shared" si="2730"/>
        <v>1</v>
      </c>
      <c r="CR1064">
        <f t="shared" si="2730"/>
        <v>1</v>
      </c>
      <c r="CS1064">
        <f t="shared" si="2730"/>
        <v>1</v>
      </c>
      <c r="CT1064">
        <f t="shared" ref="CT1064:DC1069" si="2731">IF($C1064&lt;&gt;"",IF(AH1064&gt;0,1,0),0)</f>
        <v>1</v>
      </c>
      <c r="CU1064">
        <f t="shared" si="2731"/>
        <v>1</v>
      </c>
      <c r="CV1064">
        <f t="shared" si="2731"/>
        <v>1</v>
      </c>
      <c r="CW1064">
        <f t="shared" si="2731"/>
        <v>1</v>
      </c>
      <c r="CX1064">
        <f t="shared" si="2731"/>
        <v>1</v>
      </c>
      <c r="CY1064">
        <f t="shared" si="2731"/>
        <v>1</v>
      </c>
      <c r="CZ1064">
        <f t="shared" si="2731"/>
        <v>1</v>
      </c>
      <c r="DA1064">
        <f t="shared" si="2731"/>
        <v>1</v>
      </c>
      <c r="DB1064">
        <f t="shared" si="2731"/>
        <v>1</v>
      </c>
      <c r="DC1064">
        <f t="shared" si="2731"/>
        <v>1</v>
      </c>
      <c r="DD1064">
        <f t="shared" ref="DD1064:DM1069" si="2732">IF($C1064&lt;&gt;"",IF(AR1064&gt;0,1,0),0)</f>
        <v>1</v>
      </c>
      <c r="DE1064">
        <f t="shared" si="2732"/>
        <v>1</v>
      </c>
      <c r="DF1064">
        <f t="shared" si="2732"/>
        <v>1</v>
      </c>
      <c r="DG1064">
        <f t="shared" si="2732"/>
        <v>0</v>
      </c>
      <c r="DH1064">
        <f t="shared" si="2732"/>
        <v>0</v>
      </c>
      <c r="DI1064">
        <f t="shared" si="2732"/>
        <v>1</v>
      </c>
      <c r="DJ1064">
        <f t="shared" si="2732"/>
        <v>0</v>
      </c>
      <c r="DK1064">
        <f t="shared" si="2732"/>
        <v>0</v>
      </c>
      <c r="DL1064">
        <f t="shared" si="2732"/>
        <v>1</v>
      </c>
      <c r="DM1064">
        <f t="shared" si="2732"/>
        <v>1</v>
      </c>
      <c r="DN1064">
        <f t="shared" ref="DN1064:DW1069" si="2733">IF($C1064&lt;&gt;"",IF(BB1064&gt;0,1,0),0)</f>
        <v>1</v>
      </c>
      <c r="DO1064">
        <f t="shared" si="2733"/>
        <v>1</v>
      </c>
      <c r="DP1064">
        <f t="shared" si="2733"/>
        <v>1</v>
      </c>
      <c r="DQ1064">
        <f t="shared" si="2733"/>
        <v>1</v>
      </c>
      <c r="DR1064">
        <f t="shared" si="2733"/>
        <v>1</v>
      </c>
      <c r="DS1064">
        <f t="shared" si="2733"/>
        <v>1</v>
      </c>
      <c r="DT1064">
        <f t="shared" si="2733"/>
        <v>1</v>
      </c>
      <c r="DU1064">
        <f t="shared" si="2733"/>
        <v>1</v>
      </c>
      <c r="DV1064">
        <f t="shared" si="2733"/>
        <v>1</v>
      </c>
      <c r="DW1064">
        <f t="shared" si="2733"/>
        <v>1</v>
      </c>
      <c r="DX1064">
        <f t="shared" ref="DX1064:DZ1069" si="2734">IF($C1064&lt;&gt;"",IF(BL1064&gt;0,1,0),0)</f>
        <v>1</v>
      </c>
      <c r="DY1064">
        <f t="shared" si="2734"/>
        <v>1</v>
      </c>
      <c r="DZ1064">
        <f t="shared" si="2734"/>
        <v>1</v>
      </c>
    </row>
    <row r="1065" spans="1:130">
      <c r="A1065" s="105"/>
      <c r="B1065" s="24" t="s">
        <v>15</v>
      </c>
      <c r="C1065" s="96"/>
      <c r="D1065" s="18">
        <v>0</v>
      </c>
      <c r="E1065" s="18">
        <v>0</v>
      </c>
      <c r="F1065" s="18">
        <v>0</v>
      </c>
      <c r="G1065" s="18">
        <v>0</v>
      </c>
      <c r="H1065" s="18">
        <v>0</v>
      </c>
      <c r="I1065" s="18">
        <v>3.6</v>
      </c>
      <c r="J1065" s="18">
        <v>0</v>
      </c>
      <c r="K1065" s="18">
        <v>0</v>
      </c>
      <c r="L1065" s="18">
        <v>0</v>
      </c>
      <c r="M1065" s="18">
        <v>0</v>
      </c>
      <c r="N1065" s="18">
        <v>0</v>
      </c>
      <c r="O1065" s="18">
        <v>0</v>
      </c>
      <c r="P1065" s="18">
        <v>0</v>
      </c>
      <c r="Q1065" s="18">
        <v>0</v>
      </c>
      <c r="R1065" s="18">
        <v>0</v>
      </c>
      <c r="S1065" s="18">
        <v>0</v>
      </c>
      <c r="T1065" s="18">
        <v>0</v>
      </c>
      <c r="U1065" s="18">
        <v>0</v>
      </c>
      <c r="V1065" s="18">
        <v>0</v>
      </c>
      <c r="W1065" s="18">
        <v>0</v>
      </c>
      <c r="X1065" s="18">
        <v>0</v>
      </c>
      <c r="Y1065" s="18">
        <v>0</v>
      </c>
      <c r="Z1065" s="18">
        <v>0</v>
      </c>
      <c r="AA1065" s="18">
        <v>0</v>
      </c>
      <c r="AB1065" s="18">
        <v>0</v>
      </c>
      <c r="AC1065" s="18">
        <v>0</v>
      </c>
      <c r="AD1065" s="18">
        <v>0</v>
      </c>
      <c r="AE1065" s="18">
        <v>0</v>
      </c>
      <c r="AF1065" s="18">
        <v>0</v>
      </c>
      <c r="AG1065" s="18">
        <v>0</v>
      </c>
      <c r="AH1065" s="18">
        <v>0</v>
      </c>
      <c r="AI1065" s="18">
        <v>0</v>
      </c>
      <c r="AJ1065" s="18">
        <v>0</v>
      </c>
      <c r="AK1065" s="18">
        <v>0</v>
      </c>
      <c r="AL1065" s="18">
        <v>0</v>
      </c>
      <c r="AM1065" s="18">
        <v>0</v>
      </c>
      <c r="AN1065" s="18">
        <v>0</v>
      </c>
      <c r="AO1065" s="18">
        <v>0</v>
      </c>
      <c r="AP1065" s="18">
        <v>0</v>
      </c>
      <c r="AQ1065" s="18">
        <v>0</v>
      </c>
      <c r="AR1065" s="18">
        <v>0</v>
      </c>
      <c r="AS1065" s="18">
        <v>0</v>
      </c>
      <c r="AT1065" s="18">
        <v>0</v>
      </c>
      <c r="AU1065" s="18">
        <v>0</v>
      </c>
      <c r="AV1065" s="18">
        <v>0</v>
      </c>
      <c r="AW1065" s="18">
        <v>0</v>
      </c>
      <c r="AX1065" s="18">
        <v>0</v>
      </c>
      <c r="AY1065" s="18">
        <v>0</v>
      </c>
      <c r="AZ1065" s="18">
        <v>0</v>
      </c>
      <c r="BA1065" s="18">
        <v>0</v>
      </c>
      <c r="BB1065" s="18">
        <v>0</v>
      </c>
      <c r="BC1065" s="18">
        <v>0</v>
      </c>
      <c r="BD1065" s="18">
        <v>0</v>
      </c>
      <c r="BE1065" s="18">
        <v>0</v>
      </c>
      <c r="BF1065" s="18">
        <v>0</v>
      </c>
      <c r="BG1065" s="18">
        <v>0</v>
      </c>
      <c r="BH1065" s="18">
        <v>0</v>
      </c>
      <c r="BI1065" s="18">
        <v>0</v>
      </c>
      <c r="BJ1065" s="18">
        <v>0</v>
      </c>
      <c r="BK1065" s="18">
        <v>0</v>
      </c>
      <c r="BL1065" s="18">
        <v>0</v>
      </c>
      <c r="BM1065" s="18">
        <v>0</v>
      </c>
      <c r="BN1065" s="18">
        <v>0</v>
      </c>
      <c r="BO1065" s="103"/>
      <c r="BP1065">
        <f t="shared" si="2728"/>
        <v>0</v>
      </c>
      <c r="BQ1065">
        <f t="shared" si="2728"/>
        <v>0</v>
      </c>
      <c r="BR1065">
        <f t="shared" si="2728"/>
        <v>0</v>
      </c>
      <c r="BS1065">
        <f t="shared" si="2728"/>
        <v>0</v>
      </c>
      <c r="BT1065">
        <f t="shared" si="2728"/>
        <v>0</v>
      </c>
      <c r="BU1065">
        <f t="shared" si="2728"/>
        <v>0</v>
      </c>
      <c r="BV1065">
        <f t="shared" si="2728"/>
        <v>0</v>
      </c>
      <c r="BW1065">
        <f t="shared" si="2728"/>
        <v>0</v>
      </c>
      <c r="BX1065">
        <f t="shared" si="2728"/>
        <v>0</v>
      </c>
      <c r="BY1065">
        <f t="shared" si="2728"/>
        <v>0</v>
      </c>
      <c r="BZ1065">
        <f t="shared" si="2729"/>
        <v>0</v>
      </c>
      <c r="CA1065">
        <f t="shared" si="2729"/>
        <v>0</v>
      </c>
      <c r="CB1065">
        <f t="shared" si="2729"/>
        <v>0</v>
      </c>
      <c r="CC1065">
        <f t="shared" si="2729"/>
        <v>0</v>
      </c>
      <c r="CD1065">
        <f t="shared" si="2729"/>
        <v>0</v>
      </c>
      <c r="CE1065">
        <f t="shared" si="2729"/>
        <v>0</v>
      </c>
      <c r="CF1065">
        <f t="shared" si="2729"/>
        <v>0</v>
      </c>
      <c r="CG1065">
        <f t="shared" si="2729"/>
        <v>0</v>
      </c>
      <c r="CH1065">
        <f t="shared" si="2729"/>
        <v>0</v>
      </c>
      <c r="CI1065">
        <f t="shared" si="2729"/>
        <v>0</v>
      </c>
      <c r="CJ1065">
        <f t="shared" si="2730"/>
        <v>0</v>
      </c>
      <c r="CK1065">
        <f t="shared" si="2730"/>
        <v>0</v>
      </c>
      <c r="CL1065">
        <f t="shared" si="2730"/>
        <v>0</v>
      </c>
      <c r="CM1065">
        <f t="shared" si="2730"/>
        <v>0</v>
      </c>
      <c r="CN1065">
        <f t="shared" si="2730"/>
        <v>0</v>
      </c>
      <c r="CO1065">
        <f t="shared" si="2730"/>
        <v>0</v>
      </c>
      <c r="CP1065">
        <f t="shared" si="2730"/>
        <v>0</v>
      </c>
      <c r="CQ1065">
        <f t="shared" si="2730"/>
        <v>0</v>
      </c>
      <c r="CR1065">
        <f t="shared" si="2730"/>
        <v>0</v>
      </c>
      <c r="CS1065">
        <f t="shared" si="2730"/>
        <v>0</v>
      </c>
      <c r="CT1065">
        <f t="shared" si="2731"/>
        <v>0</v>
      </c>
      <c r="CU1065">
        <f t="shared" si="2731"/>
        <v>0</v>
      </c>
      <c r="CV1065">
        <f t="shared" si="2731"/>
        <v>0</v>
      </c>
      <c r="CW1065">
        <f t="shared" si="2731"/>
        <v>0</v>
      </c>
      <c r="CX1065">
        <f t="shared" si="2731"/>
        <v>0</v>
      </c>
      <c r="CY1065">
        <f t="shared" si="2731"/>
        <v>0</v>
      </c>
      <c r="CZ1065">
        <f t="shared" si="2731"/>
        <v>0</v>
      </c>
      <c r="DA1065">
        <f t="shared" si="2731"/>
        <v>0</v>
      </c>
      <c r="DB1065">
        <f t="shared" si="2731"/>
        <v>0</v>
      </c>
      <c r="DC1065">
        <f t="shared" si="2731"/>
        <v>0</v>
      </c>
      <c r="DD1065">
        <f t="shared" si="2732"/>
        <v>0</v>
      </c>
      <c r="DE1065">
        <f t="shared" si="2732"/>
        <v>0</v>
      </c>
      <c r="DF1065">
        <f t="shared" si="2732"/>
        <v>0</v>
      </c>
      <c r="DG1065">
        <f t="shared" si="2732"/>
        <v>0</v>
      </c>
      <c r="DH1065">
        <f t="shared" si="2732"/>
        <v>0</v>
      </c>
      <c r="DI1065">
        <f t="shared" si="2732"/>
        <v>0</v>
      </c>
      <c r="DJ1065">
        <f t="shared" si="2732"/>
        <v>0</v>
      </c>
      <c r="DK1065">
        <f t="shared" si="2732"/>
        <v>0</v>
      </c>
      <c r="DL1065">
        <f t="shared" si="2732"/>
        <v>0</v>
      </c>
      <c r="DM1065">
        <f t="shared" si="2732"/>
        <v>0</v>
      </c>
      <c r="DN1065">
        <f t="shared" si="2733"/>
        <v>0</v>
      </c>
      <c r="DO1065">
        <f t="shared" si="2733"/>
        <v>0</v>
      </c>
      <c r="DP1065">
        <f t="shared" si="2733"/>
        <v>0</v>
      </c>
      <c r="DQ1065">
        <f t="shared" si="2733"/>
        <v>0</v>
      </c>
      <c r="DR1065">
        <f t="shared" si="2733"/>
        <v>0</v>
      </c>
      <c r="DS1065">
        <f t="shared" si="2733"/>
        <v>0</v>
      </c>
      <c r="DT1065">
        <f t="shared" si="2733"/>
        <v>0</v>
      </c>
      <c r="DU1065">
        <f t="shared" si="2733"/>
        <v>0</v>
      </c>
      <c r="DV1065">
        <f t="shared" si="2733"/>
        <v>0</v>
      </c>
      <c r="DW1065">
        <f t="shared" si="2733"/>
        <v>0</v>
      </c>
      <c r="DX1065">
        <f t="shared" si="2734"/>
        <v>0</v>
      </c>
      <c r="DY1065">
        <f t="shared" si="2734"/>
        <v>0</v>
      </c>
      <c r="DZ1065">
        <f t="shared" si="2734"/>
        <v>0</v>
      </c>
    </row>
    <row r="1066" spans="1:130">
      <c r="A1066" s="106" t="str">
        <f>IF(LEFT(B1069,1)&lt;&gt;"",IF(LEFT(B1069,1)&lt;&gt;" ",COUNT($A$66:A1064)+1,""),"")</f>
        <v/>
      </c>
      <c r="B1066" s="59" t="s">
        <v>181</v>
      </c>
      <c r="C1066" s="96"/>
      <c r="D1066" s="18">
        <v>0</v>
      </c>
      <c r="E1066" s="18">
        <v>0</v>
      </c>
      <c r="F1066" s="18">
        <v>0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18">
        <v>0</v>
      </c>
      <c r="N1066" s="18">
        <v>0</v>
      </c>
      <c r="O1066" s="18">
        <v>0</v>
      </c>
      <c r="P1066" s="18">
        <v>0</v>
      </c>
      <c r="Q1066" s="18">
        <v>0</v>
      </c>
      <c r="R1066" s="18">
        <v>0</v>
      </c>
      <c r="S1066" s="18">
        <v>0</v>
      </c>
      <c r="T1066" s="18">
        <v>0</v>
      </c>
      <c r="U1066" s="18">
        <v>0</v>
      </c>
      <c r="V1066" s="18">
        <v>0</v>
      </c>
      <c r="W1066" s="18">
        <v>0</v>
      </c>
      <c r="X1066" s="18">
        <v>0</v>
      </c>
      <c r="Y1066" s="18">
        <v>0</v>
      </c>
      <c r="Z1066" s="18">
        <v>0</v>
      </c>
      <c r="AA1066" s="18">
        <v>0</v>
      </c>
      <c r="AB1066" s="18">
        <v>0</v>
      </c>
      <c r="AC1066" s="18">
        <v>0</v>
      </c>
      <c r="AD1066" s="18">
        <v>0</v>
      </c>
      <c r="AE1066" s="18">
        <v>65</v>
      </c>
      <c r="AF1066" s="18">
        <v>90</v>
      </c>
      <c r="AG1066" s="18">
        <v>80</v>
      </c>
      <c r="AH1066" s="18">
        <v>253</v>
      </c>
      <c r="AI1066" s="18">
        <v>306</v>
      </c>
      <c r="AJ1066" s="18">
        <v>395</v>
      </c>
      <c r="AK1066" s="18">
        <v>401</v>
      </c>
      <c r="AL1066" s="18">
        <v>425</v>
      </c>
      <c r="AM1066" s="18">
        <v>511</v>
      </c>
      <c r="AN1066" s="18">
        <v>514</v>
      </c>
      <c r="AO1066" s="18">
        <v>513</v>
      </c>
      <c r="AP1066" s="18">
        <v>228</v>
      </c>
      <c r="AQ1066" s="18">
        <v>180</v>
      </c>
      <c r="AR1066" s="18">
        <v>130</v>
      </c>
      <c r="AS1066" s="18">
        <v>6</v>
      </c>
      <c r="AT1066" s="18">
        <v>70</v>
      </c>
      <c r="AU1066" s="18">
        <v>0</v>
      </c>
      <c r="AV1066" s="18">
        <v>0</v>
      </c>
      <c r="AW1066" s="18">
        <v>0</v>
      </c>
      <c r="AX1066" s="18">
        <v>0</v>
      </c>
      <c r="AY1066" s="18">
        <v>0</v>
      </c>
      <c r="AZ1066" s="18">
        <v>0</v>
      </c>
      <c r="BA1066" s="18">
        <v>0</v>
      </c>
      <c r="BB1066" s="18">
        <v>0</v>
      </c>
      <c r="BC1066" s="18">
        <v>0</v>
      </c>
      <c r="BD1066" s="18">
        <v>0</v>
      </c>
      <c r="BE1066" s="25">
        <v>0</v>
      </c>
      <c r="BF1066" s="18">
        <v>0</v>
      </c>
      <c r="BG1066" s="18">
        <v>0</v>
      </c>
      <c r="BH1066" s="18">
        <v>0</v>
      </c>
      <c r="BI1066" s="18">
        <v>0</v>
      </c>
      <c r="BJ1066" s="18">
        <v>0</v>
      </c>
      <c r="BK1066" s="18">
        <v>0</v>
      </c>
      <c r="BL1066" s="18">
        <v>0</v>
      </c>
      <c r="BM1066" s="18">
        <v>0</v>
      </c>
      <c r="BN1066" s="18">
        <v>0</v>
      </c>
      <c r="BO1066" s="103"/>
      <c r="BP1066">
        <f t="shared" si="2728"/>
        <v>0</v>
      </c>
      <c r="BQ1066">
        <f t="shared" si="2728"/>
        <v>0</v>
      </c>
      <c r="BR1066">
        <f t="shared" si="2728"/>
        <v>0</v>
      </c>
      <c r="BS1066">
        <f t="shared" si="2728"/>
        <v>0</v>
      </c>
      <c r="BT1066">
        <f t="shared" si="2728"/>
        <v>0</v>
      </c>
      <c r="BU1066">
        <f t="shared" si="2728"/>
        <v>0</v>
      </c>
      <c r="BV1066">
        <f t="shared" si="2728"/>
        <v>0</v>
      </c>
      <c r="BW1066">
        <f t="shared" si="2728"/>
        <v>0</v>
      </c>
      <c r="BX1066">
        <f t="shared" si="2728"/>
        <v>0</v>
      </c>
      <c r="BY1066">
        <f t="shared" si="2728"/>
        <v>0</v>
      </c>
      <c r="BZ1066">
        <f t="shared" si="2729"/>
        <v>0</v>
      </c>
      <c r="CA1066">
        <f t="shared" si="2729"/>
        <v>0</v>
      </c>
      <c r="CB1066">
        <f t="shared" si="2729"/>
        <v>0</v>
      </c>
      <c r="CC1066">
        <f t="shared" si="2729"/>
        <v>0</v>
      </c>
      <c r="CD1066">
        <f t="shared" si="2729"/>
        <v>0</v>
      </c>
      <c r="CE1066">
        <f t="shared" si="2729"/>
        <v>0</v>
      </c>
      <c r="CF1066">
        <f t="shared" si="2729"/>
        <v>0</v>
      </c>
      <c r="CG1066">
        <f t="shared" si="2729"/>
        <v>0</v>
      </c>
      <c r="CH1066">
        <f t="shared" si="2729"/>
        <v>0</v>
      </c>
      <c r="CI1066">
        <f t="shared" si="2729"/>
        <v>0</v>
      </c>
      <c r="CJ1066">
        <f t="shared" si="2730"/>
        <v>0</v>
      </c>
      <c r="CK1066">
        <f t="shared" si="2730"/>
        <v>0</v>
      </c>
      <c r="CL1066">
        <f t="shared" si="2730"/>
        <v>0</v>
      </c>
      <c r="CM1066">
        <f t="shared" si="2730"/>
        <v>0</v>
      </c>
      <c r="CN1066">
        <f t="shared" si="2730"/>
        <v>0</v>
      </c>
      <c r="CO1066">
        <f t="shared" si="2730"/>
        <v>0</v>
      </c>
      <c r="CP1066">
        <f t="shared" si="2730"/>
        <v>0</v>
      </c>
      <c r="CQ1066">
        <f t="shared" si="2730"/>
        <v>0</v>
      </c>
      <c r="CR1066">
        <f t="shared" si="2730"/>
        <v>0</v>
      </c>
      <c r="CS1066">
        <f t="shared" si="2730"/>
        <v>0</v>
      </c>
      <c r="CT1066">
        <f t="shared" si="2731"/>
        <v>0</v>
      </c>
      <c r="CU1066">
        <f t="shared" si="2731"/>
        <v>0</v>
      </c>
      <c r="CV1066">
        <f t="shared" si="2731"/>
        <v>0</v>
      </c>
      <c r="CW1066">
        <f t="shared" si="2731"/>
        <v>0</v>
      </c>
      <c r="CX1066">
        <f t="shared" si="2731"/>
        <v>0</v>
      </c>
      <c r="CY1066">
        <f t="shared" si="2731"/>
        <v>0</v>
      </c>
      <c r="CZ1066">
        <f t="shared" si="2731"/>
        <v>0</v>
      </c>
      <c r="DA1066">
        <f t="shared" si="2731"/>
        <v>0</v>
      </c>
      <c r="DB1066">
        <f t="shared" si="2731"/>
        <v>0</v>
      </c>
      <c r="DC1066">
        <f t="shared" si="2731"/>
        <v>0</v>
      </c>
      <c r="DD1066">
        <f t="shared" si="2732"/>
        <v>0</v>
      </c>
      <c r="DE1066">
        <f t="shared" si="2732"/>
        <v>0</v>
      </c>
      <c r="DF1066">
        <f t="shared" si="2732"/>
        <v>0</v>
      </c>
      <c r="DG1066">
        <f t="shared" si="2732"/>
        <v>0</v>
      </c>
      <c r="DH1066">
        <f t="shared" si="2732"/>
        <v>0</v>
      </c>
      <c r="DI1066">
        <f t="shared" si="2732"/>
        <v>0</v>
      </c>
      <c r="DJ1066">
        <f t="shared" si="2732"/>
        <v>0</v>
      </c>
      <c r="DK1066">
        <f t="shared" si="2732"/>
        <v>0</v>
      </c>
      <c r="DL1066">
        <f t="shared" si="2732"/>
        <v>0</v>
      </c>
      <c r="DM1066">
        <f t="shared" si="2732"/>
        <v>0</v>
      </c>
      <c r="DN1066">
        <f t="shared" si="2733"/>
        <v>0</v>
      </c>
      <c r="DO1066">
        <f t="shared" si="2733"/>
        <v>0</v>
      </c>
      <c r="DP1066">
        <f t="shared" si="2733"/>
        <v>0</v>
      </c>
      <c r="DQ1066">
        <f t="shared" si="2733"/>
        <v>0</v>
      </c>
      <c r="DR1066">
        <f t="shared" si="2733"/>
        <v>0</v>
      </c>
      <c r="DS1066">
        <f t="shared" si="2733"/>
        <v>0</v>
      </c>
      <c r="DT1066">
        <f t="shared" si="2733"/>
        <v>0</v>
      </c>
      <c r="DU1066">
        <f t="shared" si="2733"/>
        <v>0</v>
      </c>
      <c r="DV1066">
        <f t="shared" si="2733"/>
        <v>0</v>
      </c>
      <c r="DW1066">
        <f t="shared" si="2733"/>
        <v>0</v>
      </c>
      <c r="DX1066">
        <f t="shared" si="2734"/>
        <v>0</v>
      </c>
      <c r="DY1066">
        <f t="shared" si="2734"/>
        <v>0</v>
      </c>
      <c r="DZ1066">
        <f t="shared" si="2734"/>
        <v>0</v>
      </c>
    </row>
    <row r="1067" spans="1:130">
      <c r="A1067" s="106"/>
      <c r="B1067" s="59" t="s">
        <v>199</v>
      </c>
      <c r="C1067" s="96"/>
      <c r="D1067" s="18">
        <v>0</v>
      </c>
      <c r="E1067" s="18">
        <v>0</v>
      </c>
      <c r="F1067" s="18">
        <v>0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18">
        <v>0</v>
      </c>
      <c r="N1067" s="18">
        <v>0</v>
      </c>
      <c r="O1067" s="18">
        <v>0</v>
      </c>
      <c r="P1067" s="18">
        <v>0</v>
      </c>
      <c r="Q1067" s="18">
        <v>0</v>
      </c>
      <c r="R1067" s="18">
        <v>0</v>
      </c>
      <c r="S1067" s="18">
        <v>0</v>
      </c>
      <c r="T1067" s="18">
        <v>0</v>
      </c>
      <c r="U1067" s="18">
        <v>0</v>
      </c>
      <c r="V1067" s="18">
        <v>0</v>
      </c>
      <c r="W1067" s="18">
        <v>0</v>
      </c>
      <c r="X1067" s="18">
        <v>0</v>
      </c>
      <c r="Y1067" s="18">
        <v>0</v>
      </c>
      <c r="Z1067" s="18">
        <v>0</v>
      </c>
      <c r="AA1067" s="18">
        <v>0</v>
      </c>
      <c r="AB1067" s="18">
        <v>0</v>
      </c>
      <c r="AC1067" s="18">
        <v>0</v>
      </c>
      <c r="AD1067" s="18">
        <v>0</v>
      </c>
      <c r="AE1067" s="18">
        <v>0</v>
      </c>
      <c r="AF1067" s="18">
        <v>2</v>
      </c>
      <c r="AG1067" s="18">
        <v>2</v>
      </c>
      <c r="AH1067" s="18">
        <v>4</v>
      </c>
      <c r="AI1067" s="18">
        <v>3</v>
      </c>
      <c r="AJ1067" s="18">
        <v>4</v>
      </c>
      <c r="AK1067" s="18">
        <v>6</v>
      </c>
      <c r="AL1067" s="18">
        <v>7</v>
      </c>
      <c r="AM1067" s="18">
        <v>9</v>
      </c>
      <c r="AN1067" s="18">
        <v>11</v>
      </c>
      <c r="AO1067" s="18">
        <v>12</v>
      </c>
      <c r="AP1067" s="18">
        <v>0</v>
      </c>
      <c r="AQ1067" s="18">
        <v>0</v>
      </c>
      <c r="AR1067" s="18">
        <v>0</v>
      </c>
      <c r="AS1067" s="18">
        <v>0</v>
      </c>
      <c r="AT1067" s="18">
        <v>0</v>
      </c>
      <c r="AU1067" s="18">
        <v>0</v>
      </c>
      <c r="AV1067" s="18">
        <v>0</v>
      </c>
      <c r="AW1067" s="18">
        <v>0</v>
      </c>
      <c r="AX1067" s="18">
        <v>0</v>
      </c>
      <c r="AY1067" s="18">
        <v>0</v>
      </c>
      <c r="AZ1067" s="18">
        <v>0</v>
      </c>
      <c r="BA1067" s="18">
        <v>0</v>
      </c>
      <c r="BB1067" s="18">
        <v>0</v>
      </c>
      <c r="BC1067" s="18">
        <v>0</v>
      </c>
      <c r="BD1067" s="18">
        <v>1</v>
      </c>
      <c r="BE1067" s="25">
        <v>3</v>
      </c>
      <c r="BF1067" s="18">
        <v>4</v>
      </c>
      <c r="BG1067" s="18">
        <v>5</v>
      </c>
      <c r="BH1067" s="18">
        <v>7</v>
      </c>
      <c r="BI1067" s="18">
        <v>8</v>
      </c>
      <c r="BJ1067" s="118">
        <v>9</v>
      </c>
      <c r="BK1067" s="118">
        <v>11</v>
      </c>
      <c r="BL1067" s="118">
        <v>12</v>
      </c>
      <c r="BM1067" s="118">
        <v>13</v>
      </c>
      <c r="BN1067" s="118">
        <v>14</v>
      </c>
      <c r="BO1067" s="103"/>
      <c r="BP1067">
        <f t="shared" si="2728"/>
        <v>0</v>
      </c>
      <c r="BQ1067">
        <f t="shared" si="2728"/>
        <v>0</v>
      </c>
      <c r="BR1067">
        <f t="shared" si="2728"/>
        <v>0</v>
      </c>
      <c r="BS1067">
        <f t="shared" si="2728"/>
        <v>0</v>
      </c>
      <c r="BT1067">
        <f t="shared" si="2728"/>
        <v>0</v>
      </c>
      <c r="BU1067">
        <f t="shared" si="2728"/>
        <v>0</v>
      </c>
      <c r="BV1067">
        <f t="shared" si="2728"/>
        <v>0</v>
      </c>
      <c r="BW1067">
        <f t="shared" si="2728"/>
        <v>0</v>
      </c>
      <c r="BX1067">
        <f t="shared" si="2728"/>
        <v>0</v>
      </c>
      <c r="BY1067">
        <f t="shared" si="2728"/>
        <v>0</v>
      </c>
      <c r="BZ1067">
        <f t="shared" si="2729"/>
        <v>0</v>
      </c>
      <c r="CA1067">
        <f t="shared" si="2729"/>
        <v>0</v>
      </c>
      <c r="CB1067">
        <f t="shared" si="2729"/>
        <v>0</v>
      </c>
      <c r="CC1067">
        <f t="shared" si="2729"/>
        <v>0</v>
      </c>
      <c r="CD1067">
        <f t="shared" si="2729"/>
        <v>0</v>
      </c>
      <c r="CE1067">
        <f t="shared" si="2729"/>
        <v>0</v>
      </c>
      <c r="CF1067">
        <f t="shared" si="2729"/>
        <v>0</v>
      </c>
      <c r="CG1067">
        <f t="shared" si="2729"/>
        <v>0</v>
      </c>
      <c r="CH1067">
        <f t="shared" si="2729"/>
        <v>0</v>
      </c>
      <c r="CI1067">
        <f t="shared" si="2729"/>
        <v>0</v>
      </c>
      <c r="CJ1067">
        <f t="shared" si="2730"/>
        <v>0</v>
      </c>
      <c r="CK1067">
        <f t="shared" si="2730"/>
        <v>0</v>
      </c>
      <c r="CL1067">
        <f t="shared" si="2730"/>
        <v>0</v>
      </c>
      <c r="CM1067">
        <f t="shared" si="2730"/>
        <v>0</v>
      </c>
      <c r="CN1067">
        <f t="shared" si="2730"/>
        <v>0</v>
      </c>
      <c r="CO1067">
        <f t="shared" si="2730"/>
        <v>0</v>
      </c>
      <c r="CP1067">
        <f t="shared" si="2730"/>
        <v>0</v>
      </c>
      <c r="CQ1067">
        <f t="shared" si="2730"/>
        <v>0</v>
      </c>
      <c r="CR1067">
        <f t="shared" si="2730"/>
        <v>0</v>
      </c>
      <c r="CS1067">
        <f t="shared" si="2730"/>
        <v>0</v>
      </c>
      <c r="CT1067">
        <f t="shared" si="2731"/>
        <v>0</v>
      </c>
      <c r="CU1067">
        <f t="shared" si="2731"/>
        <v>0</v>
      </c>
      <c r="CV1067">
        <f t="shared" si="2731"/>
        <v>0</v>
      </c>
      <c r="CW1067">
        <f t="shared" si="2731"/>
        <v>0</v>
      </c>
      <c r="CX1067">
        <f t="shared" si="2731"/>
        <v>0</v>
      </c>
      <c r="CY1067">
        <f t="shared" si="2731"/>
        <v>0</v>
      </c>
      <c r="CZ1067">
        <f t="shared" si="2731"/>
        <v>0</v>
      </c>
      <c r="DA1067">
        <f t="shared" si="2731"/>
        <v>0</v>
      </c>
      <c r="DB1067">
        <f t="shared" si="2731"/>
        <v>0</v>
      </c>
      <c r="DC1067">
        <f t="shared" si="2731"/>
        <v>0</v>
      </c>
      <c r="DD1067">
        <f t="shared" si="2732"/>
        <v>0</v>
      </c>
      <c r="DE1067">
        <f t="shared" si="2732"/>
        <v>0</v>
      </c>
      <c r="DF1067">
        <f t="shared" si="2732"/>
        <v>0</v>
      </c>
      <c r="DG1067">
        <f t="shared" si="2732"/>
        <v>0</v>
      </c>
      <c r="DH1067">
        <f t="shared" si="2732"/>
        <v>0</v>
      </c>
      <c r="DI1067">
        <f t="shared" si="2732"/>
        <v>0</v>
      </c>
      <c r="DJ1067">
        <f t="shared" si="2732"/>
        <v>0</v>
      </c>
      <c r="DK1067">
        <f t="shared" si="2732"/>
        <v>0</v>
      </c>
      <c r="DL1067">
        <f t="shared" si="2732"/>
        <v>0</v>
      </c>
      <c r="DM1067">
        <f t="shared" si="2732"/>
        <v>0</v>
      </c>
      <c r="DN1067">
        <f t="shared" si="2733"/>
        <v>0</v>
      </c>
      <c r="DO1067">
        <f t="shared" si="2733"/>
        <v>0</v>
      </c>
      <c r="DP1067">
        <f t="shared" si="2733"/>
        <v>0</v>
      </c>
      <c r="DQ1067">
        <f t="shared" si="2733"/>
        <v>0</v>
      </c>
      <c r="DR1067">
        <f t="shared" si="2733"/>
        <v>0</v>
      </c>
      <c r="DS1067">
        <f t="shared" si="2733"/>
        <v>0</v>
      </c>
      <c r="DT1067">
        <f t="shared" si="2733"/>
        <v>0</v>
      </c>
      <c r="DU1067">
        <f t="shared" si="2733"/>
        <v>0</v>
      </c>
      <c r="DV1067">
        <f t="shared" si="2733"/>
        <v>0</v>
      </c>
      <c r="DW1067">
        <f t="shared" si="2733"/>
        <v>0</v>
      </c>
      <c r="DX1067">
        <f t="shared" si="2734"/>
        <v>0</v>
      </c>
      <c r="DY1067">
        <f t="shared" si="2734"/>
        <v>0</v>
      </c>
      <c r="DZ1067">
        <f t="shared" si="2734"/>
        <v>0</v>
      </c>
    </row>
    <row r="1068" spans="1:130">
      <c r="A1068" s="106"/>
      <c r="B1068" s="59" t="s">
        <v>3</v>
      </c>
      <c r="C1068" s="96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>
        <v>0</v>
      </c>
      <c r="O1068" s="18">
        <v>0</v>
      </c>
      <c r="P1068" s="18">
        <v>0</v>
      </c>
      <c r="Q1068" s="18">
        <v>0</v>
      </c>
      <c r="R1068" s="18">
        <v>0</v>
      </c>
      <c r="S1068" s="18">
        <v>0</v>
      </c>
      <c r="T1068" s="18">
        <v>0</v>
      </c>
      <c r="U1068" s="18">
        <v>0</v>
      </c>
      <c r="V1068" s="18">
        <v>0</v>
      </c>
      <c r="W1068" s="18">
        <v>0</v>
      </c>
      <c r="X1068" s="18">
        <v>0</v>
      </c>
      <c r="Y1068" s="18">
        <v>0</v>
      </c>
      <c r="Z1068" s="18">
        <v>0</v>
      </c>
      <c r="AA1068" s="18">
        <v>0</v>
      </c>
      <c r="AB1068" s="18">
        <v>0</v>
      </c>
      <c r="AC1068" s="18">
        <v>0</v>
      </c>
      <c r="AD1068" s="18">
        <v>0</v>
      </c>
      <c r="AE1068" s="18">
        <v>0</v>
      </c>
      <c r="AF1068" s="18">
        <v>0</v>
      </c>
      <c r="AG1068" s="18">
        <v>0</v>
      </c>
      <c r="AH1068" s="18">
        <v>0</v>
      </c>
      <c r="AI1068" s="18">
        <v>0</v>
      </c>
      <c r="AJ1068" s="18">
        <v>0</v>
      </c>
      <c r="AK1068" s="18">
        <v>0</v>
      </c>
      <c r="AL1068" s="18">
        <v>0</v>
      </c>
      <c r="AM1068" s="18">
        <f>6796.736-AM1066-AM1067</f>
        <v>6276.7359999999999</v>
      </c>
      <c r="AN1068" s="18">
        <f>7921.906-AN1066-AN1067</f>
        <v>7396.9059999999999</v>
      </c>
      <c r="AO1068" s="18">
        <f>8802.157-AO1066-AO1067</f>
        <v>8277.1569999999992</v>
      </c>
      <c r="AP1068" s="18">
        <f>9740.091-AP1066</f>
        <v>9512.0910000000003</v>
      </c>
      <c r="AQ1068" s="18">
        <f>10689.055-AQ1066</f>
        <v>10509.055</v>
      </c>
      <c r="AR1068" s="18">
        <f>10605.752-AR1066</f>
        <v>10475.752</v>
      </c>
      <c r="AS1068" s="18">
        <f>11123.011-AS1066</f>
        <v>11117.011</v>
      </c>
      <c r="AT1068" s="18"/>
      <c r="AU1068" s="18"/>
      <c r="AV1068" s="18"/>
      <c r="AW1068" s="18">
        <v>14500</v>
      </c>
      <c r="AX1068" s="18"/>
      <c r="AY1068" s="18"/>
      <c r="AZ1068" s="18">
        <v>409.10605070000003</v>
      </c>
      <c r="BA1068" s="18">
        <v>459.48931489999995</v>
      </c>
      <c r="BB1068" s="18">
        <v>448.26512629999996</v>
      </c>
      <c r="BC1068" s="18">
        <v>460.53045870000005</v>
      </c>
      <c r="BD1068" s="18">
        <v>1047.4094628999999</v>
      </c>
      <c r="BE1068" s="25">
        <v>1652.4105437999999</v>
      </c>
      <c r="BF1068" s="18">
        <v>2074.9122208000003</v>
      </c>
      <c r="BG1068" s="18">
        <v>2367.2355993000001</v>
      </c>
      <c r="BH1068" s="18">
        <v>2655.4744655999998</v>
      </c>
      <c r="BI1068" s="18">
        <v>2967.281626</v>
      </c>
      <c r="BJ1068" s="18">
        <v>3169.2971146</v>
      </c>
      <c r="BK1068" s="34">
        <v>3340.5165649999999</v>
      </c>
      <c r="BL1068" s="118">
        <v>3577.9074216999998</v>
      </c>
      <c r="BM1068" s="118">
        <v>3589.2228769000003</v>
      </c>
      <c r="BN1068" s="118">
        <v>4052</v>
      </c>
      <c r="BO1068" s="103"/>
      <c r="BP1068">
        <f t="shared" si="2728"/>
        <v>0</v>
      </c>
      <c r="BQ1068">
        <f t="shared" si="2728"/>
        <v>0</v>
      </c>
      <c r="BR1068">
        <f t="shared" si="2728"/>
        <v>0</v>
      </c>
      <c r="BS1068">
        <f t="shared" si="2728"/>
        <v>0</v>
      </c>
      <c r="BT1068">
        <f t="shared" si="2728"/>
        <v>0</v>
      </c>
      <c r="BU1068">
        <f t="shared" si="2728"/>
        <v>0</v>
      </c>
      <c r="BV1068">
        <f t="shared" si="2728"/>
        <v>0</v>
      </c>
      <c r="BW1068">
        <f t="shared" si="2728"/>
        <v>0</v>
      </c>
      <c r="BX1068">
        <f t="shared" si="2728"/>
        <v>0</v>
      </c>
      <c r="BY1068">
        <f t="shared" si="2728"/>
        <v>0</v>
      </c>
      <c r="BZ1068">
        <f t="shared" si="2729"/>
        <v>0</v>
      </c>
      <c r="CA1068">
        <f t="shared" si="2729"/>
        <v>0</v>
      </c>
      <c r="CB1068">
        <f t="shared" si="2729"/>
        <v>0</v>
      </c>
      <c r="CC1068">
        <f t="shared" si="2729"/>
        <v>0</v>
      </c>
      <c r="CD1068">
        <f t="shared" si="2729"/>
        <v>0</v>
      </c>
      <c r="CE1068">
        <f t="shared" si="2729"/>
        <v>0</v>
      </c>
      <c r="CF1068">
        <f t="shared" si="2729"/>
        <v>0</v>
      </c>
      <c r="CG1068">
        <f t="shared" si="2729"/>
        <v>0</v>
      </c>
      <c r="CH1068">
        <f t="shared" si="2729"/>
        <v>0</v>
      </c>
      <c r="CI1068">
        <f t="shared" si="2729"/>
        <v>0</v>
      </c>
      <c r="CJ1068">
        <f t="shared" si="2730"/>
        <v>0</v>
      </c>
      <c r="CK1068">
        <f t="shared" si="2730"/>
        <v>0</v>
      </c>
      <c r="CL1068">
        <f t="shared" si="2730"/>
        <v>0</v>
      </c>
      <c r="CM1068">
        <f t="shared" si="2730"/>
        <v>0</v>
      </c>
      <c r="CN1068">
        <f t="shared" si="2730"/>
        <v>0</v>
      </c>
      <c r="CO1068">
        <f t="shared" si="2730"/>
        <v>0</v>
      </c>
      <c r="CP1068">
        <f t="shared" si="2730"/>
        <v>0</v>
      </c>
      <c r="CQ1068">
        <f t="shared" si="2730"/>
        <v>0</v>
      </c>
      <c r="CR1068">
        <f t="shared" si="2730"/>
        <v>0</v>
      </c>
      <c r="CS1068">
        <f t="shared" si="2730"/>
        <v>0</v>
      </c>
      <c r="CT1068">
        <f t="shared" si="2731"/>
        <v>0</v>
      </c>
      <c r="CU1068">
        <f t="shared" si="2731"/>
        <v>0</v>
      </c>
      <c r="CV1068">
        <f t="shared" si="2731"/>
        <v>0</v>
      </c>
      <c r="CW1068">
        <f t="shared" si="2731"/>
        <v>0</v>
      </c>
      <c r="CX1068">
        <f t="shared" si="2731"/>
        <v>0</v>
      </c>
      <c r="CY1068">
        <f t="shared" si="2731"/>
        <v>0</v>
      </c>
      <c r="CZ1068">
        <f t="shared" si="2731"/>
        <v>0</v>
      </c>
      <c r="DA1068">
        <f t="shared" si="2731"/>
        <v>0</v>
      </c>
      <c r="DB1068">
        <f t="shared" si="2731"/>
        <v>0</v>
      </c>
      <c r="DC1068">
        <f t="shared" si="2731"/>
        <v>0</v>
      </c>
      <c r="DD1068">
        <f t="shared" si="2732"/>
        <v>0</v>
      </c>
      <c r="DE1068">
        <f t="shared" si="2732"/>
        <v>0</v>
      </c>
      <c r="DF1068">
        <f t="shared" si="2732"/>
        <v>0</v>
      </c>
      <c r="DG1068">
        <f t="shared" si="2732"/>
        <v>0</v>
      </c>
      <c r="DH1068">
        <f t="shared" si="2732"/>
        <v>0</v>
      </c>
      <c r="DI1068">
        <f t="shared" si="2732"/>
        <v>0</v>
      </c>
      <c r="DJ1068">
        <f t="shared" si="2732"/>
        <v>0</v>
      </c>
      <c r="DK1068">
        <f t="shared" si="2732"/>
        <v>0</v>
      </c>
      <c r="DL1068">
        <f t="shared" si="2732"/>
        <v>0</v>
      </c>
      <c r="DM1068">
        <f t="shared" si="2732"/>
        <v>0</v>
      </c>
      <c r="DN1068">
        <f t="shared" si="2733"/>
        <v>0</v>
      </c>
      <c r="DO1068">
        <f t="shared" si="2733"/>
        <v>0</v>
      </c>
      <c r="DP1068">
        <f t="shared" si="2733"/>
        <v>0</v>
      </c>
      <c r="DQ1068">
        <f t="shared" si="2733"/>
        <v>0</v>
      </c>
      <c r="DR1068">
        <f t="shared" si="2733"/>
        <v>0</v>
      </c>
      <c r="DS1068">
        <f t="shared" si="2733"/>
        <v>0</v>
      </c>
      <c r="DT1068">
        <f t="shared" si="2733"/>
        <v>0</v>
      </c>
      <c r="DU1068">
        <f t="shared" si="2733"/>
        <v>0</v>
      </c>
      <c r="DV1068">
        <f t="shared" si="2733"/>
        <v>0</v>
      </c>
      <c r="DW1068">
        <f t="shared" si="2733"/>
        <v>0</v>
      </c>
      <c r="DX1068">
        <f t="shared" si="2734"/>
        <v>0</v>
      </c>
      <c r="DY1068">
        <f t="shared" si="2734"/>
        <v>0</v>
      </c>
      <c r="DZ1068">
        <f t="shared" si="2734"/>
        <v>0</v>
      </c>
    </row>
    <row r="1069" spans="1:130">
      <c r="A1069" s="106"/>
      <c r="B1069" s="19" t="s">
        <v>205</v>
      </c>
      <c r="C1069" s="96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>
        <v>0</v>
      </c>
      <c r="O1069" s="18">
        <v>0</v>
      </c>
      <c r="P1069" s="18">
        <v>0</v>
      </c>
      <c r="Q1069" s="18">
        <v>0</v>
      </c>
      <c r="R1069" s="18">
        <v>0</v>
      </c>
      <c r="S1069" s="18">
        <v>0</v>
      </c>
      <c r="T1069" s="18">
        <v>0</v>
      </c>
      <c r="U1069" s="18">
        <v>0</v>
      </c>
      <c r="V1069" s="18">
        <v>0</v>
      </c>
      <c r="W1069" s="18">
        <v>0</v>
      </c>
      <c r="X1069" s="18">
        <v>0</v>
      </c>
      <c r="Y1069" s="18">
        <v>0</v>
      </c>
      <c r="Z1069" s="18">
        <v>0</v>
      </c>
      <c r="AA1069" s="18">
        <v>0</v>
      </c>
      <c r="AB1069" s="18">
        <v>0</v>
      </c>
      <c r="AC1069" s="18">
        <v>0</v>
      </c>
      <c r="AD1069" s="18">
        <v>0</v>
      </c>
      <c r="AE1069" s="18">
        <v>0</v>
      </c>
      <c r="AF1069" s="18">
        <v>0</v>
      </c>
      <c r="AG1069" s="18">
        <v>0</v>
      </c>
      <c r="AH1069" s="18">
        <v>0</v>
      </c>
      <c r="AI1069" s="18">
        <v>0</v>
      </c>
      <c r="AJ1069" s="18">
        <v>0</v>
      </c>
      <c r="AK1069" s="18">
        <v>0</v>
      </c>
      <c r="AL1069" s="18">
        <v>0</v>
      </c>
      <c r="AM1069" s="18">
        <v>994.21100000000001</v>
      </c>
      <c r="AN1069" s="18">
        <v>1079.075</v>
      </c>
      <c r="AO1069" s="18">
        <v>1078.348</v>
      </c>
      <c r="AP1069" s="18">
        <v>1129.3909999999998</v>
      </c>
      <c r="AQ1069" s="18">
        <v>1065.982</v>
      </c>
      <c r="AR1069" s="18">
        <v>1059.981</v>
      </c>
      <c r="AS1069" s="18">
        <v>976.22799999999995</v>
      </c>
      <c r="AT1069" s="18">
        <v>0</v>
      </c>
      <c r="AU1069" s="18">
        <v>0</v>
      </c>
      <c r="AV1069" s="18">
        <v>0</v>
      </c>
      <c r="AW1069" s="18">
        <v>0</v>
      </c>
      <c r="AX1069" s="18">
        <v>0</v>
      </c>
      <c r="AY1069" s="18">
        <v>0</v>
      </c>
      <c r="AZ1069" s="18">
        <v>11.119</v>
      </c>
      <c r="BA1069" s="18">
        <v>11.119</v>
      </c>
      <c r="BB1069" s="18">
        <v>11.119</v>
      </c>
      <c r="BC1069" s="18">
        <v>11.119</v>
      </c>
      <c r="BD1069" s="18">
        <v>12.6310324</v>
      </c>
      <c r="BE1069" s="25">
        <v>14.250936099999999</v>
      </c>
      <c r="BF1069" s="18">
        <v>15.220229799999998</v>
      </c>
      <c r="BG1069" s="18">
        <v>15.978956800000001</v>
      </c>
      <c r="BH1069" s="18">
        <v>16.8912516</v>
      </c>
      <c r="BI1069" s="18">
        <v>18.583362200000003</v>
      </c>
      <c r="BJ1069" s="18">
        <v>18.29815</v>
      </c>
      <c r="BK1069" s="118">
        <v>18.450308399999997</v>
      </c>
      <c r="BL1069" s="118">
        <v>20.033660600000001</v>
      </c>
      <c r="BM1069" s="118">
        <v>20.106264800000002</v>
      </c>
      <c r="BN1069" s="118">
        <v>22</v>
      </c>
      <c r="BO1069" s="103"/>
      <c r="BP1069">
        <f t="shared" si="2728"/>
        <v>0</v>
      </c>
      <c r="BQ1069">
        <f t="shared" si="2728"/>
        <v>0</v>
      </c>
      <c r="BR1069">
        <f t="shared" si="2728"/>
        <v>0</v>
      </c>
      <c r="BS1069">
        <f t="shared" si="2728"/>
        <v>0</v>
      </c>
      <c r="BT1069">
        <f t="shared" si="2728"/>
        <v>0</v>
      </c>
      <c r="BU1069">
        <f t="shared" si="2728"/>
        <v>0</v>
      </c>
      <c r="BV1069">
        <f t="shared" si="2728"/>
        <v>0</v>
      </c>
      <c r="BW1069">
        <f t="shared" si="2728"/>
        <v>0</v>
      </c>
      <c r="BX1069">
        <f t="shared" si="2728"/>
        <v>0</v>
      </c>
      <c r="BY1069">
        <f t="shared" si="2728"/>
        <v>0</v>
      </c>
      <c r="BZ1069">
        <f t="shared" si="2729"/>
        <v>0</v>
      </c>
      <c r="CA1069">
        <f t="shared" si="2729"/>
        <v>0</v>
      </c>
      <c r="CB1069">
        <f t="shared" si="2729"/>
        <v>0</v>
      </c>
      <c r="CC1069">
        <f t="shared" si="2729"/>
        <v>0</v>
      </c>
      <c r="CD1069">
        <f t="shared" si="2729"/>
        <v>0</v>
      </c>
      <c r="CE1069">
        <f t="shared" si="2729"/>
        <v>0</v>
      </c>
      <c r="CF1069">
        <f t="shared" si="2729"/>
        <v>0</v>
      </c>
      <c r="CG1069">
        <f t="shared" si="2729"/>
        <v>0</v>
      </c>
      <c r="CH1069">
        <f t="shared" si="2729"/>
        <v>0</v>
      </c>
      <c r="CI1069">
        <f t="shared" si="2729"/>
        <v>0</v>
      </c>
      <c r="CJ1069">
        <f t="shared" si="2730"/>
        <v>0</v>
      </c>
      <c r="CK1069">
        <f t="shared" si="2730"/>
        <v>0</v>
      </c>
      <c r="CL1069">
        <f t="shared" si="2730"/>
        <v>0</v>
      </c>
      <c r="CM1069">
        <f t="shared" si="2730"/>
        <v>0</v>
      </c>
      <c r="CN1069">
        <f t="shared" si="2730"/>
        <v>0</v>
      </c>
      <c r="CO1069">
        <f t="shared" si="2730"/>
        <v>0</v>
      </c>
      <c r="CP1069">
        <f t="shared" si="2730"/>
        <v>0</v>
      </c>
      <c r="CQ1069">
        <f t="shared" si="2730"/>
        <v>0</v>
      </c>
      <c r="CR1069">
        <f t="shared" si="2730"/>
        <v>0</v>
      </c>
      <c r="CS1069">
        <f t="shared" si="2730"/>
        <v>0</v>
      </c>
      <c r="CT1069">
        <f t="shared" si="2731"/>
        <v>0</v>
      </c>
      <c r="CU1069">
        <f t="shared" si="2731"/>
        <v>0</v>
      </c>
      <c r="CV1069">
        <f t="shared" si="2731"/>
        <v>0</v>
      </c>
      <c r="CW1069">
        <f t="shared" si="2731"/>
        <v>0</v>
      </c>
      <c r="CX1069">
        <f t="shared" si="2731"/>
        <v>0</v>
      </c>
      <c r="CY1069">
        <f t="shared" si="2731"/>
        <v>0</v>
      </c>
      <c r="CZ1069">
        <f t="shared" si="2731"/>
        <v>0</v>
      </c>
      <c r="DA1069">
        <f t="shared" si="2731"/>
        <v>0</v>
      </c>
      <c r="DB1069">
        <f t="shared" si="2731"/>
        <v>0</v>
      </c>
      <c r="DC1069">
        <f t="shared" si="2731"/>
        <v>0</v>
      </c>
      <c r="DD1069">
        <f t="shared" si="2732"/>
        <v>0</v>
      </c>
      <c r="DE1069">
        <f t="shared" si="2732"/>
        <v>0</v>
      </c>
      <c r="DF1069">
        <f t="shared" si="2732"/>
        <v>0</v>
      </c>
      <c r="DG1069">
        <f t="shared" si="2732"/>
        <v>0</v>
      </c>
      <c r="DH1069">
        <f t="shared" si="2732"/>
        <v>0</v>
      </c>
      <c r="DI1069">
        <f t="shared" si="2732"/>
        <v>0</v>
      </c>
      <c r="DJ1069">
        <f t="shared" si="2732"/>
        <v>0</v>
      </c>
      <c r="DK1069">
        <f t="shared" si="2732"/>
        <v>0</v>
      </c>
      <c r="DL1069">
        <f t="shared" si="2732"/>
        <v>0</v>
      </c>
      <c r="DM1069">
        <f t="shared" si="2732"/>
        <v>0</v>
      </c>
      <c r="DN1069">
        <f t="shared" si="2733"/>
        <v>0</v>
      </c>
      <c r="DO1069">
        <f t="shared" si="2733"/>
        <v>0</v>
      </c>
      <c r="DP1069">
        <f t="shared" si="2733"/>
        <v>0</v>
      </c>
      <c r="DQ1069">
        <f t="shared" si="2733"/>
        <v>0</v>
      </c>
      <c r="DR1069">
        <f t="shared" si="2733"/>
        <v>0</v>
      </c>
      <c r="DS1069">
        <f t="shared" si="2733"/>
        <v>0</v>
      </c>
      <c r="DT1069">
        <f t="shared" si="2733"/>
        <v>0</v>
      </c>
      <c r="DU1069">
        <f t="shared" si="2733"/>
        <v>0</v>
      </c>
      <c r="DV1069">
        <f t="shared" si="2733"/>
        <v>0</v>
      </c>
      <c r="DW1069">
        <f t="shared" si="2733"/>
        <v>0</v>
      </c>
      <c r="DX1069">
        <f t="shared" si="2734"/>
        <v>0</v>
      </c>
      <c r="DY1069">
        <f t="shared" si="2734"/>
        <v>0</v>
      </c>
      <c r="DZ1069">
        <f t="shared" si="2734"/>
        <v>0</v>
      </c>
    </row>
    <row r="1070" spans="1:130" ht="15.75">
      <c r="A1070" s="106" t="str">
        <f>IF(LEFT(B1074,1)&lt;&gt;"",IF(LEFT(B1074,1)&lt;&gt;" ",COUNT($A$66:A1069)+1,""),"")</f>
        <v/>
      </c>
      <c r="B1070" s="37"/>
      <c r="C1070" s="96"/>
      <c r="D1070" s="31"/>
      <c r="E1070" s="31"/>
      <c r="F1070" s="31"/>
      <c r="G1070" s="31"/>
      <c r="H1070" s="31"/>
      <c r="I1070" s="31"/>
      <c r="J1070" s="31"/>
      <c r="K1070" s="31"/>
      <c r="L1070" s="31"/>
      <c r="M1070" s="31"/>
      <c r="N1070" s="31"/>
      <c r="O1070" s="31"/>
      <c r="P1070" s="31"/>
      <c r="Q1070" s="31"/>
      <c r="R1070" s="31"/>
      <c r="S1070" s="31"/>
      <c r="T1070" s="31"/>
      <c r="U1070" s="31"/>
      <c r="V1070" s="31"/>
      <c r="W1070" s="31"/>
      <c r="X1070" s="31"/>
      <c r="Y1070" s="31"/>
      <c r="Z1070" s="31"/>
      <c r="AA1070" s="31"/>
      <c r="AB1070" s="31"/>
      <c r="AC1070" s="31"/>
      <c r="AD1070" s="31"/>
      <c r="AE1070" s="31"/>
      <c r="AF1070" s="31"/>
      <c r="AG1070" s="31"/>
      <c r="AH1070" s="31"/>
      <c r="AI1070" s="31"/>
      <c r="AJ1070" s="31"/>
      <c r="AK1070" s="31"/>
      <c r="AL1070" s="31"/>
      <c r="AM1070" s="31"/>
      <c r="AN1070" s="31"/>
      <c r="AO1070" s="31"/>
      <c r="AP1070" s="31"/>
      <c r="AQ1070" s="31"/>
      <c r="AR1070" s="31"/>
      <c r="AS1070" s="31"/>
      <c r="AT1070" s="31"/>
      <c r="AU1070" s="31"/>
      <c r="AV1070" s="31"/>
      <c r="AW1070" s="31"/>
      <c r="AX1070" s="31"/>
      <c r="AY1070" s="31"/>
      <c r="AZ1070" s="31"/>
      <c r="BA1070" s="31"/>
      <c r="BB1070" s="31"/>
      <c r="BC1070" s="31"/>
      <c r="BD1070" s="31"/>
      <c r="BE1070" s="57"/>
      <c r="BF1070" s="18"/>
      <c r="BG1070" s="31"/>
      <c r="BH1070" s="2"/>
      <c r="BI1070" s="2"/>
      <c r="BJ1070" s="2"/>
      <c r="BK1070" s="2"/>
      <c r="BL1070" s="22"/>
      <c r="BM1070" s="2"/>
      <c r="BN1070" s="2"/>
      <c r="BO1070" s="103"/>
    </row>
    <row r="1071" spans="1:130">
      <c r="A1071" s="105">
        <f>IF(LEFT(B1071,1)&lt;&gt;"",IF(LEFT(B1071,1)&lt;&gt;" ",COUNT($A$66:A1070)+1,""),"")</f>
        <v>138</v>
      </c>
      <c r="B1071" s="56" t="s">
        <v>141</v>
      </c>
      <c r="C1071" s="96">
        <v>4</v>
      </c>
      <c r="D1071" s="22"/>
      <c r="E1071" s="22"/>
      <c r="F1071" s="22"/>
      <c r="G1071" s="22"/>
      <c r="H1071" s="22"/>
      <c r="I1071" s="22"/>
      <c r="J1071" s="22"/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  <c r="AD1071" s="22"/>
      <c r="AE1071" s="22"/>
      <c r="AF1071" s="22"/>
      <c r="AG1071" s="22"/>
      <c r="AH1071" s="22"/>
      <c r="AI1071" s="22">
        <f t="shared" ref="AI1071:BK1071" si="2735">SUM(AI1073:AI1075)</f>
        <v>0</v>
      </c>
      <c r="AJ1071" s="22">
        <f t="shared" si="2735"/>
        <v>0</v>
      </c>
      <c r="AK1071" s="22">
        <f t="shared" si="2735"/>
        <v>0.307</v>
      </c>
      <c r="AL1071" s="22">
        <f t="shared" si="2735"/>
        <v>78.558999999999997</v>
      </c>
      <c r="AM1071" s="22">
        <f t="shared" si="2735"/>
        <v>185.078</v>
      </c>
      <c r="AN1071" s="22">
        <f t="shared" si="2735"/>
        <v>601.02499999999998</v>
      </c>
      <c r="AO1071" s="22">
        <f t="shared" si="2735"/>
        <v>154.52600000000001</v>
      </c>
      <c r="AP1071" s="22">
        <f t="shared" si="2735"/>
        <v>306.86300000000006</v>
      </c>
      <c r="AQ1071" s="22">
        <f t="shared" si="2735"/>
        <v>136.88800000000001</v>
      </c>
      <c r="AR1071" s="22">
        <f t="shared" si="2735"/>
        <v>166.33446910000001</v>
      </c>
      <c r="AS1071" s="22">
        <f t="shared" si="2735"/>
        <v>189.23590439999998</v>
      </c>
      <c r="AT1071" s="22">
        <f t="shared" si="2735"/>
        <v>96.2353691</v>
      </c>
      <c r="AU1071" s="22">
        <f t="shared" si="2735"/>
        <v>30.447770900000002</v>
      </c>
      <c r="AV1071" s="22">
        <f t="shared" si="2735"/>
        <v>30.395947399999997</v>
      </c>
      <c r="AW1071" s="22">
        <f t="shared" si="2735"/>
        <v>25.019933399999999</v>
      </c>
      <c r="AX1071" s="22">
        <f t="shared" si="2735"/>
        <v>0.93394749999999993</v>
      </c>
      <c r="AY1071" s="22">
        <f t="shared" si="2735"/>
        <v>0</v>
      </c>
      <c r="AZ1071" s="22">
        <f t="shared" si="2735"/>
        <v>0</v>
      </c>
      <c r="BA1071" s="22">
        <f t="shared" si="2735"/>
        <v>0</v>
      </c>
      <c r="BB1071" s="22">
        <f t="shared" si="2735"/>
        <v>363.78800000000001</v>
      </c>
      <c r="BC1071" s="22">
        <f t="shared" si="2735"/>
        <v>299.31700000000001</v>
      </c>
      <c r="BD1071" s="22">
        <f t="shared" si="2735"/>
        <v>18.39</v>
      </c>
      <c r="BE1071" s="22">
        <f t="shared" si="2735"/>
        <v>0.79290159999999998</v>
      </c>
      <c r="BF1071" s="22">
        <f t="shared" si="2735"/>
        <v>0.5875475</v>
      </c>
      <c r="BG1071" s="22">
        <f t="shared" si="2735"/>
        <v>0.11640139999999999</v>
      </c>
      <c r="BH1071" s="22">
        <f t="shared" si="2735"/>
        <v>0.11830120000000001</v>
      </c>
      <c r="BI1071" s="22">
        <f t="shared" si="2735"/>
        <v>0.74549140000000003</v>
      </c>
      <c r="BJ1071" s="22">
        <f t="shared" si="2735"/>
        <v>0.1015278</v>
      </c>
      <c r="BK1071" s="22">
        <f t="shared" si="2735"/>
        <v>0</v>
      </c>
      <c r="BL1071" s="22">
        <f>SUM(BL1073:BL1075)</f>
        <v>40.838510399999997</v>
      </c>
      <c r="BM1071" s="22">
        <f>SUM(BM1073:BM1075)</f>
        <v>0</v>
      </c>
      <c r="BN1071" s="22">
        <f>SUM(BN1073:BN1075)</f>
        <v>0</v>
      </c>
      <c r="BO1071" s="103"/>
      <c r="BP1071">
        <f t="shared" ref="BP1071:CU1072" si="2736">IF($C1071&lt;&gt;"",IF(D1071&gt;0,1,0),0)</f>
        <v>0</v>
      </c>
      <c r="BQ1071">
        <f t="shared" si="2736"/>
        <v>0</v>
      </c>
      <c r="BR1071">
        <f t="shared" si="2736"/>
        <v>0</v>
      </c>
      <c r="BS1071">
        <f t="shared" si="2736"/>
        <v>0</v>
      </c>
      <c r="BT1071">
        <f t="shared" si="2736"/>
        <v>0</v>
      </c>
      <c r="BU1071">
        <f t="shared" si="2736"/>
        <v>0</v>
      </c>
      <c r="BV1071">
        <f t="shared" si="2736"/>
        <v>0</v>
      </c>
      <c r="BW1071">
        <f t="shared" si="2736"/>
        <v>0</v>
      </c>
      <c r="BX1071">
        <f t="shared" si="2736"/>
        <v>0</v>
      </c>
      <c r="BY1071">
        <f t="shared" si="2736"/>
        <v>0</v>
      </c>
      <c r="BZ1071">
        <f t="shared" si="2736"/>
        <v>0</v>
      </c>
      <c r="CA1071">
        <f t="shared" si="2736"/>
        <v>0</v>
      </c>
      <c r="CB1071">
        <f t="shared" si="2736"/>
        <v>0</v>
      </c>
      <c r="CC1071">
        <f t="shared" si="2736"/>
        <v>0</v>
      </c>
      <c r="CD1071">
        <f t="shared" si="2736"/>
        <v>0</v>
      </c>
      <c r="CE1071">
        <f t="shared" si="2736"/>
        <v>0</v>
      </c>
      <c r="CF1071">
        <f t="shared" si="2736"/>
        <v>0</v>
      </c>
      <c r="CG1071">
        <f t="shared" si="2736"/>
        <v>0</v>
      </c>
      <c r="CH1071">
        <f t="shared" si="2736"/>
        <v>0</v>
      </c>
      <c r="CI1071">
        <f t="shared" si="2736"/>
        <v>0</v>
      </c>
      <c r="CJ1071">
        <f t="shared" si="2736"/>
        <v>0</v>
      </c>
      <c r="CK1071">
        <f t="shared" si="2736"/>
        <v>0</v>
      </c>
      <c r="CL1071">
        <f t="shared" si="2736"/>
        <v>0</v>
      </c>
      <c r="CM1071">
        <f t="shared" si="2736"/>
        <v>0</v>
      </c>
      <c r="CN1071">
        <f t="shared" si="2736"/>
        <v>0</v>
      </c>
      <c r="CO1071">
        <f t="shared" si="2736"/>
        <v>0</v>
      </c>
      <c r="CP1071">
        <f t="shared" si="2736"/>
        <v>0</v>
      </c>
      <c r="CQ1071">
        <f t="shared" si="2736"/>
        <v>0</v>
      </c>
      <c r="CR1071">
        <f t="shared" si="2736"/>
        <v>0</v>
      </c>
      <c r="CS1071">
        <f t="shared" si="2736"/>
        <v>0</v>
      </c>
      <c r="CT1071">
        <f t="shared" si="2736"/>
        <v>0</v>
      </c>
      <c r="CU1071">
        <f t="shared" si="2736"/>
        <v>0</v>
      </c>
      <c r="CV1071">
        <f t="shared" ref="CV1071:DZ1072" si="2737">IF($C1071&lt;&gt;"",IF(AJ1071&gt;0,1,0),0)</f>
        <v>0</v>
      </c>
      <c r="CW1071">
        <f t="shared" si="2737"/>
        <v>1</v>
      </c>
      <c r="CX1071">
        <f t="shared" si="2737"/>
        <v>1</v>
      </c>
      <c r="CY1071">
        <f t="shared" si="2737"/>
        <v>1</v>
      </c>
      <c r="CZ1071">
        <f t="shared" si="2737"/>
        <v>1</v>
      </c>
      <c r="DA1071">
        <f t="shared" si="2737"/>
        <v>1</v>
      </c>
      <c r="DB1071">
        <f t="shared" si="2737"/>
        <v>1</v>
      </c>
      <c r="DC1071">
        <f t="shared" si="2737"/>
        <v>1</v>
      </c>
      <c r="DD1071">
        <f t="shared" si="2737"/>
        <v>1</v>
      </c>
      <c r="DE1071">
        <f t="shared" si="2737"/>
        <v>1</v>
      </c>
      <c r="DF1071">
        <f t="shared" si="2737"/>
        <v>1</v>
      </c>
      <c r="DG1071">
        <f t="shared" si="2737"/>
        <v>1</v>
      </c>
      <c r="DH1071">
        <f t="shared" si="2737"/>
        <v>1</v>
      </c>
      <c r="DI1071">
        <f t="shared" si="2737"/>
        <v>1</v>
      </c>
      <c r="DJ1071">
        <f t="shared" si="2737"/>
        <v>1</v>
      </c>
      <c r="DK1071">
        <f t="shared" si="2737"/>
        <v>0</v>
      </c>
      <c r="DL1071">
        <f t="shared" si="2737"/>
        <v>0</v>
      </c>
      <c r="DM1071">
        <f t="shared" si="2737"/>
        <v>0</v>
      </c>
      <c r="DN1071">
        <f t="shared" si="2737"/>
        <v>1</v>
      </c>
      <c r="DO1071">
        <f t="shared" si="2737"/>
        <v>1</v>
      </c>
      <c r="DP1071">
        <f t="shared" si="2737"/>
        <v>1</v>
      </c>
      <c r="DQ1071">
        <f t="shared" si="2737"/>
        <v>1</v>
      </c>
      <c r="DR1071">
        <f t="shared" si="2737"/>
        <v>1</v>
      </c>
      <c r="DS1071">
        <f t="shared" si="2737"/>
        <v>1</v>
      </c>
      <c r="DT1071">
        <f t="shared" si="2737"/>
        <v>1</v>
      </c>
      <c r="DU1071">
        <f t="shared" si="2737"/>
        <v>1</v>
      </c>
      <c r="DV1071">
        <f t="shared" si="2737"/>
        <v>1</v>
      </c>
      <c r="DW1071">
        <f t="shared" si="2737"/>
        <v>0</v>
      </c>
      <c r="DX1071">
        <f t="shared" si="2737"/>
        <v>1</v>
      </c>
      <c r="DY1071">
        <f t="shared" si="2737"/>
        <v>0</v>
      </c>
      <c r="DZ1071">
        <f t="shared" si="2737"/>
        <v>0</v>
      </c>
    </row>
    <row r="1072" spans="1:130">
      <c r="A1072" s="105"/>
      <c r="B1072" s="59" t="s">
        <v>2</v>
      </c>
      <c r="C1072" s="96"/>
      <c r="D1072" s="22"/>
      <c r="E1072" s="22"/>
      <c r="F1072" s="22"/>
      <c r="G1072" s="22"/>
      <c r="H1072" s="22"/>
      <c r="I1072" s="22"/>
      <c r="J1072" s="22"/>
      <c r="K1072" s="22"/>
      <c r="L1072" s="22"/>
      <c r="M1072" s="22"/>
      <c r="N1072" s="22"/>
      <c r="O1072" s="22"/>
      <c r="P1072" s="22"/>
      <c r="Q1072" s="22"/>
      <c r="R1072" s="22"/>
      <c r="S1072" s="22"/>
      <c r="T1072" s="22"/>
      <c r="U1072" s="22"/>
      <c r="V1072" s="22"/>
      <c r="W1072" s="22"/>
      <c r="X1072" s="22"/>
      <c r="Y1072" s="22"/>
      <c r="Z1072" s="22"/>
      <c r="AA1072" s="22"/>
      <c r="AB1072" s="22"/>
      <c r="AC1072" s="22"/>
      <c r="AD1072" s="22"/>
      <c r="AE1072" s="22"/>
      <c r="AF1072" s="22"/>
      <c r="AG1072" s="22"/>
      <c r="AH1072" s="22"/>
      <c r="AI1072" s="22"/>
      <c r="AJ1072" s="22"/>
      <c r="AK1072" s="22"/>
      <c r="AL1072" s="22"/>
      <c r="AM1072" s="22"/>
      <c r="AN1072" s="22"/>
      <c r="AO1072" s="22"/>
      <c r="AP1072" s="22"/>
      <c r="AQ1072" s="22"/>
      <c r="AR1072" s="22"/>
      <c r="AS1072" s="22"/>
      <c r="AT1072" s="22"/>
      <c r="AU1072" s="22"/>
      <c r="AV1072" s="22"/>
      <c r="AW1072" s="22"/>
      <c r="AX1072" s="22"/>
      <c r="AY1072" s="22"/>
      <c r="AZ1072" s="22"/>
      <c r="BA1072" s="22"/>
      <c r="BB1072" s="22"/>
      <c r="BC1072" s="22"/>
      <c r="BD1072" s="22"/>
      <c r="BE1072" s="23"/>
      <c r="BF1072" s="22"/>
      <c r="BG1072" s="22"/>
      <c r="BH1072" s="22"/>
      <c r="BI1072" s="22"/>
      <c r="BJ1072" s="22"/>
      <c r="BK1072" s="22"/>
      <c r="BL1072" s="18">
        <v>2</v>
      </c>
      <c r="BM1072" s="18">
        <v>0</v>
      </c>
      <c r="BN1072" s="118">
        <v>0</v>
      </c>
      <c r="BO1072" s="103"/>
      <c r="BP1072">
        <f t="shared" ref="BP1072:BY1076" si="2738">IF($C1072&lt;&gt;"",IF(D1072&gt;0,1,0),0)</f>
        <v>0</v>
      </c>
      <c r="BQ1072">
        <f t="shared" si="2736"/>
        <v>0</v>
      </c>
      <c r="BR1072">
        <f t="shared" si="2736"/>
        <v>0</v>
      </c>
      <c r="BS1072">
        <f t="shared" si="2736"/>
        <v>0</v>
      </c>
      <c r="BT1072">
        <f t="shared" si="2736"/>
        <v>0</v>
      </c>
      <c r="BU1072">
        <f t="shared" si="2736"/>
        <v>0</v>
      </c>
      <c r="BV1072">
        <f t="shared" si="2736"/>
        <v>0</v>
      </c>
      <c r="BW1072">
        <f t="shared" si="2736"/>
        <v>0</v>
      </c>
      <c r="BX1072">
        <f t="shared" si="2736"/>
        <v>0</v>
      </c>
      <c r="BY1072">
        <f t="shared" si="2736"/>
        <v>0</v>
      </c>
      <c r="BZ1072">
        <f t="shared" si="2736"/>
        <v>0</v>
      </c>
      <c r="CA1072">
        <f t="shared" si="2736"/>
        <v>0</v>
      </c>
      <c r="CB1072">
        <f t="shared" si="2736"/>
        <v>0</v>
      </c>
      <c r="CC1072">
        <f t="shared" si="2736"/>
        <v>0</v>
      </c>
      <c r="CD1072">
        <f t="shared" si="2736"/>
        <v>0</v>
      </c>
      <c r="CE1072">
        <f t="shared" si="2736"/>
        <v>0</v>
      </c>
      <c r="CF1072">
        <f t="shared" si="2736"/>
        <v>0</v>
      </c>
      <c r="CG1072">
        <f t="shared" si="2736"/>
        <v>0</v>
      </c>
      <c r="CH1072">
        <f t="shared" si="2736"/>
        <v>0</v>
      </c>
      <c r="CI1072">
        <f t="shared" si="2736"/>
        <v>0</v>
      </c>
      <c r="CJ1072">
        <f t="shared" si="2736"/>
        <v>0</v>
      </c>
      <c r="CK1072">
        <f t="shared" si="2736"/>
        <v>0</v>
      </c>
      <c r="CL1072">
        <f t="shared" si="2736"/>
        <v>0</v>
      </c>
      <c r="CM1072">
        <f t="shared" si="2736"/>
        <v>0</v>
      </c>
      <c r="CN1072">
        <f t="shared" si="2736"/>
        <v>0</v>
      </c>
      <c r="CO1072">
        <f t="shared" si="2736"/>
        <v>0</v>
      </c>
      <c r="CP1072">
        <f t="shared" si="2736"/>
        <v>0</v>
      </c>
      <c r="CQ1072">
        <f t="shared" si="2736"/>
        <v>0</v>
      </c>
      <c r="CR1072">
        <f t="shared" si="2736"/>
        <v>0</v>
      </c>
      <c r="CS1072">
        <f t="shared" si="2736"/>
        <v>0</v>
      </c>
      <c r="CT1072">
        <f t="shared" si="2736"/>
        <v>0</v>
      </c>
      <c r="CU1072">
        <f t="shared" si="2736"/>
        <v>0</v>
      </c>
      <c r="CV1072">
        <f t="shared" si="2737"/>
        <v>0</v>
      </c>
      <c r="CW1072">
        <f t="shared" si="2737"/>
        <v>0</v>
      </c>
      <c r="CX1072">
        <f t="shared" si="2737"/>
        <v>0</v>
      </c>
      <c r="CY1072">
        <f t="shared" si="2737"/>
        <v>0</v>
      </c>
      <c r="CZ1072">
        <f t="shared" si="2737"/>
        <v>0</v>
      </c>
      <c r="DA1072">
        <f t="shared" si="2737"/>
        <v>0</v>
      </c>
      <c r="DB1072">
        <f t="shared" si="2737"/>
        <v>0</v>
      </c>
      <c r="DC1072">
        <f t="shared" si="2737"/>
        <v>0</v>
      </c>
      <c r="DD1072">
        <f t="shared" si="2737"/>
        <v>0</v>
      </c>
      <c r="DE1072">
        <f t="shared" si="2737"/>
        <v>0</v>
      </c>
      <c r="DF1072">
        <f t="shared" si="2737"/>
        <v>0</v>
      </c>
      <c r="DG1072">
        <f t="shared" si="2737"/>
        <v>0</v>
      </c>
      <c r="DH1072">
        <f t="shared" si="2737"/>
        <v>0</v>
      </c>
      <c r="DI1072">
        <f t="shared" si="2737"/>
        <v>0</v>
      </c>
      <c r="DJ1072">
        <f t="shared" si="2737"/>
        <v>0</v>
      </c>
      <c r="DK1072">
        <f t="shared" si="2737"/>
        <v>0</v>
      </c>
      <c r="DL1072">
        <f t="shared" si="2737"/>
        <v>0</v>
      </c>
      <c r="DM1072">
        <f t="shared" si="2737"/>
        <v>0</v>
      </c>
      <c r="DN1072">
        <f t="shared" si="2737"/>
        <v>0</v>
      </c>
      <c r="DO1072">
        <f t="shared" si="2737"/>
        <v>0</v>
      </c>
      <c r="DP1072">
        <f t="shared" si="2737"/>
        <v>0</v>
      </c>
      <c r="DQ1072">
        <f t="shared" si="2737"/>
        <v>0</v>
      </c>
      <c r="DR1072">
        <f t="shared" si="2737"/>
        <v>0</v>
      </c>
      <c r="DS1072">
        <f t="shared" si="2737"/>
        <v>0</v>
      </c>
      <c r="DT1072">
        <f t="shared" si="2737"/>
        <v>0</v>
      </c>
      <c r="DU1072">
        <f t="shared" si="2737"/>
        <v>0</v>
      </c>
      <c r="DV1072">
        <f t="shared" si="2737"/>
        <v>0</v>
      </c>
      <c r="DW1072">
        <f t="shared" si="2737"/>
        <v>0</v>
      </c>
      <c r="DX1072">
        <f t="shared" si="2737"/>
        <v>0</v>
      </c>
      <c r="DY1072">
        <f t="shared" si="2737"/>
        <v>0</v>
      </c>
      <c r="DZ1072">
        <f t="shared" si="2737"/>
        <v>0</v>
      </c>
    </row>
    <row r="1073" spans="1:130">
      <c r="A1073" s="105"/>
      <c r="B1073" s="19" t="s">
        <v>202</v>
      </c>
      <c r="C1073" s="96"/>
      <c r="D1073" s="22"/>
      <c r="E1073" s="22"/>
      <c r="F1073" s="22"/>
      <c r="G1073" s="22"/>
      <c r="H1073" s="22"/>
      <c r="I1073" s="22"/>
      <c r="J1073" s="22"/>
      <c r="K1073" s="22"/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  <c r="V1073" s="22"/>
      <c r="W1073" s="22"/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2"/>
      <c r="AZ1073" s="22"/>
      <c r="BA1073" s="22"/>
      <c r="BB1073" s="22"/>
      <c r="BC1073" s="22"/>
      <c r="BD1073" s="22"/>
      <c r="BE1073" s="23"/>
      <c r="BF1073" s="18"/>
      <c r="BG1073" s="22"/>
      <c r="BH1073" s="22"/>
      <c r="BI1073" s="22"/>
      <c r="BJ1073" s="41"/>
      <c r="BK1073" s="22"/>
      <c r="BL1073" s="18">
        <v>2</v>
      </c>
      <c r="BM1073" s="18">
        <v>0</v>
      </c>
      <c r="BN1073" s="118">
        <v>0</v>
      </c>
      <c r="BO1073" s="103"/>
      <c r="BP1073">
        <f t="shared" si="2738"/>
        <v>0</v>
      </c>
      <c r="BQ1073">
        <f t="shared" si="2738"/>
        <v>0</v>
      </c>
      <c r="BR1073">
        <f t="shared" si="2738"/>
        <v>0</v>
      </c>
      <c r="BS1073">
        <f t="shared" si="2738"/>
        <v>0</v>
      </c>
      <c r="BT1073">
        <f t="shared" si="2738"/>
        <v>0</v>
      </c>
      <c r="BU1073">
        <f t="shared" si="2738"/>
        <v>0</v>
      </c>
      <c r="BV1073">
        <f t="shared" si="2738"/>
        <v>0</v>
      </c>
      <c r="BW1073">
        <f t="shared" si="2738"/>
        <v>0</v>
      </c>
      <c r="BX1073">
        <f t="shared" si="2738"/>
        <v>0</v>
      </c>
      <c r="BY1073">
        <f t="shared" si="2738"/>
        <v>0</v>
      </c>
      <c r="BZ1073">
        <f t="shared" ref="BZ1073:CI1076" si="2739">IF($C1073&lt;&gt;"",IF(N1073&gt;0,1,0),0)</f>
        <v>0</v>
      </c>
      <c r="CA1073">
        <f t="shared" si="2739"/>
        <v>0</v>
      </c>
      <c r="CB1073">
        <f t="shared" si="2739"/>
        <v>0</v>
      </c>
      <c r="CC1073">
        <f t="shared" si="2739"/>
        <v>0</v>
      </c>
      <c r="CD1073">
        <f t="shared" si="2739"/>
        <v>0</v>
      </c>
      <c r="CE1073">
        <f t="shared" si="2739"/>
        <v>0</v>
      </c>
      <c r="CF1073">
        <f t="shared" si="2739"/>
        <v>0</v>
      </c>
      <c r="CG1073">
        <f t="shared" si="2739"/>
        <v>0</v>
      </c>
      <c r="CH1073">
        <f t="shared" si="2739"/>
        <v>0</v>
      </c>
      <c r="CI1073">
        <f t="shared" si="2739"/>
        <v>0</v>
      </c>
      <c r="CJ1073">
        <f t="shared" ref="CJ1073:CS1076" si="2740">IF($C1073&lt;&gt;"",IF(X1073&gt;0,1,0),0)</f>
        <v>0</v>
      </c>
      <c r="CK1073">
        <f t="shared" si="2740"/>
        <v>0</v>
      </c>
      <c r="CL1073">
        <f t="shared" si="2740"/>
        <v>0</v>
      </c>
      <c r="CM1073">
        <f t="shared" si="2740"/>
        <v>0</v>
      </c>
      <c r="CN1073">
        <f t="shared" si="2740"/>
        <v>0</v>
      </c>
      <c r="CO1073">
        <f t="shared" si="2740"/>
        <v>0</v>
      </c>
      <c r="CP1073">
        <f t="shared" si="2740"/>
        <v>0</v>
      </c>
      <c r="CQ1073">
        <f t="shared" si="2740"/>
        <v>0</v>
      </c>
      <c r="CR1073">
        <f t="shared" si="2740"/>
        <v>0</v>
      </c>
      <c r="CS1073">
        <f t="shared" si="2740"/>
        <v>0</v>
      </c>
      <c r="CT1073">
        <f t="shared" ref="CT1073:DC1076" si="2741">IF($C1073&lt;&gt;"",IF(AH1073&gt;0,1,0),0)</f>
        <v>0</v>
      </c>
      <c r="CU1073">
        <f t="shared" si="2741"/>
        <v>0</v>
      </c>
      <c r="CV1073">
        <f t="shared" si="2741"/>
        <v>0</v>
      </c>
      <c r="CW1073">
        <f t="shared" si="2741"/>
        <v>0</v>
      </c>
      <c r="CX1073">
        <f t="shared" si="2741"/>
        <v>0</v>
      </c>
      <c r="CY1073">
        <f t="shared" si="2741"/>
        <v>0</v>
      </c>
      <c r="CZ1073">
        <f t="shared" si="2741"/>
        <v>0</v>
      </c>
      <c r="DA1073">
        <f t="shared" si="2741"/>
        <v>0</v>
      </c>
      <c r="DB1073">
        <f t="shared" si="2741"/>
        <v>0</v>
      </c>
      <c r="DC1073">
        <f t="shared" si="2741"/>
        <v>0</v>
      </c>
      <c r="DD1073">
        <f t="shared" ref="DD1073:DM1076" si="2742">IF($C1073&lt;&gt;"",IF(AR1073&gt;0,1,0),0)</f>
        <v>0</v>
      </c>
      <c r="DE1073">
        <f t="shared" si="2742"/>
        <v>0</v>
      </c>
      <c r="DF1073">
        <f t="shared" si="2742"/>
        <v>0</v>
      </c>
      <c r="DG1073">
        <f t="shared" si="2742"/>
        <v>0</v>
      </c>
      <c r="DH1073">
        <f t="shared" si="2742"/>
        <v>0</v>
      </c>
      <c r="DI1073">
        <f t="shared" si="2742"/>
        <v>0</v>
      </c>
      <c r="DJ1073">
        <f t="shared" si="2742"/>
        <v>0</v>
      </c>
      <c r="DK1073">
        <f t="shared" si="2742"/>
        <v>0</v>
      </c>
      <c r="DL1073">
        <f t="shared" si="2742"/>
        <v>0</v>
      </c>
      <c r="DM1073">
        <f t="shared" si="2742"/>
        <v>0</v>
      </c>
      <c r="DN1073">
        <f t="shared" ref="DN1073:DW1076" si="2743">IF($C1073&lt;&gt;"",IF(BB1073&gt;0,1,0),0)</f>
        <v>0</v>
      </c>
      <c r="DO1073">
        <f t="shared" si="2743"/>
        <v>0</v>
      </c>
      <c r="DP1073">
        <f t="shared" si="2743"/>
        <v>0</v>
      </c>
      <c r="DQ1073">
        <f t="shared" si="2743"/>
        <v>0</v>
      </c>
      <c r="DR1073">
        <f t="shared" si="2743"/>
        <v>0</v>
      </c>
      <c r="DS1073">
        <f t="shared" si="2743"/>
        <v>0</v>
      </c>
      <c r="DT1073">
        <f t="shared" si="2743"/>
        <v>0</v>
      </c>
      <c r="DU1073">
        <f t="shared" si="2743"/>
        <v>0</v>
      </c>
      <c r="DV1073">
        <f t="shared" si="2743"/>
        <v>0</v>
      </c>
      <c r="DW1073">
        <f t="shared" si="2743"/>
        <v>0</v>
      </c>
      <c r="DX1073">
        <f t="shared" ref="DX1073:DZ1076" si="2744">IF($C1073&lt;&gt;"",IF(BL1073&gt;0,1,0),0)</f>
        <v>0</v>
      </c>
      <c r="DY1073">
        <f t="shared" si="2744"/>
        <v>0</v>
      </c>
      <c r="DZ1073">
        <f t="shared" si="2744"/>
        <v>0</v>
      </c>
    </row>
    <row r="1074" spans="1:130">
      <c r="A1074" s="106"/>
      <c r="B1074" s="59" t="s">
        <v>3</v>
      </c>
      <c r="C1074" s="97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  <c r="AD1074" s="18"/>
      <c r="AE1074" s="18"/>
      <c r="AF1074" s="18"/>
      <c r="AG1074" s="18"/>
      <c r="AH1074" s="18"/>
      <c r="AI1074" s="18">
        <v>0</v>
      </c>
      <c r="AJ1074" s="18">
        <v>0</v>
      </c>
      <c r="AK1074" s="18">
        <v>0.307</v>
      </c>
      <c r="AL1074" s="18">
        <v>76.22</v>
      </c>
      <c r="AM1074" s="18">
        <v>157.166</v>
      </c>
      <c r="AN1074" s="18">
        <v>524.58100000000002</v>
      </c>
      <c r="AO1074" s="18">
        <v>64.575999999999993</v>
      </c>
      <c r="AP1074" s="18">
        <v>227.24800000000002</v>
      </c>
      <c r="AQ1074" s="18">
        <v>61.738</v>
      </c>
      <c r="AR1074" s="18">
        <v>93.707085399999997</v>
      </c>
      <c r="AS1074" s="18">
        <v>135.49850439999997</v>
      </c>
      <c r="AT1074" s="18">
        <v>60.366999999999997</v>
      </c>
      <c r="AU1074" s="18">
        <v>24.552923</v>
      </c>
      <c r="AV1074" s="18">
        <v>26.151947399999997</v>
      </c>
      <c r="AW1074" s="18">
        <v>21.5798433</v>
      </c>
      <c r="AX1074" s="18">
        <v>0.75351849999999998</v>
      </c>
      <c r="AY1074" s="18">
        <v>0</v>
      </c>
      <c r="AZ1074" s="18">
        <v>0</v>
      </c>
      <c r="BA1074" s="18">
        <v>0</v>
      </c>
      <c r="BB1074" s="18">
        <v>0</v>
      </c>
      <c r="BC1074" s="18">
        <v>0</v>
      </c>
      <c r="BD1074" s="18">
        <v>0</v>
      </c>
      <c r="BE1074" s="25">
        <v>0.79290159999999998</v>
      </c>
      <c r="BF1074" s="18">
        <v>0.5875475</v>
      </c>
      <c r="BG1074" s="18">
        <v>0.11640139999999999</v>
      </c>
      <c r="BH1074" s="18">
        <v>0.11830120000000001</v>
      </c>
      <c r="BI1074" s="18">
        <v>0.74549140000000003</v>
      </c>
      <c r="BJ1074" s="41">
        <v>0.1015278</v>
      </c>
      <c r="BK1074" s="18">
        <v>0</v>
      </c>
      <c r="BL1074" s="118">
        <f>42.8385104-BL1073-BL1072</f>
        <v>38.838510399999997</v>
      </c>
      <c r="BM1074" s="118">
        <v>0</v>
      </c>
      <c r="BN1074" s="118">
        <v>0</v>
      </c>
      <c r="BO1074" s="103"/>
      <c r="BP1074">
        <f t="shared" si="2738"/>
        <v>0</v>
      </c>
      <c r="BQ1074">
        <f t="shared" si="2738"/>
        <v>0</v>
      </c>
      <c r="BR1074">
        <f t="shared" si="2738"/>
        <v>0</v>
      </c>
      <c r="BS1074">
        <f t="shared" si="2738"/>
        <v>0</v>
      </c>
      <c r="BT1074">
        <f t="shared" si="2738"/>
        <v>0</v>
      </c>
      <c r="BU1074">
        <f t="shared" si="2738"/>
        <v>0</v>
      </c>
      <c r="BV1074">
        <f t="shared" si="2738"/>
        <v>0</v>
      </c>
      <c r="BW1074">
        <f t="shared" si="2738"/>
        <v>0</v>
      </c>
      <c r="BX1074">
        <f t="shared" si="2738"/>
        <v>0</v>
      </c>
      <c r="BY1074">
        <f t="shared" si="2738"/>
        <v>0</v>
      </c>
      <c r="BZ1074">
        <f t="shared" si="2739"/>
        <v>0</v>
      </c>
      <c r="CA1074">
        <f t="shared" si="2739"/>
        <v>0</v>
      </c>
      <c r="CB1074">
        <f t="shared" si="2739"/>
        <v>0</v>
      </c>
      <c r="CC1074">
        <f t="shared" si="2739"/>
        <v>0</v>
      </c>
      <c r="CD1074">
        <f t="shared" si="2739"/>
        <v>0</v>
      </c>
      <c r="CE1074">
        <f t="shared" si="2739"/>
        <v>0</v>
      </c>
      <c r="CF1074">
        <f t="shared" si="2739"/>
        <v>0</v>
      </c>
      <c r="CG1074">
        <f t="shared" si="2739"/>
        <v>0</v>
      </c>
      <c r="CH1074">
        <f t="shared" si="2739"/>
        <v>0</v>
      </c>
      <c r="CI1074">
        <f t="shared" si="2739"/>
        <v>0</v>
      </c>
      <c r="CJ1074">
        <f t="shared" si="2740"/>
        <v>0</v>
      </c>
      <c r="CK1074">
        <f t="shared" si="2740"/>
        <v>0</v>
      </c>
      <c r="CL1074">
        <f t="shared" si="2740"/>
        <v>0</v>
      </c>
      <c r="CM1074">
        <f t="shared" si="2740"/>
        <v>0</v>
      </c>
      <c r="CN1074">
        <f t="shared" si="2740"/>
        <v>0</v>
      </c>
      <c r="CO1074">
        <f t="shared" si="2740"/>
        <v>0</v>
      </c>
      <c r="CP1074">
        <f t="shared" si="2740"/>
        <v>0</v>
      </c>
      <c r="CQ1074">
        <f t="shared" si="2740"/>
        <v>0</v>
      </c>
      <c r="CR1074">
        <f t="shared" si="2740"/>
        <v>0</v>
      </c>
      <c r="CS1074">
        <f t="shared" si="2740"/>
        <v>0</v>
      </c>
      <c r="CT1074">
        <f t="shared" si="2741"/>
        <v>0</v>
      </c>
      <c r="CU1074">
        <f t="shared" si="2741"/>
        <v>0</v>
      </c>
      <c r="CV1074">
        <f t="shared" si="2741"/>
        <v>0</v>
      </c>
      <c r="CW1074">
        <f t="shared" si="2741"/>
        <v>0</v>
      </c>
      <c r="CX1074">
        <f t="shared" si="2741"/>
        <v>0</v>
      </c>
      <c r="CY1074">
        <f t="shared" si="2741"/>
        <v>0</v>
      </c>
      <c r="CZ1074">
        <f t="shared" si="2741"/>
        <v>0</v>
      </c>
      <c r="DA1074">
        <f t="shared" si="2741"/>
        <v>0</v>
      </c>
      <c r="DB1074">
        <f t="shared" si="2741"/>
        <v>0</v>
      </c>
      <c r="DC1074">
        <f t="shared" si="2741"/>
        <v>0</v>
      </c>
      <c r="DD1074">
        <f t="shared" si="2742"/>
        <v>0</v>
      </c>
      <c r="DE1074">
        <f t="shared" si="2742"/>
        <v>0</v>
      </c>
      <c r="DF1074">
        <f t="shared" si="2742"/>
        <v>0</v>
      </c>
      <c r="DG1074">
        <f t="shared" si="2742"/>
        <v>0</v>
      </c>
      <c r="DH1074">
        <f t="shared" si="2742"/>
        <v>0</v>
      </c>
      <c r="DI1074">
        <f t="shared" si="2742"/>
        <v>0</v>
      </c>
      <c r="DJ1074">
        <f t="shared" si="2742"/>
        <v>0</v>
      </c>
      <c r="DK1074">
        <f t="shared" si="2742"/>
        <v>0</v>
      </c>
      <c r="DL1074">
        <f t="shared" si="2742"/>
        <v>0</v>
      </c>
      <c r="DM1074">
        <f t="shared" si="2742"/>
        <v>0</v>
      </c>
      <c r="DN1074">
        <f t="shared" si="2743"/>
        <v>0</v>
      </c>
      <c r="DO1074">
        <f t="shared" si="2743"/>
        <v>0</v>
      </c>
      <c r="DP1074">
        <f t="shared" si="2743"/>
        <v>0</v>
      </c>
      <c r="DQ1074">
        <f t="shared" si="2743"/>
        <v>0</v>
      </c>
      <c r="DR1074">
        <f t="shared" si="2743"/>
        <v>0</v>
      </c>
      <c r="DS1074">
        <f t="shared" si="2743"/>
        <v>0</v>
      </c>
      <c r="DT1074">
        <f t="shared" si="2743"/>
        <v>0</v>
      </c>
      <c r="DU1074">
        <f t="shared" si="2743"/>
        <v>0</v>
      </c>
      <c r="DV1074">
        <f t="shared" si="2743"/>
        <v>0</v>
      </c>
      <c r="DW1074">
        <f t="shared" si="2743"/>
        <v>0</v>
      </c>
      <c r="DX1074">
        <f t="shared" si="2744"/>
        <v>0</v>
      </c>
      <c r="DY1074">
        <f t="shared" si="2744"/>
        <v>0</v>
      </c>
      <c r="DZ1074">
        <f t="shared" si="2744"/>
        <v>0</v>
      </c>
    </row>
    <row r="1075" spans="1:130">
      <c r="A1075" s="106"/>
      <c r="B1075" s="19" t="s">
        <v>205</v>
      </c>
      <c r="C1075" s="97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  <c r="AD1075" s="18"/>
      <c r="AE1075" s="18"/>
      <c r="AF1075" s="18"/>
      <c r="AG1075" s="18"/>
      <c r="AH1075" s="18"/>
      <c r="AI1075" s="18">
        <v>0</v>
      </c>
      <c r="AJ1075" s="18">
        <v>0</v>
      </c>
      <c r="AK1075" s="18">
        <v>0</v>
      </c>
      <c r="AL1075" s="18">
        <v>2.339</v>
      </c>
      <c r="AM1075" s="18">
        <v>27.911999999999999</v>
      </c>
      <c r="AN1075" s="18">
        <v>76.444000000000003</v>
      </c>
      <c r="AO1075" s="18">
        <v>89.95</v>
      </c>
      <c r="AP1075" s="18">
        <v>79.615000000000009</v>
      </c>
      <c r="AQ1075" s="18">
        <v>75.150000000000006</v>
      </c>
      <c r="AR1075" s="18">
        <v>72.62738370000001</v>
      </c>
      <c r="AS1075" s="18">
        <v>53.737400000000001</v>
      </c>
      <c r="AT1075" s="18">
        <v>35.868369100000002</v>
      </c>
      <c r="AU1075" s="18">
        <v>5.8948479000000003</v>
      </c>
      <c r="AV1075" s="18">
        <v>4.2439999999999998</v>
      </c>
      <c r="AW1075" s="18">
        <v>3.4400900999999999</v>
      </c>
      <c r="AX1075" s="18">
        <v>0.18042900000000001</v>
      </c>
      <c r="AY1075" s="18">
        <v>0</v>
      </c>
      <c r="AZ1075" s="18">
        <v>0</v>
      </c>
      <c r="BA1075" s="18">
        <v>0</v>
      </c>
      <c r="BB1075" s="18">
        <v>363.78800000000001</v>
      </c>
      <c r="BC1075" s="18">
        <v>299.31700000000001</v>
      </c>
      <c r="BD1075" s="18">
        <v>18.39</v>
      </c>
      <c r="BE1075" s="25">
        <v>0</v>
      </c>
      <c r="BF1075" s="18">
        <v>0</v>
      </c>
      <c r="BG1075" s="18">
        <v>0</v>
      </c>
      <c r="BH1075" s="18">
        <v>0</v>
      </c>
      <c r="BI1075" s="18">
        <v>0</v>
      </c>
      <c r="BJ1075" s="18">
        <v>0</v>
      </c>
      <c r="BK1075" s="18">
        <v>0</v>
      </c>
      <c r="BL1075" s="18">
        <v>0</v>
      </c>
      <c r="BM1075" s="18">
        <v>0</v>
      </c>
      <c r="BN1075" s="118">
        <v>0</v>
      </c>
      <c r="BO1075" s="103"/>
      <c r="BP1075">
        <f t="shared" si="2738"/>
        <v>0</v>
      </c>
      <c r="BQ1075">
        <f t="shared" si="2738"/>
        <v>0</v>
      </c>
      <c r="BR1075">
        <f t="shared" si="2738"/>
        <v>0</v>
      </c>
      <c r="BS1075">
        <f t="shared" si="2738"/>
        <v>0</v>
      </c>
      <c r="BT1075">
        <f t="shared" si="2738"/>
        <v>0</v>
      </c>
      <c r="BU1075">
        <f t="shared" si="2738"/>
        <v>0</v>
      </c>
      <c r="BV1075">
        <f t="shared" si="2738"/>
        <v>0</v>
      </c>
      <c r="BW1075">
        <f t="shared" si="2738"/>
        <v>0</v>
      </c>
      <c r="BX1075">
        <f t="shared" si="2738"/>
        <v>0</v>
      </c>
      <c r="BY1075">
        <f t="shared" si="2738"/>
        <v>0</v>
      </c>
      <c r="BZ1075">
        <f t="shared" si="2739"/>
        <v>0</v>
      </c>
      <c r="CA1075">
        <f t="shared" si="2739"/>
        <v>0</v>
      </c>
      <c r="CB1075">
        <f t="shared" si="2739"/>
        <v>0</v>
      </c>
      <c r="CC1075">
        <f t="shared" si="2739"/>
        <v>0</v>
      </c>
      <c r="CD1075">
        <f t="shared" si="2739"/>
        <v>0</v>
      </c>
      <c r="CE1075">
        <f t="shared" si="2739"/>
        <v>0</v>
      </c>
      <c r="CF1075">
        <f t="shared" si="2739"/>
        <v>0</v>
      </c>
      <c r="CG1075">
        <f t="shared" si="2739"/>
        <v>0</v>
      </c>
      <c r="CH1075">
        <f t="shared" si="2739"/>
        <v>0</v>
      </c>
      <c r="CI1075">
        <f t="shared" si="2739"/>
        <v>0</v>
      </c>
      <c r="CJ1075">
        <f t="shared" si="2740"/>
        <v>0</v>
      </c>
      <c r="CK1075">
        <f t="shared" si="2740"/>
        <v>0</v>
      </c>
      <c r="CL1075">
        <f t="shared" si="2740"/>
        <v>0</v>
      </c>
      <c r="CM1075">
        <f t="shared" si="2740"/>
        <v>0</v>
      </c>
      <c r="CN1075">
        <f t="shared" si="2740"/>
        <v>0</v>
      </c>
      <c r="CO1075">
        <f t="shared" si="2740"/>
        <v>0</v>
      </c>
      <c r="CP1075">
        <f t="shared" si="2740"/>
        <v>0</v>
      </c>
      <c r="CQ1075">
        <f t="shared" si="2740"/>
        <v>0</v>
      </c>
      <c r="CR1075">
        <f t="shared" si="2740"/>
        <v>0</v>
      </c>
      <c r="CS1075">
        <f t="shared" si="2740"/>
        <v>0</v>
      </c>
      <c r="CT1075">
        <f t="shared" si="2741"/>
        <v>0</v>
      </c>
      <c r="CU1075">
        <f t="shared" si="2741"/>
        <v>0</v>
      </c>
      <c r="CV1075">
        <f t="shared" si="2741"/>
        <v>0</v>
      </c>
      <c r="CW1075">
        <f t="shared" si="2741"/>
        <v>0</v>
      </c>
      <c r="CX1075">
        <f t="shared" si="2741"/>
        <v>0</v>
      </c>
      <c r="CY1075">
        <f t="shared" si="2741"/>
        <v>0</v>
      </c>
      <c r="CZ1075">
        <f t="shared" si="2741"/>
        <v>0</v>
      </c>
      <c r="DA1075">
        <f t="shared" si="2741"/>
        <v>0</v>
      </c>
      <c r="DB1075">
        <f t="shared" si="2741"/>
        <v>0</v>
      </c>
      <c r="DC1075">
        <f t="shared" si="2741"/>
        <v>0</v>
      </c>
      <c r="DD1075">
        <f t="shared" si="2742"/>
        <v>0</v>
      </c>
      <c r="DE1075">
        <f t="shared" si="2742"/>
        <v>0</v>
      </c>
      <c r="DF1075">
        <f t="shared" si="2742"/>
        <v>0</v>
      </c>
      <c r="DG1075">
        <f t="shared" si="2742"/>
        <v>0</v>
      </c>
      <c r="DH1075">
        <f t="shared" si="2742"/>
        <v>0</v>
      </c>
      <c r="DI1075">
        <f t="shared" si="2742"/>
        <v>0</v>
      </c>
      <c r="DJ1075">
        <f t="shared" si="2742"/>
        <v>0</v>
      </c>
      <c r="DK1075">
        <f t="shared" si="2742"/>
        <v>0</v>
      </c>
      <c r="DL1075">
        <f t="shared" si="2742"/>
        <v>0</v>
      </c>
      <c r="DM1075">
        <f t="shared" si="2742"/>
        <v>0</v>
      </c>
      <c r="DN1075">
        <f t="shared" si="2743"/>
        <v>0</v>
      </c>
      <c r="DO1075">
        <f t="shared" si="2743"/>
        <v>0</v>
      </c>
      <c r="DP1075">
        <f t="shared" si="2743"/>
        <v>0</v>
      </c>
      <c r="DQ1075">
        <f t="shared" si="2743"/>
        <v>0</v>
      </c>
      <c r="DR1075">
        <f t="shared" si="2743"/>
        <v>0</v>
      </c>
      <c r="DS1075">
        <f t="shared" si="2743"/>
        <v>0</v>
      </c>
      <c r="DT1075">
        <f t="shared" si="2743"/>
        <v>0</v>
      </c>
      <c r="DU1075">
        <f t="shared" si="2743"/>
        <v>0</v>
      </c>
      <c r="DV1075">
        <f t="shared" si="2743"/>
        <v>0</v>
      </c>
      <c r="DW1075">
        <f t="shared" si="2743"/>
        <v>0</v>
      </c>
      <c r="DX1075">
        <f t="shared" si="2744"/>
        <v>0</v>
      </c>
      <c r="DY1075">
        <f t="shared" si="2744"/>
        <v>0</v>
      </c>
      <c r="DZ1075">
        <f t="shared" si="2744"/>
        <v>0</v>
      </c>
    </row>
    <row r="1076" spans="1:130">
      <c r="A1076" s="106"/>
      <c r="B1076" s="55" t="s">
        <v>210</v>
      </c>
      <c r="C1076" s="97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60">
        <v>10.3</v>
      </c>
      <c r="AN1076" s="160">
        <v>5</v>
      </c>
      <c r="AO1076" s="18"/>
      <c r="AP1076" s="18"/>
      <c r="AQ1076" s="18"/>
      <c r="AR1076" s="18">
        <v>0</v>
      </c>
      <c r="AS1076" s="18">
        <v>0</v>
      </c>
      <c r="AT1076" s="18">
        <v>0</v>
      </c>
      <c r="AU1076" s="18">
        <v>0</v>
      </c>
      <c r="AV1076" s="34">
        <f>24/3</f>
        <v>8</v>
      </c>
      <c r="AW1076" s="18">
        <v>0</v>
      </c>
      <c r="AX1076" s="18">
        <v>0</v>
      </c>
      <c r="AY1076" s="18">
        <v>0</v>
      </c>
      <c r="AZ1076" s="18">
        <v>0</v>
      </c>
      <c r="BA1076" s="18">
        <v>0</v>
      </c>
      <c r="BB1076" s="18">
        <v>0</v>
      </c>
      <c r="BC1076" s="18">
        <v>0</v>
      </c>
      <c r="BD1076" s="18">
        <v>0</v>
      </c>
      <c r="BE1076" s="25">
        <v>0</v>
      </c>
      <c r="BF1076" s="18">
        <v>0</v>
      </c>
      <c r="BG1076" s="18">
        <v>0</v>
      </c>
      <c r="BH1076" s="18">
        <v>0</v>
      </c>
      <c r="BI1076" s="18">
        <v>0</v>
      </c>
      <c r="BJ1076" s="18">
        <v>0</v>
      </c>
      <c r="BK1076" s="18">
        <v>0</v>
      </c>
      <c r="BL1076" s="18">
        <v>0</v>
      </c>
      <c r="BM1076" s="18">
        <v>0</v>
      </c>
      <c r="BN1076" s="18">
        <v>0</v>
      </c>
      <c r="BO1076" s="103"/>
      <c r="BP1076">
        <f t="shared" si="2738"/>
        <v>0</v>
      </c>
      <c r="BQ1076">
        <f t="shared" si="2738"/>
        <v>0</v>
      </c>
      <c r="BR1076">
        <f t="shared" si="2738"/>
        <v>0</v>
      </c>
      <c r="BS1076">
        <f t="shared" si="2738"/>
        <v>0</v>
      </c>
      <c r="BT1076">
        <f t="shared" si="2738"/>
        <v>0</v>
      </c>
      <c r="BU1076">
        <f t="shared" si="2738"/>
        <v>0</v>
      </c>
      <c r="BV1076">
        <f t="shared" si="2738"/>
        <v>0</v>
      </c>
      <c r="BW1076">
        <f t="shared" si="2738"/>
        <v>0</v>
      </c>
      <c r="BX1076">
        <f t="shared" si="2738"/>
        <v>0</v>
      </c>
      <c r="BY1076">
        <f t="shared" si="2738"/>
        <v>0</v>
      </c>
      <c r="BZ1076">
        <f t="shared" si="2739"/>
        <v>0</v>
      </c>
      <c r="CA1076">
        <f t="shared" si="2739"/>
        <v>0</v>
      </c>
      <c r="CB1076">
        <f t="shared" si="2739"/>
        <v>0</v>
      </c>
      <c r="CC1076">
        <f t="shared" si="2739"/>
        <v>0</v>
      </c>
      <c r="CD1076">
        <f t="shared" si="2739"/>
        <v>0</v>
      </c>
      <c r="CE1076">
        <f t="shared" si="2739"/>
        <v>0</v>
      </c>
      <c r="CF1076">
        <f t="shared" si="2739"/>
        <v>0</v>
      </c>
      <c r="CG1076">
        <f t="shared" si="2739"/>
        <v>0</v>
      </c>
      <c r="CH1076">
        <f t="shared" si="2739"/>
        <v>0</v>
      </c>
      <c r="CI1076">
        <f t="shared" si="2739"/>
        <v>0</v>
      </c>
      <c r="CJ1076">
        <f t="shared" si="2740"/>
        <v>0</v>
      </c>
      <c r="CK1076">
        <f t="shared" si="2740"/>
        <v>0</v>
      </c>
      <c r="CL1076">
        <f t="shared" si="2740"/>
        <v>0</v>
      </c>
      <c r="CM1076">
        <f t="shared" si="2740"/>
        <v>0</v>
      </c>
      <c r="CN1076">
        <f t="shared" si="2740"/>
        <v>0</v>
      </c>
      <c r="CO1076">
        <f t="shared" si="2740"/>
        <v>0</v>
      </c>
      <c r="CP1076">
        <f t="shared" si="2740"/>
        <v>0</v>
      </c>
      <c r="CQ1076">
        <f t="shared" si="2740"/>
        <v>0</v>
      </c>
      <c r="CR1076">
        <f t="shared" si="2740"/>
        <v>0</v>
      </c>
      <c r="CS1076">
        <f t="shared" si="2740"/>
        <v>0</v>
      </c>
      <c r="CT1076">
        <f t="shared" si="2741"/>
        <v>0</v>
      </c>
      <c r="CU1076">
        <f t="shared" si="2741"/>
        <v>0</v>
      </c>
      <c r="CV1076">
        <f t="shared" si="2741"/>
        <v>0</v>
      </c>
      <c r="CW1076">
        <f t="shared" si="2741"/>
        <v>0</v>
      </c>
      <c r="CX1076">
        <f t="shared" si="2741"/>
        <v>0</v>
      </c>
      <c r="CY1076">
        <f t="shared" si="2741"/>
        <v>0</v>
      </c>
      <c r="CZ1076">
        <f t="shared" si="2741"/>
        <v>0</v>
      </c>
      <c r="DA1076">
        <f t="shared" si="2741"/>
        <v>0</v>
      </c>
      <c r="DB1076">
        <f t="shared" si="2741"/>
        <v>0</v>
      </c>
      <c r="DC1076">
        <f t="shared" si="2741"/>
        <v>0</v>
      </c>
      <c r="DD1076">
        <f t="shared" si="2742"/>
        <v>0</v>
      </c>
      <c r="DE1076">
        <f t="shared" si="2742"/>
        <v>0</v>
      </c>
      <c r="DF1076">
        <f t="shared" si="2742"/>
        <v>0</v>
      </c>
      <c r="DG1076">
        <f t="shared" si="2742"/>
        <v>0</v>
      </c>
      <c r="DH1076">
        <f t="shared" si="2742"/>
        <v>0</v>
      </c>
      <c r="DI1076">
        <f t="shared" si="2742"/>
        <v>0</v>
      </c>
      <c r="DJ1076">
        <f t="shared" si="2742"/>
        <v>0</v>
      </c>
      <c r="DK1076">
        <f t="shared" si="2742"/>
        <v>0</v>
      </c>
      <c r="DL1076">
        <f t="shared" si="2742"/>
        <v>0</v>
      </c>
      <c r="DM1076">
        <f t="shared" si="2742"/>
        <v>0</v>
      </c>
      <c r="DN1076">
        <f t="shared" si="2743"/>
        <v>0</v>
      </c>
      <c r="DO1076">
        <f t="shared" si="2743"/>
        <v>0</v>
      </c>
      <c r="DP1076">
        <f t="shared" si="2743"/>
        <v>0</v>
      </c>
      <c r="DQ1076">
        <f t="shared" si="2743"/>
        <v>0</v>
      </c>
      <c r="DR1076">
        <f t="shared" si="2743"/>
        <v>0</v>
      </c>
      <c r="DS1076">
        <f t="shared" si="2743"/>
        <v>0</v>
      </c>
      <c r="DT1076">
        <f t="shared" si="2743"/>
        <v>0</v>
      </c>
      <c r="DU1076">
        <f t="shared" si="2743"/>
        <v>0</v>
      </c>
      <c r="DV1076">
        <f t="shared" si="2743"/>
        <v>0</v>
      </c>
      <c r="DW1076">
        <f t="shared" si="2743"/>
        <v>0</v>
      </c>
      <c r="DX1076">
        <f t="shared" si="2744"/>
        <v>0</v>
      </c>
      <c r="DY1076">
        <f t="shared" si="2744"/>
        <v>0</v>
      </c>
      <c r="DZ1076">
        <f t="shared" si="2744"/>
        <v>0</v>
      </c>
    </row>
    <row r="1077" spans="1:130" ht="15.75">
      <c r="A1077" s="106"/>
      <c r="B1077" s="45"/>
      <c r="C1077" s="97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34"/>
      <c r="AX1077" s="34"/>
      <c r="AY1077" s="34"/>
      <c r="AZ1077" s="34"/>
      <c r="BA1077" s="34"/>
      <c r="BB1077" s="34"/>
      <c r="BC1077" s="34"/>
      <c r="BD1077" s="34"/>
      <c r="BE1077" s="43"/>
      <c r="BF1077" s="18"/>
      <c r="BG1077" s="34"/>
      <c r="BH1077" s="118"/>
      <c r="BI1077" s="118"/>
      <c r="BJ1077" s="118"/>
      <c r="BK1077" s="118"/>
      <c r="BL1077" s="18"/>
      <c r="BM1077" s="118"/>
      <c r="BN1077" s="2"/>
      <c r="BO1077" s="103"/>
    </row>
    <row r="1078" spans="1:130">
      <c r="A1078" s="105">
        <f>IF(LEFT(B1078,1)&lt;&gt;"",IF(LEFT(B1078,1)&lt;&gt;" ",COUNT($A$66:A1077)+1,""),"")</f>
        <v>139</v>
      </c>
      <c r="B1078" s="54" t="s">
        <v>142</v>
      </c>
      <c r="C1078" s="97">
        <v>4</v>
      </c>
      <c r="D1078" s="18"/>
      <c r="E1078" s="22">
        <f>SUM(E1079:E1085)</f>
        <v>0</v>
      </c>
      <c r="F1078" s="22">
        <f t="shared" ref="F1078:BN1078" si="2745">SUM(F1079:F1085)</f>
        <v>0</v>
      </c>
      <c r="G1078" s="22">
        <f t="shared" si="2745"/>
        <v>0</v>
      </c>
      <c r="H1078" s="22">
        <f t="shared" si="2745"/>
        <v>0</v>
      </c>
      <c r="I1078" s="22">
        <f t="shared" si="2745"/>
        <v>0</v>
      </c>
      <c r="J1078" s="22">
        <f t="shared" si="2745"/>
        <v>0</v>
      </c>
      <c r="K1078" s="22">
        <f t="shared" si="2745"/>
        <v>0</v>
      </c>
      <c r="L1078" s="22">
        <f t="shared" si="2745"/>
        <v>0</v>
      </c>
      <c r="M1078" s="22">
        <f t="shared" si="2745"/>
        <v>0</v>
      </c>
      <c r="N1078" s="22">
        <f t="shared" si="2745"/>
        <v>0</v>
      </c>
      <c r="O1078" s="22">
        <f t="shared" si="2745"/>
        <v>2.2613377999999997</v>
      </c>
      <c r="P1078" s="22">
        <f t="shared" si="2745"/>
        <v>72.710273700000002</v>
      </c>
      <c r="Q1078" s="22">
        <f t="shared" si="2745"/>
        <v>151.9642078</v>
      </c>
      <c r="R1078" s="22">
        <f t="shared" si="2745"/>
        <v>219.88133630000002</v>
      </c>
      <c r="S1078" s="22">
        <f t="shared" si="2745"/>
        <v>304.99563159999997</v>
      </c>
      <c r="T1078" s="22">
        <f t="shared" si="2745"/>
        <v>495.19670320000006</v>
      </c>
      <c r="U1078" s="22">
        <f t="shared" si="2745"/>
        <v>842.78956310000012</v>
      </c>
      <c r="V1078" s="22">
        <f t="shared" si="2745"/>
        <v>1359.9581694000001</v>
      </c>
      <c r="W1078" s="22">
        <f t="shared" si="2745"/>
        <v>1413.0776738</v>
      </c>
      <c r="X1078" s="22">
        <f t="shared" si="2745"/>
        <v>2060.8411493000003</v>
      </c>
      <c r="Y1078" s="22">
        <f t="shared" si="2745"/>
        <v>2322.9835285999998</v>
      </c>
      <c r="Z1078" s="22">
        <f t="shared" si="2745"/>
        <v>2622.6136548000004</v>
      </c>
      <c r="AA1078" s="22">
        <f t="shared" si="2745"/>
        <v>3172.8029289000001</v>
      </c>
      <c r="AB1078" s="22">
        <f t="shared" si="2745"/>
        <v>3538.0645476999998</v>
      </c>
      <c r="AC1078" s="22">
        <f t="shared" si="2745"/>
        <v>5334.9295583310304</v>
      </c>
      <c r="AD1078" s="22">
        <f t="shared" si="2745"/>
        <v>1412.641733489301</v>
      </c>
      <c r="AE1078" s="22">
        <f t="shared" si="2745"/>
        <v>769.96892790000015</v>
      </c>
      <c r="AF1078" s="22">
        <f t="shared" si="2745"/>
        <v>1189.8806829999999</v>
      </c>
      <c r="AG1078" s="22">
        <f t="shared" si="2745"/>
        <v>1174.2814888</v>
      </c>
      <c r="AH1078" s="22">
        <f t="shared" si="2745"/>
        <v>1696.1456840000001</v>
      </c>
      <c r="AI1078" s="22">
        <f t="shared" si="2745"/>
        <v>1670.0743531000001</v>
      </c>
      <c r="AJ1078" s="22">
        <f t="shared" si="2745"/>
        <v>2647.4280011000005</v>
      </c>
      <c r="AK1078" s="22">
        <f t="shared" si="2745"/>
        <v>2089.7797380000002</v>
      </c>
      <c r="AL1078" s="22">
        <f t="shared" si="2745"/>
        <v>2179.7551247000001</v>
      </c>
      <c r="AM1078" s="22">
        <f t="shared" si="2745"/>
        <v>2538.0027893000001</v>
      </c>
      <c r="AN1078" s="22">
        <f t="shared" si="2745"/>
        <v>2696.4558172704678</v>
      </c>
      <c r="AO1078" s="22">
        <f t="shared" si="2745"/>
        <v>4567.326867007313</v>
      </c>
      <c r="AP1078" s="22">
        <f t="shared" si="2745"/>
        <v>2114.4767625470022</v>
      </c>
      <c r="AQ1078" s="22">
        <f t="shared" si="2745"/>
        <v>2167.9882995444868</v>
      </c>
      <c r="AR1078" s="22">
        <f t="shared" si="2745"/>
        <v>2072.9546571922065</v>
      </c>
      <c r="AS1078" s="22">
        <f t="shared" si="2745"/>
        <v>1317.6095237784716</v>
      </c>
      <c r="AT1078" s="22">
        <f t="shared" si="2745"/>
        <v>1341.6356814623</v>
      </c>
      <c r="AU1078" s="22">
        <f t="shared" si="2745"/>
        <v>1499.7035028</v>
      </c>
      <c r="AV1078" s="22">
        <f t="shared" si="2745"/>
        <v>1671.1778789</v>
      </c>
      <c r="AW1078" s="22">
        <f t="shared" si="2745"/>
        <v>1387.6529164000001</v>
      </c>
      <c r="AX1078" s="22">
        <f t="shared" si="2745"/>
        <v>1345.2395675</v>
      </c>
      <c r="AY1078" s="22">
        <f t="shared" si="2745"/>
        <v>1073.0161989000001</v>
      </c>
      <c r="AZ1078" s="22">
        <f t="shared" si="2745"/>
        <v>1284.1065488000002</v>
      </c>
      <c r="BA1078" s="22">
        <f t="shared" si="2745"/>
        <v>1362.4294446000001</v>
      </c>
      <c r="BB1078" s="22">
        <f t="shared" si="2745"/>
        <v>1403.8648918000001</v>
      </c>
      <c r="BC1078" s="22">
        <f t="shared" si="2745"/>
        <v>1468.1586829000003</v>
      </c>
      <c r="BD1078" s="22">
        <f t="shared" si="2745"/>
        <v>1490.7589455</v>
      </c>
      <c r="BE1078" s="22">
        <f t="shared" si="2745"/>
        <v>1346.0652632000001</v>
      </c>
      <c r="BF1078" s="22">
        <f t="shared" si="2745"/>
        <v>1248.4358984999999</v>
      </c>
      <c r="BG1078" s="22">
        <f t="shared" si="2745"/>
        <v>2691.8691994999999</v>
      </c>
      <c r="BH1078" s="22">
        <f t="shared" si="2745"/>
        <v>2986.3497541999996</v>
      </c>
      <c r="BI1078" s="22">
        <f t="shared" si="2745"/>
        <v>3855.3659249999996</v>
      </c>
      <c r="BJ1078" s="22">
        <f t="shared" si="2745"/>
        <v>4354.9101165000002</v>
      </c>
      <c r="BK1078" s="22">
        <f t="shared" si="2745"/>
        <v>5193.0186955999998</v>
      </c>
      <c r="BL1078" s="22">
        <f t="shared" si="2745"/>
        <v>6395.3060166000005</v>
      </c>
      <c r="BM1078" s="22">
        <f t="shared" si="2745"/>
        <v>6683.6597388</v>
      </c>
      <c r="BN1078" s="22">
        <f t="shared" si="2745"/>
        <v>5800</v>
      </c>
      <c r="BO1078" s="103"/>
      <c r="BP1078">
        <f t="shared" ref="BP1078:CU1078" si="2746">IF($C1078&lt;&gt;"",IF(D1078&gt;0,1,0),0)</f>
        <v>0</v>
      </c>
      <c r="BQ1078">
        <f t="shared" si="2746"/>
        <v>0</v>
      </c>
      <c r="BR1078">
        <f t="shared" si="2746"/>
        <v>0</v>
      </c>
      <c r="BS1078">
        <f t="shared" si="2746"/>
        <v>0</v>
      </c>
      <c r="BT1078">
        <f t="shared" si="2746"/>
        <v>0</v>
      </c>
      <c r="BU1078">
        <f t="shared" si="2746"/>
        <v>0</v>
      </c>
      <c r="BV1078">
        <f t="shared" si="2746"/>
        <v>0</v>
      </c>
      <c r="BW1078">
        <f t="shared" si="2746"/>
        <v>0</v>
      </c>
      <c r="BX1078">
        <f t="shared" si="2746"/>
        <v>0</v>
      </c>
      <c r="BY1078">
        <f t="shared" si="2746"/>
        <v>0</v>
      </c>
      <c r="BZ1078">
        <f t="shared" si="2746"/>
        <v>0</v>
      </c>
      <c r="CA1078">
        <f t="shared" si="2746"/>
        <v>1</v>
      </c>
      <c r="CB1078">
        <f t="shared" si="2746"/>
        <v>1</v>
      </c>
      <c r="CC1078">
        <f t="shared" si="2746"/>
        <v>1</v>
      </c>
      <c r="CD1078">
        <f t="shared" si="2746"/>
        <v>1</v>
      </c>
      <c r="CE1078">
        <f t="shared" si="2746"/>
        <v>1</v>
      </c>
      <c r="CF1078">
        <f t="shared" si="2746"/>
        <v>1</v>
      </c>
      <c r="CG1078">
        <f t="shared" si="2746"/>
        <v>1</v>
      </c>
      <c r="CH1078">
        <f t="shared" si="2746"/>
        <v>1</v>
      </c>
      <c r="CI1078">
        <f t="shared" si="2746"/>
        <v>1</v>
      </c>
      <c r="CJ1078">
        <f t="shared" si="2746"/>
        <v>1</v>
      </c>
      <c r="CK1078">
        <f t="shared" si="2746"/>
        <v>1</v>
      </c>
      <c r="CL1078">
        <f t="shared" si="2746"/>
        <v>1</v>
      </c>
      <c r="CM1078">
        <f t="shared" si="2746"/>
        <v>1</v>
      </c>
      <c r="CN1078">
        <f t="shared" si="2746"/>
        <v>1</v>
      </c>
      <c r="CO1078">
        <f t="shared" si="2746"/>
        <v>1</v>
      </c>
      <c r="CP1078">
        <f t="shared" si="2746"/>
        <v>1</v>
      </c>
      <c r="CQ1078">
        <f t="shared" si="2746"/>
        <v>1</v>
      </c>
      <c r="CR1078">
        <f t="shared" si="2746"/>
        <v>1</v>
      </c>
      <c r="CS1078">
        <f t="shared" si="2746"/>
        <v>1</v>
      </c>
      <c r="CT1078">
        <f t="shared" si="2746"/>
        <v>1</v>
      </c>
      <c r="CU1078">
        <f t="shared" si="2746"/>
        <v>1</v>
      </c>
      <c r="CV1078">
        <f t="shared" ref="CV1078:DZ1078" si="2747">IF($C1078&lt;&gt;"",IF(AJ1078&gt;0,1,0),0)</f>
        <v>1</v>
      </c>
      <c r="CW1078">
        <f t="shared" si="2747"/>
        <v>1</v>
      </c>
      <c r="CX1078">
        <f t="shared" si="2747"/>
        <v>1</v>
      </c>
      <c r="CY1078">
        <f t="shared" si="2747"/>
        <v>1</v>
      </c>
      <c r="CZ1078">
        <f t="shared" si="2747"/>
        <v>1</v>
      </c>
      <c r="DA1078">
        <f t="shared" si="2747"/>
        <v>1</v>
      </c>
      <c r="DB1078">
        <f t="shared" si="2747"/>
        <v>1</v>
      </c>
      <c r="DC1078">
        <f t="shared" si="2747"/>
        <v>1</v>
      </c>
      <c r="DD1078">
        <f t="shared" si="2747"/>
        <v>1</v>
      </c>
      <c r="DE1078">
        <f t="shared" si="2747"/>
        <v>1</v>
      </c>
      <c r="DF1078">
        <f t="shared" si="2747"/>
        <v>1</v>
      </c>
      <c r="DG1078">
        <f t="shared" si="2747"/>
        <v>1</v>
      </c>
      <c r="DH1078">
        <f t="shared" si="2747"/>
        <v>1</v>
      </c>
      <c r="DI1078">
        <f t="shared" si="2747"/>
        <v>1</v>
      </c>
      <c r="DJ1078">
        <f t="shared" si="2747"/>
        <v>1</v>
      </c>
      <c r="DK1078">
        <f t="shared" si="2747"/>
        <v>1</v>
      </c>
      <c r="DL1078">
        <f t="shared" si="2747"/>
        <v>1</v>
      </c>
      <c r="DM1078">
        <f t="shared" si="2747"/>
        <v>1</v>
      </c>
      <c r="DN1078">
        <f t="shared" si="2747"/>
        <v>1</v>
      </c>
      <c r="DO1078">
        <f t="shared" si="2747"/>
        <v>1</v>
      </c>
      <c r="DP1078">
        <f t="shared" si="2747"/>
        <v>1</v>
      </c>
      <c r="DQ1078">
        <f t="shared" si="2747"/>
        <v>1</v>
      </c>
      <c r="DR1078">
        <f t="shared" si="2747"/>
        <v>1</v>
      </c>
      <c r="DS1078">
        <f t="shared" si="2747"/>
        <v>1</v>
      </c>
      <c r="DT1078">
        <f t="shared" si="2747"/>
        <v>1</v>
      </c>
      <c r="DU1078">
        <f t="shared" si="2747"/>
        <v>1</v>
      </c>
      <c r="DV1078">
        <f t="shared" si="2747"/>
        <v>1</v>
      </c>
      <c r="DW1078">
        <f t="shared" si="2747"/>
        <v>1</v>
      </c>
      <c r="DX1078">
        <f t="shared" si="2747"/>
        <v>1</v>
      </c>
      <c r="DY1078">
        <f t="shared" si="2747"/>
        <v>1</v>
      </c>
      <c r="DZ1078">
        <f t="shared" si="2747"/>
        <v>1</v>
      </c>
    </row>
    <row r="1079" spans="1:130">
      <c r="A1079" s="106"/>
      <c r="B1079" s="24" t="s">
        <v>15</v>
      </c>
      <c r="C1079" s="97"/>
      <c r="D1079" s="18"/>
      <c r="E1079" s="18">
        <v>0</v>
      </c>
      <c r="F1079" s="18">
        <v>0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18">
        <v>0</v>
      </c>
      <c r="N1079" s="18">
        <v>0</v>
      </c>
      <c r="O1079" s="18">
        <v>0</v>
      </c>
      <c r="P1079" s="18">
        <v>0</v>
      </c>
      <c r="Q1079" s="18">
        <v>0</v>
      </c>
      <c r="R1079" s="18">
        <v>0</v>
      </c>
      <c r="S1079" s="18">
        <v>0</v>
      </c>
      <c r="T1079" s="18">
        <v>0</v>
      </c>
      <c r="U1079" s="18">
        <v>0</v>
      </c>
      <c r="V1079" s="18">
        <v>0</v>
      </c>
      <c r="W1079" s="18">
        <v>0</v>
      </c>
      <c r="X1079" s="18">
        <v>0</v>
      </c>
      <c r="Y1079" s="18">
        <v>0</v>
      </c>
      <c r="Z1079" s="18">
        <v>0</v>
      </c>
      <c r="AA1079" s="18">
        <v>0</v>
      </c>
      <c r="AB1079" s="18">
        <v>3</v>
      </c>
      <c r="AC1079" s="18">
        <v>64.865729531031135</v>
      </c>
      <c r="AD1079" s="18">
        <v>78.435715789301113</v>
      </c>
      <c r="AE1079" s="18">
        <v>0</v>
      </c>
      <c r="AF1079" s="18">
        <v>0</v>
      </c>
      <c r="AG1079" s="18">
        <v>0</v>
      </c>
      <c r="AH1079" s="18">
        <v>0</v>
      </c>
      <c r="AI1079" s="18">
        <v>0</v>
      </c>
      <c r="AJ1079" s="18">
        <v>0</v>
      </c>
      <c r="AK1079" s="18">
        <v>0</v>
      </c>
      <c r="AL1079" s="18">
        <v>0</v>
      </c>
      <c r="AM1079" s="18">
        <v>0</v>
      </c>
      <c r="AN1079" s="18">
        <v>0</v>
      </c>
      <c r="AO1079" s="18">
        <v>0</v>
      </c>
      <c r="AP1079" s="18">
        <v>0</v>
      </c>
      <c r="AQ1079" s="18">
        <v>0</v>
      </c>
      <c r="AR1079" s="18">
        <v>0</v>
      </c>
      <c r="AS1079" s="18">
        <v>0</v>
      </c>
      <c r="AT1079" s="18">
        <v>0</v>
      </c>
      <c r="AU1079" s="18">
        <v>0</v>
      </c>
      <c r="AV1079" s="18">
        <v>0</v>
      </c>
      <c r="AW1079" s="18">
        <v>0</v>
      </c>
      <c r="AX1079" s="18">
        <v>0</v>
      </c>
      <c r="AY1079" s="18">
        <v>0</v>
      </c>
      <c r="AZ1079" s="18">
        <v>0</v>
      </c>
      <c r="BA1079" s="18">
        <v>0</v>
      </c>
      <c r="BB1079" s="18">
        <v>0</v>
      </c>
      <c r="BC1079" s="18">
        <v>0</v>
      </c>
      <c r="BD1079" s="18">
        <v>0</v>
      </c>
      <c r="BE1079" s="25">
        <v>0</v>
      </c>
      <c r="BF1079" s="18">
        <v>0</v>
      </c>
      <c r="BG1079" s="18">
        <v>0</v>
      </c>
      <c r="BH1079" s="18">
        <v>0</v>
      </c>
      <c r="BI1079" s="118">
        <v>0</v>
      </c>
      <c r="BJ1079" s="118">
        <v>0</v>
      </c>
      <c r="BK1079" s="118">
        <v>0</v>
      </c>
      <c r="BL1079" s="118">
        <v>0</v>
      </c>
      <c r="BM1079" s="118">
        <v>0</v>
      </c>
      <c r="BN1079" s="118">
        <v>0</v>
      </c>
      <c r="BO1079" s="103"/>
      <c r="BP1079">
        <f t="shared" ref="BP1079:BY1085" si="2748">IF($C1079&lt;&gt;"",IF(D1079&gt;0,1,0),0)</f>
        <v>0</v>
      </c>
      <c r="BQ1079">
        <f t="shared" si="2748"/>
        <v>0</v>
      </c>
      <c r="BR1079">
        <f t="shared" si="2748"/>
        <v>0</v>
      </c>
      <c r="BS1079">
        <f t="shared" si="2748"/>
        <v>0</v>
      </c>
      <c r="BT1079">
        <f t="shared" si="2748"/>
        <v>0</v>
      </c>
      <c r="BU1079">
        <f t="shared" si="2748"/>
        <v>0</v>
      </c>
      <c r="BV1079">
        <f t="shared" si="2748"/>
        <v>0</v>
      </c>
      <c r="BW1079">
        <f t="shared" si="2748"/>
        <v>0</v>
      </c>
      <c r="BX1079">
        <f t="shared" si="2748"/>
        <v>0</v>
      </c>
      <c r="BY1079">
        <f t="shared" si="2748"/>
        <v>0</v>
      </c>
      <c r="BZ1079">
        <f t="shared" ref="BZ1079:CI1085" si="2749">IF($C1079&lt;&gt;"",IF(N1079&gt;0,1,0),0)</f>
        <v>0</v>
      </c>
      <c r="CA1079">
        <f t="shared" si="2749"/>
        <v>0</v>
      </c>
      <c r="CB1079">
        <f t="shared" si="2749"/>
        <v>0</v>
      </c>
      <c r="CC1079">
        <f t="shared" si="2749"/>
        <v>0</v>
      </c>
      <c r="CD1079">
        <f t="shared" si="2749"/>
        <v>0</v>
      </c>
      <c r="CE1079">
        <f t="shared" si="2749"/>
        <v>0</v>
      </c>
      <c r="CF1079">
        <f t="shared" si="2749"/>
        <v>0</v>
      </c>
      <c r="CG1079">
        <f t="shared" si="2749"/>
        <v>0</v>
      </c>
      <c r="CH1079">
        <f t="shared" si="2749"/>
        <v>0</v>
      </c>
      <c r="CI1079">
        <f t="shared" si="2749"/>
        <v>0</v>
      </c>
      <c r="CJ1079">
        <f t="shared" ref="CJ1079:CS1085" si="2750">IF($C1079&lt;&gt;"",IF(X1079&gt;0,1,0),0)</f>
        <v>0</v>
      </c>
      <c r="CK1079">
        <f t="shared" si="2750"/>
        <v>0</v>
      </c>
      <c r="CL1079">
        <f t="shared" si="2750"/>
        <v>0</v>
      </c>
      <c r="CM1079">
        <f t="shared" si="2750"/>
        <v>0</v>
      </c>
      <c r="CN1079">
        <f t="shared" si="2750"/>
        <v>0</v>
      </c>
      <c r="CO1079">
        <f t="shared" si="2750"/>
        <v>0</v>
      </c>
      <c r="CP1079">
        <f t="shared" si="2750"/>
        <v>0</v>
      </c>
      <c r="CQ1079">
        <f t="shared" si="2750"/>
        <v>0</v>
      </c>
      <c r="CR1079">
        <f t="shared" si="2750"/>
        <v>0</v>
      </c>
      <c r="CS1079">
        <f t="shared" si="2750"/>
        <v>0</v>
      </c>
      <c r="CT1079">
        <f t="shared" ref="CT1079:DC1085" si="2751">IF($C1079&lt;&gt;"",IF(AH1079&gt;0,1,0),0)</f>
        <v>0</v>
      </c>
      <c r="CU1079">
        <f t="shared" si="2751"/>
        <v>0</v>
      </c>
      <c r="CV1079">
        <f t="shared" si="2751"/>
        <v>0</v>
      </c>
      <c r="CW1079">
        <f t="shared" si="2751"/>
        <v>0</v>
      </c>
      <c r="CX1079">
        <f t="shared" si="2751"/>
        <v>0</v>
      </c>
      <c r="CY1079">
        <f t="shared" si="2751"/>
        <v>0</v>
      </c>
      <c r="CZ1079">
        <f t="shared" si="2751"/>
        <v>0</v>
      </c>
      <c r="DA1079">
        <f t="shared" si="2751"/>
        <v>0</v>
      </c>
      <c r="DB1079">
        <f t="shared" si="2751"/>
        <v>0</v>
      </c>
      <c r="DC1079">
        <f t="shared" si="2751"/>
        <v>0</v>
      </c>
      <c r="DD1079">
        <f t="shared" ref="DD1079:DM1085" si="2752">IF($C1079&lt;&gt;"",IF(AR1079&gt;0,1,0),0)</f>
        <v>0</v>
      </c>
      <c r="DE1079">
        <f t="shared" si="2752"/>
        <v>0</v>
      </c>
      <c r="DF1079">
        <f t="shared" si="2752"/>
        <v>0</v>
      </c>
      <c r="DG1079">
        <f t="shared" si="2752"/>
        <v>0</v>
      </c>
      <c r="DH1079">
        <f t="shared" si="2752"/>
        <v>0</v>
      </c>
      <c r="DI1079">
        <f t="shared" si="2752"/>
        <v>0</v>
      </c>
      <c r="DJ1079">
        <f t="shared" si="2752"/>
        <v>0</v>
      </c>
      <c r="DK1079">
        <f t="shared" si="2752"/>
        <v>0</v>
      </c>
      <c r="DL1079">
        <f t="shared" si="2752"/>
        <v>0</v>
      </c>
      <c r="DM1079">
        <f t="shared" si="2752"/>
        <v>0</v>
      </c>
      <c r="DN1079">
        <f t="shared" ref="DN1079:DW1085" si="2753">IF($C1079&lt;&gt;"",IF(BB1079&gt;0,1,0),0)</f>
        <v>0</v>
      </c>
      <c r="DO1079">
        <f t="shared" si="2753"/>
        <v>0</v>
      </c>
      <c r="DP1079">
        <f t="shared" si="2753"/>
        <v>0</v>
      </c>
      <c r="DQ1079">
        <f t="shared" si="2753"/>
        <v>0</v>
      </c>
      <c r="DR1079">
        <f t="shared" si="2753"/>
        <v>0</v>
      </c>
      <c r="DS1079">
        <f t="shared" si="2753"/>
        <v>0</v>
      </c>
      <c r="DT1079">
        <f t="shared" si="2753"/>
        <v>0</v>
      </c>
      <c r="DU1079">
        <f t="shared" si="2753"/>
        <v>0</v>
      </c>
      <c r="DV1079">
        <f t="shared" si="2753"/>
        <v>0</v>
      </c>
      <c r="DW1079">
        <f t="shared" si="2753"/>
        <v>0</v>
      </c>
      <c r="DX1079">
        <f t="shared" ref="DX1079:DZ1084" si="2754">IF($C1079&lt;&gt;"",IF(BL1078&gt;0,1,0),0)</f>
        <v>0</v>
      </c>
      <c r="DY1079">
        <f t="shared" si="2754"/>
        <v>0</v>
      </c>
      <c r="DZ1079">
        <f t="shared" si="2754"/>
        <v>0</v>
      </c>
    </row>
    <row r="1080" spans="1:130" ht="15.75">
      <c r="A1080" s="106"/>
      <c r="B1080" s="19" t="s">
        <v>2</v>
      </c>
      <c r="C1080" s="97"/>
      <c r="D1080" s="18"/>
      <c r="E1080" s="18">
        <v>0</v>
      </c>
      <c r="F1080" s="18">
        <v>0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18">
        <v>0</v>
      </c>
      <c r="N1080" s="18">
        <v>0</v>
      </c>
      <c r="O1080" s="18">
        <v>0</v>
      </c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41" t="s">
        <v>16</v>
      </c>
      <c r="AC1080" s="41" t="s">
        <v>16</v>
      </c>
      <c r="AD1080" s="18">
        <v>800</v>
      </c>
      <c r="AE1080" s="41" t="s">
        <v>16</v>
      </c>
      <c r="AF1080" s="18">
        <v>341</v>
      </c>
      <c r="AG1080" s="41" t="s">
        <v>16</v>
      </c>
      <c r="AH1080" s="18">
        <v>199</v>
      </c>
      <c r="AI1080" s="41" t="s">
        <v>16</v>
      </c>
      <c r="AJ1080" s="18">
        <v>691</v>
      </c>
      <c r="AK1080" s="18"/>
      <c r="AL1080" s="18"/>
      <c r="AM1080" s="18"/>
      <c r="AN1080" s="41" t="s">
        <v>16</v>
      </c>
      <c r="AO1080" s="18">
        <v>1608</v>
      </c>
      <c r="AP1080" s="18"/>
      <c r="AQ1080" s="41" t="s">
        <v>16</v>
      </c>
      <c r="AR1080" s="18">
        <v>711</v>
      </c>
      <c r="AS1080" s="18"/>
      <c r="AT1080" s="18">
        <v>1245</v>
      </c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41"/>
      <c r="BF1080" s="18"/>
      <c r="BG1080" s="18"/>
      <c r="BH1080" s="2"/>
      <c r="BI1080" s="2"/>
      <c r="BJ1080" s="2"/>
      <c r="BK1080" s="2"/>
      <c r="BL1080" s="2"/>
      <c r="BM1080" s="2"/>
      <c r="BN1080" s="2"/>
      <c r="BO1080" s="103"/>
      <c r="BP1080">
        <f t="shared" si="2748"/>
        <v>0</v>
      </c>
      <c r="BQ1080">
        <f t="shared" si="2748"/>
        <v>0</v>
      </c>
      <c r="BR1080">
        <f t="shared" si="2748"/>
        <v>0</v>
      </c>
      <c r="BS1080">
        <f t="shared" si="2748"/>
        <v>0</v>
      </c>
      <c r="BT1080">
        <f t="shared" si="2748"/>
        <v>0</v>
      </c>
      <c r="BU1080">
        <f t="shared" si="2748"/>
        <v>0</v>
      </c>
      <c r="BV1080">
        <f t="shared" si="2748"/>
        <v>0</v>
      </c>
      <c r="BW1080">
        <f t="shared" si="2748"/>
        <v>0</v>
      </c>
      <c r="BX1080">
        <f t="shared" si="2748"/>
        <v>0</v>
      </c>
      <c r="BY1080">
        <f t="shared" si="2748"/>
        <v>0</v>
      </c>
      <c r="BZ1080">
        <f t="shared" si="2749"/>
        <v>0</v>
      </c>
      <c r="CA1080">
        <f t="shared" si="2749"/>
        <v>0</v>
      </c>
      <c r="CB1080">
        <f t="shared" si="2749"/>
        <v>0</v>
      </c>
      <c r="CC1080">
        <f t="shared" si="2749"/>
        <v>0</v>
      </c>
      <c r="CD1080">
        <f t="shared" si="2749"/>
        <v>0</v>
      </c>
      <c r="CE1080">
        <f t="shared" si="2749"/>
        <v>0</v>
      </c>
      <c r="CF1080">
        <f t="shared" si="2749"/>
        <v>0</v>
      </c>
      <c r="CG1080">
        <f t="shared" si="2749"/>
        <v>0</v>
      </c>
      <c r="CH1080">
        <f t="shared" si="2749"/>
        <v>0</v>
      </c>
      <c r="CI1080">
        <f t="shared" si="2749"/>
        <v>0</v>
      </c>
      <c r="CJ1080">
        <f t="shared" si="2750"/>
        <v>0</v>
      </c>
      <c r="CK1080">
        <f t="shared" si="2750"/>
        <v>0</v>
      </c>
      <c r="CL1080">
        <f t="shared" si="2750"/>
        <v>0</v>
      </c>
      <c r="CM1080">
        <f t="shared" si="2750"/>
        <v>0</v>
      </c>
      <c r="CN1080">
        <f t="shared" si="2750"/>
        <v>0</v>
      </c>
      <c r="CO1080">
        <f t="shared" si="2750"/>
        <v>0</v>
      </c>
      <c r="CP1080">
        <f t="shared" si="2750"/>
        <v>0</v>
      </c>
      <c r="CQ1080">
        <f t="shared" si="2750"/>
        <v>0</v>
      </c>
      <c r="CR1080">
        <f t="shared" si="2750"/>
        <v>0</v>
      </c>
      <c r="CS1080">
        <f t="shared" si="2750"/>
        <v>0</v>
      </c>
      <c r="CT1080">
        <f t="shared" si="2751"/>
        <v>0</v>
      </c>
      <c r="CU1080">
        <f t="shared" si="2751"/>
        <v>0</v>
      </c>
      <c r="CV1080">
        <f t="shared" si="2751"/>
        <v>0</v>
      </c>
      <c r="CW1080">
        <f t="shared" si="2751"/>
        <v>0</v>
      </c>
      <c r="CX1080">
        <f t="shared" si="2751"/>
        <v>0</v>
      </c>
      <c r="CY1080">
        <f t="shared" si="2751"/>
        <v>0</v>
      </c>
      <c r="CZ1080">
        <f t="shared" si="2751"/>
        <v>0</v>
      </c>
      <c r="DA1080">
        <f t="shared" si="2751"/>
        <v>0</v>
      </c>
      <c r="DB1080">
        <f t="shared" si="2751"/>
        <v>0</v>
      </c>
      <c r="DC1080">
        <f t="shared" si="2751"/>
        <v>0</v>
      </c>
      <c r="DD1080">
        <f t="shared" si="2752"/>
        <v>0</v>
      </c>
      <c r="DE1080">
        <f t="shared" si="2752"/>
        <v>0</v>
      </c>
      <c r="DF1080">
        <f t="shared" si="2752"/>
        <v>0</v>
      </c>
      <c r="DG1080">
        <f t="shared" si="2752"/>
        <v>0</v>
      </c>
      <c r="DH1080">
        <f t="shared" si="2752"/>
        <v>0</v>
      </c>
      <c r="DI1080">
        <f t="shared" si="2752"/>
        <v>0</v>
      </c>
      <c r="DJ1080">
        <f t="shared" si="2752"/>
        <v>0</v>
      </c>
      <c r="DK1080">
        <f t="shared" si="2752"/>
        <v>0</v>
      </c>
      <c r="DL1080">
        <f t="shared" si="2752"/>
        <v>0</v>
      </c>
      <c r="DM1080">
        <f t="shared" si="2752"/>
        <v>0</v>
      </c>
      <c r="DN1080">
        <f t="shared" si="2753"/>
        <v>0</v>
      </c>
      <c r="DO1080">
        <f t="shared" si="2753"/>
        <v>0</v>
      </c>
      <c r="DP1080">
        <f t="shared" si="2753"/>
        <v>0</v>
      </c>
      <c r="DQ1080">
        <f t="shared" si="2753"/>
        <v>0</v>
      </c>
      <c r="DR1080">
        <f t="shared" si="2753"/>
        <v>0</v>
      </c>
      <c r="DS1080">
        <f t="shared" si="2753"/>
        <v>0</v>
      </c>
      <c r="DT1080">
        <f t="shared" si="2753"/>
        <v>0</v>
      </c>
      <c r="DU1080">
        <f t="shared" si="2753"/>
        <v>0</v>
      </c>
      <c r="DV1080">
        <f t="shared" si="2753"/>
        <v>0</v>
      </c>
      <c r="DW1080">
        <f t="shared" si="2753"/>
        <v>0</v>
      </c>
      <c r="DX1080">
        <f t="shared" si="2754"/>
        <v>0</v>
      </c>
      <c r="DY1080">
        <f t="shared" si="2754"/>
        <v>0</v>
      </c>
      <c r="DZ1080">
        <f t="shared" si="2754"/>
        <v>0</v>
      </c>
    </row>
    <row r="1081" spans="1:130" ht="15.75">
      <c r="A1081" s="106"/>
      <c r="B1081" s="19" t="s">
        <v>202</v>
      </c>
      <c r="C1081" s="97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41"/>
      <c r="AC1081" s="41"/>
      <c r="AD1081" s="18"/>
      <c r="AE1081" s="41"/>
      <c r="AF1081" s="18"/>
      <c r="AG1081" s="41"/>
      <c r="AH1081" s="18"/>
      <c r="AI1081" s="41"/>
      <c r="AJ1081" s="18"/>
      <c r="AK1081" s="18"/>
      <c r="AL1081" s="18"/>
      <c r="AM1081" s="18"/>
      <c r="AN1081" s="41"/>
      <c r="AO1081" s="18"/>
      <c r="AP1081" s="18"/>
      <c r="AQ1081" s="41"/>
      <c r="AR1081" s="18"/>
      <c r="AS1081" s="18">
        <v>19</v>
      </c>
      <c r="AT1081" s="18"/>
      <c r="AU1081" s="18"/>
      <c r="AV1081" s="18"/>
      <c r="AW1081" s="18"/>
      <c r="AX1081" s="18"/>
      <c r="AY1081" s="18">
        <v>2</v>
      </c>
      <c r="AZ1081" s="18"/>
      <c r="BA1081" s="18"/>
      <c r="BB1081" s="18"/>
      <c r="BC1081" s="18">
        <v>38</v>
      </c>
      <c r="BD1081" s="18"/>
      <c r="BE1081" s="136"/>
      <c r="BF1081" s="18"/>
      <c r="BG1081" s="18"/>
      <c r="BH1081" s="2"/>
      <c r="BI1081" s="2"/>
      <c r="BJ1081" s="2"/>
      <c r="BK1081" s="2"/>
      <c r="BL1081" s="2"/>
      <c r="BM1081" s="118">
        <v>167.7</v>
      </c>
      <c r="BN1081" s="2"/>
      <c r="BO1081" s="103"/>
      <c r="BP1081">
        <f t="shared" si="2748"/>
        <v>0</v>
      </c>
      <c r="BQ1081">
        <f t="shared" si="2748"/>
        <v>0</v>
      </c>
      <c r="BR1081">
        <f t="shared" si="2748"/>
        <v>0</v>
      </c>
      <c r="BS1081">
        <f t="shared" si="2748"/>
        <v>0</v>
      </c>
      <c r="BT1081">
        <f t="shared" si="2748"/>
        <v>0</v>
      </c>
      <c r="BU1081">
        <f t="shared" si="2748"/>
        <v>0</v>
      </c>
      <c r="BV1081">
        <f t="shared" si="2748"/>
        <v>0</v>
      </c>
      <c r="BW1081">
        <f t="shared" si="2748"/>
        <v>0</v>
      </c>
      <c r="BX1081">
        <f t="shared" si="2748"/>
        <v>0</v>
      </c>
      <c r="BY1081">
        <f t="shared" si="2748"/>
        <v>0</v>
      </c>
      <c r="BZ1081">
        <f t="shared" si="2749"/>
        <v>0</v>
      </c>
      <c r="CA1081">
        <f t="shared" si="2749"/>
        <v>0</v>
      </c>
      <c r="CB1081">
        <f t="shared" si="2749"/>
        <v>0</v>
      </c>
      <c r="CC1081">
        <f t="shared" si="2749"/>
        <v>0</v>
      </c>
      <c r="CD1081">
        <f t="shared" si="2749"/>
        <v>0</v>
      </c>
      <c r="CE1081">
        <f t="shared" si="2749"/>
        <v>0</v>
      </c>
      <c r="CF1081">
        <f t="shared" si="2749"/>
        <v>0</v>
      </c>
      <c r="CG1081">
        <f t="shared" si="2749"/>
        <v>0</v>
      </c>
      <c r="CH1081">
        <f t="shared" si="2749"/>
        <v>0</v>
      </c>
      <c r="CI1081">
        <f t="shared" si="2749"/>
        <v>0</v>
      </c>
      <c r="CJ1081">
        <f t="shared" si="2750"/>
        <v>0</v>
      </c>
      <c r="CK1081">
        <f t="shared" si="2750"/>
        <v>0</v>
      </c>
      <c r="CL1081">
        <f t="shared" si="2750"/>
        <v>0</v>
      </c>
      <c r="CM1081">
        <f t="shared" si="2750"/>
        <v>0</v>
      </c>
      <c r="CN1081">
        <f t="shared" si="2750"/>
        <v>0</v>
      </c>
      <c r="CO1081">
        <f t="shared" si="2750"/>
        <v>0</v>
      </c>
      <c r="CP1081">
        <f t="shared" si="2750"/>
        <v>0</v>
      </c>
      <c r="CQ1081">
        <f t="shared" si="2750"/>
        <v>0</v>
      </c>
      <c r="CR1081">
        <f t="shared" si="2750"/>
        <v>0</v>
      </c>
      <c r="CS1081">
        <f t="shared" si="2750"/>
        <v>0</v>
      </c>
      <c r="CT1081">
        <f t="shared" si="2751"/>
        <v>0</v>
      </c>
      <c r="CU1081">
        <f t="shared" si="2751"/>
        <v>0</v>
      </c>
      <c r="CV1081">
        <f t="shared" si="2751"/>
        <v>0</v>
      </c>
      <c r="CW1081">
        <f t="shared" si="2751"/>
        <v>0</v>
      </c>
      <c r="CX1081">
        <f t="shared" si="2751"/>
        <v>0</v>
      </c>
      <c r="CY1081">
        <f t="shared" si="2751"/>
        <v>0</v>
      </c>
      <c r="CZ1081">
        <f t="shared" si="2751"/>
        <v>0</v>
      </c>
      <c r="DA1081">
        <f t="shared" si="2751"/>
        <v>0</v>
      </c>
      <c r="DB1081">
        <f t="shared" si="2751"/>
        <v>0</v>
      </c>
      <c r="DC1081">
        <f t="shared" si="2751"/>
        <v>0</v>
      </c>
      <c r="DD1081">
        <f t="shared" si="2752"/>
        <v>0</v>
      </c>
      <c r="DE1081">
        <f t="shared" si="2752"/>
        <v>0</v>
      </c>
      <c r="DF1081">
        <f t="shared" si="2752"/>
        <v>0</v>
      </c>
      <c r="DG1081">
        <f t="shared" si="2752"/>
        <v>0</v>
      </c>
      <c r="DH1081">
        <f t="shared" si="2752"/>
        <v>0</v>
      </c>
      <c r="DI1081">
        <f t="shared" si="2752"/>
        <v>0</v>
      </c>
      <c r="DJ1081">
        <f t="shared" si="2752"/>
        <v>0</v>
      </c>
      <c r="DK1081">
        <f t="shared" si="2752"/>
        <v>0</v>
      </c>
      <c r="DL1081">
        <f t="shared" si="2752"/>
        <v>0</v>
      </c>
      <c r="DM1081">
        <f t="shared" si="2752"/>
        <v>0</v>
      </c>
      <c r="DN1081">
        <f t="shared" si="2753"/>
        <v>0</v>
      </c>
      <c r="DO1081">
        <f t="shared" si="2753"/>
        <v>0</v>
      </c>
      <c r="DP1081">
        <f t="shared" si="2753"/>
        <v>0</v>
      </c>
      <c r="DQ1081">
        <f t="shared" si="2753"/>
        <v>0</v>
      </c>
      <c r="DR1081">
        <f t="shared" si="2753"/>
        <v>0</v>
      </c>
      <c r="DS1081">
        <f t="shared" si="2753"/>
        <v>0</v>
      </c>
      <c r="DT1081">
        <f t="shared" si="2753"/>
        <v>0</v>
      </c>
      <c r="DU1081">
        <f t="shared" si="2753"/>
        <v>0</v>
      </c>
      <c r="DV1081">
        <f t="shared" si="2753"/>
        <v>0</v>
      </c>
      <c r="DW1081">
        <f t="shared" si="2753"/>
        <v>0</v>
      </c>
      <c r="DX1081">
        <f t="shared" si="2754"/>
        <v>0</v>
      </c>
      <c r="DY1081">
        <f t="shared" si="2754"/>
        <v>0</v>
      </c>
      <c r="DZ1081">
        <f t="shared" si="2754"/>
        <v>0</v>
      </c>
    </row>
    <row r="1082" spans="1:130">
      <c r="A1082" s="106"/>
      <c r="B1082" s="59" t="s">
        <v>3</v>
      </c>
      <c r="C1082" s="97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>
        <v>0</v>
      </c>
      <c r="O1082" s="18">
        <v>2.2613377999999997</v>
      </c>
      <c r="P1082" s="18">
        <v>72.710273700000002</v>
      </c>
      <c r="Q1082" s="18">
        <v>150.97062779999999</v>
      </c>
      <c r="R1082" s="18">
        <v>218.04257630000001</v>
      </c>
      <c r="S1082" s="18">
        <v>301.96144139999996</v>
      </c>
      <c r="T1082" s="18">
        <v>491.60617210000004</v>
      </c>
      <c r="U1082" s="18">
        <v>837.40145390000009</v>
      </c>
      <c r="V1082" s="18">
        <v>1357.8854913</v>
      </c>
      <c r="W1082" s="18">
        <v>1409.1134301</v>
      </c>
      <c r="X1082" s="18">
        <v>2050.5984627000003</v>
      </c>
      <c r="Y1082" s="18">
        <v>2301.5150111999997</v>
      </c>
      <c r="Z1082" s="18">
        <v>2586.0605674000003</v>
      </c>
      <c r="AA1082" s="18">
        <v>3118.1947553</v>
      </c>
      <c r="AB1082" s="18">
        <v>3442.8619122</v>
      </c>
      <c r="AC1082" s="18">
        <v>5113.2987828999994</v>
      </c>
      <c r="AD1082" s="18">
        <v>419.82327889999999</v>
      </c>
      <c r="AE1082" s="18">
        <v>603.80823790000011</v>
      </c>
      <c r="AF1082" s="18">
        <v>641.4361768</v>
      </c>
      <c r="AG1082" s="18">
        <v>893.93392990000007</v>
      </c>
      <c r="AH1082" s="18">
        <v>1147.8837586</v>
      </c>
      <c r="AI1082" s="18">
        <v>1285.7492715000001</v>
      </c>
      <c r="AJ1082" s="18">
        <v>1651.8392295000001</v>
      </c>
      <c r="AK1082" s="18">
        <v>1710.4014405</v>
      </c>
      <c r="AL1082" s="18">
        <v>1770.2517376000001</v>
      </c>
      <c r="AM1082" s="18">
        <v>2096.6480462</v>
      </c>
      <c r="AN1082" s="18">
        <v>2089.4770389999999</v>
      </c>
      <c r="AO1082" s="18">
        <v>2309.6605877000002</v>
      </c>
      <c r="AP1082" s="18">
        <v>1614.9359509000001</v>
      </c>
      <c r="AQ1082" s="18">
        <v>1754.3335088000001</v>
      </c>
      <c r="AR1082" s="18">
        <f>1752.0723326-AR1080</f>
        <v>1041.0723326</v>
      </c>
      <c r="AS1082" s="18">
        <v>1213.0102791000002</v>
      </c>
      <c r="AT1082" s="41" t="s">
        <v>16</v>
      </c>
      <c r="AU1082" s="18">
        <v>1387.7583867000001</v>
      </c>
      <c r="AV1082" s="18">
        <v>1468.1778789</v>
      </c>
      <c r="AW1082" s="18">
        <v>1260.1497710000001</v>
      </c>
      <c r="AX1082" s="18">
        <v>1204.8323103</v>
      </c>
      <c r="AY1082" s="18">
        <v>907.55928890000007</v>
      </c>
      <c r="AZ1082" s="18">
        <v>1102.7847965000001</v>
      </c>
      <c r="BA1082" s="18">
        <v>1165.5024195000001</v>
      </c>
      <c r="BB1082" s="18">
        <v>1216.2168612</v>
      </c>
      <c r="BC1082" s="18">
        <v>1226.0355051000001</v>
      </c>
      <c r="BD1082" s="18">
        <v>1259.6942982999999</v>
      </c>
      <c r="BE1082" s="25">
        <v>1079.9910301000002</v>
      </c>
      <c r="BF1082" s="18">
        <v>978.7242675</v>
      </c>
      <c r="BG1082" s="18">
        <v>1075.0593153</v>
      </c>
      <c r="BH1082" s="18">
        <v>1145.7697730999998</v>
      </c>
      <c r="BI1082" s="18">
        <v>1420.9662002999999</v>
      </c>
      <c r="BJ1082" s="18">
        <v>1249.9825892000001</v>
      </c>
      <c r="BK1082" s="18">
        <v>1328.5030569999999</v>
      </c>
      <c r="BL1082" s="118">
        <v>1486.834482</v>
      </c>
      <c r="BM1082" s="118">
        <f>1703.9641128-BM1081</f>
        <v>1536.2641128</v>
      </c>
      <c r="BN1082" s="118">
        <v>1300</v>
      </c>
      <c r="BO1082" s="103"/>
      <c r="BP1082">
        <f t="shared" si="2748"/>
        <v>0</v>
      </c>
      <c r="BQ1082">
        <f t="shared" si="2748"/>
        <v>0</v>
      </c>
      <c r="BR1082">
        <f t="shared" si="2748"/>
        <v>0</v>
      </c>
      <c r="BS1082">
        <f t="shared" si="2748"/>
        <v>0</v>
      </c>
      <c r="BT1082">
        <f t="shared" si="2748"/>
        <v>0</v>
      </c>
      <c r="BU1082">
        <f t="shared" si="2748"/>
        <v>0</v>
      </c>
      <c r="BV1082">
        <f t="shared" si="2748"/>
        <v>0</v>
      </c>
      <c r="BW1082">
        <f t="shared" si="2748"/>
        <v>0</v>
      </c>
      <c r="BX1082">
        <f t="shared" si="2748"/>
        <v>0</v>
      </c>
      <c r="BY1082">
        <f t="shared" si="2748"/>
        <v>0</v>
      </c>
      <c r="BZ1082">
        <f t="shared" si="2749"/>
        <v>0</v>
      </c>
      <c r="CA1082">
        <f t="shared" si="2749"/>
        <v>0</v>
      </c>
      <c r="CB1082">
        <f t="shared" si="2749"/>
        <v>0</v>
      </c>
      <c r="CC1082">
        <f t="shared" si="2749"/>
        <v>0</v>
      </c>
      <c r="CD1082">
        <f t="shared" si="2749"/>
        <v>0</v>
      </c>
      <c r="CE1082">
        <f t="shared" si="2749"/>
        <v>0</v>
      </c>
      <c r="CF1082">
        <f t="shared" si="2749"/>
        <v>0</v>
      </c>
      <c r="CG1082">
        <f t="shared" si="2749"/>
        <v>0</v>
      </c>
      <c r="CH1082">
        <f t="shared" si="2749"/>
        <v>0</v>
      </c>
      <c r="CI1082">
        <f t="shared" si="2749"/>
        <v>0</v>
      </c>
      <c r="CJ1082">
        <f t="shared" si="2750"/>
        <v>0</v>
      </c>
      <c r="CK1082">
        <f t="shared" si="2750"/>
        <v>0</v>
      </c>
      <c r="CL1082">
        <f t="shared" si="2750"/>
        <v>0</v>
      </c>
      <c r="CM1082">
        <f t="shared" si="2750"/>
        <v>0</v>
      </c>
      <c r="CN1082">
        <f t="shared" si="2750"/>
        <v>0</v>
      </c>
      <c r="CO1082">
        <f t="shared" si="2750"/>
        <v>0</v>
      </c>
      <c r="CP1082">
        <f t="shared" si="2750"/>
        <v>0</v>
      </c>
      <c r="CQ1082">
        <f t="shared" si="2750"/>
        <v>0</v>
      </c>
      <c r="CR1082">
        <f t="shared" si="2750"/>
        <v>0</v>
      </c>
      <c r="CS1082">
        <f t="shared" si="2750"/>
        <v>0</v>
      </c>
      <c r="CT1082">
        <f t="shared" si="2751"/>
        <v>0</v>
      </c>
      <c r="CU1082">
        <f t="shared" si="2751"/>
        <v>0</v>
      </c>
      <c r="CV1082">
        <f t="shared" si="2751"/>
        <v>0</v>
      </c>
      <c r="CW1082">
        <f t="shared" si="2751"/>
        <v>0</v>
      </c>
      <c r="CX1082">
        <f t="shared" si="2751"/>
        <v>0</v>
      </c>
      <c r="CY1082">
        <f t="shared" si="2751"/>
        <v>0</v>
      </c>
      <c r="CZ1082">
        <f t="shared" si="2751"/>
        <v>0</v>
      </c>
      <c r="DA1082">
        <f t="shared" si="2751"/>
        <v>0</v>
      </c>
      <c r="DB1082">
        <f t="shared" si="2751"/>
        <v>0</v>
      </c>
      <c r="DC1082">
        <f t="shared" si="2751"/>
        <v>0</v>
      </c>
      <c r="DD1082">
        <f t="shared" si="2752"/>
        <v>0</v>
      </c>
      <c r="DE1082">
        <f t="shared" si="2752"/>
        <v>0</v>
      </c>
      <c r="DF1082">
        <f t="shared" si="2752"/>
        <v>0</v>
      </c>
      <c r="DG1082">
        <f t="shared" si="2752"/>
        <v>0</v>
      </c>
      <c r="DH1082">
        <f t="shared" si="2752"/>
        <v>0</v>
      </c>
      <c r="DI1082">
        <f t="shared" si="2752"/>
        <v>0</v>
      </c>
      <c r="DJ1082">
        <f t="shared" si="2752"/>
        <v>0</v>
      </c>
      <c r="DK1082">
        <f t="shared" si="2752"/>
        <v>0</v>
      </c>
      <c r="DL1082">
        <f t="shared" si="2752"/>
        <v>0</v>
      </c>
      <c r="DM1082">
        <f t="shared" si="2752"/>
        <v>0</v>
      </c>
      <c r="DN1082">
        <f t="shared" si="2753"/>
        <v>0</v>
      </c>
      <c r="DO1082">
        <f t="shared" si="2753"/>
        <v>0</v>
      </c>
      <c r="DP1082">
        <f t="shared" si="2753"/>
        <v>0</v>
      </c>
      <c r="DQ1082">
        <f t="shared" si="2753"/>
        <v>0</v>
      </c>
      <c r="DR1082">
        <f t="shared" si="2753"/>
        <v>0</v>
      </c>
      <c r="DS1082">
        <f t="shared" si="2753"/>
        <v>0</v>
      </c>
      <c r="DT1082">
        <f t="shared" si="2753"/>
        <v>0</v>
      </c>
      <c r="DU1082">
        <f t="shared" si="2753"/>
        <v>0</v>
      </c>
      <c r="DV1082">
        <f t="shared" si="2753"/>
        <v>0</v>
      </c>
      <c r="DW1082">
        <f t="shared" si="2753"/>
        <v>0</v>
      </c>
      <c r="DX1082">
        <f t="shared" si="2754"/>
        <v>0</v>
      </c>
      <c r="DY1082">
        <f t="shared" si="2754"/>
        <v>0</v>
      </c>
      <c r="DZ1082">
        <f t="shared" si="2754"/>
        <v>0</v>
      </c>
    </row>
    <row r="1083" spans="1:130">
      <c r="A1083" s="106"/>
      <c r="B1083" s="19" t="s">
        <v>18</v>
      </c>
      <c r="C1083" s="97"/>
      <c r="D1083" s="18">
        <v>0</v>
      </c>
      <c r="E1083" s="18">
        <v>0</v>
      </c>
      <c r="F1083" s="18">
        <v>0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18">
        <v>0</v>
      </c>
      <c r="N1083" s="18">
        <v>0</v>
      </c>
      <c r="O1083" s="18">
        <v>0</v>
      </c>
      <c r="P1083" s="18">
        <v>0</v>
      </c>
      <c r="Q1083" s="18">
        <v>0</v>
      </c>
      <c r="R1083" s="18">
        <v>0</v>
      </c>
      <c r="S1083" s="18">
        <v>0</v>
      </c>
      <c r="T1083" s="18">
        <v>0</v>
      </c>
      <c r="U1083" s="18">
        <v>0</v>
      </c>
      <c r="V1083" s="18">
        <v>0</v>
      </c>
      <c r="W1083" s="18">
        <v>0</v>
      </c>
      <c r="X1083" s="18">
        <v>0</v>
      </c>
      <c r="Y1083" s="18">
        <v>0</v>
      </c>
      <c r="Z1083" s="18">
        <v>0</v>
      </c>
      <c r="AA1083" s="18">
        <v>0</v>
      </c>
      <c r="AB1083" s="41" t="s">
        <v>16</v>
      </c>
      <c r="AC1083" s="41" t="s">
        <v>16</v>
      </c>
      <c r="AD1083" s="41" t="s">
        <v>16</v>
      </c>
      <c r="AE1083" s="41" t="s">
        <v>16</v>
      </c>
      <c r="AF1083" s="41" t="s">
        <v>16</v>
      </c>
      <c r="AG1083" s="41" t="s">
        <v>16</v>
      </c>
      <c r="AH1083" s="41" t="s">
        <v>16</v>
      </c>
      <c r="AI1083" s="41" t="s">
        <v>16</v>
      </c>
      <c r="AJ1083" s="41" t="s">
        <v>16</v>
      </c>
      <c r="AK1083" s="41" t="s">
        <v>16</v>
      </c>
      <c r="AL1083" s="41" t="s">
        <v>16</v>
      </c>
      <c r="AM1083" s="41" t="s">
        <v>16</v>
      </c>
      <c r="AN1083" s="41" t="s">
        <v>16</v>
      </c>
      <c r="AO1083" s="41" t="s">
        <v>16</v>
      </c>
      <c r="AP1083" s="41" t="s">
        <v>16</v>
      </c>
      <c r="AQ1083" s="41" t="s">
        <v>16</v>
      </c>
      <c r="AR1083" s="41" t="s">
        <v>16</v>
      </c>
      <c r="AS1083" s="41" t="s">
        <v>16</v>
      </c>
      <c r="AT1083" s="41" t="s">
        <v>16</v>
      </c>
      <c r="AU1083" s="41" t="s">
        <v>16</v>
      </c>
      <c r="AV1083" s="18">
        <v>203</v>
      </c>
      <c r="AW1083" s="18">
        <v>0</v>
      </c>
      <c r="AX1083" s="18">
        <v>0</v>
      </c>
      <c r="AY1083" s="18">
        <v>0</v>
      </c>
      <c r="AZ1083" s="18">
        <v>0</v>
      </c>
      <c r="BA1083" s="18">
        <v>0</v>
      </c>
      <c r="BB1083" s="18">
        <v>0</v>
      </c>
      <c r="BC1083" s="18">
        <v>0</v>
      </c>
      <c r="BD1083" s="18">
        <v>0</v>
      </c>
      <c r="BE1083" s="25">
        <v>0</v>
      </c>
      <c r="BF1083" s="25">
        <v>0</v>
      </c>
      <c r="BG1083" s="25">
        <v>0</v>
      </c>
      <c r="BH1083" s="18">
        <v>0</v>
      </c>
      <c r="BI1083" s="18">
        <v>0</v>
      </c>
      <c r="BJ1083" s="118">
        <v>0</v>
      </c>
      <c r="BK1083" s="118">
        <v>0</v>
      </c>
      <c r="BL1083" s="118">
        <v>0</v>
      </c>
      <c r="BM1083" s="118">
        <v>0</v>
      </c>
      <c r="BN1083" s="118">
        <v>0</v>
      </c>
      <c r="BO1083" s="103"/>
      <c r="BP1083">
        <f t="shared" si="2748"/>
        <v>0</v>
      </c>
      <c r="BQ1083">
        <f t="shared" si="2748"/>
        <v>0</v>
      </c>
      <c r="BR1083">
        <f t="shared" si="2748"/>
        <v>0</v>
      </c>
      <c r="BS1083">
        <f t="shared" si="2748"/>
        <v>0</v>
      </c>
      <c r="BT1083">
        <f t="shared" si="2748"/>
        <v>0</v>
      </c>
      <c r="BU1083">
        <f t="shared" si="2748"/>
        <v>0</v>
      </c>
      <c r="BV1083">
        <f t="shared" si="2748"/>
        <v>0</v>
      </c>
      <c r="BW1083">
        <f t="shared" si="2748"/>
        <v>0</v>
      </c>
      <c r="BX1083">
        <f t="shared" si="2748"/>
        <v>0</v>
      </c>
      <c r="BY1083">
        <f t="shared" si="2748"/>
        <v>0</v>
      </c>
      <c r="BZ1083">
        <f t="shared" si="2749"/>
        <v>0</v>
      </c>
      <c r="CA1083">
        <f t="shared" si="2749"/>
        <v>0</v>
      </c>
      <c r="CB1083">
        <f t="shared" si="2749"/>
        <v>0</v>
      </c>
      <c r="CC1083">
        <f t="shared" si="2749"/>
        <v>0</v>
      </c>
      <c r="CD1083">
        <f t="shared" si="2749"/>
        <v>0</v>
      </c>
      <c r="CE1083">
        <f t="shared" si="2749"/>
        <v>0</v>
      </c>
      <c r="CF1083">
        <f t="shared" si="2749"/>
        <v>0</v>
      </c>
      <c r="CG1083">
        <f t="shared" si="2749"/>
        <v>0</v>
      </c>
      <c r="CH1083">
        <f t="shared" si="2749"/>
        <v>0</v>
      </c>
      <c r="CI1083">
        <f t="shared" si="2749"/>
        <v>0</v>
      </c>
      <c r="CJ1083">
        <f t="shared" si="2750"/>
        <v>0</v>
      </c>
      <c r="CK1083">
        <f t="shared" si="2750"/>
        <v>0</v>
      </c>
      <c r="CL1083">
        <f t="shared" si="2750"/>
        <v>0</v>
      </c>
      <c r="CM1083">
        <f t="shared" si="2750"/>
        <v>0</v>
      </c>
      <c r="CN1083">
        <f t="shared" si="2750"/>
        <v>0</v>
      </c>
      <c r="CO1083">
        <f t="shared" si="2750"/>
        <v>0</v>
      </c>
      <c r="CP1083">
        <f t="shared" si="2750"/>
        <v>0</v>
      </c>
      <c r="CQ1083">
        <f t="shared" si="2750"/>
        <v>0</v>
      </c>
      <c r="CR1083">
        <f t="shared" si="2750"/>
        <v>0</v>
      </c>
      <c r="CS1083">
        <f t="shared" si="2750"/>
        <v>0</v>
      </c>
      <c r="CT1083">
        <f t="shared" si="2751"/>
        <v>0</v>
      </c>
      <c r="CU1083">
        <f t="shared" si="2751"/>
        <v>0</v>
      </c>
      <c r="CV1083">
        <f t="shared" si="2751"/>
        <v>0</v>
      </c>
      <c r="CW1083">
        <f t="shared" si="2751"/>
        <v>0</v>
      </c>
      <c r="CX1083">
        <f t="shared" si="2751"/>
        <v>0</v>
      </c>
      <c r="CY1083">
        <f t="shared" si="2751"/>
        <v>0</v>
      </c>
      <c r="CZ1083">
        <f t="shared" si="2751"/>
        <v>0</v>
      </c>
      <c r="DA1083">
        <f t="shared" si="2751"/>
        <v>0</v>
      </c>
      <c r="DB1083">
        <f t="shared" si="2751"/>
        <v>0</v>
      </c>
      <c r="DC1083">
        <f t="shared" si="2751"/>
        <v>0</v>
      </c>
      <c r="DD1083">
        <f t="shared" si="2752"/>
        <v>0</v>
      </c>
      <c r="DE1083">
        <f t="shared" si="2752"/>
        <v>0</v>
      </c>
      <c r="DF1083">
        <f t="shared" si="2752"/>
        <v>0</v>
      </c>
      <c r="DG1083">
        <f t="shared" si="2752"/>
        <v>0</v>
      </c>
      <c r="DH1083">
        <f t="shared" si="2752"/>
        <v>0</v>
      </c>
      <c r="DI1083">
        <f t="shared" si="2752"/>
        <v>0</v>
      </c>
      <c r="DJ1083">
        <f t="shared" si="2752"/>
        <v>0</v>
      </c>
      <c r="DK1083">
        <f t="shared" si="2752"/>
        <v>0</v>
      </c>
      <c r="DL1083">
        <f t="shared" si="2752"/>
        <v>0</v>
      </c>
      <c r="DM1083">
        <f t="shared" si="2752"/>
        <v>0</v>
      </c>
      <c r="DN1083">
        <f t="shared" si="2753"/>
        <v>0</v>
      </c>
      <c r="DO1083">
        <f t="shared" si="2753"/>
        <v>0</v>
      </c>
      <c r="DP1083">
        <f t="shared" si="2753"/>
        <v>0</v>
      </c>
      <c r="DQ1083">
        <f t="shared" si="2753"/>
        <v>0</v>
      </c>
      <c r="DR1083">
        <f t="shared" si="2753"/>
        <v>0</v>
      </c>
      <c r="DS1083">
        <f t="shared" si="2753"/>
        <v>0</v>
      </c>
      <c r="DT1083">
        <f t="shared" si="2753"/>
        <v>0</v>
      </c>
      <c r="DU1083">
        <f t="shared" si="2753"/>
        <v>0</v>
      </c>
      <c r="DV1083">
        <f t="shared" si="2753"/>
        <v>0</v>
      </c>
      <c r="DW1083">
        <f t="shared" si="2753"/>
        <v>0</v>
      </c>
      <c r="DX1083">
        <f t="shared" si="2754"/>
        <v>0</v>
      </c>
      <c r="DY1083">
        <f t="shared" si="2754"/>
        <v>0</v>
      </c>
      <c r="DZ1083">
        <f t="shared" si="2754"/>
        <v>0</v>
      </c>
    </row>
    <row r="1084" spans="1:130">
      <c r="A1084" s="106"/>
      <c r="B1084" s="19" t="s">
        <v>205</v>
      </c>
      <c r="C1084" s="97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>
        <v>0</v>
      </c>
      <c r="O1084" s="18">
        <v>0</v>
      </c>
      <c r="P1084" s="18">
        <v>0</v>
      </c>
      <c r="Q1084" s="18">
        <v>0.99358000000000002</v>
      </c>
      <c r="R1084" s="18">
        <v>1.83876</v>
      </c>
      <c r="S1084" s="18">
        <v>3.0341902000000003</v>
      </c>
      <c r="T1084" s="18">
        <v>3.5905311000000002</v>
      </c>
      <c r="U1084" s="18">
        <v>5.3881092000000006</v>
      </c>
      <c r="V1084" s="18">
        <v>2.0726781000000001</v>
      </c>
      <c r="W1084" s="18">
        <v>3.9642437000000004</v>
      </c>
      <c r="X1084" s="18">
        <v>10.242686599999999</v>
      </c>
      <c r="Y1084" s="18">
        <v>21.4685174</v>
      </c>
      <c r="Z1084" s="18">
        <v>36.553087399999995</v>
      </c>
      <c r="AA1084" s="18">
        <v>54.608173600000001</v>
      </c>
      <c r="AB1084" s="18">
        <v>92.2026355</v>
      </c>
      <c r="AC1084" s="18">
        <v>156.76504590000002</v>
      </c>
      <c r="AD1084" s="18">
        <v>114.38273880000001</v>
      </c>
      <c r="AE1084" s="18">
        <v>166.16068999999999</v>
      </c>
      <c r="AF1084" s="18">
        <v>207.44450619999998</v>
      </c>
      <c r="AG1084" s="18">
        <v>280.34755890000002</v>
      </c>
      <c r="AH1084" s="18">
        <v>349.2619254</v>
      </c>
      <c r="AI1084" s="18">
        <v>384.32508160000003</v>
      </c>
      <c r="AJ1084" s="18">
        <v>304.58877160000003</v>
      </c>
      <c r="AK1084" s="18">
        <v>379.37829750000009</v>
      </c>
      <c r="AL1084" s="18">
        <v>409.5033871</v>
      </c>
      <c r="AM1084" s="18">
        <v>441.35474310000001</v>
      </c>
      <c r="AN1084" s="18">
        <v>464.2152347</v>
      </c>
      <c r="AO1084" s="18">
        <v>467.34908659999996</v>
      </c>
      <c r="AP1084" s="18">
        <v>349.54156390000003</v>
      </c>
      <c r="AQ1084" s="18">
        <v>334.16609639999996</v>
      </c>
      <c r="AR1084" s="18">
        <v>320.00777279999994</v>
      </c>
      <c r="AS1084" s="18">
        <v>84.686429900000007</v>
      </c>
      <c r="AT1084" s="18">
        <v>95.704563500000006</v>
      </c>
      <c r="AU1084" s="18">
        <v>111.94511609999999</v>
      </c>
      <c r="AV1084" s="41" t="s">
        <v>16</v>
      </c>
      <c r="AW1084" s="18">
        <v>127.50314539999999</v>
      </c>
      <c r="AX1084" s="18">
        <v>140.40725719999998</v>
      </c>
      <c r="AY1084" s="18">
        <v>163.45690999999999</v>
      </c>
      <c r="AZ1084" s="18">
        <v>181.32175230000001</v>
      </c>
      <c r="BA1084" s="18">
        <v>196.92702510000004</v>
      </c>
      <c r="BB1084" s="18">
        <v>187.64803060000003</v>
      </c>
      <c r="BC1084" s="18">
        <v>204.12317780000001</v>
      </c>
      <c r="BD1084" s="18">
        <v>231.0646472</v>
      </c>
      <c r="BE1084" s="25">
        <v>266.07423310000001</v>
      </c>
      <c r="BF1084" s="18">
        <v>269.71163100000001</v>
      </c>
      <c r="BG1084" s="18">
        <v>1616.8098841999999</v>
      </c>
      <c r="BH1084" s="18">
        <v>1840.5799810999999</v>
      </c>
      <c r="BI1084" s="18">
        <v>2434.3997246999998</v>
      </c>
      <c r="BJ1084" s="18">
        <v>3104.9275273000003</v>
      </c>
      <c r="BK1084" s="73">
        <v>3864.5156385999999</v>
      </c>
      <c r="BL1084" s="73">
        <v>4908.4715346000003</v>
      </c>
      <c r="BM1084" s="118">
        <v>4979.6956259999997</v>
      </c>
      <c r="BN1084" s="118">
        <v>4500</v>
      </c>
      <c r="BO1084" s="103"/>
      <c r="BP1084">
        <f t="shared" si="2748"/>
        <v>0</v>
      </c>
      <c r="BQ1084">
        <f t="shared" si="2748"/>
        <v>0</v>
      </c>
      <c r="BR1084">
        <f t="shared" si="2748"/>
        <v>0</v>
      </c>
      <c r="BS1084">
        <f t="shared" si="2748"/>
        <v>0</v>
      </c>
      <c r="BT1084">
        <f t="shared" si="2748"/>
        <v>0</v>
      </c>
      <c r="BU1084">
        <f t="shared" si="2748"/>
        <v>0</v>
      </c>
      <c r="BV1084">
        <f t="shared" si="2748"/>
        <v>0</v>
      </c>
      <c r="BW1084">
        <f t="shared" si="2748"/>
        <v>0</v>
      </c>
      <c r="BX1084">
        <f t="shared" si="2748"/>
        <v>0</v>
      </c>
      <c r="BY1084">
        <f t="shared" si="2748"/>
        <v>0</v>
      </c>
      <c r="BZ1084">
        <f t="shared" si="2749"/>
        <v>0</v>
      </c>
      <c r="CA1084">
        <f t="shared" si="2749"/>
        <v>0</v>
      </c>
      <c r="CB1084">
        <f t="shared" si="2749"/>
        <v>0</v>
      </c>
      <c r="CC1084">
        <f t="shared" si="2749"/>
        <v>0</v>
      </c>
      <c r="CD1084">
        <f t="shared" si="2749"/>
        <v>0</v>
      </c>
      <c r="CE1084">
        <f t="shared" si="2749"/>
        <v>0</v>
      </c>
      <c r="CF1084">
        <f t="shared" si="2749"/>
        <v>0</v>
      </c>
      <c r="CG1084">
        <f t="shared" si="2749"/>
        <v>0</v>
      </c>
      <c r="CH1084">
        <f t="shared" si="2749"/>
        <v>0</v>
      </c>
      <c r="CI1084">
        <f t="shared" si="2749"/>
        <v>0</v>
      </c>
      <c r="CJ1084">
        <f t="shared" si="2750"/>
        <v>0</v>
      </c>
      <c r="CK1084">
        <f t="shared" si="2750"/>
        <v>0</v>
      </c>
      <c r="CL1084">
        <f t="shared" si="2750"/>
        <v>0</v>
      </c>
      <c r="CM1084">
        <f t="shared" si="2750"/>
        <v>0</v>
      </c>
      <c r="CN1084">
        <f t="shared" si="2750"/>
        <v>0</v>
      </c>
      <c r="CO1084">
        <f t="shared" si="2750"/>
        <v>0</v>
      </c>
      <c r="CP1084">
        <f t="shared" si="2750"/>
        <v>0</v>
      </c>
      <c r="CQ1084">
        <f t="shared" si="2750"/>
        <v>0</v>
      </c>
      <c r="CR1084">
        <f t="shared" si="2750"/>
        <v>0</v>
      </c>
      <c r="CS1084">
        <f t="shared" si="2750"/>
        <v>0</v>
      </c>
      <c r="CT1084">
        <f t="shared" si="2751"/>
        <v>0</v>
      </c>
      <c r="CU1084">
        <f t="shared" si="2751"/>
        <v>0</v>
      </c>
      <c r="CV1084">
        <f t="shared" si="2751"/>
        <v>0</v>
      </c>
      <c r="CW1084">
        <f t="shared" si="2751"/>
        <v>0</v>
      </c>
      <c r="CX1084">
        <f t="shared" si="2751"/>
        <v>0</v>
      </c>
      <c r="CY1084">
        <f t="shared" si="2751"/>
        <v>0</v>
      </c>
      <c r="CZ1084">
        <f t="shared" si="2751"/>
        <v>0</v>
      </c>
      <c r="DA1084">
        <f t="shared" si="2751"/>
        <v>0</v>
      </c>
      <c r="DB1084">
        <f t="shared" si="2751"/>
        <v>0</v>
      </c>
      <c r="DC1084">
        <f t="shared" si="2751"/>
        <v>0</v>
      </c>
      <c r="DD1084">
        <f t="shared" si="2752"/>
        <v>0</v>
      </c>
      <c r="DE1084">
        <f t="shared" si="2752"/>
        <v>0</v>
      </c>
      <c r="DF1084">
        <f t="shared" si="2752"/>
        <v>0</v>
      </c>
      <c r="DG1084">
        <f t="shared" si="2752"/>
        <v>0</v>
      </c>
      <c r="DH1084">
        <f t="shared" si="2752"/>
        <v>0</v>
      </c>
      <c r="DI1084">
        <f t="shared" si="2752"/>
        <v>0</v>
      </c>
      <c r="DJ1084">
        <f t="shared" si="2752"/>
        <v>0</v>
      </c>
      <c r="DK1084">
        <f t="shared" si="2752"/>
        <v>0</v>
      </c>
      <c r="DL1084">
        <f t="shared" si="2752"/>
        <v>0</v>
      </c>
      <c r="DM1084">
        <f t="shared" si="2752"/>
        <v>0</v>
      </c>
      <c r="DN1084">
        <f t="shared" si="2753"/>
        <v>0</v>
      </c>
      <c r="DO1084">
        <f t="shared" si="2753"/>
        <v>0</v>
      </c>
      <c r="DP1084">
        <f t="shared" si="2753"/>
        <v>0</v>
      </c>
      <c r="DQ1084">
        <f t="shared" si="2753"/>
        <v>0</v>
      </c>
      <c r="DR1084">
        <f t="shared" si="2753"/>
        <v>0</v>
      </c>
      <c r="DS1084">
        <f t="shared" si="2753"/>
        <v>0</v>
      </c>
      <c r="DT1084">
        <f t="shared" si="2753"/>
        <v>0</v>
      </c>
      <c r="DU1084">
        <f t="shared" si="2753"/>
        <v>0</v>
      </c>
      <c r="DV1084">
        <f t="shared" si="2753"/>
        <v>0</v>
      </c>
      <c r="DW1084">
        <f t="shared" si="2753"/>
        <v>0</v>
      </c>
      <c r="DX1084">
        <f t="shared" si="2754"/>
        <v>0</v>
      </c>
      <c r="DY1084">
        <f t="shared" si="2754"/>
        <v>0</v>
      </c>
      <c r="DZ1084">
        <f t="shared" si="2754"/>
        <v>0</v>
      </c>
    </row>
    <row r="1085" spans="1:130">
      <c r="A1085" s="106"/>
      <c r="B1085" s="55" t="s">
        <v>21</v>
      </c>
      <c r="C1085" s="97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  <c r="AD1085" s="18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60">
        <f>82800/579.98</f>
        <v>142.76354357046793</v>
      </c>
      <c r="AO1085" s="160">
        <f>111600/612.12</f>
        <v>182.3171927073123</v>
      </c>
      <c r="AP1085" s="160">
        <f>99700/664.67</f>
        <v>149.99924774700227</v>
      </c>
      <c r="AQ1085" s="160">
        <f>59200/744.76</f>
        <v>79.488694344486817</v>
      </c>
      <c r="AR1085" s="160">
        <f>700/800.41</f>
        <v>0.87455179220649426</v>
      </c>
      <c r="AS1085" s="160">
        <f>800/876.41</f>
        <v>0.91281477847126347</v>
      </c>
      <c r="AT1085" s="160">
        <f>900/966.58</f>
        <v>0.93111796230006827</v>
      </c>
      <c r="AU1085" s="18">
        <v>0</v>
      </c>
      <c r="AV1085" s="18">
        <v>0</v>
      </c>
      <c r="AW1085" s="18">
        <v>0</v>
      </c>
      <c r="AX1085" s="18">
        <v>0</v>
      </c>
      <c r="AY1085" s="18">
        <v>0</v>
      </c>
      <c r="AZ1085" s="18">
        <v>0</v>
      </c>
      <c r="BA1085" s="18">
        <v>0</v>
      </c>
      <c r="BB1085" s="18">
        <v>0</v>
      </c>
      <c r="BC1085" s="18">
        <v>0</v>
      </c>
      <c r="BD1085" s="18">
        <v>0</v>
      </c>
      <c r="BE1085" s="25">
        <v>0</v>
      </c>
      <c r="BF1085" s="18">
        <v>0</v>
      </c>
      <c r="BG1085" s="18">
        <v>0</v>
      </c>
      <c r="BH1085" s="18">
        <v>0</v>
      </c>
      <c r="BI1085" s="18">
        <v>0</v>
      </c>
      <c r="BJ1085" s="18">
        <v>0</v>
      </c>
      <c r="BK1085" s="73">
        <v>0</v>
      </c>
      <c r="BL1085" s="73">
        <v>0</v>
      </c>
      <c r="BM1085" s="118">
        <v>0</v>
      </c>
      <c r="BN1085" s="118">
        <v>0</v>
      </c>
      <c r="BO1085" s="103"/>
      <c r="BP1085">
        <f t="shared" si="2748"/>
        <v>0</v>
      </c>
      <c r="BQ1085">
        <f t="shared" ref="BQ1085" si="2755">IF($C1085&lt;&gt;"",IF(E1085&gt;0,1,0),0)</f>
        <v>0</v>
      </c>
      <c r="BR1085">
        <f t="shared" ref="BR1085" si="2756">IF($C1085&lt;&gt;"",IF(F1085&gt;0,1,0),0)</f>
        <v>0</v>
      </c>
      <c r="BS1085">
        <f t="shared" ref="BS1085" si="2757">IF($C1085&lt;&gt;"",IF(G1085&gt;0,1,0),0)</f>
        <v>0</v>
      </c>
      <c r="BT1085">
        <f t="shared" ref="BT1085" si="2758">IF($C1085&lt;&gt;"",IF(H1085&gt;0,1,0),0)</f>
        <v>0</v>
      </c>
      <c r="BU1085">
        <f t="shared" ref="BU1085" si="2759">IF($C1085&lt;&gt;"",IF(I1085&gt;0,1,0),0)</f>
        <v>0</v>
      </c>
      <c r="BV1085">
        <f t="shared" ref="BV1085" si="2760">IF($C1085&lt;&gt;"",IF(J1085&gt;0,1,0),0)</f>
        <v>0</v>
      </c>
      <c r="BW1085">
        <f t="shared" ref="BW1085" si="2761">IF($C1085&lt;&gt;"",IF(K1085&gt;0,1,0),0)</f>
        <v>0</v>
      </c>
      <c r="BX1085">
        <f t="shared" ref="BX1085" si="2762">IF($C1085&lt;&gt;"",IF(L1085&gt;0,1,0),0)</f>
        <v>0</v>
      </c>
      <c r="BY1085">
        <f t="shared" ref="BY1085" si="2763">IF($C1085&lt;&gt;"",IF(M1085&gt;0,1,0),0)</f>
        <v>0</v>
      </c>
      <c r="BZ1085">
        <f t="shared" si="2749"/>
        <v>0</v>
      </c>
      <c r="CA1085">
        <f t="shared" si="2749"/>
        <v>0</v>
      </c>
      <c r="CB1085">
        <f t="shared" si="2749"/>
        <v>0</v>
      </c>
      <c r="CC1085">
        <f t="shared" si="2749"/>
        <v>0</v>
      </c>
      <c r="CD1085">
        <f t="shared" si="2749"/>
        <v>0</v>
      </c>
      <c r="CE1085">
        <f t="shared" si="2749"/>
        <v>0</v>
      </c>
      <c r="CF1085">
        <f t="shared" si="2749"/>
        <v>0</v>
      </c>
      <c r="CG1085">
        <f t="shared" si="2749"/>
        <v>0</v>
      </c>
      <c r="CH1085">
        <f t="shared" si="2749"/>
        <v>0</v>
      </c>
      <c r="CI1085">
        <f t="shared" si="2749"/>
        <v>0</v>
      </c>
      <c r="CJ1085">
        <f t="shared" si="2750"/>
        <v>0</v>
      </c>
      <c r="CK1085">
        <f t="shared" si="2750"/>
        <v>0</v>
      </c>
      <c r="CL1085">
        <f t="shared" si="2750"/>
        <v>0</v>
      </c>
      <c r="CM1085">
        <f t="shared" si="2750"/>
        <v>0</v>
      </c>
      <c r="CN1085">
        <f t="shared" si="2750"/>
        <v>0</v>
      </c>
      <c r="CO1085">
        <f t="shared" si="2750"/>
        <v>0</v>
      </c>
      <c r="CP1085">
        <f t="shared" si="2750"/>
        <v>0</v>
      </c>
      <c r="CQ1085">
        <f t="shared" si="2750"/>
        <v>0</v>
      </c>
      <c r="CR1085">
        <f t="shared" si="2750"/>
        <v>0</v>
      </c>
      <c r="CS1085">
        <f t="shared" si="2750"/>
        <v>0</v>
      </c>
      <c r="CT1085">
        <f t="shared" si="2751"/>
        <v>0</v>
      </c>
      <c r="CU1085">
        <f t="shared" si="2751"/>
        <v>0</v>
      </c>
      <c r="CV1085">
        <f t="shared" si="2751"/>
        <v>0</v>
      </c>
      <c r="CW1085">
        <f t="shared" si="2751"/>
        <v>0</v>
      </c>
      <c r="CX1085">
        <f t="shared" si="2751"/>
        <v>0</v>
      </c>
      <c r="CY1085">
        <f t="shared" si="2751"/>
        <v>0</v>
      </c>
      <c r="CZ1085">
        <f t="shared" si="2751"/>
        <v>0</v>
      </c>
      <c r="DA1085">
        <f t="shared" si="2751"/>
        <v>0</v>
      </c>
      <c r="DB1085">
        <f t="shared" si="2751"/>
        <v>0</v>
      </c>
      <c r="DC1085">
        <f t="shared" si="2751"/>
        <v>0</v>
      </c>
      <c r="DD1085">
        <f t="shared" si="2752"/>
        <v>0</v>
      </c>
      <c r="DE1085">
        <f t="shared" si="2752"/>
        <v>0</v>
      </c>
      <c r="DF1085">
        <f t="shared" si="2752"/>
        <v>0</v>
      </c>
      <c r="DG1085">
        <f t="shared" si="2752"/>
        <v>0</v>
      </c>
      <c r="DH1085">
        <f t="shared" si="2752"/>
        <v>0</v>
      </c>
      <c r="DI1085">
        <f t="shared" si="2752"/>
        <v>0</v>
      </c>
      <c r="DJ1085">
        <f t="shared" si="2752"/>
        <v>0</v>
      </c>
      <c r="DK1085">
        <f t="shared" si="2752"/>
        <v>0</v>
      </c>
      <c r="DL1085">
        <f t="shared" si="2752"/>
        <v>0</v>
      </c>
      <c r="DM1085">
        <f t="shared" si="2752"/>
        <v>0</v>
      </c>
      <c r="DN1085">
        <f t="shared" si="2753"/>
        <v>0</v>
      </c>
      <c r="DO1085">
        <f t="shared" si="2753"/>
        <v>0</v>
      </c>
      <c r="DP1085">
        <f t="shared" si="2753"/>
        <v>0</v>
      </c>
      <c r="DQ1085">
        <f t="shared" si="2753"/>
        <v>0</v>
      </c>
      <c r="DR1085">
        <f t="shared" si="2753"/>
        <v>0</v>
      </c>
      <c r="DS1085">
        <f t="shared" si="2753"/>
        <v>0</v>
      </c>
      <c r="DT1085">
        <f t="shared" si="2753"/>
        <v>0</v>
      </c>
      <c r="DU1085">
        <f t="shared" si="2753"/>
        <v>0</v>
      </c>
      <c r="DV1085">
        <f t="shared" si="2753"/>
        <v>0</v>
      </c>
      <c r="DW1085">
        <f t="shared" si="2753"/>
        <v>0</v>
      </c>
      <c r="DX1085">
        <f t="shared" ref="DX1085" si="2764">IF($C1085&lt;&gt;"",IF(BL1085&gt;0,1,0),0)</f>
        <v>0</v>
      </c>
      <c r="DY1085">
        <f t="shared" ref="DY1085" si="2765">IF($C1085&lt;&gt;"",IF(BM1085&gt;0,1,0),0)</f>
        <v>0</v>
      </c>
      <c r="DZ1085">
        <f t="shared" ref="DZ1085" si="2766">IF($C1085&lt;&gt;"",IF(BN1085&gt;0,1,0),0)</f>
        <v>0</v>
      </c>
    </row>
    <row r="1086" spans="1:130">
      <c r="A1086" s="106"/>
      <c r="B1086" s="55" t="s">
        <v>210</v>
      </c>
      <c r="C1086" s="97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/>
      <c r="AD1086" s="18"/>
      <c r="AE1086" s="18"/>
      <c r="AF1086" s="18"/>
      <c r="AG1086" s="18"/>
      <c r="AH1086" s="18">
        <v>966.88198503024705</v>
      </c>
      <c r="AI1086" s="18">
        <v>860.55849607592631</v>
      </c>
      <c r="AJ1086" s="18">
        <v>632.88590604026842</v>
      </c>
      <c r="AK1086" s="18">
        <v>492.83950617283949</v>
      </c>
      <c r="AL1086" s="18">
        <v>433.13725490196077</v>
      </c>
      <c r="AM1086" s="31">
        <v>406.43478260869563</v>
      </c>
      <c r="AN1086" s="18">
        <v>334.1494534294286</v>
      </c>
      <c r="AO1086" s="18">
        <v>424.75331634320065</v>
      </c>
      <c r="AP1086" s="18">
        <v>210.56410256410257</v>
      </c>
      <c r="AQ1086" s="18">
        <v>148.41025641025641</v>
      </c>
      <c r="AR1086" s="18">
        <v>480.00399795105011</v>
      </c>
      <c r="AS1086" s="18">
        <v>373.79765178398242</v>
      </c>
      <c r="AT1086" s="18">
        <v>388.27619027912846</v>
      </c>
      <c r="AU1086" s="18">
        <v>0</v>
      </c>
      <c r="AV1086" s="18">
        <v>0</v>
      </c>
      <c r="AW1086" s="18">
        <v>0</v>
      </c>
      <c r="AX1086" s="18">
        <v>0</v>
      </c>
      <c r="AY1086" s="18">
        <v>0</v>
      </c>
      <c r="AZ1086" s="18">
        <v>0</v>
      </c>
      <c r="BA1086" s="18">
        <v>0</v>
      </c>
      <c r="BB1086" s="18">
        <v>275.10243553008598</v>
      </c>
      <c r="BC1086" s="18">
        <v>132.04881181759794</v>
      </c>
      <c r="BD1086" s="18">
        <v>321.88295165394402</v>
      </c>
      <c r="BE1086" s="25">
        <v>718.39799749687108</v>
      </c>
      <c r="BF1086" s="18">
        <v>1047.7918935269208</v>
      </c>
      <c r="BG1086" s="160">
        <v>881.93047974719912</v>
      </c>
      <c r="BH1086" s="18">
        <v>938.74677305796763</v>
      </c>
      <c r="BI1086" s="18">
        <v>1048.8394363628072</v>
      </c>
      <c r="BJ1086" s="18">
        <v>1350.5271412389998</v>
      </c>
      <c r="BK1086" s="73">
        <v>1216.3336229365768</v>
      </c>
      <c r="BL1086" s="73">
        <v>1125.5411255411254</v>
      </c>
      <c r="BM1086" s="73">
        <v>1691.2402428447529</v>
      </c>
      <c r="BN1086" s="118">
        <v>1369.2768506632435</v>
      </c>
      <c r="BO1086" s="103"/>
      <c r="BP1086">
        <f t="shared" ref="BP1086:CX1086" si="2767">IF($C1086&lt;&gt;"",IF(D1086&gt;0,1,0),0)</f>
        <v>0</v>
      </c>
      <c r="BQ1086">
        <f t="shared" si="2767"/>
        <v>0</v>
      </c>
      <c r="BR1086">
        <f t="shared" si="2767"/>
        <v>0</v>
      </c>
      <c r="BS1086">
        <f t="shared" si="2767"/>
        <v>0</v>
      </c>
      <c r="BT1086">
        <f t="shared" si="2767"/>
        <v>0</v>
      </c>
      <c r="BU1086">
        <f t="shared" si="2767"/>
        <v>0</v>
      </c>
      <c r="BV1086">
        <f t="shared" si="2767"/>
        <v>0</v>
      </c>
      <c r="BW1086">
        <f t="shared" si="2767"/>
        <v>0</v>
      </c>
      <c r="BX1086">
        <f t="shared" si="2767"/>
        <v>0</v>
      </c>
      <c r="BY1086">
        <f t="shared" si="2767"/>
        <v>0</v>
      </c>
      <c r="BZ1086">
        <f t="shared" si="2767"/>
        <v>0</v>
      </c>
      <c r="CA1086">
        <f t="shared" si="2767"/>
        <v>0</v>
      </c>
      <c r="CB1086">
        <f t="shared" si="2767"/>
        <v>0</v>
      </c>
      <c r="CC1086">
        <f t="shared" si="2767"/>
        <v>0</v>
      </c>
      <c r="CD1086">
        <f t="shared" si="2767"/>
        <v>0</v>
      </c>
      <c r="CE1086">
        <f t="shared" si="2767"/>
        <v>0</v>
      </c>
      <c r="CF1086">
        <f t="shared" si="2767"/>
        <v>0</v>
      </c>
      <c r="CG1086">
        <f t="shared" si="2767"/>
        <v>0</v>
      </c>
      <c r="CH1086">
        <f t="shared" si="2767"/>
        <v>0</v>
      </c>
      <c r="CI1086">
        <f t="shared" si="2767"/>
        <v>0</v>
      </c>
      <c r="CJ1086">
        <f t="shared" si="2767"/>
        <v>0</v>
      </c>
      <c r="CK1086">
        <f t="shared" si="2767"/>
        <v>0</v>
      </c>
      <c r="CL1086">
        <f t="shared" si="2767"/>
        <v>0</v>
      </c>
      <c r="CM1086">
        <f t="shared" si="2767"/>
        <v>0</v>
      </c>
      <c r="CN1086">
        <f t="shared" si="2767"/>
        <v>0</v>
      </c>
      <c r="CO1086">
        <f t="shared" si="2767"/>
        <v>0</v>
      </c>
      <c r="CP1086">
        <f t="shared" si="2767"/>
        <v>0</v>
      </c>
      <c r="CQ1086">
        <f t="shared" si="2767"/>
        <v>0</v>
      </c>
      <c r="CR1086">
        <f t="shared" si="2767"/>
        <v>0</v>
      </c>
      <c r="CS1086">
        <f t="shared" si="2767"/>
        <v>0</v>
      </c>
      <c r="CT1086">
        <f t="shared" si="2767"/>
        <v>0</v>
      </c>
      <c r="CU1086">
        <f t="shared" si="2767"/>
        <v>0</v>
      </c>
      <c r="CV1086">
        <f t="shared" si="2767"/>
        <v>0</v>
      </c>
      <c r="CW1086">
        <f t="shared" si="2767"/>
        <v>0</v>
      </c>
      <c r="CX1086">
        <f t="shared" si="2767"/>
        <v>0</v>
      </c>
      <c r="CY1086">
        <f>IF($C1086&lt;&gt;"",IF(AM1091&gt;0,1,0),0)</f>
        <v>0</v>
      </c>
      <c r="CZ1086">
        <f t="shared" ref="CZ1086:DE1086" si="2768">IF($C1086&lt;&gt;"",IF(AN1086&gt;0,1,0),0)</f>
        <v>0</v>
      </c>
      <c r="DA1086">
        <f t="shared" si="2768"/>
        <v>0</v>
      </c>
      <c r="DB1086">
        <f t="shared" si="2768"/>
        <v>0</v>
      </c>
      <c r="DC1086">
        <f t="shared" si="2768"/>
        <v>0</v>
      </c>
      <c r="DD1086">
        <f t="shared" si="2768"/>
        <v>0</v>
      </c>
      <c r="DE1086">
        <f t="shared" si="2768"/>
        <v>0</v>
      </c>
      <c r="DF1086">
        <f t="shared" ref="DF1086:DZ1086" si="2769">IF($C1086&lt;&gt;"",IF(AT1086&gt;0,1,0),0)</f>
        <v>0</v>
      </c>
      <c r="DG1086">
        <f t="shared" si="2769"/>
        <v>0</v>
      </c>
      <c r="DH1086">
        <f t="shared" si="2769"/>
        <v>0</v>
      </c>
      <c r="DI1086">
        <f t="shared" si="2769"/>
        <v>0</v>
      </c>
      <c r="DJ1086">
        <f t="shared" si="2769"/>
        <v>0</v>
      </c>
      <c r="DK1086">
        <f t="shared" si="2769"/>
        <v>0</v>
      </c>
      <c r="DL1086">
        <f t="shared" si="2769"/>
        <v>0</v>
      </c>
      <c r="DM1086">
        <f t="shared" si="2769"/>
        <v>0</v>
      </c>
      <c r="DN1086">
        <f t="shared" si="2769"/>
        <v>0</v>
      </c>
      <c r="DO1086">
        <f t="shared" si="2769"/>
        <v>0</v>
      </c>
      <c r="DP1086">
        <f t="shared" si="2769"/>
        <v>0</v>
      </c>
      <c r="DQ1086">
        <f t="shared" si="2769"/>
        <v>0</v>
      </c>
      <c r="DR1086">
        <f t="shared" si="2769"/>
        <v>0</v>
      </c>
      <c r="DS1086">
        <f t="shared" si="2769"/>
        <v>0</v>
      </c>
      <c r="DT1086">
        <f t="shared" si="2769"/>
        <v>0</v>
      </c>
      <c r="DU1086">
        <f t="shared" si="2769"/>
        <v>0</v>
      </c>
      <c r="DV1086">
        <f t="shared" si="2769"/>
        <v>0</v>
      </c>
      <c r="DW1086">
        <f t="shared" si="2769"/>
        <v>0</v>
      </c>
      <c r="DX1086">
        <f t="shared" si="2769"/>
        <v>0</v>
      </c>
      <c r="DY1086">
        <f t="shared" si="2769"/>
        <v>0</v>
      </c>
      <c r="DZ1086">
        <f t="shared" si="2769"/>
        <v>0</v>
      </c>
    </row>
    <row r="1087" spans="1:130" ht="15.75">
      <c r="A1087" s="106"/>
      <c r="B1087" s="81"/>
      <c r="C1087" s="98"/>
      <c r="D1087" s="31"/>
      <c r="E1087" s="31"/>
      <c r="F1087" s="31"/>
      <c r="G1087" s="31"/>
      <c r="H1087" s="31"/>
      <c r="I1087" s="31"/>
      <c r="J1087" s="31"/>
      <c r="K1087" s="31"/>
      <c r="L1087" s="31"/>
      <c r="M1087" s="31"/>
      <c r="N1087" s="31"/>
      <c r="O1087" s="31"/>
      <c r="P1087" s="31"/>
      <c r="Q1087" s="31"/>
      <c r="R1087" s="31"/>
      <c r="S1087" s="31"/>
      <c r="T1087" s="31"/>
      <c r="U1087" s="31"/>
      <c r="V1087" s="31"/>
      <c r="W1087" s="31"/>
      <c r="X1087" s="31"/>
      <c r="Y1087" s="31"/>
      <c r="Z1087" s="31"/>
      <c r="AA1087" s="31"/>
      <c r="AB1087" s="31"/>
      <c r="AC1087" s="31"/>
      <c r="AD1087" s="31"/>
      <c r="AE1087" s="31"/>
      <c r="AF1087" s="31"/>
      <c r="AG1087" s="31"/>
      <c r="AH1087" s="31"/>
      <c r="AI1087" s="31"/>
      <c r="AJ1087" s="31"/>
      <c r="AK1087" s="31"/>
      <c r="AL1087" s="31"/>
      <c r="AM1087" s="31"/>
      <c r="AN1087" s="31"/>
      <c r="AO1087" s="31"/>
      <c r="AP1087" s="31"/>
      <c r="AQ1087" s="31"/>
      <c r="AR1087" s="31"/>
      <c r="AS1087" s="31"/>
      <c r="AT1087" s="31"/>
      <c r="AU1087" s="31"/>
      <c r="AV1087" s="31"/>
      <c r="AW1087" s="31"/>
      <c r="AX1087" s="31"/>
      <c r="AY1087" s="31"/>
      <c r="AZ1087" s="31"/>
      <c r="BA1087" s="31"/>
      <c r="BB1087" s="160"/>
      <c r="BC1087" s="31"/>
      <c r="BD1087" s="31"/>
      <c r="BE1087" s="57"/>
      <c r="BF1087" s="31"/>
      <c r="BG1087" s="31"/>
      <c r="BH1087" s="118"/>
      <c r="BI1087" s="2"/>
      <c r="BJ1087" s="2"/>
      <c r="BK1087" s="118"/>
      <c r="BL1087" s="118"/>
      <c r="BM1087" s="118"/>
      <c r="BN1087" s="2"/>
      <c r="BO1087" s="103"/>
    </row>
    <row r="1088" spans="1:130">
      <c r="A1088" s="105">
        <f>IF(LEFT(B1088,1)&lt;&gt;"",IF(LEFT(B1088,1)&lt;&gt;" ",COUNT($A$66:A1087)+1,""),"")</f>
        <v>140</v>
      </c>
      <c r="B1088" s="54" t="s">
        <v>143</v>
      </c>
      <c r="C1088" s="96">
        <v>3</v>
      </c>
      <c r="D1088" s="9">
        <f t="shared" ref="D1088:M1088" si="2770">SUM(D1089:D1089)</f>
        <v>0</v>
      </c>
      <c r="E1088" s="9">
        <f t="shared" si="2770"/>
        <v>0</v>
      </c>
      <c r="F1088" s="9">
        <f t="shared" si="2770"/>
        <v>0</v>
      </c>
      <c r="G1088" s="9">
        <f t="shared" si="2770"/>
        <v>0</v>
      </c>
      <c r="H1088" s="9">
        <f t="shared" si="2770"/>
        <v>0</v>
      </c>
      <c r="I1088" s="9">
        <f t="shared" si="2770"/>
        <v>0</v>
      </c>
      <c r="J1088" s="9">
        <f t="shared" si="2770"/>
        <v>0</v>
      </c>
      <c r="K1088" s="9">
        <f t="shared" si="2770"/>
        <v>0</v>
      </c>
      <c r="L1088" s="9">
        <f t="shared" si="2770"/>
        <v>0</v>
      </c>
      <c r="M1088" s="9">
        <f t="shared" si="2770"/>
        <v>0</v>
      </c>
      <c r="N1088" s="9">
        <f>SUM(N1089:N1090)</f>
        <v>0</v>
      </c>
      <c r="O1088" s="9">
        <f t="shared" ref="O1088:BG1088" si="2771">SUM(O1089:O1090)</f>
        <v>0</v>
      </c>
      <c r="P1088" s="9">
        <f t="shared" si="2771"/>
        <v>0</v>
      </c>
      <c r="Q1088" s="9">
        <f t="shared" si="2771"/>
        <v>0</v>
      </c>
      <c r="R1088" s="9">
        <f t="shared" si="2771"/>
        <v>0</v>
      </c>
      <c r="S1088" s="9">
        <f t="shared" si="2771"/>
        <v>0</v>
      </c>
      <c r="T1088" s="9">
        <f t="shared" si="2771"/>
        <v>0</v>
      </c>
      <c r="U1088" s="9">
        <f t="shared" si="2771"/>
        <v>0</v>
      </c>
      <c r="V1088" s="9">
        <f t="shared" si="2771"/>
        <v>0</v>
      </c>
      <c r="W1088" s="9">
        <f t="shared" si="2771"/>
        <v>0</v>
      </c>
      <c r="X1088" s="9">
        <f t="shared" si="2771"/>
        <v>0</v>
      </c>
      <c r="Y1088" s="9">
        <f t="shared" si="2771"/>
        <v>0</v>
      </c>
      <c r="Z1088" s="9">
        <f t="shared" si="2771"/>
        <v>0</v>
      </c>
      <c r="AA1088" s="9">
        <f t="shared" si="2771"/>
        <v>0</v>
      </c>
      <c r="AB1088" s="9">
        <f t="shared" si="2771"/>
        <v>0</v>
      </c>
      <c r="AC1088" s="9">
        <f t="shared" si="2771"/>
        <v>0</v>
      </c>
      <c r="AD1088" s="9">
        <f t="shared" si="2771"/>
        <v>0</v>
      </c>
      <c r="AE1088" s="9">
        <f t="shared" si="2771"/>
        <v>0</v>
      </c>
      <c r="AF1088" s="9">
        <f t="shared" si="2771"/>
        <v>0</v>
      </c>
      <c r="AG1088" s="9">
        <f t="shared" si="2771"/>
        <v>0</v>
      </c>
      <c r="AH1088" s="9">
        <f t="shared" si="2771"/>
        <v>0</v>
      </c>
      <c r="AI1088" s="9">
        <f t="shared" si="2771"/>
        <v>6.8049999999999997</v>
      </c>
      <c r="AJ1088" s="9">
        <f t="shared" si="2771"/>
        <v>0</v>
      </c>
      <c r="AK1088" s="9">
        <f t="shared" si="2771"/>
        <v>0</v>
      </c>
      <c r="AL1088" s="9">
        <f t="shared" si="2771"/>
        <v>0</v>
      </c>
      <c r="AM1088" s="9">
        <f t="shared" si="2771"/>
        <v>0</v>
      </c>
      <c r="AN1088" s="9">
        <f t="shared" si="2771"/>
        <v>0</v>
      </c>
      <c r="AO1088" s="9">
        <f t="shared" si="2771"/>
        <v>0</v>
      </c>
      <c r="AP1088" s="9">
        <f t="shared" si="2771"/>
        <v>5.6909999999999998</v>
      </c>
      <c r="AQ1088" s="9">
        <f t="shared" si="2771"/>
        <v>0</v>
      </c>
      <c r="AR1088" s="9">
        <f t="shared" si="2771"/>
        <v>0</v>
      </c>
      <c r="AS1088" s="9">
        <f t="shared" si="2771"/>
        <v>0</v>
      </c>
      <c r="AT1088" s="9">
        <f t="shared" si="2771"/>
        <v>0</v>
      </c>
      <c r="AU1088" s="9">
        <f t="shared" si="2771"/>
        <v>0</v>
      </c>
      <c r="AV1088" s="9">
        <f t="shared" si="2771"/>
        <v>0</v>
      </c>
      <c r="AW1088" s="9">
        <f t="shared" si="2771"/>
        <v>0</v>
      </c>
      <c r="AX1088" s="9">
        <f t="shared" si="2771"/>
        <v>8.4069000000000001E-3</v>
      </c>
      <c r="AY1088" s="9">
        <f t="shared" si="2771"/>
        <v>0</v>
      </c>
      <c r="AZ1088" s="9">
        <f t="shared" si="2771"/>
        <v>4.3905400999999999</v>
      </c>
      <c r="BA1088" s="9">
        <f t="shared" si="2771"/>
        <v>8.2950991999999992</v>
      </c>
      <c r="BB1088" s="9">
        <f t="shared" si="2771"/>
        <v>2.159151</v>
      </c>
      <c r="BC1088" s="9">
        <f t="shared" si="2771"/>
        <v>4.6466064000000005</v>
      </c>
      <c r="BD1088" s="9">
        <f t="shared" si="2771"/>
        <v>1.9064124000000002</v>
      </c>
      <c r="BE1088" s="9">
        <f t="shared" si="2771"/>
        <v>0</v>
      </c>
      <c r="BF1088" s="9">
        <f t="shared" si="2771"/>
        <v>0</v>
      </c>
      <c r="BG1088" s="9">
        <f t="shared" si="2771"/>
        <v>0</v>
      </c>
      <c r="BH1088" s="9">
        <f>SUM(BH1089:BH1090)</f>
        <v>0</v>
      </c>
      <c r="BI1088" s="9">
        <f>SUM(BI1089:BI1090)</f>
        <v>0</v>
      </c>
      <c r="BJ1088" s="4">
        <v>0</v>
      </c>
      <c r="BK1088" s="4">
        <v>0</v>
      </c>
      <c r="BL1088" s="4">
        <v>0</v>
      </c>
      <c r="BM1088" s="4">
        <v>0</v>
      </c>
      <c r="BN1088" s="4">
        <v>0</v>
      </c>
      <c r="BO1088" s="103"/>
      <c r="BP1088">
        <f t="shared" ref="BP1088:CU1088" si="2772">IF($C1088&lt;&gt;"",IF(D1088&gt;0,1,0),0)</f>
        <v>0</v>
      </c>
      <c r="BQ1088">
        <f t="shared" si="2772"/>
        <v>0</v>
      </c>
      <c r="BR1088">
        <f t="shared" si="2772"/>
        <v>0</v>
      </c>
      <c r="BS1088">
        <f t="shared" si="2772"/>
        <v>0</v>
      </c>
      <c r="BT1088">
        <f t="shared" si="2772"/>
        <v>0</v>
      </c>
      <c r="BU1088">
        <f t="shared" si="2772"/>
        <v>0</v>
      </c>
      <c r="BV1088">
        <f t="shared" si="2772"/>
        <v>0</v>
      </c>
      <c r="BW1088">
        <f t="shared" si="2772"/>
        <v>0</v>
      </c>
      <c r="BX1088">
        <f t="shared" si="2772"/>
        <v>0</v>
      </c>
      <c r="BY1088">
        <f t="shared" si="2772"/>
        <v>0</v>
      </c>
      <c r="BZ1088">
        <f t="shared" si="2772"/>
        <v>0</v>
      </c>
      <c r="CA1088">
        <f t="shared" si="2772"/>
        <v>0</v>
      </c>
      <c r="CB1088">
        <f t="shared" si="2772"/>
        <v>0</v>
      </c>
      <c r="CC1088">
        <f t="shared" si="2772"/>
        <v>0</v>
      </c>
      <c r="CD1088">
        <f t="shared" si="2772"/>
        <v>0</v>
      </c>
      <c r="CE1088">
        <f t="shared" si="2772"/>
        <v>0</v>
      </c>
      <c r="CF1088">
        <f t="shared" si="2772"/>
        <v>0</v>
      </c>
      <c r="CG1088">
        <f t="shared" si="2772"/>
        <v>0</v>
      </c>
      <c r="CH1088">
        <f t="shared" si="2772"/>
        <v>0</v>
      </c>
      <c r="CI1088">
        <f t="shared" si="2772"/>
        <v>0</v>
      </c>
      <c r="CJ1088">
        <f t="shared" si="2772"/>
        <v>0</v>
      </c>
      <c r="CK1088">
        <f t="shared" si="2772"/>
        <v>0</v>
      </c>
      <c r="CL1088">
        <f t="shared" si="2772"/>
        <v>0</v>
      </c>
      <c r="CM1088">
        <f t="shared" si="2772"/>
        <v>0</v>
      </c>
      <c r="CN1088">
        <f t="shared" si="2772"/>
        <v>0</v>
      </c>
      <c r="CO1088">
        <f t="shared" si="2772"/>
        <v>0</v>
      </c>
      <c r="CP1088">
        <f t="shared" si="2772"/>
        <v>0</v>
      </c>
      <c r="CQ1088">
        <f t="shared" si="2772"/>
        <v>0</v>
      </c>
      <c r="CR1088">
        <f t="shared" si="2772"/>
        <v>0</v>
      </c>
      <c r="CS1088">
        <f t="shared" si="2772"/>
        <v>0</v>
      </c>
      <c r="CT1088">
        <f t="shared" si="2772"/>
        <v>0</v>
      </c>
      <c r="CU1088">
        <f t="shared" si="2772"/>
        <v>1</v>
      </c>
      <c r="CV1088">
        <f t="shared" ref="CV1088:DZ1088" si="2773">IF($C1088&lt;&gt;"",IF(AJ1088&gt;0,1,0),0)</f>
        <v>0</v>
      </c>
      <c r="CW1088">
        <f t="shared" si="2773"/>
        <v>0</v>
      </c>
      <c r="CX1088">
        <f t="shared" si="2773"/>
        <v>0</v>
      </c>
      <c r="CY1088">
        <f t="shared" si="2773"/>
        <v>0</v>
      </c>
      <c r="CZ1088">
        <f t="shared" si="2773"/>
        <v>0</v>
      </c>
      <c r="DA1088">
        <f t="shared" si="2773"/>
        <v>0</v>
      </c>
      <c r="DB1088">
        <f t="shared" si="2773"/>
        <v>1</v>
      </c>
      <c r="DC1088">
        <f t="shared" si="2773"/>
        <v>0</v>
      </c>
      <c r="DD1088">
        <f t="shared" si="2773"/>
        <v>0</v>
      </c>
      <c r="DE1088">
        <f t="shared" si="2773"/>
        <v>0</v>
      </c>
      <c r="DF1088">
        <f t="shared" si="2773"/>
        <v>0</v>
      </c>
      <c r="DG1088">
        <f t="shared" si="2773"/>
        <v>0</v>
      </c>
      <c r="DH1088">
        <f t="shared" si="2773"/>
        <v>0</v>
      </c>
      <c r="DI1088">
        <f t="shared" si="2773"/>
        <v>0</v>
      </c>
      <c r="DJ1088">
        <f t="shared" si="2773"/>
        <v>1</v>
      </c>
      <c r="DK1088">
        <f t="shared" si="2773"/>
        <v>0</v>
      </c>
      <c r="DL1088">
        <f t="shared" si="2773"/>
        <v>1</v>
      </c>
      <c r="DM1088">
        <f t="shared" si="2773"/>
        <v>1</v>
      </c>
      <c r="DN1088">
        <f t="shared" si="2773"/>
        <v>1</v>
      </c>
      <c r="DO1088">
        <f t="shared" si="2773"/>
        <v>1</v>
      </c>
      <c r="DP1088">
        <f t="shared" si="2773"/>
        <v>1</v>
      </c>
      <c r="DQ1088">
        <f t="shared" si="2773"/>
        <v>0</v>
      </c>
      <c r="DR1088">
        <f t="shared" si="2773"/>
        <v>0</v>
      </c>
      <c r="DS1088">
        <f t="shared" si="2773"/>
        <v>0</v>
      </c>
      <c r="DT1088">
        <f t="shared" si="2773"/>
        <v>0</v>
      </c>
      <c r="DU1088">
        <f t="shared" si="2773"/>
        <v>0</v>
      </c>
      <c r="DV1088">
        <f t="shared" si="2773"/>
        <v>0</v>
      </c>
      <c r="DW1088">
        <f t="shared" si="2773"/>
        <v>0</v>
      </c>
      <c r="DX1088">
        <f t="shared" si="2773"/>
        <v>0</v>
      </c>
      <c r="DY1088">
        <f t="shared" si="2773"/>
        <v>0</v>
      </c>
      <c r="DZ1088">
        <f t="shared" si="2773"/>
        <v>0</v>
      </c>
    </row>
    <row r="1089" spans="1:130">
      <c r="A1089" s="106"/>
      <c r="B1089" s="80" t="s">
        <v>3</v>
      </c>
      <c r="C1089" s="98"/>
      <c r="D1089" s="18">
        <v>0</v>
      </c>
      <c r="E1089" s="18">
        <v>0</v>
      </c>
      <c r="F1089" s="18">
        <v>0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18">
        <v>0</v>
      </c>
      <c r="N1089" s="18">
        <v>0</v>
      </c>
      <c r="O1089" s="18">
        <v>0</v>
      </c>
      <c r="P1089" s="18">
        <v>0</v>
      </c>
      <c r="Q1089" s="18">
        <v>0</v>
      </c>
      <c r="R1089" s="18">
        <v>0</v>
      </c>
      <c r="S1089" s="18">
        <v>0</v>
      </c>
      <c r="T1089" s="18">
        <v>0</v>
      </c>
      <c r="U1089" s="18">
        <v>0</v>
      </c>
      <c r="V1089" s="18">
        <v>0</v>
      </c>
      <c r="W1089" s="18">
        <v>0</v>
      </c>
      <c r="X1089" s="18">
        <v>0</v>
      </c>
      <c r="Y1089" s="18">
        <v>0</v>
      </c>
      <c r="Z1089" s="18">
        <v>0</v>
      </c>
      <c r="AA1089" s="18">
        <v>0</v>
      </c>
      <c r="AB1089" s="18">
        <v>0</v>
      </c>
      <c r="AC1089" s="18">
        <v>0</v>
      </c>
      <c r="AD1089" s="18">
        <v>0</v>
      </c>
      <c r="AE1089" s="18">
        <v>0</v>
      </c>
      <c r="AF1089" s="18">
        <v>0</v>
      </c>
      <c r="AG1089" s="18">
        <v>0</v>
      </c>
      <c r="AH1089" s="18">
        <v>0</v>
      </c>
      <c r="AI1089" s="18">
        <v>6.8049999999999997</v>
      </c>
      <c r="AJ1089" s="18">
        <v>0</v>
      </c>
      <c r="AK1089" s="18">
        <v>0</v>
      </c>
      <c r="AL1089" s="18">
        <v>0</v>
      </c>
      <c r="AM1089" s="18">
        <v>0</v>
      </c>
      <c r="AN1089" s="18">
        <v>0</v>
      </c>
      <c r="AO1089" s="18">
        <v>0</v>
      </c>
      <c r="AP1089" s="18">
        <v>5.6909999999999998</v>
      </c>
      <c r="AQ1089" s="18">
        <v>0</v>
      </c>
      <c r="AR1089" s="18">
        <v>0</v>
      </c>
      <c r="AS1089" s="18">
        <v>0</v>
      </c>
      <c r="AT1089" s="18">
        <v>0</v>
      </c>
      <c r="AU1089" s="18">
        <v>0</v>
      </c>
      <c r="AV1089" s="18">
        <v>0</v>
      </c>
      <c r="AW1089" s="18">
        <v>0</v>
      </c>
      <c r="AX1089" s="18">
        <v>0</v>
      </c>
      <c r="AY1089" s="18">
        <v>0</v>
      </c>
      <c r="AZ1089" s="18">
        <v>2.7659347000000003</v>
      </c>
      <c r="BA1089" s="18">
        <v>3.7873128999999999</v>
      </c>
      <c r="BB1089" s="18">
        <v>1.4403766999999998</v>
      </c>
      <c r="BC1089" s="18">
        <v>3.9196017000000003</v>
      </c>
      <c r="BD1089" s="18">
        <v>1.2593876000000002</v>
      </c>
      <c r="BE1089" s="25">
        <v>0</v>
      </c>
      <c r="BF1089" s="18">
        <v>0</v>
      </c>
      <c r="BG1089" s="18">
        <v>0</v>
      </c>
      <c r="BH1089" s="18">
        <v>0</v>
      </c>
      <c r="BI1089" s="18">
        <v>0</v>
      </c>
      <c r="BJ1089" s="118">
        <v>0</v>
      </c>
      <c r="BK1089" s="118">
        <v>0</v>
      </c>
      <c r="BL1089" s="118">
        <v>0</v>
      </c>
      <c r="BM1089" s="118">
        <v>0</v>
      </c>
      <c r="BN1089" s="118">
        <v>0</v>
      </c>
      <c r="BO1089" s="103"/>
      <c r="BP1089">
        <f t="shared" ref="BP1089:BY1091" si="2774">IF($C1089&lt;&gt;"",IF(D1089&gt;0,1,0),0)</f>
        <v>0</v>
      </c>
      <c r="BQ1089">
        <f t="shared" si="2774"/>
        <v>0</v>
      </c>
      <c r="BR1089">
        <f t="shared" si="2774"/>
        <v>0</v>
      </c>
      <c r="BS1089">
        <f t="shared" si="2774"/>
        <v>0</v>
      </c>
      <c r="BT1089">
        <f t="shared" si="2774"/>
        <v>0</v>
      </c>
      <c r="BU1089">
        <f t="shared" si="2774"/>
        <v>0</v>
      </c>
      <c r="BV1089">
        <f t="shared" si="2774"/>
        <v>0</v>
      </c>
      <c r="BW1089">
        <f t="shared" si="2774"/>
        <v>0</v>
      </c>
      <c r="BX1089">
        <f t="shared" si="2774"/>
        <v>0</v>
      </c>
      <c r="BY1089">
        <f t="shared" si="2774"/>
        <v>0</v>
      </c>
      <c r="BZ1089">
        <f t="shared" ref="BZ1089:CI1091" si="2775">IF($C1089&lt;&gt;"",IF(N1089&gt;0,1,0),0)</f>
        <v>0</v>
      </c>
      <c r="CA1089">
        <f t="shared" si="2775"/>
        <v>0</v>
      </c>
      <c r="CB1089">
        <f t="shared" si="2775"/>
        <v>0</v>
      </c>
      <c r="CC1089">
        <f t="shared" si="2775"/>
        <v>0</v>
      </c>
      <c r="CD1089">
        <f t="shared" si="2775"/>
        <v>0</v>
      </c>
      <c r="CE1089">
        <f t="shared" si="2775"/>
        <v>0</v>
      </c>
      <c r="CF1089">
        <f t="shared" si="2775"/>
        <v>0</v>
      </c>
      <c r="CG1089">
        <f t="shared" si="2775"/>
        <v>0</v>
      </c>
      <c r="CH1089">
        <f t="shared" si="2775"/>
        <v>0</v>
      </c>
      <c r="CI1089">
        <f t="shared" si="2775"/>
        <v>0</v>
      </c>
      <c r="CJ1089">
        <f t="shared" ref="CJ1089:CS1091" si="2776">IF($C1089&lt;&gt;"",IF(X1089&gt;0,1,0),0)</f>
        <v>0</v>
      </c>
      <c r="CK1089">
        <f t="shared" si="2776"/>
        <v>0</v>
      </c>
      <c r="CL1089">
        <f t="shared" si="2776"/>
        <v>0</v>
      </c>
      <c r="CM1089">
        <f t="shared" si="2776"/>
        <v>0</v>
      </c>
      <c r="CN1089">
        <f t="shared" si="2776"/>
        <v>0</v>
      </c>
      <c r="CO1089">
        <f t="shared" si="2776"/>
        <v>0</v>
      </c>
      <c r="CP1089">
        <f t="shared" si="2776"/>
        <v>0</v>
      </c>
      <c r="CQ1089">
        <f t="shared" si="2776"/>
        <v>0</v>
      </c>
      <c r="CR1089">
        <f t="shared" si="2776"/>
        <v>0</v>
      </c>
      <c r="CS1089">
        <f t="shared" si="2776"/>
        <v>0</v>
      </c>
      <c r="CT1089">
        <f t="shared" ref="CT1089:DC1091" si="2777">IF($C1089&lt;&gt;"",IF(AH1089&gt;0,1,0),0)</f>
        <v>0</v>
      </c>
      <c r="CU1089">
        <f t="shared" si="2777"/>
        <v>0</v>
      </c>
      <c r="CV1089">
        <f t="shared" si="2777"/>
        <v>0</v>
      </c>
      <c r="CW1089">
        <f t="shared" si="2777"/>
        <v>0</v>
      </c>
      <c r="CX1089">
        <f t="shared" si="2777"/>
        <v>0</v>
      </c>
      <c r="CY1089">
        <f t="shared" si="2777"/>
        <v>0</v>
      </c>
      <c r="CZ1089">
        <f t="shared" si="2777"/>
        <v>0</v>
      </c>
      <c r="DA1089">
        <f t="shared" si="2777"/>
        <v>0</v>
      </c>
      <c r="DB1089">
        <f t="shared" si="2777"/>
        <v>0</v>
      </c>
      <c r="DC1089">
        <f t="shared" si="2777"/>
        <v>0</v>
      </c>
      <c r="DD1089">
        <f t="shared" ref="DD1089:DM1091" si="2778">IF($C1089&lt;&gt;"",IF(AR1089&gt;0,1,0),0)</f>
        <v>0</v>
      </c>
      <c r="DE1089">
        <f t="shared" si="2778"/>
        <v>0</v>
      </c>
      <c r="DF1089">
        <f t="shared" si="2778"/>
        <v>0</v>
      </c>
      <c r="DG1089">
        <f t="shared" si="2778"/>
        <v>0</v>
      </c>
      <c r="DH1089">
        <f t="shared" si="2778"/>
        <v>0</v>
      </c>
      <c r="DI1089">
        <f t="shared" si="2778"/>
        <v>0</v>
      </c>
      <c r="DJ1089">
        <f t="shared" si="2778"/>
        <v>0</v>
      </c>
      <c r="DK1089">
        <f t="shared" si="2778"/>
        <v>0</v>
      </c>
      <c r="DL1089">
        <f t="shared" si="2778"/>
        <v>0</v>
      </c>
      <c r="DM1089">
        <f t="shared" si="2778"/>
        <v>0</v>
      </c>
      <c r="DN1089">
        <f t="shared" ref="DN1089:DW1091" si="2779">IF($C1089&lt;&gt;"",IF(BB1089&gt;0,1,0),0)</f>
        <v>0</v>
      </c>
      <c r="DO1089">
        <f t="shared" si="2779"/>
        <v>0</v>
      </c>
      <c r="DP1089">
        <f t="shared" si="2779"/>
        <v>0</v>
      </c>
      <c r="DQ1089">
        <f t="shared" si="2779"/>
        <v>0</v>
      </c>
      <c r="DR1089">
        <f t="shared" si="2779"/>
        <v>0</v>
      </c>
      <c r="DS1089">
        <f t="shared" si="2779"/>
        <v>0</v>
      </c>
      <c r="DT1089">
        <f t="shared" si="2779"/>
        <v>0</v>
      </c>
      <c r="DU1089">
        <f t="shared" si="2779"/>
        <v>0</v>
      </c>
      <c r="DV1089">
        <f t="shared" si="2779"/>
        <v>0</v>
      </c>
      <c r="DW1089">
        <f t="shared" si="2779"/>
        <v>0</v>
      </c>
      <c r="DX1089">
        <f t="shared" ref="DX1089:DZ1090" si="2780">IF($C1089&lt;&gt;"",IF(BL1088&gt;0,1,0),0)</f>
        <v>0</v>
      </c>
      <c r="DY1089">
        <f t="shared" si="2780"/>
        <v>0</v>
      </c>
      <c r="DZ1089">
        <f t="shared" si="2780"/>
        <v>0</v>
      </c>
    </row>
    <row r="1090" spans="1:130">
      <c r="A1090" s="106"/>
      <c r="B1090" s="19" t="s">
        <v>205</v>
      </c>
      <c r="C1090" s="98"/>
      <c r="D1090" s="18">
        <v>0</v>
      </c>
      <c r="E1090" s="18">
        <v>0</v>
      </c>
      <c r="F1090" s="18">
        <v>0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18">
        <v>0</v>
      </c>
      <c r="N1090" s="18">
        <v>0</v>
      </c>
      <c r="O1090" s="18">
        <v>0</v>
      </c>
      <c r="P1090" s="18">
        <v>0</v>
      </c>
      <c r="Q1090" s="18">
        <v>0</v>
      </c>
      <c r="R1090" s="18">
        <v>0</v>
      </c>
      <c r="S1090" s="18">
        <v>0</v>
      </c>
      <c r="T1090" s="18">
        <v>0</v>
      </c>
      <c r="U1090" s="18">
        <v>0</v>
      </c>
      <c r="V1090" s="18">
        <v>0</v>
      </c>
      <c r="W1090" s="18">
        <v>0</v>
      </c>
      <c r="X1090" s="18">
        <v>0</v>
      </c>
      <c r="Y1090" s="18">
        <v>0</v>
      </c>
      <c r="Z1090" s="18">
        <v>0</v>
      </c>
      <c r="AA1090" s="18">
        <v>0</v>
      </c>
      <c r="AB1090" s="18">
        <v>0</v>
      </c>
      <c r="AC1090" s="18">
        <v>0</v>
      </c>
      <c r="AD1090" s="18">
        <v>0</v>
      </c>
      <c r="AE1090" s="18">
        <v>0</v>
      </c>
      <c r="AF1090" s="18">
        <v>0</v>
      </c>
      <c r="AG1090" s="18">
        <v>0</v>
      </c>
      <c r="AH1090" s="18">
        <v>0</v>
      </c>
      <c r="AI1090" s="18">
        <v>0</v>
      </c>
      <c r="AJ1090" s="18">
        <v>0</v>
      </c>
      <c r="AK1090" s="18">
        <v>0</v>
      </c>
      <c r="AL1090" s="18">
        <v>0</v>
      </c>
      <c r="AM1090" s="18">
        <v>0</v>
      </c>
      <c r="AN1090" s="18">
        <v>0</v>
      </c>
      <c r="AO1090" s="18">
        <v>0</v>
      </c>
      <c r="AP1090" s="18">
        <v>0</v>
      </c>
      <c r="AQ1090" s="18">
        <v>0</v>
      </c>
      <c r="AR1090" s="18">
        <v>0</v>
      </c>
      <c r="AS1090" s="18">
        <v>0</v>
      </c>
      <c r="AT1090" s="18">
        <v>0</v>
      </c>
      <c r="AU1090" s="18">
        <v>0</v>
      </c>
      <c r="AV1090" s="18">
        <v>0</v>
      </c>
      <c r="AW1090" s="18">
        <v>0</v>
      </c>
      <c r="AX1090" s="18">
        <v>8.4069000000000001E-3</v>
      </c>
      <c r="AY1090" s="18">
        <v>0</v>
      </c>
      <c r="AZ1090" s="18">
        <v>1.6246053999999999</v>
      </c>
      <c r="BA1090" s="18">
        <v>4.5077863000000002</v>
      </c>
      <c r="BB1090" s="18">
        <v>0.71877430000000009</v>
      </c>
      <c r="BC1090" s="18">
        <v>0.72700469999999995</v>
      </c>
      <c r="BD1090" s="18">
        <v>0.64702480000000007</v>
      </c>
      <c r="BE1090" s="25">
        <v>0</v>
      </c>
      <c r="BF1090" s="18">
        <v>0</v>
      </c>
      <c r="BG1090" s="18">
        <v>0</v>
      </c>
      <c r="BH1090" s="18">
        <v>0</v>
      </c>
      <c r="BI1090" s="18">
        <v>0</v>
      </c>
      <c r="BJ1090" s="118">
        <v>0</v>
      </c>
      <c r="BK1090" s="118">
        <v>0</v>
      </c>
      <c r="BL1090" s="118">
        <v>0</v>
      </c>
      <c r="BM1090" s="118">
        <v>0</v>
      </c>
      <c r="BN1090" s="118">
        <v>0</v>
      </c>
      <c r="BO1090" s="103"/>
      <c r="BP1090">
        <f t="shared" si="2774"/>
        <v>0</v>
      </c>
      <c r="BQ1090">
        <f t="shared" si="2774"/>
        <v>0</v>
      </c>
      <c r="BR1090">
        <f t="shared" si="2774"/>
        <v>0</v>
      </c>
      <c r="BS1090">
        <f t="shared" si="2774"/>
        <v>0</v>
      </c>
      <c r="BT1090">
        <f t="shared" si="2774"/>
        <v>0</v>
      </c>
      <c r="BU1090">
        <f t="shared" si="2774"/>
        <v>0</v>
      </c>
      <c r="BV1090">
        <f t="shared" si="2774"/>
        <v>0</v>
      </c>
      <c r="BW1090">
        <f t="shared" si="2774"/>
        <v>0</v>
      </c>
      <c r="BX1090">
        <f t="shared" si="2774"/>
        <v>0</v>
      </c>
      <c r="BY1090">
        <f t="shared" si="2774"/>
        <v>0</v>
      </c>
      <c r="BZ1090">
        <f t="shared" si="2775"/>
        <v>0</v>
      </c>
      <c r="CA1090">
        <f t="shared" si="2775"/>
        <v>0</v>
      </c>
      <c r="CB1090">
        <f t="shared" si="2775"/>
        <v>0</v>
      </c>
      <c r="CC1090">
        <f t="shared" si="2775"/>
        <v>0</v>
      </c>
      <c r="CD1090">
        <f t="shared" si="2775"/>
        <v>0</v>
      </c>
      <c r="CE1090">
        <f t="shared" si="2775"/>
        <v>0</v>
      </c>
      <c r="CF1090">
        <f t="shared" si="2775"/>
        <v>0</v>
      </c>
      <c r="CG1090">
        <f t="shared" si="2775"/>
        <v>0</v>
      </c>
      <c r="CH1090">
        <f t="shared" si="2775"/>
        <v>0</v>
      </c>
      <c r="CI1090">
        <f t="shared" si="2775"/>
        <v>0</v>
      </c>
      <c r="CJ1090">
        <f t="shared" si="2776"/>
        <v>0</v>
      </c>
      <c r="CK1090">
        <f t="shared" si="2776"/>
        <v>0</v>
      </c>
      <c r="CL1090">
        <f t="shared" si="2776"/>
        <v>0</v>
      </c>
      <c r="CM1090">
        <f t="shared" si="2776"/>
        <v>0</v>
      </c>
      <c r="CN1090">
        <f t="shared" si="2776"/>
        <v>0</v>
      </c>
      <c r="CO1090">
        <f t="shared" si="2776"/>
        <v>0</v>
      </c>
      <c r="CP1090">
        <f t="shared" si="2776"/>
        <v>0</v>
      </c>
      <c r="CQ1090">
        <f t="shared" si="2776"/>
        <v>0</v>
      </c>
      <c r="CR1090">
        <f t="shared" si="2776"/>
        <v>0</v>
      </c>
      <c r="CS1090">
        <f t="shared" si="2776"/>
        <v>0</v>
      </c>
      <c r="CT1090">
        <f t="shared" si="2777"/>
        <v>0</v>
      </c>
      <c r="CU1090">
        <f t="shared" si="2777"/>
        <v>0</v>
      </c>
      <c r="CV1090">
        <f t="shared" si="2777"/>
        <v>0</v>
      </c>
      <c r="CW1090">
        <f t="shared" si="2777"/>
        <v>0</v>
      </c>
      <c r="CX1090">
        <f t="shared" si="2777"/>
        <v>0</v>
      </c>
      <c r="CY1090">
        <f t="shared" si="2777"/>
        <v>0</v>
      </c>
      <c r="CZ1090">
        <f t="shared" si="2777"/>
        <v>0</v>
      </c>
      <c r="DA1090">
        <f t="shared" si="2777"/>
        <v>0</v>
      </c>
      <c r="DB1090">
        <f t="shared" si="2777"/>
        <v>0</v>
      </c>
      <c r="DC1090">
        <f t="shared" si="2777"/>
        <v>0</v>
      </c>
      <c r="DD1090">
        <f t="shared" si="2778"/>
        <v>0</v>
      </c>
      <c r="DE1090">
        <f t="shared" si="2778"/>
        <v>0</v>
      </c>
      <c r="DF1090">
        <f t="shared" si="2778"/>
        <v>0</v>
      </c>
      <c r="DG1090">
        <f t="shared" si="2778"/>
        <v>0</v>
      </c>
      <c r="DH1090">
        <f t="shared" si="2778"/>
        <v>0</v>
      </c>
      <c r="DI1090">
        <f t="shared" si="2778"/>
        <v>0</v>
      </c>
      <c r="DJ1090">
        <f t="shared" si="2778"/>
        <v>0</v>
      </c>
      <c r="DK1090">
        <f t="shared" si="2778"/>
        <v>0</v>
      </c>
      <c r="DL1090">
        <f t="shared" si="2778"/>
        <v>0</v>
      </c>
      <c r="DM1090">
        <f t="shared" si="2778"/>
        <v>0</v>
      </c>
      <c r="DN1090">
        <f t="shared" si="2779"/>
        <v>0</v>
      </c>
      <c r="DO1090">
        <f t="shared" si="2779"/>
        <v>0</v>
      </c>
      <c r="DP1090">
        <f t="shared" si="2779"/>
        <v>0</v>
      </c>
      <c r="DQ1090">
        <f t="shared" si="2779"/>
        <v>0</v>
      </c>
      <c r="DR1090">
        <f t="shared" si="2779"/>
        <v>0</v>
      </c>
      <c r="DS1090">
        <f t="shared" si="2779"/>
        <v>0</v>
      </c>
      <c r="DT1090">
        <f t="shared" si="2779"/>
        <v>0</v>
      </c>
      <c r="DU1090">
        <f t="shared" si="2779"/>
        <v>0</v>
      </c>
      <c r="DV1090">
        <f t="shared" si="2779"/>
        <v>0</v>
      </c>
      <c r="DW1090">
        <f t="shared" si="2779"/>
        <v>0</v>
      </c>
      <c r="DX1090">
        <f t="shared" si="2780"/>
        <v>0</v>
      </c>
      <c r="DY1090">
        <f t="shared" si="2780"/>
        <v>0</v>
      </c>
      <c r="DZ1090">
        <f t="shared" si="2780"/>
        <v>0</v>
      </c>
    </row>
    <row r="1091" spans="1:130">
      <c r="A1091" s="106"/>
      <c r="B1091" s="55" t="s">
        <v>210</v>
      </c>
      <c r="C1091" s="9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>
        <f>13100/25.2</f>
        <v>519.84126984126988</v>
      </c>
      <c r="AN1091" s="18">
        <v>776</v>
      </c>
      <c r="AO1091" s="18">
        <v>0</v>
      </c>
      <c r="AP1091" s="18">
        <f>75300/36.5</f>
        <v>2063.0136986301368</v>
      </c>
      <c r="AQ1091" s="18">
        <v>0</v>
      </c>
      <c r="AR1091" s="18">
        <v>0</v>
      </c>
      <c r="AS1091" s="18">
        <v>0</v>
      </c>
      <c r="AT1091" s="18">
        <v>0</v>
      </c>
      <c r="AU1091" s="18">
        <v>0</v>
      </c>
      <c r="AV1091" s="18">
        <v>0</v>
      </c>
      <c r="AW1091" s="18">
        <v>0</v>
      </c>
      <c r="AX1091" s="18">
        <v>0</v>
      </c>
      <c r="AY1091" s="18">
        <v>0</v>
      </c>
      <c r="AZ1091" s="18">
        <v>0</v>
      </c>
      <c r="BA1091" s="18">
        <v>0</v>
      </c>
      <c r="BB1091" s="18">
        <v>0</v>
      </c>
      <c r="BC1091" s="18">
        <v>0</v>
      </c>
      <c r="BD1091" s="18">
        <v>0</v>
      </c>
      <c r="BE1091" s="18">
        <v>0</v>
      </c>
      <c r="BF1091" s="18">
        <v>0</v>
      </c>
      <c r="BG1091" s="18">
        <v>0</v>
      </c>
      <c r="BH1091" s="18">
        <v>0</v>
      </c>
      <c r="BI1091" s="18">
        <v>0</v>
      </c>
      <c r="BJ1091" s="18">
        <v>0</v>
      </c>
      <c r="BK1091" s="18">
        <v>0</v>
      </c>
      <c r="BL1091" s="18">
        <v>0</v>
      </c>
      <c r="BM1091" s="18">
        <v>0</v>
      </c>
      <c r="BN1091" s="18">
        <v>0</v>
      </c>
      <c r="BO1091" s="103"/>
      <c r="BP1091">
        <f t="shared" si="2774"/>
        <v>0</v>
      </c>
      <c r="BQ1091">
        <f t="shared" ref="BQ1091" si="2781">IF($C1091&lt;&gt;"",IF(E1091&gt;0,1,0),0)</f>
        <v>0</v>
      </c>
      <c r="BR1091">
        <f t="shared" ref="BR1091" si="2782">IF($C1091&lt;&gt;"",IF(F1091&gt;0,1,0),0)</f>
        <v>0</v>
      </c>
      <c r="BS1091">
        <f t="shared" ref="BS1091" si="2783">IF($C1091&lt;&gt;"",IF(G1091&gt;0,1,0),0)</f>
        <v>0</v>
      </c>
      <c r="BT1091">
        <f t="shared" ref="BT1091" si="2784">IF($C1091&lt;&gt;"",IF(H1091&gt;0,1,0),0)</f>
        <v>0</v>
      </c>
      <c r="BU1091">
        <f t="shared" ref="BU1091" si="2785">IF($C1091&lt;&gt;"",IF(I1091&gt;0,1,0),0)</f>
        <v>0</v>
      </c>
      <c r="BV1091">
        <f t="shared" ref="BV1091" si="2786">IF($C1091&lt;&gt;"",IF(J1091&gt;0,1,0),0)</f>
        <v>0</v>
      </c>
      <c r="BW1091">
        <f t="shared" ref="BW1091" si="2787">IF($C1091&lt;&gt;"",IF(K1091&gt;0,1,0),0)</f>
        <v>0</v>
      </c>
      <c r="BX1091">
        <f t="shared" ref="BX1091" si="2788">IF($C1091&lt;&gt;"",IF(L1091&gt;0,1,0),0)</f>
        <v>0</v>
      </c>
      <c r="BY1091">
        <f t="shared" ref="BY1091" si="2789">IF($C1091&lt;&gt;"",IF(M1091&gt;0,1,0),0)</f>
        <v>0</v>
      </c>
      <c r="BZ1091">
        <f t="shared" si="2775"/>
        <v>0</v>
      </c>
      <c r="CA1091">
        <f t="shared" si="2775"/>
        <v>0</v>
      </c>
      <c r="CB1091">
        <f t="shared" si="2775"/>
        <v>0</v>
      </c>
      <c r="CC1091">
        <f t="shared" si="2775"/>
        <v>0</v>
      </c>
      <c r="CD1091">
        <f t="shared" si="2775"/>
        <v>0</v>
      </c>
      <c r="CE1091">
        <f t="shared" si="2775"/>
        <v>0</v>
      </c>
      <c r="CF1091">
        <f t="shared" si="2775"/>
        <v>0</v>
      </c>
      <c r="CG1091">
        <f t="shared" si="2775"/>
        <v>0</v>
      </c>
      <c r="CH1091">
        <f t="shared" si="2775"/>
        <v>0</v>
      </c>
      <c r="CI1091">
        <f t="shared" si="2775"/>
        <v>0</v>
      </c>
      <c r="CJ1091">
        <f t="shared" si="2776"/>
        <v>0</v>
      </c>
      <c r="CK1091">
        <f t="shared" si="2776"/>
        <v>0</v>
      </c>
      <c r="CL1091">
        <f t="shared" si="2776"/>
        <v>0</v>
      </c>
      <c r="CM1091">
        <f t="shared" si="2776"/>
        <v>0</v>
      </c>
      <c r="CN1091">
        <f t="shared" si="2776"/>
        <v>0</v>
      </c>
      <c r="CO1091">
        <f t="shared" si="2776"/>
        <v>0</v>
      </c>
      <c r="CP1091">
        <f t="shared" si="2776"/>
        <v>0</v>
      </c>
      <c r="CQ1091">
        <f t="shared" si="2776"/>
        <v>0</v>
      </c>
      <c r="CR1091">
        <f t="shared" si="2776"/>
        <v>0</v>
      </c>
      <c r="CS1091">
        <f t="shared" si="2776"/>
        <v>0</v>
      </c>
      <c r="CT1091">
        <f t="shared" si="2777"/>
        <v>0</v>
      </c>
      <c r="CU1091">
        <f t="shared" si="2777"/>
        <v>0</v>
      </c>
      <c r="CV1091">
        <f t="shared" si="2777"/>
        <v>0</v>
      </c>
      <c r="CW1091">
        <f t="shared" si="2777"/>
        <v>0</v>
      </c>
      <c r="CX1091">
        <f t="shared" si="2777"/>
        <v>0</v>
      </c>
      <c r="CY1091">
        <f t="shared" si="2777"/>
        <v>0</v>
      </c>
      <c r="CZ1091">
        <f t="shared" si="2777"/>
        <v>0</v>
      </c>
      <c r="DA1091">
        <f t="shared" si="2777"/>
        <v>0</v>
      </c>
      <c r="DB1091">
        <f t="shared" si="2777"/>
        <v>0</v>
      </c>
      <c r="DC1091">
        <f t="shared" si="2777"/>
        <v>0</v>
      </c>
      <c r="DD1091">
        <f t="shared" si="2778"/>
        <v>0</v>
      </c>
      <c r="DE1091">
        <f t="shared" si="2778"/>
        <v>0</v>
      </c>
      <c r="DF1091">
        <f t="shared" si="2778"/>
        <v>0</v>
      </c>
      <c r="DG1091">
        <f t="shared" si="2778"/>
        <v>0</v>
      </c>
      <c r="DH1091">
        <f t="shared" si="2778"/>
        <v>0</v>
      </c>
      <c r="DI1091">
        <f t="shared" si="2778"/>
        <v>0</v>
      </c>
      <c r="DJ1091">
        <f t="shared" si="2778"/>
        <v>0</v>
      </c>
      <c r="DK1091">
        <f t="shared" si="2778"/>
        <v>0</v>
      </c>
      <c r="DL1091">
        <f t="shared" si="2778"/>
        <v>0</v>
      </c>
      <c r="DM1091">
        <f t="shared" si="2778"/>
        <v>0</v>
      </c>
      <c r="DN1091">
        <f t="shared" si="2779"/>
        <v>0</v>
      </c>
      <c r="DO1091">
        <f t="shared" si="2779"/>
        <v>0</v>
      </c>
      <c r="DP1091">
        <f t="shared" si="2779"/>
        <v>0</v>
      </c>
      <c r="DQ1091">
        <f t="shared" si="2779"/>
        <v>0</v>
      </c>
      <c r="DR1091">
        <f t="shared" si="2779"/>
        <v>0</v>
      </c>
      <c r="DS1091">
        <f t="shared" si="2779"/>
        <v>0</v>
      </c>
      <c r="DT1091">
        <f t="shared" si="2779"/>
        <v>0</v>
      </c>
      <c r="DU1091">
        <f t="shared" si="2779"/>
        <v>0</v>
      </c>
      <c r="DV1091">
        <f t="shared" si="2779"/>
        <v>0</v>
      </c>
      <c r="DW1091">
        <f t="shared" si="2779"/>
        <v>0</v>
      </c>
      <c r="DX1091">
        <f t="shared" ref="DX1091" si="2790">IF($C1091&lt;&gt;"",IF(BL1091&gt;0,1,0),0)</f>
        <v>0</v>
      </c>
      <c r="DY1091">
        <f t="shared" ref="DY1091" si="2791">IF($C1091&lt;&gt;"",IF(BM1091&gt;0,1,0),0)</f>
        <v>0</v>
      </c>
      <c r="DZ1091">
        <f t="shared" ref="DZ1091" si="2792">IF($C1091&lt;&gt;"",IF(BN1091&gt;0,1,0),0)</f>
        <v>0</v>
      </c>
    </row>
    <row r="1092" spans="1:130" ht="15.75">
      <c r="A1092" s="106" t="str">
        <f>IF(LEFT(B1094,1)&lt;&gt;"",IF(LEFT(B1094,1)&lt;&gt;" ",COUNT($A$66:A1089)+1,""),"")</f>
        <v/>
      </c>
      <c r="B1092" s="37"/>
      <c r="C1092" s="98"/>
      <c r="D1092" s="31"/>
      <c r="E1092" s="31"/>
      <c r="F1092" s="31"/>
      <c r="G1092" s="31"/>
      <c r="H1092" s="31"/>
      <c r="I1092" s="31"/>
      <c r="J1092" s="31"/>
      <c r="K1092" s="31"/>
      <c r="L1092" s="31"/>
      <c r="M1092" s="31"/>
      <c r="N1092" s="31"/>
      <c r="O1092" s="31"/>
      <c r="P1092" s="31"/>
      <c r="Q1092" s="31"/>
      <c r="R1092" s="31"/>
      <c r="S1092" s="31"/>
      <c r="T1092" s="31"/>
      <c r="U1092" s="31"/>
      <c r="V1092" s="31"/>
      <c r="W1092" s="31"/>
      <c r="X1092" s="31"/>
      <c r="Y1092" s="31"/>
      <c r="Z1092" s="31"/>
      <c r="AA1092" s="31"/>
      <c r="AB1092" s="31"/>
      <c r="AC1092" s="31"/>
      <c r="AD1092" s="31"/>
      <c r="AE1092" s="31"/>
      <c r="AF1092" s="31"/>
      <c r="AG1092" s="31"/>
      <c r="AH1092" s="31"/>
      <c r="AI1092" s="31"/>
      <c r="AJ1092" s="31"/>
      <c r="AK1092" s="31"/>
      <c r="AL1092" s="31"/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1"/>
      <c r="AZ1092" s="31"/>
      <c r="BA1092" s="31"/>
      <c r="BB1092" s="31"/>
      <c r="BC1092" s="31"/>
      <c r="BD1092" s="31"/>
      <c r="BE1092" s="57"/>
      <c r="BF1092" s="18"/>
      <c r="BG1092" s="31"/>
      <c r="BH1092" s="2"/>
      <c r="BI1092" s="2"/>
      <c r="BJ1092" s="2"/>
      <c r="BK1092" s="2"/>
      <c r="BL1092" s="22"/>
      <c r="BM1092" s="2"/>
      <c r="BN1092" s="2"/>
      <c r="BO1092" s="103"/>
    </row>
    <row r="1093" spans="1:130">
      <c r="A1093" s="105">
        <f>IF(LEFT(B1093,1)&lt;&gt;"",IF(LEFT(B1093,1)&lt;&gt;" ",COUNT($A$66:A1092)+1,""),"")</f>
        <v>141</v>
      </c>
      <c r="B1093" s="32" t="s">
        <v>144</v>
      </c>
      <c r="C1093" s="96">
        <v>3</v>
      </c>
      <c r="D1093" s="22">
        <f t="shared" ref="D1093:AI1093" si="2793">SUM(D1094:D1100)</f>
        <v>0</v>
      </c>
      <c r="E1093" s="22">
        <f t="shared" si="2793"/>
        <v>0</v>
      </c>
      <c r="F1093" s="22">
        <f t="shared" si="2793"/>
        <v>0</v>
      </c>
      <c r="G1093" s="22">
        <f t="shared" si="2793"/>
        <v>0</v>
      </c>
      <c r="H1093" s="22">
        <f t="shared" si="2793"/>
        <v>0</v>
      </c>
      <c r="I1093" s="22">
        <f t="shared" si="2793"/>
        <v>0</v>
      </c>
      <c r="J1093" s="22">
        <f t="shared" si="2793"/>
        <v>0</v>
      </c>
      <c r="K1093" s="22">
        <f t="shared" si="2793"/>
        <v>0</v>
      </c>
      <c r="L1093" s="22">
        <f t="shared" si="2793"/>
        <v>0</v>
      </c>
      <c r="M1093" s="22">
        <f t="shared" si="2793"/>
        <v>0</v>
      </c>
      <c r="N1093" s="22">
        <f t="shared" si="2793"/>
        <v>0.14703959999999999</v>
      </c>
      <c r="O1093" s="22">
        <f t="shared" si="2793"/>
        <v>2.2378311999999996</v>
      </c>
      <c r="P1093" s="22">
        <f t="shared" si="2793"/>
        <v>1.8845176000000001</v>
      </c>
      <c r="Q1093" s="22">
        <f t="shared" si="2793"/>
        <v>2.2869489000000001</v>
      </c>
      <c r="R1093" s="22">
        <f t="shared" si="2793"/>
        <v>0.78574089999999996</v>
      </c>
      <c r="S1093" s="22">
        <f t="shared" si="2793"/>
        <v>0.63956900000000005</v>
      </c>
      <c r="T1093" s="22">
        <f t="shared" si="2793"/>
        <v>5.1096823999999996</v>
      </c>
      <c r="U1093" s="22">
        <f t="shared" si="2793"/>
        <v>9.4729417999999992</v>
      </c>
      <c r="V1093" s="22">
        <f t="shared" si="2793"/>
        <v>44.636092999999995</v>
      </c>
      <c r="W1093" s="22">
        <f t="shared" si="2793"/>
        <v>333.33745820000001</v>
      </c>
      <c r="X1093" s="22">
        <f t="shared" si="2793"/>
        <v>117.7445793</v>
      </c>
      <c r="Y1093" s="22">
        <f t="shared" si="2793"/>
        <v>343.04152199999999</v>
      </c>
      <c r="Z1093" s="22">
        <f t="shared" si="2793"/>
        <v>196.67980839999998</v>
      </c>
      <c r="AA1093" s="22">
        <f t="shared" si="2793"/>
        <v>338.23120090000003</v>
      </c>
      <c r="AB1093" s="22">
        <f t="shared" si="2793"/>
        <v>70</v>
      </c>
      <c r="AC1093" s="22">
        <f t="shared" si="2793"/>
        <v>30.270715899999999</v>
      </c>
      <c r="AD1093" s="22">
        <f t="shared" si="2793"/>
        <v>10.777057000000001</v>
      </c>
      <c r="AE1093" s="22">
        <f t="shared" si="2793"/>
        <v>118.4934148</v>
      </c>
      <c r="AF1093" s="22">
        <f t="shared" si="2793"/>
        <v>208.67884750000002</v>
      </c>
      <c r="AG1093" s="22">
        <f t="shared" si="2793"/>
        <v>298.9584097</v>
      </c>
      <c r="AH1093" s="22">
        <f t="shared" si="2793"/>
        <v>191.91282929999997</v>
      </c>
      <c r="AI1093" s="22">
        <f t="shared" si="2793"/>
        <v>49.733395800000004</v>
      </c>
      <c r="AJ1093" s="22">
        <f t="shared" ref="AJ1093:BK1093" si="2794">SUM(AJ1094:AJ1100)</f>
        <v>145.48527290000001</v>
      </c>
      <c r="AK1093" s="22">
        <f t="shared" si="2794"/>
        <v>119.426389</v>
      </c>
      <c r="AL1093" s="22">
        <f t="shared" si="2794"/>
        <v>196.99742289999998</v>
      </c>
      <c r="AM1093" s="22">
        <f t="shared" si="2794"/>
        <v>561.94661930000007</v>
      </c>
      <c r="AN1093" s="22">
        <f t="shared" si="2794"/>
        <v>120.82604620000001</v>
      </c>
      <c r="AO1093" s="22">
        <f t="shared" si="2794"/>
        <v>147.96532070000001</v>
      </c>
      <c r="AP1093" s="22">
        <f t="shared" si="2794"/>
        <v>52.527925800000006</v>
      </c>
      <c r="AQ1093" s="22">
        <f t="shared" si="2794"/>
        <v>69.5303045</v>
      </c>
      <c r="AR1093" s="22">
        <f t="shared" si="2794"/>
        <v>126.79740469999999</v>
      </c>
      <c r="AS1093" s="22">
        <f t="shared" si="2794"/>
        <v>182.8096754</v>
      </c>
      <c r="AT1093" s="22">
        <f t="shared" si="2794"/>
        <v>260.8541098</v>
      </c>
      <c r="AU1093" s="22">
        <f t="shared" si="2794"/>
        <v>379.00985220000007</v>
      </c>
      <c r="AV1093" s="22">
        <f t="shared" si="2794"/>
        <v>527.50506350000001</v>
      </c>
      <c r="AW1093" s="22">
        <f t="shared" si="2794"/>
        <v>540.35784060000003</v>
      </c>
      <c r="AX1093" s="22">
        <f t="shared" si="2794"/>
        <v>658.66926899999999</v>
      </c>
      <c r="AY1093" s="22">
        <f t="shared" si="2794"/>
        <v>795.00107529999991</v>
      </c>
      <c r="AZ1093" s="22">
        <f t="shared" si="2794"/>
        <v>774</v>
      </c>
      <c r="BA1093" s="22">
        <f t="shared" si="2794"/>
        <v>88.619638699999996</v>
      </c>
      <c r="BB1093" s="22">
        <f t="shared" si="2794"/>
        <v>611</v>
      </c>
      <c r="BC1093" s="22">
        <f t="shared" si="2794"/>
        <v>75.347560400000006</v>
      </c>
      <c r="BD1093" s="22">
        <f t="shared" si="2794"/>
        <v>37.230510600000002</v>
      </c>
      <c r="BE1093" s="22">
        <f t="shared" si="2794"/>
        <v>9.3656431999999992</v>
      </c>
      <c r="BF1093" s="22">
        <f>SUM(BF1094:BF1100)</f>
        <v>5.2144754000000004</v>
      </c>
      <c r="BG1093" s="22">
        <f t="shared" si="2794"/>
        <v>5.3210385999999996</v>
      </c>
      <c r="BH1093" s="22">
        <f t="shared" si="2794"/>
        <v>1.0160931000000002</v>
      </c>
      <c r="BI1093" s="22">
        <f t="shared" si="2794"/>
        <v>3.4000000000000002E-2</v>
      </c>
      <c r="BJ1093" s="22">
        <f t="shared" si="2794"/>
        <v>4.0000000000000001E-3</v>
      </c>
      <c r="BK1093" s="22">
        <f t="shared" si="2794"/>
        <v>0</v>
      </c>
      <c r="BL1093" s="22">
        <f t="shared" ref="BL1093:BN1093" si="2795">SUM(BL1094:BL1100)</f>
        <v>22.1</v>
      </c>
      <c r="BM1093" s="22">
        <f t="shared" si="2795"/>
        <v>40.1</v>
      </c>
      <c r="BN1093" s="219">
        <f t="shared" si="2795"/>
        <v>0</v>
      </c>
      <c r="BO1093" s="103"/>
      <c r="BP1093">
        <f t="shared" ref="BP1093:CU1093" si="2796">IF($C1093&lt;&gt;"",IF(D1093&gt;0,1,0),0)</f>
        <v>0</v>
      </c>
      <c r="BQ1093">
        <f t="shared" si="2796"/>
        <v>0</v>
      </c>
      <c r="BR1093">
        <f t="shared" si="2796"/>
        <v>0</v>
      </c>
      <c r="BS1093">
        <f t="shared" si="2796"/>
        <v>0</v>
      </c>
      <c r="BT1093">
        <f t="shared" si="2796"/>
        <v>0</v>
      </c>
      <c r="BU1093">
        <f t="shared" si="2796"/>
        <v>0</v>
      </c>
      <c r="BV1093">
        <f t="shared" si="2796"/>
        <v>0</v>
      </c>
      <c r="BW1093">
        <f t="shared" si="2796"/>
        <v>0</v>
      </c>
      <c r="BX1093">
        <f t="shared" si="2796"/>
        <v>0</v>
      </c>
      <c r="BY1093">
        <f t="shared" si="2796"/>
        <v>0</v>
      </c>
      <c r="BZ1093">
        <f t="shared" si="2796"/>
        <v>1</v>
      </c>
      <c r="CA1093">
        <f t="shared" si="2796"/>
        <v>1</v>
      </c>
      <c r="CB1093">
        <f t="shared" si="2796"/>
        <v>1</v>
      </c>
      <c r="CC1093">
        <f t="shared" si="2796"/>
        <v>1</v>
      </c>
      <c r="CD1093">
        <f t="shared" si="2796"/>
        <v>1</v>
      </c>
      <c r="CE1093">
        <f t="shared" si="2796"/>
        <v>1</v>
      </c>
      <c r="CF1093">
        <f t="shared" si="2796"/>
        <v>1</v>
      </c>
      <c r="CG1093">
        <f t="shared" si="2796"/>
        <v>1</v>
      </c>
      <c r="CH1093">
        <f t="shared" si="2796"/>
        <v>1</v>
      </c>
      <c r="CI1093">
        <f t="shared" si="2796"/>
        <v>1</v>
      </c>
      <c r="CJ1093">
        <f t="shared" si="2796"/>
        <v>1</v>
      </c>
      <c r="CK1093">
        <f t="shared" si="2796"/>
        <v>1</v>
      </c>
      <c r="CL1093">
        <f t="shared" si="2796"/>
        <v>1</v>
      </c>
      <c r="CM1093">
        <f t="shared" si="2796"/>
        <v>1</v>
      </c>
      <c r="CN1093">
        <f t="shared" si="2796"/>
        <v>1</v>
      </c>
      <c r="CO1093">
        <f t="shared" si="2796"/>
        <v>1</v>
      </c>
      <c r="CP1093">
        <f t="shared" si="2796"/>
        <v>1</v>
      </c>
      <c r="CQ1093">
        <f t="shared" si="2796"/>
        <v>1</v>
      </c>
      <c r="CR1093">
        <f t="shared" si="2796"/>
        <v>1</v>
      </c>
      <c r="CS1093">
        <f t="shared" si="2796"/>
        <v>1</v>
      </c>
      <c r="CT1093">
        <f t="shared" si="2796"/>
        <v>1</v>
      </c>
      <c r="CU1093">
        <f t="shared" si="2796"/>
        <v>1</v>
      </c>
      <c r="CV1093">
        <f t="shared" ref="CV1093:DZ1093" si="2797">IF($C1093&lt;&gt;"",IF(AJ1093&gt;0,1,0),0)</f>
        <v>1</v>
      </c>
      <c r="CW1093">
        <f t="shared" si="2797"/>
        <v>1</v>
      </c>
      <c r="CX1093">
        <f t="shared" si="2797"/>
        <v>1</v>
      </c>
      <c r="CY1093">
        <f t="shared" si="2797"/>
        <v>1</v>
      </c>
      <c r="CZ1093">
        <f t="shared" si="2797"/>
        <v>1</v>
      </c>
      <c r="DA1093">
        <f t="shared" si="2797"/>
        <v>1</v>
      </c>
      <c r="DB1093">
        <f t="shared" si="2797"/>
        <v>1</v>
      </c>
      <c r="DC1093">
        <f t="shared" si="2797"/>
        <v>1</v>
      </c>
      <c r="DD1093">
        <f t="shared" si="2797"/>
        <v>1</v>
      </c>
      <c r="DE1093">
        <f t="shared" si="2797"/>
        <v>1</v>
      </c>
      <c r="DF1093">
        <f t="shared" si="2797"/>
        <v>1</v>
      </c>
      <c r="DG1093">
        <f t="shared" si="2797"/>
        <v>1</v>
      </c>
      <c r="DH1093">
        <f t="shared" si="2797"/>
        <v>1</v>
      </c>
      <c r="DI1093">
        <f t="shared" si="2797"/>
        <v>1</v>
      </c>
      <c r="DJ1093">
        <f t="shared" si="2797"/>
        <v>1</v>
      </c>
      <c r="DK1093">
        <f t="shared" si="2797"/>
        <v>1</v>
      </c>
      <c r="DL1093">
        <f t="shared" si="2797"/>
        <v>1</v>
      </c>
      <c r="DM1093">
        <f t="shared" si="2797"/>
        <v>1</v>
      </c>
      <c r="DN1093">
        <f t="shared" si="2797"/>
        <v>1</v>
      </c>
      <c r="DO1093">
        <f t="shared" si="2797"/>
        <v>1</v>
      </c>
      <c r="DP1093">
        <f t="shared" si="2797"/>
        <v>1</v>
      </c>
      <c r="DQ1093">
        <f t="shared" si="2797"/>
        <v>1</v>
      </c>
      <c r="DR1093">
        <f t="shared" si="2797"/>
        <v>1</v>
      </c>
      <c r="DS1093">
        <f t="shared" si="2797"/>
        <v>1</v>
      </c>
      <c r="DT1093">
        <f t="shared" si="2797"/>
        <v>1</v>
      </c>
      <c r="DU1093">
        <f t="shared" si="2797"/>
        <v>1</v>
      </c>
      <c r="DV1093">
        <f t="shared" si="2797"/>
        <v>1</v>
      </c>
      <c r="DW1093">
        <f t="shared" si="2797"/>
        <v>0</v>
      </c>
      <c r="DX1093">
        <f t="shared" si="2797"/>
        <v>1</v>
      </c>
      <c r="DY1093">
        <f t="shared" si="2797"/>
        <v>1</v>
      </c>
      <c r="DZ1093">
        <f t="shared" si="2797"/>
        <v>0</v>
      </c>
    </row>
    <row r="1094" spans="1:130">
      <c r="A1094" s="106"/>
      <c r="B1094" s="59" t="s">
        <v>181</v>
      </c>
      <c r="C1094" s="98"/>
      <c r="D1094" s="18">
        <v>0</v>
      </c>
      <c r="E1094" s="18">
        <v>0</v>
      </c>
      <c r="F1094" s="18">
        <v>0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18">
        <v>0</v>
      </c>
      <c r="N1094" s="18">
        <v>0</v>
      </c>
      <c r="O1094" s="18">
        <v>0</v>
      </c>
      <c r="P1094" s="18">
        <v>0</v>
      </c>
      <c r="Q1094" s="18">
        <v>0</v>
      </c>
      <c r="R1094" s="18">
        <v>0</v>
      </c>
      <c r="S1094" s="18">
        <v>0</v>
      </c>
      <c r="T1094" s="18">
        <v>0</v>
      </c>
      <c r="U1094" s="18">
        <v>0</v>
      </c>
      <c r="V1094" s="18">
        <v>0</v>
      </c>
      <c r="W1094" s="18">
        <v>0</v>
      </c>
      <c r="X1094" s="18">
        <v>0</v>
      </c>
      <c r="Y1094" s="18">
        <v>0</v>
      </c>
      <c r="Z1094" s="18">
        <v>0</v>
      </c>
      <c r="AA1094" s="18">
        <v>0</v>
      </c>
      <c r="AB1094" s="18">
        <v>0</v>
      </c>
      <c r="AC1094" s="18">
        <v>0</v>
      </c>
      <c r="AD1094" s="18">
        <v>0</v>
      </c>
      <c r="AE1094" s="18">
        <v>0</v>
      </c>
      <c r="AF1094" s="18">
        <v>0</v>
      </c>
      <c r="AG1094" s="18">
        <v>0</v>
      </c>
      <c r="AH1094" s="18">
        <v>0</v>
      </c>
      <c r="AI1094" s="18">
        <v>0</v>
      </c>
      <c r="AJ1094" s="18">
        <v>0</v>
      </c>
      <c r="AK1094" s="18">
        <v>0</v>
      </c>
      <c r="AL1094" s="18">
        <v>0</v>
      </c>
      <c r="AM1094" s="18">
        <v>0</v>
      </c>
      <c r="AN1094" s="18">
        <v>0</v>
      </c>
      <c r="AO1094" s="18">
        <v>0</v>
      </c>
      <c r="AP1094" s="18">
        <v>0</v>
      </c>
      <c r="AQ1094" s="18">
        <v>0</v>
      </c>
      <c r="AR1094" s="18">
        <v>0</v>
      </c>
      <c r="AS1094" s="18">
        <v>0</v>
      </c>
      <c r="AT1094" s="18">
        <v>0</v>
      </c>
      <c r="AU1094" s="18">
        <v>0</v>
      </c>
      <c r="AV1094" s="18">
        <v>0</v>
      </c>
      <c r="AW1094" s="18">
        <v>0</v>
      </c>
      <c r="AX1094" s="18">
        <v>0</v>
      </c>
      <c r="AY1094" s="18">
        <v>0</v>
      </c>
      <c r="AZ1094" s="18">
        <v>34</v>
      </c>
      <c r="BA1094" s="18">
        <v>0</v>
      </c>
      <c r="BB1094" s="18">
        <v>0</v>
      </c>
      <c r="BC1094" s="18">
        <v>0</v>
      </c>
      <c r="BD1094" s="18">
        <v>0</v>
      </c>
      <c r="BE1094" s="25">
        <v>0</v>
      </c>
      <c r="BF1094" s="18">
        <v>0</v>
      </c>
      <c r="BG1094" s="18">
        <v>0</v>
      </c>
      <c r="BH1094" s="18">
        <v>0</v>
      </c>
      <c r="BI1094" s="18">
        <v>0</v>
      </c>
      <c r="BJ1094" s="118">
        <v>0</v>
      </c>
      <c r="BK1094" s="118">
        <v>0</v>
      </c>
      <c r="BL1094" s="118">
        <v>0</v>
      </c>
      <c r="BM1094" s="118">
        <v>0</v>
      </c>
      <c r="BN1094" s="118">
        <v>0</v>
      </c>
      <c r="BO1094" s="103"/>
      <c r="BP1094">
        <f t="shared" ref="BP1094:BY1101" si="2798">IF($C1094&lt;&gt;"",IF(D1094&gt;0,1,0),0)</f>
        <v>0</v>
      </c>
      <c r="BQ1094">
        <f t="shared" si="2798"/>
        <v>0</v>
      </c>
      <c r="BR1094">
        <f t="shared" si="2798"/>
        <v>0</v>
      </c>
      <c r="BS1094">
        <f t="shared" si="2798"/>
        <v>0</v>
      </c>
      <c r="BT1094">
        <f t="shared" si="2798"/>
        <v>0</v>
      </c>
      <c r="BU1094">
        <f t="shared" si="2798"/>
        <v>0</v>
      </c>
      <c r="BV1094">
        <f t="shared" si="2798"/>
        <v>0</v>
      </c>
      <c r="BW1094">
        <f t="shared" si="2798"/>
        <v>0</v>
      </c>
      <c r="BX1094">
        <f t="shared" si="2798"/>
        <v>0</v>
      </c>
      <c r="BY1094">
        <f t="shared" si="2798"/>
        <v>0</v>
      </c>
      <c r="BZ1094">
        <f t="shared" ref="BZ1094:CI1101" si="2799">IF($C1094&lt;&gt;"",IF(N1094&gt;0,1,0),0)</f>
        <v>0</v>
      </c>
      <c r="CA1094">
        <f t="shared" si="2799"/>
        <v>0</v>
      </c>
      <c r="CB1094">
        <f t="shared" si="2799"/>
        <v>0</v>
      </c>
      <c r="CC1094">
        <f t="shared" si="2799"/>
        <v>0</v>
      </c>
      <c r="CD1094">
        <f t="shared" si="2799"/>
        <v>0</v>
      </c>
      <c r="CE1094">
        <f t="shared" si="2799"/>
        <v>0</v>
      </c>
      <c r="CF1094">
        <f t="shared" si="2799"/>
        <v>0</v>
      </c>
      <c r="CG1094">
        <f t="shared" si="2799"/>
        <v>0</v>
      </c>
      <c r="CH1094">
        <f t="shared" si="2799"/>
        <v>0</v>
      </c>
      <c r="CI1094">
        <f t="shared" si="2799"/>
        <v>0</v>
      </c>
      <c r="CJ1094">
        <f t="shared" ref="CJ1094:CS1101" si="2800">IF($C1094&lt;&gt;"",IF(X1094&gt;0,1,0),0)</f>
        <v>0</v>
      </c>
      <c r="CK1094">
        <f t="shared" si="2800"/>
        <v>0</v>
      </c>
      <c r="CL1094">
        <f t="shared" si="2800"/>
        <v>0</v>
      </c>
      <c r="CM1094">
        <f t="shared" si="2800"/>
        <v>0</v>
      </c>
      <c r="CN1094">
        <f t="shared" si="2800"/>
        <v>0</v>
      </c>
      <c r="CO1094">
        <f t="shared" si="2800"/>
        <v>0</v>
      </c>
      <c r="CP1094">
        <f t="shared" si="2800"/>
        <v>0</v>
      </c>
      <c r="CQ1094">
        <f t="shared" si="2800"/>
        <v>0</v>
      </c>
      <c r="CR1094">
        <f t="shared" si="2800"/>
        <v>0</v>
      </c>
      <c r="CS1094">
        <f t="shared" si="2800"/>
        <v>0</v>
      </c>
      <c r="CT1094">
        <f t="shared" ref="CT1094:DC1101" si="2801">IF($C1094&lt;&gt;"",IF(AH1094&gt;0,1,0),0)</f>
        <v>0</v>
      </c>
      <c r="CU1094">
        <f t="shared" si="2801"/>
        <v>0</v>
      </c>
      <c r="CV1094">
        <f t="shared" si="2801"/>
        <v>0</v>
      </c>
      <c r="CW1094">
        <f t="shared" si="2801"/>
        <v>0</v>
      </c>
      <c r="CX1094">
        <f t="shared" si="2801"/>
        <v>0</v>
      </c>
      <c r="CY1094">
        <f t="shared" si="2801"/>
        <v>0</v>
      </c>
      <c r="CZ1094">
        <f t="shared" si="2801"/>
        <v>0</v>
      </c>
      <c r="DA1094">
        <f t="shared" si="2801"/>
        <v>0</v>
      </c>
      <c r="DB1094">
        <f t="shared" si="2801"/>
        <v>0</v>
      </c>
      <c r="DC1094">
        <f t="shared" si="2801"/>
        <v>0</v>
      </c>
      <c r="DD1094">
        <f t="shared" ref="DD1094:DM1101" si="2802">IF($C1094&lt;&gt;"",IF(AR1094&gt;0,1,0),0)</f>
        <v>0</v>
      </c>
      <c r="DE1094">
        <f t="shared" si="2802"/>
        <v>0</v>
      </c>
      <c r="DF1094">
        <f t="shared" si="2802"/>
        <v>0</v>
      </c>
      <c r="DG1094">
        <f t="shared" si="2802"/>
        <v>0</v>
      </c>
      <c r="DH1094">
        <f t="shared" si="2802"/>
        <v>0</v>
      </c>
      <c r="DI1094">
        <f t="shared" si="2802"/>
        <v>0</v>
      </c>
      <c r="DJ1094">
        <f t="shared" si="2802"/>
        <v>0</v>
      </c>
      <c r="DK1094">
        <f t="shared" si="2802"/>
        <v>0</v>
      </c>
      <c r="DL1094">
        <f t="shared" si="2802"/>
        <v>0</v>
      </c>
      <c r="DM1094">
        <f t="shared" si="2802"/>
        <v>0</v>
      </c>
      <c r="DN1094">
        <f t="shared" ref="DN1094:DW1101" si="2803">IF($C1094&lt;&gt;"",IF(BB1094&gt;0,1,0),0)</f>
        <v>0</v>
      </c>
      <c r="DO1094">
        <f t="shared" si="2803"/>
        <v>0</v>
      </c>
      <c r="DP1094">
        <f t="shared" si="2803"/>
        <v>0</v>
      </c>
      <c r="DQ1094">
        <f t="shared" si="2803"/>
        <v>0</v>
      </c>
      <c r="DR1094">
        <f t="shared" si="2803"/>
        <v>0</v>
      </c>
      <c r="DS1094">
        <f t="shared" si="2803"/>
        <v>0</v>
      </c>
      <c r="DT1094">
        <f t="shared" si="2803"/>
        <v>0</v>
      </c>
      <c r="DU1094">
        <f t="shared" si="2803"/>
        <v>0</v>
      </c>
      <c r="DV1094">
        <f t="shared" si="2803"/>
        <v>0</v>
      </c>
      <c r="DW1094">
        <f t="shared" si="2803"/>
        <v>0</v>
      </c>
      <c r="DX1094">
        <f t="shared" ref="DX1094:DZ1100" si="2804">IF($C1094&lt;&gt;"",IF(BL1093&gt;0,1,0),0)</f>
        <v>0</v>
      </c>
      <c r="DY1094">
        <f t="shared" si="2804"/>
        <v>0</v>
      </c>
      <c r="DZ1094">
        <f t="shared" si="2804"/>
        <v>0</v>
      </c>
    </row>
    <row r="1095" spans="1:130">
      <c r="A1095" s="106"/>
      <c r="B1095" s="59" t="s">
        <v>199</v>
      </c>
      <c r="C1095" s="98"/>
      <c r="D1095" s="18">
        <v>0</v>
      </c>
      <c r="E1095" s="18">
        <v>0</v>
      </c>
      <c r="F1095" s="18">
        <v>0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18">
        <v>0</v>
      </c>
      <c r="N1095" s="18">
        <v>0</v>
      </c>
      <c r="O1095" s="18">
        <v>0</v>
      </c>
      <c r="P1095" s="18">
        <v>0</v>
      </c>
      <c r="Q1095" s="18">
        <v>0</v>
      </c>
      <c r="R1095" s="18">
        <v>0</v>
      </c>
      <c r="S1095" s="18">
        <v>0</v>
      </c>
      <c r="T1095" s="18">
        <v>0</v>
      </c>
      <c r="U1095" s="18">
        <v>0</v>
      </c>
      <c r="V1095" s="18">
        <v>0</v>
      </c>
      <c r="W1095" s="18">
        <v>0</v>
      </c>
      <c r="X1095" s="18">
        <v>0</v>
      </c>
      <c r="Y1095" s="18">
        <v>0</v>
      </c>
      <c r="Z1095" s="18">
        <v>0</v>
      </c>
      <c r="AA1095" s="18">
        <v>0</v>
      </c>
      <c r="AB1095" s="18">
        <v>0</v>
      </c>
      <c r="AC1095" s="18">
        <v>0</v>
      </c>
      <c r="AD1095" s="18">
        <v>0</v>
      </c>
      <c r="AE1095" s="18">
        <v>0</v>
      </c>
      <c r="AF1095" s="18">
        <v>0</v>
      </c>
      <c r="AG1095" s="18">
        <v>0</v>
      </c>
      <c r="AH1095" s="18">
        <v>0</v>
      </c>
      <c r="AI1095" s="18">
        <v>0</v>
      </c>
      <c r="AJ1095" s="18">
        <v>0</v>
      </c>
      <c r="AK1095" s="18">
        <v>0</v>
      </c>
      <c r="AL1095" s="18">
        <v>0</v>
      </c>
      <c r="AM1095" s="18">
        <v>0</v>
      </c>
      <c r="AN1095" s="18">
        <v>0</v>
      </c>
      <c r="AO1095" s="18">
        <v>0</v>
      </c>
      <c r="AP1095" s="18">
        <v>0</v>
      </c>
      <c r="AQ1095" s="18">
        <v>0</v>
      </c>
      <c r="AR1095" s="18">
        <v>0</v>
      </c>
      <c r="AS1095" s="18">
        <v>0</v>
      </c>
      <c r="AT1095" s="18">
        <v>11</v>
      </c>
      <c r="AU1095" s="18">
        <v>27</v>
      </c>
      <c r="AV1095" s="18">
        <v>46</v>
      </c>
      <c r="AW1095" s="18">
        <v>64</v>
      </c>
      <c r="AX1095" s="18">
        <v>86</v>
      </c>
      <c r="AY1095" s="18">
        <v>110</v>
      </c>
      <c r="AZ1095" s="18">
        <v>0</v>
      </c>
      <c r="BA1095" s="18">
        <v>0</v>
      </c>
      <c r="BB1095" s="18">
        <v>0</v>
      </c>
      <c r="BC1095" s="18">
        <v>0</v>
      </c>
      <c r="BD1095" s="18">
        <v>0</v>
      </c>
      <c r="BE1095" s="18">
        <v>0</v>
      </c>
      <c r="BF1095" s="18">
        <v>0</v>
      </c>
      <c r="BG1095" s="18">
        <v>0</v>
      </c>
      <c r="BH1095" s="18">
        <v>0</v>
      </c>
      <c r="BI1095" s="18">
        <v>0</v>
      </c>
      <c r="BJ1095" s="118">
        <v>0</v>
      </c>
      <c r="BK1095" s="118">
        <v>0</v>
      </c>
      <c r="BL1095" s="118">
        <v>0</v>
      </c>
      <c r="BM1095" s="118">
        <v>0</v>
      </c>
      <c r="BN1095" s="118">
        <v>0</v>
      </c>
      <c r="BO1095" s="103"/>
      <c r="BP1095">
        <f t="shared" si="2798"/>
        <v>0</v>
      </c>
      <c r="BQ1095">
        <f t="shared" si="2798"/>
        <v>0</v>
      </c>
      <c r="BR1095">
        <f t="shared" si="2798"/>
        <v>0</v>
      </c>
      <c r="BS1095">
        <f t="shared" si="2798"/>
        <v>0</v>
      </c>
      <c r="BT1095">
        <f t="shared" si="2798"/>
        <v>0</v>
      </c>
      <c r="BU1095">
        <f t="shared" si="2798"/>
        <v>0</v>
      </c>
      <c r="BV1095">
        <f t="shared" si="2798"/>
        <v>0</v>
      </c>
      <c r="BW1095">
        <f t="shared" si="2798"/>
        <v>0</v>
      </c>
      <c r="BX1095">
        <f t="shared" si="2798"/>
        <v>0</v>
      </c>
      <c r="BY1095">
        <f t="shared" si="2798"/>
        <v>0</v>
      </c>
      <c r="BZ1095">
        <f t="shared" si="2799"/>
        <v>0</v>
      </c>
      <c r="CA1095">
        <f t="shared" si="2799"/>
        <v>0</v>
      </c>
      <c r="CB1095">
        <f t="shared" si="2799"/>
        <v>0</v>
      </c>
      <c r="CC1095">
        <f t="shared" si="2799"/>
        <v>0</v>
      </c>
      <c r="CD1095">
        <f t="shared" si="2799"/>
        <v>0</v>
      </c>
      <c r="CE1095">
        <f t="shared" si="2799"/>
        <v>0</v>
      </c>
      <c r="CF1095">
        <f t="shared" si="2799"/>
        <v>0</v>
      </c>
      <c r="CG1095">
        <f t="shared" si="2799"/>
        <v>0</v>
      </c>
      <c r="CH1095">
        <f t="shared" si="2799"/>
        <v>0</v>
      </c>
      <c r="CI1095">
        <f t="shared" si="2799"/>
        <v>0</v>
      </c>
      <c r="CJ1095">
        <f t="shared" si="2800"/>
        <v>0</v>
      </c>
      <c r="CK1095">
        <f t="shared" si="2800"/>
        <v>0</v>
      </c>
      <c r="CL1095">
        <f t="shared" si="2800"/>
        <v>0</v>
      </c>
      <c r="CM1095">
        <f t="shared" si="2800"/>
        <v>0</v>
      </c>
      <c r="CN1095">
        <f t="shared" si="2800"/>
        <v>0</v>
      </c>
      <c r="CO1095">
        <f t="shared" si="2800"/>
        <v>0</v>
      </c>
      <c r="CP1095">
        <f t="shared" si="2800"/>
        <v>0</v>
      </c>
      <c r="CQ1095">
        <f t="shared" si="2800"/>
        <v>0</v>
      </c>
      <c r="CR1095">
        <f t="shared" si="2800"/>
        <v>0</v>
      </c>
      <c r="CS1095">
        <f t="shared" si="2800"/>
        <v>0</v>
      </c>
      <c r="CT1095">
        <f t="shared" si="2801"/>
        <v>0</v>
      </c>
      <c r="CU1095">
        <f t="shared" si="2801"/>
        <v>0</v>
      </c>
      <c r="CV1095">
        <f t="shared" si="2801"/>
        <v>0</v>
      </c>
      <c r="CW1095">
        <f t="shared" si="2801"/>
        <v>0</v>
      </c>
      <c r="CX1095">
        <f t="shared" si="2801"/>
        <v>0</v>
      </c>
      <c r="CY1095">
        <f t="shared" si="2801"/>
        <v>0</v>
      </c>
      <c r="CZ1095">
        <f t="shared" si="2801"/>
        <v>0</v>
      </c>
      <c r="DA1095">
        <f t="shared" si="2801"/>
        <v>0</v>
      </c>
      <c r="DB1095">
        <f t="shared" si="2801"/>
        <v>0</v>
      </c>
      <c r="DC1095">
        <f t="shared" si="2801"/>
        <v>0</v>
      </c>
      <c r="DD1095">
        <f t="shared" si="2802"/>
        <v>0</v>
      </c>
      <c r="DE1095">
        <f t="shared" si="2802"/>
        <v>0</v>
      </c>
      <c r="DF1095">
        <f t="shared" si="2802"/>
        <v>0</v>
      </c>
      <c r="DG1095">
        <f t="shared" si="2802"/>
        <v>0</v>
      </c>
      <c r="DH1095">
        <f t="shared" si="2802"/>
        <v>0</v>
      </c>
      <c r="DI1095">
        <f t="shared" si="2802"/>
        <v>0</v>
      </c>
      <c r="DJ1095">
        <f t="shared" si="2802"/>
        <v>0</v>
      </c>
      <c r="DK1095">
        <f t="shared" si="2802"/>
        <v>0</v>
      </c>
      <c r="DL1095">
        <f t="shared" si="2802"/>
        <v>0</v>
      </c>
      <c r="DM1095">
        <f t="shared" si="2802"/>
        <v>0</v>
      </c>
      <c r="DN1095">
        <f t="shared" si="2803"/>
        <v>0</v>
      </c>
      <c r="DO1095">
        <f t="shared" si="2803"/>
        <v>0</v>
      </c>
      <c r="DP1095">
        <f t="shared" si="2803"/>
        <v>0</v>
      </c>
      <c r="DQ1095">
        <f t="shared" si="2803"/>
        <v>0</v>
      </c>
      <c r="DR1095">
        <f t="shared" si="2803"/>
        <v>0</v>
      </c>
      <c r="DS1095">
        <f t="shared" si="2803"/>
        <v>0</v>
      </c>
      <c r="DT1095">
        <f t="shared" si="2803"/>
        <v>0</v>
      </c>
      <c r="DU1095">
        <f t="shared" si="2803"/>
        <v>0</v>
      </c>
      <c r="DV1095">
        <f t="shared" si="2803"/>
        <v>0</v>
      </c>
      <c r="DW1095">
        <f t="shared" si="2803"/>
        <v>0</v>
      </c>
      <c r="DX1095">
        <f t="shared" si="2804"/>
        <v>0</v>
      </c>
      <c r="DY1095">
        <f t="shared" si="2804"/>
        <v>0</v>
      </c>
      <c r="DZ1095">
        <f t="shared" si="2804"/>
        <v>0</v>
      </c>
    </row>
    <row r="1096" spans="1:130">
      <c r="A1096" s="106"/>
      <c r="B1096" s="19" t="s">
        <v>2</v>
      </c>
      <c r="C1096" s="98"/>
      <c r="D1096" s="18">
        <v>0</v>
      </c>
      <c r="E1096" s="18">
        <v>0</v>
      </c>
      <c r="F1096" s="18">
        <v>0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18">
        <v>0</v>
      </c>
      <c r="N1096" s="18">
        <v>0</v>
      </c>
      <c r="O1096" s="18">
        <v>0</v>
      </c>
      <c r="P1096" s="18">
        <v>0</v>
      </c>
      <c r="Q1096" s="18">
        <v>0</v>
      </c>
      <c r="R1096" s="18">
        <v>0</v>
      </c>
      <c r="S1096" s="18">
        <v>0</v>
      </c>
      <c r="T1096" s="18">
        <v>0</v>
      </c>
      <c r="U1096" s="18"/>
      <c r="V1096" s="41" t="s">
        <v>16</v>
      </c>
      <c r="W1096" s="18">
        <v>280</v>
      </c>
      <c r="X1096" s="41" t="s">
        <v>16</v>
      </c>
      <c r="Y1096" s="18">
        <v>232</v>
      </c>
      <c r="Z1096" s="41" t="s">
        <v>16</v>
      </c>
      <c r="AA1096" s="18">
        <v>200</v>
      </c>
      <c r="AB1096" s="18">
        <v>70</v>
      </c>
      <c r="AC1096" s="18">
        <v>30</v>
      </c>
      <c r="AD1096" s="18"/>
      <c r="AE1096" s="18"/>
      <c r="AF1096" s="18">
        <v>155</v>
      </c>
      <c r="AG1096" s="18">
        <v>75</v>
      </c>
      <c r="AH1096" s="18">
        <v>92</v>
      </c>
      <c r="AI1096" s="18"/>
      <c r="AJ1096" s="18">
        <v>52</v>
      </c>
      <c r="AK1096" s="18"/>
      <c r="AL1096" s="41" t="s">
        <v>16</v>
      </c>
      <c r="AM1096" s="18">
        <v>237</v>
      </c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41" t="s">
        <v>16</v>
      </c>
      <c r="AZ1096" s="18">
        <v>740</v>
      </c>
      <c r="BA1096" s="18">
        <v>22</v>
      </c>
      <c r="BB1096" s="18">
        <v>611</v>
      </c>
      <c r="BC1096" s="41" t="s">
        <v>16</v>
      </c>
      <c r="BD1096" s="34">
        <v>0</v>
      </c>
      <c r="BE1096" s="34">
        <v>0</v>
      </c>
      <c r="BF1096" s="31">
        <v>0</v>
      </c>
      <c r="BG1096" s="31">
        <v>0</v>
      </c>
      <c r="BH1096" s="118">
        <v>0</v>
      </c>
      <c r="BI1096" s="118">
        <v>0</v>
      </c>
      <c r="BJ1096" s="118">
        <v>0</v>
      </c>
      <c r="BK1096" s="118">
        <v>0</v>
      </c>
      <c r="BL1096" s="107">
        <v>0.1</v>
      </c>
      <c r="BM1096" s="107">
        <v>0.1</v>
      </c>
      <c r="BN1096" s="34">
        <v>0</v>
      </c>
      <c r="BO1096" s="103"/>
      <c r="BP1096">
        <f t="shared" si="2798"/>
        <v>0</v>
      </c>
      <c r="BQ1096">
        <f t="shared" si="2798"/>
        <v>0</v>
      </c>
      <c r="BR1096">
        <f t="shared" si="2798"/>
        <v>0</v>
      </c>
      <c r="BS1096">
        <f t="shared" si="2798"/>
        <v>0</v>
      </c>
      <c r="BT1096">
        <f t="shared" si="2798"/>
        <v>0</v>
      </c>
      <c r="BU1096">
        <f t="shared" si="2798"/>
        <v>0</v>
      </c>
      <c r="BV1096">
        <f t="shared" si="2798"/>
        <v>0</v>
      </c>
      <c r="BW1096">
        <f t="shared" si="2798"/>
        <v>0</v>
      </c>
      <c r="BX1096">
        <f t="shared" si="2798"/>
        <v>0</v>
      </c>
      <c r="BY1096">
        <f t="shared" si="2798"/>
        <v>0</v>
      </c>
      <c r="BZ1096">
        <f t="shared" si="2799"/>
        <v>0</v>
      </c>
      <c r="CA1096">
        <f t="shared" si="2799"/>
        <v>0</v>
      </c>
      <c r="CB1096">
        <f t="shared" si="2799"/>
        <v>0</v>
      </c>
      <c r="CC1096">
        <f t="shared" si="2799"/>
        <v>0</v>
      </c>
      <c r="CD1096">
        <f t="shared" si="2799"/>
        <v>0</v>
      </c>
      <c r="CE1096">
        <f t="shared" si="2799"/>
        <v>0</v>
      </c>
      <c r="CF1096">
        <f t="shared" si="2799"/>
        <v>0</v>
      </c>
      <c r="CG1096">
        <f t="shared" si="2799"/>
        <v>0</v>
      </c>
      <c r="CH1096">
        <f t="shared" si="2799"/>
        <v>0</v>
      </c>
      <c r="CI1096">
        <f t="shared" si="2799"/>
        <v>0</v>
      </c>
      <c r="CJ1096">
        <f t="shared" si="2800"/>
        <v>0</v>
      </c>
      <c r="CK1096">
        <f t="shared" si="2800"/>
        <v>0</v>
      </c>
      <c r="CL1096">
        <f t="shared" si="2800"/>
        <v>0</v>
      </c>
      <c r="CM1096">
        <f t="shared" si="2800"/>
        <v>0</v>
      </c>
      <c r="CN1096">
        <f t="shared" si="2800"/>
        <v>0</v>
      </c>
      <c r="CO1096">
        <f t="shared" si="2800"/>
        <v>0</v>
      </c>
      <c r="CP1096">
        <f t="shared" si="2800"/>
        <v>0</v>
      </c>
      <c r="CQ1096">
        <f t="shared" si="2800"/>
        <v>0</v>
      </c>
      <c r="CR1096">
        <f t="shared" si="2800"/>
        <v>0</v>
      </c>
      <c r="CS1096">
        <f t="shared" si="2800"/>
        <v>0</v>
      </c>
      <c r="CT1096">
        <f t="shared" si="2801"/>
        <v>0</v>
      </c>
      <c r="CU1096">
        <f t="shared" si="2801"/>
        <v>0</v>
      </c>
      <c r="CV1096">
        <f t="shared" si="2801"/>
        <v>0</v>
      </c>
      <c r="CW1096">
        <f t="shared" si="2801"/>
        <v>0</v>
      </c>
      <c r="CX1096">
        <f t="shared" si="2801"/>
        <v>0</v>
      </c>
      <c r="CY1096">
        <f t="shared" si="2801"/>
        <v>0</v>
      </c>
      <c r="CZ1096">
        <f t="shared" si="2801"/>
        <v>0</v>
      </c>
      <c r="DA1096">
        <f t="shared" si="2801"/>
        <v>0</v>
      </c>
      <c r="DB1096">
        <f t="shared" si="2801"/>
        <v>0</v>
      </c>
      <c r="DC1096">
        <f t="shared" si="2801"/>
        <v>0</v>
      </c>
      <c r="DD1096">
        <f t="shared" si="2802"/>
        <v>0</v>
      </c>
      <c r="DE1096">
        <f t="shared" si="2802"/>
        <v>0</v>
      </c>
      <c r="DF1096">
        <f t="shared" si="2802"/>
        <v>0</v>
      </c>
      <c r="DG1096">
        <f t="shared" si="2802"/>
        <v>0</v>
      </c>
      <c r="DH1096">
        <f t="shared" si="2802"/>
        <v>0</v>
      </c>
      <c r="DI1096">
        <f t="shared" si="2802"/>
        <v>0</v>
      </c>
      <c r="DJ1096">
        <f t="shared" si="2802"/>
        <v>0</v>
      </c>
      <c r="DK1096">
        <f t="shared" si="2802"/>
        <v>0</v>
      </c>
      <c r="DL1096">
        <f t="shared" si="2802"/>
        <v>0</v>
      </c>
      <c r="DM1096">
        <f t="shared" si="2802"/>
        <v>0</v>
      </c>
      <c r="DN1096">
        <f t="shared" si="2803"/>
        <v>0</v>
      </c>
      <c r="DO1096">
        <f t="shared" si="2803"/>
        <v>0</v>
      </c>
      <c r="DP1096">
        <f t="shared" si="2803"/>
        <v>0</v>
      </c>
      <c r="DQ1096">
        <f t="shared" si="2803"/>
        <v>0</v>
      </c>
      <c r="DR1096">
        <f t="shared" si="2803"/>
        <v>0</v>
      </c>
      <c r="DS1096">
        <f t="shared" si="2803"/>
        <v>0</v>
      </c>
      <c r="DT1096">
        <f t="shared" si="2803"/>
        <v>0</v>
      </c>
      <c r="DU1096">
        <f t="shared" si="2803"/>
        <v>0</v>
      </c>
      <c r="DV1096">
        <f t="shared" si="2803"/>
        <v>0</v>
      </c>
      <c r="DW1096">
        <f t="shared" si="2803"/>
        <v>0</v>
      </c>
      <c r="DX1096">
        <f t="shared" si="2804"/>
        <v>0</v>
      </c>
      <c r="DY1096">
        <f t="shared" si="2804"/>
        <v>0</v>
      </c>
      <c r="DZ1096">
        <f t="shared" si="2804"/>
        <v>0</v>
      </c>
    </row>
    <row r="1097" spans="1:130">
      <c r="A1097" s="106"/>
      <c r="B1097" s="19" t="s">
        <v>202</v>
      </c>
      <c r="C1097" s="9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41"/>
      <c r="W1097" s="18"/>
      <c r="X1097" s="41"/>
      <c r="Y1097" s="18"/>
      <c r="Z1097" s="41"/>
      <c r="AA1097" s="18"/>
      <c r="AB1097" s="18"/>
      <c r="AC1097" s="18"/>
      <c r="AD1097" s="18"/>
      <c r="AE1097" s="18"/>
      <c r="AF1097" s="18"/>
      <c r="AG1097" s="18"/>
      <c r="AH1097" s="18"/>
      <c r="AI1097" s="18"/>
      <c r="AJ1097" s="18"/>
      <c r="AK1097" s="18"/>
      <c r="AL1097" s="41"/>
      <c r="AM1097" s="18"/>
      <c r="AN1097" s="18"/>
      <c r="AO1097" s="18"/>
      <c r="AP1097" s="18"/>
      <c r="AQ1097" s="18"/>
      <c r="AR1097" s="18"/>
      <c r="AS1097" s="18">
        <v>25</v>
      </c>
      <c r="AT1097" s="18"/>
      <c r="AU1097" s="18"/>
      <c r="AV1097" s="18"/>
      <c r="AW1097" s="18"/>
      <c r="AX1097" s="18"/>
      <c r="AY1097" s="18">
        <v>20</v>
      </c>
      <c r="AZ1097" s="18"/>
      <c r="BA1097" s="18"/>
      <c r="BB1097" s="18"/>
      <c r="BC1097" s="18">
        <v>16.100000000000001</v>
      </c>
      <c r="BD1097" s="34">
        <v>16</v>
      </c>
      <c r="BE1097" s="43"/>
      <c r="BF1097" s="31"/>
      <c r="BG1097" s="31"/>
      <c r="BH1097" s="118"/>
      <c r="BI1097" s="118"/>
      <c r="BJ1097" s="118"/>
      <c r="BK1097" s="118"/>
      <c r="BL1097" s="73">
        <v>20</v>
      </c>
      <c r="BM1097" s="118">
        <v>40</v>
      </c>
      <c r="BN1097" s="118">
        <v>0</v>
      </c>
      <c r="BO1097" s="103"/>
      <c r="BP1097">
        <f t="shared" si="2798"/>
        <v>0</v>
      </c>
      <c r="BQ1097">
        <f t="shared" si="2798"/>
        <v>0</v>
      </c>
      <c r="BR1097">
        <f t="shared" si="2798"/>
        <v>0</v>
      </c>
      <c r="BS1097">
        <f t="shared" si="2798"/>
        <v>0</v>
      </c>
      <c r="BT1097">
        <f t="shared" si="2798"/>
        <v>0</v>
      </c>
      <c r="BU1097">
        <f t="shared" si="2798"/>
        <v>0</v>
      </c>
      <c r="BV1097">
        <f t="shared" si="2798"/>
        <v>0</v>
      </c>
      <c r="BW1097">
        <f t="shared" si="2798"/>
        <v>0</v>
      </c>
      <c r="BX1097">
        <f t="shared" si="2798"/>
        <v>0</v>
      </c>
      <c r="BY1097">
        <f t="shared" si="2798"/>
        <v>0</v>
      </c>
      <c r="BZ1097">
        <f t="shared" si="2799"/>
        <v>0</v>
      </c>
      <c r="CA1097">
        <f t="shared" si="2799"/>
        <v>0</v>
      </c>
      <c r="CB1097">
        <f t="shared" si="2799"/>
        <v>0</v>
      </c>
      <c r="CC1097">
        <f t="shared" si="2799"/>
        <v>0</v>
      </c>
      <c r="CD1097">
        <f t="shared" si="2799"/>
        <v>0</v>
      </c>
      <c r="CE1097">
        <f t="shared" si="2799"/>
        <v>0</v>
      </c>
      <c r="CF1097">
        <f t="shared" si="2799"/>
        <v>0</v>
      </c>
      <c r="CG1097">
        <f t="shared" si="2799"/>
        <v>0</v>
      </c>
      <c r="CH1097">
        <f t="shared" si="2799"/>
        <v>0</v>
      </c>
      <c r="CI1097">
        <f t="shared" si="2799"/>
        <v>0</v>
      </c>
      <c r="CJ1097">
        <f t="shared" si="2800"/>
        <v>0</v>
      </c>
      <c r="CK1097">
        <f t="shared" si="2800"/>
        <v>0</v>
      </c>
      <c r="CL1097">
        <f t="shared" si="2800"/>
        <v>0</v>
      </c>
      <c r="CM1097">
        <f t="shared" si="2800"/>
        <v>0</v>
      </c>
      <c r="CN1097">
        <f t="shared" si="2800"/>
        <v>0</v>
      </c>
      <c r="CO1097">
        <f t="shared" si="2800"/>
        <v>0</v>
      </c>
      <c r="CP1097">
        <f t="shared" si="2800"/>
        <v>0</v>
      </c>
      <c r="CQ1097">
        <f t="shared" si="2800"/>
        <v>0</v>
      </c>
      <c r="CR1097">
        <f t="shared" si="2800"/>
        <v>0</v>
      </c>
      <c r="CS1097">
        <f t="shared" si="2800"/>
        <v>0</v>
      </c>
      <c r="CT1097">
        <f t="shared" si="2801"/>
        <v>0</v>
      </c>
      <c r="CU1097">
        <f t="shared" si="2801"/>
        <v>0</v>
      </c>
      <c r="CV1097">
        <f t="shared" si="2801"/>
        <v>0</v>
      </c>
      <c r="CW1097">
        <f t="shared" si="2801"/>
        <v>0</v>
      </c>
      <c r="CX1097">
        <f t="shared" si="2801"/>
        <v>0</v>
      </c>
      <c r="CY1097">
        <f t="shared" si="2801"/>
        <v>0</v>
      </c>
      <c r="CZ1097">
        <f t="shared" si="2801"/>
        <v>0</v>
      </c>
      <c r="DA1097">
        <f t="shared" si="2801"/>
        <v>0</v>
      </c>
      <c r="DB1097">
        <f t="shared" si="2801"/>
        <v>0</v>
      </c>
      <c r="DC1097">
        <f t="shared" si="2801"/>
        <v>0</v>
      </c>
      <c r="DD1097">
        <f t="shared" si="2802"/>
        <v>0</v>
      </c>
      <c r="DE1097">
        <f t="shared" si="2802"/>
        <v>0</v>
      </c>
      <c r="DF1097">
        <f t="shared" si="2802"/>
        <v>0</v>
      </c>
      <c r="DG1097">
        <f t="shared" si="2802"/>
        <v>0</v>
      </c>
      <c r="DH1097">
        <f t="shared" si="2802"/>
        <v>0</v>
      </c>
      <c r="DI1097">
        <f t="shared" si="2802"/>
        <v>0</v>
      </c>
      <c r="DJ1097">
        <f t="shared" si="2802"/>
        <v>0</v>
      </c>
      <c r="DK1097">
        <f t="shared" si="2802"/>
        <v>0</v>
      </c>
      <c r="DL1097">
        <f t="shared" si="2802"/>
        <v>0</v>
      </c>
      <c r="DM1097">
        <f t="shared" si="2802"/>
        <v>0</v>
      </c>
      <c r="DN1097">
        <f t="shared" si="2803"/>
        <v>0</v>
      </c>
      <c r="DO1097">
        <f t="shared" si="2803"/>
        <v>0</v>
      </c>
      <c r="DP1097">
        <f t="shared" si="2803"/>
        <v>0</v>
      </c>
      <c r="DQ1097">
        <f t="shared" si="2803"/>
        <v>0</v>
      </c>
      <c r="DR1097">
        <f t="shared" si="2803"/>
        <v>0</v>
      </c>
      <c r="DS1097">
        <f t="shared" si="2803"/>
        <v>0</v>
      </c>
      <c r="DT1097">
        <f t="shared" si="2803"/>
        <v>0</v>
      </c>
      <c r="DU1097">
        <f t="shared" si="2803"/>
        <v>0</v>
      </c>
      <c r="DV1097">
        <f t="shared" si="2803"/>
        <v>0</v>
      </c>
      <c r="DW1097">
        <f t="shared" si="2803"/>
        <v>0</v>
      </c>
      <c r="DX1097">
        <f t="shared" si="2804"/>
        <v>0</v>
      </c>
      <c r="DY1097">
        <f t="shared" si="2804"/>
        <v>0</v>
      </c>
      <c r="DZ1097">
        <f t="shared" si="2804"/>
        <v>0</v>
      </c>
    </row>
    <row r="1098" spans="1:130">
      <c r="A1098" s="106" t="str">
        <f>IF(LEFT(B1099,1)&lt;&gt;"",IF(LEFT(B1099,1)&lt;&gt;" ",COUNT($A$66:A1093)+1,""),"")</f>
        <v/>
      </c>
      <c r="B1098" s="59" t="s">
        <v>3</v>
      </c>
      <c r="C1098" s="9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>
        <v>0</v>
      </c>
      <c r="O1098" s="18">
        <v>1.3225799999999999E-2</v>
      </c>
      <c r="P1098" s="18">
        <v>1.0687599999999998E-2</v>
      </c>
      <c r="Q1098" s="18">
        <v>1.3920800000000001E-2</v>
      </c>
      <c r="R1098" s="18">
        <v>1.0475999999999999E-2</v>
      </c>
      <c r="S1098" s="18">
        <v>2.8933600000000004E-2</v>
      </c>
      <c r="T1098" s="18">
        <v>2.2922499999999998E-2</v>
      </c>
      <c r="U1098" s="18">
        <v>1.4870472999999997</v>
      </c>
      <c r="V1098" s="18">
        <v>4.896888699999999</v>
      </c>
      <c r="W1098" s="18">
        <v>0</v>
      </c>
      <c r="X1098" s="18">
        <v>20.946339300000002</v>
      </c>
      <c r="Y1098" s="18">
        <v>23.148865799999999</v>
      </c>
      <c r="Z1098" s="18">
        <v>40.437044499999999</v>
      </c>
      <c r="AA1098" s="18">
        <v>0.1054205</v>
      </c>
      <c r="AB1098" s="18">
        <v>0</v>
      </c>
      <c r="AC1098" s="18">
        <v>0</v>
      </c>
      <c r="AD1098" s="18">
        <v>9.0049620000000008</v>
      </c>
      <c r="AE1098" s="18">
        <v>97.075650899999999</v>
      </c>
      <c r="AF1098" s="18">
        <v>1.1159278000000001</v>
      </c>
      <c r="AG1098" s="18">
        <v>222.30671290000001</v>
      </c>
      <c r="AH1098" s="18">
        <v>98.500727999999995</v>
      </c>
      <c r="AI1098" s="18">
        <v>43.712304400000001</v>
      </c>
      <c r="AJ1098" s="18">
        <v>75.826107400000012</v>
      </c>
      <c r="AK1098" s="18">
        <v>88.335446300000001</v>
      </c>
      <c r="AL1098" s="18">
        <v>151.32255509999999</v>
      </c>
      <c r="AM1098" s="18">
        <v>264.10144270000001</v>
      </c>
      <c r="AN1098" s="18">
        <v>46.4233987</v>
      </c>
      <c r="AO1098" s="18">
        <v>73.965320700000007</v>
      </c>
      <c r="AP1098" s="18">
        <v>52.527925800000006</v>
      </c>
      <c r="AQ1098" s="18">
        <v>69.5303045</v>
      </c>
      <c r="AR1098" s="18">
        <v>126.79740469999999</v>
      </c>
      <c r="AS1098" s="18">
        <v>157.8096754</v>
      </c>
      <c r="AT1098" s="18">
        <v>249.8541098</v>
      </c>
      <c r="AU1098" s="18">
        <v>352.00985220000007</v>
      </c>
      <c r="AV1098" s="18">
        <v>481.50506350000001</v>
      </c>
      <c r="AW1098" s="18">
        <v>476.35784060000003</v>
      </c>
      <c r="AX1098" s="18">
        <v>572.66926899999999</v>
      </c>
      <c r="AY1098" s="18">
        <v>665.00107529999991</v>
      </c>
      <c r="AZ1098" s="41" t="s">
        <v>16</v>
      </c>
      <c r="BA1098" s="18">
        <f>88.6196387-BA1096</f>
        <v>66.619638699999996</v>
      </c>
      <c r="BB1098" s="41" t="s">
        <v>16</v>
      </c>
      <c r="BC1098" s="18">
        <v>59.247560400000005</v>
      </c>
      <c r="BD1098" s="18">
        <v>21.230510600000002</v>
      </c>
      <c r="BE1098" s="57">
        <v>9.3656431999999992</v>
      </c>
      <c r="BF1098" s="18">
        <v>5.2144754000000004</v>
      </c>
      <c r="BG1098" s="18">
        <v>5.3210385999999996</v>
      </c>
      <c r="BH1098" s="18">
        <v>1.0160931000000002</v>
      </c>
      <c r="BI1098" s="18">
        <v>3.4000000000000002E-2</v>
      </c>
      <c r="BJ1098" s="73">
        <v>4.0000000000000001E-3</v>
      </c>
      <c r="BK1098" s="41">
        <v>0</v>
      </c>
      <c r="BL1098" s="118">
        <v>2</v>
      </c>
      <c r="BM1098" s="118">
        <v>0</v>
      </c>
      <c r="BN1098" s="118">
        <v>0</v>
      </c>
      <c r="BO1098" s="103"/>
      <c r="BP1098">
        <f t="shared" si="2798"/>
        <v>0</v>
      </c>
      <c r="BQ1098">
        <f t="shared" si="2798"/>
        <v>0</v>
      </c>
      <c r="BR1098">
        <f t="shared" si="2798"/>
        <v>0</v>
      </c>
      <c r="BS1098">
        <f t="shared" si="2798"/>
        <v>0</v>
      </c>
      <c r="BT1098">
        <f t="shared" si="2798"/>
        <v>0</v>
      </c>
      <c r="BU1098">
        <f t="shared" si="2798"/>
        <v>0</v>
      </c>
      <c r="BV1098">
        <f t="shared" si="2798"/>
        <v>0</v>
      </c>
      <c r="BW1098">
        <f t="shared" si="2798"/>
        <v>0</v>
      </c>
      <c r="BX1098">
        <f t="shared" si="2798"/>
        <v>0</v>
      </c>
      <c r="BY1098">
        <f t="shared" si="2798"/>
        <v>0</v>
      </c>
      <c r="BZ1098">
        <f t="shared" si="2799"/>
        <v>0</v>
      </c>
      <c r="CA1098">
        <f t="shared" si="2799"/>
        <v>0</v>
      </c>
      <c r="CB1098">
        <f t="shared" si="2799"/>
        <v>0</v>
      </c>
      <c r="CC1098">
        <f t="shared" si="2799"/>
        <v>0</v>
      </c>
      <c r="CD1098">
        <f t="shared" si="2799"/>
        <v>0</v>
      </c>
      <c r="CE1098">
        <f t="shared" si="2799"/>
        <v>0</v>
      </c>
      <c r="CF1098">
        <f t="shared" si="2799"/>
        <v>0</v>
      </c>
      <c r="CG1098">
        <f t="shared" si="2799"/>
        <v>0</v>
      </c>
      <c r="CH1098">
        <f t="shared" si="2799"/>
        <v>0</v>
      </c>
      <c r="CI1098">
        <f t="shared" si="2799"/>
        <v>0</v>
      </c>
      <c r="CJ1098">
        <f t="shared" si="2800"/>
        <v>0</v>
      </c>
      <c r="CK1098">
        <f t="shared" si="2800"/>
        <v>0</v>
      </c>
      <c r="CL1098">
        <f t="shared" si="2800"/>
        <v>0</v>
      </c>
      <c r="CM1098">
        <f t="shared" si="2800"/>
        <v>0</v>
      </c>
      <c r="CN1098">
        <f t="shared" si="2800"/>
        <v>0</v>
      </c>
      <c r="CO1098">
        <f t="shared" si="2800"/>
        <v>0</v>
      </c>
      <c r="CP1098">
        <f t="shared" si="2800"/>
        <v>0</v>
      </c>
      <c r="CQ1098">
        <f t="shared" si="2800"/>
        <v>0</v>
      </c>
      <c r="CR1098">
        <f t="shared" si="2800"/>
        <v>0</v>
      </c>
      <c r="CS1098">
        <f t="shared" si="2800"/>
        <v>0</v>
      </c>
      <c r="CT1098">
        <f t="shared" si="2801"/>
        <v>0</v>
      </c>
      <c r="CU1098">
        <f t="shared" si="2801"/>
        <v>0</v>
      </c>
      <c r="CV1098">
        <f t="shared" si="2801"/>
        <v>0</v>
      </c>
      <c r="CW1098">
        <f t="shared" si="2801"/>
        <v>0</v>
      </c>
      <c r="CX1098">
        <f t="shared" si="2801"/>
        <v>0</v>
      </c>
      <c r="CY1098">
        <f t="shared" si="2801"/>
        <v>0</v>
      </c>
      <c r="CZ1098">
        <f t="shared" si="2801"/>
        <v>0</v>
      </c>
      <c r="DA1098">
        <f t="shared" si="2801"/>
        <v>0</v>
      </c>
      <c r="DB1098">
        <f t="shared" si="2801"/>
        <v>0</v>
      </c>
      <c r="DC1098">
        <f t="shared" si="2801"/>
        <v>0</v>
      </c>
      <c r="DD1098">
        <f t="shared" si="2802"/>
        <v>0</v>
      </c>
      <c r="DE1098">
        <f t="shared" si="2802"/>
        <v>0</v>
      </c>
      <c r="DF1098">
        <f t="shared" si="2802"/>
        <v>0</v>
      </c>
      <c r="DG1098">
        <f t="shared" si="2802"/>
        <v>0</v>
      </c>
      <c r="DH1098">
        <f t="shared" si="2802"/>
        <v>0</v>
      </c>
      <c r="DI1098">
        <f t="shared" si="2802"/>
        <v>0</v>
      </c>
      <c r="DJ1098">
        <f t="shared" si="2802"/>
        <v>0</v>
      </c>
      <c r="DK1098">
        <f t="shared" si="2802"/>
        <v>0</v>
      </c>
      <c r="DL1098">
        <f t="shared" si="2802"/>
        <v>0</v>
      </c>
      <c r="DM1098">
        <f t="shared" si="2802"/>
        <v>0</v>
      </c>
      <c r="DN1098">
        <f t="shared" si="2803"/>
        <v>0</v>
      </c>
      <c r="DO1098">
        <f t="shared" si="2803"/>
        <v>0</v>
      </c>
      <c r="DP1098">
        <f t="shared" si="2803"/>
        <v>0</v>
      </c>
      <c r="DQ1098">
        <f t="shared" si="2803"/>
        <v>0</v>
      </c>
      <c r="DR1098">
        <f t="shared" si="2803"/>
        <v>0</v>
      </c>
      <c r="DS1098">
        <f t="shared" si="2803"/>
        <v>0</v>
      </c>
      <c r="DT1098">
        <f t="shared" si="2803"/>
        <v>0</v>
      </c>
      <c r="DU1098">
        <f t="shared" si="2803"/>
        <v>0</v>
      </c>
      <c r="DV1098">
        <f t="shared" si="2803"/>
        <v>0</v>
      </c>
      <c r="DW1098">
        <f t="shared" si="2803"/>
        <v>0</v>
      </c>
      <c r="DX1098">
        <f t="shared" si="2804"/>
        <v>0</v>
      </c>
      <c r="DY1098">
        <f t="shared" si="2804"/>
        <v>0</v>
      </c>
      <c r="DZ1098">
        <f t="shared" si="2804"/>
        <v>0</v>
      </c>
    </row>
    <row r="1099" spans="1:130">
      <c r="A1099" s="106"/>
      <c r="B1099" s="19" t="s">
        <v>18</v>
      </c>
      <c r="C1099" s="96"/>
      <c r="D1099" s="18">
        <v>0</v>
      </c>
      <c r="E1099" s="18">
        <v>0</v>
      </c>
      <c r="F1099" s="18">
        <v>0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18">
        <v>0</v>
      </c>
      <c r="N1099" s="18">
        <v>0</v>
      </c>
      <c r="O1099" s="18">
        <v>0</v>
      </c>
      <c r="P1099" s="18">
        <v>0</v>
      </c>
      <c r="Q1099" s="18">
        <v>0</v>
      </c>
      <c r="R1099" s="18">
        <v>0</v>
      </c>
      <c r="S1099" s="18">
        <v>0</v>
      </c>
      <c r="T1099" s="18">
        <v>0</v>
      </c>
      <c r="U1099" s="18">
        <v>0</v>
      </c>
      <c r="V1099" s="18">
        <v>0</v>
      </c>
      <c r="W1099" s="18">
        <v>25</v>
      </c>
      <c r="X1099" s="18">
        <v>69</v>
      </c>
      <c r="Y1099" s="18">
        <v>37</v>
      </c>
      <c r="Z1099" s="18">
        <v>55</v>
      </c>
      <c r="AA1099" s="18">
        <v>84</v>
      </c>
      <c r="AB1099" s="18">
        <v>0</v>
      </c>
      <c r="AC1099" s="18">
        <v>0</v>
      </c>
      <c r="AD1099" s="18">
        <v>0</v>
      </c>
      <c r="AE1099" s="18">
        <v>0</v>
      </c>
      <c r="AF1099" s="18">
        <v>49</v>
      </c>
      <c r="AG1099" s="18">
        <v>0</v>
      </c>
      <c r="AH1099" s="18">
        <v>0</v>
      </c>
      <c r="AI1099" s="18">
        <v>0</v>
      </c>
      <c r="AJ1099" s="18">
        <v>0</v>
      </c>
      <c r="AK1099" s="18">
        <v>0</v>
      </c>
      <c r="AL1099" s="41" t="s">
        <v>16</v>
      </c>
      <c r="AM1099" s="41" t="s">
        <v>16</v>
      </c>
      <c r="AN1099" s="41" t="s">
        <v>16</v>
      </c>
      <c r="AO1099" s="18">
        <v>74</v>
      </c>
      <c r="AP1099" s="18">
        <v>0</v>
      </c>
      <c r="AQ1099" s="18">
        <v>0</v>
      </c>
      <c r="AR1099" s="18">
        <v>0</v>
      </c>
      <c r="AS1099" s="18">
        <v>0</v>
      </c>
      <c r="AT1099" s="18">
        <v>0</v>
      </c>
      <c r="AU1099" s="18">
        <v>0</v>
      </c>
      <c r="AV1099" s="18">
        <v>0</v>
      </c>
      <c r="AW1099" s="18">
        <v>0</v>
      </c>
      <c r="AX1099" s="18">
        <v>0</v>
      </c>
      <c r="AY1099" s="18">
        <v>0</v>
      </c>
      <c r="AZ1099" s="18">
        <v>0</v>
      </c>
      <c r="BA1099" s="18">
        <v>0</v>
      </c>
      <c r="BB1099" s="18">
        <v>0</v>
      </c>
      <c r="BC1099" s="18">
        <v>0</v>
      </c>
      <c r="BD1099" s="18">
        <v>0</v>
      </c>
      <c r="BE1099" s="18">
        <v>0</v>
      </c>
      <c r="BF1099" s="18">
        <v>0</v>
      </c>
      <c r="BG1099" s="18">
        <v>0</v>
      </c>
      <c r="BH1099" s="18">
        <v>0</v>
      </c>
      <c r="BI1099" s="118">
        <v>0</v>
      </c>
      <c r="BJ1099" s="118">
        <v>0</v>
      </c>
      <c r="BK1099" s="118">
        <v>0</v>
      </c>
      <c r="BL1099" s="118">
        <v>0</v>
      </c>
      <c r="BM1099" s="118">
        <v>0</v>
      </c>
      <c r="BN1099" s="118">
        <v>0</v>
      </c>
      <c r="BO1099" s="103"/>
      <c r="BP1099">
        <f t="shared" si="2798"/>
        <v>0</v>
      </c>
      <c r="BQ1099">
        <f t="shared" si="2798"/>
        <v>0</v>
      </c>
      <c r="BR1099">
        <f t="shared" si="2798"/>
        <v>0</v>
      </c>
      <c r="BS1099">
        <f t="shared" si="2798"/>
        <v>0</v>
      </c>
      <c r="BT1099">
        <f t="shared" si="2798"/>
        <v>0</v>
      </c>
      <c r="BU1099">
        <f t="shared" si="2798"/>
        <v>0</v>
      </c>
      <c r="BV1099">
        <f t="shared" si="2798"/>
        <v>0</v>
      </c>
      <c r="BW1099">
        <f t="shared" si="2798"/>
        <v>0</v>
      </c>
      <c r="BX1099">
        <f t="shared" si="2798"/>
        <v>0</v>
      </c>
      <c r="BY1099">
        <f t="shared" si="2798"/>
        <v>0</v>
      </c>
      <c r="BZ1099">
        <f t="shared" si="2799"/>
        <v>0</v>
      </c>
      <c r="CA1099">
        <f t="shared" si="2799"/>
        <v>0</v>
      </c>
      <c r="CB1099">
        <f t="shared" si="2799"/>
        <v>0</v>
      </c>
      <c r="CC1099">
        <f t="shared" si="2799"/>
        <v>0</v>
      </c>
      <c r="CD1099">
        <f t="shared" si="2799"/>
        <v>0</v>
      </c>
      <c r="CE1099">
        <f t="shared" si="2799"/>
        <v>0</v>
      </c>
      <c r="CF1099">
        <f t="shared" si="2799"/>
        <v>0</v>
      </c>
      <c r="CG1099">
        <f t="shared" si="2799"/>
        <v>0</v>
      </c>
      <c r="CH1099">
        <f t="shared" si="2799"/>
        <v>0</v>
      </c>
      <c r="CI1099">
        <f t="shared" si="2799"/>
        <v>0</v>
      </c>
      <c r="CJ1099">
        <f t="shared" si="2800"/>
        <v>0</v>
      </c>
      <c r="CK1099">
        <f t="shared" si="2800"/>
        <v>0</v>
      </c>
      <c r="CL1099">
        <f t="shared" si="2800"/>
        <v>0</v>
      </c>
      <c r="CM1099">
        <f t="shared" si="2800"/>
        <v>0</v>
      </c>
      <c r="CN1099">
        <f t="shared" si="2800"/>
        <v>0</v>
      </c>
      <c r="CO1099">
        <f t="shared" si="2800"/>
        <v>0</v>
      </c>
      <c r="CP1099">
        <f t="shared" si="2800"/>
        <v>0</v>
      </c>
      <c r="CQ1099">
        <f t="shared" si="2800"/>
        <v>0</v>
      </c>
      <c r="CR1099">
        <f t="shared" si="2800"/>
        <v>0</v>
      </c>
      <c r="CS1099">
        <f t="shared" si="2800"/>
        <v>0</v>
      </c>
      <c r="CT1099">
        <f t="shared" si="2801"/>
        <v>0</v>
      </c>
      <c r="CU1099">
        <f t="shared" si="2801"/>
        <v>0</v>
      </c>
      <c r="CV1099">
        <f t="shared" si="2801"/>
        <v>0</v>
      </c>
      <c r="CW1099">
        <f t="shared" si="2801"/>
        <v>0</v>
      </c>
      <c r="CX1099">
        <f t="shared" si="2801"/>
        <v>0</v>
      </c>
      <c r="CY1099">
        <f t="shared" si="2801"/>
        <v>0</v>
      </c>
      <c r="CZ1099">
        <f t="shared" si="2801"/>
        <v>0</v>
      </c>
      <c r="DA1099">
        <f t="shared" si="2801"/>
        <v>0</v>
      </c>
      <c r="DB1099">
        <f t="shared" si="2801"/>
        <v>0</v>
      </c>
      <c r="DC1099">
        <f t="shared" si="2801"/>
        <v>0</v>
      </c>
      <c r="DD1099">
        <f t="shared" si="2802"/>
        <v>0</v>
      </c>
      <c r="DE1099">
        <f t="shared" si="2802"/>
        <v>0</v>
      </c>
      <c r="DF1099">
        <f t="shared" si="2802"/>
        <v>0</v>
      </c>
      <c r="DG1099">
        <f t="shared" si="2802"/>
        <v>0</v>
      </c>
      <c r="DH1099">
        <f t="shared" si="2802"/>
        <v>0</v>
      </c>
      <c r="DI1099">
        <f t="shared" si="2802"/>
        <v>0</v>
      </c>
      <c r="DJ1099">
        <f t="shared" si="2802"/>
        <v>0</v>
      </c>
      <c r="DK1099">
        <f t="shared" si="2802"/>
        <v>0</v>
      </c>
      <c r="DL1099">
        <f t="shared" si="2802"/>
        <v>0</v>
      </c>
      <c r="DM1099">
        <f t="shared" si="2802"/>
        <v>0</v>
      </c>
      <c r="DN1099">
        <f t="shared" si="2803"/>
        <v>0</v>
      </c>
      <c r="DO1099">
        <f t="shared" si="2803"/>
        <v>0</v>
      </c>
      <c r="DP1099">
        <f t="shared" si="2803"/>
        <v>0</v>
      </c>
      <c r="DQ1099">
        <f t="shared" si="2803"/>
        <v>0</v>
      </c>
      <c r="DR1099">
        <f t="shared" si="2803"/>
        <v>0</v>
      </c>
      <c r="DS1099">
        <f t="shared" si="2803"/>
        <v>0</v>
      </c>
      <c r="DT1099">
        <f t="shared" si="2803"/>
        <v>0</v>
      </c>
      <c r="DU1099">
        <f t="shared" si="2803"/>
        <v>0</v>
      </c>
      <c r="DV1099">
        <f t="shared" si="2803"/>
        <v>0</v>
      </c>
      <c r="DW1099">
        <f t="shared" si="2803"/>
        <v>0</v>
      </c>
      <c r="DX1099">
        <f t="shared" si="2804"/>
        <v>0</v>
      </c>
      <c r="DY1099">
        <f t="shared" si="2804"/>
        <v>0</v>
      </c>
      <c r="DZ1099">
        <f t="shared" si="2804"/>
        <v>0</v>
      </c>
    </row>
    <row r="1100" spans="1:130">
      <c r="A1100" s="106"/>
      <c r="B1100" s="59" t="s">
        <v>205</v>
      </c>
      <c r="C1100" s="9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>
        <v>0.14703959999999999</v>
      </c>
      <c r="O1100" s="18">
        <v>2.2246053999999997</v>
      </c>
      <c r="P1100" s="18">
        <v>1.8738300000000001</v>
      </c>
      <c r="Q1100" s="18">
        <v>2.2730280999999999</v>
      </c>
      <c r="R1100" s="18">
        <v>0.77526489999999992</v>
      </c>
      <c r="S1100" s="18">
        <v>0.61063540000000005</v>
      </c>
      <c r="T1100" s="18">
        <v>5.0867598999999997</v>
      </c>
      <c r="U1100" s="18">
        <v>7.9858944999999997</v>
      </c>
      <c r="V1100" s="18">
        <v>39.739204299999997</v>
      </c>
      <c r="W1100" s="18">
        <v>28.337458200000004</v>
      </c>
      <c r="X1100" s="18">
        <v>27.79824</v>
      </c>
      <c r="Y1100" s="18">
        <v>50.892656200000005</v>
      </c>
      <c r="Z1100" s="18">
        <v>101.24276389999999</v>
      </c>
      <c r="AA1100" s="73">
        <v>54.125780399999996</v>
      </c>
      <c r="AB1100" s="18">
        <v>0</v>
      </c>
      <c r="AC1100" s="18">
        <v>0.27071590000000001</v>
      </c>
      <c r="AD1100" s="18">
        <v>1.772095</v>
      </c>
      <c r="AE1100" s="18">
        <v>21.417763899999997</v>
      </c>
      <c r="AF1100" s="18">
        <v>3.5629197000000001</v>
      </c>
      <c r="AG1100" s="18">
        <v>1.6516967999999999</v>
      </c>
      <c r="AH1100" s="18">
        <v>1.4121013</v>
      </c>
      <c r="AI1100" s="18">
        <v>6.0210914000000004</v>
      </c>
      <c r="AJ1100" s="18">
        <v>17.6591655</v>
      </c>
      <c r="AK1100" s="18">
        <v>31.090942699999999</v>
      </c>
      <c r="AL1100" s="18">
        <v>45.674867799999994</v>
      </c>
      <c r="AM1100" s="18">
        <v>60.845176600000002</v>
      </c>
      <c r="AN1100" s="18">
        <v>74.4026475</v>
      </c>
      <c r="AO1100" s="18">
        <v>0</v>
      </c>
      <c r="AP1100" s="18">
        <v>0</v>
      </c>
      <c r="AQ1100" s="18">
        <v>0</v>
      </c>
      <c r="AR1100" s="18">
        <v>0</v>
      </c>
      <c r="AS1100" s="18">
        <v>0</v>
      </c>
      <c r="AT1100" s="18">
        <v>0</v>
      </c>
      <c r="AU1100" s="18">
        <v>0</v>
      </c>
      <c r="AV1100" s="18">
        <v>0</v>
      </c>
      <c r="AW1100" s="18">
        <v>0</v>
      </c>
      <c r="AX1100" s="18">
        <v>0</v>
      </c>
      <c r="AY1100" s="18">
        <v>0</v>
      </c>
      <c r="AZ1100" s="18">
        <v>0</v>
      </c>
      <c r="BA1100" s="18">
        <v>0</v>
      </c>
      <c r="BB1100" s="18">
        <v>0</v>
      </c>
      <c r="BC1100" s="18">
        <v>0</v>
      </c>
      <c r="BD1100" s="18">
        <v>0</v>
      </c>
      <c r="BE1100" s="25">
        <v>0</v>
      </c>
      <c r="BF1100" s="18">
        <v>0</v>
      </c>
      <c r="BG1100" s="18">
        <v>0</v>
      </c>
      <c r="BH1100" s="18">
        <v>0</v>
      </c>
      <c r="BI1100" s="18">
        <v>0</v>
      </c>
      <c r="BJ1100" s="118">
        <v>0</v>
      </c>
      <c r="BK1100" s="118">
        <v>0</v>
      </c>
      <c r="BL1100" s="118">
        <v>0</v>
      </c>
      <c r="BM1100" s="118">
        <v>0</v>
      </c>
      <c r="BN1100" s="118">
        <v>0</v>
      </c>
      <c r="BO1100" s="103"/>
      <c r="BP1100">
        <f t="shared" si="2798"/>
        <v>0</v>
      </c>
      <c r="BQ1100">
        <f t="shared" si="2798"/>
        <v>0</v>
      </c>
      <c r="BR1100">
        <f t="shared" si="2798"/>
        <v>0</v>
      </c>
      <c r="BS1100">
        <f t="shared" si="2798"/>
        <v>0</v>
      </c>
      <c r="BT1100">
        <f t="shared" si="2798"/>
        <v>0</v>
      </c>
      <c r="BU1100">
        <f t="shared" si="2798"/>
        <v>0</v>
      </c>
      <c r="BV1100">
        <f t="shared" si="2798"/>
        <v>0</v>
      </c>
      <c r="BW1100">
        <f t="shared" si="2798"/>
        <v>0</v>
      </c>
      <c r="BX1100">
        <f t="shared" si="2798"/>
        <v>0</v>
      </c>
      <c r="BY1100">
        <f t="shared" si="2798"/>
        <v>0</v>
      </c>
      <c r="BZ1100">
        <f t="shared" si="2799"/>
        <v>0</v>
      </c>
      <c r="CA1100">
        <f t="shared" si="2799"/>
        <v>0</v>
      </c>
      <c r="CB1100">
        <f t="shared" si="2799"/>
        <v>0</v>
      </c>
      <c r="CC1100">
        <f t="shared" si="2799"/>
        <v>0</v>
      </c>
      <c r="CD1100">
        <f t="shared" si="2799"/>
        <v>0</v>
      </c>
      <c r="CE1100">
        <f t="shared" si="2799"/>
        <v>0</v>
      </c>
      <c r="CF1100">
        <f t="shared" si="2799"/>
        <v>0</v>
      </c>
      <c r="CG1100">
        <f t="shared" si="2799"/>
        <v>0</v>
      </c>
      <c r="CH1100">
        <f t="shared" si="2799"/>
        <v>0</v>
      </c>
      <c r="CI1100">
        <f t="shared" si="2799"/>
        <v>0</v>
      </c>
      <c r="CJ1100">
        <f t="shared" si="2800"/>
        <v>0</v>
      </c>
      <c r="CK1100">
        <f t="shared" si="2800"/>
        <v>0</v>
      </c>
      <c r="CL1100">
        <f t="shared" si="2800"/>
        <v>0</v>
      </c>
      <c r="CM1100">
        <f t="shared" si="2800"/>
        <v>0</v>
      </c>
      <c r="CN1100">
        <f t="shared" si="2800"/>
        <v>0</v>
      </c>
      <c r="CO1100">
        <f t="shared" si="2800"/>
        <v>0</v>
      </c>
      <c r="CP1100">
        <f t="shared" si="2800"/>
        <v>0</v>
      </c>
      <c r="CQ1100">
        <f t="shared" si="2800"/>
        <v>0</v>
      </c>
      <c r="CR1100">
        <f t="shared" si="2800"/>
        <v>0</v>
      </c>
      <c r="CS1100">
        <f t="shared" si="2800"/>
        <v>0</v>
      </c>
      <c r="CT1100">
        <f t="shared" si="2801"/>
        <v>0</v>
      </c>
      <c r="CU1100">
        <f t="shared" si="2801"/>
        <v>0</v>
      </c>
      <c r="CV1100">
        <f t="shared" si="2801"/>
        <v>0</v>
      </c>
      <c r="CW1100">
        <f t="shared" si="2801"/>
        <v>0</v>
      </c>
      <c r="CX1100">
        <f t="shared" si="2801"/>
        <v>0</v>
      </c>
      <c r="CY1100">
        <f t="shared" si="2801"/>
        <v>0</v>
      </c>
      <c r="CZ1100">
        <f t="shared" si="2801"/>
        <v>0</v>
      </c>
      <c r="DA1100">
        <f t="shared" si="2801"/>
        <v>0</v>
      </c>
      <c r="DB1100">
        <f t="shared" si="2801"/>
        <v>0</v>
      </c>
      <c r="DC1100">
        <f t="shared" si="2801"/>
        <v>0</v>
      </c>
      <c r="DD1100">
        <f t="shared" si="2802"/>
        <v>0</v>
      </c>
      <c r="DE1100">
        <f t="shared" si="2802"/>
        <v>0</v>
      </c>
      <c r="DF1100">
        <f t="shared" si="2802"/>
        <v>0</v>
      </c>
      <c r="DG1100">
        <f t="shared" si="2802"/>
        <v>0</v>
      </c>
      <c r="DH1100">
        <f t="shared" si="2802"/>
        <v>0</v>
      </c>
      <c r="DI1100">
        <f t="shared" si="2802"/>
        <v>0</v>
      </c>
      <c r="DJ1100">
        <f t="shared" si="2802"/>
        <v>0</v>
      </c>
      <c r="DK1100">
        <f t="shared" si="2802"/>
        <v>0</v>
      </c>
      <c r="DL1100">
        <f t="shared" si="2802"/>
        <v>0</v>
      </c>
      <c r="DM1100">
        <f t="shared" si="2802"/>
        <v>0</v>
      </c>
      <c r="DN1100">
        <f t="shared" si="2803"/>
        <v>0</v>
      </c>
      <c r="DO1100">
        <f t="shared" si="2803"/>
        <v>0</v>
      </c>
      <c r="DP1100">
        <f t="shared" si="2803"/>
        <v>0</v>
      </c>
      <c r="DQ1100">
        <f t="shared" si="2803"/>
        <v>0</v>
      </c>
      <c r="DR1100">
        <f t="shared" si="2803"/>
        <v>0</v>
      </c>
      <c r="DS1100">
        <f t="shared" si="2803"/>
        <v>0</v>
      </c>
      <c r="DT1100">
        <f t="shared" si="2803"/>
        <v>0</v>
      </c>
      <c r="DU1100">
        <f t="shared" si="2803"/>
        <v>0</v>
      </c>
      <c r="DV1100">
        <f t="shared" si="2803"/>
        <v>0</v>
      </c>
      <c r="DW1100">
        <f t="shared" si="2803"/>
        <v>0</v>
      </c>
      <c r="DX1100">
        <f t="shared" si="2804"/>
        <v>0</v>
      </c>
      <c r="DY1100">
        <f t="shared" si="2804"/>
        <v>0</v>
      </c>
      <c r="DZ1100">
        <f t="shared" si="2804"/>
        <v>0</v>
      </c>
    </row>
    <row r="1101" spans="1:130">
      <c r="A1101" s="106"/>
      <c r="B1101" s="55" t="s">
        <v>210</v>
      </c>
      <c r="C1101" s="9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>
        <v>117.99548702519745</v>
      </c>
      <c r="X1101" s="18">
        <v>96.183895274141463</v>
      </c>
      <c r="Y1101" s="18">
        <v>60.982900872892507</v>
      </c>
      <c r="Z1101" s="18">
        <v>56.615981882885798</v>
      </c>
      <c r="AA1101" s="73">
        <v>37.988877955008348</v>
      </c>
      <c r="AB1101" s="18">
        <v>9.3828190158465379</v>
      </c>
      <c r="AC1101" s="18">
        <v>8.7278497751917481</v>
      </c>
      <c r="AD1101" s="18">
        <v>0</v>
      </c>
      <c r="AE1101" s="18">
        <v>12.359550561797754</v>
      </c>
      <c r="AF1101" s="18">
        <v>0</v>
      </c>
      <c r="AG1101" s="18">
        <v>7.6019350380096755</v>
      </c>
      <c r="AH1101" s="18">
        <v>0</v>
      </c>
      <c r="AI1101" s="18">
        <v>0</v>
      </c>
      <c r="AJ1101" s="18">
        <v>17.681060863651819</v>
      </c>
      <c r="AK1101" s="18">
        <v>118.94335358101425</v>
      </c>
      <c r="AL1101" s="18">
        <v>79.709101382488484</v>
      </c>
      <c r="AM1101" s="18">
        <v>70.479815686667337</v>
      </c>
      <c r="AN1101" s="18">
        <v>70.293838862559241</v>
      </c>
      <c r="AO1101" s="18">
        <v>38.877755511022045</v>
      </c>
      <c r="AP1101" s="18">
        <v>53.860547847741017</v>
      </c>
      <c r="AQ1101" s="18">
        <v>448.54517611026034</v>
      </c>
      <c r="AR1101" s="18">
        <v>449.92907801418437</v>
      </c>
      <c r="AS1101" s="18">
        <v>423.6559139784946</v>
      </c>
      <c r="AT1101" s="18">
        <v>501.92</v>
      </c>
      <c r="AU1101" s="18">
        <v>545.68965517241384</v>
      </c>
      <c r="AV1101" s="18">
        <v>657.06110770488453</v>
      </c>
      <c r="AW1101" s="18">
        <v>888.83116883116884</v>
      </c>
      <c r="AX1101" s="18">
        <v>705.02092050209205</v>
      </c>
      <c r="AY1101" s="18">
        <v>731.47321428571433</v>
      </c>
      <c r="AZ1101" s="18">
        <v>715.50218340611355</v>
      </c>
      <c r="BA1101" s="18">
        <v>698.21029082774044</v>
      </c>
      <c r="BB1101" s="18">
        <v>561.63265306122446</v>
      </c>
      <c r="BC1101" s="18">
        <v>547.66734279918865</v>
      </c>
      <c r="BD1101" s="18">
        <v>531.85483870967744</v>
      </c>
      <c r="BE1101" s="25">
        <v>515.52795031055905</v>
      </c>
      <c r="BF1101" s="18">
        <v>516.14906832298141</v>
      </c>
      <c r="BG1101" s="18">
        <v>480.13245033112582</v>
      </c>
      <c r="BH1101" s="18">
        <v>531.84713375796173</v>
      </c>
      <c r="BI1101" s="18">
        <v>567.76556776556777</v>
      </c>
      <c r="BJ1101" s="118">
        <v>386.59793814432987</v>
      </c>
      <c r="BK1101" s="118">
        <v>145.29914529914529</v>
      </c>
      <c r="BL1101" s="118">
        <v>0</v>
      </c>
      <c r="BM1101" s="118">
        <v>0</v>
      </c>
      <c r="BN1101" s="118">
        <v>0</v>
      </c>
      <c r="BO1101" s="103"/>
      <c r="BP1101">
        <f t="shared" si="2798"/>
        <v>0</v>
      </c>
      <c r="BQ1101">
        <f t="shared" si="2798"/>
        <v>0</v>
      </c>
      <c r="BR1101">
        <f t="shared" si="2798"/>
        <v>0</v>
      </c>
      <c r="BS1101">
        <f t="shared" si="2798"/>
        <v>0</v>
      </c>
      <c r="BT1101">
        <f t="shared" si="2798"/>
        <v>0</v>
      </c>
      <c r="BU1101">
        <f t="shared" si="2798"/>
        <v>0</v>
      </c>
      <c r="BV1101">
        <f t="shared" si="2798"/>
        <v>0</v>
      </c>
      <c r="BW1101">
        <f t="shared" si="2798"/>
        <v>0</v>
      </c>
      <c r="BX1101">
        <f t="shared" si="2798"/>
        <v>0</v>
      </c>
      <c r="BY1101">
        <f t="shared" si="2798"/>
        <v>0</v>
      </c>
      <c r="BZ1101">
        <f t="shared" si="2799"/>
        <v>0</v>
      </c>
      <c r="CA1101">
        <f t="shared" si="2799"/>
        <v>0</v>
      </c>
      <c r="CB1101">
        <f t="shared" si="2799"/>
        <v>0</v>
      </c>
      <c r="CC1101">
        <f t="shared" si="2799"/>
        <v>0</v>
      </c>
      <c r="CD1101">
        <f t="shared" si="2799"/>
        <v>0</v>
      </c>
      <c r="CE1101">
        <f t="shared" si="2799"/>
        <v>0</v>
      </c>
      <c r="CF1101">
        <f t="shared" si="2799"/>
        <v>0</v>
      </c>
      <c r="CG1101">
        <f t="shared" si="2799"/>
        <v>0</v>
      </c>
      <c r="CH1101">
        <f t="shared" si="2799"/>
        <v>0</v>
      </c>
      <c r="CI1101">
        <f t="shared" si="2799"/>
        <v>0</v>
      </c>
      <c r="CJ1101">
        <f t="shared" si="2800"/>
        <v>0</v>
      </c>
      <c r="CK1101">
        <f t="shared" si="2800"/>
        <v>0</v>
      </c>
      <c r="CL1101">
        <f t="shared" si="2800"/>
        <v>0</v>
      </c>
      <c r="CM1101">
        <f t="shared" si="2800"/>
        <v>0</v>
      </c>
      <c r="CN1101">
        <f t="shared" si="2800"/>
        <v>0</v>
      </c>
      <c r="CO1101">
        <f t="shared" si="2800"/>
        <v>0</v>
      </c>
      <c r="CP1101">
        <f t="shared" si="2800"/>
        <v>0</v>
      </c>
      <c r="CQ1101">
        <f t="shared" si="2800"/>
        <v>0</v>
      </c>
      <c r="CR1101">
        <f t="shared" si="2800"/>
        <v>0</v>
      </c>
      <c r="CS1101">
        <f t="shared" si="2800"/>
        <v>0</v>
      </c>
      <c r="CT1101">
        <f t="shared" si="2801"/>
        <v>0</v>
      </c>
      <c r="CU1101">
        <f t="shared" si="2801"/>
        <v>0</v>
      </c>
      <c r="CV1101">
        <f t="shared" si="2801"/>
        <v>0</v>
      </c>
      <c r="CW1101">
        <f t="shared" si="2801"/>
        <v>0</v>
      </c>
      <c r="CX1101">
        <f t="shared" si="2801"/>
        <v>0</v>
      </c>
      <c r="CY1101">
        <f t="shared" si="2801"/>
        <v>0</v>
      </c>
      <c r="CZ1101">
        <f t="shared" si="2801"/>
        <v>0</v>
      </c>
      <c r="DA1101">
        <f t="shared" si="2801"/>
        <v>0</v>
      </c>
      <c r="DB1101">
        <f t="shared" si="2801"/>
        <v>0</v>
      </c>
      <c r="DC1101">
        <f t="shared" si="2801"/>
        <v>0</v>
      </c>
      <c r="DD1101">
        <f t="shared" si="2802"/>
        <v>0</v>
      </c>
      <c r="DE1101">
        <f t="shared" si="2802"/>
        <v>0</v>
      </c>
      <c r="DF1101">
        <f t="shared" si="2802"/>
        <v>0</v>
      </c>
      <c r="DG1101">
        <f t="shared" si="2802"/>
        <v>0</v>
      </c>
      <c r="DH1101">
        <f t="shared" si="2802"/>
        <v>0</v>
      </c>
      <c r="DI1101">
        <f t="shared" si="2802"/>
        <v>0</v>
      </c>
      <c r="DJ1101">
        <f t="shared" si="2802"/>
        <v>0</v>
      </c>
      <c r="DK1101">
        <f t="shared" si="2802"/>
        <v>0</v>
      </c>
      <c r="DL1101">
        <f t="shared" si="2802"/>
        <v>0</v>
      </c>
      <c r="DM1101">
        <f t="shared" si="2802"/>
        <v>0</v>
      </c>
      <c r="DN1101">
        <f t="shared" si="2803"/>
        <v>0</v>
      </c>
      <c r="DO1101">
        <f t="shared" si="2803"/>
        <v>0</v>
      </c>
      <c r="DP1101">
        <f t="shared" si="2803"/>
        <v>0</v>
      </c>
      <c r="DQ1101">
        <f t="shared" si="2803"/>
        <v>0</v>
      </c>
      <c r="DR1101">
        <f t="shared" si="2803"/>
        <v>0</v>
      </c>
      <c r="DS1101">
        <f t="shared" si="2803"/>
        <v>0</v>
      </c>
      <c r="DT1101">
        <f t="shared" si="2803"/>
        <v>0</v>
      </c>
      <c r="DU1101">
        <f t="shared" si="2803"/>
        <v>0</v>
      </c>
      <c r="DV1101">
        <f t="shared" si="2803"/>
        <v>0</v>
      </c>
      <c r="DW1101">
        <f t="shared" si="2803"/>
        <v>0</v>
      </c>
      <c r="DX1101">
        <f>IF($C1101&lt;&gt;"",IF(BL1101&gt;0,1,0),0)</f>
        <v>0</v>
      </c>
      <c r="DY1101">
        <f>IF($C1101&lt;&gt;"",IF(BM1101&gt;0,1,0),0)</f>
        <v>0</v>
      </c>
      <c r="DZ1101">
        <f>IF($C1101&lt;&gt;"",IF(BN1101&gt;0,1,0),0)</f>
        <v>0</v>
      </c>
    </row>
    <row r="1102" spans="1:130" ht="15.75">
      <c r="A1102" s="106" t="str">
        <f>IF(LEFT(B1105,1)&lt;&gt;"",IF(LEFT(B1105,1)&lt;&gt;" ",COUNT($A$66:A1100)+1,""),"")</f>
        <v/>
      </c>
      <c r="B1102" s="37"/>
      <c r="C1102" s="96"/>
      <c r="D1102" s="31"/>
      <c r="E1102" s="31"/>
      <c r="F1102" s="31"/>
      <c r="G1102" s="31"/>
      <c r="H1102" s="31"/>
      <c r="I1102" s="31"/>
      <c r="J1102" s="31"/>
      <c r="K1102" s="31"/>
      <c r="L1102" s="31"/>
      <c r="M1102" s="31"/>
      <c r="N1102" s="31"/>
      <c r="O1102" s="31"/>
      <c r="P1102" s="31"/>
      <c r="Q1102" s="31"/>
      <c r="R1102" s="31"/>
      <c r="S1102" s="31"/>
      <c r="T1102" s="31"/>
      <c r="U1102" s="31"/>
      <c r="V1102" s="31"/>
      <c r="W1102" s="31"/>
      <c r="X1102" s="31"/>
      <c r="Y1102" s="31"/>
      <c r="Z1102" s="31"/>
      <c r="AA1102" s="31"/>
      <c r="AB1102" s="31"/>
      <c r="AC1102" s="31"/>
      <c r="AD1102" s="31"/>
      <c r="AE1102" s="31"/>
      <c r="AF1102" s="31"/>
      <c r="AG1102" s="31"/>
      <c r="AH1102" s="31"/>
      <c r="AI1102" s="31"/>
      <c r="AJ1102" s="31"/>
      <c r="AK1102" s="31"/>
      <c r="AL1102" s="31"/>
      <c r="AM1102" s="31"/>
      <c r="AN1102" s="31"/>
      <c r="AO1102" s="31"/>
      <c r="AP1102" s="31"/>
      <c r="AQ1102" s="31"/>
      <c r="AR1102" s="31"/>
      <c r="AS1102" s="31"/>
      <c r="AT1102" s="31"/>
      <c r="AU1102" s="31"/>
      <c r="AV1102" s="31"/>
      <c r="AW1102" s="31"/>
      <c r="AX1102" s="31"/>
      <c r="AY1102" s="31"/>
      <c r="AZ1102" s="31"/>
      <c r="BA1102" s="31"/>
      <c r="BB1102" s="31"/>
      <c r="BC1102" s="31"/>
      <c r="BD1102" s="31"/>
      <c r="BE1102" s="57"/>
      <c r="BF1102" s="31"/>
      <c r="BG1102" s="31"/>
      <c r="BH1102" s="2"/>
      <c r="BI1102" s="2"/>
      <c r="BJ1102" s="2"/>
      <c r="BK1102" s="2"/>
      <c r="BL1102" s="9"/>
      <c r="BM1102" s="2"/>
      <c r="BN1102" s="2"/>
      <c r="BO1102" s="103"/>
    </row>
    <row r="1103" spans="1:130">
      <c r="A1103" s="105">
        <f>IF(LEFT(B1103,1)&lt;&gt;"",IF(LEFT(B1103,1)&lt;&gt;" ",COUNT($A$66:A1102)+1,""),"")</f>
        <v>142</v>
      </c>
      <c r="B1103" s="32" t="s">
        <v>145</v>
      </c>
      <c r="C1103" s="96">
        <v>4</v>
      </c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>
        <f>N1105+N1106</f>
        <v>0</v>
      </c>
      <c r="O1103" s="9">
        <f t="shared" ref="O1103:AQ1103" si="2805">O1105+O1106</f>
        <v>0</v>
      </c>
      <c r="P1103" s="9">
        <f t="shared" si="2805"/>
        <v>0</v>
      </c>
      <c r="Q1103" s="9">
        <f t="shared" si="2805"/>
        <v>0</v>
      </c>
      <c r="R1103" s="9">
        <f t="shared" si="2805"/>
        <v>0</v>
      </c>
      <c r="S1103" s="9">
        <f t="shared" si="2805"/>
        <v>0</v>
      </c>
      <c r="T1103" s="9">
        <f t="shared" si="2805"/>
        <v>0</v>
      </c>
      <c r="U1103" s="9">
        <f t="shared" si="2805"/>
        <v>0</v>
      </c>
      <c r="V1103" s="9">
        <f t="shared" si="2805"/>
        <v>0</v>
      </c>
      <c r="W1103" s="9">
        <f t="shared" si="2805"/>
        <v>0</v>
      </c>
      <c r="X1103" s="9">
        <f t="shared" si="2805"/>
        <v>0</v>
      </c>
      <c r="Y1103" s="9">
        <f t="shared" si="2805"/>
        <v>0</v>
      </c>
      <c r="Z1103" s="9">
        <f t="shared" si="2805"/>
        <v>0</v>
      </c>
      <c r="AA1103" s="9">
        <f t="shared" si="2805"/>
        <v>0</v>
      </c>
      <c r="AB1103" s="9">
        <f t="shared" si="2805"/>
        <v>0</v>
      </c>
      <c r="AC1103" s="9">
        <f t="shared" si="2805"/>
        <v>0</v>
      </c>
      <c r="AD1103" s="9">
        <f t="shared" si="2805"/>
        <v>0</v>
      </c>
      <c r="AE1103" s="9">
        <f t="shared" si="2805"/>
        <v>0</v>
      </c>
      <c r="AF1103" s="9">
        <f t="shared" si="2805"/>
        <v>0</v>
      </c>
      <c r="AG1103" s="9">
        <f t="shared" si="2805"/>
        <v>0</v>
      </c>
      <c r="AH1103" s="9">
        <f t="shared" si="2805"/>
        <v>0</v>
      </c>
      <c r="AI1103" s="9">
        <f t="shared" si="2805"/>
        <v>0</v>
      </c>
      <c r="AJ1103" s="9">
        <f t="shared" si="2805"/>
        <v>0</v>
      </c>
      <c r="AK1103" s="9">
        <f t="shared" si="2805"/>
        <v>0</v>
      </c>
      <c r="AL1103" s="9">
        <f t="shared" si="2805"/>
        <v>0</v>
      </c>
      <c r="AM1103" s="9">
        <f t="shared" si="2805"/>
        <v>0</v>
      </c>
      <c r="AN1103" s="9">
        <f t="shared" si="2805"/>
        <v>0</v>
      </c>
      <c r="AO1103" s="9">
        <f t="shared" si="2805"/>
        <v>2.6501E-2</v>
      </c>
      <c r="AP1103" s="9">
        <f t="shared" si="2805"/>
        <v>5.9504300000000003E-2</v>
      </c>
      <c r="AQ1103" s="9">
        <f t="shared" si="2805"/>
        <v>0.30841219999999997</v>
      </c>
      <c r="AR1103" s="9">
        <f>AR1104+AR1105+AR1106</f>
        <v>0.673682</v>
      </c>
      <c r="AS1103" s="9">
        <f t="shared" ref="AS1103:BK1103" si="2806">AS1104+AS1105+AS1106</f>
        <v>1.7960967999999999</v>
      </c>
      <c r="AT1103" s="9">
        <f t="shared" si="2806"/>
        <v>2.0174025000000002</v>
      </c>
      <c r="AU1103" s="9">
        <f t="shared" si="2806"/>
        <v>2.7028648</v>
      </c>
      <c r="AV1103" s="9">
        <f t="shared" si="2806"/>
        <v>2.7857639999999999</v>
      </c>
      <c r="AW1103" s="9">
        <f t="shared" si="2806"/>
        <v>0.67608639999999998</v>
      </c>
      <c r="AX1103" s="9">
        <f t="shared" si="2806"/>
        <v>1.4270337</v>
      </c>
      <c r="AY1103" s="9">
        <f t="shared" si="2806"/>
        <v>0.80042940000000007</v>
      </c>
      <c r="AZ1103" s="9">
        <f t="shared" si="2806"/>
        <v>0.9839059</v>
      </c>
      <c r="BA1103" s="9">
        <f t="shared" si="2806"/>
        <v>0.73226320000000011</v>
      </c>
      <c r="BB1103" s="9">
        <f t="shared" si="2806"/>
        <v>2.4391199999999998E-2</v>
      </c>
      <c r="BC1103" s="9">
        <f t="shared" si="2806"/>
        <v>7.6509899999999992E-2</v>
      </c>
      <c r="BD1103" s="9">
        <f t="shared" si="2806"/>
        <v>9.8214899999999994E-2</v>
      </c>
      <c r="BE1103" s="9">
        <f t="shared" si="2806"/>
        <v>133.35071910000002</v>
      </c>
      <c r="BF1103" s="9">
        <f t="shared" ref="BF1103" si="2807">BF1104+BF1105+BF1106</f>
        <v>120.81958760000001</v>
      </c>
      <c r="BG1103" s="9">
        <f t="shared" si="2806"/>
        <v>1.540476</v>
      </c>
      <c r="BH1103" s="9">
        <f t="shared" si="2806"/>
        <v>0</v>
      </c>
      <c r="BI1103" s="9">
        <f t="shared" si="2806"/>
        <v>0</v>
      </c>
      <c r="BJ1103" s="9">
        <f t="shared" si="2806"/>
        <v>119</v>
      </c>
      <c r="BK1103" s="9">
        <f t="shared" si="2806"/>
        <v>0</v>
      </c>
      <c r="BL1103" s="9">
        <f>BL1104+BL1105+BL1106</f>
        <v>6.0823573</v>
      </c>
      <c r="BM1103" s="9">
        <f>BM1104+BM1105+BM1106</f>
        <v>20.4210566</v>
      </c>
      <c r="BN1103" s="9">
        <f>BN1104+BN1105+BN1106</f>
        <v>0</v>
      </c>
      <c r="BO1103" s="103"/>
      <c r="BP1103">
        <f t="shared" ref="BP1103:CU1103" si="2808">IF($C1103&lt;&gt;"",IF(D1103&gt;0,1,0),0)</f>
        <v>0</v>
      </c>
      <c r="BQ1103">
        <f t="shared" si="2808"/>
        <v>0</v>
      </c>
      <c r="BR1103">
        <f t="shared" si="2808"/>
        <v>0</v>
      </c>
      <c r="BS1103">
        <f t="shared" si="2808"/>
        <v>0</v>
      </c>
      <c r="BT1103">
        <f t="shared" si="2808"/>
        <v>0</v>
      </c>
      <c r="BU1103">
        <f t="shared" si="2808"/>
        <v>0</v>
      </c>
      <c r="BV1103">
        <f t="shared" si="2808"/>
        <v>0</v>
      </c>
      <c r="BW1103">
        <f t="shared" si="2808"/>
        <v>0</v>
      </c>
      <c r="BX1103">
        <f t="shared" si="2808"/>
        <v>0</v>
      </c>
      <c r="BY1103">
        <f t="shared" si="2808"/>
        <v>0</v>
      </c>
      <c r="BZ1103">
        <f t="shared" si="2808"/>
        <v>0</v>
      </c>
      <c r="CA1103">
        <f t="shared" si="2808"/>
        <v>0</v>
      </c>
      <c r="CB1103">
        <f t="shared" si="2808"/>
        <v>0</v>
      </c>
      <c r="CC1103">
        <f t="shared" si="2808"/>
        <v>0</v>
      </c>
      <c r="CD1103">
        <f t="shared" si="2808"/>
        <v>0</v>
      </c>
      <c r="CE1103">
        <f t="shared" si="2808"/>
        <v>0</v>
      </c>
      <c r="CF1103">
        <f t="shared" si="2808"/>
        <v>0</v>
      </c>
      <c r="CG1103">
        <f t="shared" si="2808"/>
        <v>0</v>
      </c>
      <c r="CH1103">
        <f t="shared" si="2808"/>
        <v>0</v>
      </c>
      <c r="CI1103">
        <f t="shared" si="2808"/>
        <v>0</v>
      </c>
      <c r="CJ1103">
        <f t="shared" si="2808"/>
        <v>0</v>
      </c>
      <c r="CK1103">
        <f t="shared" si="2808"/>
        <v>0</v>
      </c>
      <c r="CL1103">
        <f t="shared" si="2808"/>
        <v>0</v>
      </c>
      <c r="CM1103">
        <f t="shared" si="2808"/>
        <v>0</v>
      </c>
      <c r="CN1103">
        <f t="shared" si="2808"/>
        <v>0</v>
      </c>
      <c r="CO1103">
        <f t="shared" si="2808"/>
        <v>0</v>
      </c>
      <c r="CP1103">
        <f t="shared" si="2808"/>
        <v>0</v>
      </c>
      <c r="CQ1103">
        <f t="shared" si="2808"/>
        <v>0</v>
      </c>
      <c r="CR1103">
        <f t="shared" si="2808"/>
        <v>0</v>
      </c>
      <c r="CS1103">
        <f t="shared" si="2808"/>
        <v>0</v>
      </c>
      <c r="CT1103">
        <f t="shared" si="2808"/>
        <v>0</v>
      </c>
      <c r="CU1103">
        <f t="shared" si="2808"/>
        <v>0</v>
      </c>
      <c r="CV1103">
        <f t="shared" ref="CV1103:DZ1103" si="2809">IF($C1103&lt;&gt;"",IF(AJ1103&gt;0,1,0),0)</f>
        <v>0</v>
      </c>
      <c r="CW1103">
        <f t="shared" si="2809"/>
        <v>0</v>
      </c>
      <c r="CX1103">
        <f t="shared" si="2809"/>
        <v>0</v>
      </c>
      <c r="CY1103">
        <f t="shared" si="2809"/>
        <v>0</v>
      </c>
      <c r="CZ1103">
        <f t="shared" si="2809"/>
        <v>0</v>
      </c>
      <c r="DA1103">
        <f t="shared" si="2809"/>
        <v>1</v>
      </c>
      <c r="DB1103">
        <f t="shared" si="2809"/>
        <v>1</v>
      </c>
      <c r="DC1103">
        <f t="shared" si="2809"/>
        <v>1</v>
      </c>
      <c r="DD1103">
        <f t="shared" si="2809"/>
        <v>1</v>
      </c>
      <c r="DE1103">
        <f t="shared" si="2809"/>
        <v>1</v>
      </c>
      <c r="DF1103">
        <f t="shared" si="2809"/>
        <v>1</v>
      </c>
      <c r="DG1103">
        <f t="shared" si="2809"/>
        <v>1</v>
      </c>
      <c r="DH1103">
        <f t="shared" si="2809"/>
        <v>1</v>
      </c>
      <c r="DI1103">
        <f t="shared" si="2809"/>
        <v>1</v>
      </c>
      <c r="DJ1103">
        <f t="shared" si="2809"/>
        <v>1</v>
      </c>
      <c r="DK1103">
        <f t="shared" si="2809"/>
        <v>1</v>
      </c>
      <c r="DL1103">
        <f t="shared" si="2809"/>
        <v>1</v>
      </c>
      <c r="DM1103">
        <f t="shared" si="2809"/>
        <v>1</v>
      </c>
      <c r="DN1103">
        <f t="shared" si="2809"/>
        <v>1</v>
      </c>
      <c r="DO1103">
        <f t="shared" si="2809"/>
        <v>1</v>
      </c>
      <c r="DP1103">
        <f t="shared" si="2809"/>
        <v>1</v>
      </c>
      <c r="DQ1103">
        <f t="shared" si="2809"/>
        <v>1</v>
      </c>
      <c r="DR1103">
        <f t="shared" si="2809"/>
        <v>1</v>
      </c>
      <c r="DS1103">
        <f t="shared" si="2809"/>
        <v>1</v>
      </c>
      <c r="DT1103">
        <f t="shared" si="2809"/>
        <v>0</v>
      </c>
      <c r="DU1103">
        <f t="shared" si="2809"/>
        <v>0</v>
      </c>
      <c r="DV1103">
        <f t="shared" si="2809"/>
        <v>1</v>
      </c>
      <c r="DW1103">
        <f t="shared" si="2809"/>
        <v>0</v>
      </c>
      <c r="DX1103">
        <f t="shared" si="2809"/>
        <v>1</v>
      </c>
      <c r="DY1103">
        <f t="shared" si="2809"/>
        <v>1</v>
      </c>
      <c r="DZ1103">
        <f t="shared" si="2809"/>
        <v>0</v>
      </c>
    </row>
    <row r="1104" spans="1:130">
      <c r="A1104" s="105"/>
      <c r="B1104" s="19" t="s">
        <v>202</v>
      </c>
      <c r="C1104" s="96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43">
        <f>120+11</f>
        <v>131</v>
      </c>
      <c r="BF1104" s="34">
        <v>120</v>
      </c>
      <c r="BG1104" s="9"/>
      <c r="BH1104" s="9"/>
      <c r="BI1104" s="9"/>
      <c r="BJ1104" s="118">
        <v>119</v>
      </c>
      <c r="BK1104" s="118">
        <v>0</v>
      </c>
      <c r="BL1104" s="118">
        <v>3.0409999999999999</v>
      </c>
      <c r="BM1104" s="118">
        <v>14</v>
      </c>
      <c r="BN1104" s="118">
        <v>0</v>
      </c>
      <c r="BO1104" s="103"/>
      <c r="BP1104">
        <f t="shared" ref="BP1104:BY1106" si="2810">IF($C1104&lt;&gt;"",IF(D1104&gt;0,1,0),0)</f>
        <v>0</v>
      </c>
      <c r="BQ1104">
        <f t="shared" si="2810"/>
        <v>0</v>
      </c>
      <c r="BR1104">
        <f t="shared" si="2810"/>
        <v>0</v>
      </c>
      <c r="BS1104">
        <f t="shared" si="2810"/>
        <v>0</v>
      </c>
      <c r="BT1104">
        <f t="shared" si="2810"/>
        <v>0</v>
      </c>
      <c r="BU1104">
        <f t="shared" si="2810"/>
        <v>0</v>
      </c>
      <c r="BV1104">
        <f t="shared" si="2810"/>
        <v>0</v>
      </c>
      <c r="BW1104">
        <f t="shared" si="2810"/>
        <v>0</v>
      </c>
      <c r="BX1104">
        <f t="shared" si="2810"/>
        <v>0</v>
      </c>
      <c r="BY1104">
        <f t="shared" si="2810"/>
        <v>0</v>
      </c>
      <c r="BZ1104">
        <f t="shared" ref="BZ1104:CI1106" si="2811">IF($C1104&lt;&gt;"",IF(N1104&gt;0,1,0),0)</f>
        <v>0</v>
      </c>
      <c r="CA1104">
        <f t="shared" si="2811"/>
        <v>0</v>
      </c>
      <c r="CB1104">
        <f t="shared" si="2811"/>
        <v>0</v>
      </c>
      <c r="CC1104">
        <f t="shared" si="2811"/>
        <v>0</v>
      </c>
      <c r="CD1104">
        <f t="shared" si="2811"/>
        <v>0</v>
      </c>
      <c r="CE1104">
        <f t="shared" si="2811"/>
        <v>0</v>
      </c>
      <c r="CF1104">
        <f t="shared" si="2811"/>
        <v>0</v>
      </c>
      <c r="CG1104">
        <f t="shared" si="2811"/>
        <v>0</v>
      </c>
      <c r="CH1104">
        <f t="shared" si="2811"/>
        <v>0</v>
      </c>
      <c r="CI1104">
        <f t="shared" si="2811"/>
        <v>0</v>
      </c>
      <c r="CJ1104">
        <f t="shared" ref="CJ1104:CS1106" si="2812">IF($C1104&lt;&gt;"",IF(X1104&gt;0,1,0),0)</f>
        <v>0</v>
      </c>
      <c r="CK1104">
        <f t="shared" si="2812"/>
        <v>0</v>
      </c>
      <c r="CL1104">
        <f t="shared" si="2812"/>
        <v>0</v>
      </c>
      <c r="CM1104">
        <f t="shared" si="2812"/>
        <v>0</v>
      </c>
      <c r="CN1104">
        <f t="shared" si="2812"/>
        <v>0</v>
      </c>
      <c r="CO1104">
        <f t="shared" si="2812"/>
        <v>0</v>
      </c>
      <c r="CP1104">
        <f t="shared" si="2812"/>
        <v>0</v>
      </c>
      <c r="CQ1104">
        <f t="shared" si="2812"/>
        <v>0</v>
      </c>
      <c r="CR1104">
        <f t="shared" si="2812"/>
        <v>0</v>
      </c>
      <c r="CS1104">
        <f t="shared" si="2812"/>
        <v>0</v>
      </c>
      <c r="CT1104">
        <f t="shared" ref="CT1104:DC1106" si="2813">IF($C1104&lt;&gt;"",IF(AH1104&gt;0,1,0),0)</f>
        <v>0</v>
      </c>
      <c r="CU1104">
        <f t="shared" si="2813"/>
        <v>0</v>
      </c>
      <c r="CV1104">
        <f t="shared" si="2813"/>
        <v>0</v>
      </c>
      <c r="CW1104">
        <f t="shared" si="2813"/>
        <v>0</v>
      </c>
      <c r="CX1104">
        <f t="shared" si="2813"/>
        <v>0</v>
      </c>
      <c r="CY1104">
        <f t="shared" si="2813"/>
        <v>0</v>
      </c>
      <c r="CZ1104">
        <f t="shared" si="2813"/>
        <v>0</v>
      </c>
      <c r="DA1104">
        <f t="shared" si="2813"/>
        <v>0</v>
      </c>
      <c r="DB1104">
        <f t="shared" si="2813"/>
        <v>0</v>
      </c>
      <c r="DC1104">
        <f t="shared" si="2813"/>
        <v>0</v>
      </c>
      <c r="DD1104">
        <f t="shared" ref="DD1104:DM1106" si="2814">IF($C1104&lt;&gt;"",IF(AR1104&gt;0,1,0),0)</f>
        <v>0</v>
      </c>
      <c r="DE1104">
        <f t="shared" si="2814"/>
        <v>0</v>
      </c>
      <c r="DF1104">
        <f t="shared" si="2814"/>
        <v>0</v>
      </c>
      <c r="DG1104">
        <f t="shared" si="2814"/>
        <v>0</v>
      </c>
      <c r="DH1104">
        <f t="shared" si="2814"/>
        <v>0</v>
      </c>
      <c r="DI1104">
        <f t="shared" si="2814"/>
        <v>0</v>
      </c>
      <c r="DJ1104">
        <f t="shared" si="2814"/>
        <v>0</v>
      </c>
      <c r="DK1104">
        <f t="shared" si="2814"/>
        <v>0</v>
      </c>
      <c r="DL1104">
        <f t="shared" si="2814"/>
        <v>0</v>
      </c>
      <c r="DM1104">
        <f t="shared" si="2814"/>
        <v>0</v>
      </c>
      <c r="DN1104">
        <f t="shared" ref="DN1104:DW1106" si="2815">IF($C1104&lt;&gt;"",IF(BB1104&gt;0,1,0),0)</f>
        <v>0</v>
      </c>
      <c r="DO1104">
        <f t="shared" si="2815"/>
        <v>0</v>
      </c>
      <c r="DP1104">
        <f t="shared" si="2815"/>
        <v>0</v>
      </c>
      <c r="DQ1104">
        <f t="shared" si="2815"/>
        <v>0</v>
      </c>
      <c r="DR1104">
        <f t="shared" si="2815"/>
        <v>0</v>
      </c>
      <c r="DS1104">
        <f t="shared" si="2815"/>
        <v>0</v>
      </c>
      <c r="DT1104">
        <f t="shared" si="2815"/>
        <v>0</v>
      </c>
      <c r="DU1104">
        <f t="shared" si="2815"/>
        <v>0</v>
      </c>
      <c r="DV1104">
        <f t="shared" si="2815"/>
        <v>0</v>
      </c>
      <c r="DW1104">
        <f t="shared" si="2815"/>
        <v>0</v>
      </c>
      <c r="DX1104">
        <f t="shared" ref="DX1104:DZ1106" si="2816">IF($C1104&lt;&gt;"",IF(BL1103&gt;0,1,0),0)</f>
        <v>0</v>
      </c>
      <c r="DY1104">
        <f t="shared" si="2816"/>
        <v>0</v>
      </c>
      <c r="DZ1104">
        <f t="shared" si="2816"/>
        <v>0</v>
      </c>
    </row>
    <row r="1105" spans="1:130">
      <c r="A1105" s="106"/>
      <c r="B1105" s="59" t="s">
        <v>3</v>
      </c>
      <c r="C1105" s="96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>
        <v>0</v>
      </c>
      <c r="O1105" s="18">
        <v>0</v>
      </c>
      <c r="P1105" s="18">
        <v>0</v>
      </c>
      <c r="Q1105" s="18">
        <v>0</v>
      </c>
      <c r="R1105" s="18">
        <v>0</v>
      </c>
      <c r="S1105" s="18">
        <v>0</v>
      </c>
      <c r="T1105" s="18">
        <v>0</v>
      </c>
      <c r="U1105" s="18">
        <v>0</v>
      </c>
      <c r="V1105" s="18">
        <v>0</v>
      </c>
      <c r="W1105" s="18">
        <v>0</v>
      </c>
      <c r="X1105" s="18">
        <v>0</v>
      </c>
      <c r="Y1105" s="18">
        <v>0</v>
      </c>
      <c r="Z1105" s="18">
        <v>0</v>
      </c>
      <c r="AA1105" s="18">
        <v>0</v>
      </c>
      <c r="AB1105" s="18">
        <v>0</v>
      </c>
      <c r="AC1105" s="18">
        <v>0</v>
      </c>
      <c r="AD1105" s="18">
        <v>0</v>
      </c>
      <c r="AE1105" s="18">
        <v>0</v>
      </c>
      <c r="AF1105" s="18">
        <v>0</v>
      </c>
      <c r="AG1105" s="18">
        <v>0</v>
      </c>
      <c r="AH1105" s="18">
        <v>0</v>
      </c>
      <c r="AI1105" s="18">
        <v>0</v>
      </c>
      <c r="AJ1105" s="18">
        <v>0</v>
      </c>
      <c r="AK1105" s="18">
        <v>0</v>
      </c>
      <c r="AL1105" s="18">
        <v>0</v>
      </c>
      <c r="AM1105" s="18">
        <v>0</v>
      </c>
      <c r="AN1105" s="18">
        <v>0</v>
      </c>
      <c r="AO1105" s="18">
        <v>2.6501E-2</v>
      </c>
      <c r="AP1105" s="18">
        <v>5.9504300000000003E-2</v>
      </c>
      <c r="AQ1105" s="18">
        <v>0.30841219999999997</v>
      </c>
      <c r="AR1105" s="18">
        <v>0.673682</v>
      </c>
      <c r="AS1105" s="18">
        <v>1.7960967999999999</v>
      </c>
      <c r="AT1105" s="18">
        <v>2.0174025000000002</v>
      </c>
      <c r="AU1105" s="18">
        <v>2.7028648</v>
      </c>
      <c r="AV1105" s="18">
        <v>2.7857639999999999</v>
      </c>
      <c r="AW1105" s="18">
        <v>0.67608639999999998</v>
      </c>
      <c r="AX1105" s="18">
        <v>1.4270337</v>
      </c>
      <c r="AY1105" s="18">
        <v>0.80042940000000007</v>
      </c>
      <c r="AZ1105" s="18">
        <v>0.9839059</v>
      </c>
      <c r="BA1105" s="18">
        <v>0.73226320000000011</v>
      </c>
      <c r="BB1105" s="18">
        <v>0</v>
      </c>
      <c r="BC1105" s="18">
        <v>6.3650000000000002E-4</v>
      </c>
      <c r="BD1105" s="18">
        <v>0</v>
      </c>
      <c r="BE1105" s="25">
        <v>2.3466749000000005</v>
      </c>
      <c r="BF1105" s="18">
        <v>0.81712700000000005</v>
      </c>
      <c r="BG1105" s="18">
        <v>1.540476</v>
      </c>
      <c r="BH1105" s="18">
        <v>0</v>
      </c>
      <c r="BI1105" s="18">
        <v>0</v>
      </c>
      <c r="BJ1105" s="118">
        <v>0</v>
      </c>
      <c r="BK1105" s="118">
        <v>0</v>
      </c>
      <c r="BL1105" s="118">
        <v>3.0413572999999996</v>
      </c>
      <c r="BM1105" s="118">
        <v>6.4210566</v>
      </c>
      <c r="BN1105" s="118">
        <v>0</v>
      </c>
      <c r="BO1105" s="103"/>
      <c r="BP1105">
        <f t="shared" si="2810"/>
        <v>0</v>
      </c>
      <c r="BQ1105">
        <f t="shared" si="2810"/>
        <v>0</v>
      </c>
      <c r="BR1105">
        <f t="shared" si="2810"/>
        <v>0</v>
      </c>
      <c r="BS1105">
        <f t="shared" si="2810"/>
        <v>0</v>
      </c>
      <c r="BT1105">
        <f t="shared" si="2810"/>
        <v>0</v>
      </c>
      <c r="BU1105">
        <f t="shared" si="2810"/>
        <v>0</v>
      </c>
      <c r="BV1105">
        <f t="shared" si="2810"/>
        <v>0</v>
      </c>
      <c r="BW1105">
        <f t="shared" si="2810"/>
        <v>0</v>
      </c>
      <c r="BX1105">
        <f t="shared" si="2810"/>
        <v>0</v>
      </c>
      <c r="BY1105">
        <f t="shared" si="2810"/>
        <v>0</v>
      </c>
      <c r="BZ1105">
        <f t="shared" si="2811"/>
        <v>0</v>
      </c>
      <c r="CA1105">
        <f t="shared" si="2811"/>
        <v>0</v>
      </c>
      <c r="CB1105">
        <f t="shared" si="2811"/>
        <v>0</v>
      </c>
      <c r="CC1105">
        <f t="shared" si="2811"/>
        <v>0</v>
      </c>
      <c r="CD1105">
        <f t="shared" si="2811"/>
        <v>0</v>
      </c>
      <c r="CE1105">
        <f t="shared" si="2811"/>
        <v>0</v>
      </c>
      <c r="CF1105">
        <f t="shared" si="2811"/>
        <v>0</v>
      </c>
      <c r="CG1105">
        <f t="shared" si="2811"/>
        <v>0</v>
      </c>
      <c r="CH1105">
        <f t="shared" si="2811"/>
        <v>0</v>
      </c>
      <c r="CI1105">
        <f t="shared" si="2811"/>
        <v>0</v>
      </c>
      <c r="CJ1105">
        <f t="shared" si="2812"/>
        <v>0</v>
      </c>
      <c r="CK1105">
        <f t="shared" si="2812"/>
        <v>0</v>
      </c>
      <c r="CL1105">
        <f t="shared" si="2812"/>
        <v>0</v>
      </c>
      <c r="CM1105">
        <f t="shared" si="2812"/>
        <v>0</v>
      </c>
      <c r="CN1105">
        <f t="shared" si="2812"/>
        <v>0</v>
      </c>
      <c r="CO1105">
        <f t="shared" si="2812"/>
        <v>0</v>
      </c>
      <c r="CP1105">
        <f t="shared" si="2812"/>
        <v>0</v>
      </c>
      <c r="CQ1105">
        <f t="shared" si="2812"/>
        <v>0</v>
      </c>
      <c r="CR1105">
        <f t="shared" si="2812"/>
        <v>0</v>
      </c>
      <c r="CS1105">
        <f t="shared" si="2812"/>
        <v>0</v>
      </c>
      <c r="CT1105">
        <f t="shared" si="2813"/>
        <v>0</v>
      </c>
      <c r="CU1105">
        <f t="shared" si="2813"/>
        <v>0</v>
      </c>
      <c r="CV1105">
        <f t="shared" si="2813"/>
        <v>0</v>
      </c>
      <c r="CW1105">
        <f t="shared" si="2813"/>
        <v>0</v>
      </c>
      <c r="CX1105">
        <f t="shared" si="2813"/>
        <v>0</v>
      </c>
      <c r="CY1105">
        <f t="shared" si="2813"/>
        <v>0</v>
      </c>
      <c r="CZ1105">
        <f t="shared" si="2813"/>
        <v>0</v>
      </c>
      <c r="DA1105">
        <f t="shared" si="2813"/>
        <v>0</v>
      </c>
      <c r="DB1105">
        <f t="shared" si="2813"/>
        <v>0</v>
      </c>
      <c r="DC1105">
        <f t="shared" si="2813"/>
        <v>0</v>
      </c>
      <c r="DD1105">
        <f t="shared" si="2814"/>
        <v>0</v>
      </c>
      <c r="DE1105">
        <f t="shared" si="2814"/>
        <v>0</v>
      </c>
      <c r="DF1105">
        <f t="shared" si="2814"/>
        <v>0</v>
      </c>
      <c r="DG1105">
        <f t="shared" si="2814"/>
        <v>0</v>
      </c>
      <c r="DH1105">
        <f t="shared" si="2814"/>
        <v>0</v>
      </c>
      <c r="DI1105">
        <f t="shared" si="2814"/>
        <v>0</v>
      </c>
      <c r="DJ1105">
        <f t="shared" si="2814"/>
        <v>0</v>
      </c>
      <c r="DK1105">
        <f t="shared" si="2814"/>
        <v>0</v>
      </c>
      <c r="DL1105">
        <f t="shared" si="2814"/>
        <v>0</v>
      </c>
      <c r="DM1105">
        <f t="shared" si="2814"/>
        <v>0</v>
      </c>
      <c r="DN1105">
        <f t="shared" si="2815"/>
        <v>0</v>
      </c>
      <c r="DO1105">
        <f t="shared" si="2815"/>
        <v>0</v>
      </c>
      <c r="DP1105">
        <f t="shared" si="2815"/>
        <v>0</v>
      </c>
      <c r="DQ1105">
        <f t="shared" si="2815"/>
        <v>0</v>
      </c>
      <c r="DR1105">
        <f t="shared" si="2815"/>
        <v>0</v>
      </c>
      <c r="DS1105">
        <f t="shared" si="2815"/>
        <v>0</v>
      </c>
      <c r="DT1105">
        <f t="shared" si="2815"/>
        <v>0</v>
      </c>
      <c r="DU1105">
        <f t="shared" si="2815"/>
        <v>0</v>
      </c>
      <c r="DV1105">
        <f t="shared" si="2815"/>
        <v>0</v>
      </c>
      <c r="DW1105">
        <f t="shared" si="2815"/>
        <v>0</v>
      </c>
      <c r="DX1105">
        <f t="shared" si="2816"/>
        <v>0</v>
      </c>
      <c r="DY1105">
        <f t="shared" si="2816"/>
        <v>0</v>
      </c>
      <c r="DZ1105">
        <f t="shared" si="2816"/>
        <v>0</v>
      </c>
    </row>
    <row r="1106" spans="1:130">
      <c r="A1106" s="106"/>
      <c r="B1106" s="59" t="s">
        <v>205</v>
      </c>
      <c r="C1106" s="96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>
        <v>0</v>
      </c>
      <c r="O1106" s="18">
        <v>0</v>
      </c>
      <c r="P1106" s="18">
        <v>0</v>
      </c>
      <c r="Q1106" s="18">
        <v>0</v>
      </c>
      <c r="R1106" s="18">
        <v>0</v>
      </c>
      <c r="S1106" s="18">
        <v>0</v>
      </c>
      <c r="T1106" s="18">
        <v>0</v>
      </c>
      <c r="U1106" s="18">
        <v>0</v>
      </c>
      <c r="V1106" s="18">
        <v>0</v>
      </c>
      <c r="W1106" s="18">
        <v>0</v>
      </c>
      <c r="X1106" s="18">
        <v>0</v>
      </c>
      <c r="Y1106" s="18">
        <v>0</v>
      </c>
      <c r="Z1106" s="18">
        <v>0</v>
      </c>
      <c r="AA1106" s="18">
        <v>0</v>
      </c>
      <c r="AB1106" s="18">
        <v>0</v>
      </c>
      <c r="AC1106" s="18">
        <v>0</v>
      </c>
      <c r="AD1106" s="18">
        <v>0</v>
      </c>
      <c r="AE1106" s="18">
        <v>0</v>
      </c>
      <c r="AF1106" s="18">
        <v>0</v>
      </c>
      <c r="AG1106" s="18">
        <v>0</v>
      </c>
      <c r="AH1106" s="18">
        <v>0</v>
      </c>
      <c r="AI1106" s="18">
        <v>0</v>
      </c>
      <c r="AJ1106" s="18">
        <v>0</v>
      </c>
      <c r="AK1106" s="18">
        <v>0</v>
      </c>
      <c r="AL1106" s="18">
        <v>0</v>
      </c>
      <c r="AM1106" s="18">
        <v>0</v>
      </c>
      <c r="AN1106" s="18">
        <v>0</v>
      </c>
      <c r="AO1106" s="18">
        <v>0</v>
      </c>
      <c r="AP1106" s="18">
        <v>0</v>
      </c>
      <c r="AQ1106" s="18">
        <v>0</v>
      </c>
      <c r="AR1106" s="18">
        <v>0</v>
      </c>
      <c r="AS1106" s="18">
        <v>0</v>
      </c>
      <c r="AT1106" s="18">
        <v>0</v>
      </c>
      <c r="AU1106" s="18">
        <v>0</v>
      </c>
      <c r="AV1106" s="18">
        <v>0</v>
      </c>
      <c r="AW1106" s="18">
        <v>0</v>
      </c>
      <c r="AX1106" s="18">
        <v>0</v>
      </c>
      <c r="AY1106" s="18">
        <v>0</v>
      </c>
      <c r="AZ1106" s="18">
        <v>0</v>
      </c>
      <c r="BA1106" s="18">
        <v>0</v>
      </c>
      <c r="BB1106" s="18">
        <v>2.4391199999999998E-2</v>
      </c>
      <c r="BC1106" s="18">
        <v>7.5873399999999994E-2</v>
      </c>
      <c r="BD1106" s="18">
        <v>9.8214899999999994E-2</v>
      </c>
      <c r="BE1106" s="25">
        <v>4.0441999999999995E-3</v>
      </c>
      <c r="BF1106" s="18">
        <v>2.4606000000000003E-3</v>
      </c>
      <c r="BG1106" s="18">
        <v>0</v>
      </c>
      <c r="BH1106" s="18">
        <v>0</v>
      </c>
      <c r="BI1106" s="18">
        <v>0</v>
      </c>
      <c r="BJ1106" s="118">
        <v>0</v>
      </c>
      <c r="BK1106" s="118">
        <v>0</v>
      </c>
      <c r="BL1106" s="118">
        <v>0</v>
      </c>
      <c r="BM1106" s="118">
        <v>0</v>
      </c>
      <c r="BN1106" s="118">
        <v>0</v>
      </c>
      <c r="BO1106" s="103"/>
      <c r="BP1106">
        <f t="shared" si="2810"/>
        <v>0</v>
      </c>
      <c r="BQ1106">
        <f t="shared" si="2810"/>
        <v>0</v>
      </c>
      <c r="BR1106">
        <f t="shared" si="2810"/>
        <v>0</v>
      </c>
      <c r="BS1106">
        <f t="shared" si="2810"/>
        <v>0</v>
      </c>
      <c r="BT1106">
        <f t="shared" si="2810"/>
        <v>0</v>
      </c>
      <c r="BU1106">
        <f t="shared" si="2810"/>
        <v>0</v>
      </c>
      <c r="BV1106">
        <f t="shared" si="2810"/>
        <v>0</v>
      </c>
      <c r="BW1106">
        <f t="shared" si="2810"/>
        <v>0</v>
      </c>
      <c r="BX1106">
        <f t="shared" si="2810"/>
        <v>0</v>
      </c>
      <c r="BY1106">
        <f t="shared" si="2810"/>
        <v>0</v>
      </c>
      <c r="BZ1106">
        <f t="shared" si="2811"/>
        <v>0</v>
      </c>
      <c r="CA1106">
        <f t="shared" si="2811"/>
        <v>0</v>
      </c>
      <c r="CB1106">
        <f t="shared" si="2811"/>
        <v>0</v>
      </c>
      <c r="CC1106">
        <f t="shared" si="2811"/>
        <v>0</v>
      </c>
      <c r="CD1106">
        <f t="shared" si="2811"/>
        <v>0</v>
      </c>
      <c r="CE1106">
        <f t="shared" si="2811"/>
        <v>0</v>
      </c>
      <c r="CF1106">
        <f t="shared" si="2811"/>
        <v>0</v>
      </c>
      <c r="CG1106">
        <f t="shared" si="2811"/>
        <v>0</v>
      </c>
      <c r="CH1106">
        <f t="shared" si="2811"/>
        <v>0</v>
      </c>
      <c r="CI1106">
        <f t="shared" si="2811"/>
        <v>0</v>
      </c>
      <c r="CJ1106">
        <f t="shared" si="2812"/>
        <v>0</v>
      </c>
      <c r="CK1106">
        <f t="shared" si="2812"/>
        <v>0</v>
      </c>
      <c r="CL1106">
        <f t="shared" si="2812"/>
        <v>0</v>
      </c>
      <c r="CM1106">
        <f t="shared" si="2812"/>
        <v>0</v>
      </c>
      <c r="CN1106">
        <f t="shared" si="2812"/>
        <v>0</v>
      </c>
      <c r="CO1106">
        <f t="shared" si="2812"/>
        <v>0</v>
      </c>
      <c r="CP1106">
        <f t="shared" si="2812"/>
        <v>0</v>
      </c>
      <c r="CQ1106">
        <f t="shared" si="2812"/>
        <v>0</v>
      </c>
      <c r="CR1106">
        <f t="shared" si="2812"/>
        <v>0</v>
      </c>
      <c r="CS1106">
        <f t="shared" si="2812"/>
        <v>0</v>
      </c>
      <c r="CT1106">
        <f t="shared" si="2813"/>
        <v>0</v>
      </c>
      <c r="CU1106">
        <f t="shared" si="2813"/>
        <v>0</v>
      </c>
      <c r="CV1106">
        <f t="shared" si="2813"/>
        <v>0</v>
      </c>
      <c r="CW1106">
        <f t="shared" si="2813"/>
        <v>0</v>
      </c>
      <c r="CX1106">
        <f t="shared" si="2813"/>
        <v>0</v>
      </c>
      <c r="CY1106">
        <f t="shared" si="2813"/>
        <v>0</v>
      </c>
      <c r="CZ1106">
        <f t="shared" si="2813"/>
        <v>0</v>
      </c>
      <c r="DA1106">
        <f t="shared" si="2813"/>
        <v>0</v>
      </c>
      <c r="DB1106">
        <f t="shared" si="2813"/>
        <v>0</v>
      </c>
      <c r="DC1106">
        <f t="shared" si="2813"/>
        <v>0</v>
      </c>
      <c r="DD1106">
        <f t="shared" si="2814"/>
        <v>0</v>
      </c>
      <c r="DE1106">
        <f t="shared" si="2814"/>
        <v>0</v>
      </c>
      <c r="DF1106">
        <f t="shared" si="2814"/>
        <v>0</v>
      </c>
      <c r="DG1106">
        <f t="shared" si="2814"/>
        <v>0</v>
      </c>
      <c r="DH1106">
        <f t="shared" si="2814"/>
        <v>0</v>
      </c>
      <c r="DI1106">
        <f t="shared" si="2814"/>
        <v>0</v>
      </c>
      <c r="DJ1106">
        <f t="shared" si="2814"/>
        <v>0</v>
      </c>
      <c r="DK1106">
        <f t="shared" si="2814"/>
        <v>0</v>
      </c>
      <c r="DL1106">
        <f t="shared" si="2814"/>
        <v>0</v>
      </c>
      <c r="DM1106">
        <f t="shared" si="2814"/>
        <v>0</v>
      </c>
      <c r="DN1106">
        <f t="shared" si="2815"/>
        <v>0</v>
      </c>
      <c r="DO1106">
        <f t="shared" si="2815"/>
        <v>0</v>
      </c>
      <c r="DP1106">
        <f t="shared" si="2815"/>
        <v>0</v>
      </c>
      <c r="DQ1106">
        <f t="shared" si="2815"/>
        <v>0</v>
      </c>
      <c r="DR1106">
        <f t="shared" si="2815"/>
        <v>0</v>
      </c>
      <c r="DS1106">
        <f t="shared" si="2815"/>
        <v>0</v>
      </c>
      <c r="DT1106">
        <f t="shared" si="2815"/>
        <v>0</v>
      </c>
      <c r="DU1106">
        <f t="shared" si="2815"/>
        <v>0</v>
      </c>
      <c r="DV1106">
        <f t="shared" si="2815"/>
        <v>0</v>
      </c>
      <c r="DW1106">
        <f t="shared" si="2815"/>
        <v>0</v>
      </c>
      <c r="DX1106">
        <f t="shared" si="2816"/>
        <v>0</v>
      </c>
      <c r="DY1106">
        <f t="shared" si="2816"/>
        <v>0</v>
      </c>
      <c r="DZ1106">
        <f t="shared" si="2816"/>
        <v>0</v>
      </c>
    </row>
    <row r="1107" spans="1:130" ht="15.75">
      <c r="A1107" s="106"/>
      <c r="B1107" s="37"/>
      <c r="C1107" s="96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  <c r="AC1107" s="18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25"/>
      <c r="BF1107" s="18"/>
      <c r="BG1107" s="18"/>
      <c r="BH1107" s="2"/>
      <c r="BI1107" s="2"/>
      <c r="BJ1107" s="2"/>
      <c r="BK1107" s="2"/>
      <c r="BL1107" s="4"/>
      <c r="BM1107" s="2"/>
      <c r="BN1107" s="2"/>
      <c r="BO1107" s="103"/>
    </row>
    <row r="1108" spans="1:130">
      <c r="A1108" s="105">
        <f>IF(LEFT(B1108,1)&lt;&gt;"",IF(LEFT(B1108,1)&lt;&gt;" ",COUNT($A$66:A1107)+1,""),"")</f>
        <v>143</v>
      </c>
      <c r="B1108" s="54" t="s">
        <v>146</v>
      </c>
      <c r="C1108" s="96">
        <v>1</v>
      </c>
      <c r="D1108" s="22"/>
      <c r="E1108" s="22"/>
      <c r="F1108" s="22">
        <f t="shared" ref="F1108:M1108" si="2817">SUM(F1109:F1110)</f>
        <v>0</v>
      </c>
      <c r="G1108" s="22">
        <f t="shared" si="2817"/>
        <v>0</v>
      </c>
      <c r="H1108" s="22">
        <f t="shared" si="2817"/>
        <v>0</v>
      </c>
      <c r="I1108" s="22">
        <f t="shared" si="2817"/>
        <v>0</v>
      </c>
      <c r="J1108" s="22">
        <f t="shared" si="2817"/>
        <v>0</v>
      </c>
      <c r="K1108" s="22">
        <f t="shared" si="2817"/>
        <v>0</v>
      </c>
      <c r="L1108" s="22">
        <f t="shared" si="2817"/>
        <v>0</v>
      </c>
      <c r="M1108" s="22">
        <f t="shared" si="2817"/>
        <v>0</v>
      </c>
      <c r="N1108" s="22">
        <f>SUM(N1109:N1110)</f>
        <v>0</v>
      </c>
      <c r="O1108" s="22">
        <f t="shared" ref="O1108:BL1108" si="2818">SUM(O1109:O1110)</f>
        <v>0</v>
      </c>
      <c r="P1108" s="22">
        <f t="shared" si="2818"/>
        <v>0</v>
      </c>
      <c r="Q1108" s="22">
        <f t="shared" si="2818"/>
        <v>0</v>
      </c>
      <c r="R1108" s="22">
        <f t="shared" si="2818"/>
        <v>0</v>
      </c>
      <c r="S1108" s="22">
        <f t="shared" si="2818"/>
        <v>0</v>
      </c>
      <c r="T1108" s="22">
        <f t="shared" si="2818"/>
        <v>0</v>
      </c>
      <c r="U1108" s="22">
        <f t="shared" si="2818"/>
        <v>0</v>
      </c>
      <c r="V1108" s="22">
        <f t="shared" si="2818"/>
        <v>0</v>
      </c>
      <c r="W1108" s="22">
        <f t="shared" si="2818"/>
        <v>0</v>
      </c>
      <c r="X1108" s="22">
        <f t="shared" si="2818"/>
        <v>0</v>
      </c>
      <c r="Y1108" s="22">
        <f t="shared" si="2818"/>
        <v>0</v>
      </c>
      <c r="Z1108" s="22">
        <f t="shared" si="2818"/>
        <v>0</v>
      </c>
      <c r="AA1108" s="22">
        <f t="shared" si="2818"/>
        <v>0</v>
      </c>
      <c r="AB1108" s="22">
        <f t="shared" si="2818"/>
        <v>0</v>
      </c>
      <c r="AC1108" s="22">
        <f t="shared" si="2818"/>
        <v>0</v>
      </c>
      <c r="AD1108" s="22">
        <f t="shared" si="2818"/>
        <v>0</v>
      </c>
      <c r="AE1108" s="22">
        <f t="shared" si="2818"/>
        <v>0</v>
      </c>
      <c r="AF1108" s="22">
        <f t="shared" si="2818"/>
        <v>401.51150000000001</v>
      </c>
      <c r="AG1108" s="22">
        <f t="shared" si="2818"/>
        <v>655</v>
      </c>
      <c r="AH1108" s="22">
        <f t="shared" si="2818"/>
        <v>110</v>
      </c>
      <c r="AI1108" s="22">
        <f t="shared" si="2818"/>
        <v>0</v>
      </c>
      <c r="AJ1108" s="22">
        <f t="shared" si="2818"/>
        <v>0</v>
      </c>
      <c r="AK1108" s="22">
        <f t="shared" si="2818"/>
        <v>0</v>
      </c>
      <c r="AL1108" s="22">
        <f t="shared" si="2818"/>
        <v>0</v>
      </c>
      <c r="AM1108" s="22">
        <f t="shared" si="2818"/>
        <v>0</v>
      </c>
      <c r="AN1108" s="22">
        <f t="shared" si="2818"/>
        <v>0</v>
      </c>
      <c r="AO1108" s="22">
        <f t="shared" si="2818"/>
        <v>0</v>
      </c>
      <c r="AP1108" s="22">
        <f t="shared" si="2818"/>
        <v>0</v>
      </c>
      <c r="AQ1108" s="22">
        <f t="shared" si="2818"/>
        <v>0</v>
      </c>
      <c r="AR1108" s="22">
        <f t="shared" si="2818"/>
        <v>0</v>
      </c>
      <c r="AS1108" s="22">
        <f t="shared" si="2818"/>
        <v>0</v>
      </c>
      <c r="AT1108" s="22">
        <f t="shared" si="2818"/>
        <v>0</v>
      </c>
      <c r="AU1108" s="22">
        <f t="shared" si="2818"/>
        <v>0</v>
      </c>
      <c r="AV1108" s="22">
        <f t="shared" si="2818"/>
        <v>0</v>
      </c>
      <c r="AW1108" s="22">
        <f t="shared" si="2818"/>
        <v>0</v>
      </c>
      <c r="AX1108" s="22">
        <f t="shared" si="2818"/>
        <v>0</v>
      </c>
      <c r="AY1108" s="22">
        <f t="shared" si="2818"/>
        <v>0</v>
      </c>
      <c r="AZ1108" s="22">
        <f t="shared" si="2818"/>
        <v>0</v>
      </c>
      <c r="BA1108" s="22">
        <f t="shared" si="2818"/>
        <v>0</v>
      </c>
      <c r="BB1108" s="22">
        <f t="shared" si="2818"/>
        <v>0</v>
      </c>
      <c r="BC1108" s="22">
        <f t="shared" si="2818"/>
        <v>0</v>
      </c>
      <c r="BD1108" s="22">
        <f t="shared" si="2818"/>
        <v>0</v>
      </c>
      <c r="BE1108" s="22">
        <f t="shared" si="2818"/>
        <v>0</v>
      </c>
      <c r="BF1108" s="22">
        <f t="shared" si="2818"/>
        <v>0</v>
      </c>
      <c r="BG1108" s="22">
        <f t="shared" si="2818"/>
        <v>0</v>
      </c>
      <c r="BH1108" s="22">
        <f t="shared" si="2818"/>
        <v>0</v>
      </c>
      <c r="BI1108" s="22">
        <f t="shared" si="2818"/>
        <v>0</v>
      </c>
      <c r="BJ1108" s="22">
        <f t="shared" si="2818"/>
        <v>0</v>
      </c>
      <c r="BK1108" s="22">
        <f t="shared" si="2818"/>
        <v>0</v>
      </c>
      <c r="BL1108" s="22">
        <f t="shared" si="2818"/>
        <v>0</v>
      </c>
      <c r="BM1108" s="22">
        <f t="shared" ref="BM1108:BN1108" si="2819">SUM(BM1109:BM1110)</f>
        <v>0</v>
      </c>
      <c r="BN1108" s="22">
        <f t="shared" si="2819"/>
        <v>0</v>
      </c>
      <c r="BO1108" s="103"/>
      <c r="BP1108">
        <f t="shared" ref="BP1108:CU1108" si="2820">IF($C1108&lt;&gt;"",IF(D1108&gt;0,1,0),0)</f>
        <v>0</v>
      </c>
      <c r="BQ1108">
        <f t="shared" si="2820"/>
        <v>0</v>
      </c>
      <c r="BR1108">
        <f t="shared" si="2820"/>
        <v>0</v>
      </c>
      <c r="BS1108">
        <f t="shared" si="2820"/>
        <v>0</v>
      </c>
      <c r="BT1108">
        <f t="shared" si="2820"/>
        <v>0</v>
      </c>
      <c r="BU1108">
        <f t="shared" si="2820"/>
        <v>0</v>
      </c>
      <c r="BV1108">
        <f t="shared" si="2820"/>
        <v>0</v>
      </c>
      <c r="BW1108">
        <f t="shared" si="2820"/>
        <v>0</v>
      </c>
      <c r="BX1108">
        <f t="shared" si="2820"/>
        <v>0</v>
      </c>
      <c r="BY1108">
        <f t="shared" si="2820"/>
        <v>0</v>
      </c>
      <c r="BZ1108">
        <f t="shared" si="2820"/>
        <v>0</v>
      </c>
      <c r="CA1108">
        <f t="shared" si="2820"/>
        <v>0</v>
      </c>
      <c r="CB1108">
        <f t="shared" si="2820"/>
        <v>0</v>
      </c>
      <c r="CC1108">
        <f t="shared" si="2820"/>
        <v>0</v>
      </c>
      <c r="CD1108">
        <f t="shared" si="2820"/>
        <v>0</v>
      </c>
      <c r="CE1108">
        <f t="shared" si="2820"/>
        <v>0</v>
      </c>
      <c r="CF1108">
        <f t="shared" si="2820"/>
        <v>0</v>
      </c>
      <c r="CG1108">
        <f t="shared" si="2820"/>
        <v>0</v>
      </c>
      <c r="CH1108">
        <f t="shared" si="2820"/>
        <v>0</v>
      </c>
      <c r="CI1108">
        <f t="shared" si="2820"/>
        <v>0</v>
      </c>
      <c r="CJ1108">
        <f t="shared" si="2820"/>
        <v>0</v>
      </c>
      <c r="CK1108">
        <f t="shared" si="2820"/>
        <v>0</v>
      </c>
      <c r="CL1108">
        <f t="shared" si="2820"/>
        <v>0</v>
      </c>
      <c r="CM1108">
        <f t="shared" si="2820"/>
        <v>0</v>
      </c>
      <c r="CN1108">
        <f t="shared" si="2820"/>
        <v>0</v>
      </c>
      <c r="CO1108">
        <f t="shared" si="2820"/>
        <v>0</v>
      </c>
      <c r="CP1108">
        <f t="shared" si="2820"/>
        <v>0</v>
      </c>
      <c r="CQ1108">
        <f t="shared" si="2820"/>
        <v>0</v>
      </c>
      <c r="CR1108">
        <f t="shared" si="2820"/>
        <v>1</v>
      </c>
      <c r="CS1108">
        <f t="shared" si="2820"/>
        <v>1</v>
      </c>
      <c r="CT1108">
        <f t="shared" si="2820"/>
        <v>1</v>
      </c>
      <c r="CU1108">
        <f t="shared" si="2820"/>
        <v>0</v>
      </c>
      <c r="CV1108">
        <f t="shared" ref="CV1108:DZ1108" si="2821">IF($C1108&lt;&gt;"",IF(AJ1108&gt;0,1,0),0)</f>
        <v>0</v>
      </c>
      <c r="CW1108">
        <f t="shared" si="2821"/>
        <v>0</v>
      </c>
      <c r="CX1108">
        <f t="shared" si="2821"/>
        <v>0</v>
      </c>
      <c r="CY1108">
        <f t="shared" si="2821"/>
        <v>0</v>
      </c>
      <c r="CZ1108">
        <f t="shared" si="2821"/>
        <v>0</v>
      </c>
      <c r="DA1108">
        <f t="shared" si="2821"/>
        <v>0</v>
      </c>
      <c r="DB1108">
        <f t="shared" si="2821"/>
        <v>0</v>
      </c>
      <c r="DC1108">
        <f t="shared" si="2821"/>
        <v>0</v>
      </c>
      <c r="DD1108">
        <f t="shared" si="2821"/>
        <v>0</v>
      </c>
      <c r="DE1108">
        <f t="shared" si="2821"/>
        <v>0</v>
      </c>
      <c r="DF1108">
        <f t="shared" si="2821"/>
        <v>0</v>
      </c>
      <c r="DG1108">
        <f t="shared" si="2821"/>
        <v>0</v>
      </c>
      <c r="DH1108">
        <f t="shared" si="2821"/>
        <v>0</v>
      </c>
      <c r="DI1108">
        <f t="shared" si="2821"/>
        <v>0</v>
      </c>
      <c r="DJ1108">
        <f t="shared" si="2821"/>
        <v>0</v>
      </c>
      <c r="DK1108">
        <f t="shared" si="2821"/>
        <v>0</v>
      </c>
      <c r="DL1108">
        <f t="shared" si="2821"/>
        <v>0</v>
      </c>
      <c r="DM1108">
        <f t="shared" si="2821"/>
        <v>0</v>
      </c>
      <c r="DN1108">
        <f t="shared" si="2821"/>
        <v>0</v>
      </c>
      <c r="DO1108">
        <f t="shared" si="2821"/>
        <v>0</v>
      </c>
      <c r="DP1108">
        <f t="shared" si="2821"/>
        <v>0</v>
      </c>
      <c r="DQ1108">
        <f t="shared" si="2821"/>
        <v>0</v>
      </c>
      <c r="DR1108">
        <f t="shared" si="2821"/>
        <v>0</v>
      </c>
      <c r="DS1108">
        <f t="shared" si="2821"/>
        <v>0</v>
      </c>
      <c r="DT1108">
        <f t="shared" si="2821"/>
        <v>0</v>
      </c>
      <c r="DU1108">
        <f t="shared" si="2821"/>
        <v>0</v>
      </c>
      <c r="DV1108">
        <f t="shared" si="2821"/>
        <v>0</v>
      </c>
      <c r="DW1108">
        <f t="shared" si="2821"/>
        <v>0</v>
      </c>
      <c r="DX1108">
        <f t="shared" si="2821"/>
        <v>0</v>
      </c>
      <c r="DY1108">
        <f t="shared" si="2821"/>
        <v>0</v>
      </c>
      <c r="DZ1108">
        <f t="shared" si="2821"/>
        <v>0</v>
      </c>
    </row>
    <row r="1109" spans="1:130">
      <c r="A1109" s="106"/>
      <c r="B1109" s="19" t="s">
        <v>2</v>
      </c>
      <c r="C1109" s="96"/>
      <c r="D1109" s="34"/>
      <c r="E1109" s="34"/>
      <c r="F1109" s="34">
        <v>0</v>
      </c>
      <c r="G1109" s="34">
        <v>0</v>
      </c>
      <c r="H1109" s="34">
        <v>0</v>
      </c>
      <c r="I1109" s="34">
        <v>0</v>
      </c>
      <c r="J1109" s="34">
        <v>0</v>
      </c>
      <c r="K1109" s="34">
        <v>0</v>
      </c>
      <c r="L1109" s="34">
        <v>0</v>
      </c>
      <c r="M1109" s="34">
        <v>0</v>
      </c>
      <c r="N1109" s="34">
        <v>0</v>
      </c>
      <c r="O1109" s="34">
        <v>0</v>
      </c>
      <c r="P1109" s="34">
        <v>0</v>
      </c>
      <c r="Q1109" s="34">
        <v>0</v>
      </c>
      <c r="R1109" s="34">
        <v>0</v>
      </c>
      <c r="S1109" s="34">
        <v>0</v>
      </c>
      <c r="T1109" s="35">
        <v>0</v>
      </c>
      <c r="U1109" s="35">
        <v>0</v>
      </c>
      <c r="V1109" s="35">
        <v>0</v>
      </c>
      <c r="W1109" s="35">
        <v>0</v>
      </c>
      <c r="X1109" s="35">
        <v>0</v>
      </c>
      <c r="Y1109" s="35">
        <v>0</v>
      </c>
      <c r="Z1109" s="35">
        <v>0</v>
      </c>
      <c r="AA1109" s="35">
        <v>0</v>
      </c>
      <c r="AB1109" s="35">
        <v>0</v>
      </c>
      <c r="AC1109" s="35">
        <v>0</v>
      </c>
      <c r="AD1109" s="35">
        <v>0</v>
      </c>
      <c r="AE1109" s="35">
        <v>0</v>
      </c>
      <c r="AF1109" s="35">
        <v>0</v>
      </c>
      <c r="AG1109" s="18">
        <v>209</v>
      </c>
      <c r="AH1109" s="18">
        <v>110</v>
      </c>
      <c r="AI1109" s="35">
        <v>0</v>
      </c>
      <c r="AJ1109" s="35">
        <v>0</v>
      </c>
      <c r="AK1109" s="35">
        <v>0</v>
      </c>
      <c r="AL1109" s="35">
        <v>0</v>
      </c>
      <c r="AM1109" s="35">
        <v>0</v>
      </c>
      <c r="AN1109" s="35">
        <v>0</v>
      </c>
      <c r="AO1109" s="35">
        <v>0</v>
      </c>
      <c r="AP1109" s="35">
        <v>0</v>
      </c>
      <c r="AQ1109" s="35">
        <v>0</v>
      </c>
      <c r="AR1109" s="35">
        <v>0</v>
      </c>
      <c r="AS1109" s="35">
        <v>0</v>
      </c>
      <c r="AT1109" s="35">
        <v>0</v>
      </c>
      <c r="AU1109" s="35">
        <v>0</v>
      </c>
      <c r="AV1109" s="35">
        <v>0</v>
      </c>
      <c r="AW1109" s="35">
        <v>0</v>
      </c>
      <c r="AX1109" s="35">
        <v>0</v>
      </c>
      <c r="AY1109" s="35">
        <v>0</v>
      </c>
      <c r="AZ1109" s="35">
        <v>0</v>
      </c>
      <c r="BA1109" s="35">
        <v>0</v>
      </c>
      <c r="BB1109" s="35">
        <v>0</v>
      </c>
      <c r="BC1109" s="35">
        <v>0</v>
      </c>
      <c r="BD1109" s="35">
        <v>0</v>
      </c>
      <c r="BE1109" s="35">
        <v>0</v>
      </c>
      <c r="BF1109" s="35">
        <v>0</v>
      </c>
      <c r="BG1109" s="35">
        <v>0</v>
      </c>
      <c r="BH1109" s="35">
        <v>0</v>
      </c>
      <c r="BI1109" s="35">
        <v>0</v>
      </c>
      <c r="BJ1109" s="118">
        <v>0</v>
      </c>
      <c r="BK1109" s="118">
        <v>0</v>
      </c>
      <c r="BL1109" s="118">
        <v>0</v>
      </c>
      <c r="BM1109" s="118">
        <v>0</v>
      </c>
      <c r="BN1109" s="118">
        <v>0</v>
      </c>
      <c r="BO1109" s="103"/>
      <c r="BP1109">
        <f t="shared" ref="BP1109:BY1111" si="2822">IF($C1109&lt;&gt;"",IF(D1109&gt;0,1,0),0)</f>
        <v>0</v>
      </c>
      <c r="BQ1109">
        <f t="shared" si="2822"/>
        <v>0</v>
      </c>
      <c r="BR1109">
        <f t="shared" si="2822"/>
        <v>0</v>
      </c>
      <c r="BS1109">
        <f t="shared" si="2822"/>
        <v>0</v>
      </c>
      <c r="BT1109">
        <f t="shared" si="2822"/>
        <v>0</v>
      </c>
      <c r="BU1109">
        <f t="shared" si="2822"/>
        <v>0</v>
      </c>
      <c r="BV1109">
        <f t="shared" si="2822"/>
        <v>0</v>
      </c>
      <c r="BW1109">
        <f t="shared" si="2822"/>
        <v>0</v>
      </c>
      <c r="BX1109">
        <f t="shared" si="2822"/>
        <v>0</v>
      </c>
      <c r="BY1109">
        <f t="shared" si="2822"/>
        <v>0</v>
      </c>
      <c r="BZ1109">
        <f t="shared" ref="BZ1109:CI1111" si="2823">IF($C1109&lt;&gt;"",IF(N1109&gt;0,1,0),0)</f>
        <v>0</v>
      </c>
      <c r="CA1109">
        <f t="shared" si="2823"/>
        <v>0</v>
      </c>
      <c r="CB1109">
        <f t="shared" si="2823"/>
        <v>0</v>
      </c>
      <c r="CC1109">
        <f t="shared" si="2823"/>
        <v>0</v>
      </c>
      <c r="CD1109">
        <f t="shared" si="2823"/>
        <v>0</v>
      </c>
      <c r="CE1109">
        <f t="shared" si="2823"/>
        <v>0</v>
      </c>
      <c r="CF1109">
        <f t="shared" si="2823"/>
        <v>0</v>
      </c>
      <c r="CG1109">
        <f t="shared" si="2823"/>
        <v>0</v>
      </c>
      <c r="CH1109">
        <f t="shared" si="2823"/>
        <v>0</v>
      </c>
      <c r="CI1109">
        <f t="shared" si="2823"/>
        <v>0</v>
      </c>
      <c r="CJ1109">
        <f t="shared" ref="CJ1109:CS1111" si="2824">IF($C1109&lt;&gt;"",IF(X1109&gt;0,1,0),0)</f>
        <v>0</v>
      </c>
      <c r="CK1109">
        <f t="shared" si="2824"/>
        <v>0</v>
      </c>
      <c r="CL1109">
        <f t="shared" si="2824"/>
        <v>0</v>
      </c>
      <c r="CM1109">
        <f t="shared" si="2824"/>
        <v>0</v>
      </c>
      <c r="CN1109">
        <f t="shared" si="2824"/>
        <v>0</v>
      </c>
      <c r="CO1109">
        <f t="shared" si="2824"/>
        <v>0</v>
      </c>
      <c r="CP1109">
        <f t="shared" si="2824"/>
        <v>0</v>
      </c>
      <c r="CQ1109">
        <f t="shared" si="2824"/>
        <v>0</v>
      </c>
      <c r="CR1109">
        <f t="shared" si="2824"/>
        <v>0</v>
      </c>
      <c r="CS1109">
        <f t="shared" si="2824"/>
        <v>0</v>
      </c>
      <c r="CT1109">
        <f t="shared" ref="CT1109:DC1111" si="2825">IF($C1109&lt;&gt;"",IF(AH1109&gt;0,1,0),0)</f>
        <v>0</v>
      </c>
      <c r="CU1109">
        <f t="shared" si="2825"/>
        <v>0</v>
      </c>
      <c r="CV1109">
        <f t="shared" si="2825"/>
        <v>0</v>
      </c>
      <c r="CW1109">
        <f t="shared" si="2825"/>
        <v>0</v>
      </c>
      <c r="CX1109">
        <f t="shared" si="2825"/>
        <v>0</v>
      </c>
      <c r="CY1109">
        <f t="shared" si="2825"/>
        <v>0</v>
      </c>
      <c r="CZ1109">
        <f t="shared" si="2825"/>
        <v>0</v>
      </c>
      <c r="DA1109">
        <f t="shared" si="2825"/>
        <v>0</v>
      </c>
      <c r="DB1109">
        <f t="shared" si="2825"/>
        <v>0</v>
      </c>
      <c r="DC1109">
        <f t="shared" si="2825"/>
        <v>0</v>
      </c>
      <c r="DD1109">
        <f t="shared" ref="DD1109:DM1111" si="2826">IF($C1109&lt;&gt;"",IF(AR1109&gt;0,1,0),0)</f>
        <v>0</v>
      </c>
      <c r="DE1109">
        <f t="shared" si="2826"/>
        <v>0</v>
      </c>
      <c r="DF1109">
        <f t="shared" si="2826"/>
        <v>0</v>
      </c>
      <c r="DG1109">
        <f t="shared" si="2826"/>
        <v>0</v>
      </c>
      <c r="DH1109">
        <f t="shared" si="2826"/>
        <v>0</v>
      </c>
      <c r="DI1109">
        <f t="shared" si="2826"/>
        <v>0</v>
      </c>
      <c r="DJ1109">
        <f t="shared" si="2826"/>
        <v>0</v>
      </c>
      <c r="DK1109">
        <f t="shared" si="2826"/>
        <v>0</v>
      </c>
      <c r="DL1109">
        <f t="shared" si="2826"/>
        <v>0</v>
      </c>
      <c r="DM1109">
        <f t="shared" si="2826"/>
        <v>0</v>
      </c>
      <c r="DN1109">
        <f t="shared" ref="DN1109:DW1111" si="2827">IF($C1109&lt;&gt;"",IF(BB1109&gt;0,1,0),0)</f>
        <v>0</v>
      </c>
      <c r="DO1109">
        <f t="shared" si="2827"/>
        <v>0</v>
      </c>
      <c r="DP1109">
        <f t="shared" si="2827"/>
        <v>0</v>
      </c>
      <c r="DQ1109">
        <f t="shared" si="2827"/>
        <v>0</v>
      </c>
      <c r="DR1109">
        <f t="shared" si="2827"/>
        <v>0</v>
      </c>
      <c r="DS1109">
        <f t="shared" si="2827"/>
        <v>0</v>
      </c>
      <c r="DT1109">
        <f t="shared" si="2827"/>
        <v>0</v>
      </c>
      <c r="DU1109">
        <f t="shared" si="2827"/>
        <v>0</v>
      </c>
      <c r="DV1109">
        <f t="shared" si="2827"/>
        <v>0</v>
      </c>
      <c r="DW1109">
        <f t="shared" si="2827"/>
        <v>0</v>
      </c>
      <c r="DX1109">
        <f t="shared" ref="DX1109:DZ1110" si="2828">IF($C1109&lt;&gt;"",IF(BL1108&gt;0,1,0),0)</f>
        <v>0</v>
      </c>
      <c r="DY1109">
        <f t="shared" si="2828"/>
        <v>0</v>
      </c>
      <c r="DZ1109">
        <f t="shared" si="2828"/>
        <v>0</v>
      </c>
    </row>
    <row r="1110" spans="1:130">
      <c r="A1110" s="106"/>
      <c r="B1110" s="19" t="s">
        <v>18</v>
      </c>
      <c r="C1110" s="96"/>
      <c r="D1110" s="34"/>
      <c r="E1110" s="34"/>
      <c r="F1110" s="34">
        <v>0</v>
      </c>
      <c r="G1110" s="34">
        <v>0</v>
      </c>
      <c r="H1110" s="34">
        <v>0</v>
      </c>
      <c r="I1110" s="34">
        <v>0</v>
      </c>
      <c r="J1110" s="34">
        <v>0</v>
      </c>
      <c r="K1110" s="34">
        <v>0</v>
      </c>
      <c r="L1110" s="34">
        <v>0</v>
      </c>
      <c r="M1110" s="34">
        <v>0</v>
      </c>
      <c r="N1110" s="34">
        <v>0</v>
      </c>
      <c r="O1110" s="34">
        <v>0</v>
      </c>
      <c r="P1110" s="34">
        <v>0</v>
      </c>
      <c r="Q1110" s="34">
        <v>0</v>
      </c>
      <c r="R1110" s="34">
        <v>0</v>
      </c>
      <c r="S1110" s="34">
        <v>0</v>
      </c>
      <c r="T1110" s="34">
        <v>0</v>
      </c>
      <c r="U1110" s="34">
        <v>0</v>
      </c>
      <c r="V1110" s="34">
        <v>0</v>
      </c>
      <c r="W1110" s="34">
        <v>0</v>
      </c>
      <c r="X1110" s="34">
        <v>0</v>
      </c>
      <c r="Y1110" s="34">
        <v>0</v>
      </c>
      <c r="Z1110" s="34">
        <v>0</v>
      </c>
      <c r="AA1110" s="34">
        <v>0</v>
      </c>
      <c r="AB1110" s="34">
        <v>0</v>
      </c>
      <c r="AC1110" s="34">
        <v>0</v>
      </c>
      <c r="AD1110" s="34">
        <v>0</v>
      </c>
      <c r="AE1110" s="34">
        <v>0</v>
      </c>
      <c r="AF1110" s="34">
        <v>401.51150000000001</v>
      </c>
      <c r="AG1110" s="34">
        <v>446</v>
      </c>
      <c r="AH1110" s="34">
        <v>0</v>
      </c>
      <c r="AI1110" s="34">
        <v>0</v>
      </c>
      <c r="AJ1110" s="34">
        <v>0</v>
      </c>
      <c r="AK1110" s="34">
        <v>0</v>
      </c>
      <c r="AL1110" s="34">
        <v>0</v>
      </c>
      <c r="AM1110" s="34">
        <v>0</v>
      </c>
      <c r="AN1110" s="34">
        <v>0</v>
      </c>
      <c r="AO1110" s="34">
        <v>0</v>
      </c>
      <c r="AP1110" s="34">
        <v>0</v>
      </c>
      <c r="AQ1110" s="34">
        <v>0</v>
      </c>
      <c r="AR1110" s="34">
        <v>0</v>
      </c>
      <c r="AS1110" s="34">
        <v>0</v>
      </c>
      <c r="AT1110" s="34">
        <v>0</v>
      </c>
      <c r="AU1110" s="34">
        <v>0</v>
      </c>
      <c r="AV1110" s="34">
        <v>0</v>
      </c>
      <c r="AW1110" s="34">
        <v>0</v>
      </c>
      <c r="AX1110" s="34">
        <v>0</v>
      </c>
      <c r="AY1110" s="34">
        <v>0</v>
      </c>
      <c r="AZ1110" s="34">
        <v>0</v>
      </c>
      <c r="BA1110" s="34">
        <v>0</v>
      </c>
      <c r="BB1110" s="34">
        <v>0</v>
      </c>
      <c r="BC1110" s="34">
        <v>0</v>
      </c>
      <c r="BD1110" s="34">
        <v>0</v>
      </c>
      <c r="BE1110" s="43">
        <v>0</v>
      </c>
      <c r="BF1110" s="34">
        <v>0</v>
      </c>
      <c r="BG1110" s="34">
        <v>0</v>
      </c>
      <c r="BH1110" s="34">
        <v>0</v>
      </c>
      <c r="BI1110" s="34">
        <v>0</v>
      </c>
      <c r="BJ1110" s="118">
        <v>0</v>
      </c>
      <c r="BK1110" s="118">
        <v>0</v>
      </c>
      <c r="BL1110" s="118">
        <v>0</v>
      </c>
      <c r="BM1110" s="118">
        <v>0</v>
      </c>
      <c r="BN1110" s="118">
        <v>0</v>
      </c>
      <c r="BO1110" s="103"/>
      <c r="BP1110">
        <f t="shared" si="2822"/>
        <v>0</v>
      </c>
      <c r="BQ1110">
        <f t="shared" si="2822"/>
        <v>0</v>
      </c>
      <c r="BR1110">
        <f t="shared" si="2822"/>
        <v>0</v>
      </c>
      <c r="BS1110">
        <f t="shared" si="2822"/>
        <v>0</v>
      </c>
      <c r="BT1110">
        <f t="shared" si="2822"/>
        <v>0</v>
      </c>
      <c r="BU1110">
        <f t="shared" si="2822"/>
        <v>0</v>
      </c>
      <c r="BV1110">
        <f t="shared" si="2822"/>
        <v>0</v>
      </c>
      <c r="BW1110">
        <f t="shared" si="2822"/>
        <v>0</v>
      </c>
      <c r="BX1110">
        <f t="shared" si="2822"/>
        <v>0</v>
      </c>
      <c r="BY1110">
        <f t="shared" si="2822"/>
        <v>0</v>
      </c>
      <c r="BZ1110">
        <f t="shared" si="2823"/>
        <v>0</v>
      </c>
      <c r="CA1110">
        <f t="shared" si="2823"/>
        <v>0</v>
      </c>
      <c r="CB1110">
        <f t="shared" si="2823"/>
        <v>0</v>
      </c>
      <c r="CC1110">
        <f t="shared" si="2823"/>
        <v>0</v>
      </c>
      <c r="CD1110">
        <f t="shared" si="2823"/>
        <v>0</v>
      </c>
      <c r="CE1110">
        <f t="shared" si="2823"/>
        <v>0</v>
      </c>
      <c r="CF1110">
        <f t="shared" si="2823"/>
        <v>0</v>
      </c>
      <c r="CG1110">
        <f t="shared" si="2823"/>
        <v>0</v>
      </c>
      <c r="CH1110">
        <f t="shared" si="2823"/>
        <v>0</v>
      </c>
      <c r="CI1110">
        <f t="shared" si="2823"/>
        <v>0</v>
      </c>
      <c r="CJ1110">
        <f t="shared" si="2824"/>
        <v>0</v>
      </c>
      <c r="CK1110">
        <f t="shared" si="2824"/>
        <v>0</v>
      </c>
      <c r="CL1110">
        <f t="shared" si="2824"/>
        <v>0</v>
      </c>
      <c r="CM1110">
        <f t="shared" si="2824"/>
        <v>0</v>
      </c>
      <c r="CN1110">
        <f t="shared" si="2824"/>
        <v>0</v>
      </c>
      <c r="CO1110">
        <f t="shared" si="2824"/>
        <v>0</v>
      </c>
      <c r="CP1110">
        <f t="shared" si="2824"/>
        <v>0</v>
      </c>
      <c r="CQ1110">
        <f t="shared" si="2824"/>
        <v>0</v>
      </c>
      <c r="CR1110">
        <f t="shared" si="2824"/>
        <v>0</v>
      </c>
      <c r="CS1110">
        <f t="shared" si="2824"/>
        <v>0</v>
      </c>
      <c r="CT1110">
        <f t="shared" si="2825"/>
        <v>0</v>
      </c>
      <c r="CU1110">
        <f t="shared" si="2825"/>
        <v>0</v>
      </c>
      <c r="CV1110">
        <f t="shared" si="2825"/>
        <v>0</v>
      </c>
      <c r="CW1110">
        <f t="shared" si="2825"/>
        <v>0</v>
      </c>
      <c r="CX1110">
        <f t="shared" si="2825"/>
        <v>0</v>
      </c>
      <c r="CY1110">
        <f t="shared" si="2825"/>
        <v>0</v>
      </c>
      <c r="CZ1110">
        <f t="shared" si="2825"/>
        <v>0</v>
      </c>
      <c r="DA1110">
        <f t="shared" si="2825"/>
        <v>0</v>
      </c>
      <c r="DB1110">
        <f t="shared" si="2825"/>
        <v>0</v>
      </c>
      <c r="DC1110">
        <f t="shared" si="2825"/>
        <v>0</v>
      </c>
      <c r="DD1110">
        <f t="shared" si="2826"/>
        <v>0</v>
      </c>
      <c r="DE1110">
        <f t="shared" si="2826"/>
        <v>0</v>
      </c>
      <c r="DF1110">
        <f t="shared" si="2826"/>
        <v>0</v>
      </c>
      <c r="DG1110">
        <f t="shared" si="2826"/>
        <v>0</v>
      </c>
      <c r="DH1110">
        <f t="shared" si="2826"/>
        <v>0</v>
      </c>
      <c r="DI1110">
        <f t="shared" si="2826"/>
        <v>0</v>
      </c>
      <c r="DJ1110">
        <f t="shared" si="2826"/>
        <v>0</v>
      </c>
      <c r="DK1110">
        <f t="shared" si="2826"/>
        <v>0</v>
      </c>
      <c r="DL1110">
        <f t="shared" si="2826"/>
        <v>0</v>
      </c>
      <c r="DM1110">
        <f t="shared" si="2826"/>
        <v>0</v>
      </c>
      <c r="DN1110">
        <f t="shared" si="2827"/>
        <v>0</v>
      </c>
      <c r="DO1110">
        <f t="shared" si="2827"/>
        <v>0</v>
      </c>
      <c r="DP1110">
        <f t="shared" si="2827"/>
        <v>0</v>
      </c>
      <c r="DQ1110">
        <f t="shared" si="2827"/>
        <v>0</v>
      </c>
      <c r="DR1110">
        <f t="shared" si="2827"/>
        <v>0</v>
      </c>
      <c r="DS1110">
        <f t="shared" si="2827"/>
        <v>0</v>
      </c>
      <c r="DT1110">
        <f t="shared" si="2827"/>
        <v>0</v>
      </c>
      <c r="DU1110">
        <f t="shared" si="2827"/>
        <v>0</v>
      </c>
      <c r="DV1110">
        <f t="shared" si="2827"/>
        <v>0</v>
      </c>
      <c r="DW1110">
        <f t="shared" si="2827"/>
        <v>0</v>
      </c>
      <c r="DX1110">
        <f t="shared" si="2828"/>
        <v>0</v>
      </c>
      <c r="DY1110">
        <f t="shared" si="2828"/>
        <v>0</v>
      </c>
      <c r="DZ1110">
        <f t="shared" si="2828"/>
        <v>0</v>
      </c>
    </row>
    <row r="1111" spans="1:130">
      <c r="A1111" s="106"/>
      <c r="B1111" s="55" t="s">
        <v>210</v>
      </c>
      <c r="C1111" s="96"/>
      <c r="D1111" s="34"/>
      <c r="E1111" s="34"/>
      <c r="F1111" s="34"/>
      <c r="G1111" s="34"/>
      <c r="H1111" s="34"/>
      <c r="I1111" s="34"/>
      <c r="J1111" s="34"/>
      <c r="K1111" s="34"/>
      <c r="L1111" s="34"/>
      <c r="M1111" s="34"/>
      <c r="N1111" s="34"/>
      <c r="O1111" s="34"/>
      <c r="P1111" s="34"/>
      <c r="Q1111" s="34"/>
      <c r="R1111" s="34"/>
      <c r="S1111" s="34"/>
      <c r="T1111" s="34"/>
      <c r="U1111" s="34"/>
      <c r="V1111" s="34"/>
      <c r="W1111" s="34"/>
      <c r="X1111" s="34"/>
      <c r="Y1111" s="34"/>
      <c r="Z1111" s="34"/>
      <c r="AA1111" s="34"/>
      <c r="AB1111" s="34"/>
      <c r="AC1111" s="34"/>
      <c r="AD1111" s="34"/>
      <c r="AE1111" s="34"/>
      <c r="AF1111" s="34"/>
      <c r="AG1111" s="34"/>
      <c r="AH1111" s="34"/>
      <c r="AI1111" s="34"/>
      <c r="AJ1111" s="34"/>
      <c r="AK1111" s="34"/>
      <c r="AL1111" s="34"/>
      <c r="AM1111" s="34"/>
      <c r="AN1111" s="34"/>
      <c r="AO1111" s="34"/>
      <c r="AP1111" s="34"/>
      <c r="AQ1111" s="34"/>
      <c r="AR1111" s="34">
        <v>0</v>
      </c>
      <c r="AS1111" s="34">
        <v>0</v>
      </c>
      <c r="AT1111" s="34">
        <v>0</v>
      </c>
      <c r="AU1111" s="34">
        <v>0</v>
      </c>
      <c r="AV1111" s="34">
        <v>0</v>
      </c>
      <c r="AW1111" s="34">
        <v>0</v>
      </c>
      <c r="AX1111" s="34">
        <v>0</v>
      </c>
      <c r="AY1111" s="34">
        <v>0</v>
      </c>
      <c r="AZ1111" s="34">
        <v>0</v>
      </c>
      <c r="BA1111" s="34">
        <v>966.18357487922708</v>
      </c>
      <c r="BB1111" s="34">
        <v>801.28205128205127</v>
      </c>
      <c r="BC1111" s="34">
        <v>693.41812400635933</v>
      </c>
      <c r="BD1111" s="34">
        <v>955.41401273885344</v>
      </c>
      <c r="BE1111" s="43">
        <v>604.13354531001585</v>
      </c>
      <c r="BF1111" s="34">
        <v>680</v>
      </c>
      <c r="BG1111" s="34">
        <v>904.76190476190482</v>
      </c>
      <c r="BH1111" s="34">
        <v>909.09090909090912</v>
      </c>
      <c r="BI1111" s="34">
        <v>939.39393939393949</v>
      </c>
      <c r="BJ1111" s="118">
        <v>1533.8345864661653</v>
      </c>
      <c r="BK1111" s="118">
        <v>1250</v>
      </c>
      <c r="BL1111" s="118">
        <v>2264.0179910044976</v>
      </c>
      <c r="BM1111" s="118">
        <v>1782.1796759941089</v>
      </c>
      <c r="BN1111" s="118">
        <v>1191.3235294117646</v>
      </c>
      <c r="BO1111" s="103"/>
      <c r="BP1111">
        <f t="shared" si="2822"/>
        <v>0</v>
      </c>
      <c r="BQ1111">
        <f t="shared" si="2822"/>
        <v>0</v>
      </c>
      <c r="BR1111">
        <f t="shared" si="2822"/>
        <v>0</v>
      </c>
      <c r="BS1111">
        <f t="shared" si="2822"/>
        <v>0</v>
      </c>
      <c r="BT1111">
        <f t="shared" si="2822"/>
        <v>0</v>
      </c>
      <c r="BU1111">
        <f t="shared" si="2822"/>
        <v>0</v>
      </c>
      <c r="BV1111">
        <f t="shared" si="2822"/>
        <v>0</v>
      </c>
      <c r="BW1111">
        <f t="shared" si="2822"/>
        <v>0</v>
      </c>
      <c r="BX1111">
        <f t="shared" si="2822"/>
        <v>0</v>
      </c>
      <c r="BY1111">
        <f t="shared" si="2822"/>
        <v>0</v>
      </c>
      <c r="BZ1111">
        <f t="shared" si="2823"/>
        <v>0</v>
      </c>
      <c r="CA1111">
        <f t="shared" si="2823"/>
        <v>0</v>
      </c>
      <c r="CB1111">
        <f t="shared" si="2823"/>
        <v>0</v>
      </c>
      <c r="CC1111">
        <f t="shared" si="2823"/>
        <v>0</v>
      </c>
      <c r="CD1111">
        <f t="shared" si="2823"/>
        <v>0</v>
      </c>
      <c r="CE1111">
        <f t="shared" si="2823"/>
        <v>0</v>
      </c>
      <c r="CF1111">
        <f t="shared" si="2823"/>
        <v>0</v>
      </c>
      <c r="CG1111">
        <f t="shared" si="2823"/>
        <v>0</v>
      </c>
      <c r="CH1111">
        <f t="shared" si="2823"/>
        <v>0</v>
      </c>
      <c r="CI1111">
        <f t="shared" si="2823"/>
        <v>0</v>
      </c>
      <c r="CJ1111">
        <f t="shared" si="2824"/>
        <v>0</v>
      </c>
      <c r="CK1111">
        <f t="shared" si="2824"/>
        <v>0</v>
      </c>
      <c r="CL1111">
        <f t="shared" si="2824"/>
        <v>0</v>
      </c>
      <c r="CM1111">
        <f t="shared" si="2824"/>
        <v>0</v>
      </c>
      <c r="CN1111">
        <f t="shared" si="2824"/>
        <v>0</v>
      </c>
      <c r="CO1111">
        <f t="shared" si="2824"/>
        <v>0</v>
      </c>
      <c r="CP1111">
        <f t="shared" si="2824"/>
        <v>0</v>
      </c>
      <c r="CQ1111">
        <f t="shared" si="2824"/>
        <v>0</v>
      </c>
      <c r="CR1111">
        <f t="shared" si="2824"/>
        <v>0</v>
      </c>
      <c r="CS1111">
        <f t="shared" si="2824"/>
        <v>0</v>
      </c>
      <c r="CT1111">
        <f t="shared" si="2825"/>
        <v>0</v>
      </c>
      <c r="CU1111">
        <f t="shared" si="2825"/>
        <v>0</v>
      </c>
      <c r="CV1111">
        <f t="shared" si="2825"/>
        <v>0</v>
      </c>
      <c r="CW1111">
        <f t="shared" si="2825"/>
        <v>0</v>
      </c>
      <c r="CX1111">
        <f t="shared" si="2825"/>
        <v>0</v>
      </c>
      <c r="CY1111">
        <f t="shared" si="2825"/>
        <v>0</v>
      </c>
      <c r="CZ1111">
        <f t="shared" si="2825"/>
        <v>0</v>
      </c>
      <c r="DA1111">
        <f t="shared" si="2825"/>
        <v>0</v>
      </c>
      <c r="DB1111">
        <f t="shared" si="2825"/>
        <v>0</v>
      </c>
      <c r="DC1111">
        <f t="shared" si="2825"/>
        <v>0</v>
      </c>
      <c r="DD1111">
        <f t="shared" si="2826"/>
        <v>0</v>
      </c>
      <c r="DE1111">
        <f t="shared" si="2826"/>
        <v>0</v>
      </c>
      <c r="DF1111">
        <f t="shared" si="2826"/>
        <v>0</v>
      </c>
      <c r="DG1111">
        <f t="shared" si="2826"/>
        <v>0</v>
      </c>
      <c r="DH1111">
        <f t="shared" si="2826"/>
        <v>0</v>
      </c>
      <c r="DI1111">
        <f t="shared" si="2826"/>
        <v>0</v>
      </c>
      <c r="DJ1111">
        <f t="shared" si="2826"/>
        <v>0</v>
      </c>
      <c r="DK1111">
        <f t="shared" si="2826"/>
        <v>0</v>
      </c>
      <c r="DL1111">
        <f t="shared" si="2826"/>
        <v>0</v>
      </c>
      <c r="DM1111">
        <f t="shared" si="2826"/>
        <v>0</v>
      </c>
      <c r="DN1111">
        <f t="shared" si="2827"/>
        <v>0</v>
      </c>
      <c r="DO1111">
        <f t="shared" si="2827"/>
        <v>0</v>
      </c>
      <c r="DP1111">
        <f t="shared" si="2827"/>
        <v>0</v>
      </c>
      <c r="DQ1111">
        <f t="shared" si="2827"/>
        <v>0</v>
      </c>
      <c r="DR1111">
        <f t="shared" si="2827"/>
        <v>0</v>
      </c>
      <c r="DS1111">
        <f t="shared" si="2827"/>
        <v>0</v>
      </c>
      <c r="DT1111">
        <f t="shared" si="2827"/>
        <v>0</v>
      </c>
      <c r="DU1111">
        <f t="shared" si="2827"/>
        <v>0</v>
      </c>
      <c r="DV1111">
        <f t="shared" si="2827"/>
        <v>0</v>
      </c>
      <c r="DW1111">
        <f t="shared" si="2827"/>
        <v>0</v>
      </c>
      <c r="DX1111">
        <f t="shared" ref="DX1111" si="2829">IF($C1111&lt;&gt;"",IF(BL1111&gt;0,1,0),0)</f>
        <v>0</v>
      </c>
      <c r="DY1111">
        <f t="shared" ref="DY1111" si="2830">IF($C1111&lt;&gt;"",IF(BM1111&gt;0,1,0),0)</f>
        <v>0</v>
      </c>
      <c r="DZ1111">
        <f t="shared" ref="DZ1111" si="2831">IF($C1111&lt;&gt;"",IF(BN1111&gt;0,1,0),0)</f>
        <v>0</v>
      </c>
    </row>
    <row r="1112" spans="1:130" ht="15.75">
      <c r="A1112" s="106" t="str">
        <f>IF(LEFT(B1115,1)&lt;&gt;"",IF(LEFT(B1115,1)&lt;&gt;" ",COUNT($A$66:A1110)+1,""),"")</f>
        <v/>
      </c>
      <c r="B1112" s="37"/>
      <c r="C1112" s="96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  <c r="AA1112" s="18"/>
      <c r="AB1112" s="18"/>
      <c r="AC1112" s="18"/>
      <c r="AD1112" s="18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25"/>
      <c r="BF1112" s="34"/>
      <c r="BG1112" s="18"/>
      <c r="BH1112" s="2"/>
      <c r="BI1112" s="2"/>
      <c r="BJ1112" s="2"/>
      <c r="BK1112" s="2"/>
      <c r="BL1112" s="4"/>
      <c r="BM1112" s="2"/>
      <c r="BN1112" s="2"/>
      <c r="BO1112" s="103"/>
    </row>
    <row r="1113" spans="1:130">
      <c r="A1113" s="105">
        <f>IF(LEFT(B1113,1)&lt;&gt;"",IF(LEFT(B1113,1)&lt;&gt;" ",COUNT($A$66:A1112)+1,""),"")</f>
        <v>144</v>
      </c>
      <c r="B1113" s="54" t="s">
        <v>147</v>
      </c>
      <c r="C1113" s="96">
        <v>4</v>
      </c>
      <c r="D1113" s="22">
        <f>SUM(D1115:D1117)</f>
        <v>0</v>
      </c>
      <c r="E1113" s="22">
        <f t="shared" ref="E1113:BG1113" si="2832">SUM(E1115:E1117)</f>
        <v>0</v>
      </c>
      <c r="F1113" s="22">
        <f t="shared" si="2832"/>
        <v>0</v>
      </c>
      <c r="G1113" s="22">
        <f t="shared" si="2832"/>
        <v>0</v>
      </c>
      <c r="H1113" s="22">
        <f t="shared" si="2832"/>
        <v>0</v>
      </c>
      <c r="I1113" s="22">
        <f t="shared" si="2832"/>
        <v>0</v>
      </c>
      <c r="J1113" s="22">
        <f t="shared" si="2832"/>
        <v>0</v>
      </c>
      <c r="K1113" s="22">
        <f t="shared" si="2832"/>
        <v>0</v>
      </c>
      <c r="L1113" s="22">
        <f t="shared" si="2832"/>
        <v>0</v>
      </c>
      <c r="M1113" s="22">
        <f t="shared" si="2832"/>
        <v>0</v>
      </c>
      <c r="N1113" s="22">
        <f t="shared" si="2832"/>
        <v>2.83</v>
      </c>
      <c r="O1113" s="22">
        <f t="shared" si="2832"/>
        <v>4.5250000000000004</v>
      </c>
      <c r="P1113" s="22">
        <f t="shared" si="2832"/>
        <v>4.7530000000000001</v>
      </c>
      <c r="Q1113" s="22">
        <f t="shared" si="2832"/>
        <v>5.3379999999999992</v>
      </c>
      <c r="R1113" s="22">
        <f t="shared" si="2832"/>
        <v>5.726</v>
      </c>
      <c r="S1113" s="22">
        <f t="shared" si="2832"/>
        <v>5.7810000000000006</v>
      </c>
      <c r="T1113" s="22">
        <f t="shared" si="2832"/>
        <v>5.2229999999999999</v>
      </c>
      <c r="U1113" s="22">
        <f t="shared" si="2832"/>
        <v>5.7050000000000001</v>
      </c>
      <c r="V1113" s="22">
        <f t="shared" si="2832"/>
        <v>6.87</v>
      </c>
      <c r="W1113" s="22">
        <f t="shared" si="2832"/>
        <v>6.7110000000000003</v>
      </c>
      <c r="X1113" s="22">
        <f t="shared" si="2832"/>
        <v>6.1289999999999996</v>
      </c>
      <c r="Y1113" s="22">
        <f t="shared" si="2832"/>
        <v>4.5950000000000006</v>
      </c>
      <c r="Z1113" s="22">
        <f t="shared" si="2832"/>
        <v>4.0609999999999999</v>
      </c>
      <c r="AA1113" s="22">
        <f t="shared" si="2832"/>
        <v>6.6130000000000004</v>
      </c>
      <c r="AB1113" s="22">
        <f t="shared" si="2832"/>
        <v>3.1920000000000002</v>
      </c>
      <c r="AC1113" s="22">
        <f t="shared" si="2832"/>
        <v>16.919</v>
      </c>
      <c r="AD1113" s="22">
        <f t="shared" si="2832"/>
        <v>21.353000000000002</v>
      </c>
      <c r="AE1113" s="22">
        <f t="shared" si="2832"/>
        <v>5.2850000000000001</v>
      </c>
      <c r="AF1113" s="22">
        <f t="shared" si="2832"/>
        <v>0</v>
      </c>
      <c r="AG1113" s="22">
        <f t="shared" si="2832"/>
        <v>6.306</v>
      </c>
      <c r="AH1113" s="22">
        <f t="shared" si="2832"/>
        <v>22.091999999999999</v>
      </c>
      <c r="AI1113" s="22">
        <f t="shared" si="2832"/>
        <v>82.256</v>
      </c>
      <c r="AJ1113" s="22">
        <f t="shared" si="2832"/>
        <v>13.629</v>
      </c>
      <c r="AK1113" s="22">
        <f t="shared" si="2832"/>
        <v>3.2040000000000002</v>
      </c>
      <c r="AL1113" s="22">
        <f t="shared" si="2832"/>
        <v>16.445</v>
      </c>
      <c r="AM1113" s="22">
        <f t="shared" si="2832"/>
        <v>0.73699999999999999</v>
      </c>
      <c r="AN1113" s="22">
        <f t="shared" si="2832"/>
        <v>0.191</v>
      </c>
      <c r="AO1113" s="22">
        <f t="shared" si="2832"/>
        <v>0</v>
      </c>
      <c r="AP1113" s="22">
        <f t="shared" si="2832"/>
        <v>0</v>
      </c>
      <c r="AQ1113" s="22">
        <f t="shared" si="2832"/>
        <v>0</v>
      </c>
      <c r="AR1113" s="22">
        <f t="shared" si="2832"/>
        <v>0</v>
      </c>
      <c r="AS1113" s="22">
        <f t="shared" si="2832"/>
        <v>0</v>
      </c>
      <c r="AT1113" s="22">
        <f t="shared" si="2832"/>
        <v>0</v>
      </c>
      <c r="AU1113" s="22">
        <f t="shared" si="2832"/>
        <v>0</v>
      </c>
      <c r="AV1113" s="22">
        <f t="shared" si="2832"/>
        <v>0</v>
      </c>
      <c r="AW1113" s="22">
        <f t="shared" si="2832"/>
        <v>0</v>
      </c>
      <c r="AX1113" s="22">
        <f t="shared" si="2832"/>
        <v>0</v>
      </c>
      <c r="AY1113" s="22">
        <f t="shared" si="2832"/>
        <v>0</v>
      </c>
      <c r="AZ1113" s="22">
        <f t="shared" si="2832"/>
        <v>0</v>
      </c>
      <c r="BA1113" s="22">
        <f t="shared" si="2832"/>
        <v>0</v>
      </c>
      <c r="BB1113" s="22">
        <f t="shared" si="2832"/>
        <v>0</v>
      </c>
      <c r="BC1113" s="22">
        <f t="shared" si="2832"/>
        <v>0</v>
      </c>
      <c r="BD1113" s="22">
        <f t="shared" si="2832"/>
        <v>0</v>
      </c>
      <c r="BE1113" s="22">
        <f t="shared" si="2832"/>
        <v>5.4984717000000005</v>
      </c>
      <c r="BF1113" s="22">
        <f t="shared" ref="BF1113" si="2833">SUM(BF1115:BF1117)</f>
        <v>2.4197012999999998</v>
      </c>
      <c r="BG1113" s="22">
        <f t="shared" si="2832"/>
        <v>0.27</v>
      </c>
      <c r="BH1113" s="22">
        <f>SUM(BH1115:BH1117)</f>
        <v>0</v>
      </c>
      <c r="BI1113" s="4">
        <v>0</v>
      </c>
      <c r="BJ1113" s="4">
        <v>0</v>
      </c>
      <c r="BK1113" s="4">
        <v>0</v>
      </c>
      <c r="BL1113" s="4">
        <v>0</v>
      </c>
      <c r="BM1113" s="4">
        <v>0</v>
      </c>
      <c r="BN1113" s="212">
        <f>SUM(BN1114:BN1117)</f>
        <v>0</v>
      </c>
      <c r="BO1113" s="103"/>
      <c r="BP1113">
        <f t="shared" ref="BP1113:CU1114" si="2834">IF($C1113&lt;&gt;"",IF(D1113&gt;0,1,0),0)</f>
        <v>0</v>
      </c>
      <c r="BQ1113">
        <f t="shared" si="2834"/>
        <v>0</v>
      </c>
      <c r="BR1113">
        <f t="shared" si="2834"/>
        <v>0</v>
      </c>
      <c r="BS1113">
        <f t="shared" si="2834"/>
        <v>0</v>
      </c>
      <c r="BT1113">
        <f t="shared" si="2834"/>
        <v>0</v>
      </c>
      <c r="BU1113">
        <f t="shared" si="2834"/>
        <v>0</v>
      </c>
      <c r="BV1113">
        <f t="shared" si="2834"/>
        <v>0</v>
      </c>
      <c r="BW1113">
        <f t="shared" si="2834"/>
        <v>0</v>
      </c>
      <c r="BX1113">
        <f t="shared" si="2834"/>
        <v>0</v>
      </c>
      <c r="BY1113">
        <f t="shared" si="2834"/>
        <v>0</v>
      </c>
      <c r="BZ1113">
        <f t="shared" si="2834"/>
        <v>1</v>
      </c>
      <c r="CA1113">
        <f t="shared" si="2834"/>
        <v>1</v>
      </c>
      <c r="CB1113">
        <f t="shared" si="2834"/>
        <v>1</v>
      </c>
      <c r="CC1113">
        <f t="shared" si="2834"/>
        <v>1</v>
      </c>
      <c r="CD1113">
        <f t="shared" si="2834"/>
        <v>1</v>
      </c>
      <c r="CE1113">
        <f t="shared" si="2834"/>
        <v>1</v>
      </c>
      <c r="CF1113">
        <f t="shared" si="2834"/>
        <v>1</v>
      </c>
      <c r="CG1113">
        <f t="shared" si="2834"/>
        <v>1</v>
      </c>
      <c r="CH1113">
        <f t="shared" si="2834"/>
        <v>1</v>
      </c>
      <c r="CI1113">
        <f t="shared" si="2834"/>
        <v>1</v>
      </c>
      <c r="CJ1113">
        <f t="shared" si="2834"/>
        <v>1</v>
      </c>
      <c r="CK1113">
        <f t="shared" si="2834"/>
        <v>1</v>
      </c>
      <c r="CL1113">
        <f t="shared" si="2834"/>
        <v>1</v>
      </c>
      <c r="CM1113">
        <f t="shared" si="2834"/>
        <v>1</v>
      </c>
      <c r="CN1113">
        <f t="shared" si="2834"/>
        <v>1</v>
      </c>
      <c r="CO1113">
        <f t="shared" si="2834"/>
        <v>1</v>
      </c>
      <c r="CP1113">
        <f t="shared" si="2834"/>
        <v>1</v>
      </c>
      <c r="CQ1113">
        <f t="shared" si="2834"/>
        <v>1</v>
      </c>
      <c r="CR1113">
        <f t="shared" si="2834"/>
        <v>0</v>
      </c>
      <c r="CS1113">
        <f t="shared" si="2834"/>
        <v>1</v>
      </c>
      <c r="CT1113">
        <f t="shared" si="2834"/>
        <v>1</v>
      </c>
      <c r="CU1113">
        <f t="shared" si="2834"/>
        <v>1</v>
      </c>
      <c r="CV1113">
        <f t="shared" ref="CV1113:DZ1115" si="2835">IF($C1113&lt;&gt;"",IF(AJ1113&gt;0,1,0),0)</f>
        <v>1</v>
      </c>
      <c r="CW1113">
        <f t="shared" si="2835"/>
        <v>1</v>
      </c>
      <c r="CX1113">
        <f t="shared" si="2835"/>
        <v>1</v>
      </c>
      <c r="CY1113">
        <f t="shared" si="2835"/>
        <v>1</v>
      </c>
      <c r="CZ1113">
        <f t="shared" si="2835"/>
        <v>1</v>
      </c>
      <c r="DA1113">
        <f t="shared" si="2835"/>
        <v>0</v>
      </c>
      <c r="DB1113">
        <f t="shared" si="2835"/>
        <v>0</v>
      </c>
      <c r="DC1113">
        <f t="shared" si="2835"/>
        <v>0</v>
      </c>
      <c r="DD1113">
        <f t="shared" si="2835"/>
        <v>0</v>
      </c>
      <c r="DE1113">
        <f t="shared" si="2835"/>
        <v>0</v>
      </c>
      <c r="DF1113">
        <f t="shared" si="2835"/>
        <v>0</v>
      </c>
      <c r="DG1113">
        <f t="shared" si="2835"/>
        <v>0</v>
      </c>
      <c r="DH1113">
        <f t="shared" si="2835"/>
        <v>0</v>
      </c>
      <c r="DI1113">
        <f t="shared" si="2835"/>
        <v>0</v>
      </c>
      <c r="DJ1113">
        <f t="shared" si="2835"/>
        <v>0</v>
      </c>
      <c r="DK1113">
        <f t="shared" si="2835"/>
        <v>0</v>
      </c>
      <c r="DL1113">
        <f t="shared" si="2835"/>
        <v>0</v>
      </c>
      <c r="DM1113">
        <f t="shared" si="2835"/>
        <v>0</v>
      </c>
      <c r="DN1113">
        <f t="shared" si="2835"/>
        <v>0</v>
      </c>
      <c r="DO1113">
        <f t="shared" si="2835"/>
        <v>0</v>
      </c>
      <c r="DP1113">
        <f t="shared" si="2835"/>
        <v>0</v>
      </c>
      <c r="DQ1113">
        <f t="shared" si="2835"/>
        <v>1</v>
      </c>
      <c r="DR1113">
        <f t="shared" si="2835"/>
        <v>1</v>
      </c>
      <c r="DS1113">
        <f t="shared" si="2835"/>
        <v>1</v>
      </c>
      <c r="DT1113">
        <f t="shared" si="2835"/>
        <v>0</v>
      </c>
      <c r="DU1113">
        <f t="shared" si="2835"/>
        <v>0</v>
      </c>
      <c r="DV1113">
        <f t="shared" si="2835"/>
        <v>0</v>
      </c>
      <c r="DW1113">
        <f t="shared" si="2835"/>
        <v>0</v>
      </c>
      <c r="DX1113">
        <f t="shared" si="2835"/>
        <v>0</v>
      </c>
      <c r="DY1113">
        <f t="shared" si="2835"/>
        <v>0</v>
      </c>
      <c r="DZ1113">
        <f t="shared" si="2835"/>
        <v>0</v>
      </c>
    </row>
    <row r="1114" spans="1:130">
      <c r="A1114" s="105"/>
      <c r="B1114" s="19" t="s">
        <v>2</v>
      </c>
      <c r="C1114" s="96"/>
      <c r="D1114" s="22"/>
      <c r="E1114" s="22"/>
      <c r="F1114" s="22"/>
      <c r="G1114" s="22"/>
      <c r="H1114" s="22"/>
      <c r="I1114" s="22"/>
      <c r="J1114" s="22"/>
      <c r="K1114" s="22"/>
      <c r="L1114" s="22"/>
      <c r="M1114" s="22"/>
      <c r="N1114" s="22"/>
      <c r="O1114" s="22"/>
      <c r="P1114" s="22"/>
      <c r="Q1114" s="22"/>
      <c r="R1114" s="22"/>
      <c r="S1114" s="22"/>
      <c r="T1114" s="22"/>
      <c r="U1114" s="22"/>
      <c r="V1114" s="22"/>
      <c r="W1114" s="22"/>
      <c r="X1114" s="22"/>
      <c r="Y1114" s="22"/>
      <c r="Z1114" s="22"/>
      <c r="AA1114" s="22"/>
      <c r="AB1114" s="22"/>
      <c r="AC1114" s="22"/>
      <c r="AD1114" s="22"/>
      <c r="AE1114" s="22"/>
      <c r="AF1114" s="22"/>
      <c r="AG1114" s="22"/>
      <c r="AH1114" s="22"/>
      <c r="AI1114" s="22"/>
      <c r="AJ1114" s="22"/>
      <c r="AK1114" s="22"/>
      <c r="AL1114" s="22"/>
      <c r="AM1114" s="22"/>
      <c r="AN1114" s="22"/>
      <c r="AO1114" s="22"/>
      <c r="AP1114" s="22"/>
      <c r="AQ1114" s="22"/>
      <c r="AR1114" s="22"/>
      <c r="AS1114" s="22"/>
      <c r="AT1114" s="22"/>
      <c r="AU1114" s="22"/>
      <c r="AV1114" s="22"/>
      <c r="AW1114" s="22"/>
      <c r="AX1114" s="22"/>
      <c r="AY1114" s="22"/>
      <c r="AZ1114" s="22"/>
      <c r="BA1114" s="22"/>
      <c r="BB1114" s="22"/>
      <c r="BC1114" s="22"/>
      <c r="BD1114" s="22"/>
      <c r="BE1114" s="23"/>
      <c r="BF1114" s="22"/>
      <c r="BG1114" s="22"/>
      <c r="BH1114" s="22"/>
      <c r="BI1114" s="4"/>
      <c r="BJ1114" s="4"/>
      <c r="BK1114" s="4"/>
      <c r="BL1114" s="4"/>
      <c r="BM1114" s="4"/>
      <c r="BN1114" s="167">
        <v>0</v>
      </c>
      <c r="BO1114" s="103"/>
      <c r="BP1114">
        <f t="shared" si="2834"/>
        <v>0</v>
      </c>
      <c r="BQ1114">
        <f t="shared" ref="BQ1114" si="2836">IF($C1114&lt;&gt;"",IF(E1114&gt;0,1,0),0)</f>
        <v>0</v>
      </c>
      <c r="BR1114">
        <f t="shared" ref="BR1114" si="2837">IF($C1114&lt;&gt;"",IF(F1114&gt;0,1,0),0)</f>
        <v>0</v>
      </c>
      <c r="BS1114">
        <f t="shared" ref="BS1114" si="2838">IF($C1114&lt;&gt;"",IF(G1114&gt;0,1,0),0)</f>
        <v>0</v>
      </c>
      <c r="BT1114">
        <f t="shared" ref="BT1114" si="2839">IF($C1114&lt;&gt;"",IF(H1114&gt;0,1,0),0)</f>
        <v>0</v>
      </c>
      <c r="BU1114">
        <f t="shared" ref="BU1114" si="2840">IF($C1114&lt;&gt;"",IF(I1114&gt;0,1,0),0)</f>
        <v>0</v>
      </c>
      <c r="BV1114">
        <f t="shared" ref="BV1114" si="2841">IF($C1114&lt;&gt;"",IF(J1114&gt;0,1,0),0)</f>
        <v>0</v>
      </c>
      <c r="BW1114">
        <f t="shared" ref="BW1114" si="2842">IF($C1114&lt;&gt;"",IF(K1114&gt;0,1,0),0)</f>
        <v>0</v>
      </c>
      <c r="BX1114">
        <f t="shared" ref="BX1114" si="2843">IF($C1114&lt;&gt;"",IF(L1114&gt;0,1,0),0)</f>
        <v>0</v>
      </c>
      <c r="BY1114">
        <f t="shared" ref="BY1114" si="2844">IF($C1114&lt;&gt;"",IF(M1114&gt;0,1,0),0)</f>
        <v>0</v>
      </c>
      <c r="BZ1114">
        <f t="shared" ref="BZ1114" si="2845">IF($C1114&lt;&gt;"",IF(N1114&gt;0,1,0),0)</f>
        <v>0</v>
      </c>
      <c r="CA1114">
        <f t="shared" ref="CA1114" si="2846">IF($C1114&lt;&gt;"",IF(O1114&gt;0,1,0),0)</f>
        <v>0</v>
      </c>
      <c r="CB1114">
        <f t="shared" ref="CB1114" si="2847">IF($C1114&lt;&gt;"",IF(P1114&gt;0,1,0),0)</f>
        <v>0</v>
      </c>
      <c r="CC1114">
        <f t="shared" ref="CC1114" si="2848">IF($C1114&lt;&gt;"",IF(Q1114&gt;0,1,0),0)</f>
        <v>0</v>
      </c>
      <c r="CD1114">
        <f t="shared" ref="CD1114" si="2849">IF($C1114&lt;&gt;"",IF(R1114&gt;0,1,0),0)</f>
        <v>0</v>
      </c>
      <c r="CE1114">
        <f t="shared" ref="CE1114" si="2850">IF($C1114&lt;&gt;"",IF(S1114&gt;0,1,0),0)</f>
        <v>0</v>
      </c>
      <c r="CF1114">
        <f t="shared" ref="CF1114" si="2851">IF($C1114&lt;&gt;"",IF(T1114&gt;0,1,0),0)</f>
        <v>0</v>
      </c>
      <c r="CG1114">
        <f t="shared" ref="CG1114" si="2852">IF($C1114&lt;&gt;"",IF(U1114&gt;0,1,0),0)</f>
        <v>0</v>
      </c>
      <c r="CH1114">
        <f t="shared" ref="CH1114" si="2853">IF($C1114&lt;&gt;"",IF(V1114&gt;0,1,0),0)</f>
        <v>0</v>
      </c>
      <c r="CI1114">
        <f t="shared" ref="CI1114" si="2854">IF($C1114&lt;&gt;"",IF(W1114&gt;0,1,0),0)</f>
        <v>0</v>
      </c>
      <c r="CJ1114">
        <f t="shared" ref="CJ1114" si="2855">IF($C1114&lt;&gt;"",IF(X1114&gt;0,1,0),0)</f>
        <v>0</v>
      </c>
      <c r="CK1114">
        <f t="shared" ref="CK1114" si="2856">IF($C1114&lt;&gt;"",IF(Y1114&gt;0,1,0),0)</f>
        <v>0</v>
      </c>
      <c r="CL1114">
        <f t="shared" ref="CL1114" si="2857">IF($C1114&lt;&gt;"",IF(Z1114&gt;0,1,0),0)</f>
        <v>0</v>
      </c>
      <c r="CM1114">
        <f t="shared" ref="CM1114" si="2858">IF($C1114&lt;&gt;"",IF(AA1114&gt;0,1,0),0)</f>
        <v>0</v>
      </c>
      <c r="CN1114">
        <f t="shared" ref="CN1114" si="2859">IF($C1114&lt;&gt;"",IF(AB1114&gt;0,1,0),0)</f>
        <v>0</v>
      </c>
      <c r="CO1114">
        <f t="shared" ref="CO1114" si="2860">IF($C1114&lt;&gt;"",IF(AC1114&gt;0,1,0),0)</f>
        <v>0</v>
      </c>
      <c r="CP1114">
        <f t="shared" ref="CP1114" si="2861">IF($C1114&lt;&gt;"",IF(AD1114&gt;0,1,0),0)</f>
        <v>0</v>
      </c>
      <c r="CQ1114">
        <f t="shared" ref="CQ1114" si="2862">IF($C1114&lt;&gt;"",IF(AE1114&gt;0,1,0),0)</f>
        <v>0</v>
      </c>
      <c r="CR1114">
        <f t="shared" ref="CR1114" si="2863">IF($C1114&lt;&gt;"",IF(AF1114&gt;0,1,0),0)</f>
        <v>0</v>
      </c>
      <c r="CS1114">
        <f t="shared" ref="CS1114" si="2864">IF($C1114&lt;&gt;"",IF(AG1114&gt;0,1,0),0)</f>
        <v>0</v>
      </c>
      <c r="CT1114">
        <f t="shared" ref="CT1114" si="2865">IF($C1114&lt;&gt;"",IF(AH1114&gt;0,1,0),0)</f>
        <v>0</v>
      </c>
      <c r="CU1114">
        <f t="shared" ref="CU1114" si="2866">IF($C1114&lt;&gt;"",IF(AI1114&gt;0,1,0),0)</f>
        <v>0</v>
      </c>
      <c r="CV1114">
        <f t="shared" si="2835"/>
        <v>0</v>
      </c>
      <c r="CW1114">
        <f t="shared" si="2835"/>
        <v>0</v>
      </c>
      <c r="CX1114">
        <f t="shared" si="2835"/>
        <v>0</v>
      </c>
      <c r="CY1114">
        <f t="shared" si="2835"/>
        <v>0</v>
      </c>
      <c r="CZ1114">
        <f t="shared" si="2835"/>
        <v>0</v>
      </c>
      <c r="DA1114">
        <f t="shared" si="2835"/>
        <v>0</v>
      </c>
      <c r="DB1114">
        <f t="shared" si="2835"/>
        <v>0</v>
      </c>
      <c r="DC1114">
        <f t="shared" si="2835"/>
        <v>0</v>
      </c>
      <c r="DD1114">
        <f t="shared" si="2835"/>
        <v>0</v>
      </c>
      <c r="DE1114">
        <f t="shared" si="2835"/>
        <v>0</v>
      </c>
      <c r="DF1114">
        <f t="shared" si="2835"/>
        <v>0</v>
      </c>
      <c r="DG1114">
        <f t="shared" si="2835"/>
        <v>0</v>
      </c>
      <c r="DH1114">
        <f t="shared" si="2835"/>
        <v>0</v>
      </c>
      <c r="DI1114">
        <f t="shared" si="2835"/>
        <v>0</v>
      </c>
      <c r="DJ1114">
        <f t="shared" si="2835"/>
        <v>0</v>
      </c>
      <c r="DK1114">
        <f t="shared" si="2835"/>
        <v>0</v>
      </c>
      <c r="DL1114">
        <f t="shared" si="2835"/>
        <v>0</v>
      </c>
      <c r="DM1114">
        <f t="shared" si="2835"/>
        <v>0</v>
      </c>
      <c r="DN1114">
        <f t="shared" si="2835"/>
        <v>0</v>
      </c>
      <c r="DO1114">
        <f t="shared" si="2835"/>
        <v>0</v>
      </c>
      <c r="DP1114">
        <f t="shared" si="2835"/>
        <v>0</v>
      </c>
      <c r="DQ1114">
        <f t="shared" si="2835"/>
        <v>0</v>
      </c>
      <c r="DR1114">
        <f t="shared" si="2835"/>
        <v>0</v>
      </c>
      <c r="DS1114">
        <f t="shared" si="2835"/>
        <v>0</v>
      </c>
      <c r="DT1114">
        <f t="shared" si="2835"/>
        <v>0</v>
      </c>
      <c r="DU1114">
        <f t="shared" si="2835"/>
        <v>0</v>
      </c>
      <c r="DV1114">
        <f t="shared" si="2835"/>
        <v>0</v>
      </c>
      <c r="DW1114">
        <f t="shared" si="2835"/>
        <v>0</v>
      </c>
      <c r="DX1114">
        <f t="shared" si="2835"/>
        <v>0</v>
      </c>
      <c r="DY1114">
        <f t="shared" si="2835"/>
        <v>0</v>
      </c>
      <c r="DZ1114">
        <f t="shared" si="2835"/>
        <v>0</v>
      </c>
    </row>
    <row r="1115" spans="1:130">
      <c r="A1115" s="106"/>
      <c r="B1115" s="59" t="s">
        <v>3</v>
      </c>
      <c r="C1115" s="96"/>
      <c r="D1115" s="18">
        <v>0</v>
      </c>
      <c r="E1115" s="18">
        <v>0</v>
      </c>
      <c r="F1115" s="18">
        <v>0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18">
        <v>0</v>
      </c>
      <c r="N1115" s="18">
        <v>2.83</v>
      </c>
      <c r="O1115" s="18">
        <v>4.5250000000000004</v>
      </c>
      <c r="P1115" s="18">
        <v>4.7530000000000001</v>
      </c>
      <c r="Q1115" s="18">
        <v>5.3379999999999992</v>
      </c>
      <c r="R1115" s="18">
        <v>5.6680000000000001</v>
      </c>
      <c r="S1115" s="18">
        <v>5.7240000000000002</v>
      </c>
      <c r="T1115" s="18">
        <v>5.1870000000000003</v>
      </c>
      <c r="U1115" s="18">
        <v>5.569</v>
      </c>
      <c r="V1115" s="18">
        <v>6.5060000000000002</v>
      </c>
      <c r="W1115" s="18">
        <v>6.5190000000000001</v>
      </c>
      <c r="X1115" s="18">
        <v>5.9219999999999997</v>
      </c>
      <c r="Y1115" s="18">
        <v>4.4850000000000003</v>
      </c>
      <c r="Z1115" s="18">
        <v>3.871</v>
      </c>
      <c r="AA1115" s="18">
        <v>6.383</v>
      </c>
      <c r="AB1115" s="18">
        <v>2.823</v>
      </c>
      <c r="AC1115" s="18">
        <v>12.858000000000001</v>
      </c>
      <c r="AD1115" s="18">
        <v>15.603</v>
      </c>
      <c r="AE1115" s="18">
        <v>0.59899999999999998</v>
      </c>
      <c r="AF1115" s="18">
        <v>0</v>
      </c>
      <c r="AG1115" s="18">
        <v>5.5650000000000004</v>
      </c>
      <c r="AH1115" s="18">
        <v>14.762</v>
      </c>
      <c r="AI1115" s="18">
        <v>51.057000000000002</v>
      </c>
      <c r="AJ1115" s="18">
        <v>11.596</v>
      </c>
      <c r="AK1115" s="18">
        <v>3.2040000000000002</v>
      </c>
      <c r="AL1115" s="18">
        <v>16.199000000000002</v>
      </c>
      <c r="AM1115" s="18">
        <v>0.49099999999999999</v>
      </c>
      <c r="AN1115" s="18">
        <v>0.191</v>
      </c>
      <c r="AO1115" s="18">
        <v>0</v>
      </c>
      <c r="AP1115" s="18">
        <v>0</v>
      </c>
      <c r="AQ1115" s="18">
        <v>0</v>
      </c>
      <c r="AR1115" s="18">
        <v>0</v>
      </c>
      <c r="AS1115" s="18">
        <v>0</v>
      </c>
      <c r="AT1115" s="18">
        <v>0</v>
      </c>
      <c r="AU1115" s="18">
        <v>0</v>
      </c>
      <c r="AV1115" s="18">
        <v>0</v>
      </c>
      <c r="AW1115" s="18">
        <v>0</v>
      </c>
      <c r="AX1115" s="18">
        <v>0</v>
      </c>
      <c r="AY1115" s="18">
        <v>0</v>
      </c>
      <c r="AZ1115" s="18">
        <v>0</v>
      </c>
      <c r="BA1115" s="18">
        <v>0</v>
      </c>
      <c r="BB1115" s="18">
        <v>0</v>
      </c>
      <c r="BC1115" s="18">
        <v>0</v>
      </c>
      <c r="BD1115" s="18">
        <v>0</v>
      </c>
      <c r="BE1115" s="25">
        <v>5.4984717000000005</v>
      </c>
      <c r="BF1115" s="18">
        <v>2.4197012999999998</v>
      </c>
      <c r="BG1115" s="18">
        <v>0.27</v>
      </c>
      <c r="BH1115" s="118">
        <v>0</v>
      </c>
      <c r="BI1115" s="118">
        <v>0</v>
      </c>
      <c r="BJ1115" s="118">
        <v>0</v>
      </c>
      <c r="BK1115" s="118">
        <v>0</v>
      </c>
      <c r="BL1115" s="118">
        <v>0</v>
      </c>
      <c r="BM1115" s="118">
        <v>0</v>
      </c>
      <c r="BN1115" s="167">
        <v>0</v>
      </c>
      <c r="BO1115" s="103"/>
      <c r="BP1115">
        <f t="shared" ref="BP1115:CU1116" si="2867">IF($C1115&lt;&gt;"",IF(D1115&gt;0,1,0),0)</f>
        <v>0</v>
      </c>
      <c r="BQ1115">
        <f t="shared" si="2867"/>
        <v>0</v>
      </c>
      <c r="BR1115">
        <f t="shared" si="2867"/>
        <v>0</v>
      </c>
      <c r="BS1115">
        <f t="shared" si="2867"/>
        <v>0</v>
      </c>
      <c r="BT1115">
        <f t="shared" si="2867"/>
        <v>0</v>
      </c>
      <c r="BU1115">
        <f t="shared" si="2867"/>
        <v>0</v>
      </c>
      <c r="BV1115">
        <f t="shared" si="2867"/>
        <v>0</v>
      </c>
      <c r="BW1115">
        <f t="shared" si="2867"/>
        <v>0</v>
      </c>
      <c r="BX1115">
        <f t="shared" si="2867"/>
        <v>0</v>
      </c>
      <c r="BY1115">
        <f t="shared" si="2867"/>
        <v>0</v>
      </c>
      <c r="BZ1115">
        <f t="shared" si="2867"/>
        <v>0</v>
      </c>
      <c r="CA1115">
        <f t="shared" si="2867"/>
        <v>0</v>
      </c>
      <c r="CB1115">
        <f t="shared" si="2867"/>
        <v>0</v>
      </c>
      <c r="CC1115">
        <f t="shared" si="2867"/>
        <v>0</v>
      </c>
      <c r="CD1115">
        <f t="shared" si="2867"/>
        <v>0</v>
      </c>
      <c r="CE1115">
        <f t="shared" si="2867"/>
        <v>0</v>
      </c>
      <c r="CF1115">
        <f t="shared" si="2867"/>
        <v>0</v>
      </c>
      <c r="CG1115">
        <f t="shared" si="2867"/>
        <v>0</v>
      </c>
      <c r="CH1115">
        <f t="shared" si="2867"/>
        <v>0</v>
      </c>
      <c r="CI1115">
        <f t="shared" si="2867"/>
        <v>0</v>
      </c>
      <c r="CJ1115">
        <f t="shared" si="2867"/>
        <v>0</v>
      </c>
      <c r="CK1115">
        <f t="shared" si="2867"/>
        <v>0</v>
      </c>
      <c r="CL1115">
        <f t="shared" si="2867"/>
        <v>0</v>
      </c>
      <c r="CM1115">
        <f t="shared" si="2867"/>
        <v>0</v>
      </c>
      <c r="CN1115">
        <f t="shared" si="2867"/>
        <v>0</v>
      </c>
      <c r="CO1115">
        <f t="shared" si="2867"/>
        <v>0</v>
      </c>
      <c r="CP1115">
        <f t="shared" si="2867"/>
        <v>0</v>
      </c>
      <c r="CQ1115">
        <f t="shared" si="2867"/>
        <v>0</v>
      </c>
      <c r="CR1115">
        <f t="shared" si="2867"/>
        <v>0</v>
      </c>
      <c r="CS1115">
        <f t="shared" si="2867"/>
        <v>0</v>
      </c>
      <c r="CT1115">
        <f t="shared" si="2867"/>
        <v>0</v>
      </c>
      <c r="CU1115">
        <f t="shared" si="2867"/>
        <v>0</v>
      </c>
      <c r="CV1115">
        <f t="shared" ref="CV1115:DW1117" si="2868">IF($C1115&lt;&gt;"",IF(AJ1115&gt;0,1,0),0)</f>
        <v>0</v>
      </c>
      <c r="CW1115">
        <f t="shared" si="2868"/>
        <v>0</v>
      </c>
      <c r="CX1115">
        <f t="shared" si="2868"/>
        <v>0</v>
      </c>
      <c r="CY1115">
        <f t="shared" si="2868"/>
        <v>0</v>
      </c>
      <c r="CZ1115">
        <f t="shared" si="2868"/>
        <v>0</v>
      </c>
      <c r="DA1115">
        <f t="shared" si="2868"/>
        <v>0</v>
      </c>
      <c r="DB1115">
        <f t="shared" si="2868"/>
        <v>0</v>
      </c>
      <c r="DC1115">
        <f t="shared" si="2868"/>
        <v>0</v>
      </c>
      <c r="DD1115">
        <f t="shared" si="2868"/>
        <v>0</v>
      </c>
      <c r="DE1115">
        <f t="shared" si="2868"/>
        <v>0</v>
      </c>
      <c r="DF1115">
        <f t="shared" si="2868"/>
        <v>0</v>
      </c>
      <c r="DG1115">
        <f t="shared" si="2868"/>
        <v>0</v>
      </c>
      <c r="DH1115">
        <f t="shared" si="2868"/>
        <v>0</v>
      </c>
      <c r="DI1115">
        <f t="shared" si="2868"/>
        <v>0</v>
      </c>
      <c r="DJ1115">
        <f t="shared" si="2868"/>
        <v>0</v>
      </c>
      <c r="DK1115">
        <f t="shared" si="2868"/>
        <v>0</v>
      </c>
      <c r="DL1115">
        <f t="shared" si="2868"/>
        <v>0</v>
      </c>
      <c r="DM1115">
        <f t="shared" si="2868"/>
        <v>0</v>
      </c>
      <c r="DN1115">
        <f t="shared" si="2868"/>
        <v>0</v>
      </c>
      <c r="DO1115">
        <f t="shared" si="2868"/>
        <v>0</v>
      </c>
      <c r="DP1115">
        <f t="shared" si="2868"/>
        <v>0</v>
      </c>
      <c r="DQ1115">
        <f t="shared" si="2868"/>
        <v>0</v>
      </c>
      <c r="DR1115">
        <f t="shared" si="2868"/>
        <v>0</v>
      </c>
      <c r="DS1115">
        <f t="shared" si="2868"/>
        <v>0</v>
      </c>
      <c r="DT1115">
        <f t="shared" si="2868"/>
        <v>0</v>
      </c>
      <c r="DU1115">
        <f t="shared" si="2868"/>
        <v>0</v>
      </c>
      <c r="DV1115">
        <f t="shared" si="2868"/>
        <v>0</v>
      </c>
      <c r="DW1115">
        <f t="shared" si="2835"/>
        <v>0</v>
      </c>
      <c r="DX1115">
        <f t="shared" si="2835"/>
        <v>0</v>
      </c>
      <c r="DY1115">
        <f t="shared" si="2835"/>
        <v>0</v>
      </c>
      <c r="DZ1115">
        <f t="shared" si="2835"/>
        <v>0</v>
      </c>
    </row>
    <row r="1116" spans="1:130">
      <c r="A1116" s="106"/>
      <c r="B1116" s="59" t="s">
        <v>25</v>
      </c>
      <c r="C1116" s="96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/>
      <c r="AB1116" s="18"/>
      <c r="AC1116" s="18"/>
      <c r="AD1116" s="18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25"/>
      <c r="BF1116" s="18"/>
      <c r="BG1116" s="18"/>
      <c r="BH1116" s="118"/>
      <c r="BI1116" s="118"/>
      <c r="BJ1116" s="118"/>
      <c r="BK1116" s="118"/>
      <c r="BL1116" s="118"/>
      <c r="BM1116" s="118"/>
      <c r="BN1116" s="167">
        <v>0</v>
      </c>
      <c r="BO1116" s="103"/>
      <c r="BP1116">
        <f t="shared" si="2867"/>
        <v>0</v>
      </c>
      <c r="BQ1116">
        <f t="shared" ref="BQ1116" si="2869">IF($C1116&lt;&gt;"",IF(E1116&gt;0,1,0),0)</f>
        <v>0</v>
      </c>
      <c r="BR1116">
        <f t="shared" ref="BR1116" si="2870">IF($C1116&lt;&gt;"",IF(F1116&gt;0,1,0),0)</f>
        <v>0</v>
      </c>
      <c r="BS1116">
        <f t="shared" ref="BS1116" si="2871">IF($C1116&lt;&gt;"",IF(G1116&gt;0,1,0),0)</f>
        <v>0</v>
      </c>
      <c r="BT1116">
        <f t="shared" ref="BT1116" si="2872">IF($C1116&lt;&gt;"",IF(H1116&gt;0,1,0),0)</f>
        <v>0</v>
      </c>
      <c r="BU1116">
        <f t="shared" ref="BU1116" si="2873">IF($C1116&lt;&gt;"",IF(I1116&gt;0,1,0),0)</f>
        <v>0</v>
      </c>
      <c r="BV1116">
        <f t="shared" ref="BV1116" si="2874">IF($C1116&lt;&gt;"",IF(J1116&gt;0,1,0),0)</f>
        <v>0</v>
      </c>
      <c r="BW1116">
        <f t="shared" ref="BW1116" si="2875">IF($C1116&lt;&gt;"",IF(K1116&gt;0,1,0),0)</f>
        <v>0</v>
      </c>
      <c r="BX1116">
        <f t="shared" ref="BX1116" si="2876">IF($C1116&lt;&gt;"",IF(L1116&gt;0,1,0),0)</f>
        <v>0</v>
      </c>
      <c r="BY1116">
        <f t="shared" ref="BY1116" si="2877">IF($C1116&lt;&gt;"",IF(M1116&gt;0,1,0),0)</f>
        <v>0</v>
      </c>
      <c r="BZ1116">
        <f t="shared" ref="BZ1116" si="2878">IF($C1116&lt;&gt;"",IF(N1116&gt;0,1,0),0)</f>
        <v>0</v>
      </c>
      <c r="CA1116">
        <f t="shared" ref="CA1116" si="2879">IF($C1116&lt;&gt;"",IF(O1116&gt;0,1,0),0)</f>
        <v>0</v>
      </c>
      <c r="CB1116">
        <f t="shared" ref="CB1116" si="2880">IF($C1116&lt;&gt;"",IF(P1116&gt;0,1,0),0)</f>
        <v>0</v>
      </c>
      <c r="CC1116">
        <f t="shared" ref="CC1116" si="2881">IF($C1116&lt;&gt;"",IF(Q1116&gt;0,1,0),0)</f>
        <v>0</v>
      </c>
      <c r="CD1116">
        <f t="shared" ref="CD1116" si="2882">IF($C1116&lt;&gt;"",IF(R1116&gt;0,1,0),0)</f>
        <v>0</v>
      </c>
      <c r="CE1116">
        <f t="shared" ref="CE1116" si="2883">IF($C1116&lt;&gt;"",IF(S1116&gt;0,1,0),0)</f>
        <v>0</v>
      </c>
      <c r="CF1116">
        <f t="shared" ref="CF1116" si="2884">IF($C1116&lt;&gt;"",IF(T1116&gt;0,1,0),0)</f>
        <v>0</v>
      </c>
      <c r="CG1116">
        <f t="shared" ref="CG1116" si="2885">IF($C1116&lt;&gt;"",IF(U1116&gt;0,1,0),0)</f>
        <v>0</v>
      </c>
      <c r="CH1116">
        <f t="shared" ref="CH1116" si="2886">IF($C1116&lt;&gt;"",IF(V1116&gt;0,1,0),0)</f>
        <v>0</v>
      </c>
      <c r="CI1116">
        <f t="shared" ref="CI1116" si="2887">IF($C1116&lt;&gt;"",IF(W1116&gt;0,1,0),0)</f>
        <v>0</v>
      </c>
      <c r="CJ1116">
        <f t="shared" ref="CJ1116" si="2888">IF($C1116&lt;&gt;"",IF(X1116&gt;0,1,0),0)</f>
        <v>0</v>
      </c>
      <c r="CK1116">
        <f t="shared" ref="CK1116" si="2889">IF($C1116&lt;&gt;"",IF(Y1116&gt;0,1,0),0)</f>
        <v>0</v>
      </c>
      <c r="CL1116">
        <f t="shared" ref="CL1116" si="2890">IF($C1116&lt;&gt;"",IF(Z1116&gt;0,1,0),0)</f>
        <v>0</v>
      </c>
      <c r="CM1116">
        <f t="shared" ref="CM1116" si="2891">IF($C1116&lt;&gt;"",IF(AA1116&gt;0,1,0),0)</f>
        <v>0</v>
      </c>
      <c r="CN1116">
        <f t="shared" ref="CN1116" si="2892">IF($C1116&lt;&gt;"",IF(AB1116&gt;0,1,0),0)</f>
        <v>0</v>
      </c>
      <c r="CO1116">
        <f t="shared" ref="CO1116" si="2893">IF($C1116&lt;&gt;"",IF(AC1116&gt;0,1,0),0)</f>
        <v>0</v>
      </c>
      <c r="CP1116">
        <f t="shared" ref="CP1116" si="2894">IF($C1116&lt;&gt;"",IF(AD1116&gt;0,1,0),0)</f>
        <v>0</v>
      </c>
      <c r="CQ1116">
        <f t="shared" ref="CQ1116" si="2895">IF($C1116&lt;&gt;"",IF(AE1116&gt;0,1,0),0)</f>
        <v>0</v>
      </c>
      <c r="CR1116">
        <f t="shared" ref="CR1116" si="2896">IF($C1116&lt;&gt;"",IF(AF1116&gt;0,1,0),0)</f>
        <v>0</v>
      </c>
      <c r="CS1116">
        <f t="shared" ref="CS1116" si="2897">IF($C1116&lt;&gt;"",IF(AG1116&gt;0,1,0),0)</f>
        <v>0</v>
      </c>
      <c r="CT1116">
        <f t="shared" ref="CT1116" si="2898">IF($C1116&lt;&gt;"",IF(AH1116&gt;0,1,0),0)</f>
        <v>0</v>
      </c>
      <c r="CU1116">
        <f t="shared" ref="CU1116" si="2899">IF($C1116&lt;&gt;"",IF(AI1116&gt;0,1,0),0)</f>
        <v>0</v>
      </c>
      <c r="CV1116">
        <f t="shared" si="2868"/>
        <v>0</v>
      </c>
      <c r="CW1116">
        <f t="shared" si="2868"/>
        <v>0</v>
      </c>
      <c r="CX1116">
        <f t="shared" si="2868"/>
        <v>0</v>
      </c>
      <c r="CY1116">
        <f t="shared" si="2868"/>
        <v>0</v>
      </c>
      <c r="CZ1116">
        <f t="shared" si="2868"/>
        <v>0</v>
      </c>
      <c r="DA1116">
        <f t="shared" si="2868"/>
        <v>0</v>
      </c>
      <c r="DB1116">
        <f t="shared" si="2868"/>
        <v>0</v>
      </c>
      <c r="DC1116">
        <f t="shared" si="2868"/>
        <v>0</v>
      </c>
      <c r="DD1116">
        <f t="shared" si="2868"/>
        <v>0</v>
      </c>
      <c r="DE1116">
        <f t="shared" si="2868"/>
        <v>0</v>
      </c>
      <c r="DF1116">
        <f t="shared" si="2868"/>
        <v>0</v>
      </c>
      <c r="DG1116">
        <f t="shared" si="2868"/>
        <v>0</v>
      </c>
      <c r="DH1116">
        <f t="shared" si="2868"/>
        <v>0</v>
      </c>
      <c r="DI1116">
        <f t="shared" si="2868"/>
        <v>0</v>
      </c>
      <c r="DJ1116">
        <f t="shared" si="2868"/>
        <v>0</v>
      </c>
      <c r="DK1116">
        <f t="shared" si="2868"/>
        <v>0</v>
      </c>
      <c r="DL1116">
        <f t="shared" si="2868"/>
        <v>0</v>
      </c>
      <c r="DM1116">
        <f t="shared" si="2868"/>
        <v>0</v>
      </c>
      <c r="DN1116">
        <f t="shared" si="2868"/>
        <v>0</v>
      </c>
      <c r="DO1116">
        <f t="shared" si="2868"/>
        <v>0</v>
      </c>
      <c r="DP1116">
        <f t="shared" si="2868"/>
        <v>0</v>
      </c>
      <c r="DQ1116">
        <f t="shared" si="2868"/>
        <v>0</v>
      </c>
      <c r="DR1116">
        <f t="shared" si="2868"/>
        <v>0</v>
      </c>
      <c r="DS1116">
        <f t="shared" si="2868"/>
        <v>0</v>
      </c>
      <c r="DT1116">
        <f t="shared" si="2868"/>
        <v>0</v>
      </c>
      <c r="DU1116">
        <f t="shared" si="2868"/>
        <v>0</v>
      </c>
      <c r="DV1116">
        <f t="shared" si="2868"/>
        <v>0</v>
      </c>
      <c r="DW1116">
        <f t="shared" si="2868"/>
        <v>0</v>
      </c>
      <c r="DX1116">
        <f t="shared" ref="DX1116:DX1117" si="2900">IF($C1116&lt;&gt;"",IF(BL1116&gt;0,1,0),0)</f>
        <v>0</v>
      </c>
      <c r="DY1116">
        <f t="shared" ref="DY1116:DY1117" si="2901">IF($C1116&lt;&gt;"",IF(BM1116&gt;0,1,0),0)</f>
        <v>0</v>
      </c>
      <c r="DZ1116">
        <f t="shared" ref="DZ1116:DZ1117" si="2902">IF($C1116&lt;&gt;"",IF(BN1116&gt;0,1,0),0)</f>
        <v>0</v>
      </c>
    </row>
    <row r="1117" spans="1:130">
      <c r="A1117" s="106"/>
      <c r="B1117" s="19" t="s">
        <v>205</v>
      </c>
      <c r="C1117" s="96"/>
      <c r="D1117" s="18">
        <v>0</v>
      </c>
      <c r="E1117" s="18">
        <v>0</v>
      </c>
      <c r="F1117" s="18">
        <v>0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18">
        <v>0</v>
      </c>
      <c r="N1117" s="18">
        <v>0</v>
      </c>
      <c r="O1117" s="18">
        <v>0</v>
      </c>
      <c r="P1117" s="18">
        <v>0</v>
      </c>
      <c r="Q1117" s="18">
        <v>0</v>
      </c>
      <c r="R1117" s="18">
        <v>5.7999999999999996E-2</v>
      </c>
      <c r="S1117" s="18">
        <v>5.6999999999999995E-2</v>
      </c>
      <c r="T1117" s="18">
        <v>3.5999999999999997E-2</v>
      </c>
      <c r="U1117" s="18">
        <v>0.13600000000000001</v>
      </c>
      <c r="V1117" s="18">
        <v>0.36399999999999999</v>
      </c>
      <c r="W1117" s="18">
        <v>0.192</v>
      </c>
      <c r="X1117" s="18">
        <v>0.20699999999999999</v>
      </c>
      <c r="Y1117" s="18">
        <v>0.11</v>
      </c>
      <c r="Z1117" s="18">
        <v>0.19</v>
      </c>
      <c r="AA1117" s="18">
        <v>0.23</v>
      </c>
      <c r="AB1117" s="18">
        <v>0.36899999999999999</v>
      </c>
      <c r="AC1117" s="18">
        <v>4.0609999999999999</v>
      </c>
      <c r="AD1117" s="18">
        <v>5.75</v>
      </c>
      <c r="AE1117" s="18">
        <v>4.6859999999999999</v>
      </c>
      <c r="AF1117" s="18">
        <v>0</v>
      </c>
      <c r="AG1117" s="18">
        <v>0.74099999999999999</v>
      </c>
      <c r="AH1117" s="18">
        <v>7.33</v>
      </c>
      <c r="AI1117" s="18">
        <v>31.198999999999998</v>
      </c>
      <c r="AJ1117" s="18">
        <v>2.0329999999999999</v>
      </c>
      <c r="AK1117" s="18">
        <v>0</v>
      </c>
      <c r="AL1117" s="18">
        <v>0.246</v>
      </c>
      <c r="AM1117" s="18">
        <v>0.246</v>
      </c>
      <c r="AN1117" s="18">
        <v>0</v>
      </c>
      <c r="AO1117" s="18">
        <v>0</v>
      </c>
      <c r="AP1117" s="18">
        <v>0</v>
      </c>
      <c r="AQ1117" s="18">
        <v>0</v>
      </c>
      <c r="AR1117" s="18">
        <v>0</v>
      </c>
      <c r="AS1117" s="18">
        <v>0</v>
      </c>
      <c r="AT1117" s="18">
        <v>0</v>
      </c>
      <c r="AU1117" s="18">
        <v>0</v>
      </c>
      <c r="AV1117" s="18">
        <v>0</v>
      </c>
      <c r="AW1117" s="18">
        <v>0</v>
      </c>
      <c r="AX1117" s="18">
        <v>0</v>
      </c>
      <c r="AY1117" s="18">
        <v>0</v>
      </c>
      <c r="AZ1117" s="18">
        <v>0</v>
      </c>
      <c r="BA1117" s="18">
        <v>0</v>
      </c>
      <c r="BB1117" s="18">
        <v>0</v>
      </c>
      <c r="BC1117" s="18">
        <v>0</v>
      </c>
      <c r="BD1117" s="18">
        <v>0</v>
      </c>
      <c r="BE1117" s="25">
        <v>0</v>
      </c>
      <c r="BF1117" s="18">
        <v>0</v>
      </c>
      <c r="BG1117" s="18">
        <v>0</v>
      </c>
      <c r="BH1117" s="118">
        <v>0</v>
      </c>
      <c r="BI1117" s="118">
        <v>0</v>
      </c>
      <c r="BJ1117" s="118">
        <v>0</v>
      </c>
      <c r="BK1117" s="118">
        <v>0</v>
      </c>
      <c r="BL1117" s="118">
        <v>0</v>
      </c>
      <c r="BM1117" s="118">
        <v>0</v>
      </c>
      <c r="BN1117" s="167">
        <v>0</v>
      </c>
      <c r="BO1117" s="103"/>
      <c r="BP1117">
        <f t="shared" ref="BP1117:BY1118" si="2903">IF($C1117&lt;&gt;"",IF(D1117&gt;0,1,0),0)</f>
        <v>0</v>
      </c>
      <c r="BQ1117">
        <f t="shared" si="2903"/>
        <v>0</v>
      </c>
      <c r="BR1117">
        <f t="shared" si="2903"/>
        <v>0</v>
      </c>
      <c r="BS1117">
        <f t="shared" si="2903"/>
        <v>0</v>
      </c>
      <c r="BT1117">
        <f t="shared" si="2903"/>
        <v>0</v>
      </c>
      <c r="BU1117">
        <f t="shared" si="2903"/>
        <v>0</v>
      </c>
      <c r="BV1117">
        <f t="shared" si="2903"/>
        <v>0</v>
      </c>
      <c r="BW1117">
        <f t="shared" si="2903"/>
        <v>0</v>
      </c>
      <c r="BX1117">
        <f t="shared" si="2903"/>
        <v>0</v>
      </c>
      <c r="BY1117">
        <f t="shared" si="2903"/>
        <v>0</v>
      </c>
      <c r="BZ1117">
        <f t="shared" ref="BZ1117:CI1118" si="2904">IF($C1117&lt;&gt;"",IF(N1117&gt;0,1,0),0)</f>
        <v>0</v>
      </c>
      <c r="CA1117">
        <f t="shared" si="2904"/>
        <v>0</v>
      </c>
      <c r="CB1117">
        <f t="shared" si="2904"/>
        <v>0</v>
      </c>
      <c r="CC1117">
        <f t="shared" si="2904"/>
        <v>0</v>
      </c>
      <c r="CD1117">
        <f t="shared" si="2904"/>
        <v>0</v>
      </c>
      <c r="CE1117">
        <f t="shared" si="2904"/>
        <v>0</v>
      </c>
      <c r="CF1117">
        <f t="shared" si="2904"/>
        <v>0</v>
      </c>
      <c r="CG1117">
        <f t="shared" si="2904"/>
        <v>0</v>
      </c>
      <c r="CH1117">
        <f t="shared" si="2904"/>
        <v>0</v>
      </c>
      <c r="CI1117">
        <f t="shared" si="2904"/>
        <v>0</v>
      </c>
      <c r="CJ1117">
        <f t="shared" ref="CJ1117:CS1118" si="2905">IF($C1117&lt;&gt;"",IF(X1117&gt;0,1,0),0)</f>
        <v>0</v>
      </c>
      <c r="CK1117">
        <f t="shared" si="2905"/>
        <v>0</v>
      </c>
      <c r="CL1117">
        <f t="shared" si="2905"/>
        <v>0</v>
      </c>
      <c r="CM1117">
        <f t="shared" si="2905"/>
        <v>0</v>
      </c>
      <c r="CN1117">
        <f t="shared" si="2905"/>
        <v>0</v>
      </c>
      <c r="CO1117">
        <f t="shared" si="2905"/>
        <v>0</v>
      </c>
      <c r="CP1117">
        <f t="shared" si="2905"/>
        <v>0</v>
      </c>
      <c r="CQ1117">
        <f t="shared" si="2905"/>
        <v>0</v>
      </c>
      <c r="CR1117">
        <f t="shared" si="2905"/>
        <v>0</v>
      </c>
      <c r="CS1117">
        <f t="shared" si="2905"/>
        <v>0</v>
      </c>
      <c r="CT1117">
        <f t="shared" ref="CT1117:DC1118" si="2906">IF($C1117&lt;&gt;"",IF(AH1117&gt;0,1,0),0)</f>
        <v>0</v>
      </c>
      <c r="CU1117">
        <f t="shared" si="2906"/>
        <v>0</v>
      </c>
      <c r="CV1117">
        <f t="shared" si="2906"/>
        <v>0</v>
      </c>
      <c r="CW1117">
        <f t="shared" si="2906"/>
        <v>0</v>
      </c>
      <c r="CX1117">
        <f t="shared" si="2906"/>
        <v>0</v>
      </c>
      <c r="CY1117">
        <f t="shared" si="2906"/>
        <v>0</v>
      </c>
      <c r="CZ1117">
        <f t="shared" si="2906"/>
        <v>0</v>
      </c>
      <c r="DA1117">
        <f t="shared" si="2906"/>
        <v>0</v>
      </c>
      <c r="DB1117">
        <f t="shared" si="2906"/>
        <v>0</v>
      </c>
      <c r="DC1117">
        <f t="shared" si="2906"/>
        <v>0</v>
      </c>
      <c r="DD1117">
        <f t="shared" ref="DD1117:DM1118" si="2907">IF($C1117&lt;&gt;"",IF(AR1117&gt;0,1,0),0)</f>
        <v>0</v>
      </c>
      <c r="DE1117">
        <f t="shared" si="2907"/>
        <v>0</v>
      </c>
      <c r="DF1117">
        <f t="shared" si="2907"/>
        <v>0</v>
      </c>
      <c r="DG1117">
        <f t="shared" si="2907"/>
        <v>0</v>
      </c>
      <c r="DH1117">
        <f t="shared" si="2907"/>
        <v>0</v>
      </c>
      <c r="DI1117">
        <f t="shared" si="2907"/>
        <v>0</v>
      </c>
      <c r="DJ1117">
        <f t="shared" si="2907"/>
        <v>0</v>
      </c>
      <c r="DK1117">
        <f t="shared" si="2907"/>
        <v>0</v>
      </c>
      <c r="DL1117">
        <f t="shared" si="2907"/>
        <v>0</v>
      </c>
      <c r="DM1117">
        <f t="shared" si="2907"/>
        <v>0</v>
      </c>
      <c r="DN1117">
        <f t="shared" ref="DN1117:DW1118" si="2908">IF($C1117&lt;&gt;"",IF(BB1117&gt;0,1,0),0)</f>
        <v>0</v>
      </c>
      <c r="DO1117">
        <f t="shared" si="2908"/>
        <v>0</v>
      </c>
      <c r="DP1117">
        <f t="shared" si="2908"/>
        <v>0</v>
      </c>
      <c r="DQ1117">
        <f t="shared" si="2908"/>
        <v>0</v>
      </c>
      <c r="DR1117">
        <f t="shared" si="2908"/>
        <v>0</v>
      </c>
      <c r="DS1117">
        <f t="shared" si="2908"/>
        <v>0</v>
      </c>
      <c r="DT1117">
        <f t="shared" si="2908"/>
        <v>0</v>
      </c>
      <c r="DU1117">
        <f t="shared" si="2908"/>
        <v>0</v>
      </c>
      <c r="DV1117">
        <f t="shared" si="2908"/>
        <v>0</v>
      </c>
      <c r="DW1117">
        <f t="shared" si="2868"/>
        <v>0</v>
      </c>
      <c r="DX1117">
        <f t="shared" si="2900"/>
        <v>0</v>
      </c>
      <c r="DY1117">
        <f t="shared" si="2901"/>
        <v>0</v>
      </c>
      <c r="DZ1117">
        <f t="shared" si="2902"/>
        <v>0</v>
      </c>
    </row>
    <row r="1118" spans="1:130">
      <c r="A1118" s="106"/>
      <c r="B1118" s="55" t="s">
        <v>210</v>
      </c>
      <c r="C1118" s="96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  <c r="AC1118" s="18"/>
      <c r="AD1118" s="18"/>
      <c r="AE1118" s="18"/>
      <c r="AF1118" s="18"/>
      <c r="AG1118" s="18"/>
      <c r="AH1118" s="18">
        <v>0</v>
      </c>
      <c r="AI1118" s="18">
        <v>0</v>
      </c>
      <c r="AJ1118" s="18">
        <v>0</v>
      </c>
      <c r="AK1118" s="18">
        <v>88</v>
      </c>
      <c r="AL1118" s="18">
        <v>181.1881188118812</v>
      </c>
      <c r="AM1118" s="18">
        <v>355.78947368421052</v>
      </c>
      <c r="AN1118" s="18">
        <v>659.79381443298973</v>
      </c>
      <c r="AO1118" s="18">
        <v>504.50450450450444</v>
      </c>
      <c r="AP1118" s="18">
        <v>0</v>
      </c>
      <c r="AQ1118" s="18">
        <v>0</v>
      </c>
      <c r="AR1118" s="18">
        <v>0</v>
      </c>
      <c r="AS1118" s="18">
        <v>0</v>
      </c>
      <c r="AT1118" s="18">
        <v>0</v>
      </c>
      <c r="AU1118" s="18">
        <v>0</v>
      </c>
      <c r="AV1118" s="18">
        <v>0</v>
      </c>
      <c r="AW1118" s="18">
        <v>0</v>
      </c>
      <c r="AX1118" s="18">
        <v>0</v>
      </c>
      <c r="AY1118" s="18">
        <v>0</v>
      </c>
      <c r="AZ1118" s="18">
        <v>2079.8507462686566</v>
      </c>
      <c r="BA1118" s="18">
        <v>3272.3076923076924</v>
      </c>
      <c r="BB1118" s="18">
        <v>3805.5555555555557</v>
      </c>
      <c r="BC1118" s="18">
        <v>3922.1476510067114</v>
      </c>
      <c r="BD1118" s="18">
        <v>3444.5161290322599</v>
      </c>
      <c r="BE1118" s="25">
        <v>2484.7560975609758</v>
      </c>
      <c r="BF1118" s="18">
        <v>3334.9462365591398</v>
      </c>
      <c r="BG1118" s="18">
        <v>2979.1044776119406</v>
      </c>
      <c r="BH1118" s="118">
        <v>2399.1341991341992</v>
      </c>
      <c r="BI1118" s="118">
        <v>2221.2244897959181</v>
      </c>
      <c r="BJ1118" s="118">
        <v>2588</v>
      </c>
      <c r="BK1118" s="118">
        <v>3097</v>
      </c>
      <c r="BL1118" s="118">
        <v>3259</v>
      </c>
      <c r="BM1118" s="118">
        <v>3207</v>
      </c>
      <c r="BN1118" s="118">
        <f>BM1118-52</f>
        <v>3155</v>
      </c>
      <c r="BO1118" s="103"/>
      <c r="BP1118">
        <f t="shared" si="2903"/>
        <v>0</v>
      </c>
      <c r="BQ1118">
        <f t="shared" si="2903"/>
        <v>0</v>
      </c>
      <c r="BR1118">
        <f t="shared" si="2903"/>
        <v>0</v>
      </c>
      <c r="BS1118">
        <f t="shared" si="2903"/>
        <v>0</v>
      </c>
      <c r="BT1118">
        <f t="shared" si="2903"/>
        <v>0</v>
      </c>
      <c r="BU1118">
        <f t="shared" si="2903"/>
        <v>0</v>
      </c>
      <c r="BV1118">
        <f t="shared" si="2903"/>
        <v>0</v>
      </c>
      <c r="BW1118">
        <f t="shared" si="2903"/>
        <v>0</v>
      </c>
      <c r="BX1118">
        <f t="shared" si="2903"/>
        <v>0</v>
      </c>
      <c r="BY1118">
        <f t="shared" si="2903"/>
        <v>0</v>
      </c>
      <c r="BZ1118">
        <f t="shared" si="2904"/>
        <v>0</v>
      </c>
      <c r="CA1118">
        <f t="shared" si="2904"/>
        <v>0</v>
      </c>
      <c r="CB1118">
        <f t="shared" si="2904"/>
        <v>0</v>
      </c>
      <c r="CC1118">
        <f t="shared" si="2904"/>
        <v>0</v>
      </c>
      <c r="CD1118">
        <f t="shared" si="2904"/>
        <v>0</v>
      </c>
      <c r="CE1118">
        <f t="shared" si="2904"/>
        <v>0</v>
      </c>
      <c r="CF1118">
        <f t="shared" si="2904"/>
        <v>0</v>
      </c>
      <c r="CG1118">
        <f t="shared" si="2904"/>
        <v>0</v>
      </c>
      <c r="CH1118">
        <f t="shared" si="2904"/>
        <v>0</v>
      </c>
      <c r="CI1118">
        <f t="shared" si="2904"/>
        <v>0</v>
      </c>
      <c r="CJ1118">
        <f t="shared" si="2905"/>
        <v>0</v>
      </c>
      <c r="CK1118">
        <f t="shared" si="2905"/>
        <v>0</v>
      </c>
      <c r="CL1118">
        <f t="shared" si="2905"/>
        <v>0</v>
      </c>
      <c r="CM1118">
        <f t="shared" si="2905"/>
        <v>0</v>
      </c>
      <c r="CN1118">
        <f t="shared" si="2905"/>
        <v>0</v>
      </c>
      <c r="CO1118">
        <f t="shared" si="2905"/>
        <v>0</v>
      </c>
      <c r="CP1118">
        <f t="shared" si="2905"/>
        <v>0</v>
      </c>
      <c r="CQ1118">
        <f t="shared" si="2905"/>
        <v>0</v>
      </c>
      <c r="CR1118">
        <f t="shared" si="2905"/>
        <v>0</v>
      </c>
      <c r="CS1118">
        <f t="shared" si="2905"/>
        <v>0</v>
      </c>
      <c r="CT1118">
        <f t="shared" si="2906"/>
        <v>0</v>
      </c>
      <c r="CU1118">
        <f t="shared" si="2906"/>
        <v>0</v>
      </c>
      <c r="CV1118">
        <f t="shared" si="2906"/>
        <v>0</v>
      </c>
      <c r="CW1118">
        <f t="shared" si="2906"/>
        <v>0</v>
      </c>
      <c r="CX1118">
        <f t="shared" si="2906"/>
        <v>0</v>
      </c>
      <c r="CY1118">
        <f t="shared" si="2906"/>
        <v>0</v>
      </c>
      <c r="CZ1118">
        <f t="shared" si="2906"/>
        <v>0</v>
      </c>
      <c r="DA1118">
        <f t="shared" si="2906"/>
        <v>0</v>
      </c>
      <c r="DB1118">
        <f t="shared" si="2906"/>
        <v>0</v>
      </c>
      <c r="DC1118">
        <f t="shared" si="2906"/>
        <v>0</v>
      </c>
      <c r="DD1118">
        <f t="shared" si="2907"/>
        <v>0</v>
      </c>
      <c r="DE1118">
        <f t="shared" si="2907"/>
        <v>0</v>
      </c>
      <c r="DF1118">
        <f t="shared" si="2907"/>
        <v>0</v>
      </c>
      <c r="DG1118">
        <f t="shared" si="2907"/>
        <v>0</v>
      </c>
      <c r="DH1118">
        <f t="shared" si="2907"/>
        <v>0</v>
      </c>
      <c r="DI1118">
        <f t="shared" si="2907"/>
        <v>0</v>
      </c>
      <c r="DJ1118">
        <f t="shared" si="2907"/>
        <v>0</v>
      </c>
      <c r="DK1118">
        <f t="shared" si="2907"/>
        <v>0</v>
      </c>
      <c r="DL1118">
        <f t="shared" si="2907"/>
        <v>0</v>
      </c>
      <c r="DM1118">
        <f t="shared" si="2907"/>
        <v>0</v>
      </c>
      <c r="DN1118">
        <f t="shared" si="2908"/>
        <v>0</v>
      </c>
      <c r="DO1118">
        <f t="shared" si="2908"/>
        <v>0</v>
      </c>
      <c r="DP1118">
        <f t="shared" si="2908"/>
        <v>0</v>
      </c>
      <c r="DQ1118">
        <f t="shared" si="2908"/>
        <v>0</v>
      </c>
      <c r="DR1118">
        <f t="shared" si="2908"/>
        <v>0</v>
      </c>
      <c r="DS1118">
        <f t="shared" si="2908"/>
        <v>0</v>
      </c>
      <c r="DT1118">
        <f t="shared" si="2908"/>
        <v>0</v>
      </c>
      <c r="DU1118">
        <f t="shared" si="2908"/>
        <v>0</v>
      </c>
      <c r="DV1118">
        <f t="shared" si="2908"/>
        <v>0</v>
      </c>
      <c r="DW1118">
        <f t="shared" si="2908"/>
        <v>0</v>
      </c>
      <c r="DX1118">
        <f>IF($C1118&lt;&gt;"",IF(BL1118&gt;0,1,0),0)</f>
        <v>0</v>
      </c>
      <c r="DY1118">
        <f>IF($C1118&lt;&gt;"",IF(BM1118&gt;0,1,0),0)</f>
        <v>0</v>
      </c>
      <c r="DZ1118">
        <f>IF($C1118&lt;&gt;"",IF(BN1118&gt;0,1,0),0)</f>
        <v>0</v>
      </c>
    </row>
    <row r="1119" spans="1:130" ht="15.75">
      <c r="A1119" s="106" t="str">
        <f>IF(LEFT(B1122,1)&lt;&gt;"",IF(LEFT(B1122,1)&lt;&gt;" ",COUNT($A$66:A1115)+1,""),"")</f>
        <v/>
      </c>
      <c r="B1119" s="37"/>
      <c r="C1119" s="97"/>
      <c r="D1119" s="31"/>
      <c r="E1119" s="31"/>
      <c r="F1119" s="31"/>
      <c r="G1119" s="31"/>
      <c r="H1119" s="31"/>
      <c r="I1119" s="31"/>
      <c r="J1119" s="31"/>
      <c r="K1119" s="31"/>
      <c r="L1119" s="31"/>
      <c r="M1119" s="31"/>
      <c r="N1119" s="31"/>
      <c r="O1119" s="31"/>
      <c r="P1119" s="31"/>
      <c r="Q1119" s="31"/>
      <c r="R1119" s="31"/>
      <c r="S1119" s="31"/>
      <c r="T1119" s="31"/>
      <c r="U1119" s="31"/>
      <c r="V1119" s="31"/>
      <c r="W1119" s="31"/>
      <c r="X1119" s="31"/>
      <c r="Y1119" s="31"/>
      <c r="Z1119" s="31"/>
      <c r="AA1119" s="31"/>
      <c r="AB1119" s="31"/>
      <c r="AC1119" s="31"/>
      <c r="AD1119" s="31"/>
      <c r="AE1119" s="31"/>
      <c r="AF1119" s="31"/>
      <c r="AG1119" s="31"/>
      <c r="AH1119" s="31"/>
      <c r="AI1119" s="31"/>
      <c r="AJ1119" s="31"/>
      <c r="AK1119" s="31"/>
      <c r="AL1119" s="31"/>
      <c r="AM1119" s="31"/>
      <c r="AN1119" s="31"/>
      <c r="AO1119" s="31"/>
      <c r="AP1119" s="31"/>
      <c r="AQ1119" s="31"/>
      <c r="AR1119" s="31"/>
      <c r="AS1119" s="31"/>
      <c r="AT1119" s="31"/>
      <c r="AU1119" s="31"/>
      <c r="AV1119" s="31"/>
      <c r="AW1119" s="31"/>
      <c r="AX1119" s="31"/>
      <c r="AY1119" s="31"/>
      <c r="AZ1119" s="31"/>
      <c r="BA1119" s="31"/>
      <c r="BB1119" s="31"/>
      <c r="BC1119" s="31"/>
      <c r="BD1119" s="31"/>
      <c r="BE1119" s="57"/>
      <c r="BF1119" s="18"/>
      <c r="BG1119" s="31"/>
      <c r="BH1119" s="118"/>
      <c r="BI1119" s="2"/>
      <c r="BJ1119" s="2"/>
      <c r="BK1119" s="2"/>
      <c r="BL1119" s="4"/>
      <c r="BM1119" s="2"/>
      <c r="BN1119" s="2"/>
      <c r="BO1119" s="103"/>
    </row>
    <row r="1120" spans="1:130">
      <c r="A1120" s="105">
        <f>IF(LEFT(B1120,1)&lt;&gt;"",IF(LEFT(B1120,1)&lt;&gt;" ",COUNT($A$66:A1119)+1,""),"")</f>
        <v>145</v>
      </c>
      <c r="B1120" s="54" t="s">
        <v>148</v>
      </c>
      <c r="C1120" s="97">
        <v>3</v>
      </c>
      <c r="D1120" s="9">
        <f t="shared" ref="D1120:AI1120" si="2909">SUM(D1121:D1125)</f>
        <v>0</v>
      </c>
      <c r="E1120" s="9">
        <f t="shared" si="2909"/>
        <v>0</v>
      </c>
      <c r="F1120" s="9">
        <f t="shared" si="2909"/>
        <v>0</v>
      </c>
      <c r="G1120" s="9">
        <f t="shared" si="2909"/>
        <v>0</v>
      </c>
      <c r="H1120" s="9">
        <f t="shared" si="2909"/>
        <v>0</v>
      </c>
      <c r="I1120" s="9">
        <f t="shared" si="2909"/>
        <v>220</v>
      </c>
      <c r="J1120" s="9">
        <f t="shared" si="2909"/>
        <v>0</v>
      </c>
      <c r="K1120" s="9">
        <f t="shared" si="2909"/>
        <v>0</v>
      </c>
      <c r="L1120" s="9">
        <f t="shared" si="2909"/>
        <v>0</v>
      </c>
      <c r="M1120" s="9">
        <f t="shared" si="2909"/>
        <v>0</v>
      </c>
      <c r="N1120" s="9">
        <f t="shared" si="2909"/>
        <v>75</v>
      </c>
      <c r="O1120" s="9">
        <f t="shared" si="2909"/>
        <v>0.52</v>
      </c>
      <c r="P1120" s="9">
        <f t="shared" si="2909"/>
        <v>0</v>
      </c>
      <c r="Q1120" s="9">
        <f t="shared" si="2909"/>
        <v>0</v>
      </c>
      <c r="R1120" s="9">
        <f t="shared" si="2909"/>
        <v>0</v>
      </c>
      <c r="S1120" s="9">
        <f t="shared" si="2909"/>
        <v>0</v>
      </c>
      <c r="T1120" s="9">
        <f t="shared" si="2909"/>
        <v>0</v>
      </c>
      <c r="U1120" s="9">
        <f t="shared" si="2909"/>
        <v>0.21</v>
      </c>
      <c r="V1120" s="9">
        <f t="shared" si="2909"/>
        <v>3300.37</v>
      </c>
      <c r="W1120" s="9">
        <f t="shared" si="2909"/>
        <v>4064.45</v>
      </c>
      <c r="X1120" s="9">
        <f t="shared" si="2909"/>
        <v>3033.9500000000003</v>
      </c>
      <c r="Y1120" s="9">
        <f t="shared" si="2909"/>
        <v>130.34</v>
      </c>
      <c r="Z1120" s="9">
        <f t="shared" si="2909"/>
        <v>2925.41</v>
      </c>
      <c r="AA1120" s="9">
        <f t="shared" si="2909"/>
        <v>23.539999999999996</v>
      </c>
      <c r="AB1120" s="9">
        <f t="shared" si="2909"/>
        <v>21.529999999999998</v>
      </c>
      <c r="AC1120" s="9">
        <f t="shared" si="2909"/>
        <v>0</v>
      </c>
      <c r="AD1120" s="9">
        <f t="shared" si="2909"/>
        <v>0</v>
      </c>
      <c r="AE1120" s="9">
        <f t="shared" si="2909"/>
        <v>0</v>
      </c>
      <c r="AF1120" s="9">
        <f t="shared" si="2909"/>
        <v>0</v>
      </c>
      <c r="AG1120" s="9">
        <f t="shared" si="2909"/>
        <v>0</v>
      </c>
      <c r="AH1120" s="9">
        <f t="shared" si="2909"/>
        <v>0</v>
      </c>
      <c r="AI1120" s="9">
        <f t="shared" si="2909"/>
        <v>0</v>
      </c>
      <c r="AJ1120" s="9">
        <f t="shared" ref="AJ1120:BI1120" si="2910">SUM(AJ1121:AJ1125)</f>
        <v>0</v>
      </c>
      <c r="AK1120" s="9">
        <f t="shared" si="2910"/>
        <v>0</v>
      </c>
      <c r="AL1120" s="9">
        <f t="shared" si="2910"/>
        <v>0</v>
      </c>
      <c r="AM1120" s="9">
        <f t="shared" si="2910"/>
        <v>0</v>
      </c>
      <c r="AN1120" s="9">
        <f t="shared" si="2910"/>
        <v>0</v>
      </c>
      <c r="AO1120" s="9">
        <f t="shared" si="2910"/>
        <v>0</v>
      </c>
      <c r="AP1120" s="9">
        <f t="shared" si="2910"/>
        <v>0</v>
      </c>
      <c r="AQ1120" s="9">
        <f t="shared" si="2910"/>
        <v>48280</v>
      </c>
      <c r="AR1120" s="9">
        <f t="shared" si="2910"/>
        <v>0</v>
      </c>
      <c r="AS1120" s="9">
        <f t="shared" si="2910"/>
        <v>0</v>
      </c>
      <c r="AT1120" s="9">
        <f t="shared" si="2910"/>
        <v>0</v>
      </c>
      <c r="AU1120" s="9">
        <f t="shared" si="2910"/>
        <v>0</v>
      </c>
      <c r="AV1120" s="9">
        <f t="shared" si="2910"/>
        <v>0</v>
      </c>
      <c r="AW1120" s="9">
        <f t="shared" si="2910"/>
        <v>0</v>
      </c>
      <c r="AX1120" s="9">
        <f t="shared" si="2910"/>
        <v>0</v>
      </c>
      <c r="AY1120" s="9">
        <f t="shared" si="2910"/>
        <v>0</v>
      </c>
      <c r="AZ1120" s="9">
        <f t="shared" si="2910"/>
        <v>0</v>
      </c>
      <c r="BA1120" s="9">
        <f t="shared" si="2910"/>
        <v>0</v>
      </c>
      <c r="BB1120" s="9">
        <f t="shared" si="2910"/>
        <v>0</v>
      </c>
      <c r="BC1120" s="9">
        <f t="shared" si="2910"/>
        <v>13.6135669</v>
      </c>
      <c r="BD1120" s="9">
        <f t="shared" si="2910"/>
        <v>0</v>
      </c>
      <c r="BE1120" s="9">
        <f t="shared" si="2910"/>
        <v>0</v>
      </c>
      <c r="BF1120" s="9">
        <f t="shared" si="2910"/>
        <v>0</v>
      </c>
      <c r="BG1120" s="9">
        <f t="shared" si="2910"/>
        <v>0</v>
      </c>
      <c r="BH1120" s="9">
        <f t="shared" si="2910"/>
        <v>0</v>
      </c>
      <c r="BI1120" s="9">
        <f t="shared" si="2910"/>
        <v>563</v>
      </c>
      <c r="BJ1120" s="4">
        <v>0</v>
      </c>
      <c r="BK1120" s="4">
        <v>0</v>
      </c>
      <c r="BL1120" s="4">
        <v>0</v>
      </c>
      <c r="BM1120" s="4">
        <v>0</v>
      </c>
      <c r="BN1120" s="4">
        <v>0</v>
      </c>
      <c r="BO1120" s="103"/>
      <c r="BP1120">
        <f t="shared" ref="BP1120:CU1120" si="2911">IF($C1120&lt;&gt;"",IF(D1120&gt;0,1,0),0)</f>
        <v>0</v>
      </c>
      <c r="BQ1120">
        <f t="shared" si="2911"/>
        <v>0</v>
      </c>
      <c r="BR1120">
        <f t="shared" si="2911"/>
        <v>0</v>
      </c>
      <c r="BS1120">
        <f t="shared" si="2911"/>
        <v>0</v>
      </c>
      <c r="BT1120">
        <f t="shared" si="2911"/>
        <v>0</v>
      </c>
      <c r="BU1120">
        <f t="shared" si="2911"/>
        <v>1</v>
      </c>
      <c r="BV1120">
        <f t="shared" si="2911"/>
        <v>0</v>
      </c>
      <c r="BW1120">
        <f t="shared" si="2911"/>
        <v>0</v>
      </c>
      <c r="BX1120">
        <f t="shared" si="2911"/>
        <v>0</v>
      </c>
      <c r="BY1120">
        <f t="shared" si="2911"/>
        <v>0</v>
      </c>
      <c r="BZ1120">
        <f t="shared" si="2911"/>
        <v>1</v>
      </c>
      <c r="CA1120">
        <f t="shared" si="2911"/>
        <v>1</v>
      </c>
      <c r="CB1120">
        <f t="shared" si="2911"/>
        <v>0</v>
      </c>
      <c r="CC1120">
        <f t="shared" si="2911"/>
        <v>0</v>
      </c>
      <c r="CD1120">
        <f t="shared" si="2911"/>
        <v>0</v>
      </c>
      <c r="CE1120">
        <f t="shared" si="2911"/>
        <v>0</v>
      </c>
      <c r="CF1120">
        <f t="shared" si="2911"/>
        <v>0</v>
      </c>
      <c r="CG1120">
        <f t="shared" si="2911"/>
        <v>1</v>
      </c>
      <c r="CH1120">
        <f t="shared" si="2911"/>
        <v>1</v>
      </c>
      <c r="CI1120">
        <f t="shared" si="2911"/>
        <v>1</v>
      </c>
      <c r="CJ1120">
        <f t="shared" si="2911"/>
        <v>1</v>
      </c>
      <c r="CK1120">
        <f t="shared" si="2911"/>
        <v>1</v>
      </c>
      <c r="CL1120">
        <f t="shared" si="2911"/>
        <v>1</v>
      </c>
      <c r="CM1120">
        <f t="shared" si="2911"/>
        <v>1</v>
      </c>
      <c r="CN1120">
        <f t="shared" si="2911"/>
        <v>1</v>
      </c>
      <c r="CO1120">
        <f t="shared" si="2911"/>
        <v>0</v>
      </c>
      <c r="CP1120">
        <f t="shared" si="2911"/>
        <v>0</v>
      </c>
      <c r="CQ1120">
        <f t="shared" si="2911"/>
        <v>0</v>
      </c>
      <c r="CR1120">
        <f t="shared" si="2911"/>
        <v>0</v>
      </c>
      <c r="CS1120">
        <f t="shared" si="2911"/>
        <v>0</v>
      </c>
      <c r="CT1120">
        <f t="shared" si="2911"/>
        <v>0</v>
      </c>
      <c r="CU1120">
        <f t="shared" si="2911"/>
        <v>0</v>
      </c>
      <c r="CV1120">
        <f t="shared" ref="CV1120:DZ1120" si="2912">IF($C1120&lt;&gt;"",IF(AJ1120&gt;0,1,0),0)</f>
        <v>0</v>
      </c>
      <c r="CW1120">
        <f t="shared" si="2912"/>
        <v>0</v>
      </c>
      <c r="CX1120">
        <f t="shared" si="2912"/>
        <v>0</v>
      </c>
      <c r="CY1120">
        <f t="shared" si="2912"/>
        <v>0</v>
      </c>
      <c r="CZ1120">
        <f t="shared" si="2912"/>
        <v>0</v>
      </c>
      <c r="DA1120">
        <f t="shared" si="2912"/>
        <v>0</v>
      </c>
      <c r="DB1120">
        <f t="shared" si="2912"/>
        <v>0</v>
      </c>
      <c r="DC1120">
        <f t="shared" si="2912"/>
        <v>1</v>
      </c>
      <c r="DD1120">
        <f t="shared" si="2912"/>
        <v>0</v>
      </c>
      <c r="DE1120">
        <f t="shared" si="2912"/>
        <v>0</v>
      </c>
      <c r="DF1120">
        <f t="shared" si="2912"/>
        <v>0</v>
      </c>
      <c r="DG1120">
        <f t="shared" si="2912"/>
        <v>0</v>
      </c>
      <c r="DH1120">
        <f t="shared" si="2912"/>
        <v>0</v>
      </c>
      <c r="DI1120">
        <f t="shared" si="2912"/>
        <v>0</v>
      </c>
      <c r="DJ1120">
        <f t="shared" si="2912"/>
        <v>0</v>
      </c>
      <c r="DK1120">
        <f t="shared" si="2912"/>
        <v>0</v>
      </c>
      <c r="DL1120">
        <f t="shared" si="2912"/>
        <v>0</v>
      </c>
      <c r="DM1120">
        <f t="shared" si="2912"/>
        <v>0</v>
      </c>
      <c r="DN1120">
        <f t="shared" si="2912"/>
        <v>0</v>
      </c>
      <c r="DO1120">
        <f t="shared" si="2912"/>
        <v>1</v>
      </c>
      <c r="DP1120">
        <f t="shared" si="2912"/>
        <v>0</v>
      </c>
      <c r="DQ1120">
        <f t="shared" si="2912"/>
        <v>0</v>
      </c>
      <c r="DR1120">
        <f t="shared" si="2912"/>
        <v>0</v>
      </c>
      <c r="DS1120">
        <f t="shared" si="2912"/>
        <v>0</v>
      </c>
      <c r="DT1120">
        <f t="shared" si="2912"/>
        <v>0</v>
      </c>
      <c r="DU1120">
        <f t="shared" si="2912"/>
        <v>1</v>
      </c>
      <c r="DV1120">
        <f t="shared" si="2912"/>
        <v>0</v>
      </c>
      <c r="DW1120">
        <f t="shared" si="2912"/>
        <v>0</v>
      </c>
      <c r="DX1120">
        <f t="shared" si="2912"/>
        <v>0</v>
      </c>
      <c r="DY1120">
        <f t="shared" si="2912"/>
        <v>0</v>
      </c>
      <c r="DZ1120">
        <f t="shared" si="2912"/>
        <v>0</v>
      </c>
    </row>
    <row r="1121" spans="1:130">
      <c r="A1121" s="106"/>
      <c r="B1121" s="19" t="s">
        <v>2</v>
      </c>
      <c r="C1121" s="97"/>
      <c r="D1121" s="18">
        <v>0</v>
      </c>
      <c r="E1121" s="18">
        <v>0</v>
      </c>
      <c r="F1121" s="18">
        <v>0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18">
        <v>0</v>
      </c>
      <c r="N1121" s="18">
        <v>0</v>
      </c>
      <c r="O1121" s="18">
        <v>0</v>
      </c>
      <c r="P1121" s="18">
        <v>0</v>
      </c>
      <c r="Q1121" s="18">
        <v>0</v>
      </c>
      <c r="R1121" s="18">
        <v>0</v>
      </c>
      <c r="S1121" s="18">
        <v>0</v>
      </c>
      <c r="T1121" s="62">
        <v>0</v>
      </c>
      <c r="U1121" s="41" t="s">
        <v>16</v>
      </c>
      <c r="V1121" s="34">
        <v>1300</v>
      </c>
      <c r="W1121" s="34">
        <v>1200</v>
      </c>
      <c r="X1121" s="34">
        <v>3000</v>
      </c>
      <c r="Y1121" s="62">
        <v>0</v>
      </c>
      <c r="Z1121" s="62">
        <v>0</v>
      </c>
      <c r="AA1121" s="62">
        <v>0</v>
      </c>
      <c r="AB1121" s="62">
        <v>0</v>
      </c>
      <c r="AC1121" s="62">
        <v>0</v>
      </c>
      <c r="AD1121" s="62">
        <v>0</v>
      </c>
      <c r="AE1121" s="62">
        <v>0</v>
      </c>
      <c r="AF1121" s="62">
        <v>0</v>
      </c>
      <c r="AG1121" s="62">
        <v>0</v>
      </c>
      <c r="AH1121" s="62">
        <v>0</v>
      </c>
      <c r="AI1121" s="62">
        <v>0</v>
      </c>
      <c r="AJ1121" s="62">
        <v>0</v>
      </c>
      <c r="AK1121" s="62">
        <v>0</v>
      </c>
      <c r="AL1121" s="62">
        <v>0</v>
      </c>
      <c r="AM1121" s="62">
        <v>0</v>
      </c>
      <c r="AN1121" s="62">
        <v>0</v>
      </c>
      <c r="AO1121" s="62">
        <v>0</v>
      </c>
      <c r="AP1121" s="62">
        <v>0</v>
      </c>
      <c r="AQ1121" s="62">
        <v>0</v>
      </c>
      <c r="AR1121" s="62">
        <v>0</v>
      </c>
      <c r="AS1121" s="62">
        <v>0</v>
      </c>
      <c r="AT1121" s="62">
        <v>0</v>
      </c>
      <c r="AU1121" s="62">
        <v>0</v>
      </c>
      <c r="AV1121" s="62">
        <v>0</v>
      </c>
      <c r="AW1121" s="62">
        <v>0</v>
      </c>
      <c r="AX1121" s="62">
        <v>0</v>
      </c>
      <c r="AY1121" s="62">
        <v>0</v>
      </c>
      <c r="AZ1121" s="62">
        <v>0</v>
      </c>
      <c r="BA1121" s="62">
        <v>0</v>
      </c>
      <c r="BB1121" s="62">
        <v>0</v>
      </c>
      <c r="BC1121" s="62">
        <v>0</v>
      </c>
      <c r="BD1121" s="62">
        <v>0</v>
      </c>
      <c r="BE1121" s="62">
        <v>0</v>
      </c>
      <c r="BF1121" s="62">
        <v>0</v>
      </c>
      <c r="BG1121" s="62">
        <v>0</v>
      </c>
      <c r="BH1121" s="62">
        <v>0</v>
      </c>
      <c r="BI1121" s="62">
        <v>0</v>
      </c>
      <c r="BJ1121" s="118">
        <v>0</v>
      </c>
      <c r="BK1121" s="118">
        <v>0</v>
      </c>
      <c r="BL1121" s="118">
        <v>0</v>
      </c>
      <c r="BM1121" s="118">
        <v>0</v>
      </c>
      <c r="BN1121" s="118">
        <v>0</v>
      </c>
      <c r="BO1121" s="103"/>
      <c r="BP1121">
        <f t="shared" ref="BP1121:BY1125" si="2913">IF($C1121&lt;&gt;"",IF(D1121&gt;0,1,0),0)</f>
        <v>0</v>
      </c>
      <c r="BQ1121">
        <f t="shared" si="2913"/>
        <v>0</v>
      </c>
      <c r="BR1121">
        <f t="shared" si="2913"/>
        <v>0</v>
      </c>
      <c r="BS1121">
        <f t="shared" si="2913"/>
        <v>0</v>
      </c>
      <c r="BT1121">
        <f t="shared" si="2913"/>
        <v>0</v>
      </c>
      <c r="BU1121">
        <f t="shared" si="2913"/>
        <v>0</v>
      </c>
      <c r="BV1121">
        <f t="shared" si="2913"/>
        <v>0</v>
      </c>
      <c r="BW1121">
        <f t="shared" si="2913"/>
        <v>0</v>
      </c>
      <c r="BX1121">
        <f t="shared" si="2913"/>
        <v>0</v>
      </c>
      <c r="BY1121">
        <f t="shared" si="2913"/>
        <v>0</v>
      </c>
      <c r="BZ1121">
        <f t="shared" ref="BZ1121:CI1125" si="2914">IF($C1121&lt;&gt;"",IF(N1121&gt;0,1,0),0)</f>
        <v>0</v>
      </c>
      <c r="CA1121">
        <f t="shared" si="2914"/>
        <v>0</v>
      </c>
      <c r="CB1121">
        <f t="shared" si="2914"/>
        <v>0</v>
      </c>
      <c r="CC1121">
        <f t="shared" si="2914"/>
        <v>0</v>
      </c>
      <c r="CD1121">
        <f t="shared" si="2914"/>
        <v>0</v>
      </c>
      <c r="CE1121">
        <f t="shared" si="2914"/>
        <v>0</v>
      </c>
      <c r="CF1121">
        <f t="shared" si="2914"/>
        <v>0</v>
      </c>
      <c r="CG1121">
        <f t="shared" si="2914"/>
        <v>0</v>
      </c>
      <c r="CH1121">
        <f t="shared" si="2914"/>
        <v>0</v>
      </c>
      <c r="CI1121">
        <f t="shared" si="2914"/>
        <v>0</v>
      </c>
      <c r="CJ1121">
        <f t="shared" ref="CJ1121:CS1125" si="2915">IF($C1121&lt;&gt;"",IF(X1121&gt;0,1,0),0)</f>
        <v>0</v>
      </c>
      <c r="CK1121">
        <f t="shared" si="2915"/>
        <v>0</v>
      </c>
      <c r="CL1121">
        <f t="shared" si="2915"/>
        <v>0</v>
      </c>
      <c r="CM1121">
        <f t="shared" si="2915"/>
        <v>0</v>
      </c>
      <c r="CN1121">
        <f t="shared" si="2915"/>
        <v>0</v>
      </c>
      <c r="CO1121">
        <f t="shared" si="2915"/>
        <v>0</v>
      </c>
      <c r="CP1121">
        <f t="shared" si="2915"/>
        <v>0</v>
      </c>
      <c r="CQ1121">
        <f t="shared" si="2915"/>
        <v>0</v>
      </c>
      <c r="CR1121">
        <f t="shared" si="2915"/>
        <v>0</v>
      </c>
      <c r="CS1121">
        <f t="shared" si="2915"/>
        <v>0</v>
      </c>
      <c r="CT1121">
        <f t="shared" ref="CT1121:DC1125" si="2916">IF($C1121&lt;&gt;"",IF(AH1121&gt;0,1,0),0)</f>
        <v>0</v>
      </c>
      <c r="CU1121">
        <f t="shared" si="2916"/>
        <v>0</v>
      </c>
      <c r="CV1121">
        <f t="shared" si="2916"/>
        <v>0</v>
      </c>
      <c r="CW1121">
        <f t="shared" si="2916"/>
        <v>0</v>
      </c>
      <c r="CX1121">
        <f t="shared" si="2916"/>
        <v>0</v>
      </c>
      <c r="CY1121">
        <f t="shared" si="2916"/>
        <v>0</v>
      </c>
      <c r="CZ1121">
        <f t="shared" si="2916"/>
        <v>0</v>
      </c>
      <c r="DA1121">
        <f t="shared" si="2916"/>
        <v>0</v>
      </c>
      <c r="DB1121">
        <f t="shared" si="2916"/>
        <v>0</v>
      </c>
      <c r="DC1121">
        <f t="shared" si="2916"/>
        <v>0</v>
      </c>
      <c r="DD1121">
        <f t="shared" ref="DD1121:DM1125" si="2917">IF($C1121&lt;&gt;"",IF(AR1121&gt;0,1,0),0)</f>
        <v>0</v>
      </c>
      <c r="DE1121">
        <f t="shared" si="2917"/>
        <v>0</v>
      </c>
      <c r="DF1121">
        <f t="shared" si="2917"/>
        <v>0</v>
      </c>
      <c r="DG1121">
        <f t="shared" si="2917"/>
        <v>0</v>
      </c>
      <c r="DH1121">
        <f t="shared" si="2917"/>
        <v>0</v>
      </c>
      <c r="DI1121">
        <f t="shared" si="2917"/>
        <v>0</v>
      </c>
      <c r="DJ1121">
        <f t="shared" si="2917"/>
        <v>0</v>
      </c>
      <c r="DK1121">
        <f t="shared" si="2917"/>
        <v>0</v>
      </c>
      <c r="DL1121">
        <f t="shared" si="2917"/>
        <v>0</v>
      </c>
      <c r="DM1121">
        <f t="shared" si="2917"/>
        <v>0</v>
      </c>
      <c r="DN1121">
        <f t="shared" ref="DN1121:DW1125" si="2918">IF($C1121&lt;&gt;"",IF(BB1121&gt;0,1,0),0)</f>
        <v>0</v>
      </c>
      <c r="DO1121">
        <f t="shared" si="2918"/>
        <v>0</v>
      </c>
      <c r="DP1121">
        <f t="shared" si="2918"/>
        <v>0</v>
      </c>
      <c r="DQ1121">
        <f t="shared" si="2918"/>
        <v>0</v>
      </c>
      <c r="DR1121">
        <f t="shared" si="2918"/>
        <v>0</v>
      </c>
      <c r="DS1121">
        <f t="shared" si="2918"/>
        <v>0</v>
      </c>
      <c r="DT1121">
        <f t="shared" si="2918"/>
        <v>0</v>
      </c>
      <c r="DU1121">
        <f t="shared" si="2918"/>
        <v>0</v>
      </c>
      <c r="DV1121">
        <f t="shared" si="2918"/>
        <v>0</v>
      </c>
      <c r="DW1121">
        <f t="shared" si="2918"/>
        <v>0</v>
      </c>
      <c r="DX1121">
        <f t="shared" ref="DX1121:DZ1125" si="2919">IF($C1121&lt;&gt;"",IF(BL1120&gt;0,1,0),0)</f>
        <v>0</v>
      </c>
      <c r="DY1121">
        <f t="shared" si="2919"/>
        <v>0</v>
      </c>
      <c r="DZ1121">
        <f t="shared" si="2919"/>
        <v>0</v>
      </c>
    </row>
    <row r="1122" spans="1:130">
      <c r="A1122" s="106" t="str">
        <f>IF(LEFT(B1123,1)&lt;&gt;"",IF(LEFT(B1123,1)&lt;&gt;" ",COUNT($A$66:A1119)+1,""),"")</f>
        <v/>
      </c>
      <c r="B1122" s="59" t="s">
        <v>3</v>
      </c>
      <c r="C1122" s="97"/>
      <c r="D1122" s="18">
        <v>0</v>
      </c>
      <c r="E1122" s="18">
        <v>0</v>
      </c>
      <c r="F1122" s="18">
        <v>0</v>
      </c>
      <c r="G1122" s="18">
        <v>0</v>
      </c>
      <c r="H1122" s="18">
        <v>0</v>
      </c>
      <c r="I1122" s="18">
        <v>220</v>
      </c>
      <c r="J1122" s="18">
        <v>0</v>
      </c>
      <c r="K1122" s="18">
        <v>0</v>
      </c>
      <c r="L1122" s="18">
        <v>0</v>
      </c>
      <c r="M1122" s="18">
        <v>0</v>
      </c>
      <c r="N1122" s="18">
        <v>75</v>
      </c>
      <c r="O1122" s="18">
        <v>0.52</v>
      </c>
      <c r="P1122" s="18">
        <v>0</v>
      </c>
      <c r="Q1122" s="18">
        <v>0</v>
      </c>
      <c r="R1122" s="18">
        <v>0</v>
      </c>
      <c r="S1122" s="18">
        <v>0</v>
      </c>
      <c r="T1122" s="18">
        <v>0</v>
      </c>
      <c r="U1122" s="18">
        <v>0.21</v>
      </c>
      <c r="V1122" s="18">
        <v>0.27</v>
      </c>
      <c r="W1122" s="18">
        <v>104.44999999999999</v>
      </c>
      <c r="X1122" s="18">
        <v>32.549999999999997</v>
      </c>
      <c r="Y1122" s="18">
        <v>26.94</v>
      </c>
      <c r="Z1122" s="18">
        <v>25.41</v>
      </c>
      <c r="AA1122" s="18">
        <v>23.339999999999996</v>
      </c>
      <c r="AB1122" s="18">
        <v>21.13</v>
      </c>
      <c r="AC1122" s="18">
        <v>0</v>
      </c>
      <c r="AD1122" s="18">
        <v>0</v>
      </c>
      <c r="AE1122" s="18">
        <v>0</v>
      </c>
      <c r="AF1122" s="18">
        <v>0</v>
      </c>
      <c r="AG1122" s="18">
        <v>0</v>
      </c>
      <c r="AH1122" s="18">
        <v>0</v>
      </c>
      <c r="AI1122" s="18">
        <v>0</v>
      </c>
      <c r="AJ1122" s="18">
        <v>0</v>
      </c>
      <c r="AK1122" s="18">
        <v>0</v>
      </c>
      <c r="AL1122" s="18">
        <v>0</v>
      </c>
      <c r="AM1122" s="18">
        <v>0</v>
      </c>
      <c r="AN1122" s="18">
        <v>0</v>
      </c>
      <c r="AO1122" s="18">
        <v>0</v>
      </c>
      <c r="AP1122" s="18">
        <v>0</v>
      </c>
      <c r="AQ1122" s="18">
        <v>0</v>
      </c>
      <c r="AR1122" s="18">
        <v>0</v>
      </c>
      <c r="AS1122" s="18">
        <v>0</v>
      </c>
      <c r="AT1122" s="18">
        <v>0</v>
      </c>
      <c r="AU1122" s="20">
        <v>0</v>
      </c>
      <c r="AV1122" s="18">
        <v>0</v>
      </c>
      <c r="AW1122" s="18">
        <v>0</v>
      </c>
      <c r="AX1122" s="18">
        <v>0</v>
      </c>
      <c r="AY1122" s="18">
        <v>0</v>
      </c>
      <c r="AZ1122" s="18">
        <v>0</v>
      </c>
      <c r="BA1122" s="18">
        <v>0</v>
      </c>
      <c r="BB1122" s="18">
        <v>0</v>
      </c>
      <c r="BC1122" s="18">
        <v>13.6135669</v>
      </c>
      <c r="BD1122" s="18">
        <v>0</v>
      </c>
      <c r="BE1122" s="25">
        <v>0</v>
      </c>
      <c r="BF1122" s="18">
        <v>0</v>
      </c>
      <c r="BG1122" s="18">
        <v>0</v>
      </c>
      <c r="BH1122" s="18">
        <v>0</v>
      </c>
      <c r="BI1122" s="18">
        <v>563</v>
      </c>
      <c r="BJ1122" s="118">
        <v>0</v>
      </c>
      <c r="BK1122" s="118">
        <v>0</v>
      </c>
      <c r="BL1122" s="107">
        <v>0.13</v>
      </c>
      <c r="BM1122" s="118">
        <v>0</v>
      </c>
      <c r="BN1122" s="118">
        <v>0</v>
      </c>
      <c r="BO1122" s="103"/>
      <c r="BP1122">
        <f t="shared" si="2913"/>
        <v>0</v>
      </c>
      <c r="BQ1122">
        <f t="shared" si="2913"/>
        <v>0</v>
      </c>
      <c r="BR1122">
        <f t="shared" si="2913"/>
        <v>0</v>
      </c>
      <c r="BS1122">
        <f t="shared" si="2913"/>
        <v>0</v>
      </c>
      <c r="BT1122">
        <f t="shared" si="2913"/>
        <v>0</v>
      </c>
      <c r="BU1122">
        <f t="shared" si="2913"/>
        <v>0</v>
      </c>
      <c r="BV1122">
        <f t="shared" si="2913"/>
        <v>0</v>
      </c>
      <c r="BW1122">
        <f t="shared" si="2913"/>
        <v>0</v>
      </c>
      <c r="BX1122">
        <f t="shared" si="2913"/>
        <v>0</v>
      </c>
      <c r="BY1122">
        <f t="shared" si="2913"/>
        <v>0</v>
      </c>
      <c r="BZ1122">
        <f t="shared" si="2914"/>
        <v>0</v>
      </c>
      <c r="CA1122">
        <f t="shared" si="2914"/>
        <v>0</v>
      </c>
      <c r="CB1122">
        <f t="shared" si="2914"/>
        <v>0</v>
      </c>
      <c r="CC1122">
        <f t="shared" si="2914"/>
        <v>0</v>
      </c>
      <c r="CD1122">
        <f t="shared" si="2914"/>
        <v>0</v>
      </c>
      <c r="CE1122">
        <f t="shared" si="2914"/>
        <v>0</v>
      </c>
      <c r="CF1122">
        <f t="shared" si="2914"/>
        <v>0</v>
      </c>
      <c r="CG1122">
        <f t="shared" si="2914"/>
        <v>0</v>
      </c>
      <c r="CH1122">
        <f t="shared" si="2914"/>
        <v>0</v>
      </c>
      <c r="CI1122">
        <f t="shared" si="2914"/>
        <v>0</v>
      </c>
      <c r="CJ1122">
        <f t="shared" si="2915"/>
        <v>0</v>
      </c>
      <c r="CK1122">
        <f t="shared" si="2915"/>
        <v>0</v>
      </c>
      <c r="CL1122">
        <f t="shared" si="2915"/>
        <v>0</v>
      </c>
      <c r="CM1122">
        <f t="shared" si="2915"/>
        <v>0</v>
      </c>
      <c r="CN1122">
        <f t="shared" si="2915"/>
        <v>0</v>
      </c>
      <c r="CO1122">
        <f t="shared" si="2915"/>
        <v>0</v>
      </c>
      <c r="CP1122">
        <f t="shared" si="2915"/>
        <v>0</v>
      </c>
      <c r="CQ1122">
        <f t="shared" si="2915"/>
        <v>0</v>
      </c>
      <c r="CR1122">
        <f t="shared" si="2915"/>
        <v>0</v>
      </c>
      <c r="CS1122">
        <f t="shared" si="2915"/>
        <v>0</v>
      </c>
      <c r="CT1122">
        <f t="shared" si="2916"/>
        <v>0</v>
      </c>
      <c r="CU1122">
        <f t="shared" si="2916"/>
        <v>0</v>
      </c>
      <c r="CV1122">
        <f t="shared" si="2916"/>
        <v>0</v>
      </c>
      <c r="CW1122">
        <f t="shared" si="2916"/>
        <v>0</v>
      </c>
      <c r="CX1122">
        <f t="shared" si="2916"/>
        <v>0</v>
      </c>
      <c r="CY1122">
        <f t="shared" si="2916"/>
        <v>0</v>
      </c>
      <c r="CZ1122">
        <f t="shared" si="2916"/>
        <v>0</v>
      </c>
      <c r="DA1122">
        <f t="shared" si="2916"/>
        <v>0</v>
      </c>
      <c r="DB1122">
        <f t="shared" si="2916"/>
        <v>0</v>
      </c>
      <c r="DC1122">
        <f t="shared" si="2916"/>
        <v>0</v>
      </c>
      <c r="DD1122">
        <f t="shared" si="2917"/>
        <v>0</v>
      </c>
      <c r="DE1122">
        <f t="shared" si="2917"/>
        <v>0</v>
      </c>
      <c r="DF1122">
        <f t="shared" si="2917"/>
        <v>0</v>
      </c>
      <c r="DG1122">
        <f t="shared" si="2917"/>
        <v>0</v>
      </c>
      <c r="DH1122">
        <f t="shared" si="2917"/>
        <v>0</v>
      </c>
      <c r="DI1122">
        <f t="shared" si="2917"/>
        <v>0</v>
      </c>
      <c r="DJ1122">
        <f t="shared" si="2917"/>
        <v>0</v>
      </c>
      <c r="DK1122">
        <f t="shared" si="2917"/>
        <v>0</v>
      </c>
      <c r="DL1122">
        <f t="shared" si="2917"/>
        <v>0</v>
      </c>
      <c r="DM1122">
        <f t="shared" si="2917"/>
        <v>0</v>
      </c>
      <c r="DN1122">
        <f t="shared" si="2918"/>
        <v>0</v>
      </c>
      <c r="DO1122">
        <f t="shared" si="2918"/>
        <v>0</v>
      </c>
      <c r="DP1122">
        <f t="shared" si="2918"/>
        <v>0</v>
      </c>
      <c r="DQ1122">
        <f t="shared" si="2918"/>
        <v>0</v>
      </c>
      <c r="DR1122">
        <f t="shared" si="2918"/>
        <v>0</v>
      </c>
      <c r="DS1122">
        <f t="shared" si="2918"/>
        <v>0</v>
      </c>
      <c r="DT1122">
        <f t="shared" si="2918"/>
        <v>0</v>
      </c>
      <c r="DU1122">
        <f t="shared" si="2918"/>
        <v>0</v>
      </c>
      <c r="DV1122">
        <f t="shared" si="2918"/>
        <v>0</v>
      </c>
      <c r="DW1122">
        <f t="shared" si="2918"/>
        <v>0</v>
      </c>
      <c r="DX1122">
        <f t="shared" si="2919"/>
        <v>0</v>
      </c>
      <c r="DY1122">
        <f t="shared" si="2919"/>
        <v>0</v>
      </c>
      <c r="DZ1122">
        <f t="shared" si="2919"/>
        <v>0</v>
      </c>
    </row>
    <row r="1123" spans="1:130">
      <c r="A1123" s="106"/>
      <c r="B1123" s="19" t="s">
        <v>18</v>
      </c>
      <c r="C1123" s="97"/>
      <c r="D1123" s="18">
        <v>0</v>
      </c>
      <c r="E1123" s="18">
        <v>0</v>
      </c>
      <c r="F1123" s="18">
        <v>0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18">
        <v>0</v>
      </c>
      <c r="N1123" s="18">
        <v>0</v>
      </c>
      <c r="O1123" s="18">
        <v>0</v>
      </c>
      <c r="P1123" s="18">
        <v>0</v>
      </c>
      <c r="Q1123" s="18">
        <v>0</v>
      </c>
      <c r="R1123" s="18">
        <v>0</v>
      </c>
      <c r="S1123" s="18">
        <v>0</v>
      </c>
      <c r="T1123" s="41" t="s">
        <v>16</v>
      </c>
      <c r="U1123" s="41" t="s">
        <v>16</v>
      </c>
      <c r="V1123" s="18">
        <v>2000</v>
      </c>
      <c r="W1123" s="18">
        <v>2760</v>
      </c>
      <c r="X1123" s="18">
        <v>0</v>
      </c>
      <c r="Y1123" s="18">
        <v>100</v>
      </c>
      <c r="Z1123" s="18">
        <v>2900</v>
      </c>
      <c r="AA1123" s="18">
        <v>0</v>
      </c>
      <c r="AB1123" s="18">
        <v>0</v>
      </c>
      <c r="AC1123" s="18">
        <v>0</v>
      </c>
      <c r="AD1123" s="18">
        <v>0</v>
      </c>
      <c r="AE1123" s="18">
        <v>0</v>
      </c>
      <c r="AF1123" s="18">
        <v>0</v>
      </c>
      <c r="AG1123" s="18">
        <v>0</v>
      </c>
      <c r="AH1123" s="18">
        <v>0</v>
      </c>
      <c r="AI1123" s="18">
        <v>0</v>
      </c>
      <c r="AJ1123" s="18">
        <v>0</v>
      </c>
      <c r="AK1123" s="18">
        <v>0</v>
      </c>
      <c r="AL1123" s="18">
        <v>0</v>
      </c>
      <c r="AM1123" s="18">
        <v>0</v>
      </c>
      <c r="AN1123" s="18">
        <v>0</v>
      </c>
      <c r="AO1123" s="18">
        <v>0</v>
      </c>
      <c r="AP1123" s="18">
        <v>0</v>
      </c>
      <c r="AQ1123" s="18">
        <v>0</v>
      </c>
      <c r="AR1123" s="18">
        <v>0</v>
      </c>
      <c r="AS1123" s="18">
        <v>0</v>
      </c>
      <c r="AT1123" s="18">
        <v>0</v>
      </c>
      <c r="AU1123" s="18">
        <v>0</v>
      </c>
      <c r="AV1123" s="18">
        <v>0</v>
      </c>
      <c r="AW1123" s="18">
        <v>0</v>
      </c>
      <c r="AX1123" s="18">
        <v>0</v>
      </c>
      <c r="AY1123" s="18">
        <v>0</v>
      </c>
      <c r="AZ1123" s="18">
        <v>0</v>
      </c>
      <c r="BA1123" s="18">
        <v>0</v>
      </c>
      <c r="BB1123" s="18">
        <v>0</v>
      </c>
      <c r="BC1123" s="18">
        <v>0</v>
      </c>
      <c r="BD1123" s="18">
        <v>0</v>
      </c>
      <c r="BE1123" s="25">
        <v>0</v>
      </c>
      <c r="BF1123" s="18">
        <v>0</v>
      </c>
      <c r="BG1123" s="18">
        <v>0</v>
      </c>
      <c r="BH1123" s="18">
        <v>0</v>
      </c>
      <c r="BI1123" s="18">
        <v>0</v>
      </c>
      <c r="BJ1123" s="118">
        <v>0</v>
      </c>
      <c r="BK1123" s="118">
        <v>0</v>
      </c>
      <c r="BL1123" s="118">
        <v>0</v>
      </c>
      <c r="BM1123" s="118">
        <v>0</v>
      </c>
      <c r="BN1123" s="118">
        <v>0</v>
      </c>
      <c r="BO1123" s="103"/>
      <c r="BP1123">
        <f t="shared" si="2913"/>
        <v>0</v>
      </c>
      <c r="BQ1123">
        <f t="shared" si="2913"/>
        <v>0</v>
      </c>
      <c r="BR1123">
        <f t="shared" si="2913"/>
        <v>0</v>
      </c>
      <c r="BS1123">
        <f t="shared" si="2913"/>
        <v>0</v>
      </c>
      <c r="BT1123">
        <f t="shared" si="2913"/>
        <v>0</v>
      </c>
      <c r="BU1123">
        <f t="shared" si="2913"/>
        <v>0</v>
      </c>
      <c r="BV1123">
        <f t="shared" si="2913"/>
        <v>0</v>
      </c>
      <c r="BW1123">
        <f t="shared" si="2913"/>
        <v>0</v>
      </c>
      <c r="BX1123">
        <f t="shared" si="2913"/>
        <v>0</v>
      </c>
      <c r="BY1123">
        <f t="shared" si="2913"/>
        <v>0</v>
      </c>
      <c r="BZ1123">
        <f t="shared" si="2914"/>
        <v>0</v>
      </c>
      <c r="CA1123">
        <f t="shared" si="2914"/>
        <v>0</v>
      </c>
      <c r="CB1123">
        <f t="shared" si="2914"/>
        <v>0</v>
      </c>
      <c r="CC1123">
        <f t="shared" si="2914"/>
        <v>0</v>
      </c>
      <c r="CD1123">
        <f t="shared" si="2914"/>
        <v>0</v>
      </c>
      <c r="CE1123">
        <f t="shared" si="2914"/>
        <v>0</v>
      </c>
      <c r="CF1123">
        <f t="shared" si="2914"/>
        <v>0</v>
      </c>
      <c r="CG1123">
        <f t="shared" si="2914"/>
        <v>0</v>
      </c>
      <c r="CH1123">
        <f t="shared" si="2914"/>
        <v>0</v>
      </c>
      <c r="CI1123">
        <f t="shared" si="2914"/>
        <v>0</v>
      </c>
      <c r="CJ1123">
        <f t="shared" si="2915"/>
        <v>0</v>
      </c>
      <c r="CK1123">
        <f t="shared" si="2915"/>
        <v>0</v>
      </c>
      <c r="CL1123">
        <f t="shared" si="2915"/>
        <v>0</v>
      </c>
      <c r="CM1123">
        <f t="shared" si="2915"/>
        <v>0</v>
      </c>
      <c r="CN1123">
        <f t="shared" si="2915"/>
        <v>0</v>
      </c>
      <c r="CO1123">
        <f t="shared" si="2915"/>
        <v>0</v>
      </c>
      <c r="CP1123">
        <f t="shared" si="2915"/>
        <v>0</v>
      </c>
      <c r="CQ1123">
        <f t="shared" si="2915"/>
        <v>0</v>
      </c>
      <c r="CR1123">
        <f t="shared" si="2915"/>
        <v>0</v>
      </c>
      <c r="CS1123">
        <f t="shared" si="2915"/>
        <v>0</v>
      </c>
      <c r="CT1123">
        <f t="shared" si="2916"/>
        <v>0</v>
      </c>
      <c r="CU1123">
        <f t="shared" si="2916"/>
        <v>0</v>
      </c>
      <c r="CV1123">
        <f t="shared" si="2916"/>
        <v>0</v>
      </c>
      <c r="CW1123">
        <f t="shared" si="2916"/>
        <v>0</v>
      </c>
      <c r="CX1123">
        <f t="shared" si="2916"/>
        <v>0</v>
      </c>
      <c r="CY1123">
        <f t="shared" si="2916"/>
        <v>0</v>
      </c>
      <c r="CZ1123">
        <f t="shared" si="2916"/>
        <v>0</v>
      </c>
      <c r="DA1123">
        <f t="shared" si="2916"/>
        <v>0</v>
      </c>
      <c r="DB1123">
        <f t="shared" si="2916"/>
        <v>0</v>
      </c>
      <c r="DC1123">
        <f t="shared" si="2916"/>
        <v>0</v>
      </c>
      <c r="DD1123">
        <f t="shared" si="2917"/>
        <v>0</v>
      </c>
      <c r="DE1123">
        <f t="shared" si="2917"/>
        <v>0</v>
      </c>
      <c r="DF1123">
        <f t="shared" si="2917"/>
        <v>0</v>
      </c>
      <c r="DG1123">
        <f t="shared" si="2917"/>
        <v>0</v>
      </c>
      <c r="DH1123">
        <f t="shared" si="2917"/>
        <v>0</v>
      </c>
      <c r="DI1123">
        <f t="shared" si="2917"/>
        <v>0</v>
      </c>
      <c r="DJ1123">
        <f t="shared" si="2917"/>
        <v>0</v>
      </c>
      <c r="DK1123">
        <f t="shared" si="2917"/>
        <v>0</v>
      </c>
      <c r="DL1123">
        <f t="shared" si="2917"/>
        <v>0</v>
      </c>
      <c r="DM1123">
        <f t="shared" si="2917"/>
        <v>0</v>
      </c>
      <c r="DN1123">
        <f t="shared" si="2918"/>
        <v>0</v>
      </c>
      <c r="DO1123">
        <f t="shared" si="2918"/>
        <v>0</v>
      </c>
      <c r="DP1123">
        <f t="shared" si="2918"/>
        <v>0</v>
      </c>
      <c r="DQ1123">
        <f t="shared" si="2918"/>
        <v>0</v>
      </c>
      <c r="DR1123">
        <f t="shared" si="2918"/>
        <v>0</v>
      </c>
      <c r="DS1123">
        <f t="shared" si="2918"/>
        <v>0</v>
      </c>
      <c r="DT1123">
        <f t="shared" si="2918"/>
        <v>0</v>
      </c>
      <c r="DU1123">
        <f t="shared" si="2918"/>
        <v>0</v>
      </c>
      <c r="DV1123">
        <f t="shared" si="2918"/>
        <v>0</v>
      </c>
      <c r="DW1123">
        <f t="shared" si="2918"/>
        <v>0</v>
      </c>
      <c r="DX1123">
        <f t="shared" si="2919"/>
        <v>0</v>
      </c>
      <c r="DY1123">
        <f t="shared" si="2919"/>
        <v>0</v>
      </c>
      <c r="DZ1123">
        <f t="shared" si="2919"/>
        <v>0</v>
      </c>
    </row>
    <row r="1124" spans="1:130">
      <c r="A1124" s="106"/>
      <c r="B1124" s="19" t="s">
        <v>205</v>
      </c>
      <c r="C1124" s="97"/>
      <c r="D1124" s="18">
        <v>0</v>
      </c>
      <c r="E1124" s="18">
        <v>0</v>
      </c>
      <c r="F1124" s="18">
        <v>0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18">
        <v>0</v>
      </c>
      <c r="N1124" s="18">
        <v>0</v>
      </c>
      <c r="O1124" s="18">
        <v>0</v>
      </c>
      <c r="P1124" s="18">
        <v>0</v>
      </c>
      <c r="Q1124" s="18">
        <v>0</v>
      </c>
      <c r="R1124" s="18">
        <v>0</v>
      </c>
      <c r="S1124" s="18">
        <v>0</v>
      </c>
      <c r="T1124" s="18">
        <v>0</v>
      </c>
      <c r="U1124" s="18">
        <v>0</v>
      </c>
      <c r="V1124" s="18">
        <v>0.1</v>
      </c>
      <c r="W1124" s="18">
        <v>0</v>
      </c>
      <c r="X1124" s="18">
        <v>1.4</v>
      </c>
      <c r="Y1124" s="18">
        <v>3.4</v>
      </c>
      <c r="Z1124" s="18">
        <v>0</v>
      </c>
      <c r="AA1124" s="18">
        <v>0.2</v>
      </c>
      <c r="AB1124" s="18">
        <v>0.4</v>
      </c>
      <c r="AC1124" s="18">
        <v>0</v>
      </c>
      <c r="AD1124" s="18">
        <v>0</v>
      </c>
      <c r="AE1124" s="18">
        <v>0</v>
      </c>
      <c r="AF1124" s="18">
        <v>0</v>
      </c>
      <c r="AG1124" s="18">
        <v>0</v>
      </c>
      <c r="AH1124" s="18">
        <v>0</v>
      </c>
      <c r="AI1124" s="18">
        <v>0</v>
      </c>
      <c r="AJ1124" s="18">
        <v>0</v>
      </c>
      <c r="AK1124" s="18">
        <v>0</v>
      </c>
      <c r="AL1124" s="18">
        <v>0</v>
      </c>
      <c r="AM1124" s="18">
        <v>0</v>
      </c>
      <c r="AN1124" s="18">
        <v>0</v>
      </c>
      <c r="AO1124" s="18">
        <v>0</v>
      </c>
      <c r="AP1124" s="18">
        <v>0</v>
      </c>
      <c r="AQ1124" s="18">
        <v>0</v>
      </c>
      <c r="AR1124" s="18">
        <v>0</v>
      </c>
      <c r="AS1124" s="18">
        <v>0</v>
      </c>
      <c r="AT1124" s="18">
        <v>0</v>
      </c>
      <c r="AU1124" s="20">
        <v>0</v>
      </c>
      <c r="AV1124" s="18">
        <v>0</v>
      </c>
      <c r="AW1124" s="18">
        <v>0</v>
      </c>
      <c r="AX1124" s="18">
        <v>0</v>
      </c>
      <c r="AY1124" s="18">
        <v>0</v>
      </c>
      <c r="AZ1124" s="18">
        <v>0</v>
      </c>
      <c r="BA1124" s="18">
        <v>0</v>
      </c>
      <c r="BB1124" s="18">
        <v>0</v>
      </c>
      <c r="BC1124" s="18">
        <v>0</v>
      </c>
      <c r="BD1124" s="18">
        <v>0</v>
      </c>
      <c r="BE1124" s="25">
        <v>0</v>
      </c>
      <c r="BF1124" s="18">
        <v>0</v>
      </c>
      <c r="BG1124" s="18">
        <v>0</v>
      </c>
      <c r="BH1124" s="18">
        <v>0</v>
      </c>
      <c r="BI1124" s="18">
        <v>0</v>
      </c>
      <c r="BJ1124" s="118">
        <v>0</v>
      </c>
      <c r="BK1124" s="118">
        <v>0</v>
      </c>
      <c r="BL1124" s="118">
        <v>0</v>
      </c>
      <c r="BM1124" s="118">
        <v>0</v>
      </c>
      <c r="BN1124" s="118">
        <v>0</v>
      </c>
      <c r="BO1124" s="103"/>
      <c r="BP1124">
        <f t="shared" si="2913"/>
        <v>0</v>
      </c>
      <c r="BQ1124">
        <f t="shared" si="2913"/>
        <v>0</v>
      </c>
      <c r="BR1124">
        <f t="shared" si="2913"/>
        <v>0</v>
      </c>
      <c r="BS1124">
        <f t="shared" si="2913"/>
        <v>0</v>
      </c>
      <c r="BT1124">
        <f t="shared" si="2913"/>
        <v>0</v>
      </c>
      <c r="BU1124">
        <f t="shared" si="2913"/>
        <v>0</v>
      </c>
      <c r="BV1124">
        <f t="shared" si="2913"/>
        <v>0</v>
      </c>
      <c r="BW1124">
        <f t="shared" si="2913"/>
        <v>0</v>
      </c>
      <c r="BX1124">
        <f t="shared" si="2913"/>
        <v>0</v>
      </c>
      <c r="BY1124">
        <f t="shared" si="2913"/>
        <v>0</v>
      </c>
      <c r="BZ1124">
        <f t="shared" si="2914"/>
        <v>0</v>
      </c>
      <c r="CA1124">
        <f t="shared" si="2914"/>
        <v>0</v>
      </c>
      <c r="CB1124">
        <f t="shared" si="2914"/>
        <v>0</v>
      </c>
      <c r="CC1124">
        <f t="shared" si="2914"/>
        <v>0</v>
      </c>
      <c r="CD1124">
        <f t="shared" si="2914"/>
        <v>0</v>
      </c>
      <c r="CE1124">
        <f t="shared" si="2914"/>
        <v>0</v>
      </c>
      <c r="CF1124">
        <f t="shared" si="2914"/>
        <v>0</v>
      </c>
      <c r="CG1124">
        <f t="shared" si="2914"/>
        <v>0</v>
      </c>
      <c r="CH1124">
        <f t="shared" si="2914"/>
        <v>0</v>
      </c>
      <c r="CI1124">
        <f t="shared" si="2914"/>
        <v>0</v>
      </c>
      <c r="CJ1124">
        <f t="shared" si="2915"/>
        <v>0</v>
      </c>
      <c r="CK1124">
        <f t="shared" si="2915"/>
        <v>0</v>
      </c>
      <c r="CL1124">
        <f t="shared" si="2915"/>
        <v>0</v>
      </c>
      <c r="CM1124">
        <f t="shared" si="2915"/>
        <v>0</v>
      </c>
      <c r="CN1124">
        <f t="shared" si="2915"/>
        <v>0</v>
      </c>
      <c r="CO1124">
        <f t="shared" si="2915"/>
        <v>0</v>
      </c>
      <c r="CP1124">
        <f t="shared" si="2915"/>
        <v>0</v>
      </c>
      <c r="CQ1124">
        <f t="shared" si="2915"/>
        <v>0</v>
      </c>
      <c r="CR1124">
        <f t="shared" si="2915"/>
        <v>0</v>
      </c>
      <c r="CS1124">
        <f t="shared" si="2915"/>
        <v>0</v>
      </c>
      <c r="CT1124">
        <f t="shared" si="2916"/>
        <v>0</v>
      </c>
      <c r="CU1124">
        <f t="shared" si="2916"/>
        <v>0</v>
      </c>
      <c r="CV1124">
        <f t="shared" si="2916"/>
        <v>0</v>
      </c>
      <c r="CW1124">
        <f t="shared" si="2916"/>
        <v>0</v>
      </c>
      <c r="CX1124">
        <f t="shared" si="2916"/>
        <v>0</v>
      </c>
      <c r="CY1124">
        <f t="shared" si="2916"/>
        <v>0</v>
      </c>
      <c r="CZ1124">
        <f t="shared" si="2916"/>
        <v>0</v>
      </c>
      <c r="DA1124">
        <f t="shared" si="2916"/>
        <v>0</v>
      </c>
      <c r="DB1124">
        <f t="shared" si="2916"/>
        <v>0</v>
      </c>
      <c r="DC1124">
        <f t="shared" si="2916"/>
        <v>0</v>
      </c>
      <c r="DD1124">
        <f t="shared" si="2917"/>
        <v>0</v>
      </c>
      <c r="DE1124">
        <f t="shared" si="2917"/>
        <v>0</v>
      </c>
      <c r="DF1124">
        <f t="shared" si="2917"/>
        <v>0</v>
      </c>
      <c r="DG1124">
        <f t="shared" si="2917"/>
        <v>0</v>
      </c>
      <c r="DH1124">
        <f t="shared" si="2917"/>
        <v>0</v>
      </c>
      <c r="DI1124">
        <f t="shared" si="2917"/>
        <v>0</v>
      </c>
      <c r="DJ1124">
        <f t="shared" si="2917"/>
        <v>0</v>
      </c>
      <c r="DK1124">
        <f t="shared" si="2917"/>
        <v>0</v>
      </c>
      <c r="DL1124">
        <f t="shared" si="2917"/>
        <v>0</v>
      </c>
      <c r="DM1124">
        <f t="shared" si="2917"/>
        <v>0</v>
      </c>
      <c r="DN1124">
        <f t="shared" si="2918"/>
        <v>0</v>
      </c>
      <c r="DO1124">
        <f t="shared" si="2918"/>
        <v>0</v>
      </c>
      <c r="DP1124">
        <f t="shared" si="2918"/>
        <v>0</v>
      </c>
      <c r="DQ1124">
        <f t="shared" si="2918"/>
        <v>0</v>
      </c>
      <c r="DR1124">
        <f t="shared" si="2918"/>
        <v>0</v>
      </c>
      <c r="DS1124">
        <f t="shared" si="2918"/>
        <v>0</v>
      </c>
      <c r="DT1124">
        <f t="shared" si="2918"/>
        <v>0</v>
      </c>
      <c r="DU1124">
        <f t="shared" si="2918"/>
        <v>0</v>
      </c>
      <c r="DV1124">
        <f t="shared" si="2918"/>
        <v>0</v>
      </c>
      <c r="DW1124">
        <f t="shared" si="2918"/>
        <v>0</v>
      </c>
      <c r="DX1124">
        <f t="shared" si="2919"/>
        <v>0</v>
      </c>
      <c r="DY1124">
        <f t="shared" si="2919"/>
        <v>0</v>
      </c>
      <c r="DZ1124">
        <f t="shared" si="2919"/>
        <v>0</v>
      </c>
    </row>
    <row r="1125" spans="1:130">
      <c r="A1125" s="106"/>
      <c r="B1125" s="55" t="s">
        <v>21</v>
      </c>
      <c r="C1125" s="97"/>
      <c r="D1125" s="18">
        <v>0</v>
      </c>
      <c r="E1125" s="18">
        <v>0</v>
      </c>
      <c r="F1125" s="18">
        <v>0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18">
        <v>0</v>
      </c>
      <c r="N1125" s="18">
        <v>0</v>
      </c>
      <c r="O1125" s="18">
        <v>0</v>
      </c>
      <c r="P1125" s="18">
        <v>0</v>
      </c>
      <c r="Q1125" s="18">
        <v>0</v>
      </c>
      <c r="R1125" s="18">
        <v>0</v>
      </c>
      <c r="S1125" s="18">
        <v>0</v>
      </c>
      <c r="T1125" s="18">
        <v>0</v>
      </c>
      <c r="U1125" s="18">
        <v>0</v>
      </c>
      <c r="V1125" s="18">
        <v>0</v>
      </c>
      <c r="W1125" s="18">
        <v>0</v>
      </c>
      <c r="X1125" s="18">
        <v>0</v>
      </c>
      <c r="Y1125" s="18">
        <v>0</v>
      </c>
      <c r="Z1125" s="18">
        <v>0</v>
      </c>
      <c r="AA1125" s="18">
        <v>0</v>
      </c>
      <c r="AB1125" s="18">
        <v>0</v>
      </c>
      <c r="AC1125" s="18">
        <v>0</v>
      </c>
      <c r="AD1125" s="18">
        <v>0</v>
      </c>
      <c r="AE1125" s="18">
        <v>0</v>
      </c>
      <c r="AF1125" s="18">
        <v>0</v>
      </c>
      <c r="AG1125" s="18">
        <v>0</v>
      </c>
      <c r="AH1125" s="18">
        <v>0</v>
      </c>
      <c r="AI1125" s="18">
        <v>0</v>
      </c>
      <c r="AJ1125" s="18">
        <v>0</v>
      </c>
      <c r="AK1125" s="18">
        <v>0</v>
      </c>
      <c r="AL1125" s="18">
        <v>0</v>
      </c>
      <c r="AM1125" s="18">
        <v>0</v>
      </c>
      <c r="AN1125" s="18">
        <v>0</v>
      </c>
      <c r="AO1125" s="18">
        <v>0</v>
      </c>
      <c r="AP1125" s="18">
        <v>0</v>
      </c>
      <c r="AQ1125" s="18">
        <v>48280</v>
      </c>
      <c r="AR1125" s="18">
        <v>0</v>
      </c>
      <c r="AS1125" s="18">
        <v>0</v>
      </c>
      <c r="AT1125" s="18">
        <v>0</v>
      </c>
      <c r="AU1125" s="18">
        <v>0</v>
      </c>
      <c r="AV1125" s="18">
        <v>0</v>
      </c>
      <c r="AW1125" s="18">
        <v>0</v>
      </c>
      <c r="AX1125" s="18">
        <v>0</v>
      </c>
      <c r="AY1125" s="18">
        <v>0</v>
      </c>
      <c r="AZ1125" s="18">
        <v>0</v>
      </c>
      <c r="BA1125" s="18">
        <v>0</v>
      </c>
      <c r="BB1125" s="18">
        <v>0</v>
      </c>
      <c r="BC1125" s="18">
        <v>0</v>
      </c>
      <c r="BD1125" s="18">
        <v>0</v>
      </c>
      <c r="BE1125" s="18">
        <v>0</v>
      </c>
      <c r="BF1125" s="18">
        <v>0</v>
      </c>
      <c r="BG1125" s="18">
        <v>0</v>
      </c>
      <c r="BH1125" s="18">
        <v>0</v>
      </c>
      <c r="BI1125" s="18">
        <v>0</v>
      </c>
      <c r="BJ1125" s="118">
        <v>0</v>
      </c>
      <c r="BK1125" s="118">
        <v>0</v>
      </c>
      <c r="BL1125" s="118">
        <v>0</v>
      </c>
      <c r="BM1125" s="118">
        <v>0</v>
      </c>
      <c r="BN1125" s="118">
        <v>0</v>
      </c>
      <c r="BO1125" s="103"/>
      <c r="BP1125">
        <f t="shared" si="2913"/>
        <v>0</v>
      </c>
      <c r="BQ1125">
        <f t="shared" si="2913"/>
        <v>0</v>
      </c>
      <c r="BR1125">
        <f t="shared" si="2913"/>
        <v>0</v>
      </c>
      <c r="BS1125">
        <f t="shared" si="2913"/>
        <v>0</v>
      </c>
      <c r="BT1125">
        <f t="shared" si="2913"/>
        <v>0</v>
      </c>
      <c r="BU1125">
        <f t="shared" si="2913"/>
        <v>0</v>
      </c>
      <c r="BV1125">
        <f t="shared" si="2913"/>
        <v>0</v>
      </c>
      <c r="BW1125">
        <f t="shared" si="2913"/>
        <v>0</v>
      </c>
      <c r="BX1125">
        <f t="shared" si="2913"/>
        <v>0</v>
      </c>
      <c r="BY1125">
        <f t="shared" si="2913"/>
        <v>0</v>
      </c>
      <c r="BZ1125">
        <f t="shared" si="2914"/>
        <v>0</v>
      </c>
      <c r="CA1125">
        <f t="shared" si="2914"/>
        <v>0</v>
      </c>
      <c r="CB1125">
        <f t="shared" si="2914"/>
        <v>0</v>
      </c>
      <c r="CC1125">
        <f t="shared" si="2914"/>
        <v>0</v>
      </c>
      <c r="CD1125">
        <f t="shared" si="2914"/>
        <v>0</v>
      </c>
      <c r="CE1125">
        <f t="shared" si="2914"/>
        <v>0</v>
      </c>
      <c r="CF1125">
        <f t="shared" si="2914"/>
        <v>0</v>
      </c>
      <c r="CG1125">
        <f t="shared" si="2914"/>
        <v>0</v>
      </c>
      <c r="CH1125">
        <f t="shared" si="2914"/>
        <v>0</v>
      </c>
      <c r="CI1125">
        <f t="shared" si="2914"/>
        <v>0</v>
      </c>
      <c r="CJ1125">
        <f t="shared" si="2915"/>
        <v>0</v>
      </c>
      <c r="CK1125">
        <f t="shared" si="2915"/>
        <v>0</v>
      </c>
      <c r="CL1125">
        <f t="shared" si="2915"/>
        <v>0</v>
      </c>
      <c r="CM1125">
        <f t="shared" si="2915"/>
        <v>0</v>
      </c>
      <c r="CN1125">
        <f t="shared" si="2915"/>
        <v>0</v>
      </c>
      <c r="CO1125">
        <f t="shared" si="2915"/>
        <v>0</v>
      </c>
      <c r="CP1125">
        <f t="shared" si="2915"/>
        <v>0</v>
      </c>
      <c r="CQ1125">
        <f t="shared" si="2915"/>
        <v>0</v>
      </c>
      <c r="CR1125">
        <f t="shared" si="2915"/>
        <v>0</v>
      </c>
      <c r="CS1125">
        <f t="shared" si="2915"/>
        <v>0</v>
      </c>
      <c r="CT1125">
        <f t="shared" si="2916"/>
        <v>0</v>
      </c>
      <c r="CU1125">
        <f t="shared" si="2916"/>
        <v>0</v>
      </c>
      <c r="CV1125">
        <f t="shared" si="2916"/>
        <v>0</v>
      </c>
      <c r="CW1125">
        <f t="shared" si="2916"/>
        <v>0</v>
      </c>
      <c r="CX1125">
        <f t="shared" si="2916"/>
        <v>0</v>
      </c>
      <c r="CY1125">
        <f t="shared" si="2916"/>
        <v>0</v>
      </c>
      <c r="CZ1125">
        <f t="shared" si="2916"/>
        <v>0</v>
      </c>
      <c r="DA1125">
        <f t="shared" si="2916"/>
        <v>0</v>
      </c>
      <c r="DB1125">
        <f t="shared" si="2916"/>
        <v>0</v>
      </c>
      <c r="DC1125">
        <f t="shared" si="2916"/>
        <v>0</v>
      </c>
      <c r="DD1125">
        <f t="shared" si="2917"/>
        <v>0</v>
      </c>
      <c r="DE1125">
        <f t="shared" si="2917"/>
        <v>0</v>
      </c>
      <c r="DF1125">
        <f t="shared" si="2917"/>
        <v>0</v>
      </c>
      <c r="DG1125">
        <f t="shared" si="2917"/>
        <v>0</v>
      </c>
      <c r="DH1125">
        <f t="shared" si="2917"/>
        <v>0</v>
      </c>
      <c r="DI1125">
        <f t="shared" si="2917"/>
        <v>0</v>
      </c>
      <c r="DJ1125">
        <f t="shared" si="2917"/>
        <v>0</v>
      </c>
      <c r="DK1125">
        <f t="shared" si="2917"/>
        <v>0</v>
      </c>
      <c r="DL1125">
        <f t="shared" si="2917"/>
        <v>0</v>
      </c>
      <c r="DM1125">
        <f t="shared" si="2917"/>
        <v>0</v>
      </c>
      <c r="DN1125">
        <f t="shared" si="2918"/>
        <v>0</v>
      </c>
      <c r="DO1125">
        <f t="shared" si="2918"/>
        <v>0</v>
      </c>
      <c r="DP1125">
        <f t="shared" si="2918"/>
        <v>0</v>
      </c>
      <c r="DQ1125">
        <f t="shared" si="2918"/>
        <v>0</v>
      </c>
      <c r="DR1125">
        <f t="shared" si="2918"/>
        <v>0</v>
      </c>
      <c r="DS1125">
        <f t="shared" si="2918"/>
        <v>0</v>
      </c>
      <c r="DT1125">
        <f t="shared" si="2918"/>
        <v>0</v>
      </c>
      <c r="DU1125">
        <f t="shared" si="2918"/>
        <v>0</v>
      </c>
      <c r="DV1125">
        <f t="shared" si="2918"/>
        <v>0</v>
      </c>
      <c r="DW1125">
        <f t="shared" si="2918"/>
        <v>0</v>
      </c>
      <c r="DX1125">
        <f t="shared" si="2919"/>
        <v>0</v>
      </c>
      <c r="DY1125">
        <f t="shared" si="2919"/>
        <v>0</v>
      </c>
      <c r="DZ1125">
        <f t="shared" si="2919"/>
        <v>0</v>
      </c>
    </row>
    <row r="1126" spans="1:130" ht="15.75">
      <c r="A1126" s="106" t="str">
        <f>IF(LEFT(B1128,1)&lt;&gt;"",IF(LEFT(B1128,1)&lt;&gt;" ",COUNT($A$66:A1124)+1,""),"")</f>
        <v/>
      </c>
      <c r="B1126" s="37"/>
      <c r="C1126" s="97"/>
      <c r="D1126" s="31"/>
      <c r="E1126" s="31"/>
      <c r="F1126" s="31"/>
      <c r="G1126" s="31"/>
      <c r="H1126" s="31"/>
      <c r="I1126" s="31"/>
      <c r="J1126" s="31"/>
      <c r="K1126" s="31"/>
      <c r="L1126" s="31"/>
      <c r="M1126" s="31"/>
      <c r="N1126" s="31"/>
      <c r="O1126" s="31"/>
      <c r="P1126" s="31"/>
      <c r="Q1126" s="31"/>
      <c r="R1126" s="31"/>
      <c r="S1126" s="31"/>
      <c r="T1126" s="31"/>
      <c r="U1126" s="31"/>
      <c r="V1126" s="31"/>
      <c r="W1126" s="31"/>
      <c r="X1126" s="31"/>
      <c r="Y1126" s="31"/>
      <c r="Z1126" s="31"/>
      <c r="AA1126" s="31"/>
      <c r="AB1126" s="31"/>
      <c r="AC1126" s="31"/>
      <c r="AD1126" s="31"/>
      <c r="AE1126" s="31"/>
      <c r="AF1126" s="31"/>
      <c r="AG1126" s="31"/>
      <c r="AH1126" s="31"/>
      <c r="AI1126" s="31"/>
      <c r="AJ1126" s="31"/>
      <c r="AK1126" s="31"/>
      <c r="AL1126" s="31"/>
      <c r="AM1126" s="31"/>
      <c r="AN1126" s="31"/>
      <c r="AO1126" s="31"/>
      <c r="AP1126" s="31"/>
      <c r="AQ1126" s="31"/>
      <c r="AR1126" s="31"/>
      <c r="AS1126" s="31"/>
      <c r="AT1126" s="31"/>
      <c r="AU1126" s="31"/>
      <c r="AV1126" s="31"/>
      <c r="AW1126" s="31"/>
      <c r="AX1126" s="31"/>
      <c r="AY1126" s="31"/>
      <c r="AZ1126" s="31"/>
      <c r="BA1126" s="31"/>
      <c r="BB1126" s="31"/>
      <c r="BC1126" s="31"/>
      <c r="BD1126" s="31"/>
      <c r="BE1126" s="57" t="s">
        <v>24</v>
      </c>
      <c r="BF1126" s="18"/>
      <c r="BG1126" s="31"/>
      <c r="BH1126" s="2"/>
      <c r="BI1126" s="2"/>
      <c r="BJ1126" s="2"/>
      <c r="BK1126" s="2"/>
      <c r="BL1126" s="22"/>
      <c r="BM1126" s="2"/>
      <c r="BN1126" s="2"/>
      <c r="BO1126" s="103"/>
    </row>
    <row r="1127" spans="1:130">
      <c r="A1127" s="105">
        <f>IF(LEFT(B1127,1)&lt;&gt;"",IF(LEFT(B1127,1)&lt;&gt;" ",COUNT($A$66:A1126)+1,""),"")</f>
        <v>146</v>
      </c>
      <c r="B1127" s="56" t="s">
        <v>149</v>
      </c>
      <c r="C1127" s="96">
        <v>4</v>
      </c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>
        <f>SUM(AI1128:AI1129)</f>
        <v>0</v>
      </c>
      <c r="AJ1127" s="9">
        <f t="shared" ref="AJ1127:BH1127" si="2920">SUM(AJ1128:AJ1129)</f>
        <v>0</v>
      </c>
      <c r="AK1127" s="9">
        <f t="shared" si="2920"/>
        <v>0</v>
      </c>
      <c r="AL1127" s="9">
        <f t="shared" si="2920"/>
        <v>38.397319699999997</v>
      </c>
      <c r="AM1127" s="9">
        <f t="shared" si="2920"/>
        <v>139.6400041</v>
      </c>
      <c r="AN1127" s="9">
        <f t="shared" si="2920"/>
        <v>64.606153599999999</v>
      </c>
      <c r="AO1127" s="9">
        <f t="shared" si="2920"/>
        <v>68.382870699999998</v>
      </c>
      <c r="AP1127" s="9">
        <f t="shared" si="2920"/>
        <v>89.487095100000005</v>
      </c>
      <c r="AQ1127" s="9">
        <f t="shared" si="2920"/>
        <v>90.291492000000005</v>
      </c>
      <c r="AR1127" s="9">
        <f t="shared" si="2920"/>
        <v>200.82924850000001</v>
      </c>
      <c r="AS1127" s="9">
        <f t="shared" si="2920"/>
        <v>123.79527490000001</v>
      </c>
      <c r="AT1127" s="9">
        <f t="shared" si="2920"/>
        <v>56.309165099999994</v>
      </c>
      <c r="AU1127" s="9">
        <f t="shared" si="2920"/>
        <v>25.948554000000001</v>
      </c>
      <c r="AV1127" s="9">
        <f t="shared" si="2920"/>
        <v>29.091475800000001</v>
      </c>
      <c r="AW1127" s="9">
        <f t="shared" si="2920"/>
        <v>22.01</v>
      </c>
      <c r="AX1127" s="9">
        <f t="shared" si="2920"/>
        <v>5.0615440000000005</v>
      </c>
      <c r="AY1127" s="9">
        <f t="shared" si="2920"/>
        <v>5.1360000000000001</v>
      </c>
      <c r="AZ1127" s="9">
        <f t="shared" si="2920"/>
        <v>2.4340000000000002</v>
      </c>
      <c r="BA1127" s="9">
        <f t="shared" si="2920"/>
        <v>2.4340000000000002</v>
      </c>
      <c r="BB1127" s="9">
        <f t="shared" si="2920"/>
        <v>0.94099999999999995</v>
      </c>
      <c r="BC1127" s="9">
        <f t="shared" si="2920"/>
        <v>0</v>
      </c>
      <c r="BD1127" s="9">
        <f t="shared" si="2920"/>
        <v>3.9604999999999996E-3</v>
      </c>
      <c r="BE1127" s="9">
        <f t="shared" si="2920"/>
        <v>0</v>
      </c>
      <c r="BF1127" s="9">
        <f t="shared" ref="BF1127" si="2921">SUM(BF1128:BF1129)</f>
        <v>0</v>
      </c>
      <c r="BG1127" s="9">
        <f t="shared" si="2920"/>
        <v>0</v>
      </c>
      <c r="BH1127" s="9">
        <f t="shared" si="2920"/>
        <v>0</v>
      </c>
      <c r="BI1127" s="22">
        <f t="shared" ref="BI1127:BN1127" si="2922">BI1128+BI1129</f>
        <v>0</v>
      </c>
      <c r="BJ1127" s="22">
        <f t="shared" si="2922"/>
        <v>0</v>
      </c>
      <c r="BK1127" s="22">
        <f t="shared" si="2922"/>
        <v>0</v>
      </c>
      <c r="BL1127" s="22">
        <f t="shared" si="2922"/>
        <v>0</v>
      </c>
      <c r="BM1127" s="22">
        <f t="shared" si="2922"/>
        <v>0</v>
      </c>
      <c r="BN1127" s="22">
        <f t="shared" si="2922"/>
        <v>0</v>
      </c>
      <c r="BO1127" s="103"/>
      <c r="BP1127">
        <f t="shared" ref="BP1127:CU1127" si="2923">IF($C1127&lt;&gt;"",IF(D1127&gt;0,1,0),0)</f>
        <v>0</v>
      </c>
      <c r="BQ1127">
        <f t="shared" si="2923"/>
        <v>0</v>
      </c>
      <c r="BR1127">
        <f t="shared" si="2923"/>
        <v>0</v>
      </c>
      <c r="BS1127">
        <f t="shared" si="2923"/>
        <v>0</v>
      </c>
      <c r="BT1127">
        <f t="shared" si="2923"/>
        <v>0</v>
      </c>
      <c r="BU1127">
        <f t="shared" si="2923"/>
        <v>0</v>
      </c>
      <c r="BV1127">
        <f t="shared" si="2923"/>
        <v>0</v>
      </c>
      <c r="BW1127">
        <f t="shared" si="2923"/>
        <v>0</v>
      </c>
      <c r="BX1127">
        <f t="shared" si="2923"/>
        <v>0</v>
      </c>
      <c r="BY1127">
        <f t="shared" si="2923"/>
        <v>0</v>
      </c>
      <c r="BZ1127">
        <f t="shared" si="2923"/>
        <v>0</v>
      </c>
      <c r="CA1127">
        <f t="shared" si="2923"/>
        <v>0</v>
      </c>
      <c r="CB1127">
        <f t="shared" si="2923"/>
        <v>0</v>
      </c>
      <c r="CC1127">
        <f t="shared" si="2923"/>
        <v>0</v>
      </c>
      <c r="CD1127">
        <f t="shared" si="2923"/>
        <v>0</v>
      </c>
      <c r="CE1127">
        <f t="shared" si="2923"/>
        <v>0</v>
      </c>
      <c r="CF1127">
        <f t="shared" si="2923"/>
        <v>0</v>
      </c>
      <c r="CG1127">
        <f t="shared" si="2923"/>
        <v>0</v>
      </c>
      <c r="CH1127">
        <f t="shared" si="2923"/>
        <v>0</v>
      </c>
      <c r="CI1127">
        <f t="shared" si="2923"/>
        <v>0</v>
      </c>
      <c r="CJ1127">
        <f t="shared" si="2923"/>
        <v>0</v>
      </c>
      <c r="CK1127">
        <f t="shared" si="2923"/>
        <v>0</v>
      </c>
      <c r="CL1127">
        <f t="shared" si="2923"/>
        <v>0</v>
      </c>
      <c r="CM1127">
        <f t="shared" si="2923"/>
        <v>0</v>
      </c>
      <c r="CN1127">
        <f t="shared" si="2923"/>
        <v>0</v>
      </c>
      <c r="CO1127">
        <f t="shared" si="2923"/>
        <v>0</v>
      </c>
      <c r="CP1127">
        <f t="shared" si="2923"/>
        <v>0</v>
      </c>
      <c r="CQ1127">
        <f t="shared" si="2923"/>
        <v>0</v>
      </c>
      <c r="CR1127">
        <f t="shared" si="2923"/>
        <v>0</v>
      </c>
      <c r="CS1127">
        <f t="shared" si="2923"/>
        <v>0</v>
      </c>
      <c r="CT1127">
        <f t="shared" si="2923"/>
        <v>0</v>
      </c>
      <c r="CU1127">
        <f t="shared" si="2923"/>
        <v>0</v>
      </c>
      <c r="CV1127">
        <f t="shared" ref="CV1127:DZ1127" si="2924">IF($C1127&lt;&gt;"",IF(AJ1127&gt;0,1,0),0)</f>
        <v>0</v>
      </c>
      <c r="CW1127">
        <f t="shared" si="2924"/>
        <v>0</v>
      </c>
      <c r="CX1127">
        <f t="shared" si="2924"/>
        <v>1</v>
      </c>
      <c r="CY1127">
        <f t="shared" si="2924"/>
        <v>1</v>
      </c>
      <c r="CZ1127">
        <f t="shared" si="2924"/>
        <v>1</v>
      </c>
      <c r="DA1127">
        <f t="shared" si="2924"/>
        <v>1</v>
      </c>
      <c r="DB1127">
        <f t="shared" si="2924"/>
        <v>1</v>
      </c>
      <c r="DC1127">
        <f t="shared" si="2924"/>
        <v>1</v>
      </c>
      <c r="DD1127">
        <f t="shared" si="2924"/>
        <v>1</v>
      </c>
      <c r="DE1127">
        <f t="shared" si="2924"/>
        <v>1</v>
      </c>
      <c r="DF1127">
        <f t="shared" si="2924"/>
        <v>1</v>
      </c>
      <c r="DG1127">
        <f t="shared" si="2924"/>
        <v>1</v>
      </c>
      <c r="DH1127">
        <f t="shared" si="2924"/>
        <v>1</v>
      </c>
      <c r="DI1127">
        <f t="shared" si="2924"/>
        <v>1</v>
      </c>
      <c r="DJ1127">
        <f t="shared" si="2924"/>
        <v>1</v>
      </c>
      <c r="DK1127">
        <f t="shared" si="2924"/>
        <v>1</v>
      </c>
      <c r="DL1127">
        <f t="shared" si="2924"/>
        <v>1</v>
      </c>
      <c r="DM1127">
        <f t="shared" si="2924"/>
        <v>1</v>
      </c>
      <c r="DN1127">
        <f t="shared" si="2924"/>
        <v>1</v>
      </c>
      <c r="DO1127">
        <f t="shared" si="2924"/>
        <v>0</v>
      </c>
      <c r="DP1127">
        <f t="shared" si="2924"/>
        <v>1</v>
      </c>
      <c r="DQ1127">
        <f t="shared" si="2924"/>
        <v>0</v>
      </c>
      <c r="DR1127">
        <f t="shared" si="2924"/>
        <v>0</v>
      </c>
      <c r="DS1127">
        <f t="shared" si="2924"/>
        <v>0</v>
      </c>
      <c r="DT1127">
        <f t="shared" si="2924"/>
        <v>0</v>
      </c>
      <c r="DU1127">
        <f t="shared" si="2924"/>
        <v>0</v>
      </c>
      <c r="DV1127">
        <f t="shared" si="2924"/>
        <v>0</v>
      </c>
      <c r="DW1127">
        <f t="shared" si="2924"/>
        <v>0</v>
      </c>
      <c r="DX1127">
        <f t="shared" si="2924"/>
        <v>0</v>
      </c>
      <c r="DY1127">
        <f t="shared" si="2924"/>
        <v>0</v>
      </c>
      <c r="DZ1127">
        <f t="shared" si="2924"/>
        <v>0</v>
      </c>
    </row>
    <row r="1128" spans="1:130">
      <c r="A1128" s="106"/>
      <c r="B1128" s="59" t="s">
        <v>3</v>
      </c>
      <c r="C1128" s="97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  <c r="AA1128" s="18"/>
      <c r="AB1128" s="18"/>
      <c r="AC1128" s="18"/>
      <c r="AD1128" s="18"/>
      <c r="AE1128" s="18"/>
      <c r="AF1128" s="18"/>
      <c r="AG1128" s="18"/>
      <c r="AH1128" s="18"/>
      <c r="AI1128" s="18">
        <v>0</v>
      </c>
      <c r="AJ1128" s="18">
        <v>0</v>
      </c>
      <c r="AK1128" s="18">
        <v>0</v>
      </c>
      <c r="AL1128" s="18">
        <v>19.891291300000002</v>
      </c>
      <c r="AM1128" s="18">
        <v>119.60785619999999</v>
      </c>
      <c r="AN1128" s="18">
        <v>35.812466200000003</v>
      </c>
      <c r="AO1128" s="18">
        <v>39.191249499999998</v>
      </c>
      <c r="AP1128" s="18">
        <v>55.268441000000003</v>
      </c>
      <c r="AQ1128" s="18">
        <v>47.959942399999996</v>
      </c>
      <c r="AR1128" s="18">
        <v>61.936259899999996</v>
      </c>
      <c r="AS1128" s="18">
        <v>20.182888800000001</v>
      </c>
      <c r="AT1128" s="18">
        <v>17.984883199999999</v>
      </c>
      <c r="AU1128" s="18">
        <v>25.618911000000001</v>
      </c>
      <c r="AV1128" s="18">
        <v>27.936415</v>
      </c>
      <c r="AW1128" s="18">
        <v>22.01</v>
      </c>
      <c r="AX1128" s="18">
        <v>4.7560000000000002</v>
      </c>
      <c r="AY1128" s="18">
        <v>5.1360000000000001</v>
      </c>
      <c r="AZ1128" s="18">
        <v>2.4340000000000002</v>
      </c>
      <c r="BA1128" s="18">
        <v>2.4340000000000002</v>
      </c>
      <c r="BB1128" s="18">
        <v>0.94099999999999995</v>
      </c>
      <c r="BC1128" s="18">
        <v>0</v>
      </c>
      <c r="BD1128" s="18">
        <v>3.9604999999999996E-3</v>
      </c>
      <c r="BE1128" s="25">
        <v>0</v>
      </c>
      <c r="BF1128" s="18">
        <v>0</v>
      </c>
      <c r="BG1128" s="18">
        <v>0</v>
      </c>
      <c r="BH1128" s="18">
        <v>0</v>
      </c>
      <c r="BI1128" s="31">
        <v>0</v>
      </c>
      <c r="BJ1128" s="31">
        <v>0</v>
      </c>
      <c r="BK1128" s="31">
        <v>0</v>
      </c>
      <c r="BL1128" s="31">
        <v>0</v>
      </c>
      <c r="BM1128" s="31">
        <v>0</v>
      </c>
      <c r="BN1128" s="31">
        <v>0</v>
      </c>
      <c r="BO1128" s="103"/>
      <c r="BP1128">
        <f t="shared" ref="BP1128:BY1130" si="2925">IF($C1128&lt;&gt;"",IF(D1128&gt;0,1,0),0)</f>
        <v>0</v>
      </c>
      <c r="BQ1128">
        <f t="shared" si="2925"/>
        <v>0</v>
      </c>
      <c r="BR1128">
        <f t="shared" si="2925"/>
        <v>0</v>
      </c>
      <c r="BS1128">
        <f t="shared" si="2925"/>
        <v>0</v>
      </c>
      <c r="BT1128">
        <f t="shared" si="2925"/>
        <v>0</v>
      </c>
      <c r="BU1128">
        <f t="shared" si="2925"/>
        <v>0</v>
      </c>
      <c r="BV1128">
        <f t="shared" si="2925"/>
        <v>0</v>
      </c>
      <c r="BW1128">
        <f t="shared" si="2925"/>
        <v>0</v>
      </c>
      <c r="BX1128">
        <f t="shared" si="2925"/>
        <v>0</v>
      </c>
      <c r="BY1128">
        <f t="shared" si="2925"/>
        <v>0</v>
      </c>
      <c r="BZ1128">
        <f t="shared" ref="BZ1128:CI1130" si="2926">IF($C1128&lt;&gt;"",IF(N1128&gt;0,1,0),0)</f>
        <v>0</v>
      </c>
      <c r="CA1128">
        <f t="shared" si="2926"/>
        <v>0</v>
      </c>
      <c r="CB1128">
        <f t="shared" si="2926"/>
        <v>0</v>
      </c>
      <c r="CC1128">
        <f t="shared" si="2926"/>
        <v>0</v>
      </c>
      <c r="CD1128">
        <f t="shared" si="2926"/>
        <v>0</v>
      </c>
      <c r="CE1128">
        <f t="shared" si="2926"/>
        <v>0</v>
      </c>
      <c r="CF1128">
        <f t="shared" si="2926"/>
        <v>0</v>
      </c>
      <c r="CG1128">
        <f t="shared" si="2926"/>
        <v>0</v>
      </c>
      <c r="CH1128">
        <f t="shared" si="2926"/>
        <v>0</v>
      </c>
      <c r="CI1128">
        <f t="shared" si="2926"/>
        <v>0</v>
      </c>
      <c r="CJ1128">
        <f t="shared" ref="CJ1128:CS1130" si="2927">IF($C1128&lt;&gt;"",IF(X1128&gt;0,1,0),0)</f>
        <v>0</v>
      </c>
      <c r="CK1128">
        <f t="shared" si="2927"/>
        <v>0</v>
      </c>
      <c r="CL1128">
        <f t="shared" si="2927"/>
        <v>0</v>
      </c>
      <c r="CM1128">
        <f t="shared" si="2927"/>
        <v>0</v>
      </c>
      <c r="CN1128">
        <f t="shared" si="2927"/>
        <v>0</v>
      </c>
      <c r="CO1128">
        <f t="shared" si="2927"/>
        <v>0</v>
      </c>
      <c r="CP1128">
        <f t="shared" si="2927"/>
        <v>0</v>
      </c>
      <c r="CQ1128">
        <f t="shared" si="2927"/>
        <v>0</v>
      </c>
      <c r="CR1128">
        <f t="shared" si="2927"/>
        <v>0</v>
      </c>
      <c r="CS1128">
        <f t="shared" si="2927"/>
        <v>0</v>
      </c>
      <c r="CT1128">
        <f t="shared" ref="CT1128:DC1130" si="2928">IF($C1128&lt;&gt;"",IF(AH1128&gt;0,1,0),0)</f>
        <v>0</v>
      </c>
      <c r="CU1128">
        <f t="shared" si="2928"/>
        <v>0</v>
      </c>
      <c r="CV1128">
        <f t="shared" si="2928"/>
        <v>0</v>
      </c>
      <c r="CW1128">
        <f t="shared" si="2928"/>
        <v>0</v>
      </c>
      <c r="CX1128">
        <f t="shared" si="2928"/>
        <v>0</v>
      </c>
      <c r="CY1128">
        <f t="shared" si="2928"/>
        <v>0</v>
      </c>
      <c r="CZ1128">
        <f t="shared" si="2928"/>
        <v>0</v>
      </c>
      <c r="DA1128">
        <f t="shared" si="2928"/>
        <v>0</v>
      </c>
      <c r="DB1128">
        <f t="shared" si="2928"/>
        <v>0</v>
      </c>
      <c r="DC1128">
        <f t="shared" si="2928"/>
        <v>0</v>
      </c>
      <c r="DD1128">
        <f t="shared" ref="DD1128:DM1130" si="2929">IF($C1128&lt;&gt;"",IF(AR1128&gt;0,1,0),0)</f>
        <v>0</v>
      </c>
      <c r="DE1128">
        <f t="shared" si="2929"/>
        <v>0</v>
      </c>
      <c r="DF1128">
        <f t="shared" si="2929"/>
        <v>0</v>
      </c>
      <c r="DG1128">
        <f t="shared" si="2929"/>
        <v>0</v>
      </c>
      <c r="DH1128">
        <f t="shared" si="2929"/>
        <v>0</v>
      </c>
      <c r="DI1128">
        <f t="shared" si="2929"/>
        <v>0</v>
      </c>
      <c r="DJ1128">
        <f t="shared" si="2929"/>
        <v>0</v>
      </c>
      <c r="DK1128">
        <f t="shared" si="2929"/>
        <v>0</v>
      </c>
      <c r="DL1128">
        <f t="shared" si="2929"/>
        <v>0</v>
      </c>
      <c r="DM1128">
        <f t="shared" si="2929"/>
        <v>0</v>
      </c>
      <c r="DN1128">
        <f t="shared" ref="DN1128:DW1130" si="2930">IF($C1128&lt;&gt;"",IF(BB1128&gt;0,1,0),0)</f>
        <v>0</v>
      </c>
      <c r="DO1128">
        <f t="shared" si="2930"/>
        <v>0</v>
      </c>
      <c r="DP1128">
        <f t="shared" si="2930"/>
        <v>0</v>
      </c>
      <c r="DQ1128">
        <f t="shared" si="2930"/>
        <v>0</v>
      </c>
      <c r="DR1128">
        <f t="shared" si="2930"/>
        <v>0</v>
      </c>
      <c r="DS1128">
        <f t="shared" si="2930"/>
        <v>0</v>
      </c>
      <c r="DT1128">
        <f t="shared" si="2930"/>
        <v>0</v>
      </c>
      <c r="DU1128">
        <f t="shared" si="2930"/>
        <v>0</v>
      </c>
      <c r="DV1128">
        <f t="shared" si="2930"/>
        <v>0</v>
      </c>
      <c r="DW1128">
        <f t="shared" si="2930"/>
        <v>0</v>
      </c>
      <c r="DX1128">
        <f t="shared" ref="DX1128:DZ1129" si="2931">IF($C1128&lt;&gt;"",IF(BL1127&gt;0,1,0),0)</f>
        <v>0</v>
      </c>
      <c r="DY1128">
        <f t="shared" si="2931"/>
        <v>0</v>
      </c>
      <c r="DZ1128">
        <f t="shared" si="2931"/>
        <v>0</v>
      </c>
    </row>
    <row r="1129" spans="1:130">
      <c r="A1129" s="106"/>
      <c r="B1129" s="19" t="s">
        <v>205</v>
      </c>
      <c r="C1129" s="97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  <c r="AD1129" s="18"/>
      <c r="AE1129" s="18"/>
      <c r="AF1129" s="18"/>
      <c r="AG1129" s="18"/>
      <c r="AH1129" s="18"/>
      <c r="AI1129" s="18">
        <v>0</v>
      </c>
      <c r="AJ1129" s="18">
        <v>0</v>
      </c>
      <c r="AK1129" s="18">
        <v>0</v>
      </c>
      <c r="AL1129" s="18">
        <v>18.506028399999998</v>
      </c>
      <c r="AM1129" s="18">
        <v>20.032147899999998</v>
      </c>
      <c r="AN1129" s="18">
        <v>28.7936874</v>
      </c>
      <c r="AO1129" s="18">
        <v>29.191621200000004</v>
      </c>
      <c r="AP1129" s="18">
        <v>34.218654100000002</v>
      </c>
      <c r="AQ1129" s="18">
        <v>42.331549600000002</v>
      </c>
      <c r="AR1129" s="18">
        <v>138.8929886</v>
      </c>
      <c r="AS1129" s="18">
        <v>103.61238610000001</v>
      </c>
      <c r="AT1129" s="18">
        <v>38.324281899999995</v>
      </c>
      <c r="AU1129" s="18">
        <v>0.32964300000000002</v>
      </c>
      <c r="AV1129" s="18">
        <v>1.1550608</v>
      </c>
      <c r="AW1129" s="18">
        <v>0</v>
      </c>
      <c r="AX1129" s="18">
        <v>0.30554399999999998</v>
      </c>
      <c r="AY1129" s="18">
        <v>0</v>
      </c>
      <c r="AZ1129" s="18">
        <v>0</v>
      </c>
      <c r="BA1129" s="18">
        <v>0</v>
      </c>
      <c r="BB1129" s="18">
        <v>0</v>
      </c>
      <c r="BC1129" s="18">
        <v>0</v>
      </c>
      <c r="BD1129" s="18">
        <v>0</v>
      </c>
      <c r="BE1129" s="25">
        <v>0</v>
      </c>
      <c r="BF1129" s="25">
        <v>0</v>
      </c>
      <c r="BG1129" s="25">
        <v>0</v>
      </c>
      <c r="BH1129" s="25">
        <v>0</v>
      </c>
      <c r="BI1129" s="118">
        <v>0</v>
      </c>
      <c r="BJ1129" s="118">
        <v>0</v>
      </c>
      <c r="BK1129" s="118">
        <v>0</v>
      </c>
      <c r="BL1129" s="118">
        <v>0</v>
      </c>
      <c r="BM1129" s="118">
        <v>0</v>
      </c>
      <c r="BN1129" s="118">
        <v>0</v>
      </c>
      <c r="BO1129" s="103"/>
      <c r="BP1129">
        <f t="shared" si="2925"/>
        <v>0</v>
      </c>
      <c r="BQ1129">
        <f t="shared" si="2925"/>
        <v>0</v>
      </c>
      <c r="BR1129">
        <f t="shared" si="2925"/>
        <v>0</v>
      </c>
      <c r="BS1129">
        <f t="shared" si="2925"/>
        <v>0</v>
      </c>
      <c r="BT1129">
        <f t="shared" si="2925"/>
        <v>0</v>
      </c>
      <c r="BU1129">
        <f t="shared" si="2925"/>
        <v>0</v>
      </c>
      <c r="BV1129">
        <f t="shared" si="2925"/>
        <v>0</v>
      </c>
      <c r="BW1129">
        <f t="shared" si="2925"/>
        <v>0</v>
      </c>
      <c r="BX1129">
        <f t="shared" si="2925"/>
        <v>0</v>
      </c>
      <c r="BY1129">
        <f t="shared" si="2925"/>
        <v>0</v>
      </c>
      <c r="BZ1129">
        <f t="shared" si="2926"/>
        <v>0</v>
      </c>
      <c r="CA1129">
        <f t="shared" si="2926"/>
        <v>0</v>
      </c>
      <c r="CB1129">
        <f t="shared" si="2926"/>
        <v>0</v>
      </c>
      <c r="CC1129">
        <f t="shared" si="2926"/>
        <v>0</v>
      </c>
      <c r="CD1129">
        <f t="shared" si="2926"/>
        <v>0</v>
      </c>
      <c r="CE1129">
        <f t="shared" si="2926"/>
        <v>0</v>
      </c>
      <c r="CF1129">
        <f t="shared" si="2926"/>
        <v>0</v>
      </c>
      <c r="CG1129">
        <f t="shared" si="2926"/>
        <v>0</v>
      </c>
      <c r="CH1129">
        <f t="shared" si="2926"/>
        <v>0</v>
      </c>
      <c r="CI1129">
        <f t="shared" si="2926"/>
        <v>0</v>
      </c>
      <c r="CJ1129">
        <f t="shared" si="2927"/>
        <v>0</v>
      </c>
      <c r="CK1129">
        <f t="shared" si="2927"/>
        <v>0</v>
      </c>
      <c r="CL1129">
        <f t="shared" si="2927"/>
        <v>0</v>
      </c>
      <c r="CM1129">
        <f t="shared" si="2927"/>
        <v>0</v>
      </c>
      <c r="CN1129">
        <f t="shared" si="2927"/>
        <v>0</v>
      </c>
      <c r="CO1129">
        <f t="shared" si="2927"/>
        <v>0</v>
      </c>
      <c r="CP1129">
        <f t="shared" si="2927"/>
        <v>0</v>
      </c>
      <c r="CQ1129">
        <f t="shared" si="2927"/>
        <v>0</v>
      </c>
      <c r="CR1129">
        <f t="shared" si="2927"/>
        <v>0</v>
      </c>
      <c r="CS1129">
        <f t="shared" si="2927"/>
        <v>0</v>
      </c>
      <c r="CT1129">
        <f t="shared" si="2928"/>
        <v>0</v>
      </c>
      <c r="CU1129">
        <f t="shared" si="2928"/>
        <v>0</v>
      </c>
      <c r="CV1129">
        <f t="shared" si="2928"/>
        <v>0</v>
      </c>
      <c r="CW1129">
        <f t="shared" si="2928"/>
        <v>0</v>
      </c>
      <c r="CX1129">
        <f t="shared" si="2928"/>
        <v>0</v>
      </c>
      <c r="CY1129">
        <f t="shared" si="2928"/>
        <v>0</v>
      </c>
      <c r="CZ1129">
        <f t="shared" si="2928"/>
        <v>0</v>
      </c>
      <c r="DA1129">
        <f t="shared" si="2928"/>
        <v>0</v>
      </c>
      <c r="DB1129">
        <f t="shared" si="2928"/>
        <v>0</v>
      </c>
      <c r="DC1129">
        <f t="shared" si="2928"/>
        <v>0</v>
      </c>
      <c r="DD1129">
        <f t="shared" si="2929"/>
        <v>0</v>
      </c>
      <c r="DE1129">
        <f t="shared" si="2929"/>
        <v>0</v>
      </c>
      <c r="DF1129">
        <f t="shared" si="2929"/>
        <v>0</v>
      </c>
      <c r="DG1129">
        <f t="shared" si="2929"/>
        <v>0</v>
      </c>
      <c r="DH1129">
        <f t="shared" si="2929"/>
        <v>0</v>
      </c>
      <c r="DI1129">
        <f t="shared" si="2929"/>
        <v>0</v>
      </c>
      <c r="DJ1129">
        <f t="shared" si="2929"/>
        <v>0</v>
      </c>
      <c r="DK1129">
        <f t="shared" si="2929"/>
        <v>0</v>
      </c>
      <c r="DL1129">
        <f t="shared" si="2929"/>
        <v>0</v>
      </c>
      <c r="DM1129">
        <f t="shared" si="2929"/>
        <v>0</v>
      </c>
      <c r="DN1129">
        <f t="shared" si="2930"/>
        <v>0</v>
      </c>
      <c r="DO1129">
        <f t="shared" si="2930"/>
        <v>0</v>
      </c>
      <c r="DP1129">
        <f t="shared" si="2930"/>
        <v>0</v>
      </c>
      <c r="DQ1129">
        <f t="shared" si="2930"/>
        <v>0</v>
      </c>
      <c r="DR1129">
        <f t="shared" si="2930"/>
        <v>0</v>
      </c>
      <c r="DS1129">
        <f t="shared" si="2930"/>
        <v>0</v>
      </c>
      <c r="DT1129">
        <f t="shared" si="2930"/>
        <v>0</v>
      </c>
      <c r="DU1129">
        <f t="shared" si="2930"/>
        <v>0</v>
      </c>
      <c r="DV1129">
        <f t="shared" si="2930"/>
        <v>0</v>
      </c>
      <c r="DW1129">
        <f t="shared" si="2930"/>
        <v>0</v>
      </c>
      <c r="DX1129">
        <f t="shared" si="2931"/>
        <v>0</v>
      </c>
      <c r="DY1129">
        <f t="shared" si="2931"/>
        <v>0</v>
      </c>
      <c r="DZ1129">
        <f t="shared" si="2931"/>
        <v>0</v>
      </c>
    </row>
    <row r="1130" spans="1:130">
      <c r="A1130" s="106"/>
      <c r="B1130" s="59" t="s">
        <v>210</v>
      </c>
      <c r="C1130" s="97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  <c r="AA1130" s="18"/>
      <c r="AB1130" s="18"/>
      <c r="AC1130" s="18"/>
      <c r="AD1130" s="18"/>
      <c r="AE1130" s="18"/>
      <c r="AF1130" s="18"/>
      <c r="AG1130" s="18"/>
      <c r="AH1130" s="18"/>
      <c r="AI1130" s="18"/>
      <c r="AJ1130" s="18"/>
      <c r="AK1130" s="18"/>
      <c r="AL1130" s="18"/>
      <c r="AM1130" s="18">
        <v>0</v>
      </c>
      <c r="AN1130" s="18">
        <v>19</v>
      </c>
      <c r="AO1130" s="41">
        <f>1700/4165</f>
        <v>0.40816326530612246</v>
      </c>
      <c r="AP1130" s="41">
        <f>1100/5200</f>
        <v>0.21153846153846154</v>
      </c>
      <c r="AQ1130" s="18">
        <v>0</v>
      </c>
      <c r="AR1130" s="18">
        <v>0</v>
      </c>
      <c r="AS1130" s="18">
        <v>0</v>
      </c>
      <c r="AT1130" s="18">
        <v>0</v>
      </c>
      <c r="AU1130" s="18">
        <v>0</v>
      </c>
      <c r="AV1130" s="18">
        <v>0</v>
      </c>
      <c r="AW1130" s="18">
        <v>0</v>
      </c>
      <c r="AX1130" s="18">
        <v>0</v>
      </c>
      <c r="AY1130" s="18">
        <v>0</v>
      </c>
      <c r="AZ1130" s="18">
        <v>0</v>
      </c>
      <c r="BA1130" s="18">
        <v>0</v>
      </c>
      <c r="BB1130" s="18">
        <v>0</v>
      </c>
      <c r="BC1130" s="18">
        <v>0</v>
      </c>
      <c r="BD1130" s="18">
        <v>0</v>
      </c>
      <c r="BE1130" s="25">
        <v>0</v>
      </c>
      <c r="BF1130" s="25">
        <v>0</v>
      </c>
      <c r="BG1130" s="25">
        <v>0</v>
      </c>
      <c r="BH1130" s="25">
        <v>0</v>
      </c>
      <c r="BI1130" s="118">
        <v>0</v>
      </c>
      <c r="BJ1130" s="118">
        <v>0</v>
      </c>
      <c r="BK1130" s="118">
        <v>0</v>
      </c>
      <c r="BL1130" s="118">
        <v>0</v>
      </c>
      <c r="BM1130" s="118">
        <v>0</v>
      </c>
      <c r="BN1130" s="118">
        <v>0</v>
      </c>
      <c r="BO1130" s="103"/>
      <c r="BP1130">
        <f t="shared" si="2925"/>
        <v>0</v>
      </c>
      <c r="BQ1130">
        <f t="shared" si="2925"/>
        <v>0</v>
      </c>
      <c r="BR1130">
        <f t="shared" si="2925"/>
        <v>0</v>
      </c>
      <c r="BS1130">
        <f t="shared" si="2925"/>
        <v>0</v>
      </c>
      <c r="BT1130">
        <f t="shared" si="2925"/>
        <v>0</v>
      </c>
      <c r="BU1130">
        <f t="shared" si="2925"/>
        <v>0</v>
      </c>
      <c r="BV1130">
        <f t="shared" si="2925"/>
        <v>0</v>
      </c>
      <c r="BW1130">
        <f t="shared" si="2925"/>
        <v>0</v>
      </c>
      <c r="BX1130">
        <f t="shared" si="2925"/>
        <v>0</v>
      </c>
      <c r="BY1130">
        <f t="shared" si="2925"/>
        <v>0</v>
      </c>
      <c r="BZ1130">
        <f t="shared" si="2926"/>
        <v>0</v>
      </c>
      <c r="CA1130">
        <f t="shared" si="2926"/>
        <v>0</v>
      </c>
      <c r="CB1130">
        <f t="shared" si="2926"/>
        <v>0</v>
      </c>
      <c r="CC1130">
        <f t="shared" si="2926"/>
        <v>0</v>
      </c>
      <c r="CD1130">
        <f t="shared" si="2926"/>
        <v>0</v>
      </c>
      <c r="CE1130">
        <f t="shared" si="2926"/>
        <v>0</v>
      </c>
      <c r="CF1130">
        <f t="shared" si="2926"/>
        <v>0</v>
      </c>
      <c r="CG1130">
        <f t="shared" si="2926"/>
        <v>0</v>
      </c>
      <c r="CH1130">
        <f t="shared" si="2926"/>
        <v>0</v>
      </c>
      <c r="CI1130">
        <f t="shared" si="2926"/>
        <v>0</v>
      </c>
      <c r="CJ1130">
        <f t="shared" si="2927"/>
        <v>0</v>
      </c>
      <c r="CK1130">
        <f t="shared" si="2927"/>
        <v>0</v>
      </c>
      <c r="CL1130">
        <f t="shared" si="2927"/>
        <v>0</v>
      </c>
      <c r="CM1130">
        <f t="shared" si="2927"/>
        <v>0</v>
      </c>
      <c r="CN1130">
        <f t="shared" si="2927"/>
        <v>0</v>
      </c>
      <c r="CO1130">
        <f t="shared" si="2927"/>
        <v>0</v>
      </c>
      <c r="CP1130">
        <f t="shared" si="2927"/>
        <v>0</v>
      </c>
      <c r="CQ1130">
        <f t="shared" si="2927"/>
        <v>0</v>
      </c>
      <c r="CR1130">
        <f t="shared" si="2927"/>
        <v>0</v>
      </c>
      <c r="CS1130">
        <f t="shared" si="2927"/>
        <v>0</v>
      </c>
      <c r="CT1130">
        <f t="shared" si="2928"/>
        <v>0</v>
      </c>
      <c r="CU1130">
        <f t="shared" si="2928"/>
        <v>0</v>
      </c>
      <c r="CV1130">
        <f t="shared" si="2928"/>
        <v>0</v>
      </c>
      <c r="CW1130">
        <f t="shared" si="2928"/>
        <v>0</v>
      </c>
      <c r="CX1130">
        <f t="shared" si="2928"/>
        <v>0</v>
      </c>
      <c r="CY1130">
        <f t="shared" si="2928"/>
        <v>0</v>
      </c>
      <c r="CZ1130">
        <f t="shared" si="2928"/>
        <v>0</v>
      </c>
      <c r="DA1130">
        <f t="shared" si="2928"/>
        <v>0</v>
      </c>
      <c r="DB1130">
        <f t="shared" si="2928"/>
        <v>0</v>
      </c>
      <c r="DC1130">
        <f t="shared" si="2928"/>
        <v>0</v>
      </c>
      <c r="DD1130">
        <f t="shared" si="2929"/>
        <v>0</v>
      </c>
      <c r="DE1130">
        <f t="shared" si="2929"/>
        <v>0</v>
      </c>
      <c r="DF1130">
        <f t="shared" si="2929"/>
        <v>0</v>
      </c>
      <c r="DG1130">
        <f t="shared" si="2929"/>
        <v>0</v>
      </c>
      <c r="DH1130">
        <f t="shared" si="2929"/>
        <v>0</v>
      </c>
      <c r="DI1130">
        <f t="shared" si="2929"/>
        <v>0</v>
      </c>
      <c r="DJ1130">
        <f t="shared" si="2929"/>
        <v>0</v>
      </c>
      <c r="DK1130">
        <f t="shared" si="2929"/>
        <v>0</v>
      </c>
      <c r="DL1130">
        <f t="shared" si="2929"/>
        <v>0</v>
      </c>
      <c r="DM1130">
        <f t="shared" si="2929"/>
        <v>0</v>
      </c>
      <c r="DN1130">
        <f t="shared" si="2930"/>
        <v>0</v>
      </c>
      <c r="DO1130">
        <f t="shared" si="2930"/>
        <v>0</v>
      </c>
      <c r="DP1130">
        <f t="shared" si="2930"/>
        <v>0</v>
      </c>
      <c r="DQ1130">
        <f t="shared" si="2930"/>
        <v>0</v>
      </c>
      <c r="DR1130">
        <f t="shared" si="2930"/>
        <v>0</v>
      </c>
      <c r="DS1130">
        <f t="shared" si="2930"/>
        <v>0</v>
      </c>
      <c r="DT1130">
        <f t="shared" si="2930"/>
        <v>0</v>
      </c>
      <c r="DU1130">
        <f t="shared" si="2930"/>
        <v>0</v>
      </c>
      <c r="DV1130">
        <f t="shared" si="2930"/>
        <v>0</v>
      </c>
      <c r="DW1130">
        <f t="shared" si="2930"/>
        <v>0</v>
      </c>
      <c r="DX1130">
        <f>IF($C1130&lt;&gt;"",IF(BL1130&gt;0,1,0),0)</f>
        <v>0</v>
      </c>
      <c r="DY1130">
        <f>IF($C1130&lt;&gt;"",IF(BM1130&gt;0,1,0),0)</f>
        <v>0</v>
      </c>
      <c r="DZ1130">
        <f>IF($C1130&lt;&gt;"",IF(BN1130&gt;0,1,0),0)</f>
        <v>0</v>
      </c>
    </row>
    <row r="1131" spans="1:130" ht="15.75">
      <c r="A1131" s="106" t="str">
        <f>IF(LEFT(B1138,1)&lt;&gt;"",IF(LEFT(B1138,1)&lt;&gt;" ",COUNT($A$66:A1129)+1,""),"")</f>
        <v/>
      </c>
      <c r="B1131" s="37"/>
      <c r="C1131" s="9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  <c r="AA1131" s="18"/>
      <c r="AB1131" s="18"/>
      <c r="AC1131" s="18"/>
      <c r="AD1131" s="18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31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25"/>
      <c r="BF1131" s="25"/>
      <c r="BG1131" s="18"/>
      <c r="BH1131" s="2"/>
      <c r="BI1131" s="2"/>
      <c r="BJ1131" s="2"/>
      <c r="BK1131" s="2"/>
      <c r="BL1131" s="2"/>
      <c r="BM1131" s="2"/>
      <c r="BN1131" s="2"/>
      <c r="BO1131" s="103"/>
    </row>
    <row r="1132" spans="1:130" ht="15.75">
      <c r="A1132" s="105">
        <f>IF(LEFT(B1132,1)&lt;&gt;"",IF(LEFT(B1132,1)&lt;&gt;" ",COUNT($A$66:A1131)+1,""),"")</f>
        <v>147</v>
      </c>
      <c r="B1132" s="56" t="s">
        <v>218</v>
      </c>
      <c r="C1132" s="96">
        <v>4</v>
      </c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  <c r="AD1132" s="18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31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25"/>
      <c r="BF1132" s="18"/>
      <c r="BG1132" s="18"/>
      <c r="BH1132" s="2"/>
      <c r="BI1132" s="2"/>
      <c r="BJ1132" s="2"/>
      <c r="BK1132" s="2"/>
      <c r="BL1132" s="118"/>
      <c r="BM1132" s="2"/>
      <c r="BN1132" s="2"/>
      <c r="BO1132" s="103"/>
    </row>
    <row r="1133" spans="1:130" ht="15.75">
      <c r="A1133" s="106"/>
      <c r="B1133" s="55" t="s">
        <v>210</v>
      </c>
      <c r="C1133" s="9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  <c r="AA1133" s="18"/>
      <c r="AB1133" s="18"/>
      <c r="AC1133" s="18"/>
      <c r="AD1133" s="18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31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25"/>
      <c r="BF1133" s="18"/>
      <c r="BG1133" s="18"/>
      <c r="BH1133" s="2"/>
      <c r="BI1133" s="118">
        <v>0.86</v>
      </c>
      <c r="BJ1133" s="118">
        <v>0.86</v>
      </c>
      <c r="BK1133" s="118">
        <v>0.86</v>
      </c>
      <c r="BL1133" s="118">
        <v>0.86</v>
      </c>
      <c r="BM1133" s="118">
        <v>0</v>
      </c>
      <c r="BN1133" s="118">
        <v>0</v>
      </c>
      <c r="BO1133" s="103"/>
      <c r="BP1133">
        <f t="shared" ref="BP1133:CU1133" si="2932">IF($C1133&lt;&gt;"",IF(D1133&gt;0,1,0),0)</f>
        <v>0</v>
      </c>
      <c r="BQ1133">
        <f t="shared" si="2932"/>
        <v>0</v>
      </c>
      <c r="BR1133">
        <f t="shared" si="2932"/>
        <v>0</v>
      </c>
      <c r="BS1133">
        <f t="shared" si="2932"/>
        <v>0</v>
      </c>
      <c r="BT1133">
        <f t="shared" si="2932"/>
        <v>0</v>
      </c>
      <c r="BU1133">
        <f t="shared" si="2932"/>
        <v>0</v>
      </c>
      <c r="BV1133">
        <f t="shared" si="2932"/>
        <v>0</v>
      </c>
      <c r="BW1133">
        <f t="shared" si="2932"/>
        <v>0</v>
      </c>
      <c r="BX1133">
        <f t="shared" si="2932"/>
        <v>0</v>
      </c>
      <c r="BY1133">
        <f t="shared" si="2932"/>
        <v>0</v>
      </c>
      <c r="BZ1133">
        <f t="shared" si="2932"/>
        <v>0</v>
      </c>
      <c r="CA1133">
        <f t="shared" si="2932"/>
        <v>0</v>
      </c>
      <c r="CB1133">
        <f t="shared" si="2932"/>
        <v>0</v>
      </c>
      <c r="CC1133">
        <f t="shared" si="2932"/>
        <v>0</v>
      </c>
      <c r="CD1133">
        <f t="shared" si="2932"/>
        <v>0</v>
      </c>
      <c r="CE1133">
        <f t="shared" si="2932"/>
        <v>0</v>
      </c>
      <c r="CF1133">
        <f t="shared" si="2932"/>
        <v>0</v>
      </c>
      <c r="CG1133">
        <f t="shared" si="2932"/>
        <v>0</v>
      </c>
      <c r="CH1133">
        <f t="shared" si="2932"/>
        <v>0</v>
      </c>
      <c r="CI1133">
        <f t="shared" si="2932"/>
        <v>0</v>
      </c>
      <c r="CJ1133">
        <f t="shared" si="2932"/>
        <v>0</v>
      </c>
      <c r="CK1133">
        <f t="shared" si="2932"/>
        <v>0</v>
      </c>
      <c r="CL1133">
        <f t="shared" si="2932"/>
        <v>0</v>
      </c>
      <c r="CM1133">
        <f t="shared" si="2932"/>
        <v>0</v>
      </c>
      <c r="CN1133">
        <f t="shared" si="2932"/>
        <v>0</v>
      </c>
      <c r="CO1133">
        <f t="shared" si="2932"/>
        <v>0</v>
      </c>
      <c r="CP1133">
        <f t="shared" si="2932"/>
        <v>0</v>
      </c>
      <c r="CQ1133">
        <f t="shared" si="2932"/>
        <v>0</v>
      </c>
      <c r="CR1133">
        <f t="shared" si="2932"/>
        <v>0</v>
      </c>
      <c r="CS1133">
        <f t="shared" si="2932"/>
        <v>0</v>
      </c>
      <c r="CT1133">
        <f t="shared" si="2932"/>
        <v>0</v>
      </c>
      <c r="CU1133">
        <f t="shared" si="2932"/>
        <v>0</v>
      </c>
      <c r="CV1133">
        <f t="shared" ref="CV1133:DZ1133" si="2933">IF($C1133&lt;&gt;"",IF(AJ1133&gt;0,1,0),0)</f>
        <v>0</v>
      </c>
      <c r="CW1133">
        <f t="shared" si="2933"/>
        <v>0</v>
      </c>
      <c r="CX1133">
        <f t="shared" si="2933"/>
        <v>0</v>
      </c>
      <c r="CY1133">
        <f t="shared" si="2933"/>
        <v>0</v>
      </c>
      <c r="CZ1133">
        <f t="shared" si="2933"/>
        <v>0</v>
      </c>
      <c r="DA1133">
        <f t="shared" si="2933"/>
        <v>0</v>
      </c>
      <c r="DB1133">
        <f t="shared" si="2933"/>
        <v>0</v>
      </c>
      <c r="DC1133">
        <f t="shared" si="2933"/>
        <v>0</v>
      </c>
      <c r="DD1133">
        <f t="shared" si="2933"/>
        <v>0</v>
      </c>
      <c r="DE1133">
        <f t="shared" si="2933"/>
        <v>0</v>
      </c>
      <c r="DF1133">
        <f t="shared" si="2933"/>
        <v>0</v>
      </c>
      <c r="DG1133">
        <f t="shared" si="2933"/>
        <v>0</v>
      </c>
      <c r="DH1133">
        <f t="shared" si="2933"/>
        <v>0</v>
      </c>
      <c r="DI1133">
        <f t="shared" si="2933"/>
        <v>0</v>
      </c>
      <c r="DJ1133">
        <f t="shared" si="2933"/>
        <v>0</v>
      </c>
      <c r="DK1133">
        <f t="shared" si="2933"/>
        <v>0</v>
      </c>
      <c r="DL1133">
        <f t="shared" si="2933"/>
        <v>0</v>
      </c>
      <c r="DM1133">
        <f t="shared" si="2933"/>
        <v>0</v>
      </c>
      <c r="DN1133">
        <f t="shared" si="2933"/>
        <v>0</v>
      </c>
      <c r="DO1133">
        <f t="shared" si="2933"/>
        <v>0</v>
      </c>
      <c r="DP1133">
        <f t="shared" si="2933"/>
        <v>0</v>
      </c>
      <c r="DQ1133">
        <f t="shared" si="2933"/>
        <v>0</v>
      </c>
      <c r="DR1133">
        <f t="shared" si="2933"/>
        <v>0</v>
      </c>
      <c r="DS1133">
        <f t="shared" si="2933"/>
        <v>0</v>
      </c>
      <c r="DT1133">
        <f t="shared" si="2933"/>
        <v>0</v>
      </c>
      <c r="DU1133">
        <f t="shared" si="2933"/>
        <v>0</v>
      </c>
      <c r="DV1133">
        <f t="shared" si="2933"/>
        <v>0</v>
      </c>
      <c r="DW1133">
        <f t="shared" si="2933"/>
        <v>0</v>
      </c>
      <c r="DX1133">
        <f t="shared" si="2933"/>
        <v>0</v>
      </c>
      <c r="DY1133">
        <f t="shared" si="2933"/>
        <v>0</v>
      </c>
      <c r="DZ1133">
        <f t="shared" si="2933"/>
        <v>0</v>
      </c>
    </row>
    <row r="1134" spans="1:130" ht="15.75">
      <c r="A1134" s="106"/>
      <c r="B1134" s="37"/>
      <c r="C1134" s="9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31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25"/>
      <c r="BF1134" s="18"/>
      <c r="BG1134" s="18"/>
      <c r="BH1134" s="2"/>
      <c r="BI1134" s="2"/>
      <c r="BJ1134" s="2"/>
      <c r="BK1134" s="2"/>
      <c r="BL1134" s="22"/>
      <c r="BM1134" s="2"/>
      <c r="BN1134" s="2"/>
      <c r="BO1134" s="103"/>
    </row>
    <row r="1135" spans="1:130">
      <c r="A1135" s="105">
        <f>IF(LEFT(B1135,1)&lt;&gt;"",IF(LEFT(B1135,1)&lt;&gt;" ",COUNT($A$66:A1134)+1,""),"")</f>
        <v>148</v>
      </c>
      <c r="B1135" s="32" t="s">
        <v>150</v>
      </c>
      <c r="C1135" s="97">
        <v>3</v>
      </c>
      <c r="D1135" s="18"/>
      <c r="E1135" s="22"/>
      <c r="F1135" s="22">
        <f t="shared" ref="F1135:AK1135" si="2934">SUM(F1136:F1140)</f>
        <v>0</v>
      </c>
      <c r="G1135" s="22">
        <f t="shared" si="2934"/>
        <v>0</v>
      </c>
      <c r="H1135" s="22">
        <f t="shared" si="2934"/>
        <v>0</v>
      </c>
      <c r="I1135" s="22">
        <f t="shared" si="2934"/>
        <v>0</v>
      </c>
      <c r="J1135" s="22">
        <f t="shared" si="2934"/>
        <v>0</v>
      </c>
      <c r="K1135" s="22">
        <f t="shared" si="2934"/>
        <v>0</v>
      </c>
      <c r="L1135" s="22">
        <f t="shared" si="2934"/>
        <v>0</v>
      </c>
      <c r="M1135" s="22">
        <f t="shared" si="2934"/>
        <v>0</v>
      </c>
      <c r="N1135" s="22">
        <f t="shared" si="2934"/>
        <v>0.06</v>
      </c>
      <c r="O1135" s="22">
        <f t="shared" si="2934"/>
        <v>6.6359799999999997E-2</v>
      </c>
      <c r="P1135" s="22">
        <f t="shared" si="2934"/>
        <v>0.43190699999999999</v>
      </c>
      <c r="Q1135" s="22">
        <f t="shared" si="2934"/>
        <v>0.57372380000000001</v>
      </c>
      <c r="R1135" s="22">
        <f t="shared" si="2934"/>
        <v>1.0037069999999999</v>
      </c>
      <c r="S1135" s="22">
        <f t="shared" si="2934"/>
        <v>4.3152606999999996</v>
      </c>
      <c r="T1135" s="22">
        <f t="shared" si="2934"/>
        <v>12.8067861</v>
      </c>
      <c r="U1135" s="22">
        <f t="shared" si="2934"/>
        <v>15.7443557</v>
      </c>
      <c r="V1135" s="22">
        <f t="shared" si="2934"/>
        <v>40.096421300000003</v>
      </c>
      <c r="W1135" s="22">
        <f t="shared" si="2934"/>
        <v>66.784083899999999</v>
      </c>
      <c r="X1135" s="22">
        <f t="shared" si="2934"/>
        <v>100.606565</v>
      </c>
      <c r="Y1135" s="22">
        <f t="shared" si="2934"/>
        <v>74.471884299999999</v>
      </c>
      <c r="Z1135" s="22">
        <f t="shared" si="2934"/>
        <v>56.216842800000009</v>
      </c>
      <c r="AA1135" s="22">
        <f t="shared" si="2934"/>
        <v>39.037234900000001</v>
      </c>
      <c r="AB1135" s="22">
        <f t="shared" si="2934"/>
        <v>47.106407799999999</v>
      </c>
      <c r="AC1135" s="22">
        <f t="shared" si="2934"/>
        <v>60.6541821</v>
      </c>
      <c r="AD1135" s="22">
        <f t="shared" si="2934"/>
        <v>89.815939199999988</v>
      </c>
      <c r="AE1135" s="22">
        <f t="shared" si="2934"/>
        <v>351.99235340000001</v>
      </c>
      <c r="AF1135" s="22">
        <f t="shared" si="2934"/>
        <v>143.0735257</v>
      </c>
      <c r="AG1135" s="22">
        <f t="shared" si="2934"/>
        <v>318.71548970000003</v>
      </c>
      <c r="AH1135" s="22">
        <f t="shared" si="2934"/>
        <v>369.90683000000001</v>
      </c>
      <c r="AI1135" s="22">
        <f t="shared" si="2934"/>
        <v>430.49653869999997</v>
      </c>
      <c r="AJ1135" s="22">
        <f t="shared" si="2934"/>
        <v>514.72221710000008</v>
      </c>
      <c r="AK1135" s="22">
        <f t="shared" si="2934"/>
        <v>442.99580129999998</v>
      </c>
      <c r="AL1135" s="22">
        <f t="shared" ref="AL1135:BK1135" si="2935">SUM(AL1136:AL1140)</f>
        <v>318.94933269999996</v>
      </c>
      <c r="AM1135" s="22">
        <f t="shared" si="2935"/>
        <v>646.53931579999994</v>
      </c>
      <c r="AN1135" s="22">
        <f t="shared" si="2935"/>
        <v>279.44109800000001</v>
      </c>
      <c r="AO1135" s="22">
        <f t="shared" si="2935"/>
        <v>283.4861545</v>
      </c>
      <c r="AP1135" s="22">
        <f t="shared" si="2935"/>
        <v>1129.1433288000001</v>
      </c>
      <c r="AQ1135" s="22">
        <f t="shared" si="2935"/>
        <v>189.95670489999998</v>
      </c>
      <c r="AR1135" s="22">
        <f t="shared" si="2935"/>
        <v>369.50025550000004</v>
      </c>
      <c r="AS1135" s="22">
        <f t="shared" si="2935"/>
        <v>315.56717659999998</v>
      </c>
      <c r="AT1135" s="22">
        <f t="shared" si="2935"/>
        <v>320.53692509999996</v>
      </c>
      <c r="AU1135" s="22">
        <f t="shared" si="2935"/>
        <v>326.59283290000002</v>
      </c>
      <c r="AV1135" s="22">
        <f t="shared" si="2935"/>
        <v>339.15313470000001</v>
      </c>
      <c r="AW1135" s="22">
        <f t="shared" si="2935"/>
        <v>305.27971960000002</v>
      </c>
      <c r="AX1135" s="22">
        <f t="shared" si="2935"/>
        <v>104.4671223</v>
      </c>
      <c r="AY1135" s="22">
        <f t="shared" si="2935"/>
        <v>116.2669843</v>
      </c>
      <c r="AZ1135" s="22">
        <f t="shared" si="2935"/>
        <v>83.759441900000013</v>
      </c>
      <c r="BA1135" s="22">
        <f t="shared" si="2935"/>
        <v>77.024477500000003</v>
      </c>
      <c r="BB1135" s="22">
        <f t="shared" si="2935"/>
        <v>76.96235320000001</v>
      </c>
      <c r="BC1135" s="22">
        <f t="shared" si="2935"/>
        <v>76.951662200000001</v>
      </c>
      <c r="BD1135" s="22">
        <f t="shared" si="2935"/>
        <v>76.955370299999998</v>
      </c>
      <c r="BE1135" s="22">
        <f t="shared" si="2935"/>
        <v>77.284771500000005</v>
      </c>
      <c r="BF1135" s="22">
        <f>SUM(BF1136:BF1140)</f>
        <v>85.061157099999988</v>
      </c>
      <c r="BG1135" s="22">
        <f t="shared" si="2935"/>
        <v>70.115333399999997</v>
      </c>
      <c r="BH1135" s="22">
        <f t="shared" si="2935"/>
        <v>70.013830199999987</v>
      </c>
      <c r="BI1135" s="22">
        <f t="shared" si="2935"/>
        <v>70.118536599999999</v>
      </c>
      <c r="BJ1135" s="22">
        <f t="shared" si="2935"/>
        <v>70.488640599999997</v>
      </c>
      <c r="BK1135" s="22">
        <f t="shared" si="2935"/>
        <v>70.482585799999995</v>
      </c>
      <c r="BL1135" s="22">
        <f t="shared" ref="BL1135:BN1135" si="2936">SUM(BL1136:BL1140)</f>
        <v>70.531937299999996</v>
      </c>
      <c r="BM1135" s="22">
        <f t="shared" si="2936"/>
        <v>70.672024300000018</v>
      </c>
      <c r="BN1135" s="22">
        <f t="shared" si="2936"/>
        <v>71</v>
      </c>
      <c r="BO1135" s="103"/>
      <c r="BP1135">
        <f t="shared" ref="BP1135:CU1135" si="2937">IF($C1135&lt;&gt;"",IF(D1135&gt;0,1,0),0)</f>
        <v>0</v>
      </c>
      <c r="BQ1135">
        <f t="shared" si="2937"/>
        <v>0</v>
      </c>
      <c r="BR1135">
        <f t="shared" si="2937"/>
        <v>0</v>
      </c>
      <c r="BS1135">
        <f t="shared" si="2937"/>
        <v>0</v>
      </c>
      <c r="BT1135">
        <f t="shared" si="2937"/>
        <v>0</v>
      </c>
      <c r="BU1135">
        <f t="shared" si="2937"/>
        <v>0</v>
      </c>
      <c r="BV1135">
        <f t="shared" si="2937"/>
        <v>0</v>
      </c>
      <c r="BW1135">
        <f t="shared" si="2937"/>
        <v>0</v>
      </c>
      <c r="BX1135">
        <f t="shared" si="2937"/>
        <v>0</v>
      </c>
      <c r="BY1135">
        <f t="shared" si="2937"/>
        <v>0</v>
      </c>
      <c r="BZ1135">
        <f t="shared" si="2937"/>
        <v>1</v>
      </c>
      <c r="CA1135">
        <f t="shared" si="2937"/>
        <v>1</v>
      </c>
      <c r="CB1135">
        <f t="shared" si="2937"/>
        <v>1</v>
      </c>
      <c r="CC1135">
        <f t="shared" si="2937"/>
        <v>1</v>
      </c>
      <c r="CD1135">
        <f t="shared" si="2937"/>
        <v>1</v>
      </c>
      <c r="CE1135">
        <f t="shared" si="2937"/>
        <v>1</v>
      </c>
      <c r="CF1135">
        <f t="shared" si="2937"/>
        <v>1</v>
      </c>
      <c r="CG1135">
        <f t="shared" si="2937"/>
        <v>1</v>
      </c>
      <c r="CH1135">
        <f t="shared" si="2937"/>
        <v>1</v>
      </c>
      <c r="CI1135">
        <f t="shared" si="2937"/>
        <v>1</v>
      </c>
      <c r="CJ1135">
        <f t="shared" si="2937"/>
        <v>1</v>
      </c>
      <c r="CK1135">
        <f t="shared" si="2937"/>
        <v>1</v>
      </c>
      <c r="CL1135">
        <f t="shared" si="2937"/>
        <v>1</v>
      </c>
      <c r="CM1135">
        <f t="shared" si="2937"/>
        <v>1</v>
      </c>
      <c r="CN1135">
        <f t="shared" si="2937"/>
        <v>1</v>
      </c>
      <c r="CO1135">
        <f t="shared" si="2937"/>
        <v>1</v>
      </c>
      <c r="CP1135">
        <f t="shared" si="2937"/>
        <v>1</v>
      </c>
      <c r="CQ1135">
        <f t="shared" si="2937"/>
        <v>1</v>
      </c>
      <c r="CR1135">
        <f t="shared" si="2937"/>
        <v>1</v>
      </c>
      <c r="CS1135">
        <f t="shared" si="2937"/>
        <v>1</v>
      </c>
      <c r="CT1135">
        <f t="shared" si="2937"/>
        <v>1</v>
      </c>
      <c r="CU1135">
        <f t="shared" si="2937"/>
        <v>1</v>
      </c>
      <c r="CV1135">
        <f t="shared" ref="CV1135:DZ1135" si="2938">IF($C1135&lt;&gt;"",IF(AJ1135&gt;0,1,0),0)</f>
        <v>1</v>
      </c>
      <c r="CW1135">
        <f t="shared" si="2938"/>
        <v>1</v>
      </c>
      <c r="CX1135">
        <f t="shared" si="2938"/>
        <v>1</v>
      </c>
      <c r="CY1135">
        <f t="shared" si="2938"/>
        <v>1</v>
      </c>
      <c r="CZ1135">
        <f t="shared" si="2938"/>
        <v>1</v>
      </c>
      <c r="DA1135">
        <f t="shared" si="2938"/>
        <v>1</v>
      </c>
      <c r="DB1135">
        <f t="shared" si="2938"/>
        <v>1</v>
      </c>
      <c r="DC1135">
        <f t="shared" si="2938"/>
        <v>1</v>
      </c>
      <c r="DD1135">
        <f t="shared" si="2938"/>
        <v>1</v>
      </c>
      <c r="DE1135">
        <f t="shared" si="2938"/>
        <v>1</v>
      </c>
      <c r="DF1135">
        <f t="shared" si="2938"/>
        <v>1</v>
      </c>
      <c r="DG1135">
        <f t="shared" si="2938"/>
        <v>1</v>
      </c>
      <c r="DH1135">
        <f t="shared" si="2938"/>
        <v>1</v>
      </c>
      <c r="DI1135">
        <f t="shared" si="2938"/>
        <v>1</v>
      </c>
      <c r="DJ1135">
        <f t="shared" si="2938"/>
        <v>1</v>
      </c>
      <c r="DK1135">
        <f t="shared" si="2938"/>
        <v>1</v>
      </c>
      <c r="DL1135">
        <f t="shared" si="2938"/>
        <v>1</v>
      </c>
      <c r="DM1135">
        <f t="shared" si="2938"/>
        <v>1</v>
      </c>
      <c r="DN1135">
        <f t="shared" si="2938"/>
        <v>1</v>
      </c>
      <c r="DO1135">
        <f t="shared" si="2938"/>
        <v>1</v>
      </c>
      <c r="DP1135">
        <f t="shared" si="2938"/>
        <v>1</v>
      </c>
      <c r="DQ1135">
        <f t="shared" si="2938"/>
        <v>1</v>
      </c>
      <c r="DR1135">
        <f t="shared" si="2938"/>
        <v>1</v>
      </c>
      <c r="DS1135">
        <f t="shared" si="2938"/>
        <v>1</v>
      </c>
      <c r="DT1135">
        <f t="shared" si="2938"/>
        <v>1</v>
      </c>
      <c r="DU1135">
        <f t="shared" si="2938"/>
        <v>1</v>
      </c>
      <c r="DV1135">
        <f t="shared" si="2938"/>
        <v>1</v>
      </c>
      <c r="DW1135">
        <f t="shared" si="2938"/>
        <v>1</v>
      </c>
      <c r="DX1135">
        <f t="shared" si="2938"/>
        <v>1</v>
      </c>
      <c r="DY1135">
        <f t="shared" si="2938"/>
        <v>1</v>
      </c>
      <c r="DZ1135">
        <f t="shared" si="2938"/>
        <v>1</v>
      </c>
    </row>
    <row r="1136" spans="1:130">
      <c r="A1136" s="106"/>
      <c r="B1136" s="19" t="s">
        <v>2</v>
      </c>
      <c r="C1136" s="98"/>
      <c r="D1136" s="22"/>
      <c r="E1136" s="22"/>
      <c r="F1136" s="18">
        <v>0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18">
        <v>0</v>
      </c>
      <c r="N1136" s="22"/>
      <c r="O1136" s="22"/>
      <c r="P1136" s="22"/>
      <c r="Q1136" s="22"/>
      <c r="R1136" s="22"/>
      <c r="S1136" s="22"/>
      <c r="T1136" s="22"/>
      <c r="U1136" s="22"/>
      <c r="V1136" s="22"/>
      <c r="W1136" s="22"/>
      <c r="X1136" s="41" t="s">
        <v>16</v>
      </c>
      <c r="Y1136" s="18">
        <v>40</v>
      </c>
      <c r="Z1136" s="18">
        <v>19</v>
      </c>
      <c r="AA1136" s="22"/>
      <c r="AB1136" s="22"/>
      <c r="AC1136" s="22"/>
      <c r="AD1136" s="22"/>
      <c r="AE1136" s="18">
        <v>256</v>
      </c>
      <c r="AF1136" s="18"/>
      <c r="AG1136" s="18">
        <v>90</v>
      </c>
      <c r="AH1136" s="18"/>
      <c r="AI1136" s="18"/>
      <c r="AJ1136" s="18">
        <v>38</v>
      </c>
      <c r="AK1136" s="18"/>
      <c r="AL1136" s="18"/>
      <c r="AM1136" s="18">
        <v>321</v>
      </c>
      <c r="AN1136" s="18"/>
      <c r="AO1136" s="41" t="s">
        <v>16</v>
      </c>
      <c r="AP1136" s="18">
        <v>147</v>
      </c>
      <c r="AQ1136" s="41" t="s">
        <v>16</v>
      </c>
      <c r="AR1136" s="18">
        <v>147</v>
      </c>
      <c r="AS1136" s="18">
        <v>0</v>
      </c>
      <c r="AT1136" s="18">
        <v>0</v>
      </c>
      <c r="AU1136" s="18">
        <v>0</v>
      </c>
      <c r="AV1136" s="18">
        <v>0</v>
      </c>
      <c r="AW1136" s="18">
        <v>0</v>
      </c>
      <c r="AX1136" s="18">
        <v>0</v>
      </c>
      <c r="AY1136" s="18">
        <v>0</v>
      </c>
      <c r="AZ1136" s="18">
        <v>0</v>
      </c>
      <c r="BA1136" s="18">
        <v>0</v>
      </c>
      <c r="BB1136" s="18">
        <v>0</v>
      </c>
      <c r="BC1136" s="18">
        <v>0</v>
      </c>
      <c r="BD1136" s="18">
        <v>0</v>
      </c>
      <c r="BE1136" s="18">
        <v>0</v>
      </c>
      <c r="BF1136" s="18">
        <v>0</v>
      </c>
      <c r="BG1136" s="18">
        <v>0</v>
      </c>
      <c r="BH1136" s="18">
        <v>0</v>
      </c>
      <c r="BI1136" s="118">
        <v>0</v>
      </c>
      <c r="BJ1136" s="118">
        <v>0</v>
      </c>
      <c r="BK1136" s="118">
        <v>0</v>
      </c>
      <c r="BL1136" s="118">
        <v>0</v>
      </c>
      <c r="BM1136" s="118">
        <v>0</v>
      </c>
      <c r="BN1136" s="118">
        <v>0</v>
      </c>
      <c r="BO1136" s="103"/>
      <c r="BP1136">
        <f t="shared" ref="BP1136:BY1141" si="2939">IF($C1136&lt;&gt;"",IF(D1136&gt;0,1,0),0)</f>
        <v>0</v>
      </c>
      <c r="BQ1136">
        <f t="shared" si="2939"/>
        <v>0</v>
      </c>
      <c r="BR1136">
        <f t="shared" si="2939"/>
        <v>0</v>
      </c>
      <c r="BS1136">
        <f t="shared" si="2939"/>
        <v>0</v>
      </c>
      <c r="BT1136">
        <f t="shared" si="2939"/>
        <v>0</v>
      </c>
      <c r="BU1136">
        <f t="shared" si="2939"/>
        <v>0</v>
      </c>
      <c r="BV1136">
        <f t="shared" si="2939"/>
        <v>0</v>
      </c>
      <c r="BW1136">
        <f t="shared" si="2939"/>
        <v>0</v>
      </c>
      <c r="BX1136">
        <f t="shared" si="2939"/>
        <v>0</v>
      </c>
      <c r="BY1136">
        <f t="shared" si="2939"/>
        <v>0</v>
      </c>
      <c r="BZ1136">
        <f t="shared" ref="BZ1136:CI1141" si="2940">IF($C1136&lt;&gt;"",IF(N1136&gt;0,1,0),0)</f>
        <v>0</v>
      </c>
      <c r="CA1136">
        <f t="shared" si="2940"/>
        <v>0</v>
      </c>
      <c r="CB1136">
        <f t="shared" si="2940"/>
        <v>0</v>
      </c>
      <c r="CC1136">
        <f t="shared" si="2940"/>
        <v>0</v>
      </c>
      <c r="CD1136">
        <f t="shared" si="2940"/>
        <v>0</v>
      </c>
      <c r="CE1136">
        <f t="shared" si="2940"/>
        <v>0</v>
      </c>
      <c r="CF1136">
        <f t="shared" si="2940"/>
        <v>0</v>
      </c>
      <c r="CG1136">
        <f t="shared" si="2940"/>
        <v>0</v>
      </c>
      <c r="CH1136">
        <f t="shared" si="2940"/>
        <v>0</v>
      </c>
      <c r="CI1136">
        <f t="shared" si="2940"/>
        <v>0</v>
      </c>
      <c r="CJ1136">
        <f t="shared" ref="CJ1136:CS1141" si="2941">IF($C1136&lt;&gt;"",IF(X1136&gt;0,1,0),0)</f>
        <v>0</v>
      </c>
      <c r="CK1136">
        <f t="shared" si="2941"/>
        <v>0</v>
      </c>
      <c r="CL1136">
        <f t="shared" si="2941"/>
        <v>0</v>
      </c>
      <c r="CM1136">
        <f t="shared" si="2941"/>
        <v>0</v>
      </c>
      <c r="CN1136">
        <f t="shared" si="2941"/>
        <v>0</v>
      </c>
      <c r="CO1136">
        <f t="shared" si="2941"/>
        <v>0</v>
      </c>
      <c r="CP1136">
        <f t="shared" si="2941"/>
        <v>0</v>
      </c>
      <c r="CQ1136">
        <f t="shared" si="2941"/>
        <v>0</v>
      </c>
      <c r="CR1136">
        <f t="shared" si="2941"/>
        <v>0</v>
      </c>
      <c r="CS1136">
        <f t="shared" si="2941"/>
        <v>0</v>
      </c>
      <c r="CT1136">
        <f t="shared" ref="CT1136:DC1141" si="2942">IF($C1136&lt;&gt;"",IF(AH1136&gt;0,1,0),0)</f>
        <v>0</v>
      </c>
      <c r="CU1136">
        <f t="shared" si="2942"/>
        <v>0</v>
      </c>
      <c r="CV1136">
        <f t="shared" si="2942"/>
        <v>0</v>
      </c>
      <c r="CW1136">
        <f t="shared" si="2942"/>
        <v>0</v>
      </c>
      <c r="CX1136">
        <f t="shared" si="2942"/>
        <v>0</v>
      </c>
      <c r="CY1136">
        <f t="shared" si="2942"/>
        <v>0</v>
      </c>
      <c r="CZ1136">
        <f t="shared" si="2942"/>
        <v>0</v>
      </c>
      <c r="DA1136">
        <f t="shared" si="2942"/>
        <v>0</v>
      </c>
      <c r="DB1136">
        <f t="shared" si="2942"/>
        <v>0</v>
      </c>
      <c r="DC1136">
        <f t="shared" si="2942"/>
        <v>0</v>
      </c>
      <c r="DD1136">
        <f t="shared" ref="DD1136:DM1141" si="2943">IF($C1136&lt;&gt;"",IF(AR1136&gt;0,1,0),0)</f>
        <v>0</v>
      </c>
      <c r="DE1136">
        <f t="shared" si="2943"/>
        <v>0</v>
      </c>
      <c r="DF1136">
        <f t="shared" si="2943"/>
        <v>0</v>
      </c>
      <c r="DG1136">
        <f t="shared" si="2943"/>
        <v>0</v>
      </c>
      <c r="DH1136">
        <f t="shared" si="2943"/>
        <v>0</v>
      </c>
      <c r="DI1136">
        <f t="shared" si="2943"/>
        <v>0</v>
      </c>
      <c r="DJ1136">
        <f t="shared" si="2943"/>
        <v>0</v>
      </c>
      <c r="DK1136">
        <f t="shared" si="2943"/>
        <v>0</v>
      </c>
      <c r="DL1136">
        <f t="shared" si="2943"/>
        <v>0</v>
      </c>
      <c r="DM1136">
        <f t="shared" si="2943"/>
        <v>0</v>
      </c>
      <c r="DN1136">
        <f t="shared" ref="DN1136:DW1141" si="2944">IF($C1136&lt;&gt;"",IF(BB1136&gt;0,1,0),0)</f>
        <v>0</v>
      </c>
      <c r="DO1136">
        <f t="shared" si="2944"/>
        <v>0</v>
      </c>
      <c r="DP1136">
        <f t="shared" si="2944"/>
        <v>0</v>
      </c>
      <c r="DQ1136">
        <f t="shared" si="2944"/>
        <v>0</v>
      </c>
      <c r="DR1136">
        <f t="shared" si="2944"/>
        <v>0</v>
      </c>
      <c r="DS1136">
        <f t="shared" si="2944"/>
        <v>0</v>
      </c>
      <c r="DT1136">
        <f t="shared" si="2944"/>
        <v>0</v>
      </c>
      <c r="DU1136">
        <f t="shared" si="2944"/>
        <v>0</v>
      </c>
      <c r="DV1136">
        <f t="shared" si="2944"/>
        <v>0</v>
      </c>
      <c r="DW1136">
        <f t="shared" si="2944"/>
        <v>0</v>
      </c>
      <c r="DX1136">
        <f t="shared" ref="DX1136:DZ1140" si="2945">IF($C1136&lt;&gt;"",IF(BL1135&gt;0,1,0),0)</f>
        <v>0</v>
      </c>
      <c r="DY1136">
        <f t="shared" si="2945"/>
        <v>0</v>
      </c>
      <c r="DZ1136">
        <f t="shared" si="2945"/>
        <v>0</v>
      </c>
    </row>
    <row r="1137" spans="1:130" ht="15.75">
      <c r="A1137" s="106"/>
      <c r="B1137" s="19" t="s">
        <v>202</v>
      </c>
      <c r="C1137" s="98"/>
      <c r="D1137" s="22"/>
      <c r="E1137" s="22"/>
      <c r="F1137" s="18"/>
      <c r="G1137" s="18"/>
      <c r="H1137" s="18"/>
      <c r="I1137" s="18"/>
      <c r="J1137" s="18"/>
      <c r="K1137" s="18"/>
      <c r="L1137" s="18"/>
      <c r="M1137" s="18"/>
      <c r="N1137" s="22"/>
      <c r="O1137" s="22"/>
      <c r="P1137" s="22"/>
      <c r="Q1137" s="22"/>
      <c r="R1137" s="22"/>
      <c r="S1137" s="22"/>
      <c r="T1137" s="22"/>
      <c r="U1137" s="22"/>
      <c r="V1137" s="22"/>
      <c r="W1137" s="22"/>
      <c r="X1137" s="41"/>
      <c r="Y1137" s="18"/>
      <c r="Z1137" s="18"/>
      <c r="AA1137" s="22"/>
      <c r="AB1137" s="22"/>
      <c r="AC1137" s="22"/>
      <c r="AD1137" s="22"/>
      <c r="AE1137" s="18"/>
      <c r="AF1137" s="18"/>
      <c r="AG1137" s="18"/>
      <c r="AH1137" s="18"/>
      <c r="AI1137" s="18"/>
      <c r="AJ1137" s="18"/>
      <c r="AK1137" s="18"/>
      <c r="AL1137" s="18"/>
      <c r="AM1137" s="18"/>
      <c r="AN1137" s="18"/>
      <c r="AO1137" s="41"/>
      <c r="AP1137" s="18"/>
      <c r="AQ1137" s="41"/>
      <c r="AR1137" s="18"/>
      <c r="AS1137" s="18">
        <v>50</v>
      </c>
      <c r="AT1137" s="18"/>
      <c r="AU1137" s="18"/>
      <c r="AV1137" s="18"/>
      <c r="AW1137" s="18"/>
      <c r="AX1137" s="18"/>
      <c r="AY1137" s="18">
        <v>17</v>
      </c>
      <c r="AZ1137" s="18"/>
      <c r="BA1137" s="18"/>
      <c r="BB1137" s="18"/>
      <c r="BC1137" s="18"/>
      <c r="BD1137" s="18"/>
      <c r="BE1137" s="25"/>
      <c r="BF1137" s="18"/>
      <c r="BG1137" s="18"/>
      <c r="BH1137" s="18"/>
      <c r="BI1137" s="118"/>
      <c r="BJ1137" s="118"/>
      <c r="BK1137" s="118"/>
      <c r="BL1137" s="2"/>
      <c r="BM1137" s="2"/>
      <c r="BN1137" s="2"/>
      <c r="BO1137" s="103"/>
      <c r="BP1137">
        <f t="shared" si="2939"/>
        <v>0</v>
      </c>
      <c r="BQ1137">
        <f t="shared" si="2939"/>
        <v>0</v>
      </c>
      <c r="BR1137">
        <f t="shared" si="2939"/>
        <v>0</v>
      </c>
      <c r="BS1137">
        <f t="shared" si="2939"/>
        <v>0</v>
      </c>
      <c r="BT1137">
        <f t="shared" si="2939"/>
        <v>0</v>
      </c>
      <c r="BU1137">
        <f t="shared" si="2939"/>
        <v>0</v>
      </c>
      <c r="BV1137">
        <f t="shared" si="2939"/>
        <v>0</v>
      </c>
      <c r="BW1137">
        <f t="shared" si="2939"/>
        <v>0</v>
      </c>
      <c r="BX1137">
        <f t="shared" si="2939"/>
        <v>0</v>
      </c>
      <c r="BY1137">
        <f t="shared" si="2939"/>
        <v>0</v>
      </c>
      <c r="BZ1137">
        <f t="shared" si="2940"/>
        <v>0</v>
      </c>
      <c r="CA1137">
        <f t="shared" si="2940"/>
        <v>0</v>
      </c>
      <c r="CB1137">
        <f t="shared" si="2940"/>
        <v>0</v>
      </c>
      <c r="CC1137">
        <f t="shared" si="2940"/>
        <v>0</v>
      </c>
      <c r="CD1137">
        <f t="shared" si="2940"/>
        <v>0</v>
      </c>
      <c r="CE1137">
        <f t="shared" si="2940"/>
        <v>0</v>
      </c>
      <c r="CF1137">
        <f t="shared" si="2940"/>
        <v>0</v>
      </c>
      <c r="CG1137">
        <f t="shared" si="2940"/>
        <v>0</v>
      </c>
      <c r="CH1137">
        <f t="shared" si="2940"/>
        <v>0</v>
      </c>
      <c r="CI1137">
        <f t="shared" si="2940"/>
        <v>0</v>
      </c>
      <c r="CJ1137">
        <f t="shared" si="2941"/>
        <v>0</v>
      </c>
      <c r="CK1137">
        <f t="shared" si="2941"/>
        <v>0</v>
      </c>
      <c r="CL1137">
        <f t="shared" si="2941"/>
        <v>0</v>
      </c>
      <c r="CM1137">
        <f t="shared" si="2941"/>
        <v>0</v>
      </c>
      <c r="CN1137">
        <f t="shared" si="2941"/>
        <v>0</v>
      </c>
      <c r="CO1137">
        <f t="shared" si="2941"/>
        <v>0</v>
      </c>
      <c r="CP1137">
        <f t="shared" si="2941"/>
        <v>0</v>
      </c>
      <c r="CQ1137">
        <f t="shared" si="2941"/>
        <v>0</v>
      </c>
      <c r="CR1137">
        <f t="shared" si="2941"/>
        <v>0</v>
      </c>
      <c r="CS1137">
        <f t="shared" si="2941"/>
        <v>0</v>
      </c>
      <c r="CT1137">
        <f t="shared" si="2942"/>
        <v>0</v>
      </c>
      <c r="CU1137">
        <f t="shared" si="2942"/>
        <v>0</v>
      </c>
      <c r="CV1137">
        <f t="shared" si="2942"/>
        <v>0</v>
      </c>
      <c r="CW1137">
        <f t="shared" si="2942"/>
        <v>0</v>
      </c>
      <c r="CX1137">
        <f t="shared" si="2942"/>
        <v>0</v>
      </c>
      <c r="CY1137">
        <f t="shared" si="2942"/>
        <v>0</v>
      </c>
      <c r="CZ1137">
        <f t="shared" si="2942"/>
        <v>0</v>
      </c>
      <c r="DA1137">
        <f t="shared" si="2942"/>
        <v>0</v>
      </c>
      <c r="DB1137">
        <f t="shared" si="2942"/>
        <v>0</v>
      </c>
      <c r="DC1137">
        <f t="shared" si="2942"/>
        <v>0</v>
      </c>
      <c r="DD1137">
        <f t="shared" si="2943"/>
        <v>0</v>
      </c>
      <c r="DE1137">
        <f t="shared" si="2943"/>
        <v>0</v>
      </c>
      <c r="DF1137">
        <f t="shared" si="2943"/>
        <v>0</v>
      </c>
      <c r="DG1137">
        <f t="shared" si="2943"/>
        <v>0</v>
      </c>
      <c r="DH1137">
        <f t="shared" si="2943"/>
        <v>0</v>
      </c>
      <c r="DI1137">
        <f t="shared" si="2943"/>
        <v>0</v>
      </c>
      <c r="DJ1137">
        <f t="shared" si="2943"/>
        <v>0</v>
      </c>
      <c r="DK1137">
        <f t="shared" si="2943"/>
        <v>0</v>
      </c>
      <c r="DL1137">
        <f t="shared" si="2943"/>
        <v>0</v>
      </c>
      <c r="DM1137">
        <f t="shared" si="2943"/>
        <v>0</v>
      </c>
      <c r="DN1137">
        <f t="shared" si="2944"/>
        <v>0</v>
      </c>
      <c r="DO1137">
        <f t="shared" si="2944"/>
        <v>0</v>
      </c>
      <c r="DP1137">
        <f t="shared" si="2944"/>
        <v>0</v>
      </c>
      <c r="DQ1137">
        <f t="shared" si="2944"/>
        <v>0</v>
      </c>
      <c r="DR1137">
        <f t="shared" si="2944"/>
        <v>0</v>
      </c>
      <c r="DS1137">
        <f t="shared" si="2944"/>
        <v>0</v>
      </c>
      <c r="DT1137">
        <f t="shared" si="2944"/>
        <v>0</v>
      </c>
      <c r="DU1137">
        <f t="shared" si="2944"/>
        <v>0</v>
      </c>
      <c r="DV1137">
        <f t="shared" si="2944"/>
        <v>0</v>
      </c>
      <c r="DW1137">
        <f t="shared" si="2944"/>
        <v>0</v>
      </c>
      <c r="DX1137">
        <f t="shared" si="2945"/>
        <v>0</v>
      </c>
      <c r="DY1137">
        <f t="shared" si="2945"/>
        <v>0</v>
      </c>
      <c r="DZ1137">
        <f t="shared" si="2945"/>
        <v>0</v>
      </c>
    </row>
    <row r="1138" spans="1:130">
      <c r="A1138" s="106" t="str">
        <f>IF(LEFT(B1139,1)&lt;&gt;"",IF(LEFT(B1139,1)&lt;&gt;" ",COUNT($A$66:A1131)+1,""),"")</f>
        <v/>
      </c>
      <c r="B1138" s="59" t="s">
        <v>3</v>
      </c>
      <c r="C1138" s="9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>
        <v>0.06</v>
      </c>
      <c r="O1138" s="18">
        <v>6.6359799999999997E-2</v>
      </c>
      <c r="P1138" s="18">
        <v>0.43190699999999999</v>
      </c>
      <c r="Q1138" s="18">
        <v>0.56443100000000002</v>
      </c>
      <c r="R1138" s="18">
        <v>0.994313</v>
      </c>
      <c r="S1138" s="18">
        <v>4.1574276999999995</v>
      </c>
      <c r="T1138" s="18">
        <v>10.1782805</v>
      </c>
      <c r="U1138" s="18">
        <v>10.3144277</v>
      </c>
      <c r="V1138" s="18">
        <v>19.439114800000002</v>
      </c>
      <c r="W1138" s="18">
        <v>29.9496325</v>
      </c>
      <c r="X1138" s="18">
        <v>40.323665900000002</v>
      </c>
      <c r="Y1138" s="41">
        <v>14.195443800000001</v>
      </c>
      <c r="Z1138" s="41">
        <v>12.7758071</v>
      </c>
      <c r="AA1138" s="18">
        <v>13.810955300000002</v>
      </c>
      <c r="AB1138" s="18">
        <v>17.467210399999999</v>
      </c>
      <c r="AC1138" s="18">
        <v>18.323542800000002</v>
      </c>
      <c r="AD1138" s="18">
        <v>25.847387799999996</v>
      </c>
      <c r="AE1138" s="41">
        <v>43.273809200000002</v>
      </c>
      <c r="AF1138" s="18">
        <v>59.486327600000003</v>
      </c>
      <c r="AG1138" s="18">
        <v>102.3837588</v>
      </c>
      <c r="AH1138" s="18">
        <v>196.84622809999999</v>
      </c>
      <c r="AI1138" s="18">
        <v>227.40806829999994</v>
      </c>
      <c r="AJ1138" s="18">
        <v>262.56753350000002</v>
      </c>
      <c r="AK1138" s="18">
        <v>261.99580129999998</v>
      </c>
      <c r="AL1138" s="18">
        <v>244.12117539999997</v>
      </c>
      <c r="AM1138" s="18">
        <v>249.57253049999997</v>
      </c>
      <c r="AN1138" s="18">
        <v>205.56836140000001</v>
      </c>
      <c r="AO1138" s="18">
        <v>208.52251100000001</v>
      </c>
      <c r="AP1138" s="18">
        <v>917.90110730000004</v>
      </c>
      <c r="AQ1138" s="18">
        <v>171.57965789999997</v>
      </c>
      <c r="AR1138" s="18">
        <v>204.48508290000001</v>
      </c>
      <c r="AS1138" s="18">
        <f>291.3621233-AS1137</f>
        <v>241.36212330000001</v>
      </c>
      <c r="AT1138" s="18">
        <v>298.07887399999998</v>
      </c>
      <c r="AU1138" s="18">
        <v>320.04367760000002</v>
      </c>
      <c r="AV1138" s="18">
        <v>339.15313470000001</v>
      </c>
      <c r="AW1138" s="18">
        <v>305.27971960000002</v>
      </c>
      <c r="AX1138" s="18">
        <v>104.4671223</v>
      </c>
      <c r="AY1138" s="18">
        <f>99.2669843</f>
        <v>99.266984300000004</v>
      </c>
      <c r="AZ1138" s="18">
        <v>83.759441900000013</v>
      </c>
      <c r="BA1138" s="18">
        <v>77.024477500000003</v>
      </c>
      <c r="BB1138" s="18">
        <v>76.96235320000001</v>
      </c>
      <c r="BC1138" s="18">
        <v>76.951662200000001</v>
      </c>
      <c r="BD1138" s="18">
        <v>76.955370299999998</v>
      </c>
      <c r="BE1138" s="25">
        <v>77.284771500000005</v>
      </c>
      <c r="BF1138" s="18">
        <v>85.061157099999988</v>
      </c>
      <c r="BG1138" s="18">
        <v>70.115333399999997</v>
      </c>
      <c r="BH1138" s="18">
        <v>70.013830199999987</v>
      </c>
      <c r="BI1138" s="18">
        <v>70.118536599999999</v>
      </c>
      <c r="BJ1138" s="18">
        <v>70.488640599999997</v>
      </c>
      <c r="BK1138" s="18">
        <v>70.482585799999995</v>
      </c>
      <c r="BL1138" s="18">
        <v>70.531937299999996</v>
      </c>
      <c r="BM1138" s="118">
        <v>70.672024300000018</v>
      </c>
      <c r="BN1138" s="118">
        <v>71</v>
      </c>
      <c r="BO1138" s="103"/>
      <c r="BP1138">
        <f t="shared" si="2939"/>
        <v>0</v>
      </c>
      <c r="BQ1138">
        <f t="shared" si="2939"/>
        <v>0</v>
      </c>
      <c r="BR1138">
        <f t="shared" si="2939"/>
        <v>0</v>
      </c>
      <c r="BS1138">
        <f t="shared" si="2939"/>
        <v>0</v>
      </c>
      <c r="BT1138">
        <f t="shared" si="2939"/>
        <v>0</v>
      </c>
      <c r="BU1138">
        <f t="shared" si="2939"/>
        <v>0</v>
      </c>
      <c r="BV1138">
        <f t="shared" si="2939"/>
        <v>0</v>
      </c>
      <c r="BW1138">
        <f t="shared" si="2939"/>
        <v>0</v>
      </c>
      <c r="BX1138">
        <f t="shared" si="2939"/>
        <v>0</v>
      </c>
      <c r="BY1138">
        <f t="shared" si="2939"/>
        <v>0</v>
      </c>
      <c r="BZ1138">
        <f t="shared" si="2940"/>
        <v>0</v>
      </c>
      <c r="CA1138">
        <f t="shared" si="2940"/>
        <v>0</v>
      </c>
      <c r="CB1138">
        <f t="shared" si="2940"/>
        <v>0</v>
      </c>
      <c r="CC1138">
        <f t="shared" si="2940"/>
        <v>0</v>
      </c>
      <c r="CD1138">
        <f t="shared" si="2940"/>
        <v>0</v>
      </c>
      <c r="CE1138">
        <f t="shared" si="2940"/>
        <v>0</v>
      </c>
      <c r="CF1138">
        <f t="shared" si="2940"/>
        <v>0</v>
      </c>
      <c r="CG1138">
        <f t="shared" si="2940"/>
        <v>0</v>
      </c>
      <c r="CH1138">
        <f t="shared" si="2940"/>
        <v>0</v>
      </c>
      <c r="CI1138">
        <f t="shared" si="2940"/>
        <v>0</v>
      </c>
      <c r="CJ1138">
        <f t="shared" si="2941"/>
        <v>0</v>
      </c>
      <c r="CK1138">
        <f t="shared" si="2941"/>
        <v>0</v>
      </c>
      <c r="CL1138">
        <f t="shared" si="2941"/>
        <v>0</v>
      </c>
      <c r="CM1138">
        <f t="shared" si="2941"/>
        <v>0</v>
      </c>
      <c r="CN1138">
        <f t="shared" si="2941"/>
        <v>0</v>
      </c>
      <c r="CO1138">
        <f t="shared" si="2941"/>
        <v>0</v>
      </c>
      <c r="CP1138">
        <f t="shared" si="2941"/>
        <v>0</v>
      </c>
      <c r="CQ1138">
        <f t="shared" si="2941"/>
        <v>0</v>
      </c>
      <c r="CR1138">
        <f t="shared" si="2941"/>
        <v>0</v>
      </c>
      <c r="CS1138">
        <f t="shared" si="2941"/>
        <v>0</v>
      </c>
      <c r="CT1138">
        <f t="shared" si="2942"/>
        <v>0</v>
      </c>
      <c r="CU1138">
        <f t="shared" si="2942"/>
        <v>0</v>
      </c>
      <c r="CV1138">
        <f t="shared" si="2942"/>
        <v>0</v>
      </c>
      <c r="CW1138">
        <f t="shared" si="2942"/>
        <v>0</v>
      </c>
      <c r="CX1138">
        <f t="shared" si="2942"/>
        <v>0</v>
      </c>
      <c r="CY1138">
        <f t="shared" si="2942"/>
        <v>0</v>
      </c>
      <c r="CZ1138">
        <f t="shared" si="2942"/>
        <v>0</v>
      </c>
      <c r="DA1138">
        <f t="shared" si="2942"/>
        <v>0</v>
      </c>
      <c r="DB1138">
        <f t="shared" si="2942"/>
        <v>0</v>
      </c>
      <c r="DC1138">
        <f t="shared" si="2942"/>
        <v>0</v>
      </c>
      <c r="DD1138">
        <f t="shared" si="2943"/>
        <v>0</v>
      </c>
      <c r="DE1138">
        <f t="shared" si="2943"/>
        <v>0</v>
      </c>
      <c r="DF1138">
        <f t="shared" si="2943"/>
        <v>0</v>
      </c>
      <c r="DG1138">
        <f t="shared" si="2943"/>
        <v>0</v>
      </c>
      <c r="DH1138">
        <f t="shared" si="2943"/>
        <v>0</v>
      </c>
      <c r="DI1138">
        <f t="shared" si="2943"/>
        <v>0</v>
      </c>
      <c r="DJ1138">
        <f t="shared" si="2943"/>
        <v>0</v>
      </c>
      <c r="DK1138">
        <f t="shared" si="2943"/>
        <v>0</v>
      </c>
      <c r="DL1138">
        <f t="shared" si="2943"/>
        <v>0</v>
      </c>
      <c r="DM1138">
        <f t="shared" si="2943"/>
        <v>0</v>
      </c>
      <c r="DN1138">
        <f t="shared" si="2944"/>
        <v>0</v>
      </c>
      <c r="DO1138">
        <f t="shared" si="2944"/>
        <v>0</v>
      </c>
      <c r="DP1138">
        <f t="shared" si="2944"/>
        <v>0</v>
      </c>
      <c r="DQ1138">
        <f t="shared" si="2944"/>
        <v>0</v>
      </c>
      <c r="DR1138">
        <f t="shared" si="2944"/>
        <v>0</v>
      </c>
      <c r="DS1138">
        <f t="shared" si="2944"/>
        <v>0</v>
      </c>
      <c r="DT1138">
        <f t="shared" si="2944"/>
        <v>0</v>
      </c>
      <c r="DU1138">
        <f t="shared" si="2944"/>
        <v>0</v>
      </c>
      <c r="DV1138">
        <f t="shared" si="2944"/>
        <v>0</v>
      </c>
      <c r="DW1138">
        <f t="shared" si="2944"/>
        <v>0</v>
      </c>
      <c r="DX1138">
        <f t="shared" si="2945"/>
        <v>0</v>
      </c>
      <c r="DY1138">
        <f t="shared" si="2945"/>
        <v>0</v>
      </c>
      <c r="DZ1138">
        <f t="shared" si="2945"/>
        <v>0</v>
      </c>
    </row>
    <row r="1139" spans="1:130">
      <c r="A1139" s="106"/>
      <c r="B1139" s="19" t="s">
        <v>18</v>
      </c>
      <c r="C1139" s="96"/>
      <c r="D1139" s="18"/>
      <c r="E1139" s="18"/>
      <c r="F1139" s="18">
        <v>0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18">
        <v>0</v>
      </c>
      <c r="N1139" s="18">
        <v>0</v>
      </c>
      <c r="O1139" s="18">
        <v>0</v>
      </c>
      <c r="P1139" s="18">
        <v>0</v>
      </c>
      <c r="Q1139" s="18">
        <v>0</v>
      </c>
      <c r="R1139" s="18">
        <v>0</v>
      </c>
      <c r="S1139" s="18">
        <v>0</v>
      </c>
      <c r="T1139" s="18">
        <v>0</v>
      </c>
      <c r="U1139" s="18">
        <v>0</v>
      </c>
      <c r="V1139" s="18">
        <v>0</v>
      </c>
      <c r="W1139" s="18">
        <v>0</v>
      </c>
      <c r="X1139" s="41" t="s">
        <v>16</v>
      </c>
      <c r="Y1139" s="41" t="s">
        <v>16</v>
      </c>
      <c r="Z1139" s="41" t="s">
        <v>16</v>
      </c>
      <c r="AA1139" s="41" t="s">
        <v>16</v>
      </c>
      <c r="AB1139" s="41" t="s">
        <v>16</v>
      </c>
      <c r="AC1139" s="41" t="s">
        <v>16</v>
      </c>
      <c r="AD1139" s="41" t="s">
        <v>16</v>
      </c>
      <c r="AE1139" s="41" t="s">
        <v>16</v>
      </c>
      <c r="AF1139" s="41" t="s">
        <v>16</v>
      </c>
      <c r="AG1139" s="41" t="s">
        <v>16</v>
      </c>
      <c r="AH1139" s="41" t="s">
        <v>16</v>
      </c>
      <c r="AI1139" s="41" t="s">
        <v>16</v>
      </c>
      <c r="AJ1139" s="41" t="s">
        <v>16</v>
      </c>
      <c r="AK1139" s="18">
        <v>181</v>
      </c>
      <c r="AL1139" s="18">
        <v>0</v>
      </c>
      <c r="AM1139" s="18">
        <v>0</v>
      </c>
      <c r="AN1139" s="18">
        <v>0</v>
      </c>
      <c r="AO1139" s="18">
        <v>0</v>
      </c>
      <c r="AP1139" s="18">
        <v>0</v>
      </c>
      <c r="AQ1139" s="18">
        <v>0</v>
      </c>
      <c r="AR1139" s="18">
        <v>0</v>
      </c>
      <c r="AS1139" s="18">
        <v>0</v>
      </c>
      <c r="AT1139" s="18">
        <v>0</v>
      </c>
      <c r="AU1139" s="18">
        <v>0</v>
      </c>
      <c r="AV1139" s="18">
        <v>0</v>
      </c>
      <c r="AW1139" s="18">
        <v>0</v>
      </c>
      <c r="AX1139" s="18">
        <v>0</v>
      </c>
      <c r="AY1139" s="18">
        <v>0</v>
      </c>
      <c r="AZ1139" s="18">
        <v>0</v>
      </c>
      <c r="BA1139" s="18">
        <v>0</v>
      </c>
      <c r="BB1139" s="18">
        <v>0</v>
      </c>
      <c r="BC1139" s="18">
        <v>0</v>
      </c>
      <c r="BD1139" s="18">
        <v>0</v>
      </c>
      <c r="BE1139" s="25">
        <v>0</v>
      </c>
      <c r="BF1139" s="25">
        <v>0</v>
      </c>
      <c r="BG1139" s="25">
        <v>0</v>
      </c>
      <c r="BH1139" s="18">
        <v>0</v>
      </c>
      <c r="BI1139" s="118">
        <v>0</v>
      </c>
      <c r="BJ1139" s="118">
        <v>0</v>
      </c>
      <c r="BK1139" s="118">
        <v>0</v>
      </c>
      <c r="BL1139" s="118">
        <v>0</v>
      </c>
      <c r="BM1139" s="118">
        <v>0</v>
      </c>
      <c r="BN1139" s="118">
        <v>0</v>
      </c>
      <c r="BO1139" s="103"/>
      <c r="BP1139">
        <f t="shared" si="2939"/>
        <v>0</v>
      </c>
      <c r="BQ1139">
        <f t="shared" si="2939"/>
        <v>0</v>
      </c>
      <c r="BR1139">
        <f t="shared" si="2939"/>
        <v>0</v>
      </c>
      <c r="BS1139">
        <f t="shared" si="2939"/>
        <v>0</v>
      </c>
      <c r="BT1139">
        <f t="shared" si="2939"/>
        <v>0</v>
      </c>
      <c r="BU1139">
        <f t="shared" si="2939"/>
        <v>0</v>
      </c>
      <c r="BV1139">
        <f t="shared" si="2939"/>
        <v>0</v>
      </c>
      <c r="BW1139">
        <f t="shared" si="2939"/>
        <v>0</v>
      </c>
      <c r="BX1139">
        <f t="shared" si="2939"/>
        <v>0</v>
      </c>
      <c r="BY1139">
        <f t="shared" si="2939"/>
        <v>0</v>
      </c>
      <c r="BZ1139">
        <f t="shared" si="2940"/>
        <v>0</v>
      </c>
      <c r="CA1139">
        <f t="shared" si="2940"/>
        <v>0</v>
      </c>
      <c r="CB1139">
        <f t="shared" si="2940"/>
        <v>0</v>
      </c>
      <c r="CC1139">
        <f t="shared" si="2940"/>
        <v>0</v>
      </c>
      <c r="CD1139">
        <f t="shared" si="2940"/>
        <v>0</v>
      </c>
      <c r="CE1139">
        <f t="shared" si="2940"/>
        <v>0</v>
      </c>
      <c r="CF1139">
        <f t="shared" si="2940"/>
        <v>0</v>
      </c>
      <c r="CG1139">
        <f t="shared" si="2940"/>
        <v>0</v>
      </c>
      <c r="CH1139">
        <f t="shared" si="2940"/>
        <v>0</v>
      </c>
      <c r="CI1139">
        <f t="shared" si="2940"/>
        <v>0</v>
      </c>
      <c r="CJ1139">
        <f t="shared" si="2941"/>
        <v>0</v>
      </c>
      <c r="CK1139">
        <f t="shared" si="2941"/>
        <v>0</v>
      </c>
      <c r="CL1139">
        <f t="shared" si="2941"/>
        <v>0</v>
      </c>
      <c r="CM1139">
        <f t="shared" si="2941"/>
        <v>0</v>
      </c>
      <c r="CN1139">
        <f t="shared" si="2941"/>
        <v>0</v>
      </c>
      <c r="CO1139">
        <f t="shared" si="2941"/>
        <v>0</v>
      </c>
      <c r="CP1139">
        <f t="shared" si="2941"/>
        <v>0</v>
      </c>
      <c r="CQ1139">
        <f t="shared" si="2941"/>
        <v>0</v>
      </c>
      <c r="CR1139">
        <f t="shared" si="2941"/>
        <v>0</v>
      </c>
      <c r="CS1139">
        <f t="shared" si="2941"/>
        <v>0</v>
      </c>
      <c r="CT1139">
        <f t="shared" si="2942"/>
        <v>0</v>
      </c>
      <c r="CU1139">
        <f t="shared" si="2942"/>
        <v>0</v>
      </c>
      <c r="CV1139">
        <f t="shared" si="2942"/>
        <v>0</v>
      </c>
      <c r="CW1139">
        <f t="shared" si="2942"/>
        <v>0</v>
      </c>
      <c r="CX1139">
        <f t="shared" si="2942"/>
        <v>0</v>
      </c>
      <c r="CY1139">
        <f t="shared" si="2942"/>
        <v>0</v>
      </c>
      <c r="CZ1139">
        <f t="shared" si="2942"/>
        <v>0</v>
      </c>
      <c r="DA1139">
        <f t="shared" si="2942"/>
        <v>0</v>
      </c>
      <c r="DB1139">
        <f t="shared" si="2942"/>
        <v>0</v>
      </c>
      <c r="DC1139">
        <f t="shared" si="2942"/>
        <v>0</v>
      </c>
      <c r="DD1139">
        <f t="shared" si="2943"/>
        <v>0</v>
      </c>
      <c r="DE1139">
        <f t="shared" si="2943"/>
        <v>0</v>
      </c>
      <c r="DF1139">
        <f t="shared" si="2943"/>
        <v>0</v>
      </c>
      <c r="DG1139">
        <f t="shared" si="2943"/>
        <v>0</v>
      </c>
      <c r="DH1139">
        <f t="shared" si="2943"/>
        <v>0</v>
      </c>
      <c r="DI1139">
        <f t="shared" si="2943"/>
        <v>0</v>
      </c>
      <c r="DJ1139">
        <f t="shared" si="2943"/>
        <v>0</v>
      </c>
      <c r="DK1139">
        <f t="shared" si="2943"/>
        <v>0</v>
      </c>
      <c r="DL1139">
        <f t="shared" si="2943"/>
        <v>0</v>
      </c>
      <c r="DM1139">
        <f t="shared" si="2943"/>
        <v>0</v>
      </c>
      <c r="DN1139">
        <f t="shared" si="2944"/>
        <v>0</v>
      </c>
      <c r="DO1139">
        <f t="shared" si="2944"/>
        <v>0</v>
      </c>
      <c r="DP1139">
        <f t="shared" si="2944"/>
        <v>0</v>
      </c>
      <c r="DQ1139">
        <f t="shared" si="2944"/>
        <v>0</v>
      </c>
      <c r="DR1139">
        <f t="shared" si="2944"/>
        <v>0</v>
      </c>
      <c r="DS1139">
        <f t="shared" si="2944"/>
        <v>0</v>
      </c>
      <c r="DT1139">
        <f t="shared" si="2944"/>
        <v>0</v>
      </c>
      <c r="DU1139">
        <f t="shared" si="2944"/>
        <v>0</v>
      </c>
      <c r="DV1139">
        <f t="shared" si="2944"/>
        <v>0</v>
      </c>
      <c r="DW1139">
        <f t="shared" si="2944"/>
        <v>0</v>
      </c>
      <c r="DX1139">
        <f t="shared" si="2945"/>
        <v>0</v>
      </c>
      <c r="DY1139">
        <f t="shared" si="2945"/>
        <v>0</v>
      </c>
      <c r="DZ1139">
        <f t="shared" si="2945"/>
        <v>0</v>
      </c>
    </row>
    <row r="1140" spans="1:130">
      <c r="A1140" s="106"/>
      <c r="B1140" s="59" t="s">
        <v>205</v>
      </c>
      <c r="C1140" s="98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34">
        <v>0</v>
      </c>
      <c r="O1140" s="34">
        <v>0</v>
      </c>
      <c r="P1140" s="34">
        <v>0</v>
      </c>
      <c r="Q1140" s="34">
        <v>9.2927999999999986E-3</v>
      </c>
      <c r="R1140" s="34">
        <v>9.3939999999999996E-3</v>
      </c>
      <c r="S1140" s="18">
        <v>0.157833</v>
      </c>
      <c r="T1140" s="18">
        <v>2.6285056</v>
      </c>
      <c r="U1140" s="18">
        <v>5.4299280000000003</v>
      </c>
      <c r="V1140" s="18">
        <v>20.657306500000001</v>
      </c>
      <c r="W1140" s="18">
        <v>36.834451399999999</v>
      </c>
      <c r="X1140" s="18">
        <v>60.282899100000002</v>
      </c>
      <c r="Y1140" s="18">
        <v>20.2764405</v>
      </c>
      <c r="Z1140" s="18">
        <v>24.441035700000004</v>
      </c>
      <c r="AA1140" s="18">
        <v>25.226279600000002</v>
      </c>
      <c r="AB1140" s="18">
        <v>29.639197399999997</v>
      </c>
      <c r="AC1140" s="18">
        <v>42.330639299999994</v>
      </c>
      <c r="AD1140" s="18">
        <v>63.968551399999996</v>
      </c>
      <c r="AE1140" s="18">
        <v>52.718544200000004</v>
      </c>
      <c r="AF1140" s="18">
        <v>83.587198099999995</v>
      </c>
      <c r="AG1140" s="18">
        <v>126.3317309</v>
      </c>
      <c r="AH1140" s="18">
        <v>173.06060189999999</v>
      </c>
      <c r="AI1140" s="18">
        <v>203.08847040000001</v>
      </c>
      <c r="AJ1140" s="18">
        <v>214.1546836</v>
      </c>
      <c r="AK1140" s="41" t="s">
        <v>16</v>
      </c>
      <c r="AL1140" s="18">
        <v>74.828157300000001</v>
      </c>
      <c r="AM1140" s="18">
        <v>75.966785299999998</v>
      </c>
      <c r="AN1140" s="18">
        <v>73.872736599999996</v>
      </c>
      <c r="AO1140" s="18">
        <v>74.963643500000003</v>
      </c>
      <c r="AP1140" s="18">
        <v>64.242221499999999</v>
      </c>
      <c r="AQ1140" s="18">
        <v>18.377047000000001</v>
      </c>
      <c r="AR1140" s="18">
        <v>18.015172600000003</v>
      </c>
      <c r="AS1140" s="18">
        <v>24.205053299999999</v>
      </c>
      <c r="AT1140" s="18">
        <v>22.458051100000002</v>
      </c>
      <c r="AU1140" s="18">
        <v>6.5491553000000007</v>
      </c>
      <c r="AV1140" s="18">
        <v>0</v>
      </c>
      <c r="AW1140" s="18">
        <v>0</v>
      </c>
      <c r="AX1140" s="18">
        <v>0</v>
      </c>
      <c r="AY1140" s="18">
        <v>0</v>
      </c>
      <c r="AZ1140" s="18">
        <v>0</v>
      </c>
      <c r="BA1140" s="18">
        <v>0</v>
      </c>
      <c r="BB1140" s="18">
        <v>0</v>
      </c>
      <c r="BC1140" s="18">
        <v>0</v>
      </c>
      <c r="BD1140" s="18">
        <v>0</v>
      </c>
      <c r="BE1140" s="25">
        <v>0</v>
      </c>
      <c r="BF1140" s="25">
        <v>0</v>
      </c>
      <c r="BG1140" s="25">
        <v>0</v>
      </c>
      <c r="BH1140" s="25">
        <v>0</v>
      </c>
      <c r="BI1140" s="118">
        <v>0</v>
      </c>
      <c r="BJ1140" s="118">
        <v>0</v>
      </c>
      <c r="BK1140" s="118">
        <v>0</v>
      </c>
      <c r="BL1140" s="118">
        <v>0</v>
      </c>
      <c r="BM1140" s="118">
        <v>0</v>
      </c>
      <c r="BN1140" s="118">
        <v>0</v>
      </c>
      <c r="BO1140" s="103"/>
      <c r="BP1140">
        <f t="shared" si="2939"/>
        <v>0</v>
      </c>
      <c r="BQ1140">
        <f t="shared" si="2939"/>
        <v>0</v>
      </c>
      <c r="BR1140">
        <f t="shared" si="2939"/>
        <v>0</v>
      </c>
      <c r="BS1140">
        <f t="shared" si="2939"/>
        <v>0</v>
      </c>
      <c r="BT1140">
        <f t="shared" si="2939"/>
        <v>0</v>
      </c>
      <c r="BU1140">
        <f t="shared" si="2939"/>
        <v>0</v>
      </c>
      <c r="BV1140">
        <f t="shared" si="2939"/>
        <v>0</v>
      </c>
      <c r="BW1140">
        <f t="shared" si="2939"/>
        <v>0</v>
      </c>
      <c r="BX1140">
        <f t="shared" si="2939"/>
        <v>0</v>
      </c>
      <c r="BY1140">
        <f t="shared" si="2939"/>
        <v>0</v>
      </c>
      <c r="BZ1140">
        <f t="shared" si="2940"/>
        <v>0</v>
      </c>
      <c r="CA1140">
        <f t="shared" si="2940"/>
        <v>0</v>
      </c>
      <c r="CB1140">
        <f t="shared" si="2940"/>
        <v>0</v>
      </c>
      <c r="CC1140">
        <f t="shared" si="2940"/>
        <v>0</v>
      </c>
      <c r="CD1140">
        <f t="shared" si="2940"/>
        <v>0</v>
      </c>
      <c r="CE1140">
        <f t="shared" si="2940"/>
        <v>0</v>
      </c>
      <c r="CF1140">
        <f t="shared" si="2940"/>
        <v>0</v>
      </c>
      <c r="CG1140">
        <f t="shared" si="2940"/>
        <v>0</v>
      </c>
      <c r="CH1140">
        <f t="shared" si="2940"/>
        <v>0</v>
      </c>
      <c r="CI1140">
        <f t="shared" si="2940"/>
        <v>0</v>
      </c>
      <c r="CJ1140">
        <f t="shared" si="2941"/>
        <v>0</v>
      </c>
      <c r="CK1140">
        <f t="shared" si="2941"/>
        <v>0</v>
      </c>
      <c r="CL1140">
        <f t="shared" si="2941"/>
        <v>0</v>
      </c>
      <c r="CM1140">
        <f t="shared" si="2941"/>
        <v>0</v>
      </c>
      <c r="CN1140">
        <f t="shared" si="2941"/>
        <v>0</v>
      </c>
      <c r="CO1140">
        <f t="shared" si="2941"/>
        <v>0</v>
      </c>
      <c r="CP1140">
        <f t="shared" si="2941"/>
        <v>0</v>
      </c>
      <c r="CQ1140">
        <f t="shared" si="2941"/>
        <v>0</v>
      </c>
      <c r="CR1140">
        <f t="shared" si="2941"/>
        <v>0</v>
      </c>
      <c r="CS1140">
        <f t="shared" si="2941"/>
        <v>0</v>
      </c>
      <c r="CT1140">
        <f t="shared" si="2942"/>
        <v>0</v>
      </c>
      <c r="CU1140">
        <f t="shared" si="2942"/>
        <v>0</v>
      </c>
      <c r="CV1140">
        <f t="shared" si="2942"/>
        <v>0</v>
      </c>
      <c r="CW1140">
        <f t="shared" si="2942"/>
        <v>0</v>
      </c>
      <c r="CX1140">
        <f t="shared" si="2942"/>
        <v>0</v>
      </c>
      <c r="CY1140">
        <f t="shared" si="2942"/>
        <v>0</v>
      </c>
      <c r="CZ1140">
        <f t="shared" si="2942"/>
        <v>0</v>
      </c>
      <c r="DA1140">
        <f t="shared" si="2942"/>
        <v>0</v>
      </c>
      <c r="DB1140">
        <f t="shared" si="2942"/>
        <v>0</v>
      </c>
      <c r="DC1140">
        <f t="shared" si="2942"/>
        <v>0</v>
      </c>
      <c r="DD1140">
        <f t="shared" si="2943"/>
        <v>0</v>
      </c>
      <c r="DE1140">
        <f t="shared" si="2943"/>
        <v>0</v>
      </c>
      <c r="DF1140">
        <f t="shared" si="2943"/>
        <v>0</v>
      </c>
      <c r="DG1140">
        <f t="shared" si="2943"/>
        <v>0</v>
      </c>
      <c r="DH1140">
        <f t="shared" si="2943"/>
        <v>0</v>
      </c>
      <c r="DI1140">
        <f t="shared" si="2943"/>
        <v>0</v>
      </c>
      <c r="DJ1140">
        <f t="shared" si="2943"/>
        <v>0</v>
      </c>
      <c r="DK1140">
        <f t="shared" si="2943"/>
        <v>0</v>
      </c>
      <c r="DL1140">
        <f t="shared" si="2943"/>
        <v>0</v>
      </c>
      <c r="DM1140">
        <f t="shared" si="2943"/>
        <v>0</v>
      </c>
      <c r="DN1140">
        <f t="shared" si="2944"/>
        <v>0</v>
      </c>
      <c r="DO1140">
        <f t="shared" si="2944"/>
        <v>0</v>
      </c>
      <c r="DP1140">
        <f t="shared" si="2944"/>
        <v>0</v>
      </c>
      <c r="DQ1140">
        <f t="shared" si="2944"/>
        <v>0</v>
      </c>
      <c r="DR1140">
        <f t="shared" si="2944"/>
        <v>0</v>
      </c>
      <c r="DS1140">
        <f t="shared" si="2944"/>
        <v>0</v>
      </c>
      <c r="DT1140">
        <f t="shared" si="2944"/>
        <v>0</v>
      </c>
      <c r="DU1140">
        <f t="shared" si="2944"/>
        <v>0</v>
      </c>
      <c r="DV1140">
        <f t="shared" si="2944"/>
        <v>0</v>
      </c>
      <c r="DW1140">
        <f t="shared" si="2944"/>
        <v>0</v>
      </c>
      <c r="DX1140">
        <f t="shared" si="2945"/>
        <v>0</v>
      </c>
      <c r="DY1140">
        <f t="shared" si="2945"/>
        <v>0</v>
      </c>
      <c r="DZ1140">
        <f t="shared" si="2945"/>
        <v>0</v>
      </c>
    </row>
    <row r="1141" spans="1:130">
      <c r="A1141" s="106"/>
      <c r="B1141" s="59" t="s">
        <v>210</v>
      </c>
      <c r="C1141" s="98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34"/>
      <c r="O1141" s="34"/>
      <c r="P1141" s="34"/>
      <c r="Q1141" s="34"/>
      <c r="R1141" s="34"/>
      <c r="S1141" s="18"/>
      <c r="T1141" s="18"/>
      <c r="U1141" s="18"/>
      <c r="V1141" s="18"/>
      <c r="W1141" s="18"/>
      <c r="X1141" s="18"/>
      <c r="Y1141" s="18"/>
      <c r="Z1141" s="18"/>
      <c r="AA1141" s="18"/>
      <c r="AB1141" s="18"/>
      <c r="AC1141" s="18"/>
      <c r="AD1141" s="18"/>
      <c r="AE1141" s="18"/>
      <c r="AF1141" s="18"/>
      <c r="AG1141" s="18"/>
      <c r="AH1141" s="18">
        <v>1792.5011655011656</v>
      </c>
      <c r="AI1141" s="18">
        <v>1058.1743869209809</v>
      </c>
      <c r="AJ1141" s="18">
        <v>654.32098765432102</v>
      </c>
      <c r="AK1141" s="18">
        <v>600.25104602510464</v>
      </c>
      <c r="AL1141" s="18">
        <v>744.22880490296222</v>
      </c>
      <c r="AM1141" s="18">
        <v>728.07017543859649</v>
      </c>
      <c r="AN1141" s="18">
        <v>647.60994263862335</v>
      </c>
      <c r="AO1141" s="18">
        <v>582.08679593721149</v>
      </c>
      <c r="AP1141" s="18">
        <v>414.83870967741933</v>
      </c>
      <c r="AQ1141" s="18">
        <v>253.53951890034364</v>
      </c>
      <c r="AR1141" s="18">
        <v>150.98493626882967</v>
      </c>
      <c r="AS1141" s="18">
        <v>102.90598290598291</v>
      </c>
      <c r="AT1141" s="18">
        <v>281.58789166224108</v>
      </c>
      <c r="AU1141" s="160">
        <v>253</v>
      </c>
      <c r="AV1141" s="18">
        <v>342.94117647058823</v>
      </c>
      <c r="AW1141" s="18">
        <v>340.78212290502796</v>
      </c>
      <c r="AX1141" s="160">
        <v>340.15748031496065</v>
      </c>
      <c r="AY1141" s="160">
        <v>195.29411764705881</v>
      </c>
      <c r="AZ1141" s="18">
        <v>94.573643410852711</v>
      </c>
      <c r="BA1141" s="18">
        <v>53.140096618357489</v>
      </c>
      <c r="BB1141" s="18">
        <v>949.75760246804759</v>
      </c>
      <c r="BC1141" s="18">
        <v>800.08525149190109</v>
      </c>
      <c r="BD1141" s="18">
        <v>637.15474839197884</v>
      </c>
      <c r="BE1141" s="25">
        <v>533.22658126501199</v>
      </c>
      <c r="BF1141" s="25">
        <v>512.25759238931573</v>
      </c>
      <c r="BG1141" s="25">
        <v>1126.8278125932557</v>
      </c>
      <c r="BH1141" s="25">
        <v>963.63636363636363</v>
      </c>
      <c r="BI1141" s="118">
        <v>876.85004188774087</v>
      </c>
      <c r="BJ1141" s="118">
        <v>992.35327712809351</v>
      </c>
      <c r="BK1141" s="118">
        <v>993.92600773053562</v>
      </c>
      <c r="BL1141" s="118">
        <v>624.10860599395107</v>
      </c>
      <c r="BM1141" s="118">
        <v>469.22812532712913</v>
      </c>
      <c r="BN1141" s="118">
        <v>269.35026881720432</v>
      </c>
      <c r="BO1141" s="103"/>
      <c r="BP1141">
        <f t="shared" si="2939"/>
        <v>0</v>
      </c>
      <c r="BQ1141">
        <f t="shared" si="2939"/>
        <v>0</v>
      </c>
      <c r="BR1141">
        <f t="shared" si="2939"/>
        <v>0</v>
      </c>
      <c r="BS1141">
        <f t="shared" si="2939"/>
        <v>0</v>
      </c>
      <c r="BT1141">
        <f t="shared" si="2939"/>
        <v>0</v>
      </c>
      <c r="BU1141">
        <f t="shared" si="2939"/>
        <v>0</v>
      </c>
      <c r="BV1141">
        <f t="shared" si="2939"/>
        <v>0</v>
      </c>
      <c r="BW1141">
        <f t="shared" si="2939"/>
        <v>0</v>
      </c>
      <c r="BX1141">
        <f t="shared" si="2939"/>
        <v>0</v>
      </c>
      <c r="BY1141">
        <f t="shared" si="2939"/>
        <v>0</v>
      </c>
      <c r="BZ1141">
        <f t="shared" si="2940"/>
        <v>0</v>
      </c>
      <c r="CA1141">
        <f t="shared" si="2940"/>
        <v>0</v>
      </c>
      <c r="CB1141">
        <f t="shared" si="2940"/>
        <v>0</v>
      </c>
      <c r="CC1141">
        <f t="shared" si="2940"/>
        <v>0</v>
      </c>
      <c r="CD1141">
        <f t="shared" si="2940"/>
        <v>0</v>
      </c>
      <c r="CE1141">
        <f t="shared" si="2940"/>
        <v>0</v>
      </c>
      <c r="CF1141">
        <f t="shared" si="2940"/>
        <v>0</v>
      </c>
      <c r="CG1141">
        <f t="shared" si="2940"/>
        <v>0</v>
      </c>
      <c r="CH1141">
        <f t="shared" si="2940"/>
        <v>0</v>
      </c>
      <c r="CI1141">
        <f t="shared" si="2940"/>
        <v>0</v>
      </c>
      <c r="CJ1141">
        <f t="shared" si="2941"/>
        <v>0</v>
      </c>
      <c r="CK1141">
        <f t="shared" si="2941"/>
        <v>0</v>
      </c>
      <c r="CL1141">
        <f t="shared" si="2941"/>
        <v>0</v>
      </c>
      <c r="CM1141">
        <f t="shared" si="2941"/>
        <v>0</v>
      </c>
      <c r="CN1141">
        <f t="shared" si="2941"/>
        <v>0</v>
      </c>
      <c r="CO1141">
        <f t="shared" si="2941"/>
        <v>0</v>
      </c>
      <c r="CP1141">
        <f t="shared" si="2941"/>
        <v>0</v>
      </c>
      <c r="CQ1141">
        <f t="shared" si="2941"/>
        <v>0</v>
      </c>
      <c r="CR1141">
        <f t="shared" si="2941"/>
        <v>0</v>
      </c>
      <c r="CS1141">
        <f t="shared" si="2941"/>
        <v>0</v>
      </c>
      <c r="CT1141">
        <f t="shared" si="2942"/>
        <v>0</v>
      </c>
      <c r="CU1141">
        <f t="shared" si="2942"/>
        <v>0</v>
      </c>
      <c r="CV1141">
        <f t="shared" si="2942"/>
        <v>0</v>
      </c>
      <c r="CW1141">
        <f t="shared" si="2942"/>
        <v>0</v>
      </c>
      <c r="CX1141">
        <f t="shared" si="2942"/>
        <v>0</v>
      </c>
      <c r="CY1141">
        <f t="shared" si="2942"/>
        <v>0</v>
      </c>
      <c r="CZ1141">
        <f t="shared" si="2942"/>
        <v>0</v>
      </c>
      <c r="DA1141">
        <f t="shared" si="2942"/>
        <v>0</v>
      </c>
      <c r="DB1141">
        <f t="shared" si="2942"/>
        <v>0</v>
      </c>
      <c r="DC1141">
        <f t="shared" si="2942"/>
        <v>0</v>
      </c>
      <c r="DD1141">
        <f t="shared" si="2943"/>
        <v>0</v>
      </c>
      <c r="DE1141">
        <f t="shared" si="2943"/>
        <v>0</v>
      </c>
      <c r="DF1141">
        <f t="shared" si="2943"/>
        <v>0</v>
      </c>
      <c r="DG1141">
        <f t="shared" si="2943"/>
        <v>0</v>
      </c>
      <c r="DH1141">
        <f t="shared" si="2943"/>
        <v>0</v>
      </c>
      <c r="DI1141">
        <f t="shared" si="2943"/>
        <v>0</v>
      </c>
      <c r="DJ1141">
        <f t="shared" si="2943"/>
        <v>0</v>
      </c>
      <c r="DK1141">
        <f t="shared" si="2943"/>
        <v>0</v>
      </c>
      <c r="DL1141">
        <f t="shared" si="2943"/>
        <v>0</v>
      </c>
      <c r="DM1141">
        <f t="shared" si="2943"/>
        <v>0</v>
      </c>
      <c r="DN1141">
        <f t="shared" si="2944"/>
        <v>0</v>
      </c>
      <c r="DO1141">
        <f t="shared" si="2944"/>
        <v>0</v>
      </c>
      <c r="DP1141">
        <f t="shared" si="2944"/>
        <v>0</v>
      </c>
      <c r="DQ1141">
        <f t="shared" si="2944"/>
        <v>0</v>
      </c>
      <c r="DR1141">
        <f t="shared" si="2944"/>
        <v>0</v>
      </c>
      <c r="DS1141">
        <f t="shared" si="2944"/>
        <v>0</v>
      </c>
      <c r="DT1141">
        <f t="shared" si="2944"/>
        <v>0</v>
      </c>
      <c r="DU1141">
        <f t="shared" si="2944"/>
        <v>0</v>
      </c>
      <c r="DV1141">
        <f t="shared" si="2944"/>
        <v>0</v>
      </c>
      <c r="DW1141">
        <f t="shared" si="2944"/>
        <v>0</v>
      </c>
      <c r="DX1141">
        <f>IF($C1141&lt;&gt;"",IF(BL1141&gt;0,1,0),0)</f>
        <v>0</v>
      </c>
      <c r="DY1141">
        <f>IF($C1141&lt;&gt;"",IF(BM1141&gt;0,1,0),0)</f>
        <v>0</v>
      </c>
      <c r="DZ1141">
        <f>IF($C1141&lt;&gt;"",IF(BN1141&gt;0,1,0),0)</f>
        <v>0</v>
      </c>
    </row>
    <row r="1142" spans="1:130" ht="15.75">
      <c r="A1142" s="106" t="str">
        <f>IF(LEFT(B1146,1)&lt;&gt;"",IF(LEFT(B1146,1)&lt;&gt;" ",COUNT($A$66:A1140)+1,""),"")</f>
        <v/>
      </c>
      <c r="B1142" s="37"/>
      <c r="C1142" s="97"/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/>
      <c r="V1142" s="20"/>
      <c r="W1142" s="20"/>
      <c r="X1142" s="20"/>
      <c r="Y1142" s="20"/>
      <c r="Z1142" s="20"/>
      <c r="AA1142" s="20"/>
      <c r="AB1142" s="20"/>
      <c r="AC1142" s="20"/>
      <c r="AD1142" s="20"/>
      <c r="AE1142" s="20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18"/>
      <c r="AP1142" s="18"/>
      <c r="AQ1142" s="18"/>
      <c r="AR1142" s="18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31"/>
      <c r="BE1142" s="57"/>
      <c r="BF1142" s="31"/>
      <c r="BG1142" s="31"/>
      <c r="BH1142" s="2"/>
      <c r="BI1142" s="2"/>
      <c r="BJ1142" s="2"/>
      <c r="BK1142" s="2"/>
      <c r="BL1142" s="22"/>
      <c r="BM1142" s="186"/>
      <c r="BN1142" s="2"/>
      <c r="BO1142" s="103"/>
      <c r="DH1142">
        <f t="shared" ref="DH1142:DH1151" si="2946">IF($C1142&lt;&gt;"",IF(AV1142&gt;0,1,0),0)</f>
        <v>0</v>
      </c>
    </row>
    <row r="1143" spans="1:130">
      <c r="A1143" s="105">
        <f>IF(LEFT(B1143,1)&lt;&gt;"",IF(LEFT(B1143,1)&lt;&gt;" ",COUNT($A$66:A1142)+1,""),"")</f>
        <v>149</v>
      </c>
      <c r="B1143" s="54" t="s">
        <v>151</v>
      </c>
      <c r="C1143" s="96">
        <v>3</v>
      </c>
      <c r="D1143" s="22"/>
      <c r="E1143" s="22"/>
      <c r="F1143" s="22"/>
      <c r="G1143" s="22"/>
      <c r="H1143" s="22"/>
      <c r="I1143" s="22"/>
      <c r="J1143" s="22"/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  <c r="V1143" s="22"/>
      <c r="W1143" s="22"/>
      <c r="X1143" s="22"/>
      <c r="Y1143" s="22"/>
      <c r="Z1143" s="22"/>
      <c r="AA1143" s="22"/>
      <c r="AB1143" s="22"/>
      <c r="AC1143" s="22"/>
      <c r="AD1143" s="22"/>
      <c r="AE1143" s="22"/>
      <c r="AF1143" s="22"/>
      <c r="AG1143" s="22"/>
      <c r="AH1143" s="22"/>
      <c r="AI1143" s="22">
        <f t="shared" ref="AI1143:BK1143" si="2947">SUM(AI1144:AI1150)</f>
        <v>0</v>
      </c>
      <c r="AJ1143" s="22">
        <f t="shared" si="2947"/>
        <v>1.99</v>
      </c>
      <c r="AK1143" s="22">
        <f t="shared" si="2947"/>
        <v>31.510999999999999</v>
      </c>
      <c r="AL1143" s="22">
        <f t="shared" si="2947"/>
        <v>807.1427185</v>
      </c>
      <c r="AM1143" s="22">
        <f t="shared" si="2947"/>
        <v>1257.2579985000002</v>
      </c>
      <c r="AN1143" s="22">
        <f t="shared" si="2947"/>
        <v>123.16841359999999</v>
      </c>
      <c r="AO1143" s="22">
        <f t="shared" si="2947"/>
        <v>278.40255380000002</v>
      </c>
      <c r="AP1143" s="22">
        <f t="shared" si="2947"/>
        <v>711.08999999999992</v>
      </c>
      <c r="AQ1143" s="22">
        <f t="shared" si="2947"/>
        <v>4326.96</v>
      </c>
      <c r="AR1143" s="22">
        <f t="shared" si="2947"/>
        <v>2763.8813169</v>
      </c>
      <c r="AS1143" s="22">
        <f t="shared" si="2947"/>
        <v>1437.2266606000001</v>
      </c>
      <c r="AT1143" s="22">
        <f t="shared" si="2947"/>
        <v>527.0185778</v>
      </c>
      <c r="AU1143" s="22">
        <f t="shared" si="2947"/>
        <v>697.18451099999993</v>
      </c>
      <c r="AV1143" s="22">
        <f t="shared" si="2947"/>
        <v>473.34946710000003</v>
      </c>
      <c r="AW1143" s="22">
        <f t="shared" si="2947"/>
        <v>349.8981647</v>
      </c>
      <c r="AX1143" s="22">
        <f t="shared" si="2947"/>
        <v>435.90716700000002</v>
      </c>
      <c r="AY1143" s="22">
        <f t="shared" si="2947"/>
        <v>520.74807710000005</v>
      </c>
      <c r="AZ1143" s="22">
        <f t="shared" si="2947"/>
        <v>988.02297670000007</v>
      </c>
      <c r="BA1143" s="22">
        <f t="shared" si="2947"/>
        <v>3301.3626579000002</v>
      </c>
      <c r="BB1143" s="22">
        <f t="shared" si="2947"/>
        <v>6012.5190000000002</v>
      </c>
      <c r="BC1143" s="22">
        <f t="shared" si="2947"/>
        <v>511.834</v>
      </c>
      <c r="BD1143" s="22">
        <f t="shared" si="2947"/>
        <v>7768.0540000000001</v>
      </c>
      <c r="BE1143" s="22">
        <f t="shared" si="2947"/>
        <v>231.53899999999999</v>
      </c>
      <c r="BF1143" s="22">
        <f>SUM(BF1144:BF1150)</f>
        <v>11653.083000000001</v>
      </c>
      <c r="BG1143" s="22">
        <f t="shared" si="2947"/>
        <v>19186.550999999999</v>
      </c>
      <c r="BH1143" s="22">
        <f t="shared" si="2947"/>
        <v>22573.101999999999</v>
      </c>
      <c r="BI1143" s="22">
        <f t="shared" si="2947"/>
        <v>23386.850999999999</v>
      </c>
      <c r="BJ1143" s="22">
        <f t="shared" si="2947"/>
        <v>25877.292000000001</v>
      </c>
      <c r="BK1143" s="22">
        <f t="shared" si="2947"/>
        <v>25000.794000000002</v>
      </c>
      <c r="BL1143" s="22">
        <f t="shared" ref="BL1143:BN1143" si="2948">SUM(BL1144:BL1150)</f>
        <v>28874.706999999999</v>
      </c>
      <c r="BM1143" s="22">
        <f t="shared" si="2948"/>
        <v>23194.775000000001</v>
      </c>
      <c r="BN1143" s="22">
        <f t="shared" si="2948"/>
        <v>36829</v>
      </c>
      <c r="BO1143" s="103"/>
      <c r="BP1143">
        <f t="shared" ref="BP1143:BP1151" si="2949">IF($C1143&lt;&gt;"",IF(D1143&gt;0,1,0),0)</f>
        <v>0</v>
      </c>
      <c r="BQ1143">
        <f t="shared" ref="BQ1143:BQ1151" si="2950">IF($C1143&lt;&gt;"",IF(E1143&gt;0,1,0),0)</f>
        <v>0</v>
      </c>
      <c r="BR1143">
        <f t="shared" ref="BR1143:BR1151" si="2951">IF($C1143&lt;&gt;"",IF(F1143&gt;0,1,0),0)</f>
        <v>0</v>
      </c>
      <c r="BS1143">
        <f t="shared" ref="BS1143:BS1151" si="2952">IF($C1143&lt;&gt;"",IF(G1143&gt;0,1,0),0)</f>
        <v>0</v>
      </c>
      <c r="BT1143">
        <f t="shared" ref="BT1143:BT1151" si="2953">IF($C1143&lt;&gt;"",IF(H1143&gt;0,1,0),0)</f>
        <v>0</v>
      </c>
      <c r="BU1143">
        <f t="shared" ref="BU1143:BU1151" si="2954">IF($C1143&lt;&gt;"",IF(I1143&gt;0,1,0),0)</f>
        <v>0</v>
      </c>
      <c r="BV1143">
        <f t="shared" ref="BV1143:BV1151" si="2955">IF($C1143&lt;&gt;"",IF(J1143&gt;0,1,0),0)</f>
        <v>0</v>
      </c>
      <c r="BW1143">
        <f t="shared" ref="BW1143:BW1151" si="2956">IF($C1143&lt;&gt;"",IF(K1143&gt;0,1,0),0)</f>
        <v>0</v>
      </c>
      <c r="BX1143">
        <f t="shared" ref="BX1143:BX1151" si="2957">IF($C1143&lt;&gt;"",IF(L1143&gt;0,1,0),0)</f>
        <v>0</v>
      </c>
      <c r="BY1143">
        <f t="shared" ref="BY1143:BY1151" si="2958">IF($C1143&lt;&gt;"",IF(M1143&gt;0,1,0),0)</f>
        <v>0</v>
      </c>
      <c r="BZ1143">
        <f t="shared" ref="BZ1143:BZ1151" si="2959">IF($C1143&lt;&gt;"",IF(N1143&gt;0,1,0),0)</f>
        <v>0</v>
      </c>
      <c r="CA1143">
        <f t="shared" ref="CA1143:CA1151" si="2960">IF($C1143&lt;&gt;"",IF(O1143&gt;0,1,0),0)</f>
        <v>0</v>
      </c>
      <c r="CB1143">
        <f t="shared" ref="CB1143:CB1151" si="2961">IF($C1143&lt;&gt;"",IF(P1143&gt;0,1,0),0)</f>
        <v>0</v>
      </c>
      <c r="CC1143">
        <f t="shared" ref="CC1143:CC1151" si="2962">IF($C1143&lt;&gt;"",IF(Q1143&gt;0,1,0),0)</f>
        <v>0</v>
      </c>
      <c r="CD1143">
        <f t="shared" ref="CD1143:CD1151" si="2963">IF($C1143&lt;&gt;"",IF(R1143&gt;0,1,0),0)</f>
        <v>0</v>
      </c>
      <c r="CE1143">
        <f t="shared" ref="CE1143:CE1151" si="2964">IF($C1143&lt;&gt;"",IF(S1143&gt;0,1,0),0)</f>
        <v>0</v>
      </c>
      <c r="CF1143">
        <f t="shared" ref="CF1143:CF1151" si="2965">IF($C1143&lt;&gt;"",IF(T1143&gt;0,1,0),0)</f>
        <v>0</v>
      </c>
      <c r="CG1143">
        <f t="shared" ref="CG1143:CG1151" si="2966">IF($C1143&lt;&gt;"",IF(U1143&gt;0,1,0),0)</f>
        <v>0</v>
      </c>
      <c r="CH1143">
        <f t="shared" ref="CH1143:CH1151" si="2967">IF($C1143&lt;&gt;"",IF(V1143&gt;0,1,0),0)</f>
        <v>0</v>
      </c>
      <c r="CI1143">
        <f t="shared" ref="CI1143:CI1151" si="2968">IF($C1143&lt;&gt;"",IF(W1143&gt;0,1,0),0)</f>
        <v>0</v>
      </c>
      <c r="CJ1143">
        <f t="shared" ref="CJ1143:CJ1151" si="2969">IF($C1143&lt;&gt;"",IF(X1143&gt;0,1,0),0)</f>
        <v>0</v>
      </c>
      <c r="CK1143">
        <f t="shared" ref="CK1143:CK1151" si="2970">IF($C1143&lt;&gt;"",IF(Y1143&gt;0,1,0),0)</f>
        <v>0</v>
      </c>
      <c r="CL1143">
        <f t="shared" ref="CL1143:CL1151" si="2971">IF($C1143&lt;&gt;"",IF(Z1143&gt;0,1,0),0)</f>
        <v>0</v>
      </c>
      <c r="CM1143">
        <f t="shared" ref="CM1143:CM1151" si="2972">IF($C1143&lt;&gt;"",IF(AA1143&gt;0,1,0),0)</f>
        <v>0</v>
      </c>
      <c r="CN1143">
        <f t="shared" ref="CN1143:CN1151" si="2973">IF($C1143&lt;&gt;"",IF(AB1143&gt;0,1,0),0)</f>
        <v>0</v>
      </c>
      <c r="CO1143">
        <f t="shared" ref="CO1143:CO1151" si="2974">IF($C1143&lt;&gt;"",IF(AC1143&gt;0,1,0),0)</f>
        <v>0</v>
      </c>
      <c r="CP1143">
        <f t="shared" ref="CP1143:CP1151" si="2975">IF($C1143&lt;&gt;"",IF(AD1143&gt;0,1,0),0)</f>
        <v>0</v>
      </c>
      <c r="CQ1143">
        <f t="shared" ref="CQ1143:CQ1151" si="2976">IF($C1143&lt;&gt;"",IF(AE1143&gt;0,1,0),0)</f>
        <v>0</v>
      </c>
      <c r="CR1143">
        <f t="shared" ref="CR1143:CR1151" si="2977">IF($C1143&lt;&gt;"",IF(AF1143&gt;0,1,0),0)</f>
        <v>0</v>
      </c>
      <c r="CS1143">
        <f t="shared" ref="CS1143:CS1151" si="2978">IF($C1143&lt;&gt;"",IF(AG1143&gt;0,1,0),0)</f>
        <v>0</v>
      </c>
      <c r="CT1143">
        <f t="shared" ref="CT1143:CT1151" si="2979">IF($C1143&lt;&gt;"",IF(AH1143&gt;0,1,0),0)</f>
        <v>0</v>
      </c>
      <c r="CU1143">
        <f t="shared" ref="CU1143:CU1151" si="2980">IF($C1143&lt;&gt;"",IF(AI1143&gt;0,1,0),0)</f>
        <v>0</v>
      </c>
      <c r="CV1143">
        <f t="shared" ref="CV1143:CV1151" si="2981">IF($C1143&lt;&gt;"",IF(AJ1143&gt;0,1,0),0)</f>
        <v>1</v>
      </c>
      <c r="CW1143">
        <f t="shared" ref="CW1143:CW1151" si="2982">IF($C1143&lt;&gt;"",IF(AK1143&gt;0,1,0),0)</f>
        <v>1</v>
      </c>
      <c r="CX1143">
        <f t="shared" ref="CX1143:CX1151" si="2983">IF($C1143&lt;&gt;"",IF(AL1143&gt;0,1,0),0)</f>
        <v>1</v>
      </c>
      <c r="CY1143">
        <f t="shared" ref="CY1143:CY1151" si="2984">IF($C1143&lt;&gt;"",IF(AM1143&gt;0,1,0),0)</f>
        <v>1</v>
      </c>
      <c r="CZ1143">
        <f t="shared" ref="CZ1143:CZ1151" si="2985">IF($C1143&lt;&gt;"",IF(AN1143&gt;0,1,0),0)</f>
        <v>1</v>
      </c>
      <c r="DA1143">
        <f t="shared" ref="DA1143:DA1151" si="2986">IF($C1143&lt;&gt;"",IF(AO1143&gt;0,1,0),0)</f>
        <v>1</v>
      </c>
      <c r="DB1143">
        <f t="shared" ref="DB1143:DB1151" si="2987">IF($C1143&lt;&gt;"",IF(AP1143&gt;0,1,0),0)</f>
        <v>1</v>
      </c>
      <c r="DC1143">
        <f t="shared" ref="DC1143:DC1151" si="2988">IF($C1143&lt;&gt;"",IF(AQ1143&gt;0,1,0),0)</f>
        <v>1</v>
      </c>
      <c r="DD1143">
        <f t="shared" ref="DD1143:DD1151" si="2989">IF($C1143&lt;&gt;"",IF(AR1143&gt;0,1,0),0)</f>
        <v>1</v>
      </c>
      <c r="DE1143">
        <f t="shared" ref="DE1143:DE1151" si="2990">IF($C1143&lt;&gt;"",IF(AS1143&gt;0,1,0),0)</f>
        <v>1</v>
      </c>
      <c r="DF1143">
        <f t="shared" ref="DF1143:DF1151" si="2991">IF($C1143&lt;&gt;"",IF(AT1143&gt;0,1,0),0)</f>
        <v>1</v>
      </c>
      <c r="DG1143">
        <f t="shared" ref="DG1143:DG1151" si="2992">IF($C1143&lt;&gt;"",IF(AU1143&gt;0,1,0),0)</f>
        <v>1</v>
      </c>
      <c r="DH1143">
        <f t="shared" si="2946"/>
        <v>1</v>
      </c>
      <c r="DI1143">
        <f t="shared" ref="DI1143:DZ1143" si="2993">IF($C1143&lt;&gt;"",IF(AW1143&gt;0,1,0),0)</f>
        <v>1</v>
      </c>
      <c r="DJ1143">
        <f t="shared" si="2993"/>
        <v>1</v>
      </c>
      <c r="DK1143">
        <f t="shared" si="2993"/>
        <v>1</v>
      </c>
      <c r="DL1143">
        <f t="shared" si="2993"/>
        <v>1</v>
      </c>
      <c r="DM1143">
        <f t="shared" si="2993"/>
        <v>1</v>
      </c>
      <c r="DN1143">
        <f t="shared" si="2993"/>
        <v>1</v>
      </c>
      <c r="DO1143">
        <f t="shared" si="2993"/>
        <v>1</v>
      </c>
      <c r="DP1143">
        <f t="shared" si="2993"/>
        <v>1</v>
      </c>
      <c r="DQ1143">
        <f t="shared" si="2993"/>
        <v>1</v>
      </c>
      <c r="DR1143">
        <f t="shared" si="2993"/>
        <v>1</v>
      </c>
      <c r="DS1143">
        <f t="shared" si="2993"/>
        <v>1</v>
      </c>
      <c r="DT1143">
        <f t="shared" si="2993"/>
        <v>1</v>
      </c>
      <c r="DU1143">
        <f t="shared" si="2993"/>
        <v>1</v>
      </c>
      <c r="DV1143">
        <f t="shared" si="2993"/>
        <v>1</v>
      </c>
      <c r="DW1143">
        <f t="shared" si="2993"/>
        <v>1</v>
      </c>
      <c r="DX1143">
        <f t="shared" si="2993"/>
        <v>1</v>
      </c>
      <c r="DY1143">
        <f t="shared" si="2993"/>
        <v>1</v>
      </c>
      <c r="DZ1143">
        <f t="shared" si="2993"/>
        <v>1</v>
      </c>
    </row>
    <row r="1144" spans="1:130">
      <c r="A1144" s="106"/>
      <c r="B1144" s="19" t="s">
        <v>2</v>
      </c>
      <c r="C1144" s="97"/>
      <c r="D1144" s="22"/>
      <c r="E1144" s="22"/>
      <c r="F1144" s="22"/>
      <c r="G1144" s="22"/>
      <c r="H1144" s="22"/>
      <c r="I1144" s="22"/>
      <c r="J1144" s="22"/>
      <c r="K1144" s="22"/>
      <c r="L1144" s="22"/>
      <c r="M1144" s="22"/>
      <c r="N1144" s="22"/>
      <c r="O1144" s="22"/>
      <c r="P1144" s="22"/>
      <c r="Q1144" s="22"/>
      <c r="R1144" s="22"/>
      <c r="S1144" s="22"/>
      <c r="T1144" s="22"/>
      <c r="U1144" s="22"/>
      <c r="V1144" s="22"/>
      <c r="W1144" s="22"/>
      <c r="X1144" s="22"/>
      <c r="Y1144" s="22"/>
      <c r="Z1144" s="22"/>
      <c r="AA1144" s="22"/>
      <c r="AB1144" s="22"/>
      <c r="AC1144" s="22"/>
      <c r="AD1144" s="22"/>
      <c r="AE1144" s="22"/>
      <c r="AF1144" s="22"/>
      <c r="AG1144" s="22"/>
      <c r="AH1144" s="22"/>
      <c r="AI1144" s="34">
        <v>0</v>
      </c>
      <c r="AJ1144" s="34">
        <v>0</v>
      </c>
      <c r="AK1144" s="18">
        <v>0</v>
      </c>
      <c r="AL1144" s="18">
        <v>0</v>
      </c>
      <c r="AM1144" s="18">
        <v>0</v>
      </c>
      <c r="AN1144" s="18">
        <v>0</v>
      </c>
      <c r="AO1144" s="18">
        <v>0</v>
      </c>
      <c r="AP1144" s="34">
        <v>0</v>
      </c>
      <c r="AQ1144" s="34">
        <v>0</v>
      </c>
      <c r="AR1144" s="41" t="s">
        <v>16</v>
      </c>
      <c r="AS1144" s="18">
        <v>580</v>
      </c>
      <c r="AT1144" s="41" t="s">
        <v>16</v>
      </c>
      <c r="AU1144" s="34">
        <v>0</v>
      </c>
      <c r="AV1144" s="34">
        <v>0</v>
      </c>
      <c r="AW1144" s="34">
        <v>0</v>
      </c>
      <c r="AX1144" s="34">
        <v>0</v>
      </c>
      <c r="AY1144" s="34">
        <v>0</v>
      </c>
      <c r="AZ1144" s="34">
        <v>0</v>
      </c>
      <c r="BA1144" s="34">
        <v>0</v>
      </c>
      <c r="BB1144" s="34">
        <v>0</v>
      </c>
      <c r="BC1144" s="34">
        <v>0</v>
      </c>
      <c r="BD1144" s="34">
        <v>0</v>
      </c>
      <c r="BE1144" s="34">
        <v>0</v>
      </c>
      <c r="BF1144" s="34">
        <v>0</v>
      </c>
      <c r="BG1144" s="34">
        <v>0</v>
      </c>
      <c r="BH1144" s="34">
        <v>0</v>
      </c>
      <c r="BI1144" s="34">
        <v>0</v>
      </c>
      <c r="BJ1144" s="118">
        <v>0</v>
      </c>
      <c r="BK1144" s="118">
        <v>0</v>
      </c>
      <c r="BL1144" s="118">
        <v>0</v>
      </c>
      <c r="BM1144" s="118">
        <v>0</v>
      </c>
      <c r="BN1144" s="118">
        <f>4679+600</f>
        <v>5279</v>
      </c>
      <c r="BO1144" s="103"/>
      <c r="BP1144">
        <f t="shared" si="2949"/>
        <v>0</v>
      </c>
      <c r="BQ1144">
        <f t="shared" si="2950"/>
        <v>0</v>
      </c>
      <c r="BR1144">
        <f t="shared" si="2951"/>
        <v>0</v>
      </c>
      <c r="BS1144">
        <f t="shared" si="2952"/>
        <v>0</v>
      </c>
      <c r="BT1144">
        <f t="shared" si="2953"/>
        <v>0</v>
      </c>
      <c r="BU1144">
        <f t="shared" si="2954"/>
        <v>0</v>
      </c>
      <c r="BV1144">
        <f t="shared" si="2955"/>
        <v>0</v>
      </c>
      <c r="BW1144">
        <f t="shared" si="2956"/>
        <v>0</v>
      </c>
      <c r="BX1144">
        <f t="shared" si="2957"/>
        <v>0</v>
      </c>
      <c r="BY1144">
        <f t="shared" si="2958"/>
        <v>0</v>
      </c>
      <c r="BZ1144">
        <f t="shared" si="2959"/>
        <v>0</v>
      </c>
      <c r="CA1144">
        <f t="shared" si="2960"/>
        <v>0</v>
      </c>
      <c r="CB1144">
        <f t="shared" si="2961"/>
        <v>0</v>
      </c>
      <c r="CC1144">
        <f t="shared" si="2962"/>
        <v>0</v>
      </c>
      <c r="CD1144">
        <f t="shared" si="2963"/>
        <v>0</v>
      </c>
      <c r="CE1144">
        <f t="shared" si="2964"/>
        <v>0</v>
      </c>
      <c r="CF1144">
        <f t="shared" si="2965"/>
        <v>0</v>
      </c>
      <c r="CG1144">
        <f t="shared" si="2966"/>
        <v>0</v>
      </c>
      <c r="CH1144">
        <f t="shared" si="2967"/>
        <v>0</v>
      </c>
      <c r="CI1144">
        <f t="shared" si="2968"/>
        <v>0</v>
      </c>
      <c r="CJ1144">
        <f t="shared" si="2969"/>
        <v>0</v>
      </c>
      <c r="CK1144">
        <f t="shared" si="2970"/>
        <v>0</v>
      </c>
      <c r="CL1144">
        <f t="shared" si="2971"/>
        <v>0</v>
      </c>
      <c r="CM1144">
        <f t="shared" si="2972"/>
        <v>0</v>
      </c>
      <c r="CN1144">
        <f t="shared" si="2973"/>
        <v>0</v>
      </c>
      <c r="CO1144">
        <f t="shared" si="2974"/>
        <v>0</v>
      </c>
      <c r="CP1144">
        <f t="shared" si="2975"/>
        <v>0</v>
      </c>
      <c r="CQ1144">
        <f t="shared" si="2976"/>
        <v>0</v>
      </c>
      <c r="CR1144">
        <f t="shared" si="2977"/>
        <v>0</v>
      </c>
      <c r="CS1144">
        <f t="shared" si="2978"/>
        <v>0</v>
      </c>
      <c r="CT1144">
        <f t="shared" si="2979"/>
        <v>0</v>
      </c>
      <c r="CU1144">
        <f t="shared" si="2980"/>
        <v>0</v>
      </c>
      <c r="CV1144">
        <f t="shared" si="2981"/>
        <v>0</v>
      </c>
      <c r="CW1144">
        <f t="shared" si="2982"/>
        <v>0</v>
      </c>
      <c r="CX1144">
        <f t="shared" si="2983"/>
        <v>0</v>
      </c>
      <c r="CY1144">
        <f t="shared" si="2984"/>
        <v>0</v>
      </c>
      <c r="CZ1144">
        <f t="shared" si="2985"/>
        <v>0</v>
      </c>
      <c r="DA1144">
        <f t="shared" si="2986"/>
        <v>0</v>
      </c>
      <c r="DB1144">
        <f t="shared" si="2987"/>
        <v>0</v>
      </c>
      <c r="DC1144">
        <f t="shared" si="2988"/>
        <v>0</v>
      </c>
      <c r="DD1144">
        <f t="shared" si="2989"/>
        <v>0</v>
      </c>
      <c r="DE1144">
        <f t="shared" si="2990"/>
        <v>0</v>
      </c>
      <c r="DF1144">
        <f t="shared" si="2991"/>
        <v>0</v>
      </c>
      <c r="DG1144">
        <f t="shared" si="2992"/>
        <v>0</v>
      </c>
      <c r="DH1144">
        <f t="shared" si="2946"/>
        <v>0</v>
      </c>
      <c r="DI1144">
        <f t="shared" ref="DI1144:DW1151" si="2994">IF($C1144&lt;&gt;"",IF(AW1144&gt;0,1,0),0)</f>
        <v>0</v>
      </c>
      <c r="DJ1144">
        <f t="shared" si="2994"/>
        <v>0</v>
      </c>
      <c r="DK1144">
        <f t="shared" si="2994"/>
        <v>0</v>
      </c>
      <c r="DL1144">
        <f t="shared" si="2994"/>
        <v>0</v>
      </c>
      <c r="DM1144">
        <f t="shared" si="2994"/>
        <v>0</v>
      </c>
      <c r="DN1144">
        <f t="shared" si="2994"/>
        <v>0</v>
      </c>
      <c r="DO1144">
        <f t="shared" si="2994"/>
        <v>0</v>
      </c>
      <c r="DP1144">
        <f t="shared" si="2994"/>
        <v>0</v>
      </c>
      <c r="DQ1144">
        <f t="shared" si="2994"/>
        <v>0</v>
      </c>
      <c r="DR1144">
        <f t="shared" si="2994"/>
        <v>0</v>
      </c>
      <c r="DS1144">
        <f t="shared" si="2994"/>
        <v>0</v>
      </c>
      <c r="DT1144">
        <f t="shared" si="2994"/>
        <v>0</v>
      </c>
      <c r="DU1144">
        <f t="shared" si="2994"/>
        <v>0</v>
      </c>
      <c r="DV1144">
        <f t="shared" si="2994"/>
        <v>0</v>
      </c>
      <c r="DW1144">
        <f t="shared" si="2994"/>
        <v>0</v>
      </c>
      <c r="DX1144">
        <f t="shared" ref="DX1144:DZ1150" si="2995">IF($C1144&lt;&gt;"",IF(BL1143&gt;0,1,0),0)</f>
        <v>0</v>
      </c>
      <c r="DY1144">
        <f t="shared" si="2995"/>
        <v>0</v>
      </c>
      <c r="DZ1144">
        <f t="shared" si="2995"/>
        <v>0</v>
      </c>
    </row>
    <row r="1145" spans="1:130" ht="15.75">
      <c r="A1145" s="106"/>
      <c r="B1145" s="19" t="s">
        <v>202</v>
      </c>
      <c r="C1145" s="97"/>
      <c r="D1145" s="22"/>
      <c r="E1145" s="22"/>
      <c r="F1145" s="22"/>
      <c r="G1145" s="22"/>
      <c r="H1145" s="22"/>
      <c r="I1145" s="22"/>
      <c r="J1145" s="22"/>
      <c r="K1145" s="22"/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  <c r="W1145" s="22"/>
      <c r="X1145" s="22"/>
      <c r="Y1145" s="22"/>
      <c r="Z1145" s="22"/>
      <c r="AA1145" s="22"/>
      <c r="AB1145" s="22"/>
      <c r="AC1145" s="22"/>
      <c r="AD1145" s="22"/>
      <c r="AE1145" s="22"/>
      <c r="AF1145" s="22"/>
      <c r="AG1145" s="22"/>
      <c r="AH1145" s="22"/>
      <c r="AI1145" s="34"/>
      <c r="AJ1145" s="34"/>
      <c r="AK1145" s="18"/>
      <c r="AL1145" s="18"/>
      <c r="AM1145" s="18"/>
      <c r="AN1145" s="18"/>
      <c r="AO1145" s="18"/>
      <c r="AP1145" s="34"/>
      <c r="AQ1145" s="34"/>
      <c r="AR1145" s="41"/>
      <c r="AS1145" s="18"/>
      <c r="AT1145" s="41"/>
      <c r="AU1145" s="34"/>
      <c r="AV1145" s="34"/>
      <c r="AW1145" s="34"/>
      <c r="AX1145" s="34"/>
      <c r="AY1145" s="34"/>
      <c r="AZ1145" s="34"/>
      <c r="BA1145" s="34"/>
      <c r="BB1145" s="34"/>
      <c r="BC1145" s="34"/>
      <c r="BD1145" s="34"/>
      <c r="BE1145" s="43"/>
      <c r="BF1145" s="34">
        <f>1500+52</f>
        <v>1552</v>
      </c>
      <c r="BG1145" s="34"/>
      <c r="BH1145" s="34"/>
      <c r="BI1145" s="34"/>
      <c r="BJ1145" s="118"/>
      <c r="BK1145" s="2"/>
      <c r="BL1145" s="2"/>
      <c r="BM1145" s="2"/>
      <c r="BN1145" s="2"/>
      <c r="BO1145" s="103"/>
      <c r="BP1145">
        <f t="shared" si="2949"/>
        <v>0</v>
      </c>
      <c r="BQ1145">
        <f t="shared" si="2950"/>
        <v>0</v>
      </c>
      <c r="BR1145">
        <f t="shared" si="2951"/>
        <v>0</v>
      </c>
      <c r="BS1145">
        <f t="shared" si="2952"/>
        <v>0</v>
      </c>
      <c r="BT1145">
        <f t="shared" si="2953"/>
        <v>0</v>
      </c>
      <c r="BU1145">
        <f t="shared" si="2954"/>
        <v>0</v>
      </c>
      <c r="BV1145">
        <f t="shared" si="2955"/>
        <v>0</v>
      </c>
      <c r="BW1145">
        <f t="shared" si="2956"/>
        <v>0</v>
      </c>
      <c r="BX1145">
        <f t="shared" si="2957"/>
        <v>0</v>
      </c>
      <c r="BY1145">
        <f t="shared" si="2958"/>
        <v>0</v>
      </c>
      <c r="BZ1145">
        <f t="shared" si="2959"/>
        <v>0</v>
      </c>
      <c r="CA1145">
        <f t="shared" si="2960"/>
        <v>0</v>
      </c>
      <c r="CB1145">
        <f t="shared" si="2961"/>
        <v>0</v>
      </c>
      <c r="CC1145">
        <f t="shared" si="2962"/>
        <v>0</v>
      </c>
      <c r="CD1145">
        <f t="shared" si="2963"/>
        <v>0</v>
      </c>
      <c r="CE1145">
        <f t="shared" si="2964"/>
        <v>0</v>
      </c>
      <c r="CF1145">
        <f t="shared" si="2965"/>
        <v>0</v>
      </c>
      <c r="CG1145">
        <f t="shared" si="2966"/>
        <v>0</v>
      </c>
      <c r="CH1145">
        <f t="shared" si="2967"/>
        <v>0</v>
      </c>
      <c r="CI1145">
        <f t="shared" si="2968"/>
        <v>0</v>
      </c>
      <c r="CJ1145">
        <f t="shared" si="2969"/>
        <v>0</v>
      </c>
      <c r="CK1145">
        <f t="shared" si="2970"/>
        <v>0</v>
      </c>
      <c r="CL1145">
        <f t="shared" si="2971"/>
        <v>0</v>
      </c>
      <c r="CM1145">
        <f t="shared" si="2972"/>
        <v>0</v>
      </c>
      <c r="CN1145">
        <f t="shared" si="2973"/>
        <v>0</v>
      </c>
      <c r="CO1145">
        <f t="shared" si="2974"/>
        <v>0</v>
      </c>
      <c r="CP1145">
        <f t="shared" si="2975"/>
        <v>0</v>
      </c>
      <c r="CQ1145">
        <f t="shared" si="2976"/>
        <v>0</v>
      </c>
      <c r="CR1145">
        <f t="shared" si="2977"/>
        <v>0</v>
      </c>
      <c r="CS1145">
        <f t="shared" si="2978"/>
        <v>0</v>
      </c>
      <c r="CT1145">
        <f t="shared" si="2979"/>
        <v>0</v>
      </c>
      <c r="CU1145">
        <f t="shared" si="2980"/>
        <v>0</v>
      </c>
      <c r="CV1145">
        <f t="shared" si="2981"/>
        <v>0</v>
      </c>
      <c r="CW1145">
        <f t="shared" si="2982"/>
        <v>0</v>
      </c>
      <c r="CX1145">
        <f t="shared" si="2983"/>
        <v>0</v>
      </c>
      <c r="CY1145">
        <f t="shared" si="2984"/>
        <v>0</v>
      </c>
      <c r="CZ1145">
        <f t="shared" si="2985"/>
        <v>0</v>
      </c>
      <c r="DA1145">
        <f t="shared" si="2986"/>
        <v>0</v>
      </c>
      <c r="DB1145">
        <f t="shared" si="2987"/>
        <v>0</v>
      </c>
      <c r="DC1145">
        <f t="shared" si="2988"/>
        <v>0</v>
      </c>
      <c r="DD1145">
        <f t="shared" si="2989"/>
        <v>0</v>
      </c>
      <c r="DE1145">
        <f t="shared" si="2990"/>
        <v>0</v>
      </c>
      <c r="DF1145">
        <f t="shared" si="2991"/>
        <v>0</v>
      </c>
      <c r="DG1145">
        <f t="shared" si="2992"/>
        <v>0</v>
      </c>
      <c r="DH1145">
        <f t="shared" si="2946"/>
        <v>0</v>
      </c>
      <c r="DI1145">
        <f t="shared" si="2994"/>
        <v>0</v>
      </c>
      <c r="DJ1145">
        <f t="shared" si="2994"/>
        <v>0</v>
      </c>
      <c r="DK1145">
        <f t="shared" si="2994"/>
        <v>0</v>
      </c>
      <c r="DL1145">
        <f t="shared" si="2994"/>
        <v>0</v>
      </c>
      <c r="DM1145">
        <f t="shared" si="2994"/>
        <v>0</v>
      </c>
      <c r="DN1145">
        <f t="shared" si="2994"/>
        <v>0</v>
      </c>
      <c r="DO1145">
        <f t="shared" si="2994"/>
        <v>0</v>
      </c>
      <c r="DP1145">
        <f t="shared" si="2994"/>
        <v>0</v>
      </c>
      <c r="DQ1145">
        <f t="shared" si="2994"/>
        <v>0</v>
      </c>
      <c r="DR1145">
        <f t="shared" si="2994"/>
        <v>0</v>
      </c>
      <c r="DS1145">
        <f t="shared" si="2994"/>
        <v>0</v>
      </c>
      <c r="DT1145">
        <f t="shared" si="2994"/>
        <v>0</v>
      </c>
      <c r="DU1145">
        <f t="shared" si="2994"/>
        <v>0</v>
      </c>
      <c r="DV1145">
        <f t="shared" si="2994"/>
        <v>0</v>
      </c>
      <c r="DW1145">
        <f t="shared" si="2994"/>
        <v>0</v>
      </c>
      <c r="DX1145">
        <f t="shared" si="2995"/>
        <v>0</v>
      </c>
      <c r="DY1145">
        <f t="shared" si="2995"/>
        <v>0</v>
      </c>
      <c r="DZ1145">
        <f t="shared" si="2995"/>
        <v>0</v>
      </c>
    </row>
    <row r="1146" spans="1:130">
      <c r="A1146" s="106" t="str">
        <f>IF(LEFT(B1147,1)&lt;&gt;"",IF(LEFT(B1147,1)&lt;&gt;" ",COUNT($A$66:A1142)+1,""),"")</f>
        <v/>
      </c>
      <c r="B1146" s="59" t="s">
        <v>3</v>
      </c>
      <c r="C1146" s="97"/>
      <c r="D1146" s="34"/>
      <c r="E1146" s="34"/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  <c r="P1146" s="34"/>
      <c r="Q1146" s="34"/>
      <c r="R1146" s="34"/>
      <c r="S1146" s="34"/>
      <c r="T1146" s="34"/>
      <c r="U1146" s="34"/>
      <c r="V1146" s="34"/>
      <c r="W1146" s="34"/>
      <c r="X1146" s="34"/>
      <c r="Y1146" s="34"/>
      <c r="Z1146" s="34"/>
      <c r="AA1146" s="34"/>
      <c r="AB1146" s="34"/>
      <c r="AC1146" s="34"/>
      <c r="AD1146" s="34"/>
      <c r="AE1146" s="34"/>
      <c r="AF1146" s="34"/>
      <c r="AG1146" s="34"/>
      <c r="AH1146" s="34"/>
      <c r="AI1146" s="34">
        <v>0</v>
      </c>
      <c r="AJ1146" s="34">
        <v>0</v>
      </c>
      <c r="AK1146" s="34">
        <v>29.4</v>
      </c>
      <c r="AL1146" s="34">
        <v>731.48</v>
      </c>
      <c r="AM1146" s="34">
        <v>1156.5600000000002</v>
      </c>
      <c r="AN1146" s="34">
        <v>17.329999999999998</v>
      </c>
      <c r="AO1146" s="34">
        <v>149.84</v>
      </c>
      <c r="AP1146" s="34">
        <v>0.09</v>
      </c>
      <c r="AQ1146" s="34">
        <v>2495.96</v>
      </c>
      <c r="AR1146" s="34">
        <v>167.8813169</v>
      </c>
      <c r="AS1146" s="41" t="s">
        <v>16</v>
      </c>
      <c r="AT1146" s="34">
        <v>309.11083639999998</v>
      </c>
      <c r="AU1146" s="34">
        <v>281.714</v>
      </c>
      <c r="AV1146" s="34">
        <v>0</v>
      </c>
      <c r="AW1146" s="34">
        <v>0</v>
      </c>
      <c r="AX1146" s="34">
        <v>0</v>
      </c>
      <c r="AY1146" s="34">
        <v>0</v>
      </c>
      <c r="AZ1146" s="34">
        <v>0</v>
      </c>
      <c r="BA1146" s="34">
        <v>0</v>
      </c>
      <c r="BB1146" s="34">
        <v>0</v>
      </c>
      <c r="BC1146" s="34">
        <v>0</v>
      </c>
      <c r="BD1146" s="34">
        <v>0</v>
      </c>
      <c r="BE1146" s="43">
        <v>0</v>
      </c>
      <c r="BF1146" s="31">
        <v>0</v>
      </c>
      <c r="BG1146" s="18">
        <v>86.551000000000002</v>
      </c>
      <c r="BH1146" s="18">
        <v>173.102</v>
      </c>
      <c r="BI1146" s="118">
        <v>259.65300000000002</v>
      </c>
      <c r="BJ1146" s="118">
        <v>0</v>
      </c>
      <c r="BK1146" s="118">
        <v>0</v>
      </c>
      <c r="BL1146" s="118">
        <v>0</v>
      </c>
      <c r="BM1146" s="118">
        <v>0</v>
      </c>
      <c r="BN1146" s="118">
        <v>6245</v>
      </c>
      <c r="BO1146" s="103"/>
      <c r="BP1146">
        <f t="shared" si="2949"/>
        <v>0</v>
      </c>
      <c r="BQ1146">
        <f t="shared" si="2950"/>
        <v>0</v>
      </c>
      <c r="BR1146">
        <f t="shared" si="2951"/>
        <v>0</v>
      </c>
      <c r="BS1146">
        <f t="shared" si="2952"/>
        <v>0</v>
      </c>
      <c r="BT1146">
        <f t="shared" si="2953"/>
        <v>0</v>
      </c>
      <c r="BU1146">
        <f t="shared" si="2954"/>
        <v>0</v>
      </c>
      <c r="BV1146">
        <f t="shared" si="2955"/>
        <v>0</v>
      </c>
      <c r="BW1146">
        <f t="shared" si="2956"/>
        <v>0</v>
      </c>
      <c r="BX1146">
        <f t="shared" si="2957"/>
        <v>0</v>
      </c>
      <c r="BY1146">
        <f t="shared" si="2958"/>
        <v>0</v>
      </c>
      <c r="BZ1146">
        <f t="shared" si="2959"/>
        <v>0</v>
      </c>
      <c r="CA1146">
        <f t="shared" si="2960"/>
        <v>0</v>
      </c>
      <c r="CB1146">
        <f t="shared" si="2961"/>
        <v>0</v>
      </c>
      <c r="CC1146">
        <f t="shared" si="2962"/>
        <v>0</v>
      </c>
      <c r="CD1146">
        <f t="shared" si="2963"/>
        <v>0</v>
      </c>
      <c r="CE1146">
        <f t="shared" si="2964"/>
        <v>0</v>
      </c>
      <c r="CF1146">
        <f t="shared" si="2965"/>
        <v>0</v>
      </c>
      <c r="CG1146">
        <f t="shared" si="2966"/>
        <v>0</v>
      </c>
      <c r="CH1146">
        <f t="shared" si="2967"/>
        <v>0</v>
      </c>
      <c r="CI1146">
        <f t="shared" si="2968"/>
        <v>0</v>
      </c>
      <c r="CJ1146">
        <f t="shared" si="2969"/>
        <v>0</v>
      </c>
      <c r="CK1146">
        <f t="shared" si="2970"/>
        <v>0</v>
      </c>
      <c r="CL1146">
        <f t="shared" si="2971"/>
        <v>0</v>
      </c>
      <c r="CM1146">
        <f t="shared" si="2972"/>
        <v>0</v>
      </c>
      <c r="CN1146">
        <f t="shared" si="2973"/>
        <v>0</v>
      </c>
      <c r="CO1146">
        <f t="shared" si="2974"/>
        <v>0</v>
      </c>
      <c r="CP1146">
        <f t="shared" si="2975"/>
        <v>0</v>
      </c>
      <c r="CQ1146">
        <f t="shared" si="2976"/>
        <v>0</v>
      </c>
      <c r="CR1146">
        <f t="shared" si="2977"/>
        <v>0</v>
      </c>
      <c r="CS1146">
        <f t="shared" si="2978"/>
        <v>0</v>
      </c>
      <c r="CT1146">
        <f t="shared" si="2979"/>
        <v>0</v>
      </c>
      <c r="CU1146">
        <f t="shared" si="2980"/>
        <v>0</v>
      </c>
      <c r="CV1146">
        <f t="shared" si="2981"/>
        <v>0</v>
      </c>
      <c r="CW1146">
        <f t="shared" si="2982"/>
        <v>0</v>
      </c>
      <c r="CX1146">
        <f t="shared" si="2983"/>
        <v>0</v>
      </c>
      <c r="CY1146">
        <f t="shared" si="2984"/>
        <v>0</v>
      </c>
      <c r="CZ1146">
        <f t="shared" si="2985"/>
        <v>0</v>
      </c>
      <c r="DA1146">
        <f t="shared" si="2986"/>
        <v>0</v>
      </c>
      <c r="DB1146">
        <f t="shared" si="2987"/>
        <v>0</v>
      </c>
      <c r="DC1146">
        <f t="shared" si="2988"/>
        <v>0</v>
      </c>
      <c r="DD1146">
        <f t="shared" si="2989"/>
        <v>0</v>
      </c>
      <c r="DE1146">
        <f t="shared" si="2990"/>
        <v>0</v>
      </c>
      <c r="DF1146">
        <f t="shared" si="2991"/>
        <v>0</v>
      </c>
      <c r="DG1146">
        <f t="shared" si="2992"/>
        <v>0</v>
      </c>
      <c r="DH1146">
        <f t="shared" si="2946"/>
        <v>0</v>
      </c>
      <c r="DI1146">
        <f t="shared" si="2994"/>
        <v>0</v>
      </c>
      <c r="DJ1146">
        <f t="shared" si="2994"/>
        <v>0</v>
      </c>
      <c r="DK1146">
        <f t="shared" si="2994"/>
        <v>0</v>
      </c>
      <c r="DL1146">
        <f t="shared" si="2994"/>
        <v>0</v>
      </c>
      <c r="DM1146">
        <f t="shared" si="2994"/>
        <v>0</v>
      </c>
      <c r="DN1146">
        <f t="shared" si="2994"/>
        <v>0</v>
      </c>
      <c r="DO1146">
        <f t="shared" si="2994"/>
        <v>0</v>
      </c>
      <c r="DP1146">
        <f t="shared" si="2994"/>
        <v>0</v>
      </c>
      <c r="DQ1146">
        <f t="shared" si="2994"/>
        <v>0</v>
      </c>
      <c r="DR1146">
        <f t="shared" si="2994"/>
        <v>0</v>
      </c>
      <c r="DS1146">
        <f t="shared" si="2994"/>
        <v>0</v>
      </c>
      <c r="DT1146">
        <f t="shared" si="2994"/>
        <v>0</v>
      </c>
      <c r="DU1146">
        <f t="shared" si="2994"/>
        <v>0</v>
      </c>
      <c r="DV1146">
        <f t="shared" si="2994"/>
        <v>0</v>
      </c>
      <c r="DW1146">
        <f t="shared" si="2994"/>
        <v>0</v>
      </c>
      <c r="DX1146">
        <f t="shared" si="2995"/>
        <v>0</v>
      </c>
      <c r="DY1146">
        <f t="shared" si="2995"/>
        <v>0</v>
      </c>
      <c r="DZ1146">
        <f t="shared" si="2995"/>
        <v>0</v>
      </c>
    </row>
    <row r="1147" spans="1:130">
      <c r="A1147" s="106"/>
      <c r="B1147" s="19" t="s">
        <v>18</v>
      </c>
      <c r="C1147" s="97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  <c r="X1147" s="18"/>
      <c r="Y1147" s="18"/>
      <c r="Z1147" s="18"/>
      <c r="AA1147" s="18"/>
      <c r="AB1147" s="18"/>
      <c r="AC1147" s="18"/>
      <c r="AD1147" s="18"/>
      <c r="AE1147" s="18"/>
      <c r="AF1147" s="18"/>
      <c r="AG1147" s="18"/>
      <c r="AH1147" s="18"/>
      <c r="AI1147" s="18">
        <v>0</v>
      </c>
      <c r="AJ1147" s="18">
        <v>0</v>
      </c>
      <c r="AK1147" s="18">
        <v>0</v>
      </c>
      <c r="AL1147" s="18">
        <v>0</v>
      </c>
      <c r="AM1147" s="18">
        <v>0</v>
      </c>
      <c r="AN1147" s="18">
        <v>0</v>
      </c>
      <c r="AO1147" s="18">
        <v>0</v>
      </c>
      <c r="AP1147" s="18">
        <f>109+163</f>
        <v>272</v>
      </c>
      <c r="AQ1147" s="18">
        <v>0</v>
      </c>
      <c r="AR1147" s="18">
        <v>0</v>
      </c>
      <c r="AS1147" s="18">
        <v>0</v>
      </c>
      <c r="AT1147" s="18">
        <v>0</v>
      </c>
      <c r="AU1147" s="18">
        <v>0</v>
      </c>
      <c r="AV1147" s="18">
        <v>0</v>
      </c>
      <c r="AW1147" s="18">
        <v>0</v>
      </c>
      <c r="AX1147" s="18">
        <v>0</v>
      </c>
      <c r="AY1147" s="18">
        <v>0</v>
      </c>
      <c r="AZ1147" s="18">
        <v>0</v>
      </c>
      <c r="BA1147" s="18">
        <v>0</v>
      </c>
      <c r="BB1147" s="18">
        <v>0</v>
      </c>
      <c r="BC1147" s="18">
        <v>0</v>
      </c>
      <c r="BD1147" s="18">
        <v>0</v>
      </c>
      <c r="BE1147" s="25">
        <v>0</v>
      </c>
      <c r="BF1147" s="18">
        <v>0</v>
      </c>
      <c r="BG1147" s="18">
        <v>0</v>
      </c>
      <c r="BH1147" s="34">
        <v>500</v>
      </c>
      <c r="BI1147" s="34">
        <v>0</v>
      </c>
      <c r="BJ1147" s="118">
        <v>0</v>
      </c>
      <c r="BK1147" s="118">
        <v>0</v>
      </c>
      <c r="BL1147" s="118">
        <v>0</v>
      </c>
      <c r="BM1147" s="118">
        <v>0</v>
      </c>
      <c r="BN1147" s="118">
        <v>0</v>
      </c>
      <c r="BO1147" s="103"/>
      <c r="BP1147">
        <f t="shared" si="2949"/>
        <v>0</v>
      </c>
      <c r="BQ1147">
        <f t="shared" si="2950"/>
        <v>0</v>
      </c>
      <c r="BR1147">
        <f t="shared" si="2951"/>
        <v>0</v>
      </c>
      <c r="BS1147">
        <f t="shared" si="2952"/>
        <v>0</v>
      </c>
      <c r="BT1147">
        <f t="shared" si="2953"/>
        <v>0</v>
      </c>
      <c r="BU1147">
        <f t="shared" si="2954"/>
        <v>0</v>
      </c>
      <c r="BV1147">
        <f t="shared" si="2955"/>
        <v>0</v>
      </c>
      <c r="BW1147">
        <f t="shared" si="2956"/>
        <v>0</v>
      </c>
      <c r="BX1147">
        <f t="shared" si="2957"/>
        <v>0</v>
      </c>
      <c r="BY1147">
        <f t="shared" si="2958"/>
        <v>0</v>
      </c>
      <c r="BZ1147">
        <f t="shared" si="2959"/>
        <v>0</v>
      </c>
      <c r="CA1147">
        <f t="shared" si="2960"/>
        <v>0</v>
      </c>
      <c r="CB1147">
        <f t="shared" si="2961"/>
        <v>0</v>
      </c>
      <c r="CC1147">
        <f t="shared" si="2962"/>
        <v>0</v>
      </c>
      <c r="CD1147">
        <f t="shared" si="2963"/>
        <v>0</v>
      </c>
      <c r="CE1147">
        <f t="shared" si="2964"/>
        <v>0</v>
      </c>
      <c r="CF1147">
        <f t="shared" si="2965"/>
        <v>0</v>
      </c>
      <c r="CG1147">
        <f t="shared" si="2966"/>
        <v>0</v>
      </c>
      <c r="CH1147">
        <f t="shared" si="2967"/>
        <v>0</v>
      </c>
      <c r="CI1147">
        <f t="shared" si="2968"/>
        <v>0</v>
      </c>
      <c r="CJ1147">
        <f t="shared" si="2969"/>
        <v>0</v>
      </c>
      <c r="CK1147">
        <f t="shared" si="2970"/>
        <v>0</v>
      </c>
      <c r="CL1147">
        <f t="shared" si="2971"/>
        <v>0</v>
      </c>
      <c r="CM1147">
        <f t="shared" si="2972"/>
        <v>0</v>
      </c>
      <c r="CN1147">
        <f t="shared" si="2973"/>
        <v>0</v>
      </c>
      <c r="CO1147">
        <f t="shared" si="2974"/>
        <v>0</v>
      </c>
      <c r="CP1147">
        <f t="shared" si="2975"/>
        <v>0</v>
      </c>
      <c r="CQ1147">
        <f t="shared" si="2976"/>
        <v>0</v>
      </c>
      <c r="CR1147">
        <f t="shared" si="2977"/>
        <v>0</v>
      </c>
      <c r="CS1147">
        <f t="shared" si="2978"/>
        <v>0</v>
      </c>
      <c r="CT1147">
        <f t="shared" si="2979"/>
        <v>0</v>
      </c>
      <c r="CU1147">
        <f t="shared" si="2980"/>
        <v>0</v>
      </c>
      <c r="CV1147">
        <f t="shared" si="2981"/>
        <v>0</v>
      </c>
      <c r="CW1147">
        <f t="shared" si="2982"/>
        <v>0</v>
      </c>
      <c r="CX1147">
        <f t="shared" si="2983"/>
        <v>0</v>
      </c>
      <c r="CY1147">
        <f t="shared" si="2984"/>
        <v>0</v>
      </c>
      <c r="CZ1147">
        <f t="shared" si="2985"/>
        <v>0</v>
      </c>
      <c r="DA1147">
        <f t="shared" si="2986"/>
        <v>0</v>
      </c>
      <c r="DB1147">
        <f t="shared" si="2987"/>
        <v>0</v>
      </c>
      <c r="DC1147">
        <f t="shared" si="2988"/>
        <v>0</v>
      </c>
      <c r="DD1147">
        <f t="shared" si="2989"/>
        <v>0</v>
      </c>
      <c r="DE1147">
        <f t="shared" si="2990"/>
        <v>0</v>
      </c>
      <c r="DF1147">
        <f t="shared" si="2991"/>
        <v>0</v>
      </c>
      <c r="DG1147">
        <f t="shared" si="2992"/>
        <v>0</v>
      </c>
      <c r="DH1147">
        <f t="shared" si="2946"/>
        <v>0</v>
      </c>
      <c r="DI1147">
        <f t="shared" si="2994"/>
        <v>0</v>
      </c>
      <c r="DJ1147">
        <f t="shared" si="2994"/>
        <v>0</v>
      </c>
      <c r="DK1147">
        <f t="shared" si="2994"/>
        <v>0</v>
      </c>
      <c r="DL1147">
        <f t="shared" si="2994"/>
        <v>0</v>
      </c>
      <c r="DM1147">
        <f t="shared" si="2994"/>
        <v>0</v>
      </c>
      <c r="DN1147">
        <f t="shared" si="2994"/>
        <v>0</v>
      </c>
      <c r="DO1147">
        <f t="shared" si="2994"/>
        <v>0</v>
      </c>
      <c r="DP1147">
        <f t="shared" si="2994"/>
        <v>0</v>
      </c>
      <c r="DQ1147">
        <f t="shared" si="2994"/>
        <v>0</v>
      </c>
      <c r="DR1147">
        <f t="shared" si="2994"/>
        <v>0</v>
      </c>
      <c r="DS1147">
        <f t="shared" si="2994"/>
        <v>0</v>
      </c>
      <c r="DT1147">
        <f t="shared" si="2994"/>
        <v>0</v>
      </c>
      <c r="DU1147">
        <f t="shared" si="2994"/>
        <v>0</v>
      </c>
      <c r="DV1147">
        <f t="shared" si="2994"/>
        <v>0</v>
      </c>
      <c r="DW1147">
        <f t="shared" si="2994"/>
        <v>0</v>
      </c>
      <c r="DX1147">
        <f t="shared" si="2995"/>
        <v>0</v>
      </c>
      <c r="DY1147">
        <f t="shared" si="2995"/>
        <v>0</v>
      </c>
      <c r="DZ1147">
        <f t="shared" si="2995"/>
        <v>0</v>
      </c>
    </row>
    <row r="1148" spans="1:130">
      <c r="A1148" s="106"/>
      <c r="B1148" s="55" t="s">
        <v>25</v>
      </c>
      <c r="C1148" s="97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  <c r="X1148" s="18"/>
      <c r="Y1148" s="18"/>
      <c r="Z1148" s="18"/>
      <c r="AA1148" s="18"/>
      <c r="AB1148" s="18"/>
      <c r="AC1148" s="18"/>
      <c r="AD1148" s="18"/>
      <c r="AE1148" s="18"/>
      <c r="AF1148" s="18"/>
      <c r="AG1148" s="18"/>
      <c r="AH1148" s="18"/>
      <c r="AI1148" s="18">
        <v>0</v>
      </c>
      <c r="AJ1148" s="18">
        <v>0</v>
      </c>
      <c r="AK1148" s="18">
        <v>0</v>
      </c>
      <c r="AL1148" s="18">
        <v>0</v>
      </c>
      <c r="AM1148" s="18">
        <v>0</v>
      </c>
      <c r="AN1148" s="18">
        <v>0</v>
      </c>
      <c r="AO1148" s="18">
        <v>0</v>
      </c>
      <c r="AP1148" s="18">
        <v>0</v>
      </c>
      <c r="AQ1148" s="18">
        <v>1831</v>
      </c>
      <c r="AR1148" s="18">
        <v>2596</v>
      </c>
      <c r="AS1148" s="18">
        <v>0</v>
      </c>
      <c r="AT1148" s="18">
        <v>0</v>
      </c>
      <c r="AU1148" s="18">
        <v>0</v>
      </c>
      <c r="AV1148" s="18">
        <v>0</v>
      </c>
      <c r="AW1148" s="18">
        <v>0</v>
      </c>
      <c r="AX1148" s="18">
        <v>0</v>
      </c>
      <c r="AY1148" s="18">
        <v>0</v>
      </c>
      <c r="AZ1148" s="18">
        <v>0</v>
      </c>
      <c r="BA1148" s="18">
        <v>0</v>
      </c>
      <c r="BB1148" s="18">
        <v>0</v>
      </c>
      <c r="BC1148" s="18">
        <v>0</v>
      </c>
      <c r="BD1148" s="18">
        <v>0</v>
      </c>
      <c r="BE1148" s="25">
        <v>0</v>
      </c>
      <c r="BF1148" s="18">
        <v>0</v>
      </c>
      <c r="BG1148" s="74">
        <v>19100</v>
      </c>
      <c r="BH1148" s="34">
        <v>21900</v>
      </c>
      <c r="BI1148" s="34">
        <v>0</v>
      </c>
      <c r="BJ1148" s="118">
        <v>0</v>
      </c>
      <c r="BK1148" s="118">
        <v>0</v>
      </c>
      <c r="BL1148" s="118">
        <v>0</v>
      </c>
      <c r="BM1148" s="118">
        <v>0</v>
      </c>
      <c r="BN1148" s="118">
        <f>23305+2000</f>
        <v>25305</v>
      </c>
      <c r="BO1148" s="103"/>
      <c r="BP1148">
        <f t="shared" si="2949"/>
        <v>0</v>
      </c>
      <c r="BQ1148">
        <f t="shared" si="2950"/>
        <v>0</v>
      </c>
      <c r="BR1148">
        <f t="shared" si="2951"/>
        <v>0</v>
      </c>
      <c r="BS1148">
        <f t="shared" si="2952"/>
        <v>0</v>
      </c>
      <c r="BT1148">
        <f t="shared" si="2953"/>
        <v>0</v>
      </c>
      <c r="BU1148">
        <f t="shared" si="2954"/>
        <v>0</v>
      </c>
      <c r="BV1148">
        <f t="shared" si="2955"/>
        <v>0</v>
      </c>
      <c r="BW1148">
        <f t="shared" si="2956"/>
        <v>0</v>
      </c>
      <c r="BX1148">
        <f t="shared" si="2957"/>
        <v>0</v>
      </c>
      <c r="BY1148">
        <f t="shared" si="2958"/>
        <v>0</v>
      </c>
      <c r="BZ1148">
        <f t="shared" si="2959"/>
        <v>0</v>
      </c>
      <c r="CA1148">
        <f t="shared" si="2960"/>
        <v>0</v>
      </c>
      <c r="CB1148">
        <f t="shared" si="2961"/>
        <v>0</v>
      </c>
      <c r="CC1148">
        <f t="shared" si="2962"/>
        <v>0</v>
      </c>
      <c r="CD1148">
        <f t="shared" si="2963"/>
        <v>0</v>
      </c>
      <c r="CE1148">
        <f t="shared" si="2964"/>
        <v>0</v>
      </c>
      <c r="CF1148">
        <f t="shared" si="2965"/>
        <v>0</v>
      </c>
      <c r="CG1148">
        <f t="shared" si="2966"/>
        <v>0</v>
      </c>
      <c r="CH1148">
        <f t="shared" si="2967"/>
        <v>0</v>
      </c>
      <c r="CI1148">
        <f t="shared" si="2968"/>
        <v>0</v>
      </c>
      <c r="CJ1148">
        <f t="shared" si="2969"/>
        <v>0</v>
      </c>
      <c r="CK1148">
        <f t="shared" si="2970"/>
        <v>0</v>
      </c>
      <c r="CL1148">
        <f t="shared" si="2971"/>
        <v>0</v>
      </c>
      <c r="CM1148">
        <f t="shared" si="2972"/>
        <v>0</v>
      </c>
      <c r="CN1148">
        <f t="shared" si="2973"/>
        <v>0</v>
      </c>
      <c r="CO1148">
        <f t="shared" si="2974"/>
        <v>0</v>
      </c>
      <c r="CP1148">
        <f t="shared" si="2975"/>
        <v>0</v>
      </c>
      <c r="CQ1148">
        <f t="shared" si="2976"/>
        <v>0</v>
      </c>
      <c r="CR1148">
        <f t="shared" si="2977"/>
        <v>0</v>
      </c>
      <c r="CS1148">
        <f t="shared" si="2978"/>
        <v>0</v>
      </c>
      <c r="CT1148">
        <f t="shared" si="2979"/>
        <v>0</v>
      </c>
      <c r="CU1148">
        <f t="shared" si="2980"/>
        <v>0</v>
      </c>
      <c r="CV1148">
        <f t="shared" si="2981"/>
        <v>0</v>
      </c>
      <c r="CW1148">
        <f t="shared" si="2982"/>
        <v>0</v>
      </c>
      <c r="CX1148">
        <f t="shared" si="2983"/>
        <v>0</v>
      </c>
      <c r="CY1148">
        <f t="shared" si="2984"/>
        <v>0</v>
      </c>
      <c r="CZ1148">
        <f t="shared" si="2985"/>
        <v>0</v>
      </c>
      <c r="DA1148">
        <f t="shared" si="2986"/>
        <v>0</v>
      </c>
      <c r="DB1148">
        <f t="shared" si="2987"/>
        <v>0</v>
      </c>
      <c r="DC1148">
        <f t="shared" si="2988"/>
        <v>0</v>
      </c>
      <c r="DD1148">
        <f t="shared" si="2989"/>
        <v>0</v>
      </c>
      <c r="DE1148">
        <f t="shared" si="2990"/>
        <v>0</v>
      </c>
      <c r="DF1148">
        <f t="shared" si="2991"/>
        <v>0</v>
      </c>
      <c r="DG1148">
        <f t="shared" si="2992"/>
        <v>0</v>
      </c>
      <c r="DH1148">
        <f t="shared" si="2946"/>
        <v>0</v>
      </c>
      <c r="DI1148">
        <f t="shared" si="2994"/>
        <v>0</v>
      </c>
      <c r="DJ1148">
        <f t="shared" si="2994"/>
        <v>0</v>
      </c>
      <c r="DK1148">
        <f t="shared" si="2994"/>
        <v>0</v>
      </c>
      <c r="DL1148">
        <f t="shared" si="2994"/>
        <v>0</v>
      </c>
      <c r="DM1148">
        <f t="shared" si="2994"/>
        <v>0</v>
      </c>
      <c r="DN1148">
        <f t="shared" si="2994"/>
        <v>0</v>
      </c>
      <c r="DO1148">
        <f t="shared" si="2994"/>
        <v>0</v>
      </c>
      <c r="DP1148">
        <f t="shared" si="2994"/>
        <v>0</v>
      </c>
      <c r="DQ1148">
        <f t="shared" si="2994"/>
        <v>0</v>
      </c>
      <c r="DR1148">
        <f t="shared" si="2994"/>
        <v>0</v>
      </c>
      <c r="DS1148">
        <f t="shared" si="2994"/>
        <v>0</v>
      </c>
      <c r="DT1148">
        <f t="shared" si="2994"/>
        <v>0</v>
      </c>
      <c r="DU1148">
        <f t="shared" si="2994"/>
        <v>0</v>
      </c>
      <c r="DV1148">
        <f t="shared" si="2994"/>
        <v>0</v>
      </c>
      <c r="DW1148">
        <f t="shared" si="2994"/>
        <v>0</v>
      </c>
      <c r="DX1148">
        <f t="shared" si="2995"/>
        <v>0</v>
      </c>
      <c r="DY1148">
        <f t="shared" si="2995"/>
        <v>0</v>
      </c>
      <c r="DZ1148">
        <f t="shared" si="2995"/>
        <v>0</v>
      </c>
    </row>
    <row r="1149" spans="1:130">
      <c r="A1149" s="106"/>
      <c r="B1149" s="59" t="s">
        <v>205</v>
      </c>
      <c r="C1149" s="97"/>
      <c r="D1149" s="34"/>
      <c r="E1149" s="34"/>
      <c r="F1149" s="34"/>
      <c r="G1149" s="34"/>
      <c r="H1149" s="34"/>
      <c r="I1149" s="34"/>
      <c r="J1149" s="34"/>
      <c r="K1149" s="34"/>
      <c r="L1149" s="34"/>
      <c r="M1149" s="34"/>
      <c r="N1149" s="34"/>
      <c r="O1149" s="34"/>
      <c r="P1149" s="34"/>
      <c r="Q1149" s="34"/>
      <c r="R1149" s="34"/>
      <c r="S1149" s="34"/>
      <c r="T1149" s="34"/>
      <c r="U1149" s="34"/>
      <c r="V1149" s="34"/>
      <c r="W1149" s="34"/>
      <c r="X1149" s="34"/>
      <c r="Y1149" s="34"/>
      <c r="Z1149" s="34"/>
      <c r="AA1149" s="34"/>
      <c r="AB1149" s="34"/>
      <c r="AC1149" s="34"/>
      <c r="AD1149" s="34"/>
      <c r="AE1149" s="34"/>
      <c r="AF1149" s="34"/>
      <c r="AG1149" s="34"/>
      <c r="AH1149" s="34"/>
      <c r="AI1149" s="34">
        <v>0</v>
      </c>
      <c r="AJ1149" s="34">
        <v>1.99</v>
      </c>
      <c r="AK1149" s="34">
        <v>2.1110000000000002</v>
      </c>
      <c r="AL1149" s="34">
        <v>75.662718499999997</v>
      </c>
      <c r="AM1149" s="34">
        <v>100.6979985</v>
      </c>
      <c r="AN1149" s="34">
        <v>105.8384136</v>
      </c>
      <c r="AO1149" s="34">
        <v>128.56255380000002</v>
      </c>
      <c r="AP1149" s="34">
        <v>19</v>
      </c>
      <c r="AQ1149" s="41" t="s">
        <v>16</v>
      </c>
      <c r="AR1149" s="41" t="s">
        <v>16</v>
      </c>
      <c r="AS1149" s="18">
        <v>857.22666060000006</v>
      </c>
      <c r="AT1149" s="34">
        <v>217.90774139999996</v>
      </c>
      <c r="AU1149" s="34">
        <v>415.47051099999999</v>
      </c>
      <c r="AV1149" s="34">
        <v>473.34946710000003</v>
      </c>
      <c r="AW1149" s="34">
        <v>349.8981647</v>
      </c>
      <c r="AX1149" s="34">
        <v>435.90716700000002</v>
      </c>
      <c r="AY1149" s="34">
        <v>520.74807710000005</v>
      </c>
      <c r="AZ1149" s="34">
        <v>988.02297670000007</v>
      </c>
      <c r="BA1149" s="34">
        <v>3301.3626579000002</v>
      </c>
      <c r="BB1149" s="34">
        <v>6012.5190000000002</v>
      </c>
      <c r="BC1149" s="34">
        <v>511.834</v>
      </c>
      <c r="BD1149" s="34">
        <v>7768.0540000000001</v>
      </c>
      <c r="BE1149" s="43">
        <v>231.53899999999999</v>
      </c>
      <c r="BF1149" s="34">
        <v>10101.083000000001</v>
      </c>
      <c r="BG1149" s="41" t="s">
        <v>16</v>
      </c>
      <c r="BH1149" s="41" t="s">
        <v>16</v>
      </c>
      <c r="BI1149" s="18">
        <v>23127.198</v>
      </c>
      <c r="BJ1149" s="18">
        <v>25877.292000000001</v>
      </c>
      <c r="BK1149" s="18">
        <v>25000.794000000002</v>
      </c>
      <c r="BL1149" s="118">
        <v>28874.706999999999</v>
      </c>
      <c r="BM1149" s="118">
        <v>23194.775000000001</v>
      </c>
      <c r="BN1149" s="41" t="s">
        <v>16</v>
      </c>
      <c r="BO1149" s="103"/>
      <c r="BP1149">
        <f t="shared" si="2949"/>
        <v>0</v>
      </c>
      <c r="BQ1149">
        <f t="shared" si="2950"/>
        <v>0</v>
      </c>
      <c r="BR1149">
        <f t="shared" si="2951"/>
        <v>0</v>
      </c>
      <c r="BS1149">
        <f t="shared" si="2952"/>
        <v>0</v>
      </c>
      <c r="BT1149">
        <f t="shared" si="2953"/>
        <v>0</v>
      </c>
      <c r="BU1149">
        <f t="shared" si="2954"/>
        <v>0</v>
      </c>
      <c r="BV1149">
        <f t="shared" si="2955"/>
        <v>0</v>
      </c>
      <c r="BW1149">
        <f t="shared" si="2956"/>
        <v>0</v>
      </c>
      <c r="BX1149">
        <f t="shared" si="2957"/>
        <v>0</v>
      </c>
      <c r="BY1149">
        <f t="shared" si="2958"/>
        <v>0</v>
      </c>
      <c r="BZ1149">
        <f t="shared" si="2959"/>
        <v>0</v>
      </c>
      <c r="CA1149">
        <f t="shared" si="2960"/>
        <v>0</v>
      </c>
      <c r="CB1149">
        <f t="shared" si="2961"/>
        <v>0</v>
      </c>
      <c r="CC1149">
        <f t="shared" si="2962"/>
        <v>0</v>
      </c>
      <c r="CD1149">
        <f t="shared" si="2963"/>
        <v>0</v>
      </c>
      <c r="CE1149">
        <f t="shared" si="2964"/>
        <v>0</v>
      </c>
      <c r="CF1149">
        <f t="shared" si="2965"/>
        <v>0</v>
      </c>
      <c r="CG1149">
        <f t="shared" si="2966"/>
        <v>0</v>
      </c>
      <c r="CH1149">
        <f t="shared" si="2967"/>
        <v>0</v>
      </c>
      <c r="CI1149">
        <f t="shared" si="2968"/>
        <v>0</v>
      </c>
      <c r="CJ1149">
        <f t="shared" si="2969"/>
        <v>0</v>
      </c>
      <c r="CK1149">
        <f t="shared" si="2970"/>
        <v>0</v>
      </c>
      <c r="CL1149">
        <f t="shared" si="2971"/>
        <v>0</v>
      </c>
      <c r="CM1149">
        <f t="shared" si="2972"/>
        <v>0</v>
      </c>
      <c r="CN1149">
        <f t="shared" si="2973"/>
        <v>0</v>
      </c>
      <c r="CO1149">
        <f t="shared" si="2974"/>
        <v>0</v>
      </c>
      <c r="CP1149">
        <f t="shared" si="2975"/>
        <v>0</v>
      </c>
      <c r="CQ1149">
        <f t="shared" si="2976"/>
        <v>0</v>
      </c>
      <c r="CR1149">
        <f t="shared" si="2977"/>
        <v>0</v>
      </c>
      <c r="CS1149">
        <f t="shared" si="2978"/>
        <v>0</v>
      </c>
      <c r="CT1149">
        <f t="shared" si="2979"/>
        <v>0</v>
      </c>
      <c r="CU1149">
        <f t="shared" si="2980"/>
        <v>0</v>
      </c>
      <c r="CV1149">
        <f t="shared" si="2981"/>
        <v>0</v>
      </c>
      <c r="CW1149">
        <f t="shared" si="2982"/>
        <v>0</v>
      </c>
      <c r="CX1149">
        <f t="shared" si="2983"/>
        <v>0</v>
      </c>
      <c r="CY1149">
        <f t="shared" si="2984"/>
        <v>0</v>
      </c>
      <c r="CZ1149">
        <f t="shared" si="2985"/>
        <v>0</v>
      </c>
      <c r="DA1149">
        <f t="shared" si="2986"/>
        <v>0</v>
      </c>
      <c r="DB1149">
        <f t="shared" si="2987"/>
        <v>0</v>
      </c>
      <c r="DC1149">
        <f t="shared" si="2988"/>
        <v>0</v>
      </c>
      <c r="DD1149">
        <f t="shared" si="2989"/>
        <v>0</v>
      </c>
      <c r="DE1149">
        <f t="shared" si="2990"/>
        <v>0</v>
      </c>
      <c r="DF1149">
        <f t="shared" si="2991"/>
        <v>0</v>
      </c>
      <c r="DG1149">
        <f t="shared" si="2992"/>
        <v>0</v>
      </c>
      <c r="DH1149">
        <f t="shared" si="2946"/>
        <v>0</v>
      </c>
      <c r="DI1149">
        <f t="shared" si="2994"/>
        <v>0</v>
      </c>
      <c r="DJ1149">
        <f t="shared" si="2994"/>
        <v>0</v>
      </c>
      <c r="DK1149">
        <f t="shared" si="2994"/>
        <v>0</v>
      </c>
      <c r="DL1149">
        <f t="shared" si="2994"/>
        <v>0</v>
      </c>
      <c r="DM1149">
        <f t="shared" si="2994"/>
        <v>0</v>
      </c>
      <c r="DN1149">
        <f t="shared" si="2994"/>
        <v>0</v>
      </c>
      <c r="DO1149">
        <f t="shared" si="2994"/>
        <v>0</v>
      </c>
      <c r="DP1149">
        <f t="shared" si="2994"/>
        <v>0</v>
      </c>
      <c r="DQ1149">
        <f t="shared" si="2994"/>
        <v>0</v>
      </c>
      <c r="DR1149">
        <f t="shared" si="2994"/>
        <v>0</v>
      </c>
      <c r="DS1149">
        <f t="shared" si="2994"/>
        <v>0</v>
      </c>
      <c r="DT1149">
        <f t="shared" si="2994"/>
        <v>0</v>
      </c>
      <c r="DU1149">
        <f t="shared" si="2994"/>
        <v>0</v>
      </c>
      <c r="DV1149">
        <f t="shared" si="2994"/>
        <v>0</v>
      </c>
      <c r="DW1149">
        <f t="shared" si="2994"/>
        <v>0</v>
      </c>
      <c r="DX1149">
        <f t="shared" si="2995"/>
        <v>0</v>
      </c>
      <c r="DY1149">
        <f t="shared" si="2995"/>
        <v>0</v>
      </c>
      <c r="DZ1149">
        <f t="shared" si="2995"/>
        <v>0</v>
      </c>
    </row>
    <row r="1150" spans="1:130">
      <c r="A1150" s="106"/>
      <c r="B1150" s="55" t="s">
        <v>21</v>
      </c>
      <c r="C1150" s="97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  <c r="AA1150" s="18"/>
      <c r="AB1150" s="18"/>
      <c r="AC1150" s="18"/>
      <c r="AD1150" s="18"/>
      <c r="AE1150" s="18"/>
      <c r="AF1150" s="18"/>
      <c r="AG1150" s="18"/>
      <c r="AH1150" s="18"/>
      <c r="AI1150" s="18">
        <v>0</v>
      </c>
      <c r="AJ1150" s="18">
        <v>0</v>
      </c>
      <c r="AK1150" s="18">
        <v>0</v>
      </c>
      <c r="AL1150" s="18">
        <v>0</v>
      </c>
      <c r="AM1150" s="18">
        <v>0</v>
      </c>
      <c r="AN1150" s="18">
        <v>0</v>
      </c>
      <c r="AO1150" s="18">
        <v>0</v>
      </c>
      <c r="AP1150" s="18">
        <v>420</v>
      </c>
      <c r="AQ1150" s="18">
        <v>0</v>
      </c>
      <c r="AR1150" s="18">
        <v>0</v>
      </c>
      <c r="AS1150" s="18">
        <v>0</v>
      </c>
      <c r="AT1150" s="18">
        <v>0</v>
      </c>
      <c r="AU1150" s="18">
        <v>0</v>
      </c>
      <c r="AV1150" s="18">
        <v>0</v>
      </c>
      <c r="AW1150" s="18">
        <v>0</v>
      </c>
      <c r="AX1150" s="18">
        <v>0</v>
      </c>
      <c r="AY1150" s="18">
        <v>0</v>
      </c>
      <c r="AZ1150" s="18">
        <v>0</v>
      </c>
      <c r="BA1150" s="18">
        <v>0</v>
      </c>
      <c r="BB1150" s="18">
        <v>0</v>
      </c>
      <c r="BC1150" s="18">
        <v>0</v>
      </c>
      <c r="BD1150" s="18">
        <v>0</v>
      </c>
      <c r="BE1150" s="25">
        <v>0</v>
      </c>
      <c r="BF1150" s="18">
        <v>0</v>
      </c>
      <c r="BG1150" s="18">
        <v>0</v>
      </c>
      <c r="BH1150" s="34">
        <v>0</v>
      </c>
      <c r="BI1150" s="34">
        <v>0</v>
      </c>
      <c r="BJ1150" s="118">
        <v>0</v>
      </c>
      <c r="BK1150" s="118">
        <v>0</v>
      </c>
      <c r="BL1150" s="118">
        <v>0</v>
      </c>
      <c r="BM1150" s="118">
        <v>0</v>
      </c>
      <c r="BN1150" s="118">
        <v>0</v>
      </c>
      <c r="BO1150" s="103"/>
      <c r="BP1150">
        <f t="shared" si="2949"/>
        <v>0</v>
      </c>
      <c r="BQ1150">
        <f t="shared" si="2950"/>
        <v>0</v>
      </c>
      <c r="BR1150">
        <f t="shared" si="2951"/>
        <v>0</v>
      </c>
      <c r="BS1150">
        <f t="shared" si="2952"/>
        <v>0</v>
      </c>
      <c r="BT1150">
        <f t="shared" si="2953"/>
        <v>0</v>
      </c>
      <c r="BU1150">
        <f t="shared" si="2954"/>
        <v>0</v>
      </c>
      <c r="BV1150">
        <f t="shared" si="2955"/>
        <v>0</v>
      </c>
      <c r="BW1150">
        <f t="shared" si="2956"/>
        <v>0</v>
      </c>
      <c r="BX1150">
        <f t="shared" si="2957"/>
        <v>0</v>
      </c>
      <c r="BY1150">
        <f t="shared" si="2958"/>
        <v>0</v>
      </c>
      <c r="BZ1150">
        <f t="shared" si="2959"/>
        <v>0</v>
      </c>
      <c r="CA1150">
        <f t="shared" si="2960"/>
        <v>0</v>
      </c>
      <c r="CB1150">
        <f t="shared" si="2961"/>
        <v>0</v>
      </c>
      <c r="CC1150">
        <f t="shared" si="2962"/>
        <v>0</v>
      </c>
      <c r="CD1150">
        <f t="shared" si="2963"/>
        <v>0</v>
      </c>
      <c r="CE1150">
        <f t="shared" si="2964"/>
        <v>0</v>
      </c>
      <c r="CF1150">
        <f t="shared" si="2965"/>
        <v>0</v>
      </c>
      <c r="CG1150">
        <f t="shared" si="2966"/>
        <v>0</v>
      </c>
      <c r="CH1150">
        <f t="shared" si="2967"/>
        <v>0</v>
      </c>
      <c r="CI1150">
        <f t="shared" si="2968"/>
        <v>0</v>
      </c>
      <c r="CJ1150">
        <f t="shared" si="2969"/>
        <v>0</v>
      </c>
      <c r="CK1150">
        <f t="shared" si="2970"/>
        <v>0</v>
      </c>
      <c r="CL1150">
        <f t="shared" si="2971"/>
        <v>0</v>
      </c>
      <c r="CM1150">
        <f t="shared" si="2972"/>
        <v>0</v>
      </c>
      <c r="CN1150">
        <f t="shared" si="2973"/>
        <v>0</v>
      </c>
      <c r="CO1150">
        <f t="shared" si="2974"/>
        <v>0</v>
      </c>
      <c r="CP1150">
        <f t="shared" si="2975"/>
        <v>0</v>
      </c>
      <c r="CQ1150">
        <f t="shared" si="2976"/>
        <v>0</v>
      </c>
      <c r="CR1150">
        <f t="shared" si="2977"/>
        <v>0</v>
      </c>
      <c r="CS1150">
        <f t="shared" si="2978"/>
        <v>0</v>
      </c>
      <c r="CT1150">
        <f t="shared" si="2979"/>
        <v>0</v>
      </c>
      <c r="CU1150">
        <f t="shared" si="2980"/>
        <v>0</v>
      </c>
      <c r="CV1150">
        <f t="shared" si="2981"/>
        <v>0</v>
      </c>
      <c r="CW1150">
        <f t="shared" si="2982"/>
        <v>0</v>
      </c>
      <c r="CX1150">
        <f t="shared" si="2983"/>
        <v>0</v>
      </c>
      <c r="CY1150">
        <f t="shared" si="2984"/>
        <v>0</v>
      </c>
      <c r="CZ1150">
        <f t="shared" si="2985"/>
        <v>0</v>
      </c>
      <c r="DA1150">
        <f t="shared" si="2986"/>
        <v>0</v>
      </c>
      <c r="DB1150">
        <f t="shared" si="2987"/>
        <v>0</v>
      </c>
      <c r="DC1150">
        <f t="shared" si="2988"/>
        <v>0</v>
      </c>
      <c r="DD1150">
        <f t="shared" si="2989"/>
        <v>0</v>
      </c>
      <c r="DE1150">
        <f t="shared" si="2990"/>
        <v>0</v>
      </c>
      <c r="DF1150">
        <f t="shared" si="2991"/>
        <v>0</v>
      </c>
      <c r="DG1150">
        <f t="shared" si="2992"/>
        <v>0</v>
      </c>
      <c r="DH1150">
        <f t="shared" si="2946"/>
        <v>0</v>
      </c>
      <c r="DI1150">
        <f t="shared" si="2994"/>
        <v>0</v>
      </c>
      <c r="DJ1150">
        <f t="shared" si="2994"/>
        <v>0</v>
      </c>
      <c r="DK1150">
        <f t="shared" si="2994"/>
        <v>0</v>
      </c>
      <c r="DL1150">
        <f t="shared" si="2994"/>
        <v>0</v>
      </c>
      <c r="DM1150">
        <f t="shared" si="2994"/>
        <v>0</v>
      </c>
      <c r="DN1150">
        <f t="shared" si="2994"/>
        <v>0</v>
      </c>
      <c r="DO1150">
        <f t="shared" si="2994"/>
        <v>0</v>
      </c>
      <c r="DP1150">
        <f t="shared" si="2994"/>
        <v>0</v>
      </c>
      <c r="DQ1150">
        <f t="shared" si="2994"/>
        <v>0</v>
      </c>
      <c r="DR1150">
        <f t="shared" si="2994"/>
        <v>0</v>
      </c>
      <c r="DS1150">
        <f t="shared" si="2994"/>
        <v>0</v>
      </c>
      <c r="DT1150">
        <f t="shared" si="2994"/>
        <v>0</v>
      </c>
      <c r="DU1150">
        <f t="shared" si="2994"/>
        <v>0</v>
      </c>
      <c r="DV1150">
        <f t="shared" si="2994"/>
        <v>0</v>
      </c>
      <c r="DW1150">
        <f t="shared" si="2994"/>
        <v>0</v>
      </c>
      <c r="DX1150">
        <f t="shared" si="2995"/>
        <v>0</v>
      </c>
      <c r="DY1150">
        <f t="shared" si="2995"/>
        <v>0</v>
      </c>
      <c r="DZ1150">
        <f t="shared" si="2995"/>
        <v>0</v>
      </c>
    </row>
    <row r="1151" spans="1:130">
      <c r="A1151" s="106"/>
      <c r="B1151" s="59" t="s">
        <v>210</v>
      </c>
      <c r="C1151" s="97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  <c r="AA1151" s="18"/>
      <c r="AB1151" s="18"/>
      <c r="AC1151" s="18"/>
      <c r="AD1151" s="18"/>
      <c r="AE1151" s="18"/>
      <c r="AF1151" s="18"/>
      <c r="AG1151" s="18"/>
      <c r="AH1151" s="18"/>
      <c r="AI1151" s="18"/>
      <c r="AJ1151" s="18"/>
      <c r="AK1151" s="18"/>
      <c r="AL1151" s="18">
        <v>1839</v>
      </c>
      <c r="AM1151" s="18">
        <v>2007.803790412486</v>
      </c>
      <c r="AN1151" s="18">
        <v>3124.4044467972471</v>
      </c>
      <c r="AO1151" s="18">
        <v>1376.5139547130068</v>
      </c>
      <c r="AP1151" s="18">
        <v>1266.1219725707615</v>
      </c>
      <c r="AQ1151" s="18">
        <v>1529.7162576687117</v>
      </c>
      <c r="AR1151" s="18">
        <v>636.66666666666663</v>
      </c>
      <c r="AS1151" s="18">
        <v>485.47169811320754</v>
      </c>
      <c r="AT1151" s="18">
        <v>425.09433962264154</v>
      </c>
      <c r="AU1151" s="18">
        <v>516.69793621013127</v>
      </c>
      <c r="AV1151" s="18">
        <v>423.8721804511278</v>
      </c>
      <c r="AW1151" s="18">
        <v>0</v>
      </c>
      <c r="AX1151" s="18">
        <v>447.72277227722776</v>
      </c>
      <c r="AY1151" s="18">
        <v>447.72277227722776</v>
      </c>
      <c r="AZ1151" s="18">
        <v>2963.1878557874766</v>
      </c>
      <c r="BA1151" s="18">
        <v>5213.8639281129654</v>
      </c>
      <c r="BB1151" s="18">
        <v>2344.5843828715365</v>
      </c>
      <c r="BC1151" s="18">
        <v>0</v>
      </c>
      <c r="BD1151" s="18">
        <v>0</v>
      </c>
      <c r="BE1151" s="165">
        <v>836.36363636363637</v>
      </c>
      <c r="BF1151" s="18">
        <v>0</v>
      </c>
      <c r="BG1151" s="18">
        <v>122.58333333333333</v>
      </c>
      <c r="BH1151" s="34">
        <v>18.970814132104454</v>
      </c>
      <c r="BI1151" s="34">
        <v>0</v>
      </c>
      <c r="BJ1151" s="118">
        <v>0</v>
      </c>
      <c r="BK1151" s="118">
        <v>0</v>
      </c>
      <c r="BL1151" s="118">
        <v>0</v>
      </c>
      <c r="BM1151" s="118">
        <v>0</v>
      </c>
      <c r="BN1151" s="118">
        <v>1829.7297297297298</v>
      </c>
      <c r="BO1151" s="103"/>
      <c r="BP1151">
        <f t="shared" si="2949"/>
        <v>0</v>
      </c>
      <c r="BQ1151">
        <f t="shared" si="2950"/>
        <v>0</v>
      </c>
      <c r="BR1151">
        <f t="shared" si="2951"/>
        <v>0</v>
      </c>
      <c r="BS1151">
        <f t="shared" si="2952"/>
        <v>0</v>
      </c>
      <c r="BT1151">
        <f t="shared" si="2953"/>
        <v>0</v>
      </c>
      <c r="BU1151">
        <f t="shared" si="2954"/>
        <v>0</v>
      </c>
      <c r="BV1151">
        <f t="shared" si="2955"/>
        <v>0</v>
      </c>
      <c r="BW1151">
        <f t="shared" si="2956"/>
        <v>0</v>
      </c>
      <c r="BX1151">
        <f t="shared" si="2957"/>
        <v>0</v>
      </c>
      <c r="BY1151">
        <f t="shared" si="2958"/>
        <v>0</v>
      </c>
      <c r="BZ1151">
        <f t="shared" si="2959"/>
        <v>0</v>
      </c>
      <c r="CA1151">
        <f t="shared" si="2960"/>
        <v>0</v>
      </c>
      <c r="CB1151">
        <f t="shared" si="2961"/>
        <v>0</v>
      </c>
      <c r="CC1151">
        <f t="shared" si="2962"/>
        <v>0</v>
      </c>
      <c r="CD1151">
        <f t="shared" si="2963"/>
        <v>0</v>
      </c>
      <c r="CE1151">
        <f t="shared" si="2964"/>
        <v>0</v>
      </c>
      <c r="CF1151">
        <f t="shared" si="2965"/>
        <v>0</v>
      </c>
      <c r="CG1151">
        <f t="shared" si="2966"/>
        <v>0</v>
      </c>
      <c r="CH1151">
        <f t="shared" si="2967"/>
        <v>0</v>
      </c>
      <c r="CI1151">
        <f t="shared" si="2968"/>
        <v>0</v>
      </c>
      <c r="CJ1151">
        <f t="shared" si="2969"/>
        <v>0</v>
      </c>
      <c r="CK1151">
        <f t="shared" si="2970"/>
        <v>0</v>
      </c>
      <c r="CL1151">
        <f t="shared" si="2971"/>
        <v>0</v>
      </c>
      <c r="CM1151">
        <f t="shared" si="2972"/>
        <v>0</v>
      </c>
      <c r="CN1151">
        <f t="shared" si="2973"/>
        <v>0</v>
      </c>
      <c r="CO1151">
        <f t="shared" si="2974"/>
        <v>0</v>
      </c>
      <c r="CP1151">
        <f t="shared" si="2975"/>
        <v>0</v>
      </c>
      <c r="CQ1151">
        <f t="shared" si="2976"/>
        <v>0</v>
      </c>
      <c r="CR1151">
        <f t="shared" si="2977"/>
        <v>0</v>
      </c>
      <c r="CS1151">
        <f t="shared" si="2978"/>
        <v>0</v>
      </c>
      <c r="CT1151">
        <f t="shared" si="2979"/>
        <v>0</v>
      </c>
      <c r="CU1151">
        <f t="shared" si="2980"/>
        <v>0</v>
      </c>
      <c r="CV1151">
        <f t="shared" si="2981"/>
        <v>0</v>
      </c>
      <c r="CW1151">
        <f t="shared" si="2982"/>
        <v>0</v>
      </c>
      <c r="CX1151">
        <f t="shared" si="2983"/>
        <v>0</v>
      </c>
      <c r="CY1151">
        <f t="shared" si="2984"/>
        <v>0</v>
      </c>
      <c r="CZ1151">
        <f t="shared" si="2985"/>
        <v>0</v>
      </c>
      <c r="DA1151">
        <f t="shared" si="2986"/>
        <v>0</v>
      </c>
      <c r="DB1151">
        <f t="shared" si="2987"/>
        <v>0</v>
      </c>
      <c r="DC1151">
        <f t="shared" si="2988"/>
        <v>0</v>
      </c>
      <c r="DD1151">
        <f t="shared" si="2989"/>
        <v>0</v>
      </c>
      <c r="DE1151">
        <f t="shared" si="2990"/>
        <v>0</v>
      </c>
      <c r="DF1151">
        <f t="shared" si="2991"/>
        <v>0</v>
      </c>
      <c r="DG1151">
        <f t="shared" si="2992"/>
        <v>0</v>
      </c>
      <c r="DH1151">
        <f t="shared" si="2946"/>
        <v>0</v>
      </c>
      <c r="DI1151">
        <f t="shared" si="2994"/>
        <v>0</v>
      </c>
      <c r="DJ1151">
        <f t="shared" si="2994"/>
        <v>0</v>
      </c>
      <c r="DK1151">
        <f t="shared" si="2994"/>
        <v>0</v>
      </c>
      <c r="DL1151">
        <f t="shared" si="2994"/>
        <v>0</v>
      </c>
      <c r="DM1151">
        <f t="shared" si="2994"/>
        <v>0</v>
      </c>
      <c r="DN1151">
        <f t="shared" si="2994"/>
        <v>0</v>
      </c>
      <c r="DO1151">
        <f t="shared" si="2994"/>
        <v>0</v>
      </c>
      <c r="DP1151">
        <f t="shared" si="2994"/>
        <v>0</v>
      </c>
      <c r="DQ1151">
        <f t="shared" si="2994"/>
        <v>0</v>
      </c>
      <c r="DR1151">
        <f t="shared" si="2994"/>
        <v>0</v>
      </c>
      <c r="DS1151">
        <f t="shared" si="2994"/>
        <v>0</v>
      </c>
      <c r="DT1151">
        <f t="shared" si="2994"/>
        <v>0</v>
      </c>
      <c r="DU1151">
        <f t="shared" si="2994"/>
        <v>0</v>
      </c>
      <c r="DV1151">
        <f t="shared" si="2994"/>
        <v>0</v>
      </c>
      <c r="DW1151">
        <f t="shared" si="2994"/>
        <v>0</v>
      </c>
      <c r="DX1151">
        <f>IF($C1151&lt;&gt;"",IF(BL1151&gt;0,1,0),0)</f>
        <v>0</v>
      </c>
      <c r="DY1151">
        <f>IF($C1151&lt;&gt;"",IF(BM1151&gt;0,1,0),0)</f>
        <v>0</v>
      </c>
      <c r="DZ1151">
        <f>IF($C1151&lt;&gt;"",IF(BN1151&gt;0,1,0),0)</f>
        <v>0</v>
      </c>
    </row>
    <row r="1152" spans="1:130" ht="15.75">
      <c r="A1152" s="106"/>
      <c r="B1152" s="37"/>
      <c r="C1152" s="97"/>
      <c r="D1152" s="31"/>
      <c r="E1152" s="31"/>
      <c r="F1152" s="31"/>
      <c r="G1152" s="31"/>
      <c r="H1152" s="31"/>
      <c r="I1152" s="31"/>
      <c r="J1152" s="31"/>
      <c r="K1152" s="31"/>
      <c r="L1152" s="31"/>
      <c r="M1152" s="31"/>
      <c r="N1152" s="31"/>
      <c r="O1152" s="31"/>
      <c r="P1152" s="31"/>
      <c r="Q1152" s="31"/>
      <c r="R1152" s="31"/>
      <c r="S1152" s="31"/>
      <c r="T1152" s="31"/>
      <c r="U1152" s="31"/>
      <c r="V1152" s="31"/>
      <c r="W1152" s="31"/>
      <c r="X1152" s="31"/>
      <c r="Y1152" s="31"/>
      <c r="Z1152" s="31"/>
      <c r="AA1152" s="31"/>
      <c r="AB1152" s="31"/>
      <c r="AC1152" s="31"/>
      <c r="AD1152" s="31"/>
      <c r="AE1152" s="31"/>
      <c r="AF1152" s="31"/>
      <c r="AG1152" s="31"/>
      <c r="AH1152" s="31"/>
      <c r="AI1152" s="31"/>
      <c r="AJ1152" s="31"/>
      <c r="AK1152" s="31"/>
      <c r="AL1152" s="31"/>
      <c r="AM1152" s="31"/>
      <c r="AN1152" s="31"/>
      <c r="AO1152" s="31"/>
      <c r="AP1152" s="31"/>
      <c r="AQ1152" s="31"/>
      <c r="AR1152" s="31"/>
      <c r="AS1152" s="31"/>
      <c r="AT1152" s="31"/>
      <c r="AU1152" s="31"/>
      <c r="AV1152" s="31"/>
      <c r="AW1152" s="31"/>
      <c r="AX1152" s="31"/>
      <c r="AY1152" s="31"/>
      <c r="AZ1152" s="31"/>
      <c r="BA1152" s="31"/>
      <c r="BB1152" s="31"/>
      <c r="BC1152" s="31"/>
      <c r="BD1152" s="31"/>
      <c r="BE1152" s="57"/>
      <c r="BF1152" s="2"/>
      <c r="BG1152" s="31"/>
      <c r="BH1152" s="2"/>
      <c r="BI1152" s="31"/>
      <c r="BJ1152" s="2"/>
      <c r="BK1152" s="2"/>
      <c r="BL1152" s="4"/>
      <c r="BM1152" s="2"/>
      <c r="BN1152" s="2"/>
      <c r="BO1152" s="103"/>
    </row>
    <row r="1153" spans="1:130">
      <c r="A1153" s="105">
        <f>IF(LEFT(B1153,1)&lt;&gt;"",IF(LEFT(B1153,1)&lt;&gt;" ",COUNT($A$66:A1152)+1,""),"")</f>
        <v>150</v>
      </c>
      <c r="B1153" s="82" t="s">
        <v>226</v>
      </c>
      <c r="C1153" s="97">
        <v>1</v>
      </c>
      <c r="D1153" s="22">
        <f>D1154</f>
        <v>0</v>
      </c>
      <c r="E1153" s="22">
        <f t="shared" ref="E1153:BN1153" si="2996">E1154</f>
        <v>0</v>
      </c>
      <c r="F1153" s="22">
        <f t="shared" si="2996"/>
        <v>0</v>
      </c>
      <c r="G1153" s="22">
        <f t="shared" si="2996"/>
        <v>0</v>
      </c>
      <c r="H1153" s="22">
        <f t="shared" si="2996"/>
        <v>0</v>
      </c>
      <c r="I1153" s="22">
        <f t="shared" si="2996"/>
        <v>0</v>
      </c>
      <c r="J1153" s="22">
        <f t="shared" si="2996"/>
        <v>0</v>
      </c>
      <c r="K1153" s="22">
        <f t="shared" si="2996"/>
        <v>0</v>
      </c>
      <c r="L1153" s="22">
        <f t="shared" si="2996"/>
        <v>0</v>
      </c>
      <c r="M1153" s="22">
        <f t="shared" si="2996"/>
        <v>0</v>
      </c>
      <c r="N1153" s="22">
        <f t="shared" si="2996"/>
        <v>0</v>
      </c>
      <c r="O1153" s="22">
        <f t="shared" si="2996"/>
        <v>0</v>
      </c>
      <c r="P1153" s="22">
        <f t="shared" si="2996"/>
        <v>0</v>
      </c>
      <c r="Q1153" s="22">
        <f t="shared" si="2996"/>
        <v>0</v>
      </c>
      <c r="R1153" s="22">
        <f t="shared" si="2996"/>
        <v>0</v>
      </c>
      <c r="S1153" s="22">
        <f t="shared" si="2996"/>
        <v>0</v>
      </c>
      <c r="T1153" s="22">
        <f t="shared" si="2996"/>
        <v>0</v>
      </c>
      <c r="U1153" s="22">
        <f t="shared" si="2996"/>
        <v>0</v>
      </c>
      <c r="V1153" s="22">
        <f t="shared" si="2996"/>
        <v>0</v>
      </c>
      <c r="W1153" s="22">
        <f t="shared" si="2996"/>
        <v>728.77725000000009</v>
      </c>
      <c r="X1153" s="22">
        <f t="shared" si="2996"/>
        <v>798.76215000000002</v>
      </c>
      <c r="Y1153" s="22">
        <f t="shared" si="2996"/>
        <v>651.48300000000006</v>
      </c>
      <c r="Z1153" s="22">
        <f t="shared" si="2996"/>
        <v>559.90890000000013</v>
      </c>
      <c r="AA1153" s="22">
        <f t="shared" si="2996"/>
        <v>497.3725</v>
      </c>
      <c r="AB1153" s="22">
        <f t="shared" si="2996"/>
        <v>413.98499999999996</v>
      </c>
      <c r="AC1153" s="22">
        <f t="shared" si="2996"/>
        <v>525.25750000000005</v>
      </c>
      <c r="AD1153" s="22">
        <f t="shared" si="2996"/>
        <v>547.78374999999994</v>
      </c>
      <c r="AE1153" s="22">
        <f t="shared" si="2996"/>
        <v>708.19299999999998</v>
      </c>
      <c r="AF1153" s="22">
        <f t="shared" si="2996"/>
        <v>689.94275000000005</v>
      </c>
      <c r="AG1153" s="22">
        <f t="shared" si="2996"/>
        <v>624.81150000000002</v>
      </c>
      <c r="AH1153" s="22">
        <f t="shared" si="2996"/>
        <v>746.32950000000005</v>
      </c>
      <c r="AI1153" s="22">
        <f t="shared" si="2996"/>
        <v>722.14200000000005</v>
      </c>
      <c r="AJ1153" s="22">
        <f t="shared" si="2996"/>
        <v>585.53099999999995</v>
      </c>
      <c r="AK1153" s="22">
        <f t="shared" si="2996"/>
        <v>571.79250000000002</v>
      </c>
      <c r="AL1153" s="22">
        <f t="shared" si="2996"/>
        <v>606.2355</v>
      </c>
      <c r="AM1153" s="22">
        <f t="shared" si="2996"/>
        <v>601.20450000000005</v>
      </c>
      <c r="AN1153" s="22">
        <f t="shared" si="2996"/>
        <v>662.66009999999994</v>
      </c>
      <c r="AO1153" s="22">
        <f t="shared" si="2996"/>
        <v>635.72490000000005</v>
      </c>
      <c r="AP1153" s="22">
        <f t="shared" si="2996"/>
        <v>643.50360000000001</v>
      </c>
      <c r="AQ1153" s="22">
        <f t="shared" si="2996"/>
        <v>625.005</v>
      </c>
      <c r="AR1153" s="22">
        <f t="shared" si="2996"/>
        <v>578.75850000000003</v>
      </c>
      <c r="AS1153" s="22">
        <f t="shared" si="2996"/>
        <v>562.81409999999994</v>
      </c>
      <c r="AT1153" s="22">
        <f t="shared" si="2996"/>
        <v>622.87649999999996</v>
      </c>
      <c r="AU1153" s="22">
        <f t="shared" si="2996"/>
        <v>690.48540000000003</v>
      </c>
      <c r="AV1153" s="22">
        <f t="shared" si="2996"/>
        <v>741.49199999999996</v>
      </c>
      <c r="AW1153" s="22">
        <f t="shared" si="2996"/>
        <v>665.17560000000003</v>
      </c>
      <c r="AX1153" s="22">
        <f t="shared" si="2996"/>
        <v>757.97820000000002</v>
      </c>
      <c r="AY1153" s="22">
        <f t="shared" si="2996"/>
        <v>767.92409999999995</v>
      </c>
      <c r="AZ1153" s="22">
        <f t="shared" si="2996"/>
        <v>565.75530000000003</v>
      </c>
      <c r="BA1153" s="22">
        <f t="shared" si="2996"/>
        <v>625.66290000000004</v>
      </c>
      <c r="BB1153" s="22">
        <f t="shared" si="2996"/>
        <v>595.67039999999997</v>
      </c>
      <c r="BC1153" s="22">
        <f t="shared" si="2996"/>
        <v>601.28190000000006</v>
      </c>
      <c r="BD1153" s="22">
        <f t="shared" si="2996"/>
        <v>629.33940000000007</v>
      </c>
      <c r="BE1153" s="22">
        <f t="shared" si="2996"/>
        <v>641.41380000000004</v>
      </c>
      <c r="BF1153" s="22">
        <f t="shared" si="2996"/>
        <v>602.86860000000001</v>
      </c>
      <c r="BG1153" s="22">
        <f t="shared" si="2996"/>
        <v>570.67019999999991</v>
      </c>
      <c r="BH1153" s="22">
        <f t="shared" si="2996"/>
        <v>477.44190000000003</v>
      </c>
      <c r="BI1153" s="22">
        <f t="shared" si="2996"/>
        <v>523.57230000000004</v>
      </c>
      <c r="BJ1153" s="22">
        <f t="shared" si="2996"/>
        <v>493.92809999999997</v>
      </c>
      <c r="BK1153" s="22">
        <f t="shared" si="2996"/>
        <v>513.51030000000003</v>
      </c>
      <c r="BL1153" s="22">
        <f t="shared" si="2996"/>
        <v>528.71940000000006</v>
      </c>
      <c r="BM1153" s="22">
        <f t="shared" si="2996"/>
        <v>522.45000000000005</v>
      </c>
      <c r="BN1153" s="22">
        <f t="shared" si="2996"/>
        <v>508.98239999999998</v>
      </c>
      <c r="BO1153" s="103"/>
      <c r="BP1153">
        <f t="shared" ref="BP1153:BY1154" si="2997">IF($C1153&lt;&gt;"",IF(D1153&gt;0,1,0),0)</f>
        <v>0</v>
      </c>
      <c r="BQ1153">
        <f t="shared" si="2997"/>
        <v>0</v>
      </c>
      <c r="BR1153">
        <f t="shared" si="2997"/>
        <v>0</v>
      </c>
      <c r="BS1153">
        <f t="shared" si="2997"/>
        <v>0</v>
      </c>
      <c r="BT1153">
        <f t="shared" si="2997"/>
        <v>0</v>
      </c>
      <c r="BU1153">
        <f t="shared" si="2997"/>
        <v>0</v>
      </c>
      <c r="BV1153">
        <f t="shared" si="2997"/>
        <v>0</v>
      </c>
      <c r="BW1153">
        <f t="shared" si="2997"/>
        <v>0</v>
      </c>
      <c r="BX1153">
        <f t="shared" si="2997"/>
        <v>0</v>
      </c>
      <c r="BY1153">
        <f t="shared" si="2997"/>
        <v>0</v>
      </c>
      <c r="BZ1153">
        <f t="shared" ref="BZ1153:CI1154" si="2998">IF($C1153&lt;&gt;"",IF(N1153&gt;0,1,0),0)</f>
        <v>0</v>
      </c>
      <c r="CA1153">
        <f t="shared" si="2998"/>
        <v>0</v>
      </c>
      <c r="CB1153">
        <f t="shared" si="2998"/>
        <v>0</v>
      </c>
      <c r="CC1153">
        <f t="shared" si="2998"/>
        <v>0</v>
      </c>
      <c r="CD1153">
        <f t="shared" si="2998"/>
        <v>0</v>
      </c>
      <c r="CE1153">
        <f t="shared" si="2998"/>
        <v>0</v>
      </c>
      <c r="CF1153">
        <f t="shared" si="2998"/>
        <v>0</v>
      </c>
      <c r="CG1153">
        <f t="shared" si="2998"/>
        <v>0</v>
      </c>
      <c r="CH1153">
        <f t="shared" si="2998"/>
        <v>0</v>
      </c>
      <c r="CI1153">
        <f t="shared" si="2998"/>
        <v>1</v>
      </c>
      <c r="CJ1153">
        <f t="shared" ref="CJ1153:CS1154" si="2999">IF($C1153&lt;&gt;"",IF(X1153&gt;0,1,0),0)</f>
        <v>1</v>
      </c>
      <c r="CK1153">
        <f t="shared" si="2999"/>
        <v>1</v>
      </c>
      <c r="CL1153">
        <f t="shared" si="2999"/>
        <v>1</v>
      </c>
      <c r="CM1153">
        <f t="shared" si="2999"/>
        <v>1</v>
      </c>
      <c r="CN1153">
        <f t="shared" si="2999"/>
        <v>1</v>
      </c>
      <c r="CO1153">
        <f t="shared" si="2999"/>
        <v>1</v>
      </c>
      <c r="CP1153">
        <f t="shared" si="2999"/>
        <v>1</v>
      </c>
      <c r="CQ1153">
        <f t="shared" si="2999"/>
        <v>1</v>
      </c>
      <c r="CR1153">
        <f t="shared" si="2999"/>
        <v>1</v>
      </c>
      <c r="CS1153">
        <f t="shared" si="2999"/>
        <v>1</v>
      </c>
      <c r="CT1153">
        <f t="shared" ref="CT1153:DC1154" si="3000">IF($C1153&lt;&gt;"",IF(AH1153&gt;0,1,0),0)</f>
        <v>1</v>
      </c>
      <c r="CU1153">
        <f t="shared" si="3000"/>
        <v>1</v>
      </c>
      <c r="CV1153">
        <f t="shared" si="3000"/>
        <v>1</v>
      </c>
      <c r="CW1153">
        <f t="shared" si="3000"/>
        <v>1</v>
      </c>
      <c r="CX1153">
        <f t="shared" si="3000"/>
        <v>1</v>
      </c>
      <c r="CY1153">
        <f t="shared" si="3000"/>
        <v>1</v>
      </c>
      <c r="CZ1153">
        <f t="shared" si="3000"/>
        <v>1</v>
      </c>
      <c r="DA1153">
        <f t="shared" si="3000"/>
        <v>1</v>
      </c>
      <c r="DB1153">
        <f t="shared" si="3000"/>
        <v>1</v>
      </c>
      <c r="DC1153">
        <f t="shared" si="3000"/>
        <v>1</v>
      </c>
      <c r="DD1153">
        <f t="shared" ref="DD1153:DM1154" si="3001">IF($C1153&lt;&gt;"",IF(AR1153&gt;0,1,0),0)</f>
        <v>1</v>
      </c>
      <c r="DE1153">
        <f t="shared" si="3001"/>
        <v>1</v>
      </c>
      <c r="DF1153">
        <f t="shared" si="3001"/>
        <v>1</v>
      </c>
      <c r="DG1153">
        <f t="shared" si="3001"/>
        <v>1</v>
      </c>
      <c r="DH1153">
        <f t="shared" si="3001"/>
        <v>1</v>
      </c>
      <c r="DI1153">
        <f t="shared" si="3001"/>
        <v>1</v>
      </c>
      <c r="DJ1153">
        <f t="shared" si="3001"/>
        <v>1</v>
      </c>
      <c r="DK1153">
        <f t="shared" si="3001"/>
        <v>1</v>
      </c>
      <c r="DL1153">
        <f t="shared" si="3001"/>
        <v>1</v>
      </c>
      <c r="DM1153">
        <f t="shared" si="3001"/>
        <v>1</v>
      </c>
      <c r="DN1153">
        <f t="shared" ref="DN1153:DW1154" si="3002">IF($C1153&lt;&gt;"",IF(BB1153&gt;0,1,0),0)</f>
        <v>1</v>
      </c>
      <c r="DO1153">
        <f t="shared" si="3002"/>
        <v>1</v>
      </c>
      <c r="DP1153">
        <f t="shared" si="3002"/>
        <v>1</v>
      </c>
      <c r="DQ1153">
        <f t="shared" si="3002"/>
        <v>1</v>
      </c>
      <c r="DR1153">
        <f t="shared" si="3002"/>
        <v>1</v>
      </c>
      <c r="DS1153">
        <f t="shared" si="3002"/>
        <v>1</v>
      </c>
      <c r="DT1153">
        <f t="shared" si="3002"/>
        <v>1</v>
      </c>
      <c r="DU1153">
        <f t="shared" si="3002"/>
        <v>1</v>
      </c>
      <c r="DV1153">
        <f t="shared" si="3002"/>
        <v>1</v>
      </c>
      <c r="DW1153">
        <f t="shared" si="3002"/>
        <v>1</v>
      </c>
      <c r="DX1153">
        <f t="shared" ref="DX1153:DZ1154" si="3003">IF($C1153&lt;&gt;"",IF(BL1153&gt;0,1,0),0)</f>
        <v>1</v>
      </c>
      <c r="DY1153">
        <f t="shared" si="3003"/>
        <v>1</v>
      </c>
      <c r="DZ1153">
        <f t="shared" si="3003"/>
        <v>1</v>
      </c>
    </row>
    <row r="1154" spans="1:130">
      <c r="A1154" s="106"/>
      <c r="B1154" s="59" t="s">
        <v>3</v>
      </c>
      <c r="C1154" s="97"/>
      <c r="D1154" s="18">
        <v>0</v>
      </c>
      <c r="E1154" s="18">
        <v>0</v>
      </c>
      <c r="F1154" s="18">
        <v>0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18">
        <v>0</v>
      </c>
      <c r="N1154" s="18">
        <v>0</v>
      </c>
      <c r="O1154" s="18">
        <v>0</v>
      </c>
      <c r="P1154" s="18">
        <v>0</v>
      </c>
      <c r="Q1154" s="18">
        <v>0</v>
      </c>
      <c r="R1154" s="18">
        <v>0</v>
      </c>
      <c r="S1154" s="18">
        <v>0</v>
      </c>
      <c r="T1154" s="18">
        <v>0</v>
      </c>
      <c r="U1154" s="18">
        <v>0</v>
      </c>
      <c r="V1154" s="18">
        <v>0</v>
      </c>
      <c r="W1154" s="118">
        <v>728.77725000000009</v>
      </c>
      <c r="X1154" s="118">
        <v>798.76215000000002</v>
      </c>
      <c r="Y1154" s="118">
        <v>651.48300000000006</v>
      </c>
      <c r="Z1154" s="167">
        <v>559.90890000000013</v>
      </c>
      <c r="AA1154" s="167">
        <v>497.3725</v>
      </c>
      <c r="AB1154" s="167">
        <v>413.98499999999996</v>
      </c>
      <c r="AC1154" s="167">
        <v>525.25750000000005</v>
      </c>
      <c r="AD1154" s="167">
        <v>547.78374999999994</v>
      </c>
      <c r="AE1154" s="167">
        <v>708.19299999999998</v>
      </c>
      <c r="AF1154" s="167">
        <v>689.94275000000005</v>
      </c>
      <c r="AG1154" s="118">
        <v>624.81150000000002</v>
      </c>
      <c r="AH1154" s="118">
        <v>746.32950000000005</v>
      </c>
      <c r="AI1154" s="118">
        <v>722.14200000000005</v>
      </c>
      <c r="AJ1154" s="118">
        <v>585.53099999999995</v>
      </c>
      <c r="AK1154" s="118">
        <v>571.79250000000002</v>
      </c>
      <c r="AL1154" s="118">
        <v>606.2355</v>
      </c>
      <c r="AM1154" s="118">
        <v>601.20450000000005</v>
      </c>
      <c r="AN1154" s="118">
        <v>662.66009999999994</v>
      </c>
      <c r="AO1154" s="118">
        <v>635.72490000000005</v>
      </c>
      <c r="AP1154" s="118">
        <v>643.50360000000001</v>
      </c>
      <c r="AQ1154" s="167">
        <v>625.005</v>
      </c>
      <c r="AR1154" s="118">
        <v>578.75850000000003</v>
      </c>
      <c r="AS1154" s="118">
        <v>562.81409999999994</v>
      </c>
      <c r="AT1154" s="118">
        <v>622.87649999999996</v>
      </c>
      <c r="AU1154" s="118">
        <v>690.48540000000003</v>
      </c>
      <c r="AV1154" s="118">
        <v>741.49199999999996</v>
      </c>
      <c r="AW1154" s="118">
        <v>665.17560000000003</v>
      </c>
      <c r="AX1154" s="118">
        <v>757.97820000000002</v>
      </c>
      <c r="AY1154" s="118">
        <v>767.92409999999995</v>
      </c>
      <c r="AZ1154" s="118">
        <v>565.75530000000003</v>
      </c>
      <c r="BA1154" s="118">
        <v>625.66290000000004</v>
      </c>
      <c r="BB1154" s="118">
        <v>595.67039999999997</v>
      </c>
      <c r="BC1154" s="118">
        <v>601.28190000000006</v>
      </c>
      <c r="BD1154" s="118">
        <v>629.33940000000007</v>
      </c>
      <c r="BE1154" s="118">
        <v>641.41380000000004</v>
      </c>
      <c r="BF1154" s="118">
        <v>602.86860000000001</v>
      </c>
      <c r="BG1154" s="118">
        <v>570.67019999999991</v>
      </c>
      <c r="BH1154" s="118">
        <v>477.44190000000003</v>
      </c>
      <c r="BI1154" s="118">
        <v>523.57230000000004</v>
      </c>
      <c r="BJ1154" s="118">
        <v>493.92809999999997</v>
      </c>
      <c r="BK1154" s="118">
        <v>513.51030000000003</v>
      </c>
      <c r="BL1154" s="118">
        <v>528.71940000000006</v>
      </c>
      <c r="BM1154" s="118">
        <v>522.45000000000005</v>
      </c>
      <c r="BN1154" s="118">
        <f>387*1.3152</f>
        <v>508.98239999999998</v>
      </c>
      <c r="BO1154" s="103"/>
      <c r="BP1154">
        <f t="shared" si="2997"/>
        <v>0</v>
      </c>
      <c r="BQ1154">
        <f t="shared" si="2997"/>
        <v>0</v>
      </c>
      <c r="BR1154">
        <f t="shared" si="2997"/>
        <v>0</v>
      </c>
      <c r="BS1154">
        <f t="shared" si="2997"/>
        <v>0</v>
      </c>
      <c r="BT1154">
        <f t="shared" si="2997"/>
        <v>0</v>
      </c>
      <c r="BU1154">
        <f t="shared" si="2997"/>
        <v>0</v>
      </c>
      <c r="BV1154">
        <f t="shared" si="2997"/>
        <v>0</v>
      </c>
      <c r="BW1154">
        <f t="shared" si="2997"/>
        <v>0</v>
      </c>
      <c r="BX1154">
        <f t="shared" si="2997"/>
        <v>0</v>
      </c>
      <c r="BY1154">
        <f t="shared" si="2997"/>
        <v>0</v>
      </c>
      <c r="BZ1154">
        <f t="shared" si="2998"/>
        <v>0</v>
      </c>
      <c r="CA1154">
        <f t="shared" si="2998"/>
        <v>0</v>
      </c>
      <c r="CB1154">
        <f t="shared" si="2998"/>
        <v>0</v>
      </c>
      <c r="CC1154">
        <f t="shared" si="2998"/>
        <v>0</v>
      </c>
      <c r="CD1154">
        <f t="shared" si="2998"/>
        <v>0</v>
      </c>
      <c r="CE1154">
        <f t="shared" si="2998"/>
        <v>0</v>
      </c>
      <c r="CF1154">
        <f t="shared" si="2998"/>
        <v>0</v>
      </c>
      <c r="CG1154">
        <f t="shared" si="2998"/>
        <v>0</v>
      </c>
      <c r="CH1154">
        <f t="shared" si="2998"/>
        <v>0</v>
      </c>
      <c r="CI1154">
        <f t="shared" si="2998"/>
        <v>0</v>
      </c>
      <c r="CJ1154">
        <f t="shared" si="2999"/>
        <v>0</v>
      </c>
      <c r="CK1154">
        <f t="shared" si="2999"/>
        <v>0</v>
      </c>
      <c r="CL1154">
        <f t="shared" si="2999"/>
        <v>0</v>
      </c>
      <c r="CM1154">
        <f t="shared" si="2999"/>
        <v>0</v>
      </c>
      <c r="CN1154">
        <f t="shared" si="2999"/>
        <v>0</v>
      </c>
      <c r="CO1154">
        <f t="shared" si="2999"/>
        <v>0</v>
      </c>
      <c r="CP1154">
        <f t="shared" si="2999"/>
        <v>0</v>
      </c>
      <c r="CQ1154">
        <f t="shared" si="2999"/>
        <v>0</v>
      </c>
      <c r="CR1154">
        <f t="shared" si="2999"/>
        <v>0</v>
      </c>
      <c r="CS1154">
        <f t="shared" si="2999"/>
        <v>0</v>
      </c>
      <c r="CT1154">
        <f t="shared" si="3000"/>
        <v>0</v>
      </c>
      <c r="CU1154">
        <f t="shared" si="3000"/>
        <v>0</v>
      </c>
      <c r="CV1154">
        <f t="shared" si="3000"/>
        <v>0</v>
      </c>
      <c r="CW1154">
        <f t="shared" si="3000"/>
        <v>0</v>
      </c>
      <c r="CX1154">
        <f t="shared" si="3000"/>
        <v>0</v>
      </c>
      <c r="CY1154">
        <f t="shared" si="3000"/>
        <v>0</v>
      </c>
      <c r="CZ1154">
        <f t="shared" si="3000"/>
        <v>0</v>
      </c>
      <c r="DA1154">
        <f t="shared" si="3000"/>
        <v>0</v>
      </c>
      <c r="DB1154">
        <f t="shared" si="3000"/>
        <v>0</v>
      </c>
      <c r="DC1154">
        <f t="shared" si="3000"/>
        <v>0</v>
      </c>
      <c r="DD1154">
        <f t="shared" si="3001"/>
        <v>0</v>
      </c>
      <c r="DE1154">
        <f t="shared" si="3001"/>
        <v>0</v>
      </c>
      <c r="DF1154">
        <f t="shared" si="3001"/>
        <v>0</v>
      </c>
      <c r="DG1154">
        <f t="shared" si="3001"/>
        <v>0</v>
      </c>
      <c r="DH1154">
        <f t="shared" si="3001"/>
        <v>0</v>
      </c>
      <c r="DI1154">
        <f t="shared" si="3001"/>
        <v>0</v>
      </c>
      <c r="DJ1154">
        <f t="shared" si="3001"/>
        <v>0</v>
      </c>
      <c r="DK1154">
        <f t="shared" si="3001"/>
        <v>0</v>
      </c>
      <c r="DL1154">
        <f t="shared" si="3001"/>
        <v>0</v>
      </c>
      <c r="DM1154">
        <f t="shared" si="3001"/>
        <v>0</v>
      </c>
      <c r="DN1154">
        <f t="shared" si="3002"/>
        <v>0</v>
      </c>
      <c r="DO1154">
        <f t="shared" si="3002"/>
        <v>0</v>
      </c>
      <c r="DP1154">
        <f t="shared" si="3002"/>
        <v>0</v>
      </c>
      <c r="DQ1154">
        <f t="shared" si="3002"/>
        <v>0</v>
      </c>
      <c r="DR1154">
        <f t="shared" si="3002"/>
        <v>0</v>
      </c>
      <c r="DS1154">
        <f t="shared" si="3002"/>
        <v>0</v>
      </c>
      <c r="DT1154">
        <f t="shared" si="3002"/>
        <v>0</v>
      </c>
      <c r="DU1154">
        <f t="shared" si="3002"/>
        <v>0</v>
      </c>
      <c r="DV1154">
        <f t="shared" si="3002"/>
        <v>0</v>
      </c>
      <c r="DW1154">
        <f t="shared" si="3002"/>
        <v>0</v>
      </c>
      <c r="DX1154">
        <f t="shared" si="3003"/>
        <v>0</v>
      </c>
      <c r="DY1154">
        <f t="shared" si="3003"/>
        <v>0</v>
      </c>
      <c r="DZ1154">
        <f t="shared" si="3003"/>
        <v>0</v>
      </c>
    </row>
    <row r="1155" spans="1:130" ht="15.75">
      <c r="A1155" s="106"/>
      <c r="B1155" s="37"/>
      <c r="C1155" s="97"/>
      <c r="D1155" s="31"/>
      <c r="E1155" s="31"/>
      <c r="F1155" s="31"/>
      <c r="G1155" s="31"/>
      <c r="H1155" s="31"/>
      <c r="I1155" s="31"/>
      <c r="J1155" s="31"/>
      <c r="K1155" s="31"/>
      <c r="L1155" s="31"/>
      <c r="M1155" s="31"/>
      <c r="N1155" s="31"/>
      <c r="O1155" s="31"/>
      <c r="P1155" s="31"/>
      <c r="Q1155" s="31"/>
      <c r="R1155" s="31"/>
      <c r="S1155" s="31"/>
      <c r="T1155" s="31"/>
      <c r="U1155" s="31"/>
      <c r="V1155" s="31"/>
      <c r="W1155" s="31"/>
      <c r="X1155" s="31"/>
      <c r="Y1155" s="31"/>
      <c r="Z1155" s="31"/>
      <c r="AA1155" s="31"/>
      <c r="AB1155" s="31"/>
      <c r="AC1155" s="31"/>
      <c r="AD1155" s="31"/>
      <c r="AE1155" s="31"/>
      <c r="AF1155" s="31"/>
      <c r="AG1155" s="31"/>
      <c r="AH1155" s="31"/>
      <c r="AI1155" s="31"/>
      <c r="AJ1155" s="31"/>
      <c r="AK1155" s="31"/>
      <c r="AL1155" s="31"/>
      <c r="AM1155" s="31"/>
      <c r="AN1155" s="31"/>
      <c r="AO1155" s="31"/>
      <c r="AP1155" s="31"/>
      <c r="AQ1155" s="31"/>
      <c r="AR1155" s="31"/>
      <c r="AS1155" s="31"/>
      <c r="AT1155" s="31"/>
      <c r="AU1155" s="31"/>
      <c r="AV1155" s="31"/>
      <c r="AW1155" s="31"/>
      <c r="AX1155" s="31"/>
      <c r="AY1155" s="31"/>
      <c r="AZ1155" s="31"/>
      <c r="BA1155" s="31"/>
      <c r="BB1155" s="31"/>
      <c r="BC1155" s="31"/>
      <c r="BD1155" s="31"/>
      <c r="BE1155" s="57"/>
      <c r="BF1155" s="2"/>
      <c r="BG1155" s="31"/>
      <c r="BH1155" s="2"/>
      <c r="BI1155" s="31"/>
      <c r="BJ1155" s="2"/>
      <c r="BK1155" s="2"/>
      <c r="BL1155" s="4"/>
      <c r="BM1155" s="2"/>
      <c r="BN1155" s="2"/>
      <c r="BO1155" s="103"/>
    </row>
    <row r="1156" spans="1:130">
      <c r="A1156" s="105">
        <f>IF(LEFT(B1156,1)&lt;&gt;"",IF(LEFT(B1156,1)&lt;&gt;" ",COUNT($A$66:A1155)+1,""),"")</f>
        <v>151</v>
      </c>
      <c r="B1156" s="54" t="s">
        <v>152</v>
      </c>
      <c r="C1156" s="97">
        <v>2</v>
      </c>
      <c r="D1156" s="9">
        <f t="shared" ref="D1156:AI1156" si="3004">SUM(D1157:D1161)</f>
        <v>0</v>
      </c>
      <c r="E1156" s="9">
        <f t="shared" si="3004"/>
        <v>0</v>
      </c>
      <c r="F1156" s="9">
        <f t="shared" si="3004"/>
        <v>0</v>
      </c>
      <c r="G1156" s="9">
        <f t="shared" si="3004"/>
        <v>0</v>
      </c>
      <c r="H1156" s="9">
        <f t="shared" si="3004"/>
        <v>0</v>
      </c>
      <c r="I1156" s="9">
        <f t="shared" si="3004"/>
        <v>161.9</v>
      </c>
      <c r="J1156" s="9">
        <f t="shared" si="3004"/>
        <v>0</v>
      </c>
      <c r="K1156" s="9">
        <f t="shared" si="3004"/>
        <v>0</v>
      </c>
      <c r="L1156" s="9">
        <f t="shared" si="3004"/>
        <v>0</v>
      </c>
      <c r="M1156" s="9">
        <f t="shared" si="3004"/>
        <v>0</v>
      </c>
      <c r="N1156" s="9">
        <f t="shared" si="3004"/>
        <v>0</v>
      </c>
      <c r="O1156" s="9">
        <f t="shared" si="3004"/>
        <v>0</v>
      </c>
      <c r="P1156" s="9">
        <f t="shared" si="3004"/>
        <v>0</v>
      </c>
      <c r="Q1156" s="9">
        <f t="shared" si="3004"/>
        <v>0</v>
      </c>
      <c r="R1156" s="9">
        <f t="shared" si="3004"/>
        <v>0</v>
      </c>
      <c r="S1156" s="9">
        <f t="shared" si="3004"/>
        <v>0</v>
      </c>
      <c r="T1156" s="9">
        <f t="shared" si="3004"/>
        <v>0</v>
      </c>
      <c r="U1156" s="9">
        <f t="shared" si="3004"/>
        <v>0</v>
      </c>
      <c r="V1156" s="9">
        <f t="shared" si="3004"/>
        <v>0</v>
      </c>
      <c r="W1156" s="9">
        <f t="shared" si="3004"/>
        <v>0</v>
      </c>
      <c r="X1156" s="9">
        <f t="shared" si="3004"/>
        <v>0</v>
      </c>
      <c r="Y1156" s="9">
        <f t="shared" si="3004"/>
        <v>0</v>
      </c>
      <c r="Z1156" s="9">
        <f t="shared" si="3004"/>
        <v>0</v>
      </c>
      <c r="AA1156" s="9">
        <f t="shared" si="3004"/>
        <v>575</v>
      </c>
      <c r="AB1156" s="9">
        <f t="shared" si="3004"/>
        <v>111</v>
      </c>
      <c r="AC1156" s="9">
        <f t="shared" si="3004"/>
        <v>234</v>
      </c>
      <c r="AD1156" s="9">
        <f t="shared" si="3004"/>
        <v>1958</v>
      </c>
      <c r="AE1156" s="9">
        <f t="shared" si="3004"/>
        <v>0</v>
      </c>
      <c r="AF1156" s="9">
        <f t="shared" si="3004"/>
        <v>1770</v>
      </c>
      <c r="AG1156" s="9">
        <f t="shared" si="3004"/>
        <v>0</v>
      </c>
      <c r="AH1156" s="9">
        <f t="shared" si="3004"/>
        <v>1608</v>
      </c>
      <c r="AI1156" s="9">
        <f t="shared" si="3004"/>
        <v>1610</v>
      </c>
      <c r="AJ1156" s="9">
        <f t="shared" ref="AJ1156:BK1156" si="3005">SUM(AJ1157:AJ1161)</f>
        <v>0</v>
      </c>
      <c r="AK1156" s="9">
        <f t="shared" si="3005"/>
        <v>0</v>
      </c>
      <c r="AL1156" s="9">
        <f t="shared" si="3005"/>
        <v>0</v>
      </c>
      <c r="AM1156" s="9">
        <f t="shared" si="3005"/>
        <v>0</v>
      </c>
      <c r="AN1156" s="9">
        <f t="shared" si="3005"/>
        <v>0</v>
      </c>
      <c r="AO1156" s="9">
        <f t="shared" si="3005"/>
        <v>0</v>
      </c>
      <c r="AP1156" s="9">
        <f t="shared" si="3005"/>
        <v>0</v>
      </c>
      <c r="AQ1156" s="9">
        <f t="shared" si="3005"/>
        <v>0</v>
      </c>
      <c r="AR1156" s="9">
        <f t="shared" si="3005"/>
        <v>0</v>
      </c>
      <c r="AS1156" s="9">
        <f t="shared" si="3005"/>
        <v>0</v>
      </c>
      <c r="AT1156" s="9">
        <f t="shared" si="3005"/>
        <v>0</v>
      </c>
      <c r="AU1156" s="9">
        <f t="shared" si="3005"/>
        <v>4977</v>
      </c>
      <c r="AV1156" s="9">
        <f t="shared" si="3005"/>
        <v>0</v>
      </c>
      <c r="AW1156" s="9">
        <f t="shared" si="3005"/>
        <v>0</v>
      </c>
      <c r="AX1156" s="9">
        <f t="shared" si="3005"/>
        <v>0</v>
      </c>
      <c r="AY1156" s="9">
        <f t="shared" si="3005"/>
        <v>0</v>
      </c>
      <c r="AZ1156" s="9">
        <f t="shared" si="3005"/>
        <v>0</v>
      </c>
      <c r="BA1156" s="9">
        <f t="shared" si="3005"/>
        <v>0</v>
      </c>
      <c r="BB1156" s="9">
        <f t="shared" si="3005"/>
        <v>0</v>
      </c>
      <c r="BC1156" s="9">
        <f t="shared" si="3005"/>
        <v>0</v>
      </c>
      <c r="BD1156" s="9">
        <f t="shared" si="3005"/>
        <v>0</v>
      </c>
      <c r="BE1156" s="9">
        <f t="shared" si="3005"/>
        <v>0</v>
      </c>
      <c r="BF1156" s="9">
        <f>SUM(BF1157:BF1161)</f>
        <v>0</v>
      </c>
      <c r="BG1156" s="9">
        <f t="shared" si="3005"/>
        <v>0</v>
      </c>
      <c r="BH1156" s="9">
        <f t="shared" si="3005"/>
        <v>0</v>
      </c>
      <c r="BI1156" s="9">
        <f t="shared" si="3005"/>
        <v>0</v>
      </c>
      <c r="BJ1156" s="4">
        <f t="shared" si="3005"/>
        <v>0</v>
      </c>
      <c r="BK1156" s="4">
        <f t="shared" si="3005"/>
        <v>0</v>
      </c>
      <c r="BL1156" s="4">
        <f>SUM(BL1157:BL1161)</f>
        <v>0</v>
      </c>
      <c r="BM1156" s="4">
        <f>SUM(BM1157:BM1161)</f>
        <v>0</v>
      </c>
      <c r="BN1156" s="4">
        <f>SUM(BN1157:BN1161)</f>
        <v>0</v>
      </c>
      <c r="BO1156" s="103"/>
      <c r="BP1156">
        <f t="shared" ref="BP1156:CU1156" si="3006">IF($C1156&lt;&gt;"",IF(D1156&gt;0,1,0),0)</f>
        <v>0</v>
      </c>
      <c r="BQ1156">
        <f t="shared" si="3006"/>
        <v>0</v>
      </c>
      <c r="BR1156">
        <f t="shared" si="3006"/>
        <v>0</v>
      </c>
      <c r="BS1156">
        <f t="shared" si="3006"/>
        <v>0</v>
      </c>
      <c r="BT1156">
        <f t="shared" si="3006"/>
        <v>0</v>
      </c>
      <c r="BU1156">
        <f t="shared" si="3006"/>
        <v>1</v>
      </c>
      <c r="BV1156">
        <f t="shared" si="3006"/>
        <v>0</v>
      </c>
      <c r="BW1156">
        <f t="shared" si="3006"/>
        <v>0</v>
      </c>
      <c r="BX1156">
        <f t="shared" si="3006"/>
        <v>0</v>
      </c>
      <c r="BY1156">
        <f t="shared" si="3006"/>
        <v>0</v>
      </c>
      <c r="BZ1156">
        <f t="shared" si="3006"/>
        <v>0</v>
      </c>
      <c r="CA1156">
        <f t="shared" si="3006"/>
        <v>0</v>
      </c>
      <c r="CB1156">
        <f t="shared" si="3006"/>
        <v>0</v>
      </c>
      <c r="CC1156">
        <f t="shared" si="3006"/>
        <v>0</v>
      </c>
      <c r="CD1156">
        <f t="shared" si="3006"/>
        <v>0</v>
      </c>
      <c r="CE1156">
        <f t="shared" si="3006"/>
        <v>0</v>
      </c>
      <c r="CF1156">
        <f t="shared" si="3006"/>
        <v>0</v>
      </c>
      <c r="CG1156">
        <f t="shared" si="3006"/>
        <v>0</v>
      </c>
      <c r="CH1156">
        <f t="shared" si="3006"/>
        <v>0</v>
      </c>
      <c r="CI1156">
        <f t="shared" si="3006"/>
        <v>0</v>
      </c>
      <c r="CJ1156">
        <f t="shared" si="3006"/>
        <v>0</v>
      </c>
      <c r="CK1156">
        <f t="shared" si="3006"/>
        <v>0</v>
      </c>
      <c r="CL1156">
        <f t="shared" si="3006"/>
        <v>0</v>
      </c>
      <c r="CM1156">
        <f t="shared" si="3006"/>
        <v>1</v>
      </c>
      <c r="CN1156">
        <f t="shared" si="3006"/>
        <v>1</v>
      </c>
      <c r="CO1156">
        <f t="shared" si="3006"/>
        <v>1</v>
      </c>
      <c r="CP1156">
        <f t="shared" si="3006"/>
        <v>1</v>
      </c>
      <c r="CQ1156">
        <f t="shared" si="3006"/>
        <v>0</v>
      </c>
      <c r="CR1156">
        <f t="shared" si="3006"/>
        <v>1</v>
      </c>
      <c r="CS1156">
        <f t="shared" si="3006"/>
        <v>0</v>
      </c>
      <c r="CT1156">
        <f t="shared" si="3006"/>
        <v>1</v>
      </c>
      <c r="CU1156">
        <f t="shared" si="3006"/>
        <v>1</v>
      </c>
      <c r="CV1156">
        <f t="shared" ref="CV1156:DZ1156" si="3007">IF($C1156&lt;&gt;"",IF(AJ1156&gt;0,1,0),0)</f>
        <v>0</v>
      </c>
      <c r="CW1156">
        <f t="shared" si="3007"/>
        <v>0</v>
      </c>
      <c r="CX1156">
        <f t="shared" si="3007"/>
        <v>0</v>
      </c>
      <c r="CY1156">
        <f t="shared" si="3007"/>
        <v>0</v>
      </c>
      <c r="CZ1156">
        <f t="shared" si="3007"/>
        <v>0</v>
      </c>
      <c r="DA1156">
        <f t="shared" si="3007"/>
        <v>0</v>
      </c>
      <c r="DB1156">
        <f t="shared" si="3007"/>
        <v>0</v>
      </c>
      <c r="DC1156">
        <f t="shared" si="3007"/>
        <v>0</v>
      </c>
      <c r="DD1156">
        <f t="shared" si="3007"/>
        <v>0</v>
      </c>
      <c r="DE1156">
        <f t="shared" si="3007"/>
        <v>0</v>
      </c>
      <c r="DF1156">
        <f t="shared" si="3007"/>
        <v>0</v>
      </c>
      <c r="DG1156">
        <f t="shared" si="3007"/>
        <v>1</v>
      </c>
      <c r="DH1156">
        <f t="shared" si="3007"/>
        <v>0</v>
      </c>
      <c r="DI1156">
        <f t="shared" si="3007"/>
        <v>0</v>
      </c>
      <c r="DJ1156">
        <f t="shared" si="3007"/>
        <v>0</v>
      </c>
      <c r="DK1156">
        <f t="shared" si="3007"/>
        <v>0</v>
      </c>
      <c r="DL1156">
        <f t="shared" si="3007"/>
        <v>0</v>
      </c>
      <c r="DM1156">
        <f t="shared" si="3007"/>
        <v>0</v>
      </c>
      <c r="DN1156">
        <f t="shared" si="3007"/>
        <v>0</v>
      </c>
      <c r="DO1156">
        <f t="shared" si="3007"/>
        <v>0</v>
      </c>
      <c r="DP1156">
        <f t="shared" si="3007"/>
        <v>0</v>
      </c>
      <c r="DQ1156">
        <f t="shared" si="3007"/>
        <v>0</v>
      </c>
      <c r="DR1156">
        <f t="shared" si="3007"/>
        <v>0</v>
      </c>
      <c r="DS1156">
        <f t="shared" si="3007"/>
        <v>0</v>
      </c>
      <c r="DT1156">
        <f t="shared" si="3007"/>
        <v>0</v>
      </c>
      <c r="DU1156">
        <f t="shared" si="3007"/>
        <v>0</v>
      </c>
      <c r="DV1156">
        <f t="shared" si="3007"/>
        <v>0</v>
      </c>
      <c r="DW1156">
        <f t="shared" si="3007"/>
        <v>0</v>
      </c>
      <c r="DX1156">
        <f t="shared" si="3007"/>
        <v>0</v>
      </c>
      <c r="DY1156">
        <f t="shared" si="3007"/>
        <v>0</v>
      </c>
      <c r="DZ1156">
        <f t="shared" si="3007"/>
        <v>0</v>
      </c>
    </row>
    <row r="1157" spans="1:130">
      <c r="A1157" s="105"/>
      <c r="B1157" s="24" t="s">
        <v>15</v>
      </c>
      <c r="C1157" s="97"/>
      <c r="D1157" s="34">
        <v>0</v>
      </c>
      <c r="E1157" s="34">
        <v>0</v>
      </c>
      <c r="F1157" s="34">
        <v>0</v>
      </c>
      <c r="G1157" s="34">
        <v>0</v>
      </c>
      <c r="H1157" s="34">
        <v>0</v>
      </c>
      <c r="I1157" s="34">
        <v>15</v>
      </c>
      <c r="J1157" s="34">
        <v>0</v>
      </c>
      <c r="K1157" s="34">
        <v>0</v>
      </c>
      <c r="L1157" s="34">
        <v>0</v>
      </c>
      <c r="M1157" s="34">
        <v>0</v>
      </c>
      <c r="N1157" s="34">
        <v>0</v>
      </c>
      <c r="O1157" s="34">
        <v>0</v>
      </c>
      <c r="P1157" s="34">
        <v>0</v>
      </c>
      <c r="Q1157" s="34">
        <v>0</v>
      </c>
      <c r="R1157" s="34">
        <v>0</v>
      </c>
      <c r="S1157" s="34">
        <v>0</v>
      </c>
      <c r="T1157" s="34">
        <v>0</v>
      </c>
      <c r="U1157" s="34">
        <v>0</v>
      </c>
      <c r="V1157" s="34">
        <v>0</v>
      </c>
      <c r="W1157" s="34">
        <v>0</v>
      </c>
      <c r="X1157" s="34">
        <v>0</v>
      </c>
      <c r="Y1157" s="34">
        <v>0</v>
      </c>
      <c r="Z1157" s="34">
        <v>0</v>
      </c>
      <c r="AA1157" s="34">
        <v>0</v>
      </c>
      <c r="AB1157" s="34">
        <v>0</v>
      </c>
      <c r="AC1157" s="34">
        <v>0</v>
      </c>
      <c r="AD1157" s="34">
        <v>0</v>
      </c>
      <c r="AE1157" s="34">
        <v>0</v>
      </c>
      <c r="AF1157" s="34">
        <v>0</v>
      </c>
      <c r="AG1157" s="34">
        <v>0</v>
      </c>
      <c r="AH1157" s="34">
        <v>0</v>
      </c>
      <c r="AI1157" s="34">
        <v>0</v>
      </c>
      <c r="AJ1157" s="34">
        <v>0</v>
      </c>
      <c r="AK1157" s="34">
        <v>0</v>
      </c>
      <c r="AL1157" s="34">
        <v>0</v>
      </c>
      <c r="AM1157" s="34">
        <v>0</v>
      </c>
      <c r="AN1157" s="34">
        <v>0</v>
      </c>
      <c r="AO1157" s="34">
        <v>0</v>
      </c>
      <c r="AP1157" s="34">
        <v>0</v>
      </c>
      <c r="AQ1157" s="34">
        <v>0</v>
      </c>
      <c r="AR1157" s="34">
        <v>0</v>
      </c>
      <c r="AS1157" s="34">
        <v>0</v>
      </c>
      <c r="AT1157" s="34">
        <v>0</v>
      </c>
      <c r="AU1157" s="34">
        <v>0</v>
      </c>
      <c r="AV1157" s="34">
        <v>0</v>
      </c>
      <c r="AW1157" s="34">
        <v>0</v>
      </c>
      <c r="AX1157" s="34">
        <v>0</v>
      </c>
      <c r="AY1157" s="34">
        <v>0</v>
      </c>
      <c r="AZ1157" s="34">
        <v>0</v>
      </c>
      <c r="BA1157" s="34">
        <v>0</v>
      </c>
      <c r="BB1157" s="34">
        <v>0</v>
      </c>
      <c r="BC1157" s="34">
        <v>0</v>
      </c>
      <c r="BD1157" s="34">
        <v>0</v>
      </c>
      <c r="BE1157" s="34">
        <v>0</v>
      </c>
      <c r="BF1157" s="34">
        <v>0</v>
      </c>
      <c r="BG1157" s="34">
        <v>0</v>
      </c>
      <c r="BH1157" s="34">
        <v>0</v>
      </c>
      <c r="BI1157" s="34">
        <v>0</v>
      </c>
      <c r="BJ1157" s="118">
        <v>0</v>
      </c>
      <c r="BK1157" s="118">
        <v>0</v>
      </c>
      <c r="BL1157" s="118">
        <v>0</v>
      </c>
      <c r="BM1157" s="118">
        <v>0</v>
      </c>
      <c r="BN1157" s="118">
        <v>0</v>
      </c>
      <c r="BO1157" s="103"/>
      <c r="BP1157">
        <f t="shared" ref="BP1157:BY1161" si="3008">IF($C1157&lt;&gt;"",IF(D1157&gt;0,1,0),0)</f>
        <v>0</v>
      </c>
      <c r="BQ1157">
        <f t="shared" si="3008"/>
        <v>0</v>
      </c>
      <c r="BR1157">
        <f t="shared" si="3008"/>
        <v>0</v>
      </c>
      <c r="BS1157">
        <f t="shared" si="3008"/>
        <v>0</v>
      </c>
      <c r="BT1157">
        <f t="shared" si="3008"/>
        <v>0</v>
      </c>
      <c r="BU1157">
        <f t="shared" si="3008"/>
        <v>0</v>
      </c>
      <c r="BV1157">
        <f t="shared" si="3008"/>
        <v>0</v>
      </c>
      <c r="BW1157">
        <f t="shared" si="3008"/>
        <v>0</v>
      </c>
      <c r="BX1157">
        <f t="shared" si="3008"/>
        <v>0</v>
      </c>
      <c r="BY1157">
        <f t="shared" si="3008"/>
        <v>0</v>
      </c>
      <c r="BZ1157">
        <f t="shared" ref="BZ1157:CI1161" si="3009">IF($C1157&lt;&gt;"",IF(N1157&gt;0,1,0),0)</f>
        <v>0</v>
      </c>
      <c r="CA1157">
        <f t="shared" si="3009"/>
        <v>0</v>
      </c>
      <c r="CB1157">
        <f t="shared" si="3009"/>
        <v>0</v>
      </c>
      <c r="CC1157">
        <f t="shared" si="3009"/>
        <v>0</v>
      </c>
      <c r="CD1157">
        <f t="shared" si="3009"/>
        <v>0</v>
      </c>
      <c r="CE1157">
        <f t="shared" si="3009"/>
        <v>0</v>
      </c>
      <c r="CF1157">
        <f t="shared" si="3009"/>
        <v>0</v>
      </c>
      <c r="CG1157">
        <f t="shared" si="3009"/>
        <v>0</v>
      </c>
      <c r="CH1157">
        <f t="shared" si="3009"/>
        <v>0</v>
      </c>
      <c r="CI1157">
        <f t="shared" si="3009"/>
        <v>0</v>
      </c>
      <c r="CJ1157">
        <f t="shared" ref="CJ1157:CS1161" si="3010">IF($C1157&lt;&gt;"",IF(X1157&gt;0,1,0),0)</f>
        <v>0</v>
      </c>
      <c r="CK1157">
        <f t="shared" si="3010"/>
        <v>0</v>
      </c>
      <c r="CL1157">
        <f t="shared" si="3010"/>
        <v>0</v>
      </c>
      <c r="CM1157">
        <f t="shared" si="3010"/>
        <v>0</v>
      </c>
      <c r="CN1157">
        <f t="shared" si="3010"/>
        <v>0</v>
      </c>
      <c r="CO1157">
        <f t="shared" si="3010"/>
        <v>0</v>
      </c>
      <c r="CP1157">
        <f t="shared" si="3010"/>
        <v>0</v>
      </c>
      <c r="CQ1157">
        <f t="shared" si="3010"/>
        <v>0</v>
      </c>
      <c r="CR1157">
        <f t="shared" si="3010"/>
        <v>0</v>
      </c>
      <c r="CS1157">
        <f t="shared" si="3010"/>
        <v>0</v>
      </c>
      <c r="CT1157">
        <f t="shared" ref="CT1157:DC1161" si="3011">IF($C1157&lt;&gt;"",IF(AH1157&gt;0,1,0),0)</f>
        <v>0</v>
      </c>
      <c r="CU1157">
        <f t="shared" si="3011"/>
        <v>0</v>
      </c>
      <c r="CV1157">
        <f t="shared" si="3011"/>
        <v>0</v>
      </c>
      <c r="CW1157">
        <f t="shared" si="3011"/>
        <v>0</v>
      </c>
      <c r="CX1157">
        <f t="shared" si="3011"/>
        <v>0</v>
      </c>
      <c r="CY1157">
        <f t="shared" si="3011"/>
        <v>0</v>
      </c>
      <c r="CZ1157">
        <f t="shared" si="3011"/>
        <v>0</v>
      </c>
      <c r="DA1157">
        <f t="shared" si="3011"/>
        <v>0</v>
      </c>
      <c r="DB1157">
        <f t="shared" si="3011"/>
        <v>0</v>
      </c>
      <c r="DC1157">
        <f t="shared" si="3011"/>
        <v>0</v>
      </c>
      <c r="DD1157">
        <f t="shared" ref="DD1157:DM1161" si="3012">IF($C1157&lt;&gt;"",IF(AR1157&gt;0,1,0),0)</f>
        <v>0</v>
      </c>
      <c r="DE1157">
        <f t="shared" si="3012"/>
        <v>0</v>
      </c>
      <c r="DF1157">
        <f t="shared" si="3012"/>
        <v>0</v>
      </c>
      <c r="DG1157">
        <f t="shared" si="3012"/>
        <v>0</v>
      </c>
      <c r="DH1157">
        <f t="shared" si="3012"/>
        <v>0</v>
      </c>
      <c r="DI1157">
        <f t="shared" si="3012"/>
        <v>0</v>
      </c>
      <c r="DJ1157">
        <f t="shared" si="3012"/>
        <v>0</v>
      </c>
      <c r="DK1157">
        <f t="shared" si="3012"/>
        <v>0</v>
      </c>
      <c r="DL1157">
        <f t="shared" si="3012"/>
        <v>0</v>
      </c>
      <c r="DM1157">
        <f t="shared" si="3012"/>
        <v>0</v>
      </c>
      <c r="DN1157">
        <f t="shared" ref="DN1157:DW1161" si="3013">IF($C1157&lt;&gt;"",IF(BB1157&gt;0,1,0),0)</f>
        <v>0</v>
      </c>
      <c r="DO1157">
        <f t="shared" si="3013"/>
        <v>0</v>
      </c>
      <c r="DP1157">
        <f t="shared" si="3013"/>
        <v>0</v>
      </c>
      <c r="DQ1157">
        <f t="shared" si="3013"/>
        <v>0</v>
      </c>
      <c r="DR1157">
        <f t="shared" si="3013"/>
        <v>0</v>
      </c>
      <c r="DS1157">
        <f t="shared" si="3013"/>
        <v>0</v>
      </c>
      <c r="DT1157">
        <f t="shared" si="3013"/>
        <v>0</v>
      </c>
      <c r="DU1157">
        <f t="shared" si="3013"/>
        <v>0</v>
      </c>
      <c r="DV1157">
        <f t="shared" si="3013"/>
        <v>0</v>
      </c>
      <c r="DW1157">
        <f t="shared" si="3013"/>
        <v>0</v>
      </c>
      <c r="DX1157">
        <f t="shared" ref="DX1157:DZ1161" si="3014">IF($C1157&lt;&gt;"",IF(BL1156&gt;0,1,0),0)</f>
        <v>0</v>
      </c>
      <c r="DY1157">
        <f t="shared" si="3014"/>
        <v>0</v>
      </c>
      <c r="DZ1157">
        <f t="shared" si="3014"/>
        <v>0</v>
      </c>
    </row>
    <row r="1158" spans="1:130">
      <c r="A1158" s="105"/>
      <c r="B1158" s="59" t="s">
        <v>3</v>
      </c>
      <c r="C1158" s="97"/>
      <c r="D1158" s="34">
        <v>0</v>
      </c>
      <c r="E1158" s="34">
        <v>0</v>
      </c>
      <c r="F1158" s="34">
        <v>0</v>
      </c>
      <c r="G1158" s="34">
        <v>0</v>
      </c>
      <c r="H1158" s="34">
        <v>0</v>
      </c>
      <c r="I1158" s="41" t="s">
        <v>16</v>
      </c>
      <c r="J1158" s="34">
        <v>0</v>
      </c>
      <c r="K1158" s="34">
        <v>0</v>
      </c>
      <c r="L1158" s="34">
        <v>0</v>
      </c>
      <c r="M1158" s="34">
        <v>0</v>
      </c>
      <c r="N1158" s="34">
        <v>0</v>
      </c>
      <c r="O1158" s="34">
        <v>0</v>
      </c>
      <c r="P1158" s="34">
        <v>0</v>
      </c>
      <c r="Q1158" s="34">
        <v>0</v>
      </c>
      <c r="R1158" s="34">
        <v>0</v>
      </c>
      <c r="S1158" s="34">
        <v>0</v>
      </c>
      <c r="T1158" s="34">
        <v>0</v>
      </c>
      <c r="U1158" s="34">
        <v>0</v>
      </c>
      <c r="V1158" s="34">
        <v>0</v>
      </c>
      <c r="W1158" s="34">
        <v>0</v>
      </c>
      <c r="X1158" s="34">
        <v>0</v>
      </c>
      <c r="Y1158" s="34">
        <v>0</v>
      </c>
      <c r="Z1158" s="34">
        <v>0</v>
      </c>
      <c r="AA1158" s="34">
        <v>0</v>
      </c>
      <c r="AB1158" s="34">
        <v>0</v>
      </c>
      <c r="AC1158" s="34">
        <v>0</v>
      </c>
      <c r="AD1158" s="34">
        <v>0</v>
      </c>
      <c r="AE1158" s="34">
        <v>0</v>
      </c>
      <c r="AF1158" s="34">
        <v>0</v>
      </c>
      <c r="AG1158" s="34">
        <v>0</v>
      </c>
      <c r="AH1158" s="34">
        <v>0</v>
      </c>
      <c r="AI1158" s="34">
        <v>0</v>
      </c>
      <c r="AJ1158" s="34">
        <v>0</v>
      </c>
      <c r="AK1158" s="34">
        <v>0</v>
      </c>
      <c r="AL1158" s="34">
        <v>0</v>
      </c>
      <c r="AM1158" s="34">
        <v>0</v>
      </c>
      <c r="AN1158" s="34">
        <v>0</v>
      </c>
      <c r="AO1158" s="34">
        <v>0</v>
      </c>
      <c r="AP1158" s="34">
        <v>0</v>
      </c>
      <c r="AQ1158" s="34">
        <v>0</v>
      </c>
      <c r="AR1158" s="34">
        <v>0</v>
      </c>
      <c r="AS1158" s="34">
        <v>0</v>
      </c>
      <c r="AT1158" s="34">
        <v>0</v>
      </c>
      <c r="AU1158" s="34">
        <v>0</v>
      </c>
      <c r="AV1158" s="34">
        <v>0</v>
      </c>
      <c r="AW1158" s="34">
        <v>0</v>
      </c>
      <c r="AX1158" s="34">
        <v>0</v>
      </c>
      <c r="AY1158" s="34">
        <v>0</v>
      </c>
      <c r="AZ1158" s="34">
        <v>0</v>
      </c>
      <c r="BA1158" s="34">
        <v>0</v>
      </c>
      <c r="BB1158" s="34">
        <v>0</v>
      </c>
      <c r="BC1158" s="34">
        <v>0</v>
      </c>
      <c r="BD1158" s="34">
        <v>0</v>
      </c>
      <c r="BE1158" s="43">
        <v>0</v>
      </c>
      <c r="BF1158" s="34">
        <v>0</v>
      </c>
      <c r="BG1158" s="34">
        <v>0</v>
      </c>
      <c r="BH1158" s="34">
        <v>0</v>
      </c>
      <c r="BI1158" s="34">
        <v>0</v>
      </c>
      <c r="BJ1158" s="118">
        <v>0</v>
      </c>
      <c r="BK1158" s="118">
        <v>0</v>
      </c>
      <c r="BL1158" s="118">
        <v>0</v>
      </c>
      <c r="BM1158" s="118">
        <v>0</v>
      </c>
      <c r="BN1158" s="118">
        <v>0</v>
      </c>
      <c r="BO1158" s="103"/>
      <c r="BP1158">
        <f t="shared" si="3008"/>
        <v>0</v>
      </c>
      <c r="BQ1158">
        <f t="shared" si="3008"/>
        <v>0</v>
      </c>
      <c r="BR1158">
        <f t="shared" si="3008"/>
        <v>0</v>
      </c>
      <c r="BS1158">
        <f t="shared" si="3008"/>
        <v>0</v>
      </c>
      <c r="BT1158">
        <f t="shared" si="3008"/>
        <v>0</v>
      </c>
      <c r="BU1158">
        <f t="shared" si="3008"/>
        <v>0</v>
      </c>
      <c r="BV1158">
        <f t="shared" si="3008"/>
        <v>0</v>
      </c>
      <c r="BW1158">
        <f t="shared" si="3008"/>
        <v>0</v>
      </c>
      <c r="BX1158">
        <f t="shared" si="3008"/>
        <v>0</v>
      </c>
      <c r="BY1158">
        <f t="shared" si="3008"/>
        <v>0</v>
      </c>
      <c r="BZ1158">
        <f t="shared" si="3009"/>
        <v>0</v>
      </c>
      <c r="CA1158">
        <f t="shared" si="3009"/>
        <v>0</v>
      </c>
      <c r="CB1158">
        <f t="shared" si="3009"/>
        <v>0</v>
      </c>
      <c r="CC1158">
        <f t="shared" si="3009"/>
        <v>0</v>
      </c>
      <c r="CD1158">
        <f t="shared" si="3009"/>
        <v>0</v>
      </c>
      <c r="CE1158">
        <f t="shared" si="3009"/>
        <v>0</v>
      </c>
      <c r="CF1158">
        <f t="shared" si="3009"/>
        <v>0</v>
      </c>
      <c r="CG1158">
        <f t="shared" si="3009"/>
        <v>0</v>
      </c>
      <c r="CH1158">
        <f t="shared" si="3009"/>
        <v>0</v>
      </c>
      <c r="CI1158">
        <f t="shared" si="3009"/>
        <v>0</v>
      </c>
      <c r="CJ1158">
        <f t="shared" si="3010"/>
        <v>0</v>
      </c>
      <c r="CK1158">
        <f t="shared" si="3010"/>
        <v>0</v>
      </c>
      <c r="CL1158">
        <f t="shared" si="3010"/>
        <v>0</v>
      </c>
      <c r="CM1158">
        <f t="shared" si="3010"/>
        <v>0</v>
      </c>
      <c r="CN1158">
        <f t="shared" si="3010"/>
        <v>0</v>
      </c>
      <c r="CO1158">
        <f t="shared" si="3010"/>
        <v>0</v>
      </c>
      <c r="CP1158">
        <f t="shared" si="3010"/>
        <v>0</v>
      </c>
      <c r="CQ1158">
        <f t="shared" si="3010"/>
        <v>0</v>
      </c>
      <c r="CR1158">
        <f t="shared" si="3010"/>
        <v>0</v>
      </c>
      <c r="CS1158">
        <f t="shared" si="3010"/>
        <v>0</v>
      </c>
      <c r="CT1158">
        <f t="shared" si="3011"/>
        <v>0</v>
      </c>
      <c r="CU1158">
        <f t="shared" si="3011"/>
        <v>0</v>
      </c>
      <c r="CV1158">
        <f t="shared" si="3011"/>
        <v>0</v>
      </c>
      <c r="CW1158">
        <f t="shared" si="3011"/>
        <v>0</v>
      </c>
      <c r="CX1158">
        <f t="shared" si="3011"/>
        <v>0</v>
      </c>
      <c r="CY1158">
        <f t="shared" si="3011"/>
        <v>0</v>
      </c>
      <c r="CZ1158">
        <f t="shared" si="3011"/>
        <v>0</v>
      </c>
      <c r="DA1158">
        <f t="shared" si="3011"/>
        <v>0</v>
      </c>
      <c r="DB1158">
        <f t="shared" si="3011"/>
        <v>0</v>
      </c>
      <c r="DC1158">
        <f t="shared" si="3011"/>
        <v>0</v>
      </c>
      <c r="DD1158">
        <f t="shared" si="3012"/>
        <v>0</v>
      </c>
      <c r="DE1158">
        <f t="shared" si="3012"/>
        <v>0</v>
      </c>
      <c r="DF1158">
        <f t="shared" si="3012"/>
        <v>0</v>
      </c>
      <c r="DG1158">
        <f t="shared" si="3012"/>
        <v>0</v>
      </c>
      <c r="DH1158">
        <f t="shared" si="3012"/>
        <v>0</v>
      </c>
      <c r="DI1158">
        <f t="shared" si="3012"/>
        <v>0</v>
      </c>
      <c r="DJ1158">
        <f t="shared" si="3012"/>
        <v>0</v>
      </c>
      <c r="DK1158">
        <f t="shared" si="3012"/>
        <v>0</v>
      </c>
      <c r="DL1158">
        <f t="shared" si="3012"/>
        <v>0</v>
      </c>
      <c r="DM1158">
        <f t="shared" si="3012"/>
        <v>0</v>
      </c>
      <c r="DN1158">
        <f t="shared" si="3013"/>
        <v>0</v>
      </c>
      <c r="DO1158">
        <f t="shared" si="3013"/>
        <v>0</v>
      </c>
      <c r="DP1158">
        <f t="shared" si="3013"/>
        <v>0</v>
      </c>
      <c r="DQ1158">
        <f t="shared" si="3013"/>
        <v>0</v>
      </c>
      <c r="DR1158">
        <f t="shared" si="3013"/>
        <v>0</v>
      </c>
      <c r="DS1158">
        <f t="shared" si="3013"/>
        <v>0</v>
      </c>
      <c r="DT1158">
        <f t="shared" si="3013"/>
        <v>0</v>
      </c>
      <c r="DU1158">
        <f t="shared" si="3013"/>
        <v>0</v>
      </c>
      <c r="DV1158">
        <f t="shared" si="3013"/>
        <v>0</v>
      </c>
      <c r="DW1158">
        <f t="shared" si="3013"/>
        <v>0</v>
      </c>
      <c r="DX1158">
        <f t="shared" si="3014"/>
        <v>0</v>
      </c>
      <c r="DY1158">
        <f t="shared" si="3014"/>
        <v>0</v>
      </c>
      <c r="DZ1158">
        <f t="shared" si="3014"/>
        <v>0</v>
      </c>
    </row>
    <row r="1159" spans="1:130">
      <c r="A1159" s="105"/>
      <c r="B1159" s="19" t="s">
        <v>18</v>
      </c>
      <c r="C1159" s="98"/>
      <c r="D1159" s="18">
        <v>0</v>
      </c>
      <c r="E1159" s="18">
        <v>0</v>
      </c>
      <c r="F1159" s="18">
        <v>0</v>
      </c>
      <c r="G1159" s="18">
        <v>0</v>
      </c>
      <c r="H1159" s="18">
        <v>0</v>
      </c>
      <c r="I1159" s="18">
        <v>126.9</v>
      </c>
      <c r="J1159" s="18">
        <v>0</v>
      </c>
      <c r="K1159" s="18">
        <v>0</v>
      </c>
      <c r="L1159" s="18">
        <v>0</v>
      </c>
      <c r="M1159" s="18">
        <v>0</v>
      </c>
      <c r="N1159" s="18">
        <v>0</v>
      </c>
      <c r="O1159" s="18">
        <v>0</v>
      </c>
      <c r="P1159" s="18">
        <v>0</v>
      </c>
      <c r="Q1159" s="18">
        <v>0</v>
      </c>
      <c r="R1159" s="18">
        <v>0</v>
      </c>
      <c r="S1159" s="18">
        <v>0</v>
      </c>
      <c r="T1159" s="18">
        <v>0</v>
      </c>
      <c r="U1159" s="18">
        <v>0</v>
      </c>
      <c r="V1159" s="18">
        <v>0</v>
      </c>
      <c r="W1159" s="18">
        <v>0</v>
      </c>
      <c r="X1159" s="18">
        <v>0</v>
      </c>
      <c r="Y1159" s="18">
        <v>0</v>
      </c>
      <c r="Z1159" s="18">
        <v>0</v>
      </c>
      <c r="AA1159" s="18">
        <v>575</v>
      </c>
      <c r="AB1159" s="18">
        <v>111</v>
      </c>
      <c r="AC1159" s="18">
        <v>234</v>
      </c>
      <c r="AD1159" s="18">
        <v>1958</v>
      </c>
      <c r="AE1159" s="18">
        <v>0</v>
      </c>
      <c r="AF1159" s="18">
        <v>1770</v>
      </c>
      <c r="AG1159" s="18">
        <v>0</v>
      </c>
      <c r="AH1159" s="18">
        <v>1608</v>
      </c>
      <c r="AI1159" s="18">
        <v>1610</v>
      </c>
      <c r="AJ1159" s="18">
        <v>0</v>
      </c>
      <c r="AK1159" s="18">
        <v>0</v>
      </c>
      <c r="AL1159" s="18">
        <v>0</v>
      </c>
      <c r="AM1159" s="78">
        <v>0</v>
      </c>
      <c r="AN1159" s="78">
        <v>0</v>
      </c>
      <c r="AO1159" s="18">
        <v>0</v>
      </c>
      <c r="AP1159" s="18">
        <v>0</v>
      </c>
      <c r="AQ1159" s="18">
        <v>0</v>
      </c>
      <c r="AR1159" s="18">
        <v>0</v>
      </c>
      <c r="AS1159" s="18">
        <v>0</v>
      </c>
      <c r="AT1159" s="18">
        <v>0</v>
      </c>
      <c r="AU1159" s="18">
        <v>0</v>
      </c>
      <c r="AV1159" s="18">
        <v>0</v>
      </c>
      <c r="AW1159" s="18">
        <v>0</v>
      </c>
      <c r="AX1159" s="18">
        <v>0</v>
      </c>
      <c r="AY1159" s="18">
        <v>0</v>
      </c>
      <c r="AZ1159" s="18">
        <v>0</v>
      </c>
      <c r="BA1159" s="18">
        <v>0</v>
      </c>
      <c r="BB1159" s="18">
        <v>0</v>
      </c>
      <c r="BC1159" s="18">
        <v>0</v>
      </c>
      <c r="BD1159" s="18">
        <v>0</v>
      </c>
      <c r="BE1159" s="25">
        <v>0</v>
      </c>
      <c r="BF1159" s="18">
        <v>0</v>
      </c>
      <c r="BG1159" s="18">
        <v>0</v>
      </c>
      <c r="BH1159" s="18">
        <v>0</v>
      </c>
      <c r="BI1159" s="18">
        <v>0</v>
      </c>
      <c r="BJ1159" s="118">
        <v>0</v>
      </c>
      <c r="BK1159" s="118">
        <v>0</v>
      </c>
      <c r="BL1159" s="118">
        <v>0</v>
      </c>
      <c r="BM1159" s="118">
        <v>0</v>
      </c>
      <c r="BN1159" s="118">
        <v>0</v>
      </c>
      <c r="BO1159" s="103"/>
      <c r="BP1159">
        <f t="shared" si="3008"/>
        <v>0</v>
      </c>
      <c r="BQ1159">
        <f t="shared" si="3008"/>
        <v>0</v>
      </c>
      <c r="BR1159">
        <f t="shared" si="3008"/>
        <v>0</v>
      </c>
      <c r="BS1159">
        <f t="shared" si="3008"/>
        <v>0</v>
      </c>
      <c r="BT1159">
        <f t="shared" si="3008"/>
        <v>0</v>
      </c>
      <c r="BU1159">
        <f t="shared" si="3008"/>
        <v>0</v>
      </c>
      <c r="BV1159">
        <f t="shared" si="3008"/>
        <v>0</v>
      </c>
      <c r="BW1159">
        <f t="shared" si="3008"/>
        <v>0</v>
      </c>
      <c r="BX1159">
        <f t="shared" si="3008"/>
        <v>0</v>
      </c>
      <c r="BY1159">
        <f t="shared" si="3008"/>
        <v>0</v>
      </c>
      <c r="BZ1159">
        <f t="shared" si="3009"/>
        <v>0</v>
      </c>
      <c r="CA1159">
        <f t="shared" si="3009"/>
        <v>0</v>
      </c>
      <c r="CB1159">
        <f t="shared" si="3009"/>
        <v>0</v>
      </c>
      <c r="CC1159">
        <f t="shared" si="3009"/>
        <v>0</v>
      </c>
      <c r="CD1159">
        <f t="shared" si="3009"/>
        <v>0</v>
      </c>
      <c r="CE1159">
        <f t="shared" si="3009"/>
        <v>0</v>
      </c>
      <c r="CF1159">
        <f t="shared" si="3009"/>
        <v>0</v>
      </c>
      <c r="CG1159">
        <f t="shared" si="3009"/>
        <v>0</v>
      </c>
      <c r="CH1159">
        <f t="shared" si="3009"/>
        <v>0</v>
      </c>
      <c r="CI1159">
        <f t="shared" si="3009"/>
        <v>0</v>
      </c>
      <c r="CJ1159">
        <f t="shared" si="3010"/>
        <v>0</v>
      </c>
      <c r="CK1159">
        <f t="shared" si="3010"/>
        <v>0</v>
      </c>
      <c r="CL1159">
        <f t="shared" si="3010"/>
        <v>0</v>
      </c>
      <c r="CM1159">
        <f t="shared" si="3010"/>
        <v>0</v>
      </c>
      <c r="CN1159">
        <f t="shared" si="3010"/>
        <v>0</v>
      </c>
      <c r="CO1159">
        <f t="shared" si="3010"/>
        <v>0</v>
      </c>
      <c r="CP1159">
        <f t="shared" si="3010"/>
        <v>0</v>
      </c>
      <c r="CQ1159">
        <f t="shared" si="3010"/>
        <v>0</v>
      </c>
      <c r="CR1159">
        <f t="shared" si="3010"/>
        <v>0</v>
      </c>
      <c r="CS1159">
        <f t="shared" si="3010"/>
        <v>0</v>
      </c>
      <c r="CT1159">
        <f t="shared" si="3011"/>
        <v>0</v>
      </c>
      <c r="CU1159">
        <f t="shared" si="3011"/>
        <v>0</v>
      </c>
      <c r="CV1159">
        <f t="shared" si="3011"/>
        <v>0</v>
      </c>
      <c r="CW1159">
        <f t="shared" si="3011"/>
        <v>0</v>
      </c>
      <c r="CX1159">
        <f t="shared" si="3011"/>
        <v>0</v>
      </c>
      <c r="CY1159">
        <f t="shared" si="3011"/>
        <v>0</v>
      </c>
      <c r="CZ1159">
        <f t="shared" si="3011"/>
        <v>0</v>
      </c>
      <c r="DA1159">
        <f t="shared" si="3011"/>
        <v>0</v>
      </c>
      <c r="DB1159">
        <f t="shared" si="3011"/>
        <v>0</v>
      </c>
      <c r="DC1159">
        <f t="shared" si="3011"/>
        <v>0</v>
      </c>
      <c r="DD1159">
        <f t="shared" si="3012"/>
        <v>0</v>
      </c>
      <c r="DE1159">
        <f t="shared" si="3012"/>
        <v>0</v>
      </c>
      <c r="DF1159">
        <f t="shared" si="3012"/>
        <v>0</v>
      </c>
      <c r="DG1159">
        <f t="shared" si="3012"/>
        <v>0</v>
      </c>
      <c r="DH1159">
        <f t="shared" si="3012"/>
        <v>0</v>
      </c>
      <c r="DI1159">
        <f t="shared" si="3012"/>
        <v>0</v>
      </c>
      <c r="DJ1159">
        <f t="shared" si="3012"/>
        <v>0</v>
      </c>
      <c r="DK1159">
        <f t="shared" si="3012"/>
        <v>0</v>
      </c>
      <c r="DL1159">
        <f t="shared" si="3012"/>
        <v>0</v>
      </c>
      <c r="DM1159">
        <f t="shared" si="3012"/>
        <v>0</v>
      </c>
      <c r="DN1159">
        <f t="shared" si="3013"/>
        <v>0</v>
      </c>
      <c r="DO1159">
        <f t="shared" si="3013"/>
        <v>0</v>
      </c>
      <c r="DP1159">
        <f t="shared" si="3013"/>
        <v>0</v>
      </c>
      <c r="DQ1159">
        <f t="shared" si="3013"/>
        <v>0</v>
      </c>
      <c r="DR1159">
        <f t="shared" si="3013"/>
        <v>0</v>
      </c>
      <c r="DS1159">
        <f t="shared" si="3013"/>
        <v>0</v>
      </c>
      <c r="DT1159">
        <f t="shared" si="3013"/>
        <v>0</v>
      </c>
      <c r="DU1159">
        <f t="shared" si="3013"/>
        <v>0</v>
      </c>
      <c r="DV1159">
        <f t="shared" si="3013"/>
        <v>0</v>
      </c>
      <c r="DW1159">
        <f t="shared" si="3013"/>
        <v>0</v>
      </c>
      <c r="DX1159">
        <f t="shared" si="3014"/>
        <v>0</v>
      </c>
      <c r="DY1159">
        <f t="shared" si="3014"/>
        <v>0</v>
      </c>
      <c r="DZ1159">
        <f t="shared" si="3014"/>
        <v>0</v>
      </c>
    </row>
    <row r="1160" spans="1:130">
      <c r="A1160" s="105"/>
      <c r="B1160" s="55" t="s">
        <v>25</v>
      </c>
      <c r="C1160" s="96"/>
      <c r="D1160" s="18">
        <v>0</v>
      </c>
      <c r="E1160" s="18">
        <v>0</v>
      </c>
      <c r="F1160" s="18">
        <v>0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18">
        <v>0</v>
      </c>
      <c r="N1160" s="18">
        <v>0</v>
      </c>
      <c r="O1160" s="18">
        <v>0</v>
      </c>
      <c r="P1160" s="18">
        <v>0</v>
      </c>
      <c r="Q1160" s="18">
        <v>0</v>
      </c>
      <c r="R1160" s="18">
        <v>0</v>
      </c>
      <c r="S1160" s="18">
        <v>0</v>
      </c>
      <c r="T1160" s="18">
        <v>0</v>
      </c>
      <c r="U1160" s="18">
        <v>0</v>
      </c>
      <c r="V1160" s="18">
        <v>0</v>
      </c>
      <c r="W1160" s="18">
        <v>0</v>
      </c>
      <c r="X1160" s="18">
        <v>0</v>
      </c>
      <c r="Y1160" s="18">
        <v>0</v>
      </c>
      <c r="Z1160" s="18">
        <v>0</v>
      </c>
      <c r="AA1160" s="18">
        <v>0</v>
      </c>
      <c r="AB1160" s="18">
        <v>0</v>
      </c>
      <c r="AC1160" s="18">
        <v>0</v>
      </c>
      <c r="AD1160" s="18">
        <v>0</v>
      </c>
      <c r="AE1160" s="18">
        <v>0</v>
      </c>
      <c r="AF1160" s="18">
        <v>0</v>
      </c>
      <c r="AG1160" s="18">
        <v>0</v>
      </c>
      <c r="AH1160" s="18">
        <v>0</v>
      </c>
      <c r="AI1160" s="18">
        <v>0</v>
      </c>
      <c r="AJ1160" s="18">
        <v>0</v>
      </c>
      <c r="AK1160" s="18">
        <v>0</v>
      </c>
      <c r="AL1160" s="18">
        <v>0</v>
      </c>
      <c r="AM1160" s="18">
        <v>0</v>
      </c>
      <c r="AN1160" s="18">
        <v>0</v>
      </c>
      <c r="AO1160" s="18">
        <v>0</v>
      </c>
      <c r="AP1160" s="18">
        <v>0</v>
      </c>
      <c r="AQ1160" s="18">
        <v>0</v>
      </c>
      <c r="AR1160" s="18">
        <v>0</v>
      </c>
      <c r="AS1160" s="18">
        <v>0</v>
      </c>
      <c r="AT1160" s="18">
        <v>0</v>
      </c>
      <c r="AU1160" s="18">
        <v>4977</v>
      </c>
      <c r="AV1160" s="18">
        <v>0</v>
      </c>
      <c r="AW1160" s="18">
        <v>0</v>
      </c>
      <c r="AX1160" s="18">
        <v>0</v>
      </c>
      <c r="AY1160" s="18">
        <v>0</v>
      </c>
      <c r="AZ1160" s="18">
        <v>0</v>
      </c>
      <c r="BA1160" s="18">
        <v>0</v>
      </c>
      <c r="BB1160" s="18">
        <v>0</v>
      </c>
      <c r="BC1160" s="18">
        <v>0</v>
      </c>
      <c r="BD1160" s="18">
        <v>0</v>
      </c>
      <c r="BE1160" s="25">
        <v>0</v>
      </c>
      <c r="BF1160" s="18">
        <v>0</v>
      </c>
      <c r="BG1160" s="18">
        <v>0</v>
      </c>
      <c r="BH1160" s="18">
        <v>0</v>
      </c>
      <c r="BI1160" s="18">
        <v>0</v>
      </c>
      <c r="BJ1160" s="118">
        <v>0</v>
      </c>
      <c r="BK1160" s="118">
        <v>0</v>
      </c>
      <c r="BL1160" s="118">
        <v>0</v>
      </c>
      <c r="BM1160" s="118">
        <v>0</v>
      </c>
      <c r="BN1160" s="118">
        <v>0</v>
      </c>
      <c r="BO1160" s="103"/>
      <c r="BP1160">
        <f t="shared" si="3008"/>
        <v>0</v>
      </c>
      <c r="BQ1160">
        <f t="shared" si="3008"/>
        <v>0</v>
      </c>
      <c r="BR1160">
        <f t="shared" si="3008"/>
        <v>0</v>
      </c>
      <c r="BS1160">
        <f t="shared" si="3008"/>
        <v>0</v>
      </c>
      <c r="BT1160">
        <f t="shared" si="3008"/>
        <v>0</v>
      </c>
      <c r="BU1160">
        <f t="shared" si="3008"/>
        <v>0</v>
      </c>
      <c r="BV1160">
        <f t="shared" si="3008"/>
        <v>0</v>
      </c>
      <c r="BW1160">
        <f t="shared" si="3008"/>
        <v>0</v>
      </c>
      <c r="BX1160">
        <f t="shared" si="3008"/>
        <v>0</v>
      </c>
      <c r="BY1160">
        <f t="shared" si="3008"/>
        <v>0</v>
      </c>
      <c r="BZ1160">
        <f t="shared" si="3009"/>
        <v>0</v>
      </c>
      <c r="CA1160">
        <f t="shared" si="3009"/>
        <v>0</v>
      </c>
      <c r="CB1160">
        <f t="shared" si="3009"/>
        <v>0</v>
      </c>
      <c r="CC1160">
        <f t="shared" si="3009"/>
        <v>0</v>
      </c>
      <c r="CD1160">
        <f t="shared" si="3009"/>
        <v>0</v>
      </c>
      <c r="CE1160">
        <f t="shared" si="3009"/>
        <v>0</v>
      </c>
      <c r="CF1160">
        <f t="shared" si="3009"/>
        <v>0</v>
      </c>
      <c r="CG1160">
        <f t="shared" si="3009"/>
        <v>0</v>
      </c>
      <c r="CH1160">
        <f t="shared" si="3009"/>
        <v>0</v>
      </c>
      <c r="CI1160">
        <f t="shared" si="3009"/>
        <v>0</v>
      </c>
      <c r="CJ1160">
        <f t="shared" si="3010"/>
        <v>0</v>
      </c>
      <c r="CK1160">
        <f t="shared" si="3010"/>
        <v>0</v>
      </c>
      <c r="CL1160">
        <f t="shared" si="3010"/>
        <v>0</v>
      </c>
      <c r="CM1160">
        <f t="shared" si="3010"/>
        <v>0</v>
      </c>
      <c r="CN1160">
        <f t="shared" si="3010"/>
        <v>0</v>
      </c>
      <c r="CO1160">
        <f t="shared" si="3010"/>
        <v>0</v>
      </c>
      <c r="CP1160">
        <f t="shared" si="3010"/>
        <v>0</v>
      </c>
      <c r="CQ1160">
        <f t="shared" si="3010"/>
        <v>0</v>
      </c>
      <c r="CR1160">
        <f t="shared" si="3010"/>
        <v>0</v>
      </c>
      <c r="CS1160">
        <f t="shared" si="3010"/>
        <v>0</v>
      </c>
      <c r="CT1160">
        <f t="shared" si="3011"/>
        <v>0</v>
      </c>
      <c r="CU1160">
        <f t="shared" si="3011"/>
        <v>0</v>
      </c>
      <c r="CV1160">
        <f t="shared" si="3011"/>
        <v>0</v>
      </c>
      <c r="CW1160">
        <f t="shared" si="3011"/>
        <v>0</v>
      </c>
      <c r="CX1160">
        <f t="shared" si="3011"/>
        <v>0</v>
      </c>
      <c r="CY1160">
        <f t="shared" si="3011"/>
        <v>0</v>
      </c>
      <c r="CZ1160">
        <f t="shared" si="3011"/>
        <v>0</v>
      </c>
      <c r="DA1160">
        <f t="shared" si="3011"/>
        <v>0</v>
      </c>
      <c r="DB1160">
        <f t="shared" si="3011"/>
        <v>0</v>
      </c>
      <c r="DC1160">
        <f t="shared" si="3011"/>
        <v>0</v>
      </c>
      <c r="DD1160">
        <f t="shared" si="3012"/>
        <v>0</v>
      </c>
      <c r="DE1160">
        <f t="shared" si="3012"/>
        <v>0</v>
      </c>
      <c r="DF1160">
        <f t="shared" si="3012"/>
        <v>0</v>
      </c>
      <c r="DG1160">
        <f t="shared" si="3012"/>
        <v>0</v>
      </c>
      <c r="DH1160">
        <f t="shared" si="3012"/>
        <v>0</v>
      </c>
      <c r="DI1160">
        <f t="shared" si="3012"/>
        <v>0</v>
      </c>
      <c r="DJ1160">
        <f t="shared" si="3012"/>
        <v>0</v>
      </c>
      <c r="DK1160">
        <f t="shared" si="3012"/>
        <v>0</v>
      </c>
      <c r="DL1160">
        <f t="shared" si="3012"/>
        <v>0</v>
      </c>
      <c r="DM1160">
        <f t="shared" si="3012"/>
        <v>0</v>
      </c>
      <c r="DN1160">
        <f t="shared" si="3013"/>
        <v>0</v>
      </c>
      <c r="DO1160">
        <f t="shared" si="3013"/>
        <v>0</v>
      </c>
      <c r="DP1160">
        <f t="shared" si="3013"/>
        <v>0</v>
      </c>
      <c r="DQ1160">
        <f t="shared" si="3013"/>
        <v>0</v>
      </c>
      <c r="DR1160">
        <f t="shared" si="3013"/>
        <v>0</v>
      </c>
      <c r="DS1160">
        <f t="shared" si="3013"/>
        <v>0</v>
      </c>
      <c r="DT1160">
        <f t="shared" si="3013"/>
        <v>0</v>
      </c>
      <c r="DU1160">
        <f t="shared" si="3013"/>
        <v>0</v>
      </c>
      <c r="DV1160">
        <f t="shared" si="3013"/>
        <v>0</v>
      </c>
      <c r="DW1160">
        <f t="shared" si="3013"/>
        <v>0</v>
      </c>
      <c r="DX1160">
        <f t="shared" si="3014"/>
        <v>0</v>
      </c>
      <c r="DY1160">
        <f t="shared" si="3014"/>
        <v>0</v>
      </c>
      <c r="DZ1160">
        <f t="shared" si="3014"/>
        <v>0</v>
      </c>
    </row>
    <row r="1161" spans="1:130">
      <c r="A1161" s="105"/>
      <c r="B1161" s="59" t="s">
        <v>205</v>
      </c>
      <c r="C1161" s="97"/>
      <c r="D1161" s="34">
        <v>0</v>
      </c>
      <c r="E1161" s="34">
        <v>0</v>
      </c>
      <c r="F1161" s="34">
        <v>0</v>
      </c>
      <c r="G1161" s="34">
        <v>0</v>
      </c>
      <c r="H1161" s="34">
        <v>0</v>
      </c>
      <c r="I1161" s="34">
        <v>20</v>
      </c>
      <c r="J1161" s="34">
        <v>0</v>
      </c>
      <c r="K1161" s="34">
        <v>0</v>
      </c>
      <c r="L1161" s="34">
        <v>0</v>
      </c>
      <c r="M1161" s="34">
        <v>0</v>
      </c>
      <c r="N1161" s="34">
        <v>0</v>
      </c>
      <c r="O1161" s="34">
        <v>0</v>
      </c>
      <c r="P1161" s="34">
        <v>0</v>
      </c>
      <c r="Q1161" s="34">
        <v>0</v>
      </c>
      <c r="R1161" s="34">
        <v>0</v>
      </c>
      <c r="S1161" s="34">
        <v>0</v>
      </c>
      <c r="T1161" s="34">
        <v>0</v>
      </c>
      <c r="U1161" s="34">
        <v>0</v>
      </c>
      <c r="V1161" s="34">
        <v>0</v>
      </c>
      <c r="W1161" s="34">
        <v>0</v>
      </c>
      <c r="X1161" s="34">
        <v>0</v>
      </c>
      <c r="Y1161" s="34">
        <v>0</v>
      </c>
      <c r="Z1161" s="34">
        <v>0</v>
      </c>
      <c r="AA1161" s="34">
        <v>0</v>
      </c>
      <c r="AB1161" s="34">
        <v>0</v>
      </c>
      <c r="AC1161" s="34">
        <v>0</v>
      </c>
      <c r="AD1161" s="34">
        <v>0</v>
      </c>
      <c r="AE1161" s="34">
        <v>0</v>
      </c>
      <c r="AF1161" s="34">
        <v>0</v>
      </c>
      <c r="AG1161" s="34">
        <v>0</v>
      </c>
      <c r="AH1161" s="34">
        <v>0</v>
      </c>
      <c r="AI1161" s="34">
        <v>0</v>
      </c>
      <c r="AJ1161" s="34">
        <v>0</v>
      </c>
      <c r="AK1161" s="34">
        <v>0</v>
      </c>
      <c r="AL1161" s="34">
        <v>0</v>
      </c>
      <c r="AM1161" s="34">
        <v>0</v>
      </c>
      <c r="AN1161" s="34">
        <v>0</v>
      </c>
      <c r="AO1161" s="34">
        <v>0</v>
      </c>
      <c r="AP1161" s="34">
        <v>0</v>
      </c>
      <c r="AQ1161" s="34">
        <v>0</v>
      </c>
      <c r="AR1161" s="34">
        <v>0</v>
      </c>
      <c r="AS1161" s="34">
        <v>0</v>
      </c>
      <c r="AT1161" s="34">
        <v>0</v>
      </c>
      <c r="AU1161" s="34">
        <v>0</v>
      </c>
      <c r="AV1161" s="34">
        <v>0</v>
      </c>
      <c r="AW1161" s="34">
        <v>0</v>
      </c>
      <c r="AX1161" s="34">
        <v>0</v>
      </c>
      <c r="AY1161" s="34">
        <v>0</v>
      </c>
      <c r="AZ1161" s="34">
        <v>0</v>
      </c>
      <c r="BA1161" s="34">
        <v>0</v>
      </c>
      <c r="BB1161" s="34">
        <v>0</v>
      </c>
      <c r="BC1161" s="34">
        <v>0</v>
      </c>
      <c r="BD1161" s="34">
        <v>0</v>
      </c>
      <c r="BE1161" s="34">
        <v>0</v>
      </c>
      <c r="BF1161" s="34">
        <v>0</v>
      </c>
      <c r="BG1161" s="34">
        <v>0</v>
      </c>
      <c r="BH1161" s="34">
        <v>0</v>
      </c>
      <c r="BI1161" s="34">
        <v>0</v>
      </c>
      <c r="BJ1161" s="118">
        <v>0</v>
      </c>
      <c r="BK1161" s="118">
        <v>0</v>
      </c>
      <c r="BL1161" s="118">
        <v>0</v>
      </c>
      <c r="BM1161" s="118">
        <v>0</v>
      </c>
      <c r="BN1161" s="118">
        <v>0</v>
      </c>
      <c r="BO1161" s="103"/>
      <c r="BP1161">
        <f t="shared" si="3008"/>
        <v>0</v>
      </c>
      <c r="BQ1161">
        <f t="shared" si="3008"/>
        <v>0</v>
      </c>
      <c r="BR1161">
        <f t="shared" si="3008"/>
        <v>0</v>
      </c>
      <c r="BS1161">
        <f t="shared" si="3008"/>
        <v>0</v>
      </c>
      <c r="BT1161">
        <f t="shared" si="3008"/>
        <v>0</v>
      </c>
      <c r="BU1161">
        <f t="shared" si="3008"/>
        <v>0</v>
      </c>
      <c r="BV1161">
        <f t="shared" si="3008"/>
        <v>0</v>
      </c>
      <c r="BW1161">
        <f t="shared" si="3008"/>
        <v>0</v>
      </c>
      <c r="BX1161">
        <f t="shared" si="3008"/>
        <v>0</v>
      </c>
      <c r="BY1161">
        <f t="shared" si="3008"/>
        <v>0</v>
      </c>
      <c r="BZ1161">
        <f t="shared" si="3009"/>
        <v>0</v>
      </c>
      <c r="CA1161">
        <f t="shared" si="3009"/>
        <v>0</v>
      </c>
      <c r="CB1161">
        <f t="shared" si="3009"/>
        <v>0</v>
      </c>
      <c r="CC1161">
        <f t="shared" si="3009"/>
        <v>0</v>
      </c>
      <c r="CD1161">
        <f t="shared" si="3009"/>
        <v>0</v>
      </c>
      <c r="CE1161">
        <f t="shared" si="3009"/>
        <v>0</v>
      </c>
      <c r="CF1161">
        <f t="shared" si="3009"/>
        <v>0</v>
      </c>
      <c r="CG1161">
        <f t="shared" si="3009"/>
        <v>0</v>
      </c>
      <c r="CH1161">
        <f t="shared" si="3009"/>
        <v>0</v>
      </c>
      <c r="CI1161">
        <f t="shared" si="3009"/>
        <v>0</v>
      </c>
      <c r="CJ1161">
        <f t="shared" si="3010"/>
        <v>0</v>
      </c>
      <c r="CK1161">
        <f t="shared" si="3010"/>
        <v>0</v>
      </c>
      <c r="CL1161">
        <f t="shared" si="3010"/>
        <v>0</v>
      </c>
      <c r="CM1161">
        <f t="shared" si="3010"/>
        <v>0</v>
      </c>
      <c r="CN1161">
        <f t="shared" si="3010"/>
        <v>0</v>
      </c>
      <c r="CO1161">
        <f t="shared" si="3010"/>
        <v>0</v>
      </c>
      <c r="CP1161">
        <f t="shared" si="3010"/>
        <v>0</v>
      </c>
      <c r="CQ1161">
        <f t="shared" si="3010"/>
        <v>0</v>
      </c>
      <c r="CR1161">
        <f t="shared" si="3010"/>
        <v>0</v>
      </c>
      <c r="CS1161">
        <f t="shared" si="3010"/>
        <v>0</v>
      </c>
      <c r="CT1161">
        <f t="shared" si="3011"/>
        <v>0</v>
      </c>
      <c r="CU1161">
        <f t="shared" si="3011"/>
        <v>0</v>
      </c>
      <c r="CV1161">
        <f t="shared" si="3011"/>
        <v>0</v>
      </c>
      <c r="CW1161">
        <f t="shared" si="3011"/>
        <v>0</v>
      </c>
      <c r="CX1161">
        <f t="shared" si="3011"/>
        <v>0</v>
      </c>
      <c r="CY1161">
        <f t="shared" si="3011"/>
        <v>0</v>
      </c>
      <c r="CZ1161">
        <f t="shared" si="3011"/>
        <v>0</v>
      </c>
      <c r="DA1161">
        <f t="shared" si="3011"/>
        <v>0</v>
      </c>
      <c r="DB1161">
        <f t="shared" si="3011"/>
        <v>0</v>
      </c>
      <c r="DC1161">
        <f t="shared" si="3011"/>
        <v>0</v>
      </c>
      <c r="DD1161">
        <f t="shared" si="3012"/>
        <v>0</v>
      </c>
      <c r="DE1161">
        <f t="shared" si="3012"/>
        <v>0</v>
      </c>
      <c r="DF1161">
        <f t="shared" si="3012"/>
        <v>0</v>
      </c>
      <c r="DG1161">
        <f t="shared" si="3012"/>
        <v>0</v>
      </c>
      <c r="DH1161">
        <f t="shared" si="3012"/>
        <v>0</v>
      </c>
      <c r="DI1161">
        <f t="shared" si="3012"/>
        <v>0</v>
      </c>
      <c r="DJ1161">
        <f t="shared" si="3012"/>
        <v>0</v>
      </c>
      <c r="DK1161">
        <f t="shared" si="3012"/>
        <v>0</v>
      </c>
      <c r="DL1161">
        <f t="shared" si="3012"/>
        <v>0</v>
      </c>
      <c r="DM1161">
        <f t="shared" si="3012"/>
        <v>0</v>
      </c>
      <c r="DN1161">
        <f t="shared" si="3013"/>
        <v>0</v>
      </c>
      <c r="DO1161">
        <f t="shared" si="3013"/>
        <v>0</v>
      </c>
      <c r="DP1161">
        <f t="shared" si="3013"/>
        <v>0</v>
      </c>
      <c r="DQ1161">
        <f t="shared" si="3013"/>
        <v>0</v>
      </c>
      <c r="DR1161">
        <f t="shared" si="3013"/>
        <v>0</v>
      </c>
      <c r="DS1161">
        <f t="shared" si="3013"/>
        <v>0</v>
      </c>
      <c r="DT1161">
        <f t="shared" si="3013"/>
        <v>0</v>
      </c>
      <c r="DU1161">
        <f t="shared" si="3013"/>
        <v>0</v>
      </c>
      <c r="DV1161">
        <f t="shared" si="3013"/>
        <v>0</v>
      </c>
      <c r="DW1161">
        <f t="shared" si="3013"/>
        <v>0</v>
      </c>
      <c r="DX1161">
        <f t="shared" si="3014"/>
        <v>0</v>
      </c>
      <c r="DY1161">
        <f t="shared" si="3014"/>
        <v>0</v>
      </c>
      <c r="DZ1161">
        <f t="shared" si="3014"/>
        <v>0</v>
      </c>
    </row>
    <row r="1162" spans="1:130" ht="15.75">
      <c r="A1162" s="106" t="str">
        <f>IF(LEFT(B1165,1)&lt;&gt;"",IF(LEFT(B1165,1)&lt;&gt;" ",COUNT($A$66:A1161)+1,""),"")</f>
        <v/>
      </c>
      <c r="B1162" s="37"/>
      <c r="C1162" s="99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  <c r="T1162" s="62"/>
      <c r="U1162" s="18"/>
      <c r="V1162" s="18"/>
      <c r="W1162" s="18"/>
      <c r="X1162" s="18"/>
      <c r="Y1162" s="18"/>
      <c r="Z1162" s="18"/>
      <c r="AA1162" s="18"/>
      <c r="AB1162" s="18"/>
      <c r="AC1162" s="18"/>
      <c r="AD1162" s="18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25"/>
      <c r="BF1162" s="2"/>
      <c r="BG1162" s="18"/>
      <c r="BH1162" s="2"/>
      <c r="BI1162" s="2"/>
      <c r="BJ1162" s="2"/>
      <c r="BK1162" s="2"/>
      <c r="BL1162" s="4"/>
      <c r="BM1162" s="2"/>
      <c r="BN1162" s="2"/>
      <c r="BO1162" s="103"/>
    </row>
    <row r="1163" spans="1:130">
      <c r="A1163" s="105">
        <f>IF(LEFT(B1163,1)&lt;&gt;"",IF(LEFT(B1163,1)&lt;&gt;" ",COUNT($A$66:A1162)+1,""),"")</f>
        <v>152</v>
      </c>
      <c r="B1163" s="54" t="s">
        <v>231</v>
      </c>
      <c r="C1163" s="96">
        <v>3</v>
      </c>
      <c r="D1163" s="22">
        <f t="shared" ref="D1163:AI1163" si="3015">SUM(D1164:D1169)</f>
        <v>0</v>
      </c>
      <c r="E1163" s="22">
        <f t="shared" si="3015"/>
        <v>0</v>
      </c>
      <c r="F1163" s="22">
        <f t="shared" si="3015"/>
        <v>0</v>
      </c>
      <c r="G1163" s="22">
        <f t="shared" si="3015"/>
        <v>0</v>
      </c>
      <c r="H1163" s="22">
        <f t="shared" si="3015"/>
        <v>0</v>
      </c>
      <c r="I1163" s="22">
        <f t="shared" si="3015"/>
        <v>0</v>
      </c>
      <c r="J1163" s="22">
        <f t="shared" si="3015"/>
        <v>0</v>
      </c>
      <c r="K1163" s="22">
        <f t="shared" si="3015"/>
        <v>0</v>
      </c>
      <c r="L1163" s="22">
        <f t="shared" si="3015"/>
        <v>0</v>
      </c>
      <c r="M1163" s="22">
        <f t="shared" si="3015"/>
        <v>0</v>
      </c>
      <c r="N1163" s="22">
        <f t="shared" si="3015"/>
        <v>0</v>
      </c>
      <c r="O1163" s="22">
        <f t="shared" si="3015"/>
        <v>0</v>
      </c>
      <c r="P1163" s="22">
        <f t="shared" si="3015"/>
        <v>0</v>
      </c>
      <c r="Q1163" s="22">
        <f t="shared" si="3015"/>
        <v>0</v>
      </c>
      <c r="R1163" s="22">
        <f t="shared" si="3015"/>
        <v>0</v>
      </c>
      <c r="S1163" s="22">
        <f t="shared" si="3015"/>
        <v>0</v>
      </c>
      <c r="T1163" s="22">
        <f t="shared" si="3015"/>
        <v>0</v>
      </c>
      <c r="U1163" s="22">
        <f t="shared" si="3015"/>
        <v>0</v>
      </c>
      <c r="V1163" s="22">
        <f t="shared" si="3015"/>
        <v>0</v>
      </c>
      <c r="W1163" s="22">
        <f t="shared" si="3015"/>
        <v>0</v>
      </c>
      <c r="X1163" s="22">
        <f t="shared" si="3015"/>
        <v>0</v>
      </c>
      <c r="Y1163" s="22">
        <f t="shared" si="3015"/>
        <v>0</v>
      </c>
      <c r="Z1163" s="22">
        <f t="shared" si="3015"/>
        <v>0</v>
      </c>
      <c r="AA1163" s="22">
        <f t="shared" si="3015"/>
        <v>0</v>
      </c>
      <c r="AB1163" s="22">
        <f t="shared" si="3015"/>
        <v>0</v>
      </c>
      <c r="AC1163" s="22">
        <f t="shared" si="3015"/>
        <v>0</v>
      </c>
      <c r="AD1163" s="22">
        <f t="shared" si="3015"/>
        <v>0</v>
      </c>
      <c r="AE1163" s="22">
        <f t="shared" si="3015"/>
        <v>0</v>
      </c>
      <c r="AF1163" s="22">
        <f t="shared" si="3015"/>
        <v>0</v>
      </c>
      <c r="AG1163" s="22">
        <f t="shared" si="3015"/>
        <v>0</v>
      </c>
      <c r="AH1163" s="22">
        <f t="shared" si="3015"/>
        <v>0</v>
      </c>
      <c r="AI1163" s="22">
        <f t="shared" si="3015"/>
        <v>30261.932941576295</v>
      </c>
      <c r="AJ1163" s="22">
        <f t="shared" ref="AJ1163:BG1163" si="3016">SUM(AJ1164:AJ1169)</f>
        <v>23995.095556594988</v>
      </c>
      <c r="AK1163" s="22">
        <f t="shared" si="3016"/>
        <v>44384.027445082829</v>
      </c>
      <c r="AL1163" s="22">
        <f t="shared" si="3016"/>
        <v>32709.356725146197</v>
      </c>
      <c r="AM1163" s="22">
        <f t="shared" si="3016"/>
        <v>35508</v>
      </c>
      <c r="AN1163" s="22">
        <f t="shared" si="3016"/>
        <v>69247</v>
      </c>
      <c r="AO1163" s="22">
        <f t="shared" si="3016"/>
        <v>41733.432000000001</v>
      </c>
      <c r="AP1163" s="22">
        <f t="shared" si="3016"/>
        <v>77719.584999999992</v>
      </c>
      <c r="AQ1163" s="22">
        <f t="shared" si="3016"/>
        <v>96152.206999999995</v>
      </c>
      <c r="AR1163" s="22">
        <f t="shared" si="3016"/>
        <v>49315.4484868</v>
      </c>
      <c r="AS1163" s="22">
        <f t="shared" si="3016"/>
        <v>12997.948449899999</v>
      </c>
      <c r="AT1163" s="22">
        <f t="shared" si="3016"/>
        <v>11294.2412485</v>
      </c>
      <c r="AU1163" s="22">
        <f t="shared" si="3016"/>
        <v>10268.7351757</v>
      </c>
      <c r="AV1163" s="22">
        <f t="shared" si="3016"/>
        <v>6919.0278293999991</v>
      </c>
      <c r="AW1163" s="22">
        <f t="shared" si="3016"/>
        <v>5214.9889999999996</v>
      </c>
      <c r="AX1163" s="22">
        <f t="shared" si="3016"/>
        <v>1802.8000000000002</v>
      </c>
      <c r="AY1163" s="22">
        <f t="shared" si="3016"/>
        <v>644.85</v>
      </c>
      <c r="AZ1163" s="22">
        <f t="shared" si="3016"/>
        <v>769.75</v>
      </c>
      <c r="BA1163" s="22">
        <f t="shared" si="3016"/>
        <v>427.08</v>
      </c>
      <c r="BB1163" s="22">
        <f t="shared" si="3016"/>
        <v>6.6</v>
      </c>
      <c r="BC1163" s="22">
        <f t="shared" si="3016"/>
        <v>1.84</v>
      </c>
      <c r="BD1163" s="22">
        <f t="shared" si="3016"/>
        <v>1.84</v>
      </c>
      <c r="BE1163" s="22">
        <f t="shared" si="3016"/>
        <v>0</v>
      </c>
      <c r="BF1163" s="22">
        <f>SUM(BF1164:BF1169)</f>
        <v>0</v>
      </c>
      <c r="BG1163" s="22">
        <f t="shared" si="3016"/>
        <v>0</v>
      </c>
      <c r="BH1163" s="33">
        <v>0</v>
      </c>
      <c r="BI1163" s="33">
        <v>0</v>
      </c>
      <c r="BJ1163" s="4">
        <f>SUM(BJ1164:BJ1169)</f>
        <v>0</v>
      </c>
      <c r="BK1163" s="4">
        <f>SUM(BK1164:BK1169)</f>
        <v>0</v>
      </c>
      <c r="BL1163" s="4">
        <f>SUM(BL1164:BL1169)</f>
        <v>0</v>
      </c>
      <c r="BM1163" s="4">
        <f>SUM(BM1164:BM1169)</f>
        <v>0</v>
      </c>
      <c r="BN1163" s="4">
        <f>SUM(BN1164:BN1169)</f>
        <v>41066.6</v>
      </c>
      <c r="BO1163" s="103"/>
      <c r="BP1163">
        <f t="shared" ref="BP1163:CU1163" si="3017">IF($C1163&lt;&gt;"",IF(D1163&gt;0,1,0),0)</f>
        <v>0</v>
      </c>
      <c r="BQ1163">
        <f t="shared" si="3017"/>
        <v>0</v>
      </c>
      <c r="BR1163">
        <f t="shared" si="3017"/>
        <v>0</v>
      </c>
      <c r="BS1163">
        <f t="shared" si="3017"/>
        <v>0</v>
      </c>
      <c r="BT1163">
        <f t="shared" si="3017"/>
        <v>0</v>
      </c>
      <c r="BU1163">
        <f t="shared" si="3017"/>
        <v>0</v>
      </c>
      <c r="BV1163">
        <f t="shared" si="3017"/>
        <v>0</v>
      </c>
      <c r="BW1163">
        <f t="shared" si="3017"/>
        <v>0</v>
      </c>
      <c r="BX1163">
        <f t="shared" si="3017"/>
        <v>0</v>
      </c>
      <c r="BY1163">
        <f t="shared" si="3017"/>
        <v>0</v>
      </c>
      <c r="BZ1163">
        <f t="shared" si="3017"/>
        <v>0</v>
      </c>
      <c r="CA1163">
        <f t="shared" si="3017"/>
        <v>0</v>
      </c>
      <c r="CB1163">
        <f t="shared" si="3017"/>
        <v>0</v>
      </c>
      <c r="CC1163">
        <f t="shared" si="3017"/>
        <v>0</v>
      </c>
      <c r="CD1163">
        <f t="shared" si="3017"/>
        <v>0</v>
      </c>
      <c r="CE1163">
        <f t="shared" si="3017"/>
        <v>0</v>
      </c>
      <c r="CF1163">
        <f t="shared" si="3017"/>
        <v>0</v>
      </c>
      <c r="CG1163">
        <f t="shared" si="3017"/>
        <v>0</v>
      </c>
      <c r="CH1163">
        <f t="shared" si="3017"/>
        <v>0</v>
      </c>
      <c r="CI1163">
        <f t="shared" si="3017"/>
        <v>0</v>
      </c>
      <c r="CJ1163">
        <f t="shared" si="3017"/>
        <v>0</v>
      </c>
      <c r="CK1163">
        <f t="shared" si="3017"/>
        <v>0</v>
      </c>
      <c r="CL1163">
        <f t="shared" si="3017"/>
        <v>0</v>
      </c>
      <c r="CM1163">
        <f t="shared" si="3017"/>
        <v>0</v>
      </c>
      <c r="CN1163">
        <f t="shared" si="3017"/>
        <v>0</v>
      </c>
      <c r="CO1163">
        <f t="shared" si="3017"/>
        <v>0</v>
      </c>
      <c r="CP1163">
        <f t="shared" si="3017"/>
        <v>0</v>
      </c>
      <c r="CQ1163">
        <f t="shared" si="3017"/>
        <v>0</v>
      </c>
      <c r="CR1163">
        <f t="shared" si="3017"/>
        <v>0</v>
      </c>
      <c r="CS1163">
        <f t="shared" si="3017"/>
        <v>0</v>
      </c>
      <c r="CT1163">
        <f t="shared" si="3017"/>
        <v>0</v>
      </c>
      <c r="CU1163">
        <f t="shared" si="3017"/>
        <v>1</v>
      </c>
      <c r="CV1163">
        <f t="shared" ref="CV1163:DZ1163" si="3018">IF($C1163&lt;&gt;"",IF(AJ1163&gt;0,1,0),0)</f>
        <v>1</v>
      </c>
      <c r="CW1163">
        <f t="shared" si="3018"/>
        <v>1</v>
      </c>
      <c r="CX1163">
        <f t="shared" si="3018"/>
        <v>1</v>
      </c>
      <c r="CY1163">
        <f t="shared" si="3018"/>
        <v>1</v>
      </c>
      <c r="CZ1163">
        <f t="shared" si="3018"/>
        <v>1</v>
      </c>
      <c r="DA1163">
        <f t="shared" si="3018"/>
        <v>1</v>
      </c>
      <c r="DB1163">
        <f t="shared" si="3018"/>
        <v>1</v>
      </c>
      <c r="DC1163">
        <f t="shared" si="3018"/>
        <v>1</v>
      </c>
      <c r="DD1163">
        <f t="shared" si="3018"/>
        <v>1</v>
      </c>
      <c r="DE1163">
        <f t="shared" si="3018"/>
        <v>1</v>
      </c>
      <c r="DF1163">
        <f t="shared" si="3018"/>
        <v>1</v>
      </c>
      <c r="DG1163">
        <f t="shared" si="3018"/>
        <v>1</v>
      </c>
      <c r="DH1163">
        <f t="shared" si="3018"/>
        <v>1</v>
      </c>
      <c r="DI1163">
        <f t="shared" si="3018"/>
        <v>1</v>
      </c>
      <c r="DJ1163">
        <f t="shared" si="3018"/>
        <v>1</v>
      </c>
      <c r="DK1163">
        <f t="shared" si="3018"/>
        <v>1</v>
      </c>
      <c r="DL1163">
        <f t="shared" si="3018"/>
        <v>1</v>
      </c>
      <c r="DM1163">
        <f t="shared" si="3018"/>
        <v>1</v>
      </c>
      <c r="DN1163">
        <f t="shared" si="3018"/>
        <v>1</v>
      </c>
      <c r="DO1163">
        <f t="shared" si="3018"/>
        <v>1</v>
      </c>
      <c r="DP1163">
        <f t="shared" si="3018"/>
        <v>1</v>
      </c>
      <c r="DQ1163">
        <f t="shared" si="3018"/>
        <v>0</v>
      </c>
      <c r="DR1163">
        <f t="shared" si="3018"/>
        <v>0</v>
      </c>
      <c r="DS1163">
        <f t="shared" si="3018"/>
        <v>0</v>
      </c>
      <c r="DT1163">
        <f t="shared" si="3018"/>
        <v>0</v>
      </c>
      <c r="DU1163">
        <f t="shared" si="3018"/>
        <v>0</v>
      </c>
      <c r="DV1163">
        <f t="shared" si="3018"/>
        <v>0</v>
      </c>
      <c r="DW1163">
        <f t="shared" si="3018"/>
        <v>0</v>
      </c>
      <c r="DX1163">
        <f t="shared" si="3018"/>
        <v>0</v>
      </c>
      <c r="DY1163">
        <f t="shared" si="3018"/>
        <v>0</v>
      </c>
      <c r="DZ1163">
        <f t="shared" si="3018"/>
        <v>1</v>
      </c>
    </row>
    <row r="1164" spans="1:130">
      <c r="A1164" s="106"/>
      <c r="B1164" s="19" t="s">
        <v>2</v>
      </c>
      <c r="C1164" s="99"/>
      <c r="D1164" s="34">
        <v>0</v>
      </c>
      <c r="E1164" s="34">
        <v>0</v>
      </c>
      <c r="F1164" s="34">
        <v>0</v>
      </c>
      <c r="G1164" s="34">
        <v>0</v>
      </c>
      <c r="H1164" s="34">
        <v>0</v>
      </c>
      <c r="I1164" s="34">
        <v>0</v>
      </c>
      <c r="J1164" s="34">
        <v>0</v>
      </c>
      <c r="K1164" s="34">
        <v>0</v>
      </c>
      <c r="L1164" s="34">
        <v>0</v>
      </c>
      <c r="M1164" s="34">
        <v>0</v>
      </c>
      <c r="N1164" s="34">
        <v>0</v>
      </c>
      <c r="O1164" s="34">
        <v>0</v>
      </c>
      <c r="P1164" s="34">
        <v>0</v>
      </c>
      <c r="Q1164" s="34">
        <v>0</v>
      </c>
      <c r="R1164" s="34">
        <v>0</v>
      </c>
      <c r="S1164" s="34">
        <v>0</v>
      </c>
      <c r="T1164" s="34">
        <v>0</v>
      </c>
      <c r="U1164" s="34">
        <v>0</v>
      </c>
      <c r="V1164" s="34">
        <v>0</v>
      </c>
      <c r="W1164" s="34">
        <v>0</v>
      </c>
      <c r="X1164" s="34">
        <v>0</v>
      </c>
      <c r="Y1164" s="34">
        <v>0</v>
      </c>
      <c r="Z1164" s="34">
        <v>0</v>
      </c>
      <c r="AA1164" s="34">
        <v>0</v>
      </c>
      <c r="AB1164" s="34">
        <v>0</v>
      </c>
      <c r="AC1164" s="34">
        <v>0</v>
      </c>
      <c r="AD1164" s="34">
        <v>0</v>
      </c>
      <c r="AE1164" s="34">
        <v>0</v>
      </c>
      <c r="AF1164" s="34">
        <v>0</v>
      </c>
      <c r="AG1164" s="34">
        <v>0</v>
      </c>
      <c r="AH1164" s="34">
        <v>0</v>
      </c>
      <c r="AI1164" s="34">
        <v>0</v>
      </c>
      <c r="AJ1164" s="41" t="s">
        <v>16</v>
      </c>
      <c r="AK1164" s="18">
        <v>15000</v>
      </c>
      <c r="AL1164" s="18">
        <v>7100</v>
      </c>
      <c r="AM1164" s="18">
        <v>6421</v>
      </c>
      <c r="AN1164" s="18">
        <v>40160</v>
      </c>
      <c r="AO1164" s="41" t="s">
        <v>16</v>
      </c>
      <c r="AP1164" s="41" t="s">
        <v>16</v>
      </c>
      <c r="AQ1164" s="18">
        <v>8113</v>
      </c>
      <c r="AR1164" s="41" t="s">
        <v>16</v>
      </c>
      <c r="AS1164" s="22"/>
      <c r="AT1164" s="22"/>
      <c r="AU1164" s="22"/>
      <c r="AV1164" s="22"/>
      <c r="AW1164" s="22"/>
      <c r="AX1164" s="18">
        <v>0</v>
      </c>
      <c r="AY1164" s="18">
        <v>0</v>
      </c>
      <c r="AZ1164" s="18">
        <v>0</v>
      </c>
      <c r="BA1164" s="18">
        <v>0</v>
      </c>
      <c r="BB1164" s="18">
        <v>0</v>
      </c>
      <c r="BC1164" s="18">
        <v>0</v>
      </c>
      <c r="BD1164" s="18">
        <v>0</v>
      </c>
      <c r="BE1164" s="18">
        <v>0</v>
      </c>
      <c r="BF1164" s="18">
        <v>0</v>
      </c>
      <c r="BG1164" s="18">
        <v>0</v>
      </c>
      <c r="BH1164" s="18">
        <v>0</v>
      </c>
      <c r="BI1164" s="18">
        <v>0</v>
      </c>
      <c r="BJ1164" s="118">
        <v>0</v>
      </c>
      <c r="BK1164" s="118">
        <v>0</v>
      </c>
      <c r="BL1164" s="118">
        <v>0</v>
      </c>
      <c r="BM1164" s="118">
        <v>0</v>
      </c>
      <c r="BN1164" s="118">
        <v>0</v>
      </c>
      <c r="BO1164" s="103"/>
      <c r="BP1164">
        <f t="shared" ref="BP1164:BY1170" si="3019">IF($C1164&lt;&gt;"",IF(D1164&gt;0,1,0),0)</f>
        <v>0</v>
      </c>
      <c r="BQ1164">
        <f t="shared" si="3019"/>
        <v>0</v>
      </c>
      <c r="BR1164">
        <f t="shared" si="3019"/>
        <v>0</v>
      </c>
      <c r="BS1164">
        <f t="shared" si="3019"/>
        <v>0</v>
      </c>
      <c r="BT1164">
        <f t="shared" si="3019"/>
        <v>0</v>
      </c>
      <c r="BU1164">
        <f t="shared" si="3019"/>
        <v>0</v>
      </c>
      <c r="BV1164">
        <f t="shared" si="3019"/>
        <v>0</v>
      </c>
      <c r="BW1164">
        <f t="shared" si="3019"/>
        <v>0</v>
      </c>
      <c r="BX1164">
        <f t="shared" si="3019"/>
        <v>0</v>
      </c>
      <c r="BY1164">
        <f t="shared" si="3019"/>
        <v>0</v>
      </c>
      <c r="BZ1164">
        <f t="shared" ref="BZ1164:CI1170" si="3020">IF($C1164&lt;&gt;"",IF(N1164&gt;0,1,0),0)</f>
        <v>0</v>
      </c>
      <c r="CA1164">
        <f t="shared" si="3020"/>
        <v>0</v>
      </c>
      <c r="CB1164">
        <f t="shared" si="3020"/>
        <v>0</v>
      </c>
      <c r="CC1164">
        <f t="shared" si="3020"/>
        <v>0</v>
      </c>
      <c r="CD1164">
        <f t="shared" si="3020"/>
        <v>0</v>
      </c>
      <c r="CE1164">
        <f t="shared" si="3020"/>
        <v>0</v>
      </c>
      <c r="CF1164">
        <f t="shared" si="3020"/>
        <v>0</v>
      </c>
      <c r="CG1164">
        <f t="shared" si="3020"/>
        <v>0</v>
      </c>
      <c r="CH1164">
        <f t="shared" si="3020"/>
        <v>0</v>
      </c>
      <c r="CI1164">
        <f t="shared" si="3020"/>
        <v>0</v>
      </c>
      <c r="CJ1164">
        <f t="shared" ref="CJ1164:CS1170" si="3021">IF($C1164&lt;&gt;"",IF(X1164&gt;0,1,0),0)</f>
        <v>0</v>
      </c>
      <c r="CK1164">
        <f t="shared" si="3021"/>
        <v>0</v>
      </c>
      <c r="CL1164">
        <f t="shared" si="3021"/>
        <v>0</v>
      </c>
      <c r="CM1164">
        <f t="shared" si="3021"/>
        <v>0</v>
      </c>
      <c r="CN1164">
        <f t="shared" si="3021"/>
        <v>0</v>
      </c>
      <c r="CO1164">
        <f t="shared" si="3021"/>
        <v>0</v>
      </c>
      <c r="CP1164">
        <f t="shared" si="3021"/>
        <v>0</v>
      </c>
      <c r="CQ1164">
        <f t="shared" si="3021"/>
        <v>0</v>
      </c>
      <c r="CR1164">
        <f t="shared" si="3021"/>
        <v>0</v>
      </c>
      <c r="CS1164">
        <f t="shared" si="3021"/>
        <v>0</v>
      </c>
      <c r="CT1164">
        <f t="shared" ref="CT1164:DC1170" si="3022">IF($C1164&lt;&gt;"",IF(AH1164&gt;0,1,0),0)</f>
        <v>0</v>
      </c>
      <c r="CU1164">
        <f t="shared" si="3022"/>
        <v>0</v>
      </c>
      <c r="CV1164">
        <f t="shared" si="3022"/>
        <v>0</v>
      </c>
      <c r="CW1164">
        <f t="shared" si="3022"/>
        <v>0</v>
      </c>
      <c r="CX1164">
        <f t="shared" si="3022"/>
        <v>0</v>
      </c>
      <c r="CY1164">
        <f t="shared" si="3022"/>
        <v>0</v>
      </c>
      <c r="CZ1164">
        <f t="shared" si="3022"/>
        <v>0</v>
      </c>
      <c r="DA1164">
        <f t="shared" si="3022"/>
        <v>0</v>
      </c>
      <c r="DB1164">
        <f t="shared" si="3022"/>
        <v>0</v>
      </c>
      <c r="DC1164">
        <f t="shared" si="3022"/>
        <v>0</v>
      </c>
      <c r="DD1164">
        <f t="shared" ref="DD1164:DM1170" si="3023">IF($C1164&lt;&gt;"",IF(AR1164&gt;0,1,0),0)</f>
        <v>0</v>
      </c>
      <c r="DE1164">
        <f t="shared" si="3023"/>
        <v>0</v>
      </c>
      <c r="DF1164">
        <f t="shared" si="3023"/>
        <v>0</v>
      </c>
      <c r="DG1164">
        <f t="shared" si="3023"/>
        <v>0</v>
      </c>
      <c r="DH1164">
        <f t="shared" si="3023"/>
        <v>0</v>
      </c>
      <c r="DI1164">
        <f t="shared" si="3023"/>
        <v>0</v>
      </c>
      <c r="DJ1164">
        <f t="shared" si="3023"/>
        <v>0</v>
      </c>
      <c r="DK1164">
        <f t="shared" si="3023"/>
        <v>0</v>
      </c>
      <c r="DL1164">
        <f t="shared" si="3023"/>
        <v>0</v>
      </c>
      <c r="DM1164">
        <f t="shared" si="3023"/>
        <v>0</v>
      </c>
      <c r="DN1164">
        <f t="shared" ref="DN1164:DW1170" si="3024">IF($C1164&lt;&gt;"",IF(BB1164&gt;0,1,0),0)</f>
        <v>0</v>
      </c>
      <c r="DO1164">
        <f t="shared" si="3024"/>
        <v>0</v>
      </c>
      <c r="DP1164">
        <f t="shared" si="3024"/>
        <v>0</v>
      </c>
      <c r="DQ1164">
        <f t="shared" si="3024"/>
        <v>0</v>
      </c>
      <c r="DR1164">
        <f t="shared" si="3024"/>
        <v>0</v>
      </c>
      <c r="DS1164">
        <f t="shared" si="3024"/>
        <v>0</v>
      </c>
      <c r="DT1164">
        <f t="shared" si="3024"/>
        <v>0</v>
      </c>
      <c r="DU1164">
        <f t="shared" si="3024"/>
        <v>0</v>
      </c>
      <c r="DV1164">
        <f t="shared" si="3024"/>
        <v>0</v>
      </c>
      <c r="DW1164">
        <f t="shared" si="3024"/>
        <v>0</v>
      </c>
      <c r="DX1164">
        <f t="shared" ref="DX1164:DZ1169" si="3025">IF($C1164&lt;&gt;"",IF(BL1163&gt;0,1,0),0)</f>
        <v>0</v>
      </c>
      <c r="DY1164">
        <f t="shared" si="3025"/>
        <v>0</v>
      </c>
      <c r="DZ1164">
        <f t="shared" si="3025"/>
        <v>0</v>
      </c>
    </row>
    <row r="1165" spans="1:130" ht="15.75">
      <c r="A1165" s="106" t="str">
        <f>IF(LEFT(B1166,1)&lt;&gt;"",IF(LEFT(B1166,1)&lt;&gt;" ",COUNT($A$66:A1162)+1,""),"")</f>
        <v/>
      </c>
      <c r="B1165" s="59" t="s">
        <v>3</v>
      </c>
      <c r="C1165" s="99"/>
      <c r="D1165" s="34"/>
      <c r="E1165" s="34"/>
      <c r="F1165" s="34"/>
      <c r="G1165" s="34"/>
      <c r="H1165" s="34"/>
      <c r="I1165" s="34"/>
      <c r="J1165" s="34"/>
      <c r="K1165" s="34"/>
      <c r="L1165" s="34"/>
      <c r="M1165" s="34"/>
      <c r="N1165" s="34"/>
      <c r="O1165" s="34"/>
      <c r="P1165" s="34"/>
      <c r="Q1165" s="34"/>
      <c r="R1165" s="34"/>
      <c r="S1165" s="34"/>
      <c r="T1165" s="34"/>
      <c r="U1165" s="34"/>
      <c r="V1165" s="34"/>
      <c r="W1165" s="34"/>
      <c r="X1165" s="34"/>
      <c r="Y1165" s="34"/>
      <c r="Z1165" s="34"/>
      <c r="AA1165" s="34"/>
      <c r="AB1165" s="34"/>
      <c r="AC1165" s="34"/>
      <c r="AD1165" s="34"/>
      <c r="AE1165" s="34"/>
      <c r="AF1165" s="34"/>
      <c r="AG1165" s="34"/>
      <c r="AH1165" s="34">
        <v>0</v>
      </c>
      <c r="AI1165" s="34">
        <v>0</v>
      </c>
      <c r="AJ1165" s="34">
        <v>710.21199999999999</v>
      </c>
      <c r="AK1165" s="41" t="s">
        <v>16</v>
      </c>
      <c r="AL1165" s="41" t="s">
        <v>16</v>
      </c>
      <c r="AM1165" s="34">
        <v>1717</v>
      </c>
      <c r="AN1165" s="41" t="s">
        <v>16</v>
      </c>
      <c r="AO1165" s="34">
        <v>11233.432000000001</v>
      </c>
      <c r="AP1165" s="34">
        <v>11482.584999999999</v>
      </c>
      <c r="AQ1165" s="34">
        <v>21858.207000000002</v>
      </c>
      <c r="AR1165" s="34">
        <v>16065.448486800002</v>
      </c>
      <c r="AS1165" s="34">
        <v>12680.824449899999</v>
      </c>
      <c r="AT1165" s="34">
        <v>10977.117248500001</v>
      </c>
      <c r="AU1165" s="34">
        <v>9951.6111756999999</v>
      </c>
      <c r="AV1165" s="34">
        <v>6601.9038293999993</v>
      </c>
      <c r="AW1165" s="34">
        <v>4895.9889999999996</v>
      </c>
      <c r="AX1165" s="34">
        <v>1482.5350000000001</v>
      </c>
      <c r="AY1165" s="34">
        <v>644.85</v>
      </c>
      <c r="AZ1165" s="34">
        <v>756.3</v>
      </c>
      <c r="BA1165" s="34">
        <v>427.08</v>
      </c>
      <c r="BB1165" s="34">
        <v>6.6</v>
      </c>
      <c r="BC1165" s="34">
        <v>1.84</v>
      </c>
      <c r="BD1165" s="34">
        <v>1.84</v>
      </c>
      <c r="BE1165" s="43">
        <v>0</v>
      </c>
      <c r="BF1165" s="34">
        <v>0</v>
      </c>
      <c r="BG1165" s="34">
        <v>0</v>
      </c>
      <c r="BH1165" s="34">
        <v>0</v>
      </c>
      <c r="BI1165" s="34">
        <v>0</v>
      </c>
      <c r="BJ1165" s="118">
        <v>0</v>
      </c>
      <c r="BK1165" s="118">
        <v>0</v>
      </c>
      <c r="BL1165" s="118">
        <v>0</v>
      </c>
      <c r="BM1165" s="118">
        <v>0</v>
      </c>
      <c r="BN1165" s="2"/>
      <c r="BO1165" s="103"/>
      <c r="BP1165">
        <f t="shared" si="3019"/>
        <v>0</v>
      </c>
      <c r="BQ1165">
        <f t="shared" si="3019"/>
        <v>0</v>
      </c>
      <c r="BR1165">
        <f t="shared" si="3019"/>
        <v>0</v>
      </c>
      <c r="BS1165">
        <f t="shared" si="3019"/>
        <v>0</v>
      </c>
      <c r="BT1165">
        <f t="shared" si="3019"/>
        <v>0</v>
      </c>
      <c r="BU1165">
        <f t="shared" si="3019"/>
        <v>0</v>
      </c>
      <c r="BV1165">
        <f t="shared" si="3019"/>
        <v>0</v>
      </c>
      <c r="BW1165">
        <f t="shared" si="3019"/>
        <v>0</v>
      </c>
      <c r="BX1165">
        <f t="shared" si="3019"/>
        <v>0</v>
      </c>
      <c r="BY1165">
        <f t="shared" si="3019"/>
        <v>0</v>
      </c>
      <c r="BZ1165">
        <f t="shared" si="3020"/>
        <v>0</v>
      </c>
      <c r="CA1165">
        <f t="shared" si="3020"/>
        <v>0</v>
      </c>
      <c r="CB1165">
        <f t="shared" si="3020"/>
        <v>0</v>
      </c>
      <c r="CC1165">
        <f t="shared" si="3020"/>
        <v>0</v>
      </c>
      <c r="CD1165">
        <f t="shared" si="3020"/>
        <v>0</v>
      </c>
      <c r="CE1165">
        <f t="shared" si="3020"/>
        <v>0</v>
      </c>
      <c r="CF1165">
        <f t="shared" si="3020"/>
        <v>0</v>
      </c>
      <c r="CG1165">
        <f t="shared" si="3020"/>
        <v>0</v>
      </c>
      <c r="CH1165">
        <f t="shared" si="3020"/>
        <v>0</v>
      </c>
      <c r="CI1165">
        <f t="shared" si="3020"/>
        <v>0</v>
      </c>
      <c r="CJ1165">
        <f t="shared" si="3021"/>
        <v>0</v>
      </c>
      <c r="CK1165">
        <f t="shared" si="3021"/>
        <v>0</v>
      </c>
      <c r="CL1165">
        <f t="shared" si="3021"/>
        <v>0</v>
      </c>
      <c r="CM1165">
        <f t="shared" si="3021"/>
        <v>0</v>
      </c>
      <c r="CN1165">
        <f t="shared" si="3021"/>
        <v>0</v>
      </c>
      <c r="CO1165">
        <f t="shared" si="3021"/>
        <v>0</v>
      </c>
      <c r="CP1165">
        <f t="shared" si="3021"/>
        <v>0</v>
      </c>
      <c r="CQ1165">
        <f t="shared" si="3021"/>
        <v>0</v>
      </c>
      <c r="CR1165">
        <f t="shared" si="3021"/>
        <v>0</v>
      </c>
      <c r="CS1165">
        <f t="shared" si="3021"/>
        <v>0</v>
      </c>
      <c r="CT1165">
        <f t="shared" si="3022"/>
        <v>0</v>
      </c>
      <c r="CU1165">
        <f t="shared" si="3022"/>
        <v>0</v>
      </c>
      <c r="CV1165">
        <f t="shared" si="3022"/>
        <v>0</v>
      </c>
      <c r="CW1165">
        <f t="shared" si="3022"/>
        <v>0</v>
      </c>
      <c r="CX1165">
        <f t="shared" si="3022"/>
        <v>0</v>
      </c>
      <c r="CY1165">
        <f t="shared" si="3022"/>
        <v>0</v>
      </c>
      <c r="CZ1165">
        <f t="shared" si="3022"/>
        <v>0</v>
      </c>
      <c r="DA1165">
        <f t="shared" si="3022"/>
        <v>0</v>
      </c>
      <c r="DB1165">
        <f t="shared" si="3022"/>
        <v>0</v>
      </c>
      <c r="DC1165">
        <f t="shared" si="3022"/>
        <v>0</v>
      </c>
      <c r="DD1165">
        <f t="shared" si="3023"/>
        <v>0</v>
      </c>
      <c r="DE1165">
        <f t="shared" si="3023"/>
        <v>0</v>
      </c>
      <c r="DF1165">
        <f t="shared" si="3023"/>
        <v>0</v>
      </c>
      <c r="DG1165">
        <f t="shared" si="3023"/>
        <v>0</v>
      </c>
      <c r="DH1165">
        <f t="shared" si="3023"/>
        <v>0</v>
      </c>
      <c r="DI1165">
        <f t="shared" si="3023"/>
        <v>0</v>
      </c>
      <c r="DJ1165">
        <f t="shared" si="3023"/>
        <v>0</v>
      </c>
      <c r="DK1165">
        <f t="shared" si="3023"/>
        <v>0</v>
      </c>
      <c r="DL1165">
        <f t="shared" si="3023"/>
        <v>0</v>
      </c>
      <c r="DM1165">
        <f t="shared" si="3023"/>
        <v>0</v>
      </c>
      <c r="DN1165">
        <f t="shared" si="3024"/>
        <v>0</v>
      </c>
      <c r="DO1165">
        <f t="shared" si="3024"/>
        <v>0</v>
      </c>
      <c r="DP1165">
        <f t="shared" si="3024"/>
        <v>0</v>
      </c>
      <c r="DQ1165">
        <f t="shared" si="3024"/>
        <v>0</v>
      </c>
      <c r="DR1165">
        <f t="shared" si="3024"/>
        <v>0</v>
      </c>
      <c r="DS1165">
        <f t="shared" si="3024"/>
        <v>0</v>
      </c>
      <c r="DT1165">
        <f t="shared" si="3024"/>
        <v>0</v>
      </c>
      <c r="DU1165">
        <f t="shared" si="3024"/>
        <v>0</v>
      </c>
      <c r="DV1165">
        <f t="shared" si="3024"/>
        <v>0</v>
      </c>
      <c r="DW1165">
        <f t="shared" si="3024"/>
        <v>0</v>
      </c>
      <c r="DX1165">
        <f t="shared" si="3025"/>
        <v>0</v>
      </c>
      <c r="DY1165">
        <f t="shared" si="3025"/>
        <v>0</v>
      </c>
      <c r="DZ1165">
        <f t="shared" si="3025"/>
        <v>0</v>
      </c>
    </row>
    <row r="1166" spans="1:130" ht="15.75">
      <c r="A1166" s="106"/>
      <c r="B1166" s="19" t="s">
        <v>18</v>
      </c>
      <c r="C1166" s="98"/>
      <c r="D1166" s="18">
        <v>0</v>
      </c>
      <c r="E1166" s="18">
        <v>0</v>
      </c>
      <c r="F1166" s="18">
        <v>0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18">
        <v>0</v>
      </c>
      <c r="N1166" s="18">
        <v>0</v>
      </c>
      <c r="O1166" s="18">
        <v>0</v>
      </c>
      <c r="P1166" s="18">
        <v>0</v>
      </c>
      <c r="Q1166" s="18">
        <v>0</v>
      </c>
      <c r="R1166" s="18">
        <v>0</v>
      </c>
      <c r="S1166" s="18">
        <v>0</v>
      </c>
      <c r="T1166" s="18">
        <v>0</v>
      </c>
      <c r="U1166" s="18">
        <v>0</v>
      </c>
      <c r="V1166" s="18">
        <v>0</v>
      </c>
      <c r="W1166" s="18">
        <v>0</v>
      </c>
      <c r="X1166" s="18">
        <v>0</v>
      </c>
      <c r="Y1166" s="18">
        <v>0</v>
      </c>
      <c r="Z1166" s="18">
        <v>0</v>
      </c>
      <c r="AA1166" s="18">
        <v>0</v>
      </c>
      <c r="AB1166" s="18">
        <v>0</v>
      </c>
      <c r="AC1166" s="18">
        <v>0</v>
      </c>
      <c r="AD1166" s="18">
        <v>0</v>
      </c>
      <c r="AE1166" s="18">
        <v>0</v>
      </c>
      <c r="AF1166" s="18">
        <v>0</v>
      </c>
      <c r="AG1166" s="18">
        <v>0</v>
      </c>
      <c r="AH1166" s="41" t="s">
        <v>16</v>
      </c>
      <c r="AI1166" s="18">
        <v>22244.932941576295</v>
      </c>
      <c r="AJ1166" s="18">
        <v>23284.883556594988</v>
      </c>
      <c r="AK1166" s="18">
        <v>24257.027445082829</v>
      </c>
      <c r="AL1166" s="18">
        <v>25609.356725146197</v>
      </c>
      <c r="AM1166" s="18">
        <v>27370</v>
      </c>
      <c r="AN1166" s="18">
        <v>29087</v>
      </c>
      <c r="AO1166" s="18">
        <v>30500</v>
      </c>
      <c r="AP1166" s="18">
        <v>362</v>
      </c>
      <c r="AQ1166" s="18">
        <v>543</v>
      </c>
      <c r="AR1166" s="18">
        <v>0</v>
      </c>
      <c r="AS1166" s="18">
        <v>0</v>
      </c>
      <c r="AT1166" s="18">
        <v>0</v>
      </c>
      <c r="AU1166" s="18">
        <v>0</v>
      </c>
      <c r="AV1166" s="18">
        <v>0</v>
      </c>
      <c r="AW1166" s="18">
        <v>0</v>
      </c>
      <c r="AX1166" s="18">
        <v>0</v>
      </c>
      <c r="AY1166" s="18">
        <v>0</v>
      </c>
      <c r="AZ1166" s="18">
        <v>0</v>
      </c>
      <c r="BA1166" s="18">
        <v>0</v>
      </c>
      <c r="BB1166" s="18">
        <v>0</v>
      </c>
      <c r="BC1166" s="18">
        <v>0</v>
      </c>
      <c r="BD1166" s="18">
        <v>0</v>
      </c>
      <c r="BE1166" s="25">
        <v>0</v>
      </c>
      <c r="BF1166" s="18">
        <v>0</v>
      </c>
      <c r="BG1166" s="18">
        <v>0</v>
      </c>
      <c r="BH1166" s="18">
        <v>0</v>
      </c>
      <c r="BI1166" s="18">
        <v>0</v>
      </c>
      <c r="BJ1166" s="118">
        <v>0</v>
      </c>
      <c r="BK1166" s="118">
        <v>0</v>
      </c>
      <c r="BL1166" s="118">
        <v>0</v>
      </c>
      <c r="BM1166" s="118">
        <v>0</v>
      </c>
      <c r="BN1166" s="2"/>
      <c r="BO1166" s="103"/>
      <c r="BP1166">
        <f t="shared" si="3019"/>
        <v>0</v>
      </c>
      <c r="BQ1166">
        <f t="shared" si="3019"/>
        <v>0</v>
      </c>
      <c r="BR1166">
        <f t="shared" si="3019"/>
        <v>0</v>
      </c>
      <c r="BS1166">
        <f t="shared" si="3019"/>
        <v>0</v>
      </c>
      <c r="BT1166">
        <f t="shared" si="3019"/>
        <v>0</v>
      </c>
      <c r="BU1166">
        <f t="shared" si="3019"/>
        <v>0</v>
      </c>
      <c r="BV1166">
        <f t="shared" si="3019"/>
        <v>0</v>
      </c>
      <c r="BW1166">
        <f t="shared" si="3019"/>
        <v>0</v>
      </c>
      <c r="BX1166">
        <f t="shared" si="3019"/>
        <v>0</v>
      </c>
      <c r="BY1166">
        <f t="shared" si="3019"/>
        <v>0</v>
      </c>
      <c r="BZ1166">
        <f t="shared" si="3020"/>
        <v>0</v>
      </c>
      <c r="CA1166">
        <f t="shared" si="3020"/>
        <v>0</v>
      </c>
      <c r="CB1166">
        <f t="shared" si="3020"/>
        <v>0</v>
      </c>
      <c r="CC1166">
        <f t="shared" si="3020"/>
        <v>0</v>
      </c>
      <c r="CD1166">
        <f t="shared" si="3020"/>
        <v>0</v>
      </c>
      <c r="CE1166">
        <f t="shared" si="3020"/>
        <v>0</v>
      </c>
      <c r="CF1166">
        <f t="shared" si="3020"/>
        <v>0</v>
      </c>
      <c r="CG1166">
        <f t="shared" si="3020"/>
        <v>0</v>
      </c>
      <c r="CH1166">
        <f t="shared" si="3020"/>
        <v>0</v>
      </c>
      <c r="CI1166">
        <f t="shared" si="3020"/>
        <v>0</v>
      </c>
      <c r="CJ1166">
        <f t="shared" si="3021"/>
        <v>0</v>
      </c>
      <c r="CK1166">
        <f t="shared" si="3021"/>
        <v>0</v>
      </c>
      <c r="CL1166">
        <f t="shared" si="3021"/>
        <v>0</v>
      </c>
      <c r="CM1166">
        <f t="shared" si="3021"/>
        <v>0</v>
      </c>
      <c r="CN1166">
        <f t="shared" si="3021"/>
        <v>0</v>
      </c>
      <c r="CO1166">
        <f t="shared" si="3021"/>
        <v>0</v>
      </c>
      <c r="CP1166">
        <f t="shared" si="3021"/>
        <v>0</v>
      </c>
      <c r="CQ1166">
        <f t="shared" si="3021"/>
        <v>0</v>
      </c>
      <c r="CR1166">
        <f t="shared" si="3021"/>
        <v>0</v>
      </c>
      <c r="CS1166">
        <f t="shared" si="3021"/>
        <v>0</v>
      </c>
      <c r="CT1166">
        <f t="shared" si="3022"/>
        <v>0</v>
      </c>
      <c r="CU1166">
        <f t="shared" si="3022"/>
        <v>0</v>
      </c>
      <c r="CV1166">
        <f t="shared" si="3022"/>
        <v>0</v>
      </c>
      <c r="CW1166">
        <f t="shared" si="3022"/>
        <v>0</v>
      </c>
      <c r="CX1166">
        <f t="shared" si="3022"/>
        <v>0</v>
      </c>
      <c r="CY1166">
        <f t="shared" si="3022"/>
        <v>0</v>
      </c>
      <c r="CZ1166">
        <f t="shared" si="3022"/>
        <v>0</v>
      </c>
      <c r="DA1166">
        <f t="shared" si="3022"/>
        <v>0</v>
      </c>
      <c r="DB1166">
        <f t="shared" si="3022"/>
        <v>0</v>
      </c>
      <c r="DC1166">
        <f t="shared" si="3022"/>
        <v>0</v>
      </c>
      <c r="DD1166">
        <f t="shared" si="3023"/>
        <v>0</v>
      </c>
      <c r="DE1166">
        <f t="shared" si="3023"/>
        <v>0</v>
      </c>
      <c r="DF1166">
        <f t="shared" si="3023"/>
        <v>0</v>
      </c>
      <c r="DG1166">
        <f t="shared" si="3023"/>
        <v>0</v>
      </c>
      <c r="DH1166">
        <f t="shared" si="3023"/>
        <v>0</v>
      </c>
      <c r="DI1166">
        <f t="shared" si="3023"/>
        <v>0</v>
      </c>
      <c r="DJ1166">
        <f t="shared" si="3023"/>
        <v>0</v>
      </c>
      <c r="DK1166">
        <f t="shared" si="3023"/>
        <v>0</v>
      </c>
      <c r="DL1166">
        <f t="shared" si="3023"/>
        <v>0</v>
      </c>
      <c r="DM1166">
        <f t="shared" si="3023"/>
        <v>0</v>
      </c>
      <c r="DN1166">
        <f t="shared" si="3024"/>
        <v>0</v>
      </c>
      <c r="DO1166">
        <f t="shared" si="3024"/>
        <v>0</v>
      </c>
      <c r="DP1166">
        <f t="shared" si="3024"/>
        <v>0</v>
      </c>
      <c r="DQ1166">
        <f t="shared" si="3024"/>
        <v>0</v>
      </c>
      <c r="DR1166">
        <f t="shared" si="3024"/>
        <v>0</v>
      </c>
      <c r="DS1166">
        <f t="shared" si="3024"/>
        <v>0</v>
      </c>
      <c r="DT1166">
        <f t="shared" si="3024"/>
        <v>0</v>
      </c>
      <c r="DU1166">
        <f t="shared" si="3024"/>
        <v>0</v>
      </c>
      <c r="DV1166">
        <f t="shared" si="3024"/>
        <v>0</v>
      </c>
      <c r="DW1166">
        <f t="shared" si="3024"/>
        <v>0</v>
      </c>
      <c r="DX1166">
        <f t="shared" si="3025"/>
        <v>0</v>
      </c>
      <c r="DY1166">
        <f t="shared" si="3025"/>
        <v>0</v>
      </c>
      <c r="DZ1166">
        <f t="shared" si="3025"/>
        <v>0</v>
      </c>
    </row>
    <row r="1167" spans="1:130">
      <c r="A1167" s="106"/>
      <c r="B1167" s="55" t="s">
        <v>25</v>
      </c>
      <c r="C1167" s="96"/>
      <c r="D1167" s="18">
        <v>0</v>
      </c>
      <c r="E1167" s="18">
        <v>0</v>
      </c>
      <c r="F1167" s="18">
        <v>0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18">
        <v>0</v>
      </c>
      <c r="N1167" s="18">
        <v>0</v>
      </c>
      <c r="O1167" s="18">
        <v>0</v>
      </c>
      <c r="P1167" s="18">
        <v>0</v>
      </c>
      <c r="Q1167" s="18">
        <v>0</v>
      </c>
      <c r="R1167" s="18">
        <v>0</v>
      </c>
      <c r="S1167" s="18">
        <v>0</v>
      </c>
      <c r="T1167" s="18">
        <v>0</v>
      </c>
      <c r="U1167" s="18">
        <v>0</v>
      </c>
      <c r="V1167" s="18">
        <v>0</v>
      </c>
      <c r="W1167" s="18">
        <v>0</v>
      </c>
      <c r="X1167" s="18">
        <v>0</v>
      </c>
      <c r="Y1167" s="18">
        <v>0</v>
      </c>
      <c r="Z1167" s="18">
        <v>0</v>
      </c>
      <c r="AA1167" s="18">
        <v>0</v>
      </c>
      <c r="AB1167" s="18">
        <v>0</v>
      </c>
      <c r="AC1167" s="18">
        <v>0</v>
      </c>
      <c r="AD1167" s="18">
        <v>0</v>
      </c>
      <c r="AE1167" s="18">
        <v>0</v>
      </c>
      <c r="AF1167" s="18">
        <v>0</v>
      </c>
      <c r="AG1167" s="18">
        <v>0</v>
      </c>
      <c r="AH1167" s="18">
        <v>0</v>
      </c>
      <c r="AI1167" s="18">
        <v>0</v>
      </c>
      <c r="AJ1167" s="18">
        <v>0</v>
      </c>
      <c r="AK1167" s="18">
        <v>0</v>
      </c>
      <c r="AL1167" s="18">
        <v>0</v>
      </c>
      <c r="AM1167" s="18">
        <v>0</v>
      </c>
      <c r="AN1167" s="18">
        <v>0</v>
      </c>
      <c r="AO1167" s="18">
        <v>0</v>
      </c>
      <c r="AP1167" s="18">
        <v>29614</v>
      </c>
      <c r="AQ1167" s="18">
        <v>29377</v>
      </c>
      <c r="AR1167" s="18">
        <v>33250</v>
      </c>
      <c r="AS1167" s="18">
        <v>0</v>
      </c>
      <c r="AT1167" s="18">
        <v>0</v>
      </c>
      <c r="AU1167" s="18">
        <v>0</v>
      </c>
      <c r="AV1167" s="18">
        <v>0</v>
      </c>
      <c r="AW1167" s="18">
        <v>0</v>
      </c>
      <c r="AX1167" s="18">
        <v>0</v>
      </c>
      <c r="AY1167" s="18">
        <v>0</v>
      </c>
      <c r="AZ1167" s="18">
        <v>0</v>
      </c>
      <c r="BA1167" s="18">
        <v>0</v>
      </c>
      <c r="BB1167" s="18">
        <v>0</v>
      </c>
      <c r="BC1167" s="18">
        <v>0</v>
      </c>
      <c r="BD1167" s="18">
        <v>0</v>
      </c>
      <c r="BE1167" s="25">
        <v>0</v>
      </c>
      <c r="BF1167" s="18">
        <v>0</v>
      </c>
      <c r="BG1167" s="34">
        <v>0</v>
      </c>
      <c r="BH1167" s="34">
        <v>0</v>
      </c>
      <c r="BI1167" s="34">
        <v>0</v>
      </c>
      <c r="BJ1167" s="118">
        <v>0</v>
      </c>
      <c r="BK1167" s="118">
        <v>0</v>
      </c>
      <c r="BL1167" s="118">
        <v>0</v>
      </c>
      <c r="BM1167" s="118">
        <v>0</v>
      </c>
      <c r="BN1167" s="118">
        <v>41066.6</v>
      </c>
      <c r="BO1167" s="103"/>
      <c r="BP1167">
        <f t="shared" si="3019"/>
        <v>0</v>
      </c>
      <c r="BQ1167">
        <f t="shared" si="3019"/>
        <v>0</v>
      </c>
      <c r="BR1167">
        <f t="shared" si="3019"/>
        <v>0</v>
      </c>
      <c r="BS1167">
        <f t="shared" si="3019"/>
        <v>0</v>
      </c>
      <c r="BT1167">
        <f t="shared" si="3019"/>
        <v>0</v>
      </c>
      <c r="BU1167">
        <f t="shared" si="3019"/>
        <v>0</v>
      </c>
      <c r="BV1167">
        <f t="shared" si="3019"/>
        <v>0</v>
      </c>
      <c r="BW1167">
        <f t="shared" si="3019"/>
        <v>0</v>
      </c>
      <c r="BX1167">
        <f t="shared" si="3019"/>
        <v>0</v>
      </c>
      <c r="BY1167">
        <f t="shared" si="3019"/>
        <v>0</v>
      </c>
      <c r="BZ1167">
        <f t="shared" si="3020"/>
        <v>0</v>
      </c>
      <c r="CA1167">
        <f t="shared" si="3020"/>
        <v>0</v>
      </c>
      <c r="CB1167">
        <f t="shared" si="3020"/>
        <v>0</v>
      </c>
      <c r="CC1167">
        <f t="shared" si="3020"/>
        <v>0</v>
      </c>
      <c r="CD1167">
        <f t="shared" si="3020"/>
        <v>0</v>
      </c>
      <c r="CE1167">
        <f t="shared" si="3020"/>
        <v>0</v>
      </c>
      <c r="CF1167">
        <f t="shared" si="3020"/>
        <v>0</v>
      </c>
      <c r="CG1167">
        <f t="shared" si="3020"/>
        <v>0</v>
      </c>
      <c r="CH1167">
        <f t="shared" si="3020"/>
        <v>0</v>
      </c>
      <c r="CI1167">
        <f t="shared" si="3020"/>
        <v>0</v>
      </c>
      <c r="CJ1167">
        <f t="shared" si="3021"/>
        <v>0</v>
      </c>
      <c r="CK1167">
        <f t="shared" si="3021"/>
        <v>0</v>
      </c>
      <c r="CL1167">
        <f t="shared" si="3021"/>
        <v>0</v>
      </c>
      <c r="CM1167">
        <f t="shared" si="3021"/>
        <v>0</v>
      </c>
      <c r="CN1167">
        <f t="shared" si="3021"/>
        <v>0</v>
      </c>
      <c r="CO1167">
        <f t="shared" si="3021"/>
        <v>0</v>
      </c>
      <c r="CP1167">
        <f t="shared" si="3021"/>
        <v>0</v>
      </c>
      <c r="CQ1167">
        <f t="shared" si="3021"/>
        <v>0</v>
      </c>
      <c r="CR1167">
        <f t="shared" si="3021"/>
        <v>0</v>
      </c>
      <c r="CS1167">
        <f t="shared" si="3021"/>
        <v>0</v>
      </c>
      <c r="CT1167">
        <f t="shared" si="3022"/>
        <v>0</v>
      </c>
      <c r="CU1167">
        <f t="shared" si="3022"/>
        <v>0</v>
      </c>
      <c r="CV1167">
        <f t="shared" si="3022"/>
        <v>0</v>
      </c>
      <c r="CW1167">
        <f t="shared" si="3022"/>
        <v>0</v>
      </c>
      <c r="CX1167">
        <f t="shared" si="3022"/>
        <v>0</v>
      </c>
      <c r="CY1167">
        <f t="shared" si="3022"/>
        <v>0</v>
      </c>
      <c r="CZ1167">
        <f t="shared" si="3022"/>
        <v>0</v>
      </c>
      <c r="DA1167">
        <f t="shared" si="3022"/>
        <v>0</v>
      </c>
      <c r="DB1167">
        <f t="shared" si="3022"/>
        <v>0</v>
      </c>
      <c r="DC1167">
        <f t="shared" si="3022"/>
        <v>0</v>
      </c>
      <c r="DD1167">
        <f t="shared" si="3023"/>
        <v>0</v>
      </c>
      <c r="DE1167">
        <f t="shared" si="3023"/>
        <v>0</v>
      </c>
      <c r="DF1167">
        <f t="shared" si="3023"/>
        <v>0</v>
      </c>
      <c r="DG1167">
        <f t="shared" si="3023"/>
        <v>0</v>
      </c>
      <c r="DH1167">
        <f t="shared" si="3023"/>
        <v>0</v>
      </c>
      <c r="DI1167">
        <f t="shared" si="3023"/>
        <v>0</v>
      </c>
      <c r="DJ1167">
        <f t="shared" si="3023"/>
        <v>0</v>
      </c>
      <c r="DK1167">
        <f t="shared" si="3023"/>
        <v>0</v>
      </c>
      <c r="DL1167">
        <f t="shared" si="3023"/>
        <v>0</v>
      </c>
      <c r="DM1167">
        <f t="shared" si="3023"/>
        <v>0</v>
      </c>
      <c r="DN1167">
        <f t="shared" si="3024"/>
        <v>0</v>
      </c>
      <c r="DO1167">
        <f t="shared" si="3024"/>
        <v>0</v>
      </c>
      <c r="DP1167">
        <f t="shared" si="3024"/>
        <v>0</v>
      </c>
      <c r="DQ1167">
        <f t="shared" si="3024"/>
        <v>0</v>
      </c>
      <c r="DR1167">
        <f t="shared" si="3024"/>
        <v>0</v>
      </c>
      <c r="DS1167">
        <f t="shared" si="3024"/>
        <v>0</v>
      </c>
      <c r="DT1167">
        <f t="shared" si="3024"/>
        <v>0</v>
      </c>
      <c r="DU1167">
        <f t="shared" si="3024"/>
        <v>0</v>
      </c>
      <c r="DV1167">
        <f t="shared" si="3024"/>
        <v>0</v>
      </c>
      <c r="DW1167">
        <f t="shared" si="3024"/>
        <v>0</v>
      </c>
      <c r="DX1167">
        <f t="shared" si="3025"/>
        <v>0</v>
      </c>
      <c r="DY1167">
        <f t="shared" si="3025"/>
        <v>0</v>
      </c>
      <c r="DZ1167">
        <f t="shared" si="3025"/>
        <v>0</v>
      </c>
    </row>
    <row r="1168" spans="1:130" ht="15.75">
      <c r="A1168" s="106" t="str">
        <f>IF(LEFT(B1167,1)&lt;&gt;"",IF(LEFT(B1167,1)&lt;&gt;" ",COUNT($A$66:A1165)+1,""),"")</f>
        <v/>
      </c>
      <c r="B1168" s="59" t="s">
        <v>205</v>
      </c>
      <c r="C1168" s="99"/>
      <c r="D1168" s="34"/>
      <c r="E1168" s="34"/>
      <c r="F1168" s="34"/>
      <c r="G1168" s="34"/>
      <c r="H1168" s="34"/>
      <c r="I1168" s="34"/>
      <c r="J1168" s="34"/>
      <c r="K1168" s="34"/>
      <c r="L1168" s="34"/>
      <c r="M1168" s="34"/>
      <c r="N1168" s="34"/>
      <c r="O1168" s="34"/>
      <c r="P1168" s="34"/>
      <c r="Q1168" s="34"/>
      <c r="R1168" s="34"/>
      <c r="S1168" s="34"/>
      <c r="T1168" s="34"/>
      <c r="U1168" s="34"/>
      <c r="V1168" s="34"/>
      <c r="W1168" s="34"/>
      <c r="X1168" s="34"/>
      <c r="Y1168" s="34"/>
      <c r="Z1168" s="34"/>
      <c r="AA1168" s="34"/>
      <c r="AB1168" s="34"/>
      <c r="AC1168" s="34"/>
      <c r="AD1168" s="34"/>
      <c r="AE1168" s="34"/>
      <c r="AF1168" s="34"/>
      <c r="AG1168" s="34"/>
      <c r="AH1168" s="41" t="s">
        <v>16</v>
      </c>
      <c r="AI1168" s="41" t="s">
        <v>16</v>
      </c>
      <c r="AJ1168" s="41" t="s">
        <v>16</v>
      </c>
      <c r="AK1168" s="41" t="s">
        <v>16</v>
      </c>
      <c r="AL1168" s="41" t="s">
        <v>16</v>
      </c>
      <c r="AM1168" s="41" t="s">
        <v>16</v>
      </c>
      <c r="AN1168" s="41" t="s">
        <v>16</v>
      </c>
      <c r="AO1168" s="41" t="s">
        <v>16</v>
      </c>
      <c r="AP1168" s="41" t="s">
        <v>16</v>
      </c>
      <c r="AQ1168" s="41" t="s">
        <v>16</v>
      </c>
      <c r="AR1168" s="41" t="s">
        <v>16</v>
      </c>
      <c r="AS1168" s="34">
        <v>317.12400000000002</v>
      </c>
      <c r="AT1168" s="34">
        <v>317.12400000000002</v>
      </c>
      <c r="AU1168" s="34">
        <v>317.12400000000002</v>
      </c>
      <c r="AV1168" s="34">
        <v>317.12400000000002</v>
      </c>
      <c r="AW1168" s="34">
        <v>319</v>
      </c>
      <c r="AX1168" s="34">
        <v>320.26499999999999</v>
      </c>
      <c r="AY1168" s="34">
        <v>0</v>
      </c>
      <c r="AZ1168" s="34">
        <v>13.45</v>
      </c>
      <c r="BA1168" s="34">
        <v>0</v>
      </c>
      <c r="BB1168" s="34">
        <v>0</v>
      </c>
      <c r="BC1168" s="34">
        <v>0</v>
      </c>
      <c r="BD1168" s="34">
        <v>0</v>
      </c>
      <c r="BE1168" s="43">
        <v>0</v>
      </c>
      <c r="BF1168" s="34">
        <v>0</v>
      </c>
      <c r="BG1168" s="34">
        <v>0</v>
      </c>
      <c r="BH1168" s="34">
        <v>0</v>
      </c>
      <c r="BI1168" s="34">
        <v>0</v>
      </c>
      <c r="BJ1168" s="118">
        <v>0</v>
      </c>
      <c r="BK1168" s="118">
        <v>0</v>
      </c>
      <c r="BL1168" s="118">
        <v>0</v>
      </c>
      <c r="BM1168" s="118">
        <v>0</v>
      </c>
      <c r="BN1168" s="2"/>
      <c r="BO1168" s="103"/>
      <c r="BP1168">
        <f t="shared" si="3019"/>
        <v>0</v>
      </c>
      <c r="BQ1168">
        <f t="shared" si="3019"/>
        <v>0</v>
      </c>
      <c r="BR1168">
        <f t="shared" si="3019"/>
        <v>0</v>
      </c>
      <c r="BS1168">
        <f t="shared" si="3019"/>
        <v>0</v>
      </c>
      <c r="BT1168">
        <f t="shared" si="3019"/>
        <v>0</v>
      </c>
      <c r="BU1168">
        <f t="shared" si="3019"/>
        <v>0</v>
      </c>
      <c r="BV1168">
        <f t="shared" si="3019"/>
        <v>0</v>
      </c>
      <c r="BW1168">
        <f t="shared" si="3019"/>
        <v>0</v>
      </c>
      <c r="BX1168">
        <f t="shared" si="3019"/>
        <v>0</v>
      </c>
      <c r="BY1168">
        <f t="shared" si="3019"/>
        <v>0</v>
      </c>
      <c r="BZ1168">
        <f t="shared" si="3020"/>
        <v>0</v>
      </c>
      <c r="CA1168">
        <f t="shared" si="3020"/>
        <v>0</v>
      </c>
      <c r="CB1168">
        <f t="shared" si="3020"/>
        <v>0</v>
      </c>
      <c r="CC1168">
        <f t="shared" si="3020"/>
        <v>0</v>
      </c>
      <c r="CD1168">
        <f t="shared" si="3020"/>
        <v>0</v>
      </c>
      <c r="CE1168">
        <f t="shared" si="3020"/>
        <v>0</v>
      </c>
      <c r="CF1168">
        <f t="shared" si="3020"/>
        <v>0</v>
      </c>
      <c r="CG1168">
        <f t="shared" si="3020"/>
        <v>0</v>
      </c>
      <c r="CH1168">
        <f t="shared" si="3020"/>
        <v>0</v>
      </c>
      <c r="CI1168">
        <f t="shared" si="3020"/>
        <v>0</v>
      </c>
      <c r="CJ1168">
        <f t="shared" si="3021"/>
        <v>0</v>
      </c>
      <c r="CK1168">
        <f t="shared" si="3021"/>
        <v>0</v>
      </c>
      <c r="CL1168">
        <f t="shared" si="3021"/>
        <v>0</v>
      </c>
      <c r="CM1168">
        <f t="shared" si="3021"/>
        <v>0</v>
      </c>
      <c r="CN1168">
        <f t="shared" si="3021"/>
        <v>0</v>
      </c>
      <c r="CO1168">
        <f t="shared" si="3021"/>
        <v>0</v>
      </c>
      <c r="CP1168">
        <f t="shared" si="3021"/>
        <v>0</v>
      </c>
      <c r="CQ1168">
        <f t="shared" si="3021"/>
        <v>0</v>
      </c>
      <c r="CR1168">
        <f t="shared" si="3021"/>
        <v>0</v>
      </c>
      <c r="CS1168">
        <f t="shared" si="3021"/>
        <v>0</v>
      </c>
      <c r="CT1168">
        <f t="shared" si="3022"/>
        <v>0</v>
      </c>
      <c r="CU1168">
        <f t="shared" si="3022"/>
        <v>0</v>
      </c>
      <c r="CV1168">
        <f t="shared" si="3022"/>
        <v>0</v>
      </c>
      <c r="CW1168">
        <f t="shared" si="3022"/>
        <v>0</v>
      </c>
      <c r="CX1168">
        <f t="shared" si="3022"/>
        <v>0</v>
      </c>
      <c r="CY1168">
        <f t="shared" si="3022"/>
        <v>0</v>
      </c>
      <c r="CZ1168">
        <f t="shared" si="3022"/>
        <v>0</v>
      </c>
      <c r="DA1168">
        <f t="shared" si="3022"/>
        <v>0</v>
      </c>
      <c r="DB1168">
        <f t="shared" si="3022"/>
        <v>0</v>
      </c>
      <c r="DC1168">
        <f t="shared" si="3022"/>
        <v>0</v>
      </c>
      <c r="DD1168">
        <f t="shared" si="3023"/>
        <v>0</v>
      </c>
      <c r="DE1168">
        <f t="shared" si="3023"/>
        <v>0</v>
      </c>
      <c r="DF1168">
        <f t="shared" si="3023"/>
        <v>0</v>
      </c>
      <c r="DG1168">
        <f t="shared" si="3023"/>
        <v>0</v>
      </c>
      <c r="DH1168">
        <f t="shared" si="3023"/>
        <v>0</v>
      </c>
      <c r="DI1168">
        <f t="shared" si="3023"/>
        <v>0</v>
      </c>
      <c r="DJ1168">
        <f t="shared" si="3023"/>
        <v>0</v>
      </c>
      <c r="DK1168">
        <f t="shared" si="3023"/>
        <v>0</v>
      </c>
      <c r="DL1168">
        <f t="shared" si="3023"/>
        <v>0</v>
      </c>
      <c r="DM1168">
        <f t="shared" si="3023"/>
        <v>0</v>
      </c>
      <c r="DN1168">
        <f t="shared" si="3024"/>
        <v>0</v>
      </c>
      <c r="DO1168">
        <f t="shared" si="3024"/>
        <v>0</v>
      </c>
      <c r="DP1168">
        <f t="shared" si="3024"/>
        <v>0</v>
      </c>
      <c r="DQ1168">
        <f t="shared" si="3024"/>
        <v>0</v>
      </c>
      <c r="DR1168">
        <f t="shared" si="3024"/>
        <v>0</v>
      </c>
      <c r="DS1168">
        <f t="shared" si="3024"/>
        <v>0</v>
      </c>
      <c r="DT1168">
        <f t="shared" si="3024"/>
        <v>0</v>
      </c>
      <c r="DU1168">
        <f t="shared" si="3024"/>
        <v>0</v>
      </c>
      <c r="DV1168">
        <f t="shared" si="3024"/>
        <v>0</v>
      </c>
      <c r="DW1168">
        <f t="shared" si="3024"/>
        <v>0</v>
      </c>
      <c r="DX1168">
        <f t="shared" si="3025"/>
        <v>0</v>
      </c>
      <c r="DY1168">
        <f t="shared" si="3025"/>
        <v>0</v>
      </c>
      <c r="DZ1168">
        <f t="shared" si="3025"/>
        <v>0</v>
      </c>
    </row>
    <row r="1169" spans="1:130">
      <c r="A1169" s="106"/>
      <c r="B1169" s="55" t="s">
        <v>21</v>
      </c>
      <c r="C1169" s="96"/>
      <c r="D1169" s="18">
        <v>0</v>
      </c>
      <c r="E1169" s="18">
        <v>0</v>
      </c>
      <c r="F1169" s="18">
        <v>0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18">
        <v>0</v>
      </c>
      <c r="N1169" s="18">
        <v>0</v>
      </c>
      <c r="O1169" s="18">
        <v>0</v>
      </c>
      <c r="P1169" s="18">
        <v>0</v>
      </c>
      <c r="Q1169" s="18">
        <v>0</v>
      </c>
      <c r="R1169" s="18">
        <v>0</v>
      </c>
      <c r="S1169" s="18">
        <v>0</v>
      </c>
      <c r="T1169" s="18">
        <v>0</v>
      </c>
      <c r="U1169" s="18">
        <v>0</v>
      </c>
      <c r="V1169" s="18">
        <v>0</v>
      </c>
      <c r="W1169" s="18">
        <v>0</v>
      </c>
      <c r="X1169" s="18">
        <v>0</v>
      </c>
      <c r="Y1169" s="18">
        <v>0</v>
      </c>
      <c r="Z1169" s="18">
        <v>0</v>
      </c>
      <c r="AA1169" s="18">
        <v>0</v>
      </c>
      <c r="AB1169" s="18">
        <v>0</v>
      </c>
      <c r="AC1169" s="18">
        <v>0</v>
      </c>
      <c r="AD1169" s="18">
        <v>0</v>
      </c>
      <c r="AE1169" s="18">
        <v>0</v>
      </c>
      <c r="AF1169" s="18">
        <v>0</v>
      </c>
      <c r="AG1169" s="18">
        <v>0</v>
      </c>
      <c r="AH1169" s="18">
        <v>0</v>
      </c>
      <c r="AI1169" s="18">
        <v>8017</v>
      </c>
      <c r="AJ1169" s="18">
        <v>0</v>
      </c>
      <c r="AK1169" s="18">
        <v>5127</v>
      </c>
      <c r="AL1169" s="18">
        <v>0</v>
      </c>
      <c r="AM1169" s="18">
        <v>0</v>
      </c>
      <c r="AN1169" s="18">
        <v>0</v>
      </c>
      <c r="AO1169" s="18">
        <v>0</v>
      </c>
      <c r="AP1169" s="18">
        <v>36261</v>
      </c>
      <c r="AQ1169" s="18">
        <v>36261</v>
      </c>
      <c r="AR1169" s="18">
        <v>0</v>
      </c>
      <c r="AS1169" s="18">
        <v>0</v>
      </c>
      <c r="AT1169" s="18">
        <v>0</v>
      </c>
      <c r="AU1169" s="18">
        <v>0</v>
      </c>
      <c r="AV1169" s="18">
        <v>0</v>
      </c>
      <c r="AW1169" s="18">
        <v>0</v>
      </c>
      <c r="AX1169" s="18">
        <v>0</v>
      </c>
      <c r="AY1169" s="18">
        <v>0</v>
      </c>
      <c r="AZ1169" s="18">
        <v>0</v>
      </c>
      <c r="BA1169" s="18">
        <v>0</v>
      </c>
      <c r="BB1169" s="18">
        <v>0</v>
      </c>
      <c r="BC1169" s="18">
        <v>0</v>
      </c>
      <c r="BD1169" s="18">
        <v>0</v>
      </c>
      <c r="BE1169" s="25">
        <v>0</v>
      </c>
      <c r="BF1169" s="18">
        <v>0</v>
      </c>
      <c r="BG1169" s="18">
        <v>0</v>
      </c>
      <c r="BH1169" s="18">
        <v>0</v>
      </c>
      <c r="BI1169" s="18">
        <v>0</v>
      </c>
      <c r="BJ1169" s="118">
        <v>0</v>
      </c>
      <c r="BK1169" s="118">
        <v>0</v>
      </c>
      <c r="BL1169" s="118">
        <v>0</v>
      </c>
      <c r="BM1169" s="118">
        <v>0</v>
      </c>
      <c r="BN1169" s="118">
        <v>0</v>
      </c>
      <c r="BO1169" s="103"/>
      <c r="BP1169">
        <f t="shared" si="3019"/>
        <v>0</v>
      </c>
      <c r="BQ1169">
        <f t="shared" si="3019"/>
        <v>0</v>
      </c>
      <c r="BR1169">
        <f t="shared" si="3019"/>
        <v>0</v>
      </c>
      <c r="BS1169">
        <f t="shared" si="3019"/>
        <v>0</v>
      </c>
      <c r="BT1169">
        <f t="shared" si="3019"/>
        <v>0</v>
      </c>
      <c r="BU1169">
        <f t="shared" si="3019"/>
        <v>0</v>
      </c>
      <c r="BV1169">
        <f t="shared" si="3019"/>
        <v>0</v>
      </c>
      <c r="BW1169">
        <f t="shared" si="3019"/>
        <v>0</v>
      </c>
      <c r="BX1169">
        <f t="shared" si="3019"/>
        <v>0</v>
      </c>
      <c r="BY1169">
        <f t="shared" si="3019"/>
        <v>0</v>
      </c>
      <c r="BZ1169">
        <f t="shared" si="3020"/>
        <v>0</v>
      </c>
      <c r="CA1169">
        <f t="shared" si="3020"/>
        <v>0</v>
      </c>
      <c r="CB1169">
        <f t="shared" si="3020"/>
        <v>0</v>
      </c>
      <c r="CC1169">
        <f t="shared" si="3020"/>
        <v>0</v>
      </c>
      <c r="CD1169">
        <f t="shared" si="3020"/>
        <v>0</v>
      </c>
      <c r="CE1169">
        <f t="shared" si="3020"/>
        <v>0</v>
      </c>
      <c r="CF1169">
        <f t="shared" si="3020"/>
        <v>0</v>
      </c>
      <c r="CG1169">
        <f t="shared" si="3020"/>
        <v>0</v>
      </c>
      <c r="CH1169">
        <f t="shared" si="3020"/>
        <v>0</v>
      </c>
      <c r="CI1169">
        <f t="shared" si="3020"/>
        <v>0</v>
      </c>
      <c r="CJ1169">
        <f t="shared" si="3021"/>
        <v>0</v>
      </c>
      <c r="CK1169">
        <f t="shared" si="3021"/>
        <v>0</v>
      </c>
      <c r="CL1169">
        <f t="shared" si="3021"/>
        <v>0</v>
      </c>
      <c r="CM1169">
        <f t="shared" si="3021"/>
        <v>0</v>
      </c>
      <c r="CN1169">
        <f t="shared" si="3021"/>
        <v>0</v>
      </c>
      <c r="CO1169">
        <f t="shared" si="3021"/>
        <v>0</v>
      </c>
      <c r="CP1169">
        <f t="shared" si="3021"/>
        <v>0</v>
      </c>
      <c r="CQ1169">
        <f t="shared" si="3021"/>
        <v>0</v>
      </c>
      <c r="CR1169">
        <f t="shared" si="3021"/>
        <v>0</v>
      </c>
      <c r="CS1169">
        <f t="shared" si="3021"/>
        <v>0</v>
      </c>
      <c r="CT1169">
        <f t="shared" si="3022"/>
        <v>0</v>
      </c>
      <c r="CU1169">
        <f t="shared" si="3022"/>
        <v>0</v>
      </c>
      <c r="CV1169">
        <f t="shared" si="3022"/>
        <v>0</v>
      </c>
      <c r="CW1169">
        <f t="shared" si="3022"/>
        <v>0</v>
      </c>
      <c r="CX1169">
        <f t="shared" si="3022"/>
        <v>0</v>
      </c>
      <c r="CY1169">
        <f t="shared" si="3022"/>
        <v>0</v>
      </c>
      <c r="CZ1169">
        <f t="shared" si="3022"/>
        <v>0</v>
      </c>
      <c r="DA1169">
        <f t="shared" si="3022"/>
        <v>0</v>
      </c>
      <c r="DB1169">
        <f t="shared" si="3022"/>
        <v>0</v>
      </c>
      <c r="DC1169">
        <f t="shared" si="3022"/>
        <v>0</v>
      </c>
      <c r="DD1169">
        <f t="shared" si="3023"/>
        <v>0</v>
      </c>
      <c r="DE1169">
        <f t="shared" si="3023"/>
        <v>0</v>
      </c>
      <c r="DF1169">
        <f t="shared" si="3023"/>
        <v>0</v>
      </c>
      <c r="DG1169">
        <f t="shared" si="3023"/>
        <v>0</v>
      </c>
      <c r="DH1169">
        <f t="shared" si="3023"/>
        <v>0</v>
      </c>
      <c r="DI1169">
        <f t="shared" si="3023"/>
        <v>0</v>
      </c>
      <c r="DJ1169">
        <f t="shared" si="3023"/>
        <v>0</v>
      </c>
      <c r="DK1169">
        <f t="shared" si="3023"/>
        <v>0</v>
      </c>
      <c r="DL1169">
        <f t="shared" si="3023"/>
        <v>0</v>
      </c>
      <c r="DM1169">
        <f t="shared" si="3023"/>
        <v>0</v>
      </c>
      <c r="DN1169">
        <f t="shared" si="3024"/>
        <v>0</v>
      </c>
      <c r="DO1169">
        <f t="shared" si="3024"/>
        <v>0</v>
      </c>
      <c r="DP1169">
        <f t="shared" si="3024"/>
        <v>0</v>
      </c>
      <c r="DQ1169">
        <f t="shared" si="3024"/>
        <v>0</v>
      </c>
      <c r="DR1169">
        <f t="shared" si="3024"/>
        <v>0</v>
      </c>
      <c r="DS1169">
        <f t="shared" si="3024"/>
        <v>0</v>
      </c>
      <c r="DT1169">
        <f t="shared" si="3024"/>
        <v>0</v>
      </c>
      <c r="DU1169">
        <f t="shared" si="3024"/>
        <v>0</v>
      </c>
      <c r="DV1169">
        <f t="shared" si="3024"/>
        <v>0</v>
      </c>
      <c r="DW1169">
        <f t="shared" si="3024"/>
        <v>0</v>
      </c>
      <c r="DX1169">
        <f t="shared" si="3025"/>
        <v>0</v>
      </c>
      <c r="DY1169">
        <f t="shared" si="3025"/>
        <v>0</v>
      </c>
      <c r="DZ1169">
        <f t="shared" si="3025"/>
        <v>0</v>
      </c>
    </row>
    <row r="1170" spans="1:130">
      <c r="A1170" s="106"/>
      <c r="B1170" s="59" t="s">
        <v>210</v>
      </c>
      <c r="C1170" s="96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  <c r="AA1170" s="18"/>
      <c r="AB1170" s="18"/>
      <c r="AC1170" s="18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41" t="s">
        <v>16</v>
      </c>
      <c r="AN1170" s="18">
        <v>12381</v>
      </c>
      <c r="AO1170" s="41" t="s">
        <v>16</v>
      </c>
      <c r="AP1170" s="41" t="s">
        <v>16</v>
      </c>
      <c r="AQ1170" s="18">
        <f>232000/24.6</f>
        <v>9430.8943089430886</v>
      </c>
      <c r="AR1170" s="18">
        <f>234000/28.2</f>
        <v>8297.8723404255325</v>
      </c>
      <c r="AS1170" s="18">
        <f>215000/30.1</f>
        <v>7142.8571428571422</v>
      </c>
      <c r="AT1170" s="18">
        <f>137000/31.8</f>
        <v>4308.1761006289307</v>
      </c>
      <c r="AU1170" s="18">
        <f>146000/29.5</f>
        <v>4949.1525423728817</v>
      </c>
      <c r="AV1170" s="18">
        <f>75000/27.7</f>
        <v>2707.5812274368232</v>
      </c>
      <c r="AW1170" s="18">
        <v>0</v>
      </c>
      <c r="AX1170" s="18">
        <v>0</v>
      </c>
      <c r="AY1170" s="18">
        <v>0</v>
      </c>
      <c r="AZ1170" s="18">
        <v>0</v>
      </c>
      <c r="BA1170" s="18">
        <v>0</v>
      </c>
      <c r="BB1170" s="18">
        <v>0</v>
      </c>
      <c r="BC1170" s="18">
        <v>0</v>
      </c>
      <c r="BD1170" s="18">
        <v>0</v>
      </c>
      <c r="BE1170" s="25">
        <v>0</v>
      </c>
      <c r="BF1170" s="18">
        <v>0</v>
      </c>
      <c r="BG1170" s="18">
        <v>0</v>
      </c>
      <c r="BH1170" s="18">
        <v>0</v>
      </c>
      <c r="BI1170" s="18">
        <v>0</v>
      </c>
      <c r="BJ1170" s="118">
        <v>0</v>
      </c>
      <c r="BK1170" s="118">
        <v>0</v>
      </c>
      <c r="BL1170" s="118">
        <v>0</v>
      </c>
      <c r="BM1170" s="118">
        <v>0</v>
      </c>
      <c r="BN1170" s="118">
        <v>0</v>
      </c>
      <c r="BO1170" s="103"/>
      <c r="BP1170">
        <f t="shared" si="3019"/>
        <v>0</v>
      </c>
      <c r="BQ1170">
        <f t="shared" si="3019"/>
        <v>0</v>
      </c>
      <c r="BR1170">
        <f t="shared" si="3019"/>
        <v>0</v>
      </c>
      <c r="BS1170">
        <f t="shared" si="3019"/>
        <v>0</v>
      </c>
      <c r="BT1170">
        <f t="shared" si="3019"/>
        <v>0</v>
      </c>
      <c r="BU1170">
        <f t="shared" si="3019"/>
        <v>0</v>
      </c>
      <c r="BV1170">
        <f t="shared" si="3019"/>
        <v>0</v>
      </c>
      <c r="BW1170">
        <f t="shared" si="3019"/>
        <v>0</v>
      </c>
      <c r="BX1170">
        <f t="shared" si="3019"/>
        <v>0</v>
      </c>
      <c r="BY1170">
        <f t="shared" si="3019"/>
        <v>0</v>
      </c>
      <c r="BZ1170">
        <f t="shared" si="3020"/>
        <v>0</v>
      </c>
      <c r="CA1170">
        <f t="shared" si="3020"/>
        <v>0</v>
      </c>
      <c r="CB1170">
        <f t="shared" si="3020"/>
        <v>0</v>
      </c>
      <c r="CC1170">
        <f t="shared" si="3020"/>
        <v>0</v>
      </c>
      <c r="CD1170">
        <f t="shared" si="3020"/>
        <v>0</v>
      </c>
      <c r="CE1170">
        <f t="shared" si="3020"/>
        <v>0</v>
      </c>
      <c r="CF1170">
        <f t="shared" si="3020"/>
        <v>0</v>
      </c>
      <c r="CG1170">
        <f t="shared" si="3020"/>
        <v>0</v>
      </c>
      <c r="CH1170">
        <f t="shared" si="3020"/>
        <v>0</v>
      </c>
      <c r="CI1170">
        <f t="shared" si="3020"/>
        <v>0</v>
      </c>
      <c r="CJ1170">
        <f t="shared" si="3021"/>
        <v>0</v>
      </c>
      <c r="CK1170">
        <f t="shared" si="3021"/>
        <v>0</v>
      </c>
      <c r="CL1170">
        <f t="shared" si="3021"/>
        <v>0</v>
      </c>
      <c r="CM1170">
        <f t="shared" si="3021"/>
        <v>0</v>
      </c>
      <c r="CN1170">
        <f t="shared" si="3021"/>
        <v>0</v>
      </c>
      <c r="CO1170">
        <f t="shared" si="3021"/>
        <v>0</v>
      </c>
      <c r="CP1170">
        <f t="shared" si="3021"/>
        <v>0</v>
      </c>
      <c r="CQ1170">
        <f t="shared" si="3021"/>
        <v>0</v>
      </c>
      <c r="CR1170">
        <f t="shared" si="3021"/>
        <v>0</v>
      </c>
      <c r="CS1170">
        <f t="shared" si="3021"/>
        <v>0</v>
      </c>
      <c r="CT1170">
        <f t="shared" si="3022"/>
        <v>0</v>
      </c>
      <c r="CU1170">
        <f t="shared" si="3022"/>
        <v>0</v>
      </c>
      <c r="CV1170">
        <f t="shared" si="3022"/>
        <v>0</v>
      </c>
      <c r="CW1170">
        <f t="shared" si="3022"/>
        <v>0</v>
      </c>
      <c r="CX1170">
        <f t="shared" si="3022"/>
        <v>0</v>
      </c>
      <c r="CY1170">
        <f t="shared" si="3022"/>
        <v>0</v>
      </c>
      <c r="CZ1170">
        <f t="shared" si="3022"/>
        <v>0</v>
      </c>
      <c r="DA1170">
        <f t="shared" si="3022"/>
        <v>0</v>
      </c>
      <c r="DB1170">
        <f t="shared" si="3022"/>
        <v>0</v>
      </c>
      <c r="DC1170">
        <f t="shared" si="3022"/>
        <v>0</v>
      </c>
      <c r="DD1170">
        <f t="shared" si="3023"/>
        <v>0</v>
      </c>
      <c r="DE1170">
        <f t="shared" si="3023"/>
        <v>0</v>
      </c>
      <c r="DF1170">
        <f t="shared" si="3023"/>
        <v>0</v>
      </c>
      <c r="DG1170">
        <f t="shared" si="3023"/>
        <v>0</v>
      </c>
      <c r="DH1170">
        <f t="shared" si="3023"/>
        <v>0</v>
      </c>
      <c r="DI1170">
        <f t="shared" si="3023"/>
        <v>0</v>
      </c>
      <c r="DJ1170">
        <f t="shared" si="3023"/>
        <v>0</v>
      </c>
      <c r="DK1170">
        <f t="shared" si="3023"/>
        <v>0</v>
      </c>
      <c r="DL1170">
        <f t="shared" si="3023"/>
        <v>0</v>
      </c>
      <c r="DM1170">
        <f t="shared" si="3023"/>
        <v>0</v>
      </c>
      <c r="DN1170">
        <f t="shared" si="3024"/>
        <v>0</v>
      </c>
      <c r="DO1170">
        <f t="shared" si="3024"/>
        <v>0</v>
      </c>
      <c r="DP1170">
        <f t="shared" si="3024"/>
        <v>0</v>
      </c>
      <c r="DQ1170">
        <f t="shared" si="3024"/>
        <v>0</v>
      </c>
      <c r="DR1170">
        <f t="shared" si="3024"/>
        <v>0</v>
      </c>
      <c r="DS1170">
        <f t="shared" si="3024"/>
        <v>0</v>
      </c>
      <c r="DT1170">
        <f t="shared" si="3024"/>
        <v>0</v>
      </c>
      <c r="DU1170">
        <f t="shared" si="3024"/>
        <v>0</v>
      </c>
      <c r="DV1170">
        <f t="shared" si="3024"/>
        <v>0</v>
      </c>
      <c r="DW1170">
        <f t="shared" si="3024"/>
        <v>0</v>
      </c>
      <c r="DX1170">
        <f>IF($C1170&lt;&gt;"",IF(BL1170&gt;0,1,0),0)</f>
        <v>0</v>
      </c>
      <c r="DY1170">
        <f>IF($C1170&lt;&gt;"",IF(BM1170&gt;0,1,0),0)</f>
        <v>0</v>
      </c>
      <c r="DZ1170">
        <f>IF($C1170&lt;&gt;"",IF(BN1170&gt;0,1,0),0)</f>
        <v>0</v>
      </c>
    </row>
    <row r="1171" spans="1:130" ht="15.75">
      <c r="A1171" s="106" t="str">
        <f>IF(LEFT(B1174,1)&lt;&gt;"",IF(LEFT(B1174,1)&lt;&gt;" ",COUNT($A$66:A1169)+1,""),"")</f>
        <v/>
      </c>
      <c r="B1171" s="37"/>
      <c r="C1171" s="96"/>
      <c r="D1171" s="22"/>
      <c r="E1171" s="22"/>
      <c r="F1171" s="22"/>
      <c r="G1171" s="22"/>
      <c r="H1171" s="22"/>
      <c r="I1171" s="22"/>
      <c r="J1171" s="22"/>
      <c r="K1171" s="22"/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  <c r="V1171" s="22"/>
      <c r="W1171" s="22"/>
      <c r="X1171" s="22"/>
      <c r="Y1171" s="22"/>
      <c r="Z1171" s="22"/>
      <c r="AA1171" s="22"/>
      <c r="AB1171" s="22"/>
      <c r="AC1171" s="22"/>
      <c r="AD1171" s="22"/>
      <c r="AE1171" s="22"/>
      <c r="AF1171" s="22"/>
      <c r="AG1171" s="22"/>
      <c r="AH1171" s="22"/>
      <c r="AI1171" s="22"/>
      <c r="AJ1171" s="22"/>
      <c r="AK1171" s="22"/>
      <c r="AL1171" s="22"/>
      <c r="AM1171" s="22"/>
      <c r="AN1171" s="22"/>
      <c r="AO1171" s="22"/>
      <c r="AP1171" s="22"/>
      <c r="AQ1171" s="22"/>
      <c r="AR1171" s="22"/>
      <c r="AS1171" s="22"/>
      <c r="AT1171" s="22"/>
      <c r="AU1171" s="22"/>
      <c r="AV1171" s="22"/>
      <c r="AW1171" s="22"/>
      <c r="AX1171" s="22"/>
      <c r="AY1171" s="22"/>
      <c r="AZ1171" s="22"/>
      <c r="BA1171" s="22"/>
      <c r="BB1171" s="22"/>
      <c r="BC1171" s="22"/>
      <c r="BD1171" s="22"/>
      <c r="BE1171" s="23"/>
      <c r="BF1171" s="22"/>
      <c r="BG1171" s="22"/>
      <c r="BH1171" s="2"/>
      <c r="BI1171" s="2"/>
      <c r="BJ1171" s="2"/>
      <c r="BK1171" s="2"/>
      <c r="BL1171" s="22"/>
      <c r="BM1171" s="2"/>
      <c r="BN1171" s="2"/>
      <c r="BO1171" s="103"/>
    </row>
    <row r="1172" spans="1:130">
      <c r="A1172" s="105">
        <f>IF(LEFT(B1172,1)&lt;&gt;"",IF(LEFT(B1172,1)&lt;&gt;" ",COUNT($A$66:A1171)+1,""),"")</f>
        <v>153</v>
      </c>
      <c r="B1172" s="56" t="s">
        <v>154</v>
      </c>
      <c r="C1172" s="96">
        <v>4</v>
      </c>
      <c r="D1172" s="22"/>
      <c r="E1172" s="22"/>
      <c r="F1172" s="22"/>
      <c r="G1172" s="22"/>
      <c r="H1172" s="22"/>
      <c r="I1172" s="22"/>
      <c r="J1172" s="22"/>
      <c r="K1172" s="22"/>
      <c r="L1172" s="22"/>
      <c r="M1172" s="22"/>
      <c r="N1172" s="22"/>
      <c r="O1172" s="22"/>
      <c r="P1172" s="22"/>
      <c r="Q1172" s="22"/>
      <c r="R1172" s="22"/>
      <c r="S1172" s="22"/>
      <c r="T1172" s="22"/>
      <c r="U1172" s="22"/>
      <c r="V1172" s="22"/>
      <c r="W1172" s="22"/>
      <c r="X1172" s="22"/>
      <c r="Y1172" s="22"/>
      <c r="Z1172" s="22"/>
      <c r="AA1172" s="22"/>
      <c r="AB1172" s="22"/>
      <c r="AC1172" s="22"/>
      <c r="AD1172" s="22"/>
      <c r="AE1172" s="22"/>
      <c r="AF1172" s="22"/>
      <c r="AG1172" s="22"/>
      <c r="AH1172" s="22"/>
      <c r="AI1172" s="22">
        <f>AI1173+AI1174</f>
        <v>0</v>
      </c>
      <c r="AJ1172" s="22">
        <f t="shared" ref="AJ1172:BK1172" si="3026">AJ1173+AJ1174</f>
        <v>0</v>
      </c>
      <c r="AK1172" s="22">
        <f t="shared" si="3026"/>
        <v>0</v>
      </c>
      <c r="AL1172" s="22">
        <f t="shared" si="3026"/>
        <v>0</v>
      </c>
      <c r="AM1172" s="22">
        <f t="shared" si="3026"/>
        <v>0</v>
      </c>
      <c r="AN1172" s="22">
        <f t="shared" si="3026"/>
        <v>0</v>
      </c>
      <c r="AO1172" s="22">
        <f t="shared" si="3026"/>
        <v>500.61</v>
      </c>
      <c r="AP1172" s="22">
        <f t="shared" si="3026"/>
        <v>6.7</v>
      </c>
      <c r="AQ1172" s="22">
        <f t="shared" si="3026"/>
        <v>22.8</v>
      </c>
      <c r="AR1172" s="22">
        <f t="shared" si="3026"/>
        <v>20.402999999999999</v>
      </c>
      <c r="AS1172" s="22">
        <f t="shared" si="3026"/>
        <v>19.494</v>
      </c>
      <c r="AT1172" s="22">
        <f t="shared" si="3026"/>
        <v>132.32900000000001</v>
      </c>
      <c r="AU1172" s="22">
        <f t="shared" si="3026"/>
        <v>40.841999999999999</v>
      </c>
      <c r="AV1172" s="22">
        <f t="shared" si="3026"/>
        <v>47.381</v>
      </c>
      <c r="AW1172" s="22">
        <f t="shared" si="3026"/>
        <v>43.16</v>
      </c>
      <c r="AX1172" s="22">
        <f t="shared" si="3026"/>
        <v>0</v>
      </c>
      <c r="AY1172" s="22">
        <f t="shared" si="3026"/>
        <v>88.156000000000006</v>
      </c>
      <c r="AZ1172" s="22">
        <f t="shared" si="3026"/>
        <v>113.21</v>
      </c>
      <c r="BA1172" s="22">
        <f t="shared" si="3026"/>
        <v>80.876000000000005</v>
      </c>
      <c r="BB1172" s="22">
        <f t="shared" si="3026"/>
        <v>192.125</v>
      </c>
      <c r="BC1172" s="22">
        <f t="shared" si="3026"/>
        <v>161.46100000000001</v>
      </c>
      <c r="BD1172" s="22">
        <f t="shared" si="3026"/>
        <v>1.34</v>
      </c>
      <c r="BE1172" s="22">
        <f t="shared" si="3026"/>
        <v>0</v>
      </c>
      <c r="BF1172" s="22">
        <f>BF1173+BF1174</f>
        <v>0</v>
      </c>
      <c r="BG1172" s="22">
        <f t="shared" si="3026"/>
        <v>0.1575609</v>
      </c>
      <c r="BH1172" s="22">
        <f t="shared" si="3026"/>
        <v>0.86433419999999994</v>
      </c>
      <c r="BI1172" s="22">
        <f t="shared" si="3026"/>
        <v>1.8445183999999999</v>
      </c>
      <c r="BJ1172" s="22">
        <f t="shared" si="3026"/>
        <v>2.6265867999999997</v>
      </c>
      <c r="BK1172" s="22">
        <f t="shared" si="3026"/>
        <v>90.58895059999999</v>
      </c>
      <c r="BL1172" s="22">
        <f t="shared" ref="BL1172:BN1172" si="3027">BL1173+BL1174</f>
        <v>130.4887358</v>
      </c>
      <c r="BM1172" s="22">
        <f t="shared" si="3027"/>
        <v>66.089136600000003</v>
      </c>
      <c r="BN1172" s="22">
        <f t="shared" si="3027"/>
        <v>55</v>
      </c>
      <c r="BO1172" s="103"/>
      <c r="BP1172">
        <f t="shared" ref="BP1172:CU1172" si="3028">IF($C1172&lt;&gt;"",IF(D1172&gt;0,1,0),0)</f>
        <v>0</v>
      </c>
      <c r="BQ1172">
        <f t="shared" si="3028"/>
        <v>0</v>
      </c>
      <c r="BR1172">
        <f t="shared" si="3028"/>
        <v>0</v>
      </c>
      <c r="BS1172">
        <f t="shared" si="3028"/>
        <v>0</v>
      </c>
      <c r="BT1172">
        <f t="shared" si="3028"/>
        <v>0</v>
      </c>
      <c r="BU1172">
        <f t="shared" si="3028"/>
        <v>0</v>
      </c>
      <c r="BV1172">
        <f t="shared" si="3028"/>
        <v>0</v>
      </c>
      <c r="BW1172">
        <f t="shared" si="3028"/>
        <v>0</v>
      </c>
      <c r="BX1172">
        <f t="shared" si="3028"/>
        <v>0</v>
      </c>
      <c r="BY1172">
        <f t="shared" si="3028"/>
        <v>0</v>
      </c>
      <c r="BZ1172">
        <f t="shared" si="3028"/>
        <v>0</v>
      </c>
      <c r="CA1172">
        <f t="shared" si="3028"/>
        <v>0</v>
      </c>
      <c r="CB1172">
        <f t="shared" si="3028"/>
        <v>0</v>
      </c>
      <c r="CC1172">
        <f t="shared" si="3028"/>
        <v>0</v>
      </c>
      <c r="CD1172">
        <f t="shared" si="3028"/>
        <v>0</v>
      </c>
      <c r="CE1172">
        <f t="shared" si="3028"/>
        <v>0</v>
      </c>
      <c r="CF1172">
        <f t="shared" si="3028"/>
        <v>0</v>
      </c>
      <c r="CG1172">
        <f t="shared" si="3028"/>
        <v>0</v>
      </c>
      <c r="CH1172">
        <f t="shared" si="3028"/>
        <v>0</v>
      </c>
      <c r="CI1172">
        <f t="shared" si="3028"/>
        <v>0</v>
      </c>
      <c r="CJ1172">
        <f t="shared" si="3028"/>
        <v>0</v>
      </c>
      <c r="CK1172">
        <f t="shared" si="3028"/>
        <v>0</v>
      </c>
      <c r="CL1172">
        <f t="shared" si="3028"/>
        <v>0</v>
      </c>
      <c r="CM1172">
        <f t="shared" si="3028"/>
        <v>0</v>
      </c>
      <c r="CN1172">
        <f t="shared" si="3028"/>
        <v>0</v>
      </c>
      <c r="CO1172">
        <f t="shared" si="3028"/>
        <v>0</v>
      </c>
      <c r="CP1172">
        <f t="shared" si="3028"/>
        <v>0</v>
      </c>
      <c r="CQ1172">
        <f t="shared" si="3028"/>
        <v>0</v>
      </c>
      <c r="CR1172">
        <f t="shared" si="3028"/>
        <v>0</v>
      </c>
      <c r="CS1172">
        <f t="shared" si="3028"/>
        <v>0</v>
      </c>
      <c r="CT1172">
        <f t="shared" si="3028"/>
        <v>0</v>
      </c>
      <c r="CU1172">
        <f t="shared" si="3028"/>
        <v>0</v>
      </c>
      <c r="CV1172">
        <f t="shared" ref="CV1172:DZ1172" si="3029">IF($C1172&lt;&gt;"",IF(AJ1172&gt;0,1,0),0)</f>
        <v>0</v>
      </c>
      <c r="CW1172">
        <f t="shared" si="3029"/>
        <v>0</v>
      </c>
      <c r="CX1172">
        <f t="shared" si="3029"/>
        <v>0</v>
      </c>
      <c r="CY1172">
        <f t="shared" si="3029"/>
        <v>0</v>
      </c>
      <c r="CZ1172">
        <f t="shared" si="3029"/>
        <v>0</v>
      </c>
      <c r="DA1172">
        <f t="shared" si="3029"/>
        <v>1</v>
      </c>
      <c r="DB1172">
        <f t="shared" si="3029"/>
        <v>1</v>
      </c>
      <c r="DC1172">
        <f t="shared" si="3029"/>
        <v>1</v>
      </c>
      <c r="DD1172">
        <f t="shared" si="3029"/>
        <v>1</v>
      </c>
      <c r="DE1172">
        <f t="shared" si="3029"/>
        <v>1</v>
      </c>
      <c r="DF1172">
        <f t="shared" si="3029"/>
        <v>1</v>
      </c>
      <c r="DG1172">
        <f t="shared" si="3029"/>
        <v>1</v>
      </c>
      <c r="DH1172">
        <f t="shared" si="3029"/>
        <v>1</v>
      </c>
      <c r="DI1172">
        <f t="shared" si="3029"/>
        <v>1</v>
      </c>
      <c r="DJ1172">
        <f t="shared" si="3029"/>
        <v>0</v>
      </c>
      <c r="DK1172">
        <f t="shared" si="3029"/>
        <v>1</v>
      </c>
      <c r="DL1172">
        <f t="shared" si="3029"/>
        <v>1</v>
      </c>
      <c r="DM1172">
        <f t="shared" si="3029"/>
        <v>1</v>
      </c>
      <c r="DN1172">
        <f t="shared" si="3029"/>
        <v>1</v>
      </c>
      <c r="DO1172">
        <f t="shared" si="3029"/>
        <v>1</v>
      </c>
      <c r="DP1172">
        <f t="shared" si="3029"/>
        <v>1</v>
      </c>
      <c r="DQ1172">
        <f t="shared" si="3029"/>
        <v>0</v>
      </c>
      <c r="DR1172">
        <f t="shared" si="3029"/>
        <v>0</v>
      </c>
      <c r="DS1172">
        <f t="shared" si="3029"/>
        <v>1</v>
      </c>
      <c r="DT1172">
        <f t="shared" si="3029"/>
        <v>1</v>
      </c>
      <c r="DU1172">
        <f t="shared" si="3029"/>
        <v>1</v>
      </c>
      <c r="DV1172">
        <f t="shared" si="3029"/>
        <v>1</v>
      </c>
      <c r="DW1172">
        <f t="shared" si="3029"/>
        <v>1</v>
      </c>
      <c r="DX1172">
        <f t="shared" si="3029"/>
        <v>1</v>
      </c>
      <c r="DY1172">
        <f t="shared" si="3029"/>
        <v>1</v>
      </c>
      <c r="DZ1172">
        <f t="shared" si="3029"/>
        <v>1</v>
      </c>
    </row>
    <row r="1173" spans="1:130">
      <c r="A1173" s="105"/>
      <c r="B1173" s="59" t="s">
        <v>3</v>
      </c>
      <c r="C1173" s="96"/>
      <c r="D1173" s="22"/>
      <c r="E1173" s="22"/>
      <c r="F1173" s="22"/>
      <c r="G1173" s="22"/>
      <c r="H1173" s="22"/>
      <c r="I1173" s="22"/>
      <c r="J1173" s="22"/>
      <c r="K1173" s="22"/>
      <c r="L1173" s="22"/>
      <c r="M1173" s="22"/>
      <c r="N1173" s="22"/>
      <c r="O1173" s="22"/>
      <c r="P1173" s="22"/>
      <c r="Q1173" s="22"/>
      <c r="R1173" s="22"/>
      <c r="S1173" s="22"/>
      <c r="T1173" s="22"/>
      <c r="U1173" s="22"/>
      <c r="V1173" s="22"/>
      <c r="W1173" s="22"/>
      <c r="X1173" s="22"/>
      <c r="Y1173" s="22"/>
      <c r="Z1173" s="22"/>
      <c r="AA1173" s="22"/>
      <c r="AB1173" s="22"/>
      <c r="AC1173" s="22"/>
      <c r="AD1173" s="22"/>
      <c r="AE1173" s="22"/>
      <c r="AF1173" s="22"/>
      <c r="AG1173" s="22"/>
      <c r="AH1173" s="22"/>
      <c r="AI1173" s="18">
        <v>0</v>
      </c>
      <c r="AJ1173" s="18">
        <v>0</v>
      </c>
      <c r="AK1173" s="18">
        <v>0</v>
      </c>
      <c r="AL1173" s="18">
        <v>0</v>
      </c>
      <c r="AM1173" s="18">
        <v>0</v>
      </c>
      <c r="AN1173" s="18">
        <v>0</v>
      </c>
      <c r="AO1173" s="18">
        <v>500.61</v>
      </c>
      <c r="AP1173" s="18">
        <v>0</v>
      </c>
      <c r="AQ1173" s="18">
        <v>0</v>
      </c>
      <c r="AR1173" s="18">
        <v>0</v>
      </c>
      <c r="AS1173" s="18">
        <v>0</v>
      </c>
      <c r="AT1173" s="18">
        <v>0</v>
      </c>
      <c r="AU1173" s="18">
        <v>0</v>
      </c>
      <c r="AV1173" s="18">
        <v>0</v>
      </c>
      <c r="AW1173" s="18">
        <v>0</v>
      </c>
      <c r="AX1173" s="18">
        <v>0</v>
      </c>
      <c r="AY1173" s="18">
        <v>0</v>
      </c>
      <c r="AZ1173" s="18">
        <v>0</v>
      </c>
      <c r="BA1173" s="18">
        <v>0</v>
      </c>
      <c r="BB1173" s="18">
        <v>0</v>
      </c>
      <c r="BC1173" s="18">
        <v>0</v>
      </c>
      <c r="BD1173" s="18">
        <v>0</v>
      </c>
      <c r="BE1173" s="25">
        <v>0</v>
      </c>
      <c r="BF1173" s="25">
        <v>0</v>
      </c>
      <c r="BG1173" s="25">
        <v>0.1575609</v>
      </c>
      <c r="BH1173" s="34">
        <v>0.86433419999999994</v>
      </c>
      <c r="BI1173" s="34">
        <v>1.8445183999999999</v>
      </c>
      <c r="BJ1173" s="118">
        <v>2.6265867999999997</v>
      </c>
      <c r="BK1173" s="118">
        <v>3.4349506000000001</v>
      </c>
      <c r="BL1173" s="118">
        <v>4.8337357999999995</v>
      </c>
      <c r="BM1173" s="118">
        <v>5.8941365999999995</v>
      </c>
      <c r="BN1173" s="118">
        <v>5</v>
      </c>
      <c r="BO1173" s="103"/>
      <c r="BP1173">
        <f t="shared" ref="BP1173:BY1175" si="3030">IF($C1173&lt;&gt;"",IF(D1173&gt;0,1,0),0)</f>
        <v>0</v>
      </c>
      <c r="BQ1173">
        <f t="shared" si="3030"/>
        <v>0</v>
      </c>
      <c r="BR1173">
        <f t="shared" si="3030"/>
        <v>0</v>
      </c>
      <c r="BS1173">
        <f t="shared" si="3030"/>
        <v>0</v>
      </c>
      <c r="BT1173">
        <f t="shared" si="3030"/>
        <v>0</v>
      </c>
      <c r="BU1173">
        <f t="shared" si="3030"/>
        <v>0</v>
      </c>
      <c r="BV1173">
        <f t="shared" si="3030"/>
        <v>0</v>
      </c>
      <c r="BW1173">
        <f t="shared" si="3030"/>
        <v>0</v>
      </c>
      <c r="BX1173">
        <f t="shared" si="3030"/>
        <v>0</v>
      </c>
      <c r="BY1173">
        <f t="shared" si="3030"/>
        <v>0</v>
      </c>
      <c r="BZ1173">
        <f t="shared" ref="BZ1173:CI1175" si="3031">IF($C1173&lt;&gt;"",IF(N1173&gt;0,1,0),0)</f>
        <v>0</v>
      </c>
      <c r="CA1173">
        <f t="shared" si="3031"/>
        <v>0</v>
      </c>
      <c r="CB1173">
        <f t="shared" si="3031"/>
        <v>0</v>
      </c>
      <c r="CC1173">
        <f t="shared" si="3031"/>
        <v>0</v>
      </c>
      <c r="CD1173">
        <f t="shared" si="3031"/>
        <v>0</v>
      </c>
      <c r="CE1173">
        <f t="shared" si="3031"/>
        <v>0</v>
      </c>
      <c r="CF1173">
        <f t="shared" si="3031"/>
        <v>0</v>
      </c>
      <c r="CG1173">
        <f t="shared" si="3031"/>
        <v>0</v>
      </c>
      <c r="CH1173">
        <f t="shared" si="3031"/>
        <v>0</v>
      </c>
      <c r="CI1173">
        <f t="shared" si="3031"/>
        <v>0</v>
      </c>
      <c r="CJ1173">
        <f t="shared" ref="CJ1173:CS1175" si="3032">IF($C1173&lt;&gt;"",IF(X1173&gt;0,1,0),0)</f>
        <v>0</v>
      </c>
      <c r="CK1173">
        <f t="shared" si="3032"/>
        <v>0</v>
      </c>
      <c r="CL1173">
        <f t="shared" si="3032"/>
        <v>0</v>
      </c>
      <c r="CM1173">
        <f t="shared" si="3032"/>
        <v>0</v>
      </c>
      <c r="CN1173">
        <f t="shared" si="3032"/>
        <v>0</v>
      </c>
      <c r="CO1173">
        <f t="shared" si="3032"/>
        <v>0</v>
      </c>
      <c r="CP1173">
        <f t="shared" si="3032"/>
        <v>0</v>
      </c>
      <c r="CQ1173">
        <f t="shared" si="3032"/>
        <v>0</v>
      </c>
      <c r="CR1173">
        <f t="shared" si="3032"/>
        <v>0</v>
      </c>
      <c r="CS1173">
        <f t="shared" si="3032"/>
        <v>0</v>
      </c>
      <c r="CT1173">
        <f t="shared" ref="CT1173:DC1175" si="3033">IF($C1173&lt;&gt;"",IF(AH1173&gt;0,1,0),0)</f>
        <v>0</v>
      </c>
      <c r="CU1173">
        <f t="shared" si="3033"/>
        <v>0</v>
      </c>
      <c r="CV1173">
        <f t="shared" si="3033"/>
        <v>0</v>
      </c>
      <c r="CW1173">
        <f t="shared" si="3033"/>
        <v>0</v>
      </c>
      <c r="CX1173">
        <f t="shared" si="3033"/>
        <v>0</v>
      </c>
      <c r="CY1173">
        <f t="shared" si="3033"/>
        <v>0</v>
      </c>
      <c r="CZ1173">
        <f t="shared" si="3033"/>
        <v>0</v>
      </c>
      <c r="DA1173">
        <f t="shared" si="3033"/>
        <v>0</v>
      </c>
      <c r="DB1173">
        <f t="shared" si="3033"/>
        <v>0</v>
      </c>
      <c r="DC1173">
        <f t="shared" si="3033"/>
        <v>0</v>
      </c>
      <c r="DD1173">
        <f t="shared" ref="DD1173:DM1175" si="3034">IF($C1173&lt;&gt;"",IF(AR1173&gt;0,1,0),0)</f>
        <v>0</v>
      </c>
      <c r="DE1173">
        <f t="shared" si="3034"/>
        <v>0</v>
      </c>
      <c r="DF1173">
        <f t="shared" si="3034"/>
        <v>0</v>
      </c>
      <c r="DG1173">
        <f t="shared" si="3034"/>
        <v>0</v>
      </c>
      <c r="DH1173">
        <f t="shared" si="3034"/>
        <v>0</v>
      </c>
      <c r="DI1173">
        <f t="shared" si="3034"/>
        <v>0</v>
      </c>
      <c r="DJ1173">
        <f t="shared" si="3034"/>
        <v>0</v>
      </c>
      <c r="DK1173">
        <f t="shared" si="3034"/>
        <v>0</v>
      </c>
      <c r="DL1173">
        <f t="shared" si="3034"/>
        <v>0</v>
      </c>
      <c r="DM1173">
        <f t="shared" si="3034"/>
        <v>0</v>
      </c>
      <c r="DN1173">
        <f t="shared" ref="DN1173:DW1175" si="3035">IF($C1173&lt;&gt;"",IF(BB1173&gt;0,1,0),0)</f>
        <v>0</v>
      </c>
      <c r="DO1173">
        <f t="shared" si="3035"/>
        <v>0</v>
      </c>
      <c r="DP1173">
        <f t="shared" si="3035"/>
        <v>0</v>
      </c>
      <c r="DQ1173">
        <f t="shared" si="3035"/>
        <v>0</v>
      </c>
      <c r="DR1173">
        <f t="shared" si="3035"/>
        <v>0</v>
      </c>
      <c r="DS1173">
        <f t="shared" si="3035"/>
        <v>0</v>
      </c>
      <c r="DT1173">
        <f t="shared" si="3035"/>
        <v>0</v>
      </c>
      <c r="DU1173">
        <f t="shared" si="3035"/>
        <v>0</v>
      </c>
      <c r="DV1173">
        <f t="shared" si="3035"/>
        <v>0</v>
      </c>
      <c r="DW1173">
        <f t="shared" si="3035"/>
        <v>0</v>
      </c>
      <c r="DX1173">
        <f t="shared" ref="DX1173:DZ1174" si="3036">IF($C1173&lt;&gt;"",IF(BL1172&gt;0,1,0),0)</f>
        <v>0</v>
      </c>
      <c r="DY1173">
        <f t="shared" si="3036"/>
        <v>0</v>
      </c>
      <c r="DZ1173">
        <f t="shared" si="3036"/>
        <v>0</v>
      </c>
    </row>
    <row r="1174" spans="1:130">
      <c r="A1174" s="106"/>
      <c r="B1174" s="19" t="s">
        <v>205</v>
      </c>
      <c r="C1174" s="96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  <c r="AA1174" s="18"/>
      <c r="AB1174" s="18"/>
      <c r="AC1174" s="18"/>
      <c r="AD1174" s="18"/>
      <c r="AE1174" s="18"/>
      <c r="AF1174" s="18"/>
      <c r="AG1174" s="18"/>
      <c r="AH1174" s="18"/>
      <c r="AI1174" s="18">
        <v>0</v>
      </c>
      <c r="AJ1174" s="18">
        <v>0</v>
      </c>
      <c r="AK1174" s="18">
        <v>0</v>
      </c>
      <c r="AL1174" s="18">
        <v>0</v>
      </c>
      <c r="AM1174" s="18">
        <v>0</v>
      </c>
      <c r="AN1174" s="18">
        <v>0</v>
      </c>
      <c r="AO1174" s="18">
        <v>0</v>
      </c>
      <c r="AP1174" s="18">
        <v>6.7</v>
      </c>
      <c r="AQ1174" s="18">
        <v>22.8</v>
      </c>
      <c r="AR1174" s="18">
        <v>20.402999999999999</v>
      </c>
      <c r="AS1174" s="18">
        <v>19.494</v>
      </c>
      <c r="AT1174" s="18">
        <v>132.32900000000001</v>
      </c>
      <c r="AU1174" s="18">
        <v>40.841999999999999</v>
      </c>
      <c r="AV1174" s="18">
        <v>47.381</v>
      </c>
      <c r="AW1174" s="18">
        <v>43.16</v>
      </c>
      <c r="AX1174" s="18">
        <v>0</v>
      </c>
      <c r="AY1174" s="18">
        <v>88.156000000000006</v>
      </c>
      <c r="AZ1174" s="18">
        <v>113.21</v>
      </c>
      <c r="BA1174" s="18">
        <v>80.876000000000005</v>
      </c>
      <c r="BB1174" s="18">
        <v>192.125</v>
      </c>
      <c r="BC1174" s="18">
        <v>161.46100000000001</v>
      </c>
      <c r="BD1174" s="25">
        <v>1.34</v>
      </c>
      <c r="BE1174" s="25">
        <v>0</v>
      </c>
      <c r="BF1174" s="25">
        <v>0</v>
      </c>
      <c r="BG1174" s="25">
        <v>0</v>
      </c>
      <c r="BH1174" s="118">
        <v>0</v>
      </c>
      <c r="BI1174" s="118">
        <v>0</v>
      </c>
      <c r="BJ1174" s="118">
        <v>0</v>
      </c>
      <c r="BK1174" s="118">
        <v>87.153999999999996</v>
      </c>
      <c r="BL1174" s="118">
        <v>125.655</v>
      </c>
      <c r="BM1174" s="118">
        <v>60.195</v>
      </c>
      <c r="BN1174" s="118">
        <v>50</v>
      </c>
      <c r="BO1174" s="103"/>
      <c r="BP1174">
        <f t="shared" si="3030"/>
        <v>0</v>
      </c>
      <c r="BQ1174">
        <f t="shared" si="3030"/>
        <v>0</v>
      </c>
      <c r="BR1174">
        <f t="shared" si="3030"/>
        <v>0</v>
      </c>
      <c r="BS1174">
        <f t="shared" si="3030"/>
        <v>0</v>
      </c>
      <c r="BT1174">
        <f t="shared" si="3030"/>
        <v>0</v>
      </c>
      <c r="BU1174">
        <f t="shared" si="3030"/>
        <v>0</v>
      </c>
      <c r="BV1174">
        <f t="shared" si="3030"/>
        <v>0</v>
      </c>
      <c r="BW1174">
        <f t="shared" si="3030"/>
        <v>0</v>
      </c>
      <c r="BX1174">
        <f t="shared" si="3030"/>
        <v>0</v>
      </c>
      <c r="BY1174">
        <f t="shared" si="3030"/>
        <v>0</v>
      </c>
      <c r="BZ1174">
        <f t="shared" si="3031"/>
        <v>0</v>
      </c>
      <c r="CA1174">
        <f t="shared" si="3031"/>
        <v>0</v>
      </c>
      <c r="CB1174">
        <f t="shared" si="3031"/>
        <v>0</v>
      </c>
      <c r="CC1174">
        <f t="shared" si="3031"/>
        <v>0</v>
      </c>
      <c r="CD1174">
        <f t="shared" si="3031"/>
        <v>0</v>
      </c>
      <c r="CE1174">
        <f t="shared" si="3031"/>
        <v>0</v>
      </c>
      <c r="CF1174">
        <f t="shared" si="3031"/>
        <v>0</v>
      </c>
      <c r="CG1174">
        <f t="shared" si="3031"/>
        <v>0</v>
      </c>
      <c r="CH1174">
        <f t="shared" si="3031"/>
        <v>0</v>
      </c>
      <c r="CI1174">
        <f t="shared" si="3031"/>
        <v>0</v>
      </c>
      <c r="CJ1174">
        <f t="shared" si="3032"/>
        <v>0</v>
      </c>
      <c r="CK1174">
        <f t="shared" si="3032"/>
        <v>0</v>
      </c>
      <c r="CL1174">
        <f t="shared" si="3032"/>
        <v>0</v>
      </c>
      <c r="CM1174">
        <f t="shared" si="3032"/>
        <v>0</v>
      </c>
      <c r="CN1174">
        <f t="shared" si="3032"/>
        <v>0</v>
      </c>
      <c r="CO1174">
        <f t="shared" si="3032"/>
        <v>0</v>
      </c>
      <c r="CP1174">
        <f t="shared" si="3032"/>
        <v>0</v>
      </c>
      <c r="CQ1174">
        <f t="shared" si="3032"/>
        <v>0</v>
      </c>
      <c r="CR1174">
        <f t="shared" si="3032"/>
        <v>0</v>
      </c>
      <c r="CS1174">
        <f t="shared" si="3032"/>
        <v>0</v>
      </c>
      <c r="CT1174">
        <f t="shared" si="3033"/>
        <v>0</v>
      </c>
      <c r="CU1174">
        <f t="shared" si="3033"/>
        <v>0</v>
      </c>
      <c r="CV1174">
        <f t="shared" si="3033"/>
        <v>0</v>
      </c>
      <c r="CW1174">
        <f t="shared" si="3033"/>
        <v>0</v>
      </c>
      <c r="CX1174">
        <f t="shared" si="3033"/>
        <v>0</v>
      </c>
      <c r="CY1174">
        <f t="shared" si="3033"/>
        <v>0</v>
      </c>
      <c r="CZ1174">
        <f t="shared" si="3033"/>
        <v>0</v>
      </c>
      <c r="DA1174">
        <f t="shared" si="3033"/>
        <v>0</v>
      </c>
      <c r="DB1174">
        <f t="shared" si="3033"/>
        <v>0</v>
      </c>
      <c r="DC1174">
        <f t="shared" si="3033"/>
        <v>0</v>
      </c>
      <c r="DD1174">
        <f t="shared" si="3034"/>
        <v>0</v>
      </c>
      <c r="DE1174">
        <f t="shared" si="3034"/>
        <v>0</v>
      </c>
      <c r="DF1174">
        <f t="shared" si="3034"/>
        <v>0</v>
      </c>
      <c r="DG1174">
        <f t="shared" si="3034"/>
        <v>0</v>
      </c>
      <c r="DH1174">
        <f t="shared" si="3034"/>
        <v>0</v>
      </c>
      <c r="DI1174">
        <f t="shared" si="3034"/>
        <v>0</v>
      </c>
      <c r="DJ1174">
        <f t="shared" si="3034"/>
        <v>0</v>
      </c>
      <c r="DK1174">
        <f t="shared" si="3034"/>
        <v>0</v>
      </c>
      <c r="DL1174">
        <f t="shared" si="3034"/>
        <v>0</v>
      </c>
      <c r="DM1174">
        <f t="shared" si="3034"/>
        <v>0</v>
      </c>
      <c r="DN1174">
        <f t="shared" si="3035"/>
        <v>0</v>
      </c>
      <c r="DO1174">
        <f t="shared" si="3035"/>
        <v>0</v>
      </c>
      <c r="DP1174">
        <f t="shared" si="3035"/>
        <v>0</v>
      </c>
      <c r="DQ1174">
        <f t="shared" si="3035"/>
        <v>0</v>
      </c>
      <c r="DR1174">
        <f t="shared" si="3035"/>
        <v>0</v>
      </c>
      <c r="DS1174">
        <f t="shared" si="3035"/>
        <v>0</v>
      </c>
      <c r="DT1174">
        <f t="shared" si="3035"/>
        <v>0</v>
      </c>
      <c r="DU1174">
        <f t="shared" si="3035"/>
        <v>0</v>
      </c>
      <c r="DV1174">
        <f t="shared" si="3035"/>
        <v>0</v>
      </c>
      <c r="DW1174">
        <f t="shared" si="3035"/>
        <v>0</v>
      </c>
      <c r="DX1174">
        <f t="shared" si="3036"/>
        <v>0</v>
      </c>
      <c r="DY1174">
        <f t="shared" si="3036"/>
        <v>0</v>
      </c>
      <c r="DZ1174">
        <f t="shared" si="3036"/>
        <v>0</v>
      </c>
    </row>
    <row r="1175" spans="1:130">
      <c r="A1175" s="106"/>
      <c r="B1175" s="59" t="s">
        <v>210</v>
      </c>
      <c r="C1175" s="96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  <c r="AA1175" s="18"/>
      <c r="AB1175" s="18"/>
      <c r="AC1175" s="18"/>
      <c r="AD1175" s="18"/>
      <c r="AE1175" s="18"/>
      <c r="AF1175" s="18"/>
      <c r="AG1175" s="18"/>
      <c r="AH1175" s="18"/>
      <c r="AI1175" s="18"/>
      <c r="AJ1175" s="18"/>
      <c r="AK1175" s="18"/>
      <c r="AL1175" s="18"/>
      <c r="AM1175" s="18">
        <v>102</v>
      </c>
      <c r="AN1175" s="18">
        <v>628</v>
      </c>
      <c r="AO1175" s="18"/>
      <c r="AP1175" s="18"/>
      <c r="AQ1175" s="18"/>
      <c r="AR1175" s="18">
        <v>0</v>
      </c>
      <c r="AS1175" s="18">
        <v>0</v>
      </c>
      <c r="AT1175" s="18">
        <v>0</v>
      </c>
      <c r="AU1175" s="18">
        <v>0</v>
      </c>
      <c r="AV1175" s="18">
        <v>0</v>
      </c>
      <c r="AW1175" s="18">
        <v>0</v>
      </c>
      <c r="AX1175" s="18">
        <v>0</v>
      </c>
      <c r="AY1175" s="18">
        <v>0</v>
      </c>
      <c r="AZ1175" s="18">
        <v>0</v>
      </c>
      <c r="BA1175" s="18">
        <v>0</v>
      </c>
      <c r="BB1175" s="18">
        <v>0</v>
      </c>
      <c r="BC1175" s="18">
        <v>0</v>
      </c>
      <c r="BD1175" s="25">
        <v>0</v>
      </c>
      <c r="BE1175" s="25">
        <v>0</v>
      </c>
      <c r="BF1175" s="25">
        <v>0</v>
      </c>
      <c r="BG1175" s="25">
        <v>0</v>
      </c>
      <c r="BH1175" s="118">
        <v>0</v>
      </c>
      <c r="BI1175" s="118">
        <v>0</v>
      </c>
      <c r="BJ1175" s="118">
        <v>0</v>
      </c>
      <c r="BK1175" s="118">
        <v>0</v>
      </c>
      <c r="BL1175" s="118">
        <v>0</v>
      </c>
      <c r="BM1175" s="118">
        <v>0</v>
      </c>
      <c r="BN1175" s="118">
        <v>0</v>
      </c>
      <c r="BO1175" s="103"/>
      <c r="BP1175">
        <f t="shared" si="3030"/>
        <v>0</v>
      </c>
      <c r="BQ1175">
        <f t="shared" si="3030"/>
        <v>0</v>
      </c>
      <c r="BR1175">
        <f t="shared" si="3030"/>
        <v>0</v>
      </c>
      <c r="BS1175">
        <f t="shared" si="3030"/>
        <v>0</v>
      </c>
      <c r="BT1175">
        <f t="shared" si="3030"/>
        <v>0</v>
      </c>
      <c r="BU1175">
        <f t="shared" si="3030"/>
        <v>0</v>
      </c>
      <c r="BV1175">
        <f t="shared" si="3030"/>
        <v>0</v>
      </c>
      <c r="BW1175">
        <f t="shared" si="3030"/>
        <v>0</v>
      </c>
      <c r="BX1175">
        <f t="shared" si="3030"/>
        <v>0</v>
      </c>
      <c r="BY1175">
        <f t="shared" si="3030"/>
        <v>0</v>
      </c>
      <c r="BZ1175">
        <f t="shared" si="3031"/>
        <v>0</v>
      </c>
      <c r="CA1175">
        <f t="shared" si="3031"/>
        <v>0</v>
      </c>
      <c r="CB1175">
        <f t="shared" si="3031"/>
        <v>0</v>
      </c>
      <c r="CC1175">
        <f t="shared" si="3031"/>
        <v>0</v>
      </c>
      <c r="CD1175">
        <f t="shared" si="3031"/>
        <v>0</v>
      </c>
      <c r="CE1175">
        <f t="shared" si="3031"/>
        <v>0</v>
      </c>
      <c r="CF1175">
        <f t="shared" si="3031"/>
        <v>0</v>
      </c>
      <c r="CG1175">
        <f t="shared" si="3031"/>
        <v>0</v>
      </c>
      <c r="CH1175">
        <f t="shared" si="3031"/>
        <v>0</v>
      </c>
      <c r="CI1175">
        <f t="shared" si="3031"/>
        <v>0</v>
      </c>
      <c r="CJ1175">
        <f t="shared" si="3032"/>
        <v>0</v>
      </c>
      <c r="CK1175">
        <f t="shared" si="3032"/>
        <v>0</v>
      </c>
      <c r="CL1175">
        <f t="shared" si="3032"/>
        <v>0</v>
      </c>
      <c r="CM1175">
        <f t="shared" si="3032"/>
        <v>0</v>
      </c>
      <c r="CN1175">
        <f t="shared" si="3032"/>
        <v>0</v>
      </c>
      <c r="CO1175">
        <f t="shared" si="3032"/>
        <v>0</v>
      </c>
      <c r="CP1175">
        <f t="shared" si="3032"/>
        <v>0</v>
      </c>
      <c r="CQ1175">
        <f t="shared" si="3032"/>
        <v>0</v>
      </c>
      <c r="CR1175">
        <f t="shared" si="3032"/>
        <v>0</v>
      </c>
      <c r="CS1175">
        <f t="shared" si="3032"/>
        <v>0</v>
      </c>
      <c r="CT1175">
        <f t="shared" si="3033"/>
        <v>0</v>
      </c>
      <c r="CU1175">
        <f t="shared" si="3033"/>
        <v>0</v>
      </c>
      <c r="CV1175">
        <f t="shared" si="3033"/>
        <v>0</v>
      </c>
      <c r="CW1175">
        <f t="shared" si="3033"/>
        <v>0</v>
      </c>
      <c r="CX1175">
        <f t="shared" si="3033"/>
        <v>0</v>
      </c>
      <c r="CY1175">
        <f t="shared" si="3033"/>
        <v>0</v>
      </c>
      <c r="CZ1175">
        <f t="shared" si="3033"/>
        <v>0</v>
      </c>
      <c r="DA1175">
        <f t="shared" si="3033"/>
        <v>0</v>
      </c>
      <c r="DB1175">
        <f t="shared" si="3033"/>
        <v>0</v>
      </c>
      <c r="DC1175">
        <f t="shared" si="3033"/>
        <v>0</v>
      </c>
      <c r="DD1175">
        <f t="shared" si="3034"/>
        <v>0</v>
      </c>
      <c r="DE1175">
        <f t="shared" si="3034"/>
        <v>0</v>
      </c>
      <c r="DF1175">
        <f t="shared" si="3034"/>
        <v>0</v>
      </c>
      <c r="DG1175">
        <f t="shared" si="3034"/>
        <v>0</v>
      </c>
      <c r="DH1175">
        <f t="shared" si="3034"/>
        <v>0</v>
      </c>
      <c r="DI1175">
        <f t="shared" si="3034"/>
        <v>0</v>
      </c>
      <c r="DJ1175">
        <f t="shared" si="3034"/>
        <v>0</v>
      </c>
      <c r="DK1175">
        <f t="shared" si="3034"/>
        <v>0</v>
      </c>
      <c r="DL1175">
        <f t="shared" si="3034"/>
        <v>0</v>
      </c>
      <c r="DM1175">
        <f t="shared" si="3034"/>
        <v>0</v>
      </c>
      <c r="DN1175">
        <f t="shared" si="3035"/>
        <v>0</v>
      </c>
      <c r="DO1175">
        <f t="shared" si="3035"/>
        <v>0</v>
      </c>
      <c r="DP1175">
        <f t="shared" si="3035"/>
        <v>0</v>
      </c>
      <c r="DQ1175">
        <f t="shared" si="3035"/>
        <v>0</v>
      </c>
      <c r="DR1175">
        <f t="shared" si="3035"/>
        <v>0</v>
      </c>
      <c r="DS1175">
        <f t="shared" si="3035"/>
        <v>0</v>
      </c>
      <c r="DT1175">
        <f t="shared" si="3035"/>
        <v>0</v>
      </c>
      <c r="DU1175">
        <f t="shared" si="3035"/>
        <v>0</v>
      </c>
      <c r="DV1175">
        <f t="shared" si="3035"/>
        <v>0</v>
      </c>
      <c r="DW1175">
        <f t="shared" si="3035"/>
        <v>0</v>
      </c>
      <c r="DX1175">
        <f>IF($C1175&lt;&gt;"",IF(BL1175&gt;0,1,0),0)</f>
        <v>0</v>
      </c>
      <c r="DY1175">
        <f>IF($C1175&lt;&gt;"",IF(BM1175&gt;0,1,0),0)</f>
        <v>0</v>
      </c>
      <c r="DZ1175">
        <f>IF($C1175&lt;&gt;"",IF(BN1175&gt;0,1,0),0)</f>
        <v>0</v>
      </c>
    </row>
    <row r="1176" spans="1:130" ht="15.75">
      <c r="A1176" s="106" t="str">
        <f>IF(LEFT(B1179,1)&lt;&gt;"",IF(LEFT(B1179,1)&lt;&gt;" ",COUNT($A$66:A1174)+1,""),"")</f>
        <v/>
      </c>
      <c r="B1176" s="80"/>
      <c r="C1176" s="97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  <c r="AA1176" s="18"/>
      <c r="AB1176" s="18"/>
      <c r="AC1176" s="18"/>
      <c r="AD1176" s="18"/>
      <c r="AE1176" s="18"/>
      <c r="AF1176" s="18"/>
      <c r="AG1176" s="18"/>
      <c r="AH1176" s="18"/>
      <c r="AI1176" s="18"/>
      <c r="AJ1176" s="31"/>
      <c r="AK1176" s="31"/>
      <c r="AL1176" s="31"/>
      <c r="AM1176" s="31"/>
      <c r="AN1176" s="31"/>
      <c r="AO1176" s="31"/>
      <c r="AP1176" s="31"/>
      <c r="AQ1176" s="31"/>
      <c r="AR1176" s="31"/>
      <c r="AS1176" s="31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25"/>
      <c r="BF1176" s="18"/>
      <c r="BG1176" s="22"/>
      <c r="BH1176" s="2"/>
      <c r="BI1176" s="22"/>
      <c r="BJ1176" s="2"/>
      <c r="BK1176" s="2"/>
      <c r="BL1176" s="22"/>
      <c r="BM1176" s="2"/>
      <c r="BN1176" s="2"/>
      <c r="BO1176" s="103"/>
    </row>
    <row r="1177" spans="1:130">
      <c r="A1177" s="105">
        <f>IF(LEFT(B1177,1)&lt;&gt;"",IF(LEFT(B1177,1)&lt;&gt;" ",COUNT($A$66:A1176)+1,""),"")</f>
        <v>154</v>
      </c>
      <c r="B1177" s="56" t="s">
        <v>155</v>
      </c>
      <c r="C1177" s="96">
        <v>4</v>
      </c>
      <c r="D1177" s="22"/>
      <c r="E1177" s="22"/>
      <c r="F1177" s="22"/>
      <c r="G1177" s="22"/>
      <c r="H1177" s="22"/>
      <c r="I1177" s="22"/>
      <c r="J1177" s="22"/>
      <c r="K1177" s="22"/>
      <c r="L1177" s="22"/>
      <c r="M1177" s="22"/>
      <c r="N1177" s="22"/>
      <c r="O1177" s="22"/>
      <c r="P1177" s="22"/>
      <c r="Q1177" s="22"/>
      <c r="R1177" s="22"/>
      <c r="S1177" s="22"/>
      <c r="T1177" s="22"/>
      <c r="U1177" s="22"/>
      <c r="V1177" s="22"/>
      <c r="W1177" s="22"/>
      <c r="X1177" s="22">
        <f>SUM(X1178:X1180)</f>
        <v>0</v>
      </c>
      <c r="Y1177" s="22">
        <f t="shared" ref="Y1177:BN1177" si="3037">SUM(Y1178:Y1180)</f>
        <v>0</v>
      </c>
      <c r="Z1177" s="22">
        <f t="shared" si="3037"/>
        <v>0</v>
      </c>
      <c r="AA1177" s="22">
        <f t="shared" si="3037"/>
        <v>0</v>
      </c>
      <c r="AB1177" s="22">
        <f t="shared" si="3037"/>
        <v>0</v>
      </c>
      <c r="AC1177" s="22">
        <f t="shared" si="3037"/>
        <v>0</v>
      </c>
      <c r="AD1177" s="22">
        <f t="shared" si="3037"/>
        <v>0</v>
      </c>
      <c r="AE1177" s="22">
        <f t="shared" si="3037"/>
        <v>0</v>
      </c>
      <c r="AF1177" s="22">
        <f t="shared" si="3037"/>
        <v>0</v>
      </c>
      <c r="AG1177" s="22">
        <f t="shared" si="3037"/>
        <v>0</v>
      </c>
      <c r="AH1177" s="22">
        <f t="shared" si="3037"/>
        <v>0</v>
      </c>
      <c r="AI1177" s="22">
        <f t="shared" si="3037"/>
        <v>5.5839999999999996</v>
      </c>
      <c r="AJ1177" s="22">
        <f t="shared" si="3037"/>
        <v>0</v>
      </c>
      <c r="AK1177" s="22">
        <f t="shared" si="3037"/>
        <v>0</v>
      </c>
      <c r="AL1177" s="22">
        <f t="shared" si="3037"/>
        <v>0</v>
      </c>
      <c r="AM1177" s="22">
        <f t="shared" si="3037"/>
        <v>0</v>
      </c>
      <c r="AN1177" s="22">
        <f t="shared" si="3037"/>
        <v>0</v>
      </c>
      <c r="AO1177" s="22">
        <f t="shared" si="3037"/>
        <v>0</v>
      </c>
      <c r="AP1177" s="22">
        <f t="shared" si="3037"/>
        <v>0</v>
      </c>
      <c r="AQ1177" s="22">
        <f t="shared" si="3037"/>
        <v>0</v>
      </c>
      <c r="AR1177" s="22">
        <f t="shared" si="3037"/>
        <v>5</v>
      </c>
      <c r="AS1177" s="22">
        <f t="shared" si="3037"/>
        <v>0</v>
      </c>
      <c r="AT1177" s="22">
        <f t="shared" si="3037"/>
        <v>0</v>
      </c>
      <c r="AU1177" s="22">
        <f t="shared" si="3037"/>
        <v>0</v>
      </c>
      <c r="AV1177" s="22">
        <f t="shared" si="3037"/>
        <v>0.51623589999999997</v>
      </c>
      <c r="AW1177" s="22">
        <f t="shared" si="3037"/>
        <v>4.8500107999999997</v>
      </c>
      <c r="AX1177" s="22">
        <f t="shared" si="3037"/>
        <v>0.626892</v>
      </c>
      <c r="AY1177" s="22">
        <f t="shared" si="3037"/>
        <v>0.7007196</v>
      </c>
      <c r="AZ1177" s="22">
        <f t="shared" si="3037"/>
        <v>0.66244919999999996</v>
      </c>
      <c r="BA1177" s="22">
        <f t="shared" si="3037"/>
        <v>0</v>
      </c>
      <c r="BB1177" s="22">
        <f t="shared" si="3037"/>
        <v>0</v>
      </c>
      <c r="BC1177" s="22">
        <f t="shared" si="3037"/>
        <v>0</v>
      </c>
      <c r="BD1177" s="22">
        <f t="shared" si="3037"/>
        <v>0</v>
      </c>
      <c r="BE1177" s="22">
        <f t="shared" si="3037"/>
        <v>0</v>
      </c>
      <c r="BF1177" s="22">
        <f t="shared" si="3037"/>
        <v>0</v>
      </c>
      <c r="BG1177" s="22">
        <f t="shared" si="3037"/>
        <v>3</v>
      </c>
      <c r="BH1177" s="22">
        <f t="shared" si="3037"/>
        <v>3</v>
      </c>
      <c r="BI1177" s="22">
        <f t="shared" si="3037"/>
        <v>3</v>
      </c>
      <c r="BJ1177" s="22">
        <f t="shared" si="3037"/>
        <v>2.8</v>
      </c>
      <c r="BK1177" s="22">
        <f t="shared" si="3037"/>
        <v>0</v>
      </c>
      <c r="BL1177" s="22">
        <f t="shared" si="3037"/>
        <v>0</v>
      </c>
      <c r="BM1177" s="22">
        <f t="shared" si="3037"/>
        <v>0</v>
      </c>
      <c r="BN1177" s="22">
        <f t="shared" si="3037"/>
        <v>0</v>
      </c>
      <c r="BO1177" s="103"/>
      <c r="BP1177">
        <f t="shared" ref="BP1177:CU1177" si="3038">IF($C1177&lt;&gt;"",IF(D1177&gt;0,1,0),0)</f>
        <v>0</v>
      </c>
      <c r="BQ1177">
        <f t="shared" si="3038"/>
        <v>0</v>
      </c>
      <c r="BR1177">
        <f t="shared" si="3038"/>
        <v>0</v>
      </c>
      <c r="BS1177">
        <f t="shared" si="3038"/>
        <v>0</v>
      </c>
      <c r="BT1177">
        <f t="shared" si="3038"/>
        <v>0</v>
      </c>
      <c r="BU1177">
        <f t="shared" si="3038"/>
        <v>0</v>
      </c>
      <c r="BV1177">
        <f t="shared" si="3038"/>
        <v>0</v>
      </c>
      <c r="BW1177">
        <f t="shared" si="3038"/>
        <v>0</v>
      </c>
      <c r="BX1177">
        <f t="shared" si="3038"/>
        <v>0</v>
      </c>
      <c r="BY1177">
        <f t="shared" si="3038"/>
        <v>0</v>
      </c>
      <c r="BZ1177">
        <f t="shared" si="3038"/>
        <v>0</v>
      </c>
      <c r="CA1177">
        <f t="shared" si="3038"/>
        <v>0</v>
      </c>
      <c r="CB1177">
        <f t="shared" si="3038"/>
        <v>0</v>
      </c>
      <c r="CC1177">
        <f t="shared" si="3038"/>
        <v>0</v>
      </c>
      <c r="CD1177">
        <f t="shared" si="3038"/>
        <v>0</v>
      </c>
      <c r="CE1177">
        <f t="shared" si="3038"/>
        <v>0</v>
      </c>
      <c r="CF1177">
        <f t="shared" si="3038"/>
        <v>0</v>
      </c>
      <c r="CG1177">
        <f t="shared" si="3038"/>
        <v>0</v>
      </c>
      <c r="CH1177">
        <f t="shared" si="3038"/>
        <v>0</v>
      </c>
      <c r="CI1177">
        <f t="shared" si="3038"/>
        <v>0</v>
      </c>
      <c r="CJ1177">
        <f t="shared" si="3038"/>
        <v>0</v>
      </c>
      <c r="CK1177">
        <f t="shared" si="3038"/>
        <v>0</v>
      </c>
      <c r="CL1177">
        <f t="shared" si="3038"/>
        <v>0</v>
      </c>
      <c r="CM1177">
        <f t="shared" si="3038"/>
        <v>0</v>
      </c>
      <c r="CN1177">
        <f t="shared" si="3038"/>
        <v>0</v>
      </c>
      <c r="CO1177">
        <f t="shared" si="3038"/>
        <v>0</v>
      </c>
      <c r="CP1177">
        <f t="shared" si="3038"/>
        <v>0</v>
      </c>
      <c r="CQ1177">
        <f t="shared" si="3038"/>
        <v>0</v>
      </c>
      <c r="CR1177">
        <f t="shared" si="3038"/>
        <v>0</v>
      </c>
      <c r="CS1177">
        <f t="shared" si="3038"/>
        <v>0</v>
      </c>
      <c r="CT1177">
        <f t="shared" si="3038"/>
        <v>0</v>
      </c>
      <c r="CU1177">
        <f t="shared" si="3038"/>
        <v>1</v>
      </c>
      <c r="CV1177">
        <f t="shared" ref="CV1177:DZ1177" si="3039">IF($C1177&lt;&gt;"",IF(AJ1177&gt;0,1,0),0)</f>
        <v>0</v>
      </c>
      <c r="CW1177">
        <f t="shared" si="3039"/>
        <v>0</v>
      </c>
      <c r="CX1177">
        <f t="shared" si="3039"/>
        <v>0</v>
      </c>
      <c r="CY1177">
        <f t="shared" si="3039"/>
        <v>0</v>
      </c>
      <c r="CZ1177">
        <f t="shared" si="3039"/>
        <v>0</v>
      </c>
      <c r="DA1177">
        <f t="shared" si="3039"/>
        <v>0</v>
      </c>
      <c r="DB1177">
        <f t="shared" si="3039"/>
        <v>0</v>
      </c>
      <c r="DC1177">
        <f t="shared" si="3039"/>
        <v>0</v>
      </c>
      <c r="DD1177">
        <f t="shared" si="3039"/>
        <v>1</v>
      </c>
      <c r="DE1177">
        <f t="shared" si="3039"/>
        <v>0</v>
      </c>
      <c r="DF1177">
        <f t="shared" si="3039"/>
        <v>0</v>
      </c>
      <c r="DG1177">
        <f t="shared" si="3039"/>
        <v>0</v>
      </c>
      <c r="DH1177">
        <f t="shared" si="3039"/>
        <v>1</v>
      </c>
      <c r="DI1177">
        <f t="shared" si="3039"/>
        <v>1</v>
      </c>
      <c r="DJ1177">
        <f t="shared" si="3039"/>
        <v>1</v>
      </c>
      <c r="DK1177">
        <f t="shared" si="3039"/>
        <v>1</v>
      </c>
      <c r="DL1177">
        <f t="shared" si="3039"/>
        <v>1</v>
      </c>
      <c r="DM1177">
        <f t="shared" si="3039"/>
        <v>0</v>
      </c>
      <c r="DN1177">
        <f t="shared" si="3039"/>
        <v>0</v>
      </c>
      <c r="DO1177">
        <f t="shared" si="3039"/>
        <v>0</v>
      </c>
      <c r="DP1177">
        <f t="shared" si="3039"/>
        <v>0</v>
      </c>
      <c r="DQ1177">
        <f t="shared" si="3039"/>
        <v>0</v>
      </c>
      <c r="DR1177">
        <f t="shared" si="3039"/>
        <v>0</v>
      </c>
      <c r="DS1177">
        <f t="shared" si="3039"/>
        <v>1</v>
      </c>
      <c r="DT1177">
        <f t="shared" si="3039"/>
        <v>1</v>
      </c>
      <c r="DU1177">
        <f t="shared" si="3039"/>
        <v>1</v>
      </c>
      <c r="DV1177">
        <f t="shared" si="3039"/>
        <v>1</v>
      </c>
      <c r="DW1177">
        <f t="shared" si="3039"/>
        <v>0</v>
      </c>
      <c r="DX1177">
        <f t="shared" si="3039"/>
        <v>0</v>
      </c>
      <c r="DY1177">
        <f t="shared" si="3039"/>
        <v>0</v>
      </c>
      <c r="DZ1177">
        <f t="shared" si="3039"/>
        <v>0</v>
      </c>
    </row>
    <row r="1178" spans="1:130">
      <c r="A1178" s="105"/>
      <c r="B1178" s="59" t="s">
        <v>202</v>
      </c>
      <c r="C1178" s="96"/>
      <c r="D1178" s="22"/>
      <c r="E1178" s="22"/>
      <c r="F1178" s="22"/>
      <c r="G1178" s="22"/>
      <c r="H1178" s="22"/>
      <c r="I1178" s="22"/>
      <c r="J1178" s="22"/>
      <c r="K1178" s="22"/>
      <c r="L1178" s="22"/>
      <c r="M1178" s="22"/>
      <c r="N1178" s="22"/>
      <c r="O1178" s="22"/>
      <c r="P1178" s="22"/>
      <c r="Q1178" s="22"/>
      <c r="R1178" s="22"/>
      <c r="S1178" s="22"/>
      <c r="T1178" s="22"/>
      <c r="U1178" s="22"/>
      <c r="V1178" s="22"/>
      <c r="W1178" s="22"/>
      <c r="X1178" s="22"/>
      <c r="Y1178" s="22"/>
      <c r="Z1178" s="22"/>
      <c r="AA1178" s="22"/>
      <c r="AB1178" s="22"/>
      <c r="AC1178" s="22"/>
      <c r="AD1178" s="22"/>
      <c r="AE1178" s="22"/>
      <c r="AF1178" s="22"/>
      <c r="AG1178" s="22"/>
      <c r="AH1178" s="22"/>
      <c r="AI1178" s="22"/>
      <c r="AJ1178" s="22"/>
      <c r="AK1178" s="22"/>
      <c r="AL1178" s="22"/>
      <c r="AM1178" s="22"/>
      <c r="AN1178" s="22"/>
      <c r="AO1178" s="22"/>
      <c r="AP1178" s="22"/>
      <c r="AQ1178" s="22"/>
      <c r="AR1178" s="18">
        <v>5</v>
      </c>
      <c r="AS1178" s="22"/>
      <c r="AT1178" s="22"/>
      <c r="AU1178" s="41" t="s">
        <v>16</v>
      </c>
      <c r="AV1178" s="22"/>
      <c r="AW1178" s="22"/>
      <c r="AX1178" s="22"/>
      <c r="AY1178" s="22"/>
      <c r="AZ1178" s="22"/>
      <c r="BA1178" s="22"/>
      <c r="BB1178" s="22"/>
      <c r="BC1178" s="22"/>
      <c r="BD1178" s="22"/>
      <c r="BE1178" s="23"/>
      <c r="BF1178" s="22"/>
      <c r="BG1178" s="18">
        <v>3</v>
      </c>
      <c r="BH1178" s="18">
        <v>3</v>
      </c>
      <c r="BI1178" s="18">
        <v>3</v>
      </c>
      <c r="BJ1178" s="118">
        <v>2.8</v>
      </c>
      <c r="BK1178" s="118">
        <v>0</v>
      </c>
      <c r="BL1178" s="118">
        <v>0</v>
      </c>
      <c r="BM1178" s="118">
        <v>0</v>
      </c>
      <c r="BN1178" s="118">
        <v>0</v>
      </c>
      <c r="BO1178" s="103"/>
      <c r="BP1178">
        <f t="shared" ref="BP1178:BY1179" si="3040">IF($C1178&lt;&gt;"",IF(D1178&gt;0,1,0),0)</f>
        <v>0</v>
      </c>
      <c r="BQ1178">
        <f t="shared" si="3040"/>
        <v>0</v>
      </c>
      <c r="BR1178">
        <f t="shared" si="3040"/>
        <v>0</v>
      </c>
      <c r="BS1178">
        <f t="shared" si="3040"/>
        <v>0</v>
      </c>
      <c r="BT1178">
        <f t="shared" si="3040"/>
        <v>0</v>
      </c>
      <c r="BU1178">
        <f t="shared" si="3040"/>
        <v>0</v>
      </c>
      <c r="BV1178">
        <f t="shared" si="3040"/>
        <v>0</v>
      </c>
      <c r="BW1178">
        <f t="shared" si="3040"/>
        <v>0</v>
      </c>
      <c r="BX1178">
        <f t="shared" si="3040"/>
        <v>0</v>
      </c>
      <c r="BY1178">
        <f t="shared" si="3040"/>
        <v>0</v>
      </c>
      <c r="BZ1178">
        <f t="shared" ref="BZ1178:CI1179" si="3041">IF($C1178&lt;&gt;"",IF(N1178&gt;0,1,0),0)</f>
        <v>0</v>
      </c>
      <c r="CA1178">
        <f t="shared" si="3041"/>
        <v>0</v>
      </c>
      <c r="CB1178">
        <f t="shared" si="3041"/>
        <v>0</v>
      </c>
      <c r="CC1178">
        <f t="shared" si="3041"/>
        <v>0</v>
      </c>
      <c r="CD1178">
        <f t="shared" si="3041"/>
        <v>0</v>
      </c>
      <c r="CE1178">
        <f t="shared" si="3041"/>
        <v>0</v>
      </c>
      <c r="CF1178">
        <f t="shared" si="3041"/>
        <v>0</v>
      </c>
      <c r="CG1178">
        <f t="shared" si="3041"/>
        <v>0</v>
      </c>
      <c r="CH1178">
        <f t="shared" si="3041"/>
        <v>0</v>
      </c>
      <c r="CI1178">
        <f t="shared" si="3041"/>
        <v>0</v>
      </c>
      <c r="CJ1178">
        <f t="shared" ref="CJ1178:CS1179" si="3042">IF($C1178&lt;&gt;"",IF(X1178&gt;0,1,0),0)</f>
        <v>0</v>
      </c>
      <c r="CK1178">
        <f t="shared" si="3042"/>
        <v>0</v>
      </c>
      <c r="CL1178">
        <f t="shared" si="3042"/>
        <v>0</v>
      </c>
      <c r="CM1178">
        <f t="shared" si="3042"/>
        <v>0</v>
      </c>
      <c r="CN1178">
        <f t="shared" si="3042"/>
        <v>0</v>
      </c>
      <c r="CO1178">
        <f t="shared" si="3042"/>
        <v>0</v>
      </c>
      <c r="CP1178">
        <f t="shared" si="3042"/>
        <v>0</v>
      </c>
      <c r="CQ1178">
        <f t="shared" si="3042"/>
        <v>0</v>
      </c>
      <c r="CR1178">
        <f t="shared" si="3042"/>
        <v>0</v>
      </c>
      <c r="CS1178">
        <f t="shared" si="3042"/>
        <v>0</v>
      </c>
      <c r="CT1178">
        <f t="shared" ref="CT1178:DC1179" si="3043">IF($C1178&lt;&gt;"",IF(AH1178&gt;0,1,0),0)</f>
        <v>0</v>
      </c>
      <c r="CU1178">
        <f t="shared" si="3043"/>
        <v>0</v>
      </c>
      <c r="CV1178">
        <f t="shared" si="3043"/>
        <v>0</v>
      </c>
      <c r="CW1178">
        <f t="shared" si="3043"/>
        <v>0</v>
      </c>
      <c r="CX1178">
        <f t="shared" si="3043"/>
        <v>0</v>
      </c>
      <c r="CY1178">
        <f t="shared" si="3043"/>
        <v>0</v>
      </c>
      <c r="CZ1178">
        <f t="shared" si="3043"/>
        <v>0</v>
      </c>
      <c r="DA1178">
        <f t="shared" si="3043"/>
        <v>0</v>
      </c>
      <c r="DB1178">
        <f t="shared" si="3043"/>
        <v>0</v>
      </c>
      <c r="DC1178">
        <f t="shared" si="3043"/>
        <v>0</v>
      </c>
      <c r="DD1178">
        <f t="shared" ref="DD1178:DM1179" si="3044">IF($C1178&lt;&gt;"",IF(AR1178&gt;0,1,0),0)</f>
        <v>0</v>
      </c>
      <c r="DE1178">
        <f t="shared" si="3044"/>
        <v>0</v>
      </c>
      <c r="DF1178">
        <f t="shared" si="3044"/>
        <v>0</v>
      </c>
      <c r="DG1178">
        <f t="shared" si="3044"/>
        <v>0</v>
      </c>
      <c r="DH1178">
        <f t="shared" si="3044"/>
        <v>0</v>
      </c>
      <c r="DI1178">
        <f t="shared" si="3044"/>
        <v>0</v>
      </c>
      <c r="DJ1178">
        <f t="shared" si="3044"/>
        <v>0</v>
      </c>
      <c r="DK1178">
        <f t="shared" si="3044"/>
        <v>0</v>
      </c>
      <c r="DL1178">
        <f t="shared" si="3044"/>
        <v>0</v>
      </c>
      <c r="DM1178">
        <f t="shared" si="3044"/>
        <v>0</v>
      </c>
      <c r="DN1178">
        <f t="shared" ref="DN1178:DW1180" si="3045">IF($C1178&lt;&gt;"",IF(BB1178&gt;0,1,0),0)</f>
        <v>0</v>
      </c>
      <c r="DO1178">
        <f t="shared" si="3045"/>
        <v>0</v>
      </c>
      <c r="DP1178">
        <f t="shared" si="3045"/>
        <v>0</v>
      </c>
      <c r="DQ1178">
        <f t="shared" si="3045"/>
        <v>0</v>
      </c>
      <c r="DR1178">
        <f t="shared" si="3045"/>
        <v>0</v>
      </c>
      <c r="DS1178">
        <f t="shared" si="3045"/>
        <v>0</v>
      </c>
      <c r="DT1178">
        <f t="shared" si="3045"/>
        <v>0</v>
      </c>
      <c r="DU1178">
        <f t="shared" si="3045"/>
        <v>0</v>
      </c>
      <c r="DV1178">
        <f t="shared" si="3045"/>
        <v>0</v>
      </c>
      <c r="DW1178">
        <f t="shared" si="3045"/>
        <v>0</v>
      </c>
      <c r="DX1178">
        <f t="shared" ref="DX1178:DZ1179" si="3046">IF($C1178&lt;&gt;"",IF(BL1177&gt;0,1,0),0)</f>
        <v>0</v>
      </c>
      <c r="DY1178">
        <f t="shared" si="3046"/>
        <v>0</v>
      </c>
      <c r="DZ1178">
        <f t="shared" si="3046"/>
        <v>0</v>
      </c>
    </row>
    <row r="1179" spans="1:130">
      <c r="A1179" s="106"/>
      <c r="B1179" s="59" t="s">
        <v>3</v>
      </c>
      <c r="C1179" s="97"/>
      <c r="D1179" s="34"/>
      <c r="E1179" s="34"/>
      <c r="F1179" s="34"/>
      <c r="G1179" s="34"/>
      <c r="H1179" s="34"/>
      <c r="I1179" s="34"/>
      <c r="J1179" s="34"/>
      <c r="K1179" s="34"/>
      <c r="L1179" s="34"/>
      <c r="M1179" s="34"/>
      <c r="N1179" s="34"/>
      <c r="O1179" s="34"/>
      <c r="P1179" s="34"/>
      <c r="Q1179" s="34"/>
      <c r="R1179" s="34"/>
      <c r="S1179" s="34"/>
      <c r="T1179" s="34"/>
      <c r="U1179" s="34"/>
      <c r="V1179" s="34"/>
      <c r="W1179" s="34"/>
      <c r="X1179" s="34">
        <v>0</v>
      </c>
      <c r="Y1179" s="34">
        <v>0</v>
      </c>
      <c r="Z1179" s="34">
        <v>0</v>
      </c>
      <c r="AA1179" s="34">
        <v>0</v>
      </c>
      <c r="AB1179" s="34">
        <v>0</v>
      </c>
      <c r="AC1179" s="34">
        <v>0</v>
      </c>
      <c r="AD1179" s="34">
        <v>0</v>
      </c>
      <c r="AE1179" s="34">
        <v>0</v>
      </c>
      <c r="AF1179" s="34">
        <v>0</v>
      </c>
      <c r="AG1179" s="34">
        <v>0</v>
      </c>
      <c r="AH1179" s="34">
        <v>0</v>
      </c>
      <c r="AI1179" s="34">
        <v>5.5839999999999996</v>
      </c>
      <c r="AJ1179" s="34">
        <v>0</v>
      </c>
      <c r="AK1179" s="34">
        <v>0</v>
      </c>
      <c r="AL1179" s="34">
        <v>0</v>
      </c>
      <c r="AM1179" s="34">
        <v>0</v>
      </c>
      <c r="AN1179" s="34">
        <v>0</v>
      </c>
      <c r="AO1179" s="34">
        <v>0</v>
      </c>
      <c r="AP1179" s="34">
        <v>0</v>
      </c>
      <c r="AQ1179" s="34">
        <v>0</v>
      </c>
      <c r="AR1179" s="34">
        <v>0</v>
      </c>
      <c r="AS1179" s="34">
        <v>0</v>
      </c>
      <c r="AT1179" s="34">
        <v>0</v>
      </c>
      <c r="AU1179" s="34">
        <v>0</v>
      </c>
      <c r="AV1179" s="34">
        <v>0.51623589999999997</v>
      </c>
      <c r="AW1179" s="34">
        <v>4.8500107999999997</v>
      </c>
      <c r="AX1179" s="34">
        <v>0.626892</v>
      </c>
      <c r="AY1179" s="34">
        <v>0.7007196</v>
      </c>
      <c r="AZ1179" s="34">
        <v>0.66244919999999996</v>
      </c>
      <c r="BA1179" s="34">
        <v>0</v>
      </c>
      <c r="BB1179" s="34">
        <v>0</v>
      </c>
      <c r="BC1179" s="34">
        <v>0</v>
      </c>
      <c r="BD1179" s="34">
        <v>0</v>
      </c>
      <c r="BE1179" s="43">
        <v>0</v>
      </c>
      <c r="BF1179" s="34">
        <v>0</v>
      </c>
      <c r="BG1179" s="34">
        <v>0</v>
      </c>
      <c r="BH1179" s="34">
        <v>0</v>
      </c>
      <c r="BI1179" s="34">
        <v>0</v>
      </c>
      <c r="BJ1179" s="118">
        <v>0</v>
      </c>
      <c r="BK1179" s="118">
        <v>0</v>
      </c>
      <c r="BL1179" s="118">
        <v>0</v>
      </c>
      <c r="BM1179" s="118">
        <v>0</v>
      </c>
      <c r="BN1179" s="118">
        <v>0</v>
      </c>
      <c r="BO1179" s="103"/>
      <c r="BP1179">
        <f t="shared" si="3040"/>
        <v>0</v>
      </c>
      <c r="BQ1179">
        <f t="shared" si="3040"/>
        <v>0</v>
      </c>
      <c r="BR1179">
        <f t="shared" si="3040"/>
        <v>0</v>
      </c>
      <c r="BS1179">
        <f t="shared" si="3040"/>
        <v>0</v>
      </c>
      <c r="BT1179">
        <f t="shared" si="3040"/>
        <v>0</v>
      </c>
      <c r="BU1179">
        <f t="shared" si="3040"/>
        <v>0</v>
      </c>
      <c r="BV1179">
        <f t="shared" si="3040"/>
        <v>0</v>
      </c>
      <c r="BW1179">
        <f t="shared" si="3040"/>
        <v>0</v>
      </c>
      <c r="BX1179">
        <f t="shared" si="3040"/>
        <v>0</v>
      </c>
      <c r="BY1179">
        <f t="shared" si="3040"/>
        <v>0</v>
      </c>
      <c r="BZ1179">
        <f t="shared" si="3041"/>
        <v>0</v>
      </c>
      <c r="CA1179">
        <f t="shared" si="3041"/>
        <v>0</v>
      </c>
      <c r="CB1179">
        <f t="shared" si="3041"/>
        <v>0</v>
      </c>
      <c r="CC1179">
        <f t="shared" si="3041"/>
        <v>0</v>
      </c>
      <c r="CD1179">
        <f t="shared" si="3041"/>
        <v>0</v>
      </c>
      <c r="CE1179">
        <f t="shared" si="3041"/>
        <v>0</v>
      </c>
      <c r="CF1179">
        <f t="shared" si="3041"/>
        <v>0</v>
      </c>
      <c r="CG1179">
        <f t="shared" si="3041"/>
        <v>0</v>
      </c>
      <c r="CH1179">
        <f t="shared" si="3041"/>
        <v>0</v>
      </c>
      <c r="CI1179">
        <f t="shared" si="3041"/>
        <v>0</v>
      </c>
      <c r="CJ1179">
        <f t="shared" si="3042"/>
        <v>0</v>
      </c>
      <c r="CK1179">
        <f t="shared" si="3042"/>
        <v>0</v>
      </c>
      <c r="CL1179">
        <f t="shared" si="3042"/>
        <v>0</v>
      </c>
      <c r="CM1179">
        <f t="shared" si="3042"/>
        <v>0</v>
      </c>
      <c r="CN1179">
        <f t="shared" si="3042"/>
        <v>0</v>
      </c>
      <c r="CO1179">
        <f t="shared" si="3042"/>
        <v>0</v>
      </c>
      <c r="CP1179">
        <f t="shared" si="3042"/>
        <v>0</v>
      </c>
      <c r="CQ1179">
        <f t="shared" si="3042"/>
        <v>0</v>
      </c>
      <c r="CR1179">
        <f t="shared" si="3042"/>
        <v>0</v>
      </c>
      <c r="CS1179">
        <f t="shared" si="3042"/>
        <v>0</v>
      </c>
      <c r="CT1179">
        <f t="shared" si="3043"/>
        <v>0</v>
      </c>
      <c r="CU1179">
        <f t="shared" si="3043"/>
        <v>0</v>
      </c>
      <c r="CV1179">
        <f t="shared" si="3043"/>
        <v>0</v>
      </c>
      <c r="CW1179">
        <f t="shared" si="3043"/>
        <v>0</v>
      </c>
      <c r="CX1179">
        <f t="shared" si="3043"/>
        <v>0</v>
      </c>
      <c r="CY1179">
        <f t="shared" si="3043"/>
        <v>0</v>
      </c>
      <c r="CZ1179">
        <f t="shared" si="3043"/>
        <v>0</v>
      </c>
      <c r="DA1179">
        <f t="shared" si="3043"/>
        <v>0</v>
      </c>
      <c r="DB1179">
        <f t="shared" si="3043"/>
        <v>0</v>
      </c>
      <c r="DC1179">
        <f t="shared" si="3043"/>
        <v>0</v>
      </c>
      <c r="DD1179">
        <f t="shared" si="3044"/>
        <v>0</v>
      </c>
      <c r="DE1179">
        <f t="shared" si="3044"/>
        <v>0</v>
      </c>
      <c r="DF1179">
        <f t="shared" si="3044"/>
        <v>0</v>
      </c>
      <c r="DG1179">
        <f t="shared" si="3044"/>
        <v>0</v>
      </c>
      <c r="DH1179">
        <f t="shared" si="3044"/>
        <v>0</v>
      </c>
      <c r="DI1179">
        <f t="shared" si="3044"/>
        <v>0</v>
      </c>
      <c r="DJ1179">
        <f t="shared" si="3044"/>
        <v>0</v>
      </c>
      <c r="DK1179">
        <f t="shared" si="3044"/>
        <v>0</v>
      </c>
      <c r="DL1179">
        <f t="shared" si="3044"/>
        <v>0</v>
      </c>
      <c r="DM1179">
        <f t="shared" si="3044"/>
        <v>0</v>
      </c>
      <c r="DN1179">
        <f t="shared" si="3045"/>
        <v>0</v>
      </c>
      <c r="DO1179">
        <f t="shared" si="3045"/>
        <v>0</v>
      </c>
      <c r="DP1179">
        <f t="shared" si="3045"/>
        <v>0</v>
      </c>
      <c r="DQ1179">
        <f t="shared" si="3045"/>
        <v>0</v>
      </c>
      <c r="DR1179">
        <f t="shared" si="3045"/>
        <v>0</v>
      </c>
      <c r="DS1179">
        <f t="shared" si="3045"/>
        <v>0</v>
      </c>
      <c r="DT1179">
        <f t="shared" si="3045"/>
        <v>0</v>
      </c>
      <c r="DU1179">
        <f t="shared" si="3045"/>
        <v>0</v>
      </c>
      <c r="DV1179">
        <f t="shared" si="3045"/>
        <v>0</v>
      </c>
      <c r="DW1179">
        <f t="shared" si="3045"/>
        <v>0</v>
      </c>
      <c r="DX1179">
        <f t="shared" si="3046"/>
        <v>0</v>
      </c>
      <c r="DY1179">
        <f t="shared" si="3046"/>
        <v>0</v>
      </c>
      <c r="DZ1179">
        <f t="shared" si="3046"/>
        <v>0</v>
      </c>
    </row>
    <row r="1180" spans="1:130">
      <c r="A1180" s="106"/>
      <c r="B1180" s="19" t="s">
        <v>205</v>
      </c>
      <c r="C1180" s="97"/>
      <c r="D1180" s="34"/>
      <c r="E1180" s="34"/>
      <c r="F1180" s="34"/>
      <c r="G1180" s="34"/>
      <c r="H1180" s="34"/>
      <c r="I1180" s="34"/>
      <c r="J1180" s="34"/>
      <c r="K1180" s="34"/>
      <c r="L1180" s="34"/>
      <c r="M1180" s="34"/>
      <c r="N1180" s="34"/>
      <c r="O1180" s="34"/>
      <c r="P1180" s="34"/>
      <c r="Q1180" s="34"/>
      <c r="R1180" s="34"/>
      <c r="S1180" s="34"/>
      <c r="T1180" s="34"/>
      <c r="U1180" s="34"/>
      <c r="V1180" s="34"/>
      <c r="W1180" s="34"/>
      <c r="X1180" s="34">
        <v>0</v>
      </c>
      <c r="Y1180" s="34">
        <v>0</v>
      </c>
      <c r="Z1180" s="34">
        <v>0</v>
      </c>
      <c r="AA1180" s="34">
        <v>0</v>
      </c>
      <c r="AB1180" s="34">
        <v>0</v>
      </c>
      <c r="AC1180" s="34">
        <v>0</v>
      </c>
      <c r="AD1180" s="34">
        <v>0</v>
      </c>
      <c r="AE1180" s="34">
        <v>0</v>
      </c>
      <c r="AF1180" s="34">
        <v>0</v>
      </c>
      <c r="AG1180" s="34">
        <v>0</v>
      </c>
      <c r="AH1180" s="34">
        <v>0</v>
      </c>
      <c r="AI1180" s="34">
        <v>0</v>
      </c>
      <c r="AJ1180" s="34">
        <v>0</v>
      </c>
      <c r="AK1180" s="34">
        <v>0</v>
      </c>
      <c r="AL1180" s="34">
        <v>0</v>
      </c>
      <c r="AM1180" s="34">
        <v>0</v>
      </c>
      <c r="AN1180" s="34">
        <v>0</v>
      </c>
      <c r="AO1180" s="34">
        <v>0</v>
      </c>
      <c r="AP1180" s="34">
        <v>0</v>
      </c>
      <c r="AQ1180" s="34">
        <v>0</v>
      </c>
      <c r="AR1180" s="34">
        <v>0</v>
      </c>
      <c r="AS1180" s="34">
        <v>0</v>
      </c>
      <c r="AT1180" s="34">
        <v>0</v>
      </c>
      <c r="AU1180" s="34">
        <v>0</v>
      </c>
      <c r="AV1180" s="34">
        <v>0</v>
      </c>
      <c r="AW1180" s="34">
        <v>0</v>
      </c>
      <c r="AX1180" s="34">
        <v>0</v>
      </c>
      <c r="AY1180" s="34">
        <v>0</v>
      </c>
      <c r="AZ1180" s="34">
        <v>0</v>
      </c>
      <c r="BA1180" s="34">
        <v>0</v>
      </c>
      <c r="BB1180" s="34">
        <v>0</v>
      </c>
      <c r="BC1180" s="34">
        <v>0</v>
      </c>
      <c r="BD1180" s="34">
        <v>0</v>
      </c>
      <c r="BE1180" s="43">
        <v>0</v>
      </c>
      <c r="BF1180" s="34">
        <v>0</v>
      </c>
      <c r="BG1180" s="34">
        <v>0</v>
      </c>
      <c r="BH1180" s="34">
        <v>0</v>
      </c>
      <c r="BI1180" s="34">
        <v>0</v>
      </c>
      <c r="BJ1180" s="118">
        <v>0</v>
      </c>
      <c r="BK1180" s="118">
        <v>0</v>
      </c>
      <c r="BL1180" s="118">
        <v>0</v>
      </c>
      <c r="BM1180" s="118">
        <v>0</v>
      </c>
      <c r="BN1180" s="118">
        <v>0</v>
      </c>
      <c r="BO1180" s="103"/>
      <c r="DV1180">
        <f t="shared" si="3045"/>
        <v>0</v>
      </c>
      <c r="DW1180">
        <f t="shared" si="3045"/>
        <v>0</v>
      </c>
    </row>
    <row r="1181" spans="1:130" ht="15.75">
      <c r="A1181" s="106" t="str">
        <f>IF(LEFT(B1186,1)&lt;&gt;"",IF(LEFT(B1186,1)&lt;&gt;" ",COUNT($A$66:A1179)+1,""),"")</f>
        <v/>
      </c>
      <c r="B1181" s="37"/>
      <c r="C1181" s="97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25"/>
      <c r="BF1181" s="18"/>
      <c r="BG1181" s="22"/>
      <c r="BH1181" s="2"/>
      <c r="BI1181" s="22"/>
      <c r="BJ1181" s="118"/>
      <c r="BK1181" s="2"/>
      <c r="BL1181" s="22"/>
      <c r="BM1181" s="2"/>
      <c r="BN1181" s="2"/>
      <c r="BO1181" s="103"/>
    </row>
    <row r="1182" spans="1:130">
      <c r="A1182" s="105">
        <f>IF(LEFT(B1182,1)&lt;&gt;"",IF(LEFT(B1182,1)&lt;&gt;" ",COUNT($A$66:A1181)+1,""),"")</f>
        <v>155</v>
      </c>
      <c r="B1182" s="54" t="s">
        <v>156</v>
      </c>
      <c r="C1182" s="97">
        <v>4</v>
      </c>
      <c r="D1182" s="22">
        <f t="shared" ref="D1182:AI1182" si="3047">SUM(D1184:D1190)</f>
        <v>0</v>
      </c>
      <c r="E1182" s="22">
        <f t="shared" si="3047"/>
        <v>0</v>
      </c>
      <c r="F1182" s="22">
        <f t="shared" si="3047"/>
        <v>0</v>
      </c>
      <c r="G1182" s="22">
        <f t="shared" si="3047"/>
        <v>0</v>
      </c>
      <c r="H1182" s="22">
        <f t="shared" si="3047"/>
        <v>0</v>
      </c>
      <c r="I1182" s="22">
        <f t="shared" si="3047"/>
        <v>0</v>
      </c>
      <c r="J1182" s="22">
        <f t="shared" si="3047"/>
        <v>0</v>
      </c>
      <c r="K1182" s="22">
        <f t="shared" si="3047"/>
        <v>0</v>
      </c>
      <c r="L1182" s="22">
        <f t="shared" si="3047"/>
        <v>0</v>
      </c>
      <c r="M1182" s="22">
        <f t="shared" si="3047"/>
        <v>0</v>
      </c>
      <c r="N1182" s="22">
        <f t="shared" si="3047"/>
        <v>0</v>
      </c>
      <c r="O1182" s="22">
        <f t="shared" si="3047"/>
        <v>0</v>
      </c>
      <c r="P1182" s="22">
        <f t="shared" si="3047"/>
        <v>0</v>
      </c>
      <c r="Q1182" s="22">
        <f t="shared" si="3047"/>
        <v>0</v>
      </c>
      <c r="R1182" s="22">
        <f t="shared" si="3047"/>
        <v>0</v>
      </c>
      <c r="S1182" s="22">
        <f t="shared" si="3047"/>
        <v>0</v>
      </c>
      <c r="T1182" s="22">
        <f t="shared" si="3047"/>
        <v>0</v>
      </c>
      <c r="U1182" s="22">
        <f t="shared" si="3047"/>
        <v>0</v>
      </c>
      <c r="V1182" s="22">
        <f t="shared" si="3047"/>
        <v>52.9</v>
      </c>
      <c r="W1182" s="22">
        <f t="shared" si="3047"/>
        <v>160.20000000000002</v>
      </c>
      <c r="X1182" s="22">
        <f t="shared" si="3047"/>
        <v>51.4</v>
      </c>
      <c r="Y1182" s="22">
        <f t="shared" si="3047"/>
        <v>5.8</v>
      </c>
      <c r="Z1182" s="22">
        <f t="shared" si="3047"/>
        <v>5.4</v>
      </c>
      <c r="AA1182" s="22">
        <f t="shared" si="3047"/>
        <v>14977.956400596002</v>
      </c>
      <c r="AB1182" s="22">
        <f t="shared" si="3047"/>
        <v>16988.809978000001</v>
      </c>
      <c r="AC1182" s="22">
        <f t="shared" si="3047"/>
        <v>18737.853999999999</v>
      </c>
      <c r="AD1182" s="22">
        <f t="shared" si="3047"/>
        <v>20329.599999999999</v>
      </c>
      <c r="AE1182" s="22">
        <f t="shared" si="3047"/>
        <v>20360.599999999999</v>
      </c>
      <c r="AF1182" s="22">
        <f t="shared" si="3047"/>
        <v>20338.8</v>
      </c>
      <c r="AG1182" s="22">
        <f t="shared" si="3047"/>
        <v>20288.8</v>
      </c>
      <c r="AH1182" s="22">
        <f t="shared" si="3047"/>
        <v>19585</v>
      </c>
      <c r="AI1182" s="22">
        <f t="shared" si="3047"/>
        <v>0</v>
      </c>
      <c r="AJ1182" s="22">
        <f t="shared" ref="AJ1182:BK1182" si="3048">SUM(AJ1184:AJ1190)</f>
        <v>618.5</v>
      </c>
      <c r="AK1182" s="22">
        <f t="shared" si="3048"/>
        <v>1023.3</v>
      </c>
      <c r="AL1182" s="22">
        <f t="shared" si="3048"/>
        <v>1540.1</v>
      </c>
      <c r="AM1182" s="22">
        <f t="shared" si="3048"/>
        <v>480.1</v>
      </c>
      <c r="AN1182" s="22">
        <f t="shared" si="3048"/>
        <v>546.5</v>
      </c>
      <c r="AO1182" s="22">
        <f t="shared" si="3048"/>
        <v>698.7</v>
      </c>
      <c r="AP1182" s="22">
        <f t="shared" si="3048"/>
        <v>484.7</v>
      </c>
      <c r="AQ1182" s="22">
        <f t="shared" si="3048"/>
        <v>183.89999999999998</v>
      </c>
      <c r="AR1182" s="22">
        <f t="shared" si="3048"/>
        <v>137.9</v>
      </c>
      <c r="AS1182" s="22">
        <f t="shared" si="3048"/>
        <v>54.5</v>
      </c>
      <c r="AT1182" s="22">
        <f t="shared" si="3048"/>
        <v>56.199999999999996</v>
      </c>
      <c r="AU1182" s="22">
        <f t="shared" si="3048"/>
        <v>11.7</v>
      </c>
      <c r="AV1182" s="22">
        <f t="shared" si="3048"/>
        <v>16.05</v>
      </c>
      <c r="AW1182" s="22">
        <f t="shared" si="3048"/>
        <v>2.944</v>
      </c>
      <c r="AX1182" s="22">
        <f t="shared" si="3048"/>
        <v>0.40699999999999997</v>
      </c>
      <c r="AY1182" s="22">
        <f t="shared" si="3048"/>
        <v>178.15200000000002</v>
      </c>
      <c r="AZ1182" s="22">
        <f t="shared" si="3048"/>
        <v>6.0749999999999993</v>
      </c>
      <c r="BA1182" s="22">
        <f t="shared" si="3048"/>
        <v>1.4730000000000001</v>
      </c>
      <c r="BB1182" s="22">
        <f t="shared" si="3048"/>
        <v>1490.1760429999999</v>
      </c>
      <c r="BC1182" s="22">
        <f t="shared" si="3048"/>
        <v>0.11040849999999999</v>
      </c>
      <c r="BD1182" s="22">
        <f t="shared" si="3048"/>
        <v>6.2E-2</v>
      </c>
      <c r="BE1182" s="22">
        <f t="shared" si="3048"/>
        <v>0.16499999999999998</v>
      </c>
      <c r="BF1182" s="22">
        <f>SUM(BF1184:BF1190)</f>
        <v>0.55600000000000005</v>
      </c>
      <c r="BG1182" s="22">
        <f t="shared" si="3048"/>
        <v>2.6720790000000001</v>
      </c>
      <c r="BH1182" s="22">
        <f t="shared" si="3048"/>
        <v>14517.786213899999</v>
      </c>
      <c r="BI1182" s="22">
        <f t="shared" si="3048"/>
        <v>27669.369193099999</v>
      </c>
      <c r="BJ1182" s="22">
        <f t="shared" si="3048"/>
        <v>73533.773480599993</v>
      </c>
      <c r="BK1182" s="22">
        <f t="shared" si="3048"/>
        <v>76091.237947400004</v>
      </c>
      <c r="BL1182" s="22">
        <f t="shared" ref="BL1182:BN1182" si="3049">SUM(BL1184:BL1190)</f>
        <v>85483.588027552018</v>
      </c>
      <c r="BM1182" s="22">
        <f t="shared" si="3049"/>
        <v>83874.745948654076</v>
      </c>
      <c r="BN1182" s="22">
        <f t="shared" si="3049"/>
        <v>87684</v>
      </c>
      <c r="BO1182" s="103"/>
      <c r="BP1182">
        <f t="shared" ref="BP1182:CU1182" si="3050">IF($C1182&lt;&gt;"",IF(D1182&gt;0,1,0),0)</f>
        <v>0</v>
      </c>
      <c r="BQ1182">
        <f t="shared" si="3050"/>
        <v>0</v>
      </c>
      <c r="BR1182">
        <f t="shared" si="3050"/>
        <v>0</v>
      </c>
      <c r="BS1182">
        <f t="shared" si="3050"/>
        <v>0</v>
      </c>
      <c r="BT1182">
        <f t="shared" si="3050"/>
        <v>0</v>
      </c>
      <c r="BU1182">
        <f t="shared" si="3050"/>
        <v>0</v>
      </c>
      <c r="BV1182">
        <f t="shared" si="3050"/>
        <v>0</v>
      </c>
      <c r="BW1182">
        <f t="shared" si="3050"/>
        <v>0</v>
      </c>
      <c r="BX1182">
        <f t="shared" si="3050"/>
        <v>0</v>
      </c>
      <c r="BY1182">
        <f t="shared" si="3050"/>
        <v>0</v>
      </c>
      <c r="BZ1182">
        <f t="shared" si="3050"/>
        <v>0</v>
      </c>
      <c r="CA1182">
        <f t="shared" si="3050"/>
        <v>0</v>
      </c>
      <c r="CB1182">
        <f t="shared" si="3050"/>
        <v>0</v>
      </c>
      <c r="CC1182">
        <f t="shared" si="3050"/>
        <v>0</v>
      </c>
      <c r="CD1182">
        <f t="shared" si="3050"/>
        <v>0</v>
      </c>
      <c r="CE1182">
        <f t="shared" si="3050"/>
        <v>0</v>
      </c>
      <c r="CF1182">
        <f t="shared" si="3050"/>
        <v>0</v>
      </c>
      <c r="CG1182">
        <f t="shared" si="3050"/>
        <v>0</v>
      </c>
      <c r="CH1182">
        <f t="shared" si="3050"/>
        <v>1</v>
      </c>
      <c r="CI1182">
        <f t="shared" si="3050"/>
        <v>1</v>
      </c>
      <c r="CJ1182">
        <f t="shared" si="3050"/>
        <v>1</v>
      </c>
      <c r="CK1182">
        <f t="shared" si="3050"/>
        <v>1</v>
      </c>
      <c r="CL1182">
        <f t="shared" si="3050"/>
        <v>1</v>
      </c>
      <c r="CM1182">
        <f t="shared" si="3050"/>
        <v>1</v>
      </c>
      <c r="CN1182">
        <f t="shared" si="3050"/>
        <v>1</v>
      </c>
      <c r="CO1182">
        <f t="shared" si="3050"/>
        <v>1</v>
      </c>
      <c r="CP1182">
        <f t="shared" si="3050"/>
        <v>1</v>
      </c>
      <c r="CQ1182">
        <f t="shared" si="3050"/>
        <v>1</v>
      </c>
      <c r="CR1182">
        <f t="shared" si="3050"/>
        <v>1</v>
      </c>
      <c r="CS1182">
        <f t="shared" si="3050"/>
        <v>1</v>
      </c>
      <c r="CT1182">
        <f t="shared" si="3050"/>
        <v>1</v>
      </c>
      <c r="CU1182">
        <f t="shared" si="3050"/>
        <v>0</v>
      </c>
      <c r="CV1182">
        <f t="shared" ref="CV1182:DZ1182" si="3051">IF($C1182&lt;&gt;"",IF(AJ1182&gt;0,1,0),0)</f>
        <v>1</v>
      </c>
      <c r="CW1182">
        <f t="shared" si="3051"/>
        <v>1</v>
      </c>
      <c r="CX1182">
        <f t="shared" si="3051"/>
        <v>1</v>
      </c>
      <c r="CY1182">
        <f t="shared" si="3051"/>
        <v>1</v>
      </c>
      <c r="CZ1182">
        <f t="shared" si="3051"/>
        <v>1</v>
      </c>
      <c r="DA1182">
        <f t="shared" si="3051"/>
        <v>1</v>
      </c>
      <c r="DB1182">
        <f t="shared" si="3051"/>
        <v>1</v>
      </c>
      <c r="DC1182">
        <f t="shared" si="3051"/>
        <v>1</v>
      </c>
      <c r="DD1182">
        <f t="shared" si="3051"/>
        <v>1</v>
      </c>
      <c r="DE1182">
        <f t="shared" si="3051"/>
        <v>1</v>
      </c>
      <c r="DF1182">
        <f t="shared" si="3051"/>
        <v>1</v>
      </c>
      <c r="DG1182">
        <f t="shared" si="3051"/>
        <v>1</v>
      </c>
      <c r="DH1182">
        <f t="shared" si="3051"/>
        <v>1</v>
      </c>
      <c r="DI1182">
        <f t="shared" si="3051"/>
        <v>1</v>
      </c>
      <c r="DJ1182">
        <f t="shared" si="3051"/>
        <v>1</v>
      </c>
      <c r="DK1182">
        <f t="shared" si="3051"/>
        <v>1</v>
      </c>
      <c r="DL1182">
        <f t="shared" si="3051"/>
        <v>1</v>
      </c>
      <c r="DM1182">
        <f t="shared" si="3051"/>
        <v>1</v>
      </c>
      <c r="DN1182">
        <f t="shared" si="3051"/>
        <v>1</v>
      </c>
      <c r="DO1182">
        <f t="shared" si="3051"/>
        <v>1</v>
      </c>
      <c r="DP1182">
        <f t="shared" si="3051"/>
        <v>1</v>
      </c>
      <c r="DQ1182">
        <f t="shared" si="3051"/>
        <v>1</v>
      </c>
      <c r="DR1182">
        <f t="shared" si="3051"/>
        <v>1</v>
      </c>
      <c r="DS1182">
        <f t="shared" si="3051"/>
        <v>1</v>
      </c>
      <c r="DT1182">
        <f t="shared" si="3051"/>
        <v>1</v>
      </c>
      <c r="DU1182">
        <f t="shared" si="3051"/>
        <v>1</v>
      </c>
      <c r="DV1182">
        <f t="shared" si="3051"/>
        <v>1</v>
      </c>
      <c r="DW1182">
        <f t="shared" si="3051"/>
        <v>1</v>
      </c>
      <c r="DX1182">
        <f t="shared" si="3051"/>
        <v>1</v>
      </c>
      <c r="DY1182">
        <f t="shared" si="3051"/>
        <v>1</v>
      </c>
      <c r="DZ1182">
        <f t="shared" si="3051"/>
        <v>1</v>
      </c>
    </row>
    <row r="1183" spans="1:130">
      <c r="A1183" s="105"/>
      <c r="B1183" s="55" t="s">
        <v>238</v>
      </c>
      <c r="C1183" s="97"/>
      <c r="D1183" s="22"/>
      <c r="E1183" s="22"/>
      <c r="F1183" s="22"/>
      <c r="G1183" s="22"/>
      <c r="H1183" s="22"/>
      <c r="I1183" s="22"/>
      <c r="J1183" s="22"/>
      <c r="K1183" s="22"/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  <c r="V1183" s="22"/>
      <c r="W1183" s="22"/>
      <c r="X1183" s="22"/>
      <c r="Y1183" s="22"/>
      <c r="Z1183" s="22"/>
      <c r="AA1183" s="22"/>
      <c r="AB1183" s="22"/>
      <c r="AC1183" s="22"/>
      <c r="AD1183" s="22"/>
      <c r="AE1183" s="22"/>
      <c r="AF1183" s="22"/>
      <c r="AG1183" s="22"/>
      <c r="AH1183" s="22"/>
      <c r="AI1183" s="22"/>
      <c r="AJ1183" s="22"/>
      <c r="AK1183" s="22"/>
      <c r="AL1183" s="22"/>
      <c r="AM1183" s="22"/>
      <c r="AN1183" s="22"/>
      <c r="AO1183" s="22"/>
      <c r="AP1183" s="22"/>
      <c r="AQ1183" s="22"/>
      <c r="AR1183" s="22"/>
      <c r="AS1183" s="22"/>
      <c r="AT1183" s="22"/>
      <c r="AU1183" s="22"/>
      <c r="AV1183" s="22"/>
      <c r="AW1183" s="22"/>
      <c r="AX1183" s="22"/>
      <c r="AY1183" s="22"/>
      <c r="AZ1183" s="22"/>
      <c r="BA1183" s="22"/>
      <c r="BB1183" s="22"/>
      <c r="BC1183" s="22"/>
      <c r="BD1183" s="22"/>
      <c r="BE1183" s="22"/>
      <c r="BF1183" s="22"/>
      <c r="BG1183" s="22"/>
      <c r="BH1183" s="18">
        <v>0</v>
      </c>
      <c r="BI1183" s="18">
        <v>0</v>
      </c>
      <c r="BJ1183" s="18">
        <v>227</v>
      </c>
      <c r="BK1183" s="18">
        <v>623</v>
      </c>
      <c r="BL1183" s="18">
        <v>863</v>
      </c>
      <c r="BM1183" s="18">
        <v>1088</v>
      </c>
      <c r="BN1183" s="18">
        <v>1323</v>
      </c>
      <c r="BO1183" s="103"/>
    </row>
    <row r="1184" spans="1:130">
      <c r="A1184" s="105"/>
      <c r="B1184" s="19" t="s">
        <v>2</v>
      </c>
      <c r="C1184" s="97"/>
      <c r="D1184" s="18">
        <v>0</v>
      </c>
      <c r="E1184" s="18">
        <v>0</v>
      </c>
      <c r="F1184" s="18">
        <v>0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18">
        <v>0</v>
      </c>
      <c r="N1184" s="18">
        <v>0</v>
      </c>
      <c r="O1184" s="18">
        <v>0</v>
      </c>
      <c r="P1184" s="18">
        <v>0</v>
      </c>
      <c r="Q1184" s="18">
        <v>0</v>
      </c>
      <c r="R1184" s="18">
        <v>0</v>
      </c>
      <c r="S1184" s="18">
        <v>0</v>
      </c>
      <c r="T1184" s="18">
        <v>0</v>
      </c>
      <c r="U1184" s="18">
        <v>0</v>
      </c>
      <c r="V1184" s="18">
        <v>0</v>
      </c>
      <c r="W1184" s="18">
        <v>0</v>
      </c>
      <c r="X1184" s="18">
        <v>0</v>
      </c>
      <c r="Y1184" s="18">
        <v>0</v>
      </c>
      <c r="Z1184" s="18">
        <v>0</v>
      </c>
      <c r="AA1184" s="18">
        <v>0</v>
      </c>
      <c r="AB1184" s="18">
        <v>0</v>
      </c>
      <c r="AC1184" s="18">
        <v>0</v>
      </c>
      <c r="AD1184" s="18">
        <v>0</v>
      </c>
      <c r="AE1184" s="18">
        <v>0</v>
      </c>
      <c r="AF1184" s="18">
        <v>0</v>
      </c>
      <c r="AG1184" s="18">
        <v>0</v>
      </c>
      <c r="AH1184" s="18">
        <v>0</v>
      </c>
      <c r="AI1184" s="18">
        <v>0</v>
      </c>
      <c r="AJ1184" s="18">
        <v>0</v>
      </c>
      <c r="AK1184" s="18">
        <v>0</v>
      </c>
      <c r="AL1184" s="18">
        <v>0</v>
      </c>
      <c r="AM1184" s="18">
        <v>0</v>
      </c>
      <c r="AN1184" s="18">
        <v>0</v>
      </c>
      <c r="AO1184" s="18">
        <v>0</v>
      </c>
      <c r="AP1184" s="18">
        <v>0</v>
      </c>
      <c r="AQ1184" s="18">
        <v>0</v>
      </c>
      <c r="AR1184" s="18">
        <v>0</v>
      </c>
      <c r="AS1184" s="18">
        <v>0</v>
      </c>
      <c r="AT1184" s="18">
        <v>0</v>
      </c>
      <c r="AU1184" s="18">
        <v>0</v>
      </c>
      <c r="AV1184" s="18">
        <v>0</v>
      </c>
      <c r="AW1184" s="18">
        <v>0</v>
      </c>
      <c r="AX1184" s="18">
        <v>0</v>
      </c>
      <c r="AY1184" s="18">
        <v>0</v>
      </c>
      <c r="AZ1184" s="18">
        <v>0</v>
      </c>
      <c r="BA1184" s="18">
        <v>0</v>
      </c>
      <c r="BB1184" s="18">
        <v>0</v>
      </c>
      <c r="BC1184" s="18">
        <v>0</v>
      </c>
      <c r="BD1184" s="18">
        <v>0</v>
      </c>
      <c r="BE1184" s="18">
        <v>0</v>
      </c>
      <c r="BF1184" s="18">
        <v>0</v>
      </c>
      <c r="BG1184" s="18">
        <v>0</v>
      </c>
      <c r="BH1184" s="18">
        <v>0</v>
      </c>
      <c r="BI1184" s="18">
        <v>263</v>
      </c>
      <c r="BJ1184" s="118">
        <v>6538</v>
      </c>
      <c r="BK1184" s="118">
        <v>7338</v>
      </c>
      <c r="BL1184" s="118">
        <v>7579</v>
      </c>
      <c r="BM1184" s="118">
        <f>BL1184*0.96</f>
        <v>7275.84</v>
      </c>
      <c r="BN1184" s="118">
        <v>7640</v>
      </c>
      <c r="BO1184" s="103"/>
      <c r="BP1184">
        <f t="shared" ref="BP1184:BY1191" si="3052">IF($C1184&lt;&gt;"",IF(D1184&gt;0,1,0),0)</f>
        <v>0</v>
      </c>
      <c r="BQ1184">
        <f t="shared" si="3052"/>
        <v>0</v>
      </c>
      <c r="BR1184">
        <f t="shared" si="3052"/>
        <v>0</v>
      </c>
      <c r="BS1184">
        <f t="shared" si="3052"/>
        <v>0</v>
      </c>
      <c r="BT1184">
        <f t="shared" si="3052"/>
        <v>0</v>
      </c>
      <c r="BU1184">
        <f t="shared" si="3052"/>
        <v>0</v>
      </c>
      <c r="BV1184">
        <f t="shared" si="3052"/>
        <v>0</v>
      </c>
      <c r="BW1184">
        <f t="shared" si="3052"/>
        <v>0</v>
      </c>
      <c r="BX1184">
        <f t="shared" si="3052"/>
        <v>0</v>
      </c>
      <c r="BY1184">
        <f t="shared" si="3052"/>
        <v>0</v>
      </c>
      <c r="BZ1184">
        <f t="shared" ref="BZ1184:CI1191" si="3053">IF($C1184&lt;&gt;"",IF(N1184&gt;0,1,0),0)</f>
        <v>0</v>
      </c>
      <c r="CA1184">
        <f t="shared" si="3053"/>
        <v>0</v>
      </c>
      <c r="CB1184">
        <f t="shared" si="3053"/>
        <v>0</v>
      </c>
      <c r="CC1184">
        <f t="shared" si="3053"/>
        <v>0</v>
      </c>
      <c r="CD1184">
        <f t="shared" si="3053"/>
        <v>0</v>
      </c>
      <c r="CE1184">
        <f t="shared" si="3053"/>
        <v>0</v>
      </c>
      <c r="CF1184">
        <f t="shared" si="3053"/>
        <v>0</v>
      </c>
      <c r="CG1184">
        <f t="shared" si="3053"/>
        <v>0</v>
      </c>
      <c r="CH1184">
        <f t="shared" si="3053"/>
        <v>0</v>
      </c>
      <c r="CI1184">
        <f t="shared" si="3053"/>
        <v>0</v>
      </c>
      <c r="CJ1184">
        <f t="shared" ref="CJ1184:CS1191" si="3054">IF($C1184&lt;&gt;"",IF(X1184&gt;0,1,0),0)</f>
        <v>0</v>
      </c>
      <c r="CK1184">
        <f t="shared" si="3054"/>
        <v>0</v>
      </c>
      <c r="CL1184">
        <f t="shared" si="3054"/>
        <v>0</v>
      </c>
      <c r="CM1184">
        <f t="shared" si="3054"/>
        <v>0</v>
      </c>
      <c r="CN1184">
        <f t="shared" si="3054"/>
        <v>0</v>
      </c>
      <c r="CO1184">
        <f t="shared" si="3054"/>
        <v>0</v>
      </c>
      <c r="CP1184">
        <f t="shared" si="3054"/>
        <v>0</v>
      </c>
      <c r="CQ1184">
        <f t="shared" si="3054"/>
        <v>0</v>
      </c>
      <c r="CR1184">
        <f t="shared" si="3054"/>
        <v>0</v>
      </c>
      <c r="CS1184">
        <f t="shared" si="3054"/>
        <v>0</v>
      </c>
      <c r="CT1184">
        <f t="shared" ref="CT1184:DC1191" si="3055">IF($C1184&lt;&gt;"",IF(AH1184&gt;0,1,0),0)</f>
        <v>0</v>
      </c>
      <c r="CU1184">
        <f t="shared" si="3055"/>
        <v>0</v>
      </c>
      <c r="CV1184">
        <f t="shared" si="3055"/>
        <v>0</v>
      </c>
      <c r="CW1184">
        <f t="shared" si="3055"/>
        <v>0</v>
      </c>
      <c r="CX1184">
        <f t="shared" si="3055"/>
        <v>0</v>
      </c>
      <c r="CY1184">
        <f t="shared" si="3055"/>
        <v>0</v>
      </c>
      <c r="CZ1184">
        <f t="shared" si="3055"/>
        <v>0</v>
      </c>
      <c r="DA1184">
        <f t="shared" si="3055"/>
        <v>0</v>
      </c>
      <c r="DB1184">
        <f t="shared" si="3055"/>
        <v>0</v>
      </c>
      <c r="DC1184">
        <f t="shared" si="3055"/>
        <v>0</v>
      </c>
      <c r="DD1184">
        <f t="shared" ref="DD1184:DM1191" si="3056">IF($C1184&lt;&gt;"",IF(AR1184&gt;0,1,0),0)</f>
        <v>0</v>
      </c>
      <c r="DE1184">
        <f t="shared" si="3056"/>
        <v>0</v>
      </c>
      <c r="DF1184">
        <f t="shared" si="3056"/>
        <v>0</v>
      </c>
      <c r="DG1184">
        <f t="shared" si="3056"/>
        <v>0</v>
      </c>
      <c r="DH1184">
        <f t="shared" si="3056"/>
        <v>0</v>
      </c>
      <c r="DI1184">
        <f t="shared" si="3056"/>
        <v>0</v>
      </c>
      <c r="DJ1184">
        <f t="shared" si="3056"/>
        <v>0</v>
      </c>
      <c r="DK1184">
        <f t="shared" si="3056"/>
        <v>0</v>
      </c>
      <c r="DL1184">
        <f t="shared" si="3056"/>
        <v>0</v>
      </c>
      <c r="DM1184">
        <f t="shared" si="3056"/>
        <v>0</v>
      </c>
      <c r="DN1184">
        <f t="shared" ref="DN1184:DW1191" si="3057">IF($C1184&lt;&gt;"",IF(BB1184&gt;0,1,0),0)</f>
        <v>0</v>
      </c>
      <c r="DO1184">
        <f t="shared" si="3057"/>
        <v>0</v>
      </c>
      <c r="DP1184">
        <f t="shared" si="3057"/>
        <v>0</v>
      </c>
      <c r="DQ1184">
        <f t="shared" si="3057"/>
        <v>0</v>
      </c>
      <c r="DR1184">
        <f t="shared" si="3057"/>
        <v>0</v>
      </c>
      <c r="DS1184">
        <f t="shared" si="3057"/>
        <v>0</v>
      </c>
      <c r="DT1184">
        <f t="shared" si="3057"/>
        <v>0</v>
      </c>
      <c r="DU1184">
        <f t="shared" si="3057"/>
        <v>0</v>
      </c>
      <c r="DV1184">
        <f t="shared" si="3057"/>
        <v>0</v>
      </c>
      <c r="DW1184">
        <f t="shared" si="3057"/>
        <v>0</v>
      </c>
      <c r="DX1184">
        <f>IF($C1184&lt;&gt;"",IF(BL1182&gt;0,1,0),0)</f>
        <v>0</v>
      </c>
      <c r="DY1184">
        <f>IF($C1184&lt;&gt;"",IF(BM1182&gt;0,1,0),0)</f>
        <v>0</v>
      </c>
      <c r="DZ1184">
        <f>IF($C1184&lt;&gt;"",IF(BN1182&gt;0,1,0),0)</f>
        <v>0</v>
      </c>
    </row>
    <row r="1185" spans="1:130">
      <c r="A1185" s="105"/>
      <c r="B1185" s="19" t="s">
        <v>202</v>
      </c>
      <c r="C1185" s="97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25"/>
      <c r="BF1185" s="41" t="s">
        <v>16</v>
      </c>
      <c r="BG1185" s="18"/>
      <c r="BH1185" s="18">
        <v>6000</v>
      </c>
      <c r="BI1185" s="18"/>
      <c r="BJ1185" s="118">
        <v>19000</v>
      </c>
      <c r="BK1185" s="118">
        <v>13500</v>
      </c>
      <c r="BL1185" s="118">
        <v>19000</v>
      </c>
      <c r="BM1185" s="118">
        <v>13500</v>
      </c>
      <c r="BN1185" s="118">
        <v>13500</v>
      </c>
      <c r="BO1185" s="103"/>
      <c r="BP1185">
        <f t="shared" si="3052"/>
        <v>0</v>
      </c>
      <c r="BQ1185">
        <f t="shared" si="3052"/>
        <v>0</v>
      </c>
      <c r="BR1185">
        <f t="shared" si="3052"/>
        <v>0</v>
      </c>
      <c r="BS1185">
        <f t="shared" si="3052"/>
        <v>0</v>
      </c>
      <c r="BT1185">
        <f t="shared" si="3052"/>
        <v>0</v>
      </c>
      <c r="BU1185">
        <f t="shared" si="3052"/>
        <v>0</v>
      </c>
      <c r="BV1185">
        <f t="shared" si="3052"/>
        <v>0</v>
      </c>
      <c r="BW1185">
        <f t="shared" si="3052"/>
        <v>0</v>
      </c>
      <c r="BX1185">
        <f t="shared" si="3052"/>
        <v>0</v>
      </c>
      <c r="BY1185">
        <f t="shared" si="3052"/>
        <v>0</v>
      </c>
      <c r="BZ1185">
        <f t="shared" si="3053"/>
        <v>0</v>
      </c>
      <c r="CA1185">
        <f t="shared" si="3053"/>
        <v>0</v>
      </c>
      <c r="CB1185">
        <f t="shared" si="3053"/>
        <v>0</v>
      </c>
      <c r="CC1185">
        <f t="shared" si="3053"/>
        <v>0</v>
      </c>
      <c r="CD1185">
        <f t="shared" si="3053"/>
        <v>0</v>
      </c>
      <c r="CE1185">
        <f t="shared" si="3053"/>
        <v>0</v>
      </c>
      <c r="CF1185">
        <f t="shared" si="3053"/>
        <v>0</v>
      </c>
      <c r="CG1185">
        <f t="shared" si="3053"/>
        <v>0</v>
      </c>
      <c r="CH1185">
        <f t="shared" si="3053"/>
        <v>0</v>
      </c>
      <c r="CI1185">
        <f t="shared" si="3053"/>
        <v>0</v>
      </c>
      <c r="CJ1185">
        <f t="shared" si="3054"/>
        <v>0</v>
      </c>
      <c r="CK1185">
        <f t="shared" si="3054"/>
        <v>0</v>
      </c>
      <c r="CL1185">
        <f t="shared" si="3054"/>
        <v>0</v>
      </c>
      <c r="CM1185">
        <f t="shared" si="3054"/>
        <v>0</v>
      </c>
      <c r="CN1185">
        <f t="shared" si="3054"/>
        <v>0</v>
      </c>
      <c r="CO1185">
        <f t="shared" si="3054"/>
        <v>0</v>
      </c>
      <c r="CP1185">
        <f t="shared" si="3054"/>
        <v>0</v>
      </c>
      <c r="CQ1185">
        <f t="shared" si="3054"/>
        <v>0</v>
      </c>
      <c r="CR1185">
        <f t="shared" si="3054"/>
        <v>0</v>
      </c>
      <c r="CS1185">
        <f t="shared" si="3054"/>
        <v>0</v>
      </c>
      <c r="CT1185">
        <f t="shared" si="3055"/>
        <v>0</v>
      </c>
      <c r="CU1185">
        <f t="shared" si="3055"/>
        <v>0</v>
      </c>
      <c r="CV1185">
        <f t="shared" si="3055"/>
        <v>0</v>
      </c>
      <c r="CW1185">
        <f t="shared" si="3055"/>
        <v>0</v>
      </c>
      <c r="CX1185">
        <f t="shared" si="3055"/>
        <v>0</v>
      </c>
      <c r="CY1185">
        <f t="shared" si="3055"/>
        <v>0</v>
      </c>
      <c r="CZ1185">
        <f t="shared" si="3055"/>
        <v>0</v>
      </c>
      <c r="DA1185">
        <f t="shared" si="3055"/>
        <v>0</v>
      </c>
      <c r="DB1185">
        <f t="shared" si="3055"/>
        <v>0</v>
      </c>
      <c r="DC1185">
        <f t="shared" si="3055"/>
        <v>0</v>
      </c>
      <c r="DD1185">
        <f t="shared" si="3056"/>
        <v>0</v>
      </c>
      <c r="DE1185">
        <f t="shared" si="3056"/>
        <v>0</v>
      </c>
      <c r="DF1185">
        <f t="shared" si="3056"/>
        <v>0</v>
      </c>
      <c r="DG1185">
        <f t="shared" si="3056"/>
        <v>0</v>
      </c>
      <c r="DH1185">
        <f t="shared" si="3056"/>
        <v>0</v>
      </c>
      <c r="DI1185">
        <f t="shared" si="3056"/>
        <v>0</v>
      </c>
      <c r="DJ1185">
        <f t="shared" si="3056"/>
        <v>0</v>
      </c>
      <c r="DK1185">
        <f t="shared" si="3056"/>
        <v>0</v>
      </c>
      <c r="DL1185">
        <f t="shared" si="3056"/>
        <v>0</v>
      </c>
      <c r="DM1185">
        <f t="shared" si="3056"/>
        <v>0</v>
      </c>
      <c r="DN1185">
        <f t="shared" si="3057"/>
        <v>0</v>
      </c>
      <c r="DO1185">
        <f t="shared" si="3057"/>
        <v>0</v>
      </c>
      <c r="DP1185">
        <f t="shared" si="3057"/>
        <v>0</v>
      </c>
      <c r="DQ1185">
        <f t="shared" si="3057"/>
        <v>0</v>
      </c>
      <c r="DR1185">
        <f t="shared" si="3057"/>
        <v>0</v>
      </c>
      <c r="DS1185">
        <f t="shared" si="3057"/>
        <v>0</v>
      </c>
      <c r="DT1185">
        <f t="shared" si="3057"/>
        <v>0</v>
      </c>
      <c r="DU1185">
        <f t="shared" si="3057"/>
        <v>0</v>
      </c>
      <c r="DV1185">
        <f t="shared" si="3057"/>
        <v>0</v>
      </c>
      <c r="DW1185">
        <f t="shared" si="3057"/>
        <v>0</v>
      </c>
      <c r="DX1185">
        <f t="shared" ref="DX1185:DZ1190" si="3058">IF($C1185&lt;&gt;"",IF(BL1184&gt;0,1,0),0)</f>
        <v>0</v>
      </c>
      <c r="DY1185">
        <f t="shared" si="3058"/>
        <v>0</v>
      </c>
      <c r="DZ1185">
        <f t="shared" si="3058"/>
        <v>0</v>
      </c>
    </row>
    <row r="1186" spans="1:130">
      <c r="A1186" s="106" t="str">
        <f>IF(LEFT(B1187,1)&lt;&gt;"",IF(LEFT(B1187,1)&lt;&gt;" ",COUNT($A$66:A1181)+1,""),"")</f>
        <v/>
      </c>
      <c r="B1186" s="109" t="s">
        <v>3</v>
      </c>
      <c r="C1186" s="97"/>
      <c r="D1186" s="18">
        <v>0</v>
      </c>
      <c r="E1186" s="18">
        <v>0</v>
      </c>
      <c r="F1186" s="18">
        <v>0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18">
        <v>0</v>
      </c>
      <c r="N1186" s="18">
        <v>0</v>
      </c>
      <c r="O1186" s="18">
        <v>0</v>
      </c>
      <c r="P1186" s="18">
        <v>0</v>
      </c>
      <c r="Q1186" s="18">
        <v>0</v>
      </c>
      <c r="R1186" s="18">
        <v>0</v>
      </c>
      <c r="S1186" s="18">
        <v>0</v>
      </c>
      <c r="T1186" s="18">
        <v>0</v>
      </c>
      <c r="U1186" s="18">
        <v>0</v>
      </c>
      <c r="V1186" s="18">
        <v>0.9</v>
      </c>
      <c r="W1186" s="18">
        <v>3.4</v>
      </c>
      <c r="X1186" s="18">
        <v>0</v>
      </c>
      <c r="Y1186" s="18">
        <v>0</v>
      </c>
      <c r="Z1186" s="18">
        <v>0</v>
      </c>
      <c r="AA1186" s="18">
        <v>0</v>
      </c>
      <c r="AB1186" s="18">
        <v>7</v>
      </c>
      <c r="AC1186" s="18">
        <v>14.8</v>
      </c>
      <c r="AD1186" s="18">
        <v>22.6</v>
      </c>
      <c r="AE1186" s="18">
        <v>22.6</v>
      </c>
      <c r="AF1186" s="18">
        <v>0.8</v>
      </c>
      <c r="AG1186" s="18">
        <v>0.8</v>
      </c>
      <c r="AH1186" s="18">
        <v>0</v>
      </c>
      <c r="AI1186" s="18">
        <v>0</v>
      </c>
      <c r="AJ1186" s="18">
        <v>30.7</v>
      </c>
      <c r="AK1186" s="18">
        <v>49.5</v>
      </c>
      <c r="AL1186" s="18">
        <v>128.69999999999999</v>
      </c>
      <c r="AM1186" s="18">
        <v>128.1</v>
      </c>
      <c r="AN1186" s="18">
        <v>116.5</v>
      </c>
      <c r="AO1186" s="18">
        <v>86.7</v>
      </c>
      <c r="AP1186" s="18">
        <v>86.7</v>
      </c>
      <c r="AQ1186" s="18">
        <v>84.7</v>
      </c>
      <c r="AR1186" s="18">
        <v>75.3</v>
      </c>
      <c r="AS1186" s="18">
        <v>3</v>
      </c>
      <c r="AT1186" s="18">
        <v>1.6</v>
      </c>
      <c r="AU1186" s="18">
        <v>1.5</v>
      </c>
      <c r="AV1186" s="18">
        <v>0.5</v>
      </c>
      <c r="AW1186" s="18">
        <v>0.8</v>
      </c>
      <c r="AX1186" s="18">
        <v>0.3</v>
      </c>
      <c r="AY1186" s="18">
        <v>177.76000000000002</v>
      </c>
      <c r="AZ1186" s="18">
        <v>5.89</v>
      </c>
      <c r="BA1186" s="18">
        <v>1.36</v>
      </c>
      <c r="BB1186" s="18">
        <v>1490.078</v>
      </c>
      <c r="BC1186" s="18">
        <v>5.1999999999999998E-2</v>
      </c>
      <c r="BD1186" s="18">
        <v>4.4999999999999998E-2</v>
      </c>
      <c r="BE1186" s="25">
        <v>0.14799999999999999</v>
      </c>
      <c r="BF1186" s="25">
        <v>0.55600000000000005</v>
      </c>
      <c r="BG1186" s="18">
        <v>1.862079</v>
      </c>
      <c r="BH1186" s="18">
        <v>867.45722799999999</v>
      </c>
      <c r="BI1186" s="18">
        <v>1736.7330936000001</v>
      </c>
      <c r="BJ1186" s="18">
        <v>2916.1544908000001</v>
      </c>
      <c r="BK1186" s="118">
        <v>3877.1602285999998</v>
      </c>
      <c r="BL1186" s="118">
        <v>4000</v>
      </c>
      <c r="BM1186" s="118">
        <v>4645</v>
      </c>
      <c r="BN1186" s="118">
        <v>4500</v>
      </c>
      <c r="BO1186" s="103"/>
      <c r="BP1186">
        <f t="shared" si="3052"/>
        <v>0</v>
      </c>
      <c r="BQ1186">
        <f t="shared" si="3052"/>
        <v>0</v>
      </c>
      <c r="BR1186">
        <f t="shared" si="3052"/>
        <v>0</v>
      </c>
      <c r="BS1186">
        <f t="shared" si="3052"/>
        <v>0</v>
      </c>
      <c r="BT1186">
        <f t="shared" si="3052"/>
        <v>0</v>
      </c>
      <c r="BU1186">
        <f t="shared" si="3052"/>
        <v>0</v>
      </c>
      <c r="BV1186">
        <f t="shared" si="3052"/>
        <v>0</v>
      </c>
      <c r="BW1186">
        <f t="shared" si="3052"/>
        <v>0</v>
      </c>
      <c r="BX1186">
        <f t="shared" si="3052"/>
        <v>0</v>
      </c>
      <c r="BY1186">
        <f t="shared" si="3052"/>
        <v>0</v>
      </c>
      <c r="BZ1186">
        <f t="shared" si="3053"/>
        <v>0</v>
      </c>
      <c r="CA1186">
        <f t="shared" si="3053"/>
        <v>0</v>
      </c>
      <c r="CB1186">
        <f t="shared" si="3053"/>
        <v>0</v>
      </c>
      <c r="CC1186">
        <f t="shared" si="3053"/>
        <v>0</v>
      </c>
      <c r="CD1186">
        <f t="shared" si="3053"/>
        <v>0</v>
      </c>
      <c r="CE1186">
        <f t="shared" si="3053"/>
        <v>0</v>
      </c>
      <c r="CF1186">
        <f t="shared" si="3053"/>
        <v>0</v>
      </c>
      <c r="CG1186">
        <f t="shared" si="3053"/>
        <v>0</v>
      </c>
      <c r="CH1186">
        <f t="shared" si="3053"/>
        <v>0</v>
      </c>
      <c r="CI1186">
        <f t="shared" si="3053"/>
        <v>0</v>
      </c>
      <c r="CJ1186">
        <f t="shared" si="3054"/>
        <v>0</v>
      </c>
      <c r="CK1186">
        <f t="shared" si="3054"/>
        <v>0</v>
      </c>
      <c r="CL1186">
        <f t="shared" si="3054"/>
        <v>0</v>
      </c>
      <c r="CM1186">
        <f t="shared" si="3054"/>
        <v>0</v>
      </c>
      <c r="CN1186">
        <f t="shared" si="3054"/>
        <v>0</v>
      </c>
      <c r="CO1186">
        <f t="shared" si="3054"/>
        <v>0</v>
      </c>
      <c r="CP1186">
        <f t="shared" si="3054"/>
        <v>0</v>
      </c>
      <c r="CQ1186">
        <f t="shared" si="3054"/>
        <v>0</v>
      </c>
      <c r="CR1186">
        <f t="shared" si="3054"/>
        <v>0</v>
      </c>
      <c r="CS1186">
        <f t="shared" si="3054"/>
        <v>0</v>
      </c>
      <c r="CT1186">
        <f t="shared" si="3055"/>
        <v>0</v>
      </c>
      <c r="CU1186">
        <f t="shared" si="3055"/>
        <v>0</v>
      </c>
      <c r="CV1186">
        <f t="shared" si="3055"/>
        <v>0</v>
      </c>
      <c r="CW1186">
        <f t="shared" si="3055"/>
        <v>0</v>
      </c>
      <c r="CX1186">
        <f t="shared" si="3055"/>
        <v>0</v>
      </c>
      <c r="CY1186">
        <f t="shared" si="3055"/>
        <v>0</v>
      </c>
      <c r="CZ1186">
        <f t="shared" si="3055"/>
        <v>0</v>
      </c>
      <c r="DA1186">
        <f t="shared" si="3055"/>
        <v>0</v>
      </c>
      <c r="DB1186">
        <f t="shared" si="3055"/>
        <v>0</v>
      </c>
      <c r="DC1186">
        <f t="shared" si="3055"/>
        <v>0</v>
      </c>
      <c r="DD1186">
        <f t="shared" si="3056"/>
        <v>0</v>
      </c>
      <c r="DE1186">
        <f t="shared" si="3056"/>
        <v>0</v>
      </c>
      <c r="DF1186">
        <f t="shared" si="3056"/>
        <v>0</v>
      </c>
      <c r="DG1186">
        <f t="shared" si="3056"/>
        <v>0</v>
      </c>
      <c r="DH1186">
        <f t="shared" si="3056"/>
        <v>0</v>
      </c>
      <c r="DI1186">
        <f t="shared" si="3056"/>
        <v>0</v>
      </c>
      <c r="DJ1186">
        <f t="shared" si="3056"/>
        <v>0</v>
      </c>
      <c r="DK1186">
        <f t="shared" si="3056"/>
        <v>0</v>
      </c>
      <c r="DL1186">
        <f t="shared" si="3056"/>
        <v>0</v>
      </c>
      <c r="DM1186">
        <f t="shared" si="3056"/>
        <v>0</v>
      </c>
      <c r="DN1186">
        <f t="shared" si="3057"/>
        <v>0</v>
      </c>
      <c r="DO1186">
        <f t="shared" si="3057"/>
        <v>0</v>
      </c>
      <c r="DP1186">
        <f t="shared" si="3057"/>
        <v>0</v>
      </c>
      <c r="DQ1186">
        <f t="shared" si="3057"/>
        <v>0</v>
      </c>
      <c r="DR1186">
        <f t="shared" si="3057"/>
        <v>0</v>
      </c>
      <c r="DS1186">
        <f t="shared" si="3057"/>
        <v>0</v>
      </c>
      <c r="DT1186">
        <f t="shared" si="3057"/>
        <v>0</v>
      </c>
      <c r="DU1186">
        <f t="shared" si="3057"/>
        <v>0</v>
      </c>
      <c r="DV1186">
        <f t="shared" si="3057"/>
        <v>0</v>
      </c>
      <c r="DW1186">
        <f t="shared" si="3057"/>
        <v>0</v>
      </c>
      <c r="DX1186">
        <f t="shared" si="3058"/>
        <v>0</v>
      </c>
      <c r="DY1186">
        <f t="shared" si="3058"/>
        <v>0</v>
      </c>
      <c r="DZ1186">
        <f t="shared" si="3058"/>
        <v>0</v>
      </c>
    </row>
    <row r="1187" spans="1:130">
      <c r="A1187" s="106"/>
      <c r="B1187" s="19" t="s">
        <v>18</v>
      </c>
      <c r="C1187" s="97"/>
      <c r="D1187" s="18">
        <v>0</v>
      </c>
      <c r="E1187" s="18">
        <v>0</v>
      </c>
      <c r="F1187" s="18">
        <v>0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18">
        <v>0</v>
      </c>
      <c r="N1187" s="18">
        <v>0</v>
      </c>
      <c r="O1187" s="18">
        <v>0</v>
      </c>
      <c r="P1187" s="18">
        <v>0</v>
      </c>
      <c r="Q1187" s="18">
        <v>0</v>
      </c>
      <c r="R1187" s="18">
        <v>0</v>
      </c>
      <c r="S1187" s="18">
        <v>0</v>
      </c>
      <c r="T1187" s="18">
        <v>0</v>
      </c>
      <c r="U1187" s="18">
        <v>0</v>
      </c>
      <c r="V1187" s="18">
        <v>0</v>
      </c>
      <c r="W1187" s="18">
        <v>0</v>
      </c>
      <c r="X1187" s="18">
        <v>0</v>
      </c>
      <c r="Y1187" s="18">
        <v>0</v>
      </c>
      <c r="Z1187" s="18">
        <v>0</v>
      </c>
      <c r="AA1187" s="18">
        <v>14977.956400596002</v>
      </c>
      <c r="AB1187" s="18">
        <v>16981.809978000001</v>
      </c>
      <c r="AC1187" s="18">
        <v>18723.054</v>
      </c>
      <c r="AD1187" s="18">
        <v>20307</v>
      </c>
      <c r="AE1187" s="18">
        <v>20338</v>
      </c>
      <c r="AF1187" s="18">
        <v>20338</v>
      </c>
      <c r="AG1187" s="18">
        <v>20288</v>
      </c>
      <c r="AH1187" s="18">
        <v>19585</v>
      </c>
      <c r="AI1187" s="18">
        <v>0</v>
      </c>
      <c r="AJ1187" s="18">
        <v>0</v>
      </c>
      <c r="AK1187" s="18">
        <v>0</v>
      </c>
      <c r="AL1187" s="18">
        <v>0</v>
      </c>
      <c r="AM1187" s="18">
        <v>352</v>
      </c>
      <c r="AN1187" s="18">
        <v>430</v>
      </c>
      <c r="AO1187" s="18">
        <v>612</v>
      </c>
      <c r="AP1187" s="18">
        <v>128</v>
      </c>
      <c r="AQ1187" s="18">
        <v>0</v>
      </c>
      <c r="AR1187" s="18">
        <v>0</v>
      </c>
      <c r="AS1187" s="18">
        <v>0</v>
      </c>
      <c r="AT1187" s="18">
        <v>0</v>
      </c>
      <c r="AU1187" s="18">
        <v>0</v>
      </c>
      <c r="AV1187" s="18">
        <v>0</v>
      </c>
      <c r="AW1187" s="18">
        <v>0</v>
      </c>
      <c r="AX1187" s="18">
        <v>0</v>
      </c>
      <c r="AY1187" s="18">
        <v>0</v>
      </c>
      <c r="AZ1187" s="18">
        <v>0</v>
      </c>
      <c r="BA1187" s="18">
        <v>0</v>
      </c>
      <c r="BB1187" s="18">
        <v>0</v>
      </c>
      <c r="BC1187" s="18">
        <v>0</v>
      </c>
      <c r="BD1187" s="18">
        <v>0</v>
      </c>
      <c r="BE1187" s="25">
        <v>0</v>
      </c>
      <c r="BF1187" s="18">
        <v>0</v>
      </c>
      <c r="BG1187" s="18">
        <v>0</v>
      </c>
      <c r="BH1187" s="18">
        <v>0</v>
      </c>
      <c r="BI1187" s="18">
        <v>0</v>
      </c>
      <c r="BJ1187" s="118">
        <v>0</v>
      </c>
      <c r="BK1187" s="118">
        <v>0</v>
      </c>
      <c r="BL1187" s="118">
        <v>0</v>
      </c>
      <c r="BM1187" s="118">
        <v>0</v>
      </c>
      <c r="BN1187" s="118">
        <v>0</v>
      </c>
      <c r="BO1187" s="103"/>
      <c r="BP1187">
        <f t="shared" si="3052"/>
        <v>0</v>
      </c>
      <c r="BQ1187">
        <f t="shared" si="3052"/>
        <v>0</v>
      </c>
      <c r="BR1187">
        <f t="shared" si="3052"/>
        <v>0</v>
      </c>
      <c r="BS1187">
        <f t="shared" si="3052"/>
        <v>0</v>
      </c>
      <c r="BT1187">
        <f t="shared" si="3052"/>
        <v>0</v>
      </c>
      <c r="BU1187">
        <f t="shared" si="3052"/>
        <v>0</v>
      </c>
      <c r="BV1187">
        <f t="shared" si="3052"/>
        <v>0</v>
      </c>
      <c r="BW1187">
        <f t="shared" si="3052"/>
        <v>0</v>
      </c>
      <c r="BX1187">
        <f t="shared" si="3052"/>
        <v>0</v>
      </c>
      <c r="BY1187">
        <f t="shared" si="3052"/>
        <v>0</v>
      </c>
      <c r="BZ1187">
        <f t="shared" si="3053"/>
        <v>0</v>
      </c>
      <c r="CA1187">
        <f t="shared" si="3053"/>
        <v>0</v>
      </c>
      <c r="CB1187">
        <f t="shared" si="3053"/>
        <v>0</v>
      </c>
      <c r="CC1187">
        <f t="shared" si="3053"/>
        <v>0</v>
      </c>
      <c r="CD1187">
        <f t="shared" si="3053"/>
        <v>0</v>
      </c>
      <c r="CE1187">
        <f t="shared" si="3053"/>
        <v>0</v>
      </c>
      <c r="CF1187">
        <f t="shared" si="3053"/>
        <v>0</v>
      </c>
      <c r="CG1187">
        <f t="shared" si="3053"/>
        <v>0</v>
      </c>
      <c r="CH1187">
        <f t="shared" si="3053"/>
        <v>0</v>
      </c>
      <c r="CI1187">
        <f t="shared" si="3053"/>
        <v>0</v>
      </c>
      <c r="CJ1187">
        <f t="shared" si="3054"/>
        <v>0</v>
      </c>
      <c r="CK1187">
        <f t="shared" si="3054"/>
        <v>0</v>
      </c>
      <c r="CL1187">
        <f t="shared" si="3054"/>
        <v>0</v>
      </c>
      <c r="CM1187">
        <f t="shared" si="3054"/>
        <v>0</v>
      </c>
      <c r="CN1187">
        <f t="shared" si="3054"/>
        <v>0</v>
      </c>
      <c r="CO1187">
        <f t="shared" si="3054"/>
        <v>0</v>
      </c>
      <c r="CP1187">
        <f t="shared" si="3054"/>
        <v>0</v>
      </c>
      <c r="CQ1187">
        <f t="shared" si="3054"/>
        <v>0</v>
      </c>
      <c r="CR1187">
        <f t="shared" si="3054"/>
        <v>0</v>
      </c>
      <c r="CS1187">
        <f t="shared" si="3054"/>
        <v>0</v>
      </c>
      <c r="CT1187">
        <f t="shared" si="3055"/>
        <v>0</v>
      </c>
      <c r="CU1187">
        <f t="shared" si="3055"/>
        <v>0</v>
      </c>
      <c r="CV1187">
        <f t="shared" si="3055"/>
        <v>0</v>
      </c>
      <c r="CW1187">
        <f t="shared" si="3055"/>
        <v>0</v>
      </c>
      <c r="CX1187">
        <f t="shared" si="3055"/>
        <v>0</v>
      </c>
      <c r="CY1187">
        <f t="shared" si="3055"/>
        <v>0</v>
      </c>
      <c r="CZ1187">
        <f t="shared" si="3055"/>
        <v>0</v>
      </c>
      <c r="DA1187">
        <f t="shared" si="3055"/>
        <v>0</v>
      </c>
      <c r="DB1187">
        <f t="shared" si="3055"/>
        <v>0</v>
      </c>
      <c r="DC1187">
        <f t="shared" si="3055"/>
        <v>0</v>
      </c>
      <c r="DD1187">
        <f t="shared" si="3056"/>
        <v>0</v>
      </c>
      <c r="DE1187">
        <f t="shared" si="3056"/>
        <v>0</v>
      </c>
      <c r="DF1187">
        <f t="shared" si="3056"/>
        <v>0</v>
      </c>
      <c r="DG1187">
        <f t="shared" si="3056"/>
        <v>0</v>
      </c>
      <c r="DH1187">
        <f t="shared" si="3056"/>
        <v>0</v>
      </c>
      <c r="DI1187">
        <f t="shared" si="3056"/>
        <v>0</v>
      </c>
      <c r="DJ1187">
        <f t="shared" si="3056"/>
        <v>0</v>
      </c>
      <c r="DK1187">
        <f t="shared" si="3056"/>
        <v>0</v>
      </c>
      <c r="DL1187">
        <f t="shared" si="3056"/>
        <v>0</v>
      </c>
      <c r="DM1187">
        <f t="shared" si="3056"/>
        <v>0</v>
      </c>
      <c r="DN1187">
        <f t="shared" si="3057"/>
        <v>0</v>
      </c>
      <c r="DO1187">
        <f t="shared" si="3057"/>
        <v>0</v>
      </c>
      <c r="DP1187">
        <f t="shared" si="3057"/>
        <v>0</v>
      </c>
      <c r="DQ1187">
        <f t="shared" si="3057"/>
        <v>0</v>
      </c>
      <c r="DR1187">
        <f t="shared" si="3057"/>
        <v>0</v>
      </c>
      <c r="DS1187">
        <f t="shared" si="3057"/>
        <v>0</v>
      </c>
      <c r="DT1187">
        <f t="shared" si="3057"/>
        <v>0</v>
      </c>
      <c r="DU1187">
        <f t="shared" si="3057"/>
        <v>0</v>
      </c>
      <c r="DV1187">
        <f t="shared" si="3057"/>
        <v>0</v>
      </c>
      <c r="DW1187">
        <f t="shared" si="3057"/>
        <v>0</v>
      </c>
      <c r="DX1187">
        <f t="shared" si="3058"/>
        <v>0</v>
      </c>
      <c r="DY1187">
        <f t="shared" si="3058"/>
        <v>0</v>
      </c>
      <c r="DZ1187">
        <f t="shared" si="3058"/>
        <v>0</v>
      </c>
    </row>
    <row r="1188" spans="1:130">
      <c r="A1188" s="106"/>
      <c r="B1188" s="55" t="s">
        <v>25</v>
      </c>
      <c r="C1188" s="97"/>
      <c r="D1188" s="34">
        <v>0</v>
      </c>
      <c r="E1188" s="34">
        <v>0</v>
      </c>
      <c r="F1188" s="34">
        <v>0</v>
      </c>
      <c r="G1188" s="34">
        <v>0</v>
      </c>
      <c r="H1188" s="34">
        <v>0</v>
      </c>
      <c r="I1188" s="34">
        <v>0</v>
      </c>
      <c r="J1188" s="34">
        <v>0</v>
      </c>
      <c r="K1188" s="34">
        <v>0</v>
      </c>
      <c r="L1188" s="34">
        <v>0</v>
      </c>
      <c r="M1188" s="34">
        <v>0</v>
      </c>
      <c r="N1188" s="34">
        <v>0</v>
      </c>
      <c r="O1188" s="34">
        <v>0</v>
      </c>
      <c r="P1188" s="34">
        <v>0</v>
      </c>
      <c r="Q1188" s="34">
        <v>0</v>
      </c>
      <c r="R1188" s="34">
        <v>0</v>
      </c>
      <c r="S1188" s="34">
        <v>0</v>
      </c>
      <c r="T1188" s="34">
        <v>0</v>
      </c>
      <c r="U1188" s="34">
        <v>0</v>
      </c>
      <c r="V1188" s="34">
        <v>0</v>
      </c>
      <c r="W1188" s="34">
        <v>0</v>
      </c>
      <c r="X1188" s="34">
        <v>0</v>
      </c>
      <c r="Y1188" s="34">
        <v>0</v>
      </c>
      <c r="Z1188" s="34">
        <v>0</v>
      </c>
      <c r="AA1188" s="34">
        <v>0</v>
      </c>
      <c r="AB1188" s="34">
        <v>0</v>
      </c>
      <c r="AC1188" s="34">
        <v>0</v>
      </c>
      <c r="AD1188" s="34">
        <v>0</v>
      </c>
      <c r="AE1188" s="34">
        <v>0</v>
      </c>
      <c r="AF1188" s="34">
        <v>0</v>
      </c>
      <c r="AG1188" s="34">
        <v>0</v>
      </c>
      <c r="AH1188" s="34">
        <v>0</v>
      </c>
      <c r="AI1188" s="34">
        <v>0</v>
      </c>
      <c r="AJ1188" s="34">
        <v>0</v>
      </c>
      <c r="AK1188" s="34">
        <v>0</v>
      </c>
      <c r="AL1188" s="34">
        <v>0</v>
      </c>
      <c r="AM1188" s="34">
        <v>0</v>
      </c>
      <c r="AN1188" s="34">
        <v>0</v>
      </c>
      <c r="AO1188" s="34">
        <v>0</v>
      </c>
      <c r="AP1188" s="34">
        <v>0</v>
      </c>
      <c r="AQ1188" s="34">
        <v>0</v>
      </c>
      <c r="AR1188" s="34">
        <v>0</v>
      </c>
      <c r="AS1188" s="34">
        <v>0</v>
      </c>
      <c r="AT1188" s="34">
        <v>0</v>
      </c>
      <c r="AU1188" s="34">
        <v>0</v>
      </c>
      <c r="AV1188" s="34">
        <v>0.35</v>
      </c>
      <c r="AW1188" s="34">
        <v>0.35</v>
      </c>
      <c r="AX1188" s="34">
        <v>0</v>
      </c>
      <c r="AY1188" s="34">
        <v>0</v>
      </c>
      <c r="AZ1188" s="34">
        <v>0</v>
      </c>
      <c r="BA1188" s="34">
        <v>0</v>
      </c>
      <c r="BB1188" s="34">
        <v>0</v>
      </c>
      <c r="BC1188" s="34">
        <v>0</v>
      </c>
      <c r="BD1188" s="34">
        <v>0</v>
      </c>
      <c r="BE1188" s="43">
        <v>0</v>
      </c>
      <c r="BF1188" s="34">
        <v>0</v>
      </c>
      <c r="BG1188" s="34">
        <v>0</v>
      </c>
      <c r="BH1188" s="34">
        <v>0</v>
      </c>
      <c r="BI1188" s="34">
        <v>17196</v>
      </c>
      <c r="BJ1188" s="118">
        <v>34937</v>
      </c>
      <c r="BK1188" s="118">
        <v>37927.570000000007</v>
      </c>
      <c r="BL1188" s="118">
        <v>40918.140000000014</v>
      </c>
      <c r="BM1188" s="118">
        <v>43908</v>
      </c>
      <c r="BN1188" s="118">
        <v>46898</v>
      </c>
      <c r="BO1188" s="103"/>
      <c r="BP1188">
        <f t="shared" si="3052"/>
        <v>0</v>
      </c>
      <c r="BQ1188">
        <f t="shared" si="3052"/>
        <v>0</v>
      </c>
      <c r="BR1188">
        <f t="shared" si="3052"/>
        <v>0</v>
      </c>
      <c r="BS1188">
        <f t="shared" si="3052"/>
        <v>0</v>
      </c>
      <c r="BT1188">
        <f t="shared" si="3052"/>
        <v>0</v>
      </c>
      <c r="BU1188">
        <f t="shared" si="3052"/>
        <v>0</v>
      </c>
      <c r="BV1188">
        <f t="shared" si="3052"/>
        <v>0</v>
      </c>
      <c r="BW1188">
        <f t="shared" si="3052"/>
        <v>0</v>
      </c>
      <c r="BX1188">
        <f t="shared" si="3052"/>
        <v>0</v>
      </c>
      <c r="BY1188">
        <f t="shared" si="3052"/>
        <v>0</v>
      </c>
      <c r="BZ1188">
        <f t="shared" si="3053"/>
        <v>0</v>
      </c>
      <c r="CA1188">
        <f t="shared" si="3053"/>
        <v>0</v>
      </c>
      <c r="CB1188">
        <f t="shared" si="3053"/>
        <v>0</v>
      </c>
      <c r="CC1188">
        <f t="shared" si="3053"/>
        <v>0</v>
      </c>
      <c r="CD1188">
        <f t="shared" si="3053"/>
        <v>0</v>
      </c>
      <c r="CE1188">
        <f t="shared" si="3053"/>
        <v>0</v>
      </c>
      <c r="CF1188">
        <f t="shared" si="3053"/>
        <v>0</v>
      </c>
      <c r="CG1188">
        <f t="shared" si="3053"/>
        <v>0</v>
      </c>
      <c r="CH1188">
        <f t="shared" si="3053"/>
        <v>0</v>
      </c>
      <c r="CI1188">
        <f t="shared" si="3053"/>
        <v>0</v>
      </c>
      <c r="CJ1188">
        <f t="shared" si="3054"/>
        <v>0</v>
      </c>
      <c r="CK1188">
        <f t="shared" si="3054"/>
        <v>0</v>
      </c>
      <c r="CL1188">
        <f t="shared" si="3054"/>
        <v>0</v>
      </c>
      <c r="CM1188">
        <f t="shared" si="3054"/>
        <v>0</v>
      </c>
      <c r="CN1188">
        <f t="shared" si="3054"/>
        <v>0</v>
      </c>
      <c r="CO1188">
        <f t="shared" si="3054"/>
        <v>0</v>
      </c>
      <c r="CP1188">
        <f t="shared" si="3054"/>
        <v>0</v>
      </c>
      <c r="CQ1188">
        <f t="shared" si="3054"/>
        <v>0</v>
      </c>
      <c r="CR1188">
        <f t="shared" si="3054"/>
        <v>0</v>
      </c>
      <c r="CS1188">
        <f t="shared" si="3054"/>
        <v>0</v>
      </c>
      <c r="CT1188">
        <f t="shared" si="3055"/>
        <v>0</v>
      </c>
      <c r="CU1188">
        <f t="shared" si="3055"/>
        <v>0</v>
      </c>
      <c r="CV1188">
        <f t="shared" si="3055"/>
        <v>0</v>
      </c>
      <c r="CW1188">
        <f t="shared" si="3055"/>
        <v>0</v>
      </c>
      <c r="CX1188">
        <f t="shared" si="3055"/>
        <v>0</v>
      </c>
      <c r="CY1188">
        <f t="shared" si="3055"/>
        <v>0</v>
      </c>
      <c r="CZ1188">
        <f t="shared" si="3055"/>
        <v>0</v>
      </c>
      <c r="DA1188">
        <f t="shared" si="3055"/>
        <v>0</v>
      </c>
      <c r="DB1188">
        <f t="shared" si="3055"/>
        <v>0</v>
      </c>
      <c r="DC1188">
        <f t="shared" si="3055"/>
        <v>0</v>
      </c>
      <c r="DD1188">
        <f t="shared" si="3056"/>
        <v>0</v>
      </c>
      <c r="DE1188">
        <f t="shared" si="3056"/>
        <v>0</v>
      </c>
      <c r="DF1188">
        <f t="shared" si="3056"/>
        <v>0</v>
      </c>
      <c r="DG1188">
        <f t="shared" si="3056"/>
        <v>0</v>
      </c>
      <c r="DH1188">
        <f t="shared" si="3056"/>
        <v>0</v>
      </c>
      <c r="DI1188">
        <f t="shared" si="3056"/>
        <v>0</v>
      </c>
      <c r="DJ1188">
        <f t="shared" si="3056"/>
        <v>0</v>
      </c>
      <c r="DK1188">
        <f t="shared" si="3056"/>
        <v>0</v>
      </c>
      <c r="DL1188">
        <f t="shared" si="3056"/>
        <v>0</v>
      </c>
      <c r="DM1188">
        <f t="shared" si="3056"/>
        <v>0</v>
      </c>
      <c r="DN1188">
        <f t="shared" si="3057"/>
        <v>0</v>
      </c>
      <c r="DO1188">
        <f t="shared" si="3057"/>
        <v>0</v>
      </c>
      <c r="DP1188">
        <f t="shared" si="3057"/>
        <v>0</v>
      </c>
      <c r="DQ1188">
        <f t="shared" si="3057"/>
        <v>0</v>
      </c>
      <c r="DR1188">
        <f t="shared" si="3057"/>
        <v>0</v>
      </c>
      <c r="DS1188">
        <f t="shared" si="3057"/>
        <v>0</v>
      </c>
      <c r="DT1188">
        <f t="shared" si="3057"/>
        <v>0</v>
      </c>
      <c r="DU1188">
        <f t="shared" si="3057"/>
        <v>0</v>
      </c>
      <c r="DV1188">
        <f t="shared" si="3057"/>
        <v>0</v>
      </c>
      <c r="DW1188">
        <f t="shared" si="3057"/>
        <v>0</v>
      </c>
      <c r="DX1188">
        <f t="shared" si="3058"/>
        <v>0</v>
      </c>
      <c r="DY1188">
        <f t="shared" si="3058"/>
        <v>0</v>
      </c>
      <c r="DZ1188">
        <f t="shared" si="3058"/>
        <v>0</v>
      </c>
    </row>
    <row r="1189" spans="1:130">
      <c r="A1189" s="106" t="str">
        <f>IF(LEFT(B1188,1)&lt;&gt;"",IF(LEFT(B1188,1)&lt;&gt;" ",COUNT($A$66:A1186)+1,""),"")</f>
        <v/>
      </c>
      <c r="B1189" s="19" t="s">
        <v>205</v>
      </c>
      <c r="C1189" s="97"/>
      <c r="D1189" s="18">
        <v>0</v>
      </c>
      <c r="E1189" s="18">
        <v>0</v>
      </c>
      <c r="F1189" s="18">
        <v>0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18">
        <v>0</v>
      </c>
      <c r="N1189" s="18">
        <v>0</v>
      </c>
      <c r="O1189" s="18">
        <v>0</v>
      </c>
      <c r="P1189" s="18">
        <v>0</v>
      </c>
      <c r="Q1189" s="18">
        <v>0</v>
      </c>
      <c r="R1189" s="18">
        <v>0</v>
      </c>
      <c r="S1189" s="18">
        <v>0</v>
      </c>
      <c r="T1189" s="18">
        <v>0</v>
      </c>
      <c r="U1189" s="18">
        <v>0</v>
      </c>
      <c r="V1189" s="18">
        <v>52</v>
      </c>
      <c r="W1189" s="18">
        <v>156.80000000000001</v>
      </c>
      <c r="X1189" s="18">
        <v>51.4</v>
      </c>
      <c r="Y1189" s="18">
        <v>5.8</v>
      </c>
      <c r="Z1189" s="18">
        <v>5.4</v>
      </c>
      <c r="AA1189" s="41" t="s">
        <v>16</v>
      </c>
      <c r="AB1189" s="41" t="s">
        <v>16</v>
      </c>
      <c r="AC1189" s="41" t="s">
        <v>16</v>
      </c>
      <c r="AD1189" s="41" t="s">
        <v>16</v>
      </c>
      <c r="AE1189" s="41" t="s">
        <v>16</v>
      </c>
      <c r="AF1189" s="41" t="s">
        <v>16</v>
      </c>
      <c r="AG1189" s="41" t="s">
        <v>16</v>
      </c>
      <c r="AH1189" s="41" t="s">
        <v>16</v>
      </c>
      <c r="AI1189" s="18">
        <v>0</v>
      </c>
      <c r="AJ1189" s="18">
        <v>587.79999999999995</v>
      </c>
      <c r="AK1189" s="18">
        <v>973.8</v>
      </c>
      <c r="AL1189" s="18">
        <v>1411.3999999999999</v>
      </c>
      <c r="AM1189" s="41" t="s">
        <v>16</v>
      </c>
      <c r="AN1189" s="41" t="s">
        <v>16</v>
      </c>
      <c r="AO1189" s="41" t="s">
        <v>16</v>
      </c>
      <c r="AP1189" s="41" t="s">
        <v>16</v>
      </c>
      <c r="AQ1189" s="18">
        <v>99.199999999999989</v>
      </c>
      <c r="AR1189" s="18">
        <v>62.6</v>
      </c>
      <c r="AS1189" s="18">
        <v>51.5</v>
      </c>
      <c r="AT1189" s="18">
        <v>54.599999999999994</v>
      </c>
      <c r="AU1189" s="18">
        <v>10.199999999999999</v>
      </c>
      <c r="AV1189" s="18">
        <v>15.2</v>
      </c>
      <c r="AW1189" s="18">
        <v>1.794</v>
      </c>
      <c r="AX1189" s="18">
        <v>0.107</v>
      </c>
      <c r="AY1189" s="18">
        <v>0.39200000000000002</v>
      </c>
      <c r="AZ1189" s="18">
        <v>0.185</v>
      </c>
      <c r="BA1189" s="18">
        <v>0.113</v>
      </c>
      <c r="BB1189" s="18">
        <v>9.8043000000000005E-2</v>
      </c>
      <c r="BC1189" s="18">
        <v>5.8408500000000002E-2</v>
      </c>
      <c r="BD1189" s="18">
        <v>1.7000000000000001E-2</v>
      </c>
      <c r="BE1189" s="25">
        <v>1.7000000000000001E-2</v>
      </c>
      <c r="BF1189" s="25">
        <v>0</v>
      </c>
      <c r="BG1189" s="25">
        <v>0.81</v>
      </c>
      <c r="BH1189" s="25">
        <v>7395.3289858999997</v>
      </c>
      <c r="BI1189" s="18">
        <v>8473.6360994999995</v>
      </c>
      <c r="BJ1189" s="18">
        <v>10142.618989799999</v>
      </c>
      <c r="BK1189" s="18">
        <v>13448.5077188</v>
      </c>
      <c r="BL1189" s="118">
        <f>BK1189*1.04</f>
        <v>13986.448027552</v>
      </c>
      <c r="BM1189" s="118">
        <f>BL1189*1.04</f>
        <v>14545.905948654081</v>
      </c>
      <c r="BN1189" s="118">
        <f>15106+40</f>
        <v>15146</v>
      </c>
      <c r="BO1189" s="103"/>
      <c r="BP1189">
        <f t="shared" si="3052"/>
        <v>0</v>
      </c>
      <c r="BQ1189">
        <f t="shared" si="3052"/>
        <v>0</v>
      </c>
      <c r="BR1189">
        <f t="shared" si="3052"/>
        <v>0</v>
      </c>
      <c r="BS1189">
        <f t="shared" si="3052"/>
        <v>0</v>
      </c>
      <c r="BT1189">
        <f t="shared" si="3052"/>
        <v>0</v>
      </c>
      <c r="BU1189">
        <f t="shared" si="3052"/>
        <v>0</v>
      </c>
      <c r="BV1189">
        <f t="shared" si="3052"/>
        <v>0</v>
      </c>
      <c r="BW1189">
        <f t="shared" si="3052"/>
        <v>0</v>
      </c>
      <c r="BX1189">
        <f t="shared" si="3052"/>
        <v>0</v>
      </c>
      <c r="BY1189">
        <f t="shared" si="3052"/>
        <v>0</v>
      </c>
      <c r="BZ1189">
        <f t="shared" si="3053"/>
        <v>0</v>
      </c>
      <c r="CA1189">
        <f t="shared" si="3053"/>
        <v>0</v>
      </c>
      <c r="CB1189">
        <f t="shared" si="3053"/>
        <v>0</v>
      </c>
      <c r="CC1189">
        <f t="shared" si="3053"/>
        <v>0</v>
      </c>
      <c r="CD1189">
        <f t="shared" si="3053"/>
        <v>0</v>
      </c>
      <c r="CE1189">
        <f t="shared" si="3053"/>
        <v>0</v>
      </c>
      <c r="CF1189">
        <f t="shared" si="3053"/>
        <v>0</v>
      </c>
      <c r="CG1189">
        <f t="shared" si="3053"/>
        <v>0</v>
      </c>
      <c r="CH1189">
        <f t="shared" si="3053"/>
        <v>0</v>
      </c>
      <c r="CI1189">
        <f t="shared" si="3053"/>
        <v>0</v>
      </c>
      <c r="CJ1189">
        <f t="shared" si="3054"/>
        <v>0</v>
      </c>
      <c r="CK1189">
        <f t="shared" si="3054"/>
        <v>0</v>
      </c>
      <c r="CL1189">
        <f t="shared" si="3054"/>
        <v>0</v>
      </c>
      <c r="CM1189">
        <f t="shared" si="3054"/>
        <v>0</v>
      </c>
      <c r="CN1189">
        <f t="shared" si="3054"/>
        <v>0</v>
      </c>
      <c r="CO1189">
        <f t="shared" si="3054"/>
        <v>0</v>
      </c>
      <c r="CP1189">
        <f t="shared" si="3054"/>
        <v>0</v>
      </c>
      <c r="CQ1189">
        <f t="shared" si="3054"/>
        <v>0</v>
      </c>
      <c r="CR1189">
        <f t="shared" si="3054"/>
        <v>0</v>
      </c>
      <c r="CS1189">
        <f t="shared" si="3054"/>
        <v>0</v>
      </c>
      <c r="CT1189">
        <f t="shared" si="3055"/>
        <v>0</v>
      </c>
      <c r="CU1189">
        <f t="shared" si="3055"/>
        <v>0</v>
      </c>
      <c r="CV1189">
        <f t="shared" si="3055"/>
        <v>0</v>
      </c>
      <c r="CW1189">
        <f t="shared" si="3055"/>
        <v>0</v>
      </c>
      <c r="CX1189">
        <f t="shared" si="3055"/>
        <v>0</v>
      </c>
      <c r="CY1189">
        <f t="shared" si="3055"/>
        <v>0</v>
      </c>
      <c r="CZ1189">
        <f t="shared" si="3055"/>
        <v>0</v>
      </c>
      <c r="DA1189">
        <f t="shared" si="3055"/>
        <v>0</v>
      </c>
      <c r="DB1189">
        <f t="shared" si="3055"/>
        <v>0</v>
      </c>
      <c r="DC1189">
        <f t="shared" si="3055"/>
        <v>0</v>
      </c>
      <c r="DD1189">
        <f t="shared" si="3056"/>
        <v>0</v>
      </c>
      <c r="DE1189">
        <f t="shared" si="3056"/>
        <v>0</v>
      </c>
      <c r="DF1189">
        <f t="shared" si="3056"/>
        <v>0</v>
      </c>
      <c r="DG1189">
        <f t="shared" si="3056"/>
        <v>0</v>
      </c>
      <c r="DH1189">
        <f t="shared" si="3056"/>
        <v>0</v>
      </c>
      <c r="DI1189">
        <f t="shared" si="3056"/>
        <v>0</v>
      </c>
      <c r="DJ1189">
        <f t="shared" si="3056"/>
        <v>0</v>
      </c>
      <c r="DK1189">
        <f t="shared" si="3056"/>
        <v>0</v>
      </c>
      <c r="DL1189">
        <f t="shared" si="3056"/>
        <v>0</v>
      </c>
      <c r="DM1189">
        <f t="shared" si="3056"/>
        <v>0</v>
      </c>
      <c r="DN1189">
        <f t="shared" si="3057"/>
        <v>0</v>
      </c>
      <c r="DO1189">
        <f t="shared" si="3057"/>
        <v>0</v>
      </c>
      <c r="DP1189">
        <f t="shared" si="3057"/>
        <v>0</v>
      </c>
      <c r="DQ1189">
        <f t="shared" si="3057"/>
        <v>0</v>
      </c>
      <c r="DR1189">
        <f t="shared" si="3057"/>
        <v>0</v>
      </c>
      <c r="DS1189">
        <f t="shared" si="3057"/>
        <v>0</v>
      </c>
      <c r="DT1189">
        <f t="shared" si="3057"/>
        <v>0</v>
      </c>
      <c r="DU1189">
        <f t="shared" si="3057"/>
        <v>0</v>
      </c>
      <c r="DV1189">
        <f t="shared" si="3057"/>
        <v>0</v>
      </c>
      <c r="DW1189">
        <f t="shared" si="3057"/>
        <v>0</v>
      </c>
      <c r="DX1189">
        <f t="shared" si="3058"/>
        <v>0</v>
      </c>
      <c r="DY1189">
        <f t="shared" si="3058"/>
        <v>0</v>
      </c>
      <c r="DZ1189">
        <f t="shared" si="3058"/>
        <v>0</v>
      </c>
    </row>
    <row r="1190" spans="1:130">
      <c r="A1190" s="106"/>
      <c r="B1190" s="55" t="s">
        <v>21</v>
      </c>
      <c r="C1190" s="97"/>
      <c r="D1190" s="34">
        <v>0</v>
      </c>
      <c r="E1190" s="34">
        <v>0</v>
      </c>
      <c r="F1190" s="34">
        <v>0</v>
      </c>
      <c r="G1190" s="34">
        <v>0</v>
      </c>
      <c r="H1190" s="34">
        <v>0</v>
      </c>
      <c r="I1190" s="34">
        <v>0</v>
      </c>
      <c r="J1190" s="34">
        <v>0</v>
      </c>
      <c r="K1190" s="34">
        <v>0</v>
      </c>
      <c r="L1190" s="34">
        <v>0</v>
      </c>
      <c r="M1190" s="34">
        <v>0</v>
      </c>
      <c r="N1190" s="34">
        <v>0</v>
      </c>
      <c r="O1190" s="34">
        <v>0</v>
      </c>
      <c r="P1190" s="34">
        <v>0</v>
      </c>
      <c r="Q1190" s="34">
        <v>0</v>
      </c>
      <c r="R1190" s="34">
        <v>0</v>
      </c>
      <c r="S1190" s="34">
        <v>0</v>
      </c>
      <c r="T1190" s="34">
        <v>0</v>
      </c>
      <c r="U1190" s="34">
        <v>0</v>
      </c>
      <c r="V1190" s="34">
        <v>0</v>
      </c>
      <c r="W1190" s="34">
        <v>0</v>
      </c>
      <c r="X1190" s="34">
        <v>0</v>
      </c>
      <c r="Y1190" s="34">
        <v>0</v>
      </c>
      <c r="Z1190" s="34">
        <v>0</v>
      </c>
      <c r="AA1190" s="34">
        <v>0</v>
      </c>
      <c r="AB1190" s="34">
        <v>0</v>
      </c>
      <c r="AC1190" s="34">
        <v>0</v>
      </c>
      <c r="AD1190" s="34">
        <v>0</v>
      </c>
      <c r="AE1190" s="34">
        <v>0</v>
      </c>
      <c r="AF1190" s="34">
        <v>0</v>
      </c>
      <c r="AG1190" s="34">
        <v>0</v>
      </c>
      <c r="AH1190" s="34">
        <v>0</v>
      </c>
      <c r="AI1190" s="34">
        <v>0</v>
      </c>
      <c r="AJ1190" s="34">
        <v>0</v>
      </c>
      <c r="AK1190" s="34">
        <v>0</v>
      </c>
      <c r="AL1190" s="34">
        <v>0</v>
      </c>
      <c r="AM1190" s="34">
        <v>0</v>
      </c>
      <c r="AN1190" s="34">
        <v>0</v>
      </c>
      <c r="AO1190" s="34">
        <v>0</v>
      </c>
      <c r="AP1190" s="34">
        <v>270</v>
      </c>
      <c r="AQ1190" s="34">
        <v>0</v>
      </c>
      <c r="AR1190" s="34">
        <v>0</v>
      </c>
      <c r="AS1190" s="34">
        <v>0</v>
      </c>
      <c r="AT1190" s="34">
        <v>0</v>
      </c>
      <c r="AU1190" s="34">
        <v>0</v>
      </c>
      <c r="AV1190" s="34">
        <v>0</v>
      </c>
      <c r="AW1190" s="34">
        <v>0</v>
      </c>
      <c r="AX1190" s="34">
        <v>0</v>
      </c>
      <c r="AY1190" s="34">
        <v>0</v>
      </c>
      <c r="AZ1190" s="34">
        <v>0</v>
      </c>
      <c r="BA1190" s="34">
        <v>0</v>
      </c>
      <c r="BB1190" s="34">
        <v>0</v>
      </c>
      <c r="BC1190" s="34">
        <v>0</v>
      </c>
      <c r="BD1190" s="34">
        <v>0</v>
      </c>
      <c r="BE1190" s="34">
        <v>0</v>
      </c>
      <c r="BF1190" s="34">
        <v>0</v>
      </c>
      <c r="BG1190" s="34">
        <v>0</v>
      </c>
      <c r="BH1190" s="18">
        <v>255</v>
      </c>
      <c r="BI1190" s="18">
        <v>0</v>
      </c>
      <c r="BJ1190" s="118">
        <v>0</v>
      </c>
      <c r="BK1190" s="118">
        <v>0</v>
      </c>
      <c r="BL1190" s="118">
        <v>0</v>
      </c>
      <c r="BM1190" s="118">
        <v>0</v>
      </c>
      <c r="BN1190" s="118">
        <v>0</v>
      </c>
      <c r="BO1190" s="103"/>
      <c r="BP1190">
        <f t="shared" si="3052"/>
        <v>0</v>
      </c>
      <c r="BQ1190">
        <f t="shared" si="3052"/>
        <v>0</v>
      </c>
      <c r="BR1190">
        <f t="shared" si="3052"/>
        <v>0</v>
      </c>
      <c r="BS1190">
        <f t="shared" si="3052"/>
        <v>0</v>
      </c>
      <c r="BT1190">
        <f t="shared" si="3052"/>
        <v>0</v>
      </c>
      <c r="BU1190">
        <f t="shared" si="3052"/>
        <v>0</v>
      </c>
      <c r="BV1190">
        <f t="shared" si="3052"/>
        <v>0</v>
      </c>
      <c r="BW1190">
        <f t="shared" si="3052"/>
        <v>0</v>
      </c>
      <c r="BX1190">
        <f t="shared" si="3052"/>
        <v>0</v>
      </c>
      <c r="BY1190">
        <f t="shared" si="3052"/>
        <v>0</v>
      </c>
      <c r="BZ1190">
        <f t="shared" si="3053"/>
        <v>0</v>
      </c>
      <c r="CA1190">
        <f t="shared" si="3053"/>
        <v>0</v>
      </c>
      <c r="CB1190">
        <f t="shared" si="3053"/>
        <v>0</v>
      </c>
      <c r="CC1190">
        <f t="shared" si="3053"/>
        <v>0</v>
      </c>
      <c r="CD1190">
        <f t="shared" si="3053"/>
        <v>0</v>
      </c>
      <c r="CE1190">
        <f t="shared" si="3053"/>
        <v>0</v>
      </c>
      <c r="CF1190">
        <f t="shared" si="3053"/>
        <v>0</v>
      </c>
      <c r="CG1190">
        <f t="shared" si="3053"/>
        <v>0</v>
      </c>
      <c r="CH1190">
        <f t="shared" si="3053"/>
        <v>0</v>
      </c>
      <c r="CI1190">
        <f t="shared" si="3053"/>
        <v>0</v>
      </c>
      <c r="CJ1190">
        <f t="shared" si="3054"/>
        <v>0</v>
      </c>
      <c r="CK1190">
        <f t="shared" si="3054"/>
        <v>0</v>
      </c>
      <c r="CL1190">
        <f t="shared" si="3054"/>
        <v>0</v>
      </c>
      <c r="CM1190">
        <f t="shared" si="3054"/>
        <v>0</v>
      </c>
      <c r="CN1190">
        <f t="shared" si="3054"/>
        <v>0</v>
      </c>
      <c r="CO1190">
        <f t="shared" si="3054"/>
        <v>0</v>
      </c>
      <c r="CP1190">
        <f t="shared" si="3054"/>
        <v>0</v>
      </c>
      <c r="CQ1190">
        <f t="shared" si="3054"/>
        <v>0</v>
      </c>
      <c r="CR1190">
        <f t="shared" si="3054"/>
        <v>0</v>
      </c>
      <c r="CS1190">
        <f t="shared" si="3054"/>
        <v>0</v>
      </c>
      <c r="CT1190">
        <f t="shared" si="3055"/>
        <v>0</v>
      </c>
      <c r="CU1190">
        <f t="shared" si="3055"/>
        <v>0</v>
      </c>
      <c r="CV1190">
        <f t="shared" si="3055"/>
        <v>0</v>
      </c>
      <c r="CW1190">
        <f t="shared" si="3055"/>
        <v>0</v>
      </c>
      <c r="CX1190">
        <f t="shared" si="3055"/>
        <v>0</v>
      </c>
      <c r="CY1190">
        <f t="shared" si="3055"/>
        <v>0</v>
      </c>
      <c r="CZ1190">
        <f t="shared" si="3055"/>
        <v>0</v>
      </c>
      <c r="DA1190">
        <f t="shared" si="3055"/>
        <v>0</v>
      </c>
      <c r="DB1190">
        <f t="shared" si="3055"/>
        <v>0</v>
      </c>
      <c r="DC1190">
        <f t="shared" si="3055"/>
        <v>0</v>
      </c>
      <c r="DD1190">
        <f t="shared" si="3056"/>
        <v>0</v>
      </c>
      <c r="DE1190">
        <f t="shared" si="3056"/>
        <v>0</v>
      </c>
      <c r="DF1190">
        <f t="shared" si="3056"/>
        <v>0</v>
      </c>
      <c r="DG1190">
        <f t="shared" si="3056"/>
        <v>0</v>
      </c>
      <c r="DH1190">
        <f t="shared" si="3056"/>
        <v>0</v>
      </c>
      <c r="DI1190">
        <f t="shared" si="3056"/>
        <v>0</v>
      </c>
      <c r="DJ1190">
        <f t="shared" si="3056"/>
        <v>0</v>
      </c>
      <c r="DK1190">
        <f t="shared" si="3056"/>
        <v>0</v>
      </c>
      <c r="DL1190">
        <f t="shared" si="3056"/>
        <v>0</v>
      </c>
      <c r="DM1190">
        <f t="shared" si="3056"/>
        <v>0</v>
      </c>
      <c r="DN1190">
        <f t="shared" si="3057"/>
        <v>0</v>
      </c>
      <c r="DO1190">
        <f t="shared" si="3057"/>
        <v>0</v>
      </c>
      <c r="DP1190">
        <f t="shared" si="3057"/>
        <v>0</v>
      </c>
      <c r="DQ1190">
        <f t="shared" si="3057"/>
        <v>0</v>
      </c>
      <c r="DR1190">
        <f t="shared" si="3057"/>
        <v>0</v>
      </c>
      <c r="DS1190">
        <f t="shared" si="3057"/>
        <v>0</v>
      </c>
      <c r="DT1190">
        <f t="shared" si="3057"/>
        <v>0</v>
      </c>
      <c r="DU1190">
        <f t="shared" si="3057"/>
        <v>0</v>
      </c>
      <c r="DV1190">
        <f t="shared" si="3057"/>
        <v>0</v>
      </c>
      <c r="DW1190">
        <f t="shared" si="3057"/>
        <v>0</v>
      </c>
      <c r="DX1190">
        <f t="shared" si="3058"/>
        <v>0</v>
      </c>
      <c r="DY1190">
        <f t="shared" si="3058"/>
        <v>0</v>
      </c>
      <c r="DZ1190">
        <f t="shared" si="3058"/>
        <v>0</v>
      </c>
    </row>
    <row r="1191" spans="1:130" ht="15.75">
      <c r="A1191" s="106" t="str">
        <f>IF(LEFT(B1194,1)&lt;&gt;"",IF(LEFT(B1194,1)&lt;&gt;" ",COUNT($A$66:A1189)+1,""),"")</f>
        <v/>
      </c>
      <c r="B1191" s="59" t="s">
        <v>210</v>
      </c>
      <c r="C1191" s="97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  <c r="T1191" s="18"/>
      <c r="U1191" s="18"/>
      <c r="V1191" s="62"/>
      <c r="W1191" s="18"/>
      <c r="X1191" s="41" t="s">
        <v>16</v>
      </c>
      <c r="Y1191" s="18">
        <f>700/4.295</f>
        <v>162.98020954598371</v>
      </c>
      <c r="Z1191" s="18"/>
      <c r="AA1191" s="18"/>
      <c r="AB1191" s="18"/>
      <c r="AC1191" s="18"/>
      <c r="AD1191" s="18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>
        <v>0</v>
      </c>
      <c r="AP1191" s="18">
        <v>0</v>
      </c>
      <c r="AQ1191" s="18">
        <v>0</v>
      </c>
      <c r="AR1191" s="18">
        <v>0</v>
      </c>
      <c r="AS1191" s="18">
        <v>0</v>
      </c>
      <c r="AT1191" s="18">
        <v>0</v>
      </c>
      <c r="AU1191" s="18">
        <v>0</v>
      </c>
      <c r="AV1191" s="18">
        <v>0</v>
      </c>
      <c r="AW1191" s="18"/>
      <c r="AX1191" s="18"/>
      <c r="AY1191" s="18"/>
      <c r="AZ1191" s="18"/>
      <c r="BA1191" s="18"/>
      <c r="BB1191" s="18"/>
      <c r="BC1191" s="18"/>
      <c r="BD1191" s="18"/>
      <c r="BE1191" s="25"/>
      <c r="BF1191" s="18"/>
      <c r="BG1191" s="22"/>
      <c r="BH1191" s="2"/>
      <c r="BI1191" s="22"/>
      <c r="BJ1191" s="22"/>
      <c r="BK1191" s="22"/>
      <c r="BL1191" s="9"/>
      <c r="BM1191" s="2"/>
      <c r="BN1191" s="2"/>
      <c r="BO1191" s="103"/>
      <c r="BP1191">
        <f t="shared" si="3052"/>
        <v>0</v>
      </c>
      <c r="BQ1191">
        <f t="shared" si="3052"/>
        <v>0</v>
      </c>
      <c r="BR1191">
        <f t="shared" si="3052"/>
        <v>0</v>
      </c>
      <c r="BS1191">
        <f t="shared" si="3052"/>
        <v>0</v>
      </c>
      <c r="BT1191">
        <f t="shared" si="3052"/>
        <v>0</v>
      </c>
      <c r="BU1191">
        <f t="shared" si="3052"/>
        <v>0</v>
      </c>
      <c r="BV1191">
        <f t="shared" si="3052"/>
        <v>0</v>
      </c>
      <c r="BW1191">
        <f t="shared" si="3052"/>
        <v>0</v>
      </c>
      <c r="BX1191">
        <f t="shared" si="3052"/>
        <v>0</v>
      </c>
      <c r="BY1191">
        <f t="shared" si="3052"/>
        <v>0</v>
      </c>
      <c r="BZ1191">
        <f t="shared" si="3053"/>
        <v>0</v>
      </c>
      <c r="CA1191">
        <f t="shared" si="3053"/>
        <v>0</v>
      </c>
      <c r="CB1191">
        <f t="shared" si="3053"/>
        <v>0</v>
      </c>
      <c r="CC1191">
        <f t="shared" si="3053"/>
        <v>0</v>
      </c>
      <c r="CD1191">
        <f t="shared" si="3053"/>
        <v>0</v>
      </c>
      <c r="CE1191">
        <f t="shared" si="3053"/>
        <v>0</v>
      </c>
      <c r="CF1191">
        <f t="shared" si="3053"/>
        <v>0</v>
      </c>
      <c r="CG1191">
        <f t="shared" si="3053"/>
        <v>0</v>
      </c>
      <c r="CH1191">
        <f t="shared" si="3053"/>
        <v>0</v>
      </c>
      <c r="CI1191">
        <f t="shared" si="3053"/>
        <v>0</v>
      </c>
      <c r="CJ1191">
        <f t="shared" si="3054"/>
        <v>0</v>
      </c>
      <c r="CK1191">
        <f t="shared" si="3054"/>
        <v>0</v>
      </c>
      <c r="CL1191">
        <f t="shared" si="3054"/>
        <v>0</v>
      </c>
      <c r="CM1191">
        <f t="shared" si="3054"/>
        <v>0</v>
      </c>
      <c r="CN1191">
        <f t="shared" si="3054"/>
        <v>0</v>
      </c>
      <c r="CO1191">
        <f t="shared" si="3054"/>
        <v>0</v>
      </c>
      <c r="CP1191">
        <f t="shared" si="3054"/>
        <v>0</v>
      </c>
      <c r="CQ1191">
        <f t="shared" si="3054"/>
        <v>0</v>
      </c>
      <c r="CR1191">
        <f t="shared" si="3054"/>
        <v>0</v>
      </c>
      <c r="CS1191">
        <f t="shared" si="3054"/>
        <v>0</v>
      </c>
      <c r="CT1191">
        <f t="shared" si="3055"/>
        <v>0</v>
      </c>
      <c r="CU1191">
        <f t="shared" si="3055"/>
        <v>0</v>
      </c>
      <c r="CV1191">
        <f t="shared" si="3055"/>
        <v>0</v>
      </c>
      <c r="CW1191">
        <f t="shared" si="3055"/>
        <v>0</v>
      </c>
      <c r="CX1191">
        <f t="shared" si="3055"/>
        <v>0</v>
      </c>
      <c r="CY1191">
        <f t="shared" si="3055"/>
        <v>0</v>
      </c>
      <c r="CZ1191">
        <f t="shared" si="3055"/>
        <v>0</v>
      </c>
      <c r="DA1191">
        <f t="shared" si="3055"/>
        <v>0</v>
      </c>
      <c r="DB1191">
        <f t="shared" si="3055"/>
        <v>0</v>
      </c>
      <c r="DC1191">
        <f t="shared" si="3055"/>
        <v>0</v>
      </c>
      <c r="DD1191">
        <f t="shared" si="3056"/>
        <v>0</v>
      </c>
      <c r="DE1191">
        <f t="shared" si="3056"/>
        <v>0</v>
      </c>
      <c r="DF1191">
        <f t="shared" si="3056"/>
        <v>0</v>
      </c>
      <c r="DG1191">
        <f t="shared" si="3056"/>
        <v>0</v>
      </c>
      <c r="DH1191">
        <f t="shared" si="3056"/>
        <v>0</v>
      </c>
      <c r="DI1191">
        <f t="shared" si="3056"/>
        <v>0</v>
      </c>
      <c r="DJ1191">
        <f t="shared" si="3056"/>
        <v>0</v>
      </c>
      <c r="DK1191">
        <f t="shared" si="3056"/>
        <v>0</v>
      </c>
      <c r="DL1191">
        <f t="shared" si="3056"/>
        <v>0</v>
      </c>
      <c r="DM1191">
        <f t="shared" si="3056"/>
        <v>0</v>
      </c>
      <c r="DN1191">
        <f t="shared" si="3057"/>
        <v>0</v>
      </c>
      <c r="DO1191">
        <f t="shared" si="3057"/>
        <v>0</v>
      </c>
      <c r="DP1191">
        <f t="shared" si="3057"/>
        <v>0</v>
      </c>
      <c r="DQ1191">
        <f t="shared" si="3057"/>
        <v>0</v>
      </c>
      <c r="DR1191">
        <f t="shared" si="3057"/>
        <v>0</v>
      </c>
      <c r="DS1191">
        <f t="shared" si="3057"/>
        <v>0</v>
      </c>
      <c r="DT1191">
        <f t="shared" si="3057"/>
        <v>0</v>
      </c>
      <c r="DU1191">
        <f t="shared" si="3057"/>
        <v>0</v>
      </c>
      <c r="DV1191">
        <f t="shared" si="3057"/>
        <v>0</v>
      </c>
      <c r="DW1191">
        <f t="shared" si="3057"/>
        <v>0</v>
      </c>
      <c r="DX1191">
        <f>IF($C1191&lt;&gt;"",IF(BL1191&gt;0,1,0),0)</f>
        <v>0</v>
      </c>
      <c r="DY1191">
        <f>IF($C1191&lt;&gt;"",IF(BM1191&gt;0,1,0),0)</f>
        <v>0</v>
      </c>
      <c r="DZ1191">
        <f>IF($C1191&lt;&gt;"",IF(BN1191&gt;0,1,0),0)</f>
        <v>0</v>
      </c>
    </row>
    <row r="1192" spans="1:130" ht="15.75">
      <c r="A1192" s="106"/>
      <c r="B1192" s="59"/>
      <c r="C1192" s="97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  <c r="U1192" s="18"/>
      <c r="V1192" s="62"/>
      <c r="W1192" s="18"/>
      <c r="X1192" s="18"/>
      <c r="Y1192" s="18"/>
      <c r="Z1192" s="18"/>
      <c r="AA1192" s="18"/>
      <c r="AB1192" s="18"/>
      <c r="AC1192" s="18"/>
      <c r="AD1192" s="18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25"/>
      <c r="BF1192" s="18"/>
      <c r="BG1192" s="22"/>
      <c r="BH1192" s="2"/>
      <c r="BI1192" s="22"/>
      <c r="BJ1192" s="22"/>
      <c r="BK1192" s="22"/>
      <c r="BL1192" s="9"/>
      <c r="BM1192" s="2"/>
      <c r="BN1192" s="2"/>
      <c r="BO1192" s="103"/>
    </row>
    <row r="1193" spans="1:130">
      <c r="A1193" s="105">
        <f>IF(LEFT(B1193,1)&lt;&gt;"",IF(LEFT(B1193,1)&lt;&gt;" ",COUNT($A$66:A1191)+1,""),"")</f>
        <v>156</v>
      </c>
      <c r="B1193" s="54" t="s">
        <v>157</v>
      </c>
      <c r="C1193" s="97">
        <v>3</v>
      </c>
      <c r="D1193" s="22">
        <f t="shared" ref="D1193:AI1193" si="3059">SUM(D1194:D1199)</f>
        <v>0</v>
      </c>
      <c r="E1193" s="22">
        <f t="shared" si="3059"/>
        <v>0</v>
      </c>
      <c r="F1193" s="22">
        <f t="shared" si="3059"/>
        <v>0</v>
      </c>
      <c r="G1193" s="22">
        <f t="shared" si="3059"/>
        <v>0</v>
      </c>
      <c r="H1193" s="22">
        <f t="shared" si="3059"/>
        <v>0</v>
      </c>
      <c r="I1193" s="22">
        <f t="shared" si="3059"/>
        <v>0</v>
      </c>
      <c r="J1193" s="22">
        <f t="shared" si="3059"/>
        <v>0</v>
      </c>
      <c r="K1193" s="22">
        <f t="shared" si="3059"/>
        <v>0</v>
      </c>
      <c r="L1193" s="22">
        <f t="shared" si="3059"/>
        <v>0</v>
      </c>
      <c r="M1193" s="22">
        <f t="shared" si="3059"/>
        <v>0</v>
      </c>
      <c r="N1193" s="22">
        <f t="shared" si="3059"/>
        <v>0</v>
      </c>
      <c r="O1193" s="22">
        <f t="shared" si="3059"/>
        <v>0</v>
      </c>
      <c r="P1193" s="22">
        <f t="shared" si="3059"/>
        <v>0</v>
      </c>
      <c r="Q1193" s="22">
        <f t="shared" si="3059"/>
        <v>0</v>
      </c>
      <c r="R1193" s="22">
        <f t="shared" si="3059"/>
        <v>0</v>
      </c>
      <c r="S1193" s="22">
        <f t="shared" si="3059"/>
        <v>516</v>
      </c>
      <c r="T1193" s="22">
        <f t="shared" si="3059"/>
        <v>0</v>
      </c>
      <c r="U1193" s="22">
        <f t="shared" si="3059"/>
        <v>0</v>
      </c>
      <c r="V1193" s="22">
        <f t="shared" si="3059"/>
        <v>467</v>
      </c>
      <c r="W1193" s="22">
        <f t="shared" si="3059"/>
        <v>0</v>
      </c>
      <c r="X1193" s="22">
        <f t="shared" si="3059"/>
        <v>33</v>
      </c>
      <c r="Y1193" s="22">
        <f t="shared" si="3059"/>
        <v>1389</v>
      </c>
      <c r="Z1193" s="22">
        <f t="shared" si="3059"/>
        <v>1406.8</v>
      </c>
      <c r="AA1193" s="22">
        <f t="shared" si="3059"/>
        <v>1604</v>
      </c>
      <c r="AB1193" s="22">
        <f t="shared" si="3059"/>
        <v>1593.1080252569363</v>
      </c>
      <c r="AC1193" s="22">
        <f t="shared" si="3059"/>
        <v>2720.3288522699695</v>
      </c>
      <c r="AD1193" s="22">
        <f t="shared" si="3059"/>
        <v>1976.3608835952341</v>
      </c>
      <c r="AE1193" s="22">
        <f t="shared" si="3059"/>
        <v>2132.8496250939475</v>
      </c>
      <c r="AF1193" s="22">
        <f t="shared" si="3059"/>
        <v>2147.4578428817617</v>
      </c>
      <c r="AG1193" s="22">
        <f t="shared" si="3059"/>
        <v>3131.8195056042391</v>
      </c>
      <c r="AH1193" s="22">
        <f t="shared" si="3059"/>
        <v>3755.070398304325</v>
      </c>
      <c r="AI1193" s="22">
        <f t="shared" si="3059"/>
        <v>5829.188879837413</v>
      </c>
      <c r="AJ1193" s="22">
        <f t="shared" ref="AJ1193:BK1193" si="3060">SUM(AJ1194:AJ1199)</f>
        <v>7729.6637717807334</v>
      </c>
      <c r="AK1193" s="22">
        <f t="shared" si="3060"/>
        <v>8483.0028324737141</v>
      </c>
      <c r="AL1193" s="22">
        <f t="shared" si="3060"/>
        <v>9414.4808834750002</v>
      </c>
      <c r="AM1193" s="22">
        <f t="shared" si="3060"/>
        <v>11511.459585500001</v>
      </c>
      <c r="AN1193" s="22">
        <f t="shared" si="3060"/>
        <v>13422.6011344</v>
      </c>
      <c r="AO1193" s="22">
        <f t="shared" si="3060"/>
        <v>9543.2407378000007</v>
      </c>
      <c r="AP1193" s="22">
        <f t="shared" si="3060"/>
        <v>10379.449051399999</v>
      </c>
      <c r="AQ1193" s="22">
        <f t="shared" si="3060"/>
        <v>10285.0830929</v>
      </c>
      <c r="AR1193" s="22">
        <f t="shared" si="3060"/>
        <v>1461.0523483999998</v>
      </c>
      <c r="AS1193" s="22">
        <f t="shared" si="3060"/>
        <v>1457.1148962000002</v>
      </c>
      <c r="AT1193" s="22">
        <f t="shared" si="3060"/>
        <v>1439.5023544000001</v>
      </c>
      <c r="AU1193" s="22">
        <f t="shared" si="3060"/>
        <v>1445.0868310999999</v>
      </c>
      <c r="AV1193" s="22">
        <f t="shared" si="3060"/>
        <v>1406.3591418999999</v>
      </c>
      <c r="AW1193" s="22">
        <f t="shared" si="3060"/>
        <v>1423.1403597999999</v>
      </c>
      <c r="AX1193" s="22">
        <f t="shared" si="3060"/>
        <v>14.329099300000001</v>
      </c>
      <c r="AY1193" s="22">
        <f t="shared" si="3060"/>
        <v>16.0850185</v>
      </c>
      <c r="AZ1193" s="22">
        <f t="shared" si="3060"/>
        <v>13.788119199999999</v>
      </c>
      <c r="BA1193" s="22">
        <f t="shared" si="3060"/>
        <v>13.597750699999999</v>
      </c>
      <c r="BB1193" s="22">
        <f t="shared" si="3060"/>
        <v>10018.372161400001</v>
      </c>
      <c r="BC1193" s="22">
        <f t="shared" si="3060"/>
        <v>17.271575299999999</v>
      </c>
      <c r="BD1193" s="22">
        <f t="shared" si="3060"/>
        <v>12.9785389</v>
      </c>
      <c r="BE1193" s="22">
        <f t="shared" si="3060"/>
        <v>11.173217399999999</v>
      </c>
      <c r="BF1193" s="22">
        <f>SUM(BF1194:BF1199)</f>
        <v>33.466742100000005</v>
      </c>
      <c r="BG1193" s="22">
        <f t="shared" si="3060"/>
        <v>36.464256800000001</v>
      </c>
      <c r="BH1193" s="22">
        <f t="shared" si="3060"/>
        <v>50.036088799999987</v>
      </c>
      <c r="BI1193" s="22">
        <f t="shared" si="3060"/>
        <v>54.754995700000002</v>
      </c>
      <c r="BJ1193" s="9">
        <f t="shared" si="3060"/>
        <v>56.657818799999994</v>
      </c>
      <c r="BK1193" s="9">
        <f t="shared" si="3060"/>
        <v>59.6497058</v>
      </c>
      <c r="BL1193" s="9">
        <f t="shared" ref="BL1193:BM1193" si="3061">SUM(BL1194:BL1199)</f>
        <v>63.582558899999995</v>
      </c>
      <c r="BM1193" s="9">
        <f t="shared" si="3061"/>
        <v>63.744028300000004</v>
      </c>
      <c r="BN1193" s="9">
        <f t="shared" ref="BN1193" si="3062">SUM(BN1194:BN1199)</f>
        <v>64.033131699999998</v>
      </c>
      <c r="BO1193" s="103"/>
      <c r="BP1193">
        <f t="shared" ref="BP1193:CU1193" si="3063">IF($C1193&lt;&gt;"",IF(D1193&gt;0,1,0),0)</f>
        <v>0</v>
      </c>
      <c r="BQ1193">
        <f t="shared" si="3063"/>
        <v>0</v>
      </c>
      <c r="BR1193">
        <f t="shared" si="3063"/>
        <v>0</v>
      </c>
      <c r="BS1193">
        <f t="shared" si="3063"/>
        <v>0</v>
      </c>
      <c r="BT1193">
        <f t="shared" si="3063"/>
        <v>0</v>
      </c>
      <c r="BU1193">
        <f t="shared" si="3063"/>
        <v>0</v>
      </c>
      <c r="BV1193">
        <f t="shared" si="3063"/>
        <v>0</v>
      </c>
      <c r="BW1193">
        <f t="shared" si="3063"/>
        <v>0</v>
      </c>
      <c r="BX1193">
        <f t="shared" si="3063"/>
        <v>0</v>
      </c>
      <c r="BY1193">
        <f t="shared" si="3063"/>
        <v>0</v>
      </c>
      <c r="BZ1193">
        <f t="shared" si="3063"/>
        <v>0</v>
      </c>
      <c r="CA1193">
        <f t="shared" si="3063"/>
        <v>0</v>
      </c>
      <c r="CB1193">
        <f t="shared" si="3063"/>
        <v>0</v>
      </c>
      <c r="CC1193">
        <f t="shared" si="3063"/>
        <v>0</v>
      </c>
      <c r="CD1193">
        <f t="shared" si="3063"/>
        <v>0</v>
      </c>
      <c r="CE1193">
        <f t="shared" si="3063"/>
        <v>1</v>
      </c>
      <c r="CF1193">
        <f t="shared" si="3063"/>
        <v>0</v>
      </c>
      <c r="CG1193">
        <f t="shared" si="3063"/>
        <v>0</v>
      </c>
      <c r="CH1193">
        <f t="shared" si="3063"/>
        <v>1</v>
      </c>
      <c r="CI1193">
        <f t="shared" si="3063"/>
        <v>0</v>
      </c>
      <c r="CJ1193">
        <f t="shared" si="3063"/>
        <v>1</v>
      </c>
      <c r="CK1193">
        <f t="shared" si="3063"/>
        <v>1</v>
      </c>
      <c r="CL1193">
        <f t="shared" si="3063"/>
        <v>1</v>
      </c>
      <c r="CM1193">
        <f t="shared" si="3063"/>
        <v>1</v>
      </c>
      <c r="CN1193">
        <f t="shared" si="3063"/>
        <v>1</v>
      </c>
      <c r="CO1193">
        <f t="shared" si="3063"/>
        <v>1</v>
      </c>
      <c r="CP1193">
        <f t="shared" si="3063"/>
        <v>1</v>
      </c>
      <c r="CQ1193">
        <f t="shared" si="3063"/>
        <v>1</v>
      </c>
      <c r="CR1193">
        <f t="shared" si="3063"/>
        <v>1</v>
      </c>
      <c r="CS1193">
        <f t="shared" si="3063"/>
        <v>1</v>
      </c>
      <c r="CT1193">
        <f t="shared" si="3063"/>
        <v>1</v>
      </c>
      <c r="CU1193">
        <f t="shared" si="3063"/>
        <v>1</v>
      </c>
      <c r="CV1193">
        <f t="shared" ref="CV1193:DZ1193" si="3064">IF($C1193&lt;&gt;"",IF(AJ1193&gt;0,1,0),0)</f>
        <v>1</v>
      </c>
      <c r="CW1193">
        <f t="shared" si="3064"/>
        <v>1</v>
      </c>
      <c r="CX1193">
        <f t="shared" si="3064"/>
        <v>1</v>
      </c>
      <c r="CY1193">
        <f t="shared" si="3064"/>
        <v>1</v>
      </c>
      <c r="CZ1193">
        <f t="shared" si="3064"/>
        <v>1</v>
      </c>
      <c r="DA1193">
        <f t="shared" si="3064"/>
        <v>1</v>
      </c>
      <c r="DB1193">
        <f t="shared" si="3064"/>
        <v>1</v>
      </c>
      <c r="DC1193">
        <f t="shared" si="3064"/>
        <v>1</v>
      </c>
      <c r="DD1193">
        <f t="shared" si="3064"/>
        <v>1</v>
      </c>
      <c r="DE1193">
        <f t="shared" si="3064"/>
        <v>1</v>
      </c>
      <c r="DF1193">
        <f t="shared" si="3064"/>
        <v>1</v>
      </c>
      <c r="DG1193">
        <f t="shared" si="3064"/>
        <v>1</v>
      </c>
      <c r="DH1193">
        <f t="shared" si="3064"/>
        <v>1</v>
      </c>
      <c r="DI1193">
        <f t="shared" si="3064"/>
        <v>1</v>
      </c>
      <c r="DJ1193">
        <f t="shared" si="3064"/>
        <v>1</v>
      </c>
      <c r="DK1193">
        <f t="shared" si="3064"/>
        <v>1</v>
      </c>
      <c r="DL1193">
        <f t="shared" si="3064"/>
        <v>1</v>
      </c>
      <c r="DM1193">
        <f t="shared" si="3064"/>
        <v>1</v>
      </c>
      <c r="DN1193">
        <f t="shared" si="3064"/>
        <v>1</v>
      </c>
      <c r="DO1193">
        <f t="shared" si="3064"/>
        <v>1</v>
      </c>
      <c r="DP1193">
        <f t="shared" si="3064"/>
        <v>1</v>
      </c>
      <c r="DQ1193">
        <f t="shared" si="3064"/>
        <v>1</v>
      </c>
      <c r="DR1193">
        <f t="shared" si="3064"/>
        <v>1</v>
      </c>
      <c r="DS1193">
        <f t="shared" si="3064"/>
        <v>1</v>
      </c>
      <c r="DT1193">
        <f t="shared" si="3064"/>
        <v>1</v>
      </c>
      <c r="DU1193">
        <f t="shared" si="3064"/>
        <v>1</v>
      </c>
      <c r="DV1193">
        <f t="shared" si="3064"/>
        <v>1</v>
      </c>
      <c r="DW1193">
        <f t="shared" si="3064"/>
        <v>1</v>
      </c>
      <c r="DX1193">
        <f t="shared" si="3064"/>
        <v>1</v>
      </c>
      <c r="DY1193">
        <f t="shared" si="3064"/>
        <v>1</v>
      </c>
      <c r="DZ1193">
        <f t="shared" si="3064"/>
        <v>1</v>
      </c>
    </row>
    <row r="1194" spans="1:130">
      <c r="A1194" s="106"/>
      <c r="B1194" s="24" t="s">
        <v>15</v>
      </c>
      <c r="C1194" s="97"/>
      <c r="D1194" s="60">
        <v>0</v>
      </c>
      <c r="E1194" s="60">
        <v>0</v>
      </c>
      <c r="F1194" s="60">
        <v>0</v>
      </c>
      <c r="G1194" s="60">
        <v>0</v>
      </c>
      <c r="H1194" s="60">
        <v>0</v>
      </c>
      <c r="I1194" s="60">
        <v>0</v>
      </c>
      <c r="J1194" s="60">
        <v>0</v>
      </c>
      <c r="K1194" s="60">
        <v>0</v>
      </c>
      <c r="L1194" s="60">
        <v>0</v>
      </c>
      <c r="M1194" s="60">
        <v>0</v>
      </c>
      <c r="N1194" s="60">
        <v>0</v>
      </c>
      <c r="O1194" s="60">
        <v>0</v>
      </c>
      <c r="P1194" s="60">
        <v>0</v>
      </c>
      <c r="Q1194" s="60">
        <v>0</v>
      </c>
      <c r="R1194" s="60">
        <v>0</v>
      </c>
      <c r="S1194" s="60">
        <v>0</v>
      </c>
      <c r="T1194" s="84">
        <v>0</v>
      </c>
      <c r="U1194" s="61">
        <v>0</v>
      </c>
      <c r="V1194" s="61">
        <v>0</v>
      </c>
      <c r="W1194" s="60">
        <v>0</v>
      </c>
      <c r="X1194" s="60">
        <v>33</v>
      </c>
      <c r="Y1194" s="60">
        <v>25</v>
      </c>
      <c r="Z1194" s="60">
        <v>2.8</v>
      </c>
      <c r="AA1194" s="60">
        <v>30</v>
      </c>
      <c r="AB1194" s="60">
        <v>97.108025256936372</v>
      </c>
      <c r="AC1194" s="60">
        <v>120.45050325941402</v>
      </c>
      <c r="AD1194" s="60">
        <v>145.64888899945285</v>
      </c>
      <c r="AE1194" s="60">
        <v>181.45136962447563</v>
      </c>
      <c r="AF1194" s="60">
        <v>185.42878783164181</v>
      </c>
      <c r="AG1194" s="60">
        <v>186.4856482866939</v>
      </c>
      <c r="AH1194" s="60">
        <v>214.33121209896885</v>
      </c>
      <c r="AI1194" s="60">
        <v>224.40065493182911</v>
      </c>
      <c r="AJ1194" s="60">
        <v>231.84530800653113</v>
      </c>
      <c r="AK1194" s="60">
        <v>245.83691299011994</v>
      </c>
      <c r="AL1194" s="60">
        <v>0</v>
      </c>
      <c r="AM1194" s="60">
        <v>0</v>
      </c>
      <c r="AN1194" s="60">
        <v>0</v>
      </c>
      <c r="AO1194" s="60">
        <v>0</v>
      </c>
      <c r="AP1194" s="60">
        <v>0</v>
      </c>
      <c r="AQ1194" s="60">
        <v>0</v>
      </c>
      <c r="AR1194" s="60">
        <v>0</v>
      </c>
      <c r="AS1194" s="60">
        <v>0</v>
      </c>
      <c r="AT1194" s="60">
        <v>0</v>
      </c>
      <c r="AU1194" s="60">
        <v>0</v>
      </c>
      <c r="AV1194" s="60">
        <v>0</v>
      </c>
      <c r="AW1194" s="60">
        <v>0</v>
      </c>
      <c r="AX1194" s="60">
        <v>0</v>
      </c>
      <c r="AY1194" s="60">
        <v>0</v>
      </c>
      <c r="AZ1194" s="60">
        <v>0</v>
      </c>
      <c r="BA1194" s="60">
        <v>0</v>
      </c>
      <c r="BB1194" s="60">
        <v>0</v>
      </c>
      <c r="BC1194" s="60">
        <v>0</v>
      </c>
      <c r="BD1194" s="18">
        <v>0</v>
      </c>
      <c r="BE1194" s="25">
        <v>0</v>
      </c>
      <c r="BF1194" s="18">
        <v>0</v>
      </c>
      <c r="BG1194" s="18">
        <v>0</v>
      </c>
      <c r="BH1194" s="18">
        <v>0</v>
      </c>
      <c r="BI1194" s="18">
        <v>0</v>
      </c>
      <c r="BJ1194" s="118">
        <v>0</v>
      </c>
      <c r="BK1194" s="118">
        <v>0</v>
      </c>
      <c r="BL1194" s="118">
        <v>0</v>
      </c>
      <c r="BM1194" s="118">
        <v>0</v>
      </c>
      <c r="BN1194" s="118">
        <v>0</v>
      </c>
      <c r="BO1194" s="103"/>
      <c r="BP1194">
        <f t="shared" ref="BP1194:BY1198" si="3065">IF($C1194&lt;&gt;"",IF(D1194&gt;0,1,0),0)</f>
        <v>0</v>
      </c>
      <c r="BQ1194">
        <f t="shared" si="3065"/>
        <v>0</v>
      </c>
      <c r="BR1194">
        <f t="shared" si="3065"/>
        <v>0</v>
      </c>
      <c r="BS1194">
        <f t="shared" si="3065"/>
        <v>0</v>
      </c>
      <c r="BT1194">
        <f t="shared" si="3065"/>
        <v>0</v>
      </c>
      <c r="BU1194">
        <f t="shared" si="3065"/>
        <v>0</v>
      </c>
      <c r="BV1194">
        <f t="shared" si="3065"/>
        <v>0</v>
      </c>
      <c r="BW1194">
        <f t="shared" si="3065"/>
        <v>0</v>
      </c>
      <c r="BX1194">
        <f t="shared" si="3065"/>
        <v>0</v>
      </c>
      <c r="BY1194">
        <f t="shared" si="3065"/>
        <v>0</v>
      </c>
      <c r="BZ1194">
        <f t="shared" ref="BZ1194:CI1198" si="3066">IF($C1194&lt;&gt;"",IF(N1194&gt;0,1,0),0)</f>
        <v>0</v>
      </c>
      <c r="CA1194">
        <f t="shared" si="3066"/>
        <v>0</v>
      </c>
      <c r="CB1194">
        <f t="shared" si="3066"/>
        <v>0</v>
      </c>
      <c r="CC1194">
        <f t="shared" si="3066"/>
        <v>0</v>
      </c>
      <c r="CD1194">
        <f t="shared" si="3066"/>
        <v>0</v>
      </c>
      <c r="CE1194">
        <f t="shared" si="3066"/>
        <v>0</v>
      </c>
      <c r="CF1194">
        <f t="shared" si="3066"/>
        <v>0</v>
      </c>
      <c r="CG1194">
        <f t="shared" si="3066"/>
        <v>0</v>
      </c>
      <c r="CH1194">
        <f t="shared" si="3066"/>
        <v>0</v>
      </c>
      <c r="CI1194">
        <f t="shared" si="3066"/>
        <v>0</v>
      </c>
      <c r="CJ1194">
        <f t="shared" ref="CJ1194:CS1198" si="3067">IF($C1194&lt;&gt;"",IF(X1194&gt;0,1,0),0)</f>
        <v>0</v>
      </c>
      <c r="CK1194">
        <f t="shared" si="3067"/>
        <v>0</v>
      </c>
      <c r="CL1194">
        <f t="shared" si="3067"/>
        <v>0</v>
      </c>
      <c r="CM1194">
        <f t="shared" si="3067"/>
        <v>0</v>
      </c>
      <c r="CN1194">
        <f t="shared" si="3067"/>
        <v>0</v>
      </c>
      <c r="CO1194">
        <f t="shared" si="3067"/>
        <v>0</v>
      </c>
      <c r="CP1194">
        <f t="shared" si="3067"/>
        <v>0</v>
      </c>
      <c r="CQ1194">
        <f t="shared" si="3067"/>
        <v>0</v>
      </c>
      <c r="CR1194">
        <f t="shared" si="3067"/>
        <v>0</v>
      </c>
      <c r="CS1194">
        <f t="shared" si="3067"/>
        <v>0</v>
      </c>
      <c r="CT1194">
        <f t="shared" ref="CT1194:DC1198" si="3068">IF($C1194&lt;&gt;"",IF(AH1194&gt;0,1,0),0)</f>
        <v>0</v>
      </c>
      <c r="CU1194">
        <f t="shared" si="3068"/>
        <v>0</v>
      </c>
      <c r="CV1194">
        <f t="shared" si="3068"/>
        <v>0</v>
      </c>
      <c r="CW1194">
        <f t="shared" si="3068"/>
        <v>0</v>
      </c>
      <c r="CX1194">
        <f t="shared" si="3068"/>
        <v>0</v>
      </c>
      <c r="CY1194">
        <f t="shared" si="3068"/>
        <v>0</v>
      </c>
      <c r="CZ1194">
        <f t="shared" si="3068"/>
        <v>0</v>
      </c>
      <c r="DA1194">
        <f t="shared" si="3068"/>
        <v>0</v>
      </c>
      <c r="DB1194">
        <f t="shared" si="3068"/>
        <v>0</v>
      </c>
      <c r="DC1194">
        <f t="shared" si="3068"/>
        <v>0</v>
      </c>
      <c r="DD1194">
        <f t="shared" ref="DD1194:DM1198" si="3069">IF($C1194&lt;&gt;"",IF(AR1194&gt;0,1,0),0)</f>
        <v>0</v>
      </c>
      <c r="DE1194">
        <f t="shared" si="3069"/>
        <v>0</v>
      </c>
      <c r="DF1194">
        <f t="shared" si="3069"/>
        <v>0</v>
      </c>
      <c r="DG1194">
        <f t="shared" si="3069"/>
        <v>0</v>
      </c>
      <c r="DH1194">
        <f t="shared" si="3069"/>
        <v>0</v>
      </c>
      <c r="DI1194">
        <f t="shared" si="3069"/>
        <v>0</v>
      </c>
      <c r="DJ1194">
        <f t="shared" si="3069"/>
        <v>0</v>
      </c>
      <c r="DK1194">
        <f t="shared" si="3069"/>
        <v>0</v>
      </c>
      <c r="DL1194">
        <f t="shared" si="3069"/>
        <v>0</v>
      </c>
      <c r="DM1194">
        <f t="shared" si="3069"/>
        <v>0</v>
      </c>
      <c r="DN1194">
        <f t="shared" ref="DN1194:DW1198" si="3070">IF($C1194&lt;&gt;"",IF(BB1194&gt;0,1,0),0)</f>
        <v>0</v>
      </c>
      <c r="DO1194">
        <f t="shared" si="3070"/>
        <v>0</v>
      </c>
      <c r="DP1194">
        <f t="shared" si="3070"/>
        <v>0</v>
      </c>
      <c r="DQ1194">
        <f t="shared" si="3070"/>
        <v>0</v>
      </c>
      <c r="DR1194">
        <f t="shared" si="3070"/>
        <v>0</v>
      </c>
      <c r="DS1194">
        <f t="shared" si="3070"/>
        <v>0</v>
      </c>
      <c r="DT1194">
        <f t="shared" si="3070"/>
        <v>0</v>
      </c>
      <c r="DU1194">
        <f t="shared" si="3070"/>
        <v>0</v>
      </c>
      <c r="DV1194">
        <f t="shared" si="3070"/>
        <v>0</v>
      </c>
      <c r="DW1194">
        <f t="shared" si="3070"/>
        <v>0</v>
      </c>
      <c r="DX1194">
        <f t="shared" ref="DX1194:DZ1198" si="3071">IF($C1194&lt;&gt;"",IF(BL1193&gt;0,1,0),0)</f>
        <v>0</v>
      </c>
      <c r="DY1194">
        <f t="shared" si="3071"/>
        <v>0</v>
      </c>
      <c r="DZ1194">
        <f t="shared" si="3071"/>
        <v>0</v>
      </c>
    </row>
    <row r="1195" spans="1:130">
      <c r="A1195" s="106"/>
      <c r="B1195" s="19" t="s">
        <v>2</v>
      </c>
      <c r="C1195" s="97"/>
      <c r="D1195" s="60">
        <v>0</v>
      </c>
      <c r="E1195" s="60">
        <v>0</v>
      </c>
      <c r="F1195" s="60">
        <v>0</v>
      </c>
      <c r="G1195" s="60">
        <v>0</v>
      </c>
      <c r="H1195" s="60">
        <v>0</v>
      </c>
      <c r="I1195" s="60">
        <v>0</v>
      </c>
      <c r="J1195" s="60">
        <v>0</v>
      </c>
      <c r="K1195" s="60">
        <v>0</v>
      </c>
      <c r="L1195" s="60">
        <v>0</v>
      </c>
      <c r="M1195" s="60">
        <v>0</v>
      </c>
      <c r="N1195" s="60">
        <v>0</v>
      </c>
      <c r="O1195" s="60">
        <v>0</v>
      </c>
      <c r="P1195" s="60">
        <v>0</v>
      </c>
      <c r="Q1195" s="60">
        <v>0</v>
      </c>
      <c r="R1195" s="60">
        <v>0</v>
      </c>
      <c r="S1195" s="124">
        <v>0</v>
      </c>
      <c r="T1195" s="108">
        <v>0</v>
      </c>
      <c r="U1195" s="108">
        <v>0</v>
      </c>
      <c r="V1195" s="108">
        <v>0</v>
      </c>
      <c r="W1195" s="108">
        <v>0</v>
      </c>
      <c r="X1195" s="108">
        <v>0</v>
      </c>
      <c r="Y1195" s="108">
        <v>0</v>
      </c>
      <c r="Z1195" s="108">
        <v>0</v>
      </c>
      <c r="AA1195" s="41" t="s">
        <v>16</v>
      </c>
      <c r="AB1195" s="41" t="s">
        <v>16</v>
      </c>
      <c r="AC1195" s="41" t="s">
        <v>16</v>
      </c>
      <c r="AD1195" s="41" t="s">
        <v>16</v>
      </c>
      <c r="AE1195" s="41" t="s">
        <v>16</v>
      </c>
      <c r="AF1195" s="60">
        <v>521</v>
      </c>
      <c r="AG1195" s="60">
        <v>512</v>
      </c>
      <c r="AH1195" s="41" t="s">
        <v>16</v>
      </c>
      <c r="AI1195" s="41" t="s">
        <v>16</v>
      </c>
      <c r="AJ1195" s="41" t="s">
        <v>16</v>
      </c>
      <c r="AK1195" s="60">
        <v>544</v>
      </c>
      <c r="AL1195" s="60"/>
      <c r="AM1195" s="60"/>
      <c r="AN1195" s="60"/>
      <c r="AO1195" s="60"/>
      <c r="AP1195" s="60"/>
      <c r="AQ1195" s="60"/>
      <c r="AR1195" s="60"/>
      <c r="AS1195" s="60">
        <v>0</v>
      </c>
      <c r="AT1195" s="60">
        <v>0</v>
      </c>
      <c r="AU1195" s="60">
        <v>0</v>
      </c>
      <c r="AV1195" s="60">
        <v>0</v>
      </c>
      <c r="AW1195" s="60">
        <v>0</v>
      </c>
      <c r="AX1195" s="34">
        <v>0</v>
      </c>
      <c r="AY1195" s="34">
        <v>0</v>
      </c>
      <c r="AZ1195" s="34">
        <v>0</v>
      </c>
      <c r="BA1195" s="34">
        <v>0</v>
      </c>
      <c r="BB1195" s="34">
        <v>0</v>
      </c>
      <c r="BC1195" s="34">
        <v>0</v>
      </c>
      <c r="BD1195" s="34">
        <v>0</v>
      </c>
      <c r="BE1195" s="34">
        <v>0</v>
      </c>
      <c r="BF1195" s="34">
        <v>0</v>
      </c>
      <c r="BG1195" s="34">
        <v>0</v>
      </c>
      <c r="BH1195" s="34">
        <v>0</v>
      </c>
      <c r="BI1195" s="34">
        <v>0</v>
      </c>
      <c r="BJ1195" s="118">
        <v>0</v>
      </c>
      <c r="BK1195" s="118">
        <v>0</v>
      </c>
      <c r="BL1195" s="118">
        <v>0</v>
      </c>
      <c r="BM1195" s="118">
        <v>0</v>
      </c>
      <c r="BN1195" s="118">
        <v>0</v>
      </c>
      <c r="BO1195" s="103"/>
      <c r="BP1195">
        <f t="shared" si="3065"/>
        <v>0</v>
      </c>
      <c r="BQ1195">
        <f t="shared" si="3065"/>
        <v>0</v>
      </c>
      <c r="BR1195">
        <f t="shared" si="3065"/>
        <v>0</v>
      </c>
      <c r="BS1195">
        <f t="shared" si="3065"/>
        <v>0</v>
      </c>
      <c r="BT1195">
        <f t="shared" si="3065"/>
        <v>0</v>
      </c>
      <c r="BU1195">
        <f t="shared" si="3065"/>
        <v>0</v>
      </c>
      <c r="BV1195">
        <f t="shared" si="3065"/>
        <v>0</v>
      </c>
      <c r="BW1195">
        <f t="shared" si="3065"/>
        <v>0</v>
      </c>
      <c r="BX1195">
        <f t="shared" si="3065"/>
        <v>0</v>
      </c>
      <c r="BY1195">
        <f t="shared" si="3065"/>
        <v>0</v>
      </c>
      <c r="BZ1195">
        <f t="shared" si="3066"/>
        <v>0</v>
      </c>
      <c r="CA1195">
        <f t="shared" si="3066"/>
        <v>0</v>
      </c>
      <c r="CB1195">
        <f t="shared" si="3066"/>
        <v>0</v>
      </c>
      <c r="CC1195">
        <f t="shared" si="3066"/>
        <v>0</v>
      </c>
      <c r="CD1195">
        <f t="shared" si="3066"/>
        <v>0</v>
      </c>
      <c r="CE1195">
        <f t="shared" si="3066"/>
        <v>0</v>
      </c>
      <c r="CF1195">
        <f t="shared" si="3066"/>
        <v>0</v>
      </c>
      <c r="CG1195">
        <f t="shared" si="3066"/>
        <v>0</v>
      </c>
      <c r="CH1195">
        <f t="shared" si="3066"/>
        <v>0</v>
      </c>
      <c r="CI1195">
        <f t="shared" si="3066"/>
        <v>0</v>
      </c>
      <c r="CJ1195">
        <f t="shared" si="3067"/>
        <v>0</v>
      </c>
      <c r="CK1195">
        <f t="shared" si="3067"/>
        <v>0</v>
      </c>
      <c r="CL1195">
        <f t="shared" si="3067"/>
        <v>0</v>
      </c>
      <c r="CM1195">
        <f t="shared" si="3067"/>
        <v>0</v>
      </c>
      <c r="CN1195">
        <f t="shared" si="3067"/>
        <v>0</v>
      </c>
      <c r="CO1195">
        <f t="shared" si="3067"/>
        <v>0</v>
      </c>
      <c r="CP1195">
        <f t="shared" si="3067"/>
        <v>0</v>
      </c>
      <c r="CQ1195">
        <f t="shared" si="3067"/>
        <v>0</v>
      </c>
      <c r="CR1195">
        <f t="shared" si="3067"/>
        <v>0</v>
      </c>
      <c r="CS1195">
        <f t="shared" si="3067"/>
        <v>0</v>
      </c>
      <c r="CT1195">
        <f t="shared" si="3068"/>
        <v>0</v>
      </c>
      <c r="CU1195">
        <f t="shared" si="3068"/>
        <v>0</v>
      </c>
      <c r="CV1195">
        <f t="shared" si="3068"/>
        <v>0</v>
      </c>
      <c r="CW1195">
        <f t="shared" si="3068"/>
        <v>0</v>
      </c>
      <c r="CX1195">
        <f t="shared" si="3068"/>
        <v>0</v>
      </c>
      <c r="CY1195">
        <f t="shared" si="3068"/>
        <v>0</v>
      </c>
      <c r="CZ1195">
        <f t="shared" si="3068"/>
        <v>0</v>
      </c>
      <c r="DA1195">
        <f t="shared" si="3068"/>
        <v>0</v>
      </c>
      <c r="DB1195">
        <f t="shared" si="3068"/>
        <v>0</v>
      </c>
      <c r="DC1195">
        <f t="shared" si="3068"/>
        <v>0</v>
      </c>
      <c r="DD1195">
        <f t="shared" si="3069"/>
        <v>0</v>
      </c>
      <c r="DE1195">
        <f t="shared" si="3069"/>
        <v>0</v>
      </c>
      <c r="DF1195">
        <f t="shared" si="3069"/>
        <v>0</v>
      </c>
      <c r="DG1195">
        <f t="shared" si="3069"/>
        <v>0</v>
      </c>
      <c r="DH1195">
        <f t="shared" si="3069"/>
        <v>0</v>
      </c>
      <c r="DI1195">
        <f t="shared" si="3069"/>
        <v>0</v>
      </c>
      <c r="DJ1195">
        <f t="shared" si="3069"/>
        <v>0</v>
      </c>
      <c r="DK1195">
        <f t="shared" si="3069"/>
        <v>0</v>
      </c>
      <c r="DL1195">
        <f t="shared" si="3069"/>
        <v>0</v>
      </c>
      <c r="DM1195">
        <f t="shared" si="3069"/>
        <v>0</v>
      </c>
      <c r="DN1195">
        <f t="shared" si="3070"/>
        <v>0</v>
      </c>
      <c r="DO1195">
        <f t="shared" si="3070"/>
        <v>0</v>
      </c>
      <c r="DP1195">
        <f t="shared" si="3070"/>
        <v>0</v>
      </c>
      <c r="DQ1195">
        <f t="shared" si="3070"/>
        <v>0</v>
      </c>
      <c r="DR1195">
        <f t="shared" si="3070"/>
        <v>0</v>
      </c>
      <c r="DS1195">
        <f t="shared" si="3070"/>
        <v>0</v>
      </c>
      <c r="DT1195">
        <f t="shared" si="3070"/>
        <v>0</v>
      </c>
      <c r="DU1195">
        <f t="shared" si="3070"/>
        <v>0</v>
      </c>
      <c r="DV1195">
        <f t="shared" si="3070"/>
        <v>0</v>
      </c>
      <c r="DW1195">
        <f t="shared" si="3070"/>
        <v>0</v>
      </c>
      <c r="DX1195">
        <f t="shared" si="3071"/>
        <v>0</v>
      </c>
      <c r="DY1195">
        <f t="shared" si="3071"/>
        <v>0</v>
      </c>
      <c r="DZ1195">
        <f t="shared" si="3071"/>
        <v>0</v>
      </c>
    </row>
    <row r="1196" spans="1:130">
      <c r="A1196" s="106" t="str">
        <f>IF(LEFT(B1197,1)&lt;&gt;"",IF(LEFT(B1197,1)&lt;&gt;" ",COUNT($A$66:A1193)+1,""),"")</f>
        <v/>
      </c>
      <c r="B1196" s="59" t="s">
        <v>3</v>
      </c>
      <c r="C1196" s="97"/>
      <c r="D1196" s="60">
        <v>0</v>
      </c>
      <c r="E1196" s="60">
        <v>0</v>
      </c>
      <c r="F1196" s="60">
        <v>0</v>
      </c>
      <c r="G1196" s="60">
        <v>0</v>
      </c>
      <c r="H1196" s="60">
        <v>0</v>
      </c>
      <c r="I1196" s="60">
        <v>0</v>
      </c>
      <c r="J1196" s="60">
        <v>0</v>
      </c>
      <c r="K1196" s="60">
        <v>0</v>
      </c>
      <c r="L1196" s="60">
        <v>0</v>
      </c>
      <c r="M1196" s="60">
        <v>0</v>
      </c>
      <c r="N1196" s="60">
        <v>0</v>
      </c>
      <c r="O1196" s="60">
        <v>0</v>
      </c>
      <c r="P1196" s="60">
        <v>0</v>
      </c>
      <c r="Q1196" s="60">
        <v>0</v>
      </c>
      <c r="R1196" s="60">
        <v>0</v>
      </c>
      <c r="S1196" s="108">
        <v>148</v>
      </c>
      <c r="T1196" s="108">
        <v>0</v>
      </c>
      <c r="U1196" s="108">
        <v>0</v>
      </c>
      <c r="V1196" s="108">
        <v>0</v>
      </c>
      <c r="W1196" s="108">
        <v>0</v>
      </c>
      <c r="X1196" s="108">
        <v>0</v>
      </c>
      <c r="Y1196" s="34">
        <v>1029</v>
      </c>
      <c r="Z1196" s="34">
        <v>1053</v>
      </c>
      <c r="AA1196" s="34">
        <v>1224</v>
      </c>
      <c r="AB1196" s="34">
        <v>1142</v>
      </c>
      <c r="AC1196" s="34">
        <v>1279</v>
      </c>
      <c r="AD1196" s="34">
        <v>1442</v>
      </c>
      <c r="AE1196" s="34">
        <v>1529</v>
      </c>
      <c r="AF1196" s="34">
        <v>978</v>
      </c>
      <c r="AG1196" s="34">
        <v>987</v>
      </c>
      <c r="AH1196" s="34">
        <v>1950.0709350999998</v>
      </c>
      <c r="AI1196" s="34">
        <v>4001.0108034999998</v>
      </c>
      <c r="AJ1196" s="34">
        <v>6149.2830098999993</v>
      </c>
      <c r="AK1196" s="34">
        <v>6532.8972485999993</v>
      </c>
      <c r="AL1196" s="34">
        <v>8572.9927490999999</v>
      </c>
      <c r="AM1196" s="34">
        <v>10540.0360855</v>
      </c>
      <c r="AN1196" s="34">
        <v>12449.6011344</v>
      </c>
      <c r="AO1196" s="34">
        <v>8761.2407378000007</v>
      </c>
      <c r="AP1196" s="34">
        <v>9591.3935268999994</v>
      </c>
      <c r="AQ1196" s="34">
        <v>10274.136304600001</v>
      </c>
      <c r="AR1196" s="34">
        <v>1452.9851632999998</v>
      </c>
      <c r="AS1196" s="34">
        <v>1447.3134887000001</v>
      </c>
      <c r="AT1196" s="34">
        <v>1430.9792407</v>
      </c>
      <c r="AU1196" s="34">
        <v>1435.7371054</v>
      </c>
      <c r="AV1196" s="34">
        <v>1396.6271611</v>
      </c>
      <c r="AW1196" s="34">
        <v>1414.1119440999998</v>
      </c>
      <c r="AX1196" s="34">
        <v>14.329099300000001</v>
      </c>
      <c r="AY1196" s="34">
        <v>16.0850185</v>
      </c>
      <c r="AZ1196" s="34">
        <v>13.788119199999999</v>
      </c>
      <c r="BA1196" s="34">
        <v>13.597750699999999</v>
      </c>
      <c r="BB1196" s="34">
        <f>18.3721614+10000</f>
        <v>10018.372161400001</v>
      </c>
      <c r="BC1196" s="34">
        <v>17.271575299999999</v>
      </c>
      <c r="BD1196" s="34">
        <v>12.9600673</v>
      </c>
      <c r="BE1196" s="43">
        <v>11.135981699999999</v>
      </c>
      <c r="BF1196" s="34">
        <v>33.433961400000001</v>
      </c>
      <c r="BG1196" s="34">
        <v>36.434861900000001</v>
      </c>
      <c r="BH1196" s="34">
        <v>50.007628099999991</v>
      </c>
      <c r="BI1196" s="34">
        <v>54.7226146</v>
      </c>
      <c r="BJ1196" s="118">
        <v>56.626903799999994</v>
      </c>
      <c r="BK1196" s="118">
        <v>59.619374000000001</v>
      </c>
      <c r="BL1196" s="118">
        <v>63.549427199999997</v>
      </c>
      <c r="BM1196" s="118">
        <v>63.713448100000001</v>
      </c>
      <c r="BN1196" s="118">
        <v>64</v>
      </c>
      <c r="BO1196" s="103"/>
      <c r="BP1196">
        <f t="shared" si="3065"/>
        <v>0</v>
      </c>
      <c r="BQ1196">
        <f t="shared" si="3065"/>
        <v>0</v>
      </c>
      <c r="BR1196">
        <f t="shared" si="3065"/>
        <v>0</v>
      </c>
      <c r="BS1196">
        <f t="shared" si="3065"/>
        <v>0</v>
      </c>
      <c r="BT1196">
        <f t="shared" si="3065"/>
        <v>0</v>
      </c>
      <c r="BU1196">
        <f t="shared" si="3065"/>
        <v>0</v>
      </c>
      <c r="BV1196">
        <f t="shared" si="3065"/>
        <v>0</v>
      </c>
      <c r="BW1196">
        <f t="shared" si="3065"/>
        <v>0</v>
      </c>
      <c r="BX1196">
        <f t="shared" si="3065"/>
        <v>0</v>
      </c>
      <c r="BY1196">
        <f t="shared" si="3065"/>
        <v>0</v>
      </c>
      <c r="BZ1196">
        <f t="shared" si="3066"/>
        <v>0</v>
      </c>
      <c r="CA1196">
        <f t="shared" si="3066"/>
        <v>0</v>
      </c>
      <c r="CB1196">
        <f t="shared" si="3066"/>
        <v>0</v>
      </c>
      <c r="CC1196">
        <f t="shared" si="3066"/>
        <v>0</v>
      </c>
      <c r="CD1196">
        <f t="shared" si="3066"/>
        <v>0</v>
      </c>
      <c r="CE1196">
        <f t="shared" si="3066"/>
        <v>0</v>
      </c>
      <c r="CF1196">
        <f t="shared" si="3066"/>
        <v>0</v>
      </c>
      <c r="CG1196">
        <f t="shared" si="3066"/>
        <v>0</v>
      </c>
      <c r="CH1196">
        <f t="shared" si="3066"/>
        <v>0</v>
      </c>
      <c r="CI1196">
        <f t="shared" si="3066"/>
        <v>0</v>
      </c>
      <c r="CJ1196">
        <f t="shared" si="3067"/>
        <v>0</v>
      </c>
      <c r="CK1196">
        <f t="shared" si="3067"/>
        <v>0</v>
      </c>
      <c r="CL1196">
        <f t="shared" si="3067"/>
        <v>0</v>
      </c>
      <c r="CM1196">
        <f t="shared" si="3067"/>
        <v>0</v>
      </c>
      <c r="CN1196">
        <f t="shared" si="3067"/>
        <v>0</v>
      </c>
      <c r="CO1196">
        <f t="shared" si="3067"/>
        <v>0</v>
      </c>
      <c r="CP1196">
        <f t="shared" si="3067"/>
        <v>0</v>
      </c>
      <c r="CQ1196">
        <f t="shared" si="3067"/>
        <v>0</v>
      </c>
      <c r="CR1196">
        <f t="shared" si="3067"/>
        <v>0</v>
      </c>
      <c r="CS1196">
        <f t="shared" si="3067"/>
        <v>0</v>
      </c>
      <c r="CT1196">
        <f t="shared" si="3068"/>
        <v>0</v>
      </c>
      <c r="CU1196">
        <f t="shared" si="3068"/>
        <v>0</v>
      </c>
      <c r="CV1196">
        <f t="shared" si="3068"/>
        <v>0</v>
      </c>
      <c r="CW1196">
        <f t="shared" si="3068"/>
        <v>0</v>
      </c>
      <c r="CX1196">
        <f t="shared" si="3068"/>
        <v>0</v>
      </c>
      <c r="CY1196">
        <f t="shared" si="3068"/>
        <v>0</v>
      </c>
      <c r="CZ1196">
        <f t="shared" si="3068"/>
        <v>0</v>
      </c>
      <c r="DA1196">
        <f t="shared" si="3068"/>
        <v>0</v>
      </c>
      <c r="DB1196">
        <f t="shared" si="3068"/>
        <v>0</v>
      </c>
      <c r="DC1196">
        <f t="shared" si="3068"/>
        <v>0</v>
      </c>
      <c r="DD1196">
        <f t="shared" si="3069"/>
        <v>0</v>
      </c>
      <c r="DE1196">
        <f t="shared" si="3069"/>
        <v>0</v>
      </c>
      <c r="DF1196">
        <f t="shared" si="3069"/>
        <v>0</v>
      </c>
      <c r="DG1196">
        <f t="shared" si="3069"/>
        <v>0</v>
      </c>
      <c r="DH1196">
        <f t="shared" si="3069"/>
        <v>0</v>
      </c>
      <c r="DI1196">
        <f t="shared" si="3069"/>
        <v>0</v>
      </c>
      <c r="DJ1196">
        <f t="shared" si="3069"/>
        <v>0</v>
      </c>
      <c r="DK1196">
        <f t="shared" si="3069"/>
        <v>0</v>
      </c>
      <c r="DL1196">
        <f t="shared" si="3069"/>
        <v>0</v>
      </c>
      <c r="DM1196">
        <f t="shared" si="3069"/>
        <v>0</v>
      </c>
      <c r="DN1196">
        <f t="shared" si="3070"/>
        <v>0</v>
      </c>
      <c r="DO1196">
        <f t="shared" si="3070"/>
        <v>0</v>
      </c>
      <c r="DP1196">
        <f t="shared" si="3070"/>
        <v>0</v>
      </c>
      <c r="DQ1196">
        <f t="shared" si="3070"/>
        <v>0</v>
      </c>
      <c r="DR1196">
        <f t="shared" si="3070"/>
        <v>0</v>
      </c>
      <c r="DS1196">
        <f t="shared" si="3070"/>
        <v>0</v>
      </c>
      <c r="DT1196">
        <f t="shared" si="3070"/>
        <v>0</v>
      </c>
      <c r="DU1196">
        <f t="shared" si="3070"/>
        <v>0</v>
      </c>
      <c r="DV1196">
        <f t="shared" si="3070"/>
        <v>0</v>
      </c>
      <c r="DW1196">
        <f t="shared" si="3070"/>
        <v>0</v>
      </c>
      <c r="DX1196">
        <f t="shared" si="3071"/>
        <v>0</v>
      </c>
      <c r="DY1196">
        <f t="shared" si="3071"/>
        <v>0</v>
      </c>
      <c r="DZ1196">
        <f t="shared" si="3071"/>
        <v>0</v>
      </c>
    </row>
    <row r="1197" spans="1:130">
      <c r="A1197" s="106"/>
      <c r="B1197" s="19" t="s">
        <v>18</v>
      </c>
      <c r="C1197" s="100"/>
      <c r="D1197" s="60">
        <v>0</v>
      </c>
      <c r="E1197" s="60">
        <v>0</v>
      </c>
      <c r="F1197" s="60">
        <v>0</v>
      </c>
      <c r="G1197" s="60">
        <v>0</v>
      </c>
      <c r="H1197" s="60">
        <v>0</v>
      </c>
      <c r="I1197" s="60">
        <v>0</v>
      </c>
      <c r="J1197" s="60">
        <v>0</v>
      </c>
      <c r="K1197" s="60">
        <v>0</v>
      </c>
      <c r="L1197" s="60">
        <v>0</v>
      </c>
      <c r="M1197" s="60">
        <v>0</v>
      </c>
      <c r="N1197" s="60">
        <v>0</v>
      </c>
      <c r="O1197" s="60">
        <v>0</v>
      </c>
      <c r="P1197" s="60">
        <v>0</v>
      </c>
      <c r="Q1197" s="60">
        <v>0</v>
      </c>
      <c r="R1197" s="60">
        <v>0</v>
      </c>
      <c r="S1197" s="18">
        <v>0</v>
      </c>
      <c r="T1197" s="34">
        <v>0</v>
      </c>
      <c r="U1197" s="34">
        <v>0</v>
      </c>
      <c r="V1197" s="34">
        <v>0</v>
      </c>
      <c r="W1197" s="34">
        <v>0</v>
      </c>
      <c r="X1197" s="34">
        <v>0</v>
      </c>
      <c r="Y1197" s="34">
        <v>0</v>
      </c>
      <c r="Z1197" s="34">
        <v>0</v>
      </c>
      <c r="AA1197" s="34">
        <v>0</v>
      </c>
      <c r="AB1197" s="34">
        <v>0</v>
      </c>
      <c r="AC1197" s="34">
        <v>358.87834901055521</v>
      </c>
      <c r="AD1197" s="34">
        <v>388.71199459578145</v>
      </c>
      <c r="AE1197" s="34">
        <v>422.39825546947185</v>
      </c>
      <c r="AF1197" s="34">
        <v>463.02905505011989</v>
      </c>
      <c r="AG1197" s="34">
        <v>514.33385731754504</v>
      </c>
      <c r="AH1197" s="34">
        <v>565.66825110535615</v>
      </c>
      <c r="AI1197" s="34">
        <v>606.77742140558451</v>
      </c>
      <c r="AJ1197" s="34">
        <v>636.53545387420354</v>
      </c>
      <c r="AK1197" s="34">
        <v>664.26867088359359</v>
      </c>
      <c r="AL1197" s="34">
        <v>703.48813437499985</v>
      </c>
      <c r="AM1197" s="34">
        <v>755.42349999999988</v>
      </c>
      <c r="AN1197" s="34">
        <v>806</v>
      </c>
      <c r="AO1197" s="34">
        <v>782</v>
      </c>
      <c r="AP1197" s="34">
        <v>782</v>
      </c>
      <c r="AQ1197" s="34">
        <v>0</v>
      </c>
      <c r="AR1197" s="34">
        <v>0</v>
      </c>
      <c r="AS1197" s="34">
        <v>0</v>
      </c>
      <c r="AT1197" s="34">
        <v>0</v>
      </c>
      <c r="AU1197" s="34">
        <v>0</v>
      </c>
      <c r="AV1197" s="34">
        <v>0</v>
      </c>
      <c r="AW1197" s="34">
        <v>0</v>
      </c>
      <c r="AX1197" s="34">
        <v>0</v>
      </c>
      <c r="AY1197" s="34">
        <v>0</v>
      </c>
      <c r="AZ1197" s="34">
        <v>0</v>
      </c>
      <c r="BA1197" s="34">
        <v>0</v>
      </c>
      <c r="BB1197" s="34">
        <v>0</v>
      </c>
      <c r="BC1197" s="34">
        <v>0</v>
      </c>
      <c r="BD1197" s="34">
        <v>0</v>
      </c>
      <c r="BE1197" s="43">
        <v>0</v>
      </c>
      <c r="BF1197" s="34">
        <v>0</v>
      </c>
      <c r="BG1197" s="34">
        <v>0</v>
      </c>
      <c r="BH1197" s="34">
        <v>0</v>
      </c>
      <c r="BI1197" s="34">
        <v>0</v>
      </c>
      <c r="BJ1197" s="118">
        <v>0</v>
      </c>
      <c r="BK1197" s="118">
        <v>0</v>
      </c>
      <c r="BL1197" s="118">
        <v>0</v>
      </c>
      <c r="BM1197" s="118">
        <v>0</v>
      </c>
      <c r="BN1197" s="118">
        <v>0</v>
      </c>
      <c r="BO1197" s="103"/>
      <c r="BP1197">
        <f t="shared" si="3065"/>
        <v>0</v>
      </c>
      <c r="BQ1197">
        <f t="shared" si="3065"/>
        <v>0</v>
      </c>
      <c r="BR1197">
        <f t="shared" si="3065"/>
        <v>0</v>
      </c>
      <c r="BS1197">
        <f t="shared" si="3065"/>
        <v>0</v>
      </c>
      <c r="BT1197">
        <f t="shared" si="3065"/>
        <v>0</v>
      </c>
      <c r="BU1197">
        <f t="shared" si="3065"/>
        <v>0</v>
      </c>
      <c r="BV1197">
        <f t="shared" si="3065"/>
        <v>0</v>
      </c>
      <c r="BW1197">
        <f t="shared" si="3065"/>
        <v>0</v>
      </c>
      <c r="BX1197">
        <f t="shared" si="3065"/>
        <v>0</v>
      </c>
      <c r="BY1197">
        <f t="shared" si="3065"/>
        <v>0</v>
      </c>
      <c r="BZ1197">
        <f t="shared" si="3066"/>
        <v>0</v>
      </c>
      <c r="CA1197">
        <f t="shared" si="3066"/>
        <v>0</v>
      </c>
      <c r="CB1197">
        <f t="shared" si="3066"/>
        <v>0</v>
      </c>
      <c r="CC1197">
        <f t="shared" si="3066"/>
        <v>0</v>
      </c>
      <c r="CD1197">
        <f t="shared" si="3066"/>
        <v>0</v>
      </c>
      <c r="CE1197">
        <f t="shared" si="3066"/>
        <v>0</v>
      </c>
      <c r="CF1197">
        <f t="shared" si="3066"/>
        <v>0</v>
      </c>
      <c r="CG1197">
        <f t="shared" si="3066"/>
        <v>0</v>
      </c>
      <c r="CH1197">
        <f t="shared" si="3066"/>
        <v>0</v>
      </c>
      <c r="CI1197">
        <f t="shared" si="3066"/>
        <v>0</v>
      </c>
      <c r="CJ1197">
        <f t="shared" si="3067"/>
        <v>0</v>
      </c>
      <c r="CK1197">
        <f t="shared" si="3067"/>
        <v>0</v>
      </c>
      <c r="CL1197">
        <f t="shared" si="3067"/>
        <v>0</v>
      </c>
      <c r="CM1197">
        <f t="shared" si="3067"/>
        <v>0</v>
      </c>
      <c r="CN1197">
        <f t="shared" si="3067"/>
        <v>0</v>
      </c>
      <c r="CO1197">
        <f t="shared" si="3067"/>
        <v>0</v>
      </c>
      <c r="CP1197">
        <f t="shared" si="3067"/>
        <v>0</v>
      </c>
      <c r="CQ1197">
        <f t="shared" si="3067"/>
        <v>0</v>
      </c>
      <c r="CR1197">
        <f t="shared" si="3067"/>
        <v>0</v>
      </c>
      <c r="CS1197">
        <f t="shared" si="3067"/>
        <v>0</v>
      </c>
      <c r="CT1197">
        <f t="shared" si="3068"/>
        <v>0</v>
      </c>
      <c r="CU1197">
        <f t="shared" si="3068"/>
        <v>0</v>
      </c>
      <c r="CV1197">
        <f t="shared" si="3068"/>
        <v>0</v>
      </c>
      <c r="CW1197">
        <f t="shared" si="3068"/>
        <v>0</v>
      </c>
      <c r="CX1197">
        <f t="shared" si="3068"/>
        <v>0</v>
      </c>
      <c r="CY1197">
        <f t="shared" si="3068"/>
        <v>0</v>
      </c>
      <c r="CZ1197">
        <f t="shared" si="3068"/>
        <v>0</v>
      </c>
      <c r="DA1197">
        <f t="shared" si="3068"/>
        <v>0</v>
      </c>
      <c r="DB1197">
        <f t="shared" si="3068"/>
        <v>0</v>
      </c>
      <c r="DC1197">
        <f t="shared" si="3068"/>
        <v>0</v>
      </c>
      <c r="DD1197">
        <f t="shared" si="3069"/>
        <v>0</v>
      </c>
      <c r="DE1197">
        <f t="shared" si="3069"/>
        <v>0</v>
      </c>
      <c r="DF1197">
        <f t="shared" si="3069"/>
        <v>0</v>
      </c>
      <c r="DG1197">
        <f t="shared" si="3069"/>
        <v>0</v>
      </c>
      <c r="DH1197">
        <f t="shared" si="3069"/>
        <v>0</v>
      </c>
      <c r="DI1197">
        <f t="shared" si="3069"/>
        <v>0</v>
      </c>
      <c r="DJ1197">
        <f t="shared" si="3069"/>
        <v>0</v>
      </c>
      <c r="DK1197">
        <f t="shared" si="3069"/>
        <v>0</v>
      </c>
      <c r="DL1197">
        <f t="shared" si="3069"/>
        <v>0</v>
      </c>
      <c r="DM1197">
        <f t="shared" si="3069"/>
        <v>0</v>
      </c>
      <c r="DN1197">
        <f t="shared" si="3070"/>
        <v>0</v>
      </c>
      <c r="DO1197">
        <f t="shared" si="3070"/>
        <v>0</v>
      </c>
      <c r="DP1197">
        <f t="shared" si="3070"/>
        <v>0</v>
      </c>
      <c r="DQ1197">
        <f t="shared" si="3070"/>
        <v>0</v>
      </c>
      <c r="DR1197">
        <f t="shared" si="3070"/>
        <v>0</v>
      </c>
      <c r="DS1197">
        <f t="shared" si="3070"/>
        <v>0</v>
      </c>
      <c r="DT1197">
        <f t="shared" si="3070"/>
        <v>0</v>
      </c>
      <c r="DU1197">
        <f t="shared" si="3070"/>
        <v>0</v>
      </c>
      <c r="DV1197">
        <f t="shared" si="3070"/>
        <v>0</v>
      </c>
      <c r="DW1197">
        <f t="shared" si="3070"/>
        <v>0</v>
      </c>
      <c r="DX1197">
        <f t="shared" si="3071"/>
        <v>0</v>
      </c>
      <c r="DY1197">
        <f t="shared" si="3071"/>
        <v>0</v>
      </c>
      <c r="DZ1197">
        <f t="shared" si="3071"/>
        <v>0</v>
      </c>
    </row>
    <row r="1198" spans="1:130">
      <c r="A1198" s="106"/>
      <c r="B1198" s="19" t="s">
        <v>205</v>
      </c>
      <c r="C1198" s="97"/>
      <c r="D1198" s="60">
        <v>0</v>
      </c>
      <c r="E1198" s="60">
        <v>0</v>
      </c>
      <c r="F1198" s="60">
        <v>0</v>
      </c>
      <c r="G1198" s="60">
        <v>0</v>
      </c>
      <c r="H1198" s="60">
        <v>0</v>
      </c>
      <c r="I1198" s="60">
        <v>0</v>
      </c>
      <c r="J1198" s="60">
        <v>0</v>
      </c>
      <c r="K1198" s="60">
        <v>0</v>
      </c>
      <c r="L1198" s="60">
        <v>0</v>
      </c>
      <c r="M1198" s="60">
        <v>0</v>
      </c>
      <c r="N1198" s="60">
        <v>0</v>
      </c>
      <c r="O1198" s="60">
        <v>0</v>
      </c>
      <c r="P1198" s="60">
        <v>0</v>
      </c>
      <c r="Q1198" s="60">
        <v>0</v>
      </c>
      <c r="R1198" s="60">
        <v>0</v>
      </c>
      <c r="S1198" s="108">
        <v>0</v>
      </c>
      <c r="T1198" s="108">
        <v>0</v>
      </c>
      <c r="U1198" s="108">
        <v>0</v>
      </c>
      <c r="V1198" s="108">
        <v>0</v>
      </c>
      <c r="W1198" s="108">
        <v>0</v>
      </c>
      <c r="X1198" s="108">
        <v>0</v>
      </c>
      <c r="Y1198" s="34">
        <v>335</v>
      </c>
      <c r="Z1198" s="34">
        <v>351</v>
      </c>
      <c r="AA1198" s="34">
        <v>350</v>
      </c>
      <c r="AB1198" s="34">
        <v>354</v>
      </c>
      <c r="AC1198" s="18">
        <v>587</v>
      </c>
      <c r="AD1198" s="41" t="s">
        <v>16</v>
      </c>
      <c r="AE1198" s="41" t="s">
        <v>16</v>
      </c>
      <c r="AF1198" s="41" t="s">
        <v>16</v>
      </c>
      <c r="AG1198" s="34">
        <v>932</v>
      </c>
      <c r="AH1198" s="34">
        <v>1025</v>
      </c>
      <c r="AI1198" s="34">
        <v>997</v>
      </c>
      <c r="AJ1198" s="34">
        <v>712</v>
      </c>
      <c r="AK1198" s="34">
        <v>496</v>
      </c>
      <c r="AL1198" s="34">
        <v>138</v>
      </c>
      <c r="AM1198" s="34">
        <v>216</v>
      </c>
      <c r="AN1198" s="34">
        <v>167</v>
      </c>
      <c r="AO1198" s="41" t="s">
        <v>16</v>
      </c>
      <c r="AP1198" s="34">
        <v>6.0555244999999998</v>
      </c>
      <c r="AQ1198" s="34">
        <v>10.946788300000001</v>
      </c>
      <c r="AR1198" s="34">
        <v>8.0671850999999997</v>
      </c>
      <c r="AS1198" s="34">
        <v>9.8014074999999998</v>
      </c>
      <c r="AT1198" s="34">
        <v>8.5231136999999997</v>
      </c>
      <c r="AU1198" s="34">
        <v>9.3497256999999987</v>
      </c>
      <c r="AV1198" s="34">
        <v>9.7319808000000005</v>
      </c>
      <c r="AW1198" s="34">
        <v>9.0284157</v>
      </c>
      <c r="AX1198" s="34">
        <v>0</v>
      </c>
      <c r="AY1198" s="34">
        <v>0</v>
      </c>
      <c r="AZ1198" s="34">
        <v>0</v>
      </c>
      <c r="BA1198" s="34">
        <v>0</v>
      </c>
      <c r="BB1198" s="34">
        <v>0</v>
      </c>
      <c r="BC1198" s="34">
        <v>0</v>
      </c>
      <c r="BD1198" s="34">
        <v>1.8471599999999998E-2</v>
      </c>
      <c r="BE1198" s="43">
        <v>3.7235699999999997E-2</v>
      </c>
      <c r="BF1198" s="34">
        <v>3.2780699999999996E-2</v>
      </c>
      <c r="BG1198" s="34">
        <v>2.9394900000000002E-2</v>
      </c>
      <c r="BH1198" s="34">
        <v>2.8460700000000002E-2</v>
      </c>
      <c r="BI1198" s="34">
        <v>3.2381099999999996E-2</v>
      </c>
      <c r="BJ1198" s="107">
        <v>3.0915000000000002E-2</v>
      </c>
      <c r="BK1198" s="107">
        <v>3.0331799999999999E-2</v>
      </c>
      <c r="BL1198" s="107">
        <v>3.31317E-2</v>
      </c>
      <c r="BM1198" s="107">
        <v>3.0580200000000002E-2</v>
      </c>
      <c r="BN1198" s="107">
        <v>3.31317E-2</v>
      </c>
      <c r="BO1198" s="103"/>
      <c r="BP1198">
        <f t="shared" si="3065"/>
        <v>0</v>
      </c>
      <c r="BQ1198">
        <f t="shared" si="3065"/>
        <v>0</v>
      </c>
      <c r="BR1198">
        <f t="shared" si="3065"/>
        <v>0</v>
      </c>
      <c r="BS1198">
        <f t="shared" si="3065"/>
        <v>0</v>
      </c>
      <c r="BT1198">
        <f t="shared" si="3065"/>
        <v>0</v>
      </c>
      <c r="BU1198">
        <f t="shared" si="3065"/>
        <v>0</v>
      </c>
      <c r="BV1198">
        <f t="shared" si="3065"/>
        <v>0</v>
      </c>
      <c r="BW1198">
        <f t="shared" si="3065"/>
        <v>0</v>
      </c>
      <c r="BX1198">
        <f t="shared" si="3065"/>
        <v>0</v>
      </c>
      <c r="BY1198">
        <f t="shared" si="3065"/>
        <v>0</v>
      </c>
      <c r="BZ1198">
        <f t="shared" si="3066"/>
        <v>0</v>
      </c>
      <c r="CA1198">
        <f t="shared" si="3066"/>
        <v>0</v>
      </c>
      <c r="CB1198">
        <f t="shared" si="3066"/>
        <v>0</v>
      </c>
      <c r="CC1198">
        <f t="shared" si="3066"/>
        <v>0</v>
      </c>
      <c r="CD1198">
        <f t="shared" si="3066"/>
        <v>0</v>
      </c>
      <c r="CE1198">
        <f t="shared" si="3066"/>
        <v>0</v>
      </c>
      <c r="CF1198">
        <f t="shared" si="3066"/>
        <v>0</v>
      </c>
      <c r="CG1198">
        <f t="shared" si="3066"/>
        <v>0</v>
      </c>
      <c r="CH1198">
        <f t="shared" si="3066"/>
        <v>0</v>
      </c>
      <c r="CI1198">
        <f t="shared" si="3066"/>
        <v>0</v>
      </c>
      <c r="CJ1198">
        <f t="shared" si="3067"/>
        <v>0</v>
      </c>
      <c r="CK1198">
        <f t="shared" si="3067"/>
        <v>0</v>
      </c>
      <c r="CL1198">
        <f t="shared" si="3067"/>
        <v>0</v>
      </c>
      <c r="CM1198">
        <f t="shared" si="3067"/>
        <v>0</v>
      </c>
      <c r="CN1198">
        <f t="shared" si="3067"/>
        <v>0</v>
      </c>
      <c r="CO1198">
        <f t="shared" si="3067"/>
        <v>0</v>
      </c>
      <c r="CP1198">
        <f t="shared" si="3067"/>
        <v>0</v>
      </c>
      <c r="CQ1198">
        <f t="shared" si="3067"/>
        <v>0</v>
      </c>
      <c r="CR1198">
        <f t="shared" si="3067"/>
        <v>0</v>
      </c>
      <c r="CS1198">
        <f t="shared" si="3067"/>
        <v>0</v>
      </c>
      <c r="CT1198">
        <f t="shared" si="3068"/>
        <v>0</v>
      </c>
      <c r="CU1198">
        <f t="shared" si="3068"/>
        <v>0</v>
      </c>
      <c r="CV1198">
        <f t="shared" si="3068"/>
        <v>0</v>
      </c>
      <c r="CW1198">
        <f t="shared" si="3068"/>
        <v>0</v>
      </c>
      <c r="CX1198">
        <f t="shared" si="3068"/>
        <v>0</v>
      </c>
      <c r="CY1198">
        <f t="shared" si="3068"/>
        <v>0</v>
      </c>
      <c r="CZ1198">
        <f t="shared" si="3068"/>
        <v>0</v>
      </c>
      <c r="DA1198">
        <f t="shared" si="3068"/>
        <v>0</v>
      </c>
      <c r="DB1198">
        <f t="shared" si="3068"/>
        <v>0</v>
      </c>
      <c r="DC1198">
        <f t="shared" si="3068"/>
        <v>0</v>
      </c>
      <c r="DD1198">
        <f t="shared" si="3069"/>
        <v>0</v>
      </c>
      <c r="DE1198">
        <f t="shared" si="3069"/>
        <v>0</v>
      </c>
      <c r="DF1198">
        <f t="shared" si="3069"/>
        <v>0</v>
      </c>
      <c r="DG1198">
        <f t="shared" si="3069"/>
        <v>0</v>
      </c>
      <c r="DH1198">
        <f t="shared" si="3069"/>
        <v>0</v>
      </c>
      <c r="DI1198">
        <f t="shared" si="3069"/>
        <v>0</v>
      </c>
      <c r="DJ1198">
        <f t="shared" si="3069"/>
        <v>0</v>
      </c>
      <c r="DK1198">
        <f t="shared" si="3069"/>
        <v>0</v>
      </c>
      <c r="DL1198">
        <f t="shared" si="3069"/>
        <v>0</v>
      </c>
      <c r="DM1198">
        <f t="shared" si="3069"/>
        <v>0</v>
      </c>
      <c r="DN1198">
        <f t="shared" si="3070"/>
        <v>0</v>
      </c>
      <c r="DO1198">
        <f t="shared" si="3070"/>
        <v>0</v>
      </c>
      <c r="DP1198">
        <f t="shared" si="3070"/>
        <v>0</v>
      </c>
      <c r="DQ1198">
        <f t="shared" si="3070"/>
        <v>0</v>
      </c>
      <c r="DR1198">
        <f t="shared" si="3070"/>
        <v>0</v>
      </c>
      <c r="DS1198">
        <f t="shared" si="3070"/>
        <v>0</v>
      </c>
      <c r="DT1198">
        <f t="shared" si="3070"/>
        <v>0</v>
      </c>
      <c r="DU1198">
        <f t="shared" si="3070"/>
        <v>0</v>
      </c>
      <c r="DV1198">
        <f t="shared" si="3070"/>
        <v>0</v>
      </c>
      <c r="DW1198">
        <f t="shared" si="3070"/>
        <v>0</v>
      </c>
      <c r="DX1198">
        <f t="shared" si="3071"/>
        <v>0</v>
      </c>
      <c r="DY1198">
        <f t="shared" si="3071"/>
        <v>0</v>
      </c>
      <c r="DZ1198">
        <f t="shared" si="3071"/>
        <v>0</v>
      </c>
    </row>
    <row r="1199" spans="1:130">
      <c r="A1199" s="106"/>
      <c r="B1199" s="55" t="s">
        <v>21</v>
      </c>
      <c r="C1199" s="100"/>
      <c r="D1199" s="34">
        <v>0</v>
      </c>
      <c r="E1199" s="34">
        <v>0</v>
      </c>
      <c r="F1199" s="34">
        <v>0</v>
      </c>
      <c r="G1199" s="34">
        <v>0</v>
      </c>
      <c r="H1199" s="34">
        <v>0</v>
      </c>
      <c r="I1199" s="34">
        <v>0</v>
      </c>
      <c r="J1199" s="34">
        <v>0</v>
      </c>
      <c r="K1199" s="34">
        <v>0</v>
      </c>
      <c r="L1199" s="34">
        <v>0</v>
      </c>
      <c r="M1199" s="34">
        <v>0</v>
      </c>
      <c r="N1199" s="34">
        <v>0</v>
      </c>
      <c r="O1199" s="34">
        <v>0</v>
      </c>
      <c r="P1199" s="34">
        <v>0</v>
      </c>
      <c r="Q1199" s="34">
        <v>0</v>
      </c>
      <c r="R1199" s="34">
        <v>0</v>
      </c>
      <c r="S1199" s="18">
        <v>368</v>
      </c>
      <c r="T1199" s="34">
        <v>0</v>
      </c>
      <c r="U1199" s="34">
        <v>0</v>
      </c>
      <c r="V1199" s="18">
        <v>467</v>
      </c>
      <c r="W1199" s="34">
        <v>0</v>
      </c>
      <c r="X1199" s="34">
        <v>0</v>
      </c>
      <c r="Y1199" s="34">
        <v>0</v>
      </c>
      <c r="Z1199" s="34">
        <v>0</v>
      </c>
      <c r="AA1199" s="34">
        <v>0</v>
      </c>
      <c r="AB1199" s="34">
        <v>0</v>
      </c>
      <c r="AC1199" s="18">
        <v>375</v>
      </c>
      <c r="AD1199" s="34">
        <v>0</v>
      </c>
      <c r="AE1199" s="34">
        <v>0</v>
      </c>
      <c r="AF1199" s="34">
        <v>0</v>
      </c>
      <c r="AG1199" s="34">
        <v>0</v>
      </c>
      <c r="AH1199" s="34">
        <v>0</v>
      </c>
      <c r="AI1199" s="34">
        <v>0</v>
      </c>
      <c r="AJ1199" s="34">
        <v>0</v>
      </c>
      <c r="AK1199" s="34">
        <v>0</v>
      </c>
      <c r="AL1199" s="34">
        <v>0</v>
      </c>
      <c r="AM1199" s="34">
        <v>0</v>
      </c>
      <c r="AN1199" s="34">
        <v>0</v>
      </c>
      <c r="AO1199" s="34">
        <v>0</v>
      </c>
      <c r="AP1199" s="34">
        <v>0</v>
      </c>
      <c r="AQ1199" s="34">
        <v>0</v>
      </c>
      <c r="AR1199" s="34">
        <v>0</v>
      </c>
      <c r="AS1199" s="34">
        <v>0</v>
      </c>
      <c r="AT1199" s="34">
        <v>0</v>
      </c>
      <c r="AU1199" s="34">
        <v>0</v>
      </c>
      <c r="AV1199" s="34">
        <v>0</v>
      </c>
      <c r="AW1199" s="34">
        <v>0</v>
      </c>
      <c r="AX1199" s="34">
        <v>0</v>
      </c>
      <c r="AY1199" s="34">
        <v>0</v>
      </c>
      <c r="AZ1199" s="34">
        <v>0</v>
      </c>
      <c r="BA1199" s="34">
        <v>0</v>
      </c>
      <c r="BB1199" s="34">
        <v>0</v>
      </c>
      <c r="BC1199" s="34">
        <v>0</v>
      </c>
      <c r="BD1199" s="34">
        <v>0</v>
      </c>
      <c r="BE1199" s="34">
        <v>0</v>
      </c>
      <c r="BF1199" s="34">
        <v>0</v>
      </c>
      <c r="BG1199" s="34">
        <v>0</v>
      </c>
      <c r="BH1199" s="34">
        <v>0</v>
      </c>
      <c r="BI1199" s="34">
        <v>0</v>
      </c>
      <c r="BJ1199" s="118">
        <v>0</v>
      </c>
      <c r="BK1199" s="118">
        <v>0</v>
      </c>
      <c r="BL1199" s="118">
        <v>0</v>
      </c>
      <c r="BM1199" s="118">
        <v>0</v>
      </c>
      <c r="BN1199" s="118">
        <v>0</v>
      </c>
      <c r="BO1199" s="103"/>
      <c r="BP1199">
        <f t="shared" ref="BP1199:CO1199" si="3072">IF($C1199&lt;&gt;"",IF(D1199&gt;0,1,0),0)</f>
        <v>0</v>
      </c>
      <c r="BQ1199">
        <f t="shared" si="3072"/>
        <v>0</v>
      </c>
      <c r="BR1199">
        <f t="shared" si="3072"/>
        <v>0</v>
      </c>
      <c r="BS1199">
        <f t="shared" si="3072"/>
        <v>0</v>
      </c>
      <c r="BT1199">
        <f t="shared" si="3072"/>
        <v>0</v>
      </c>
      <c r="BU1199">
        <f t="shared" si="3072"/>
        <v>0</v>
      </c>
      <c r="BV1199">
        <f t="shared" si="3072"/>
        <v>0</v>
      </c>
      <c r="BW1199">
        <f t="shared" si="3072"/>
        <v>0</v>
      </c>
      <c r="BX1199">
        <f t="shared" si="3072"/>
        <v>0</v>
      </c>
      <c r="BY1199">
        <f t="shared" si="3072"/>
        <v>0</v>
      </c>
      <c r="BZ1199">
        <f t="shared" si="3072"/>
        <v>0</v>
      </c>
      <c r="CA1199">
        <f t="shared" si="3072"/>
        <v>0</v>
      </c>
      <c r="CB1199">
        <f t="shared" si="3072"/>
        <v>0</v>
      </c>
      <c r="CC1199">
        <f t="shared" si="3072"/>
        <v>0</v>
      </c>
      <c r="CD1199">
        <f t="shared" si="3072"/>
        <v>0</v>
      </c>
      <c r="CE1199">
        <f t="shared" si="3072"/>
        <v>0</v>
      </c>
      <c r="CF1199">
        <f t="shared" si="3072"/>
        <v>0</v>
      </c>
      <c r="CG1199">
        <f t="shared" si="3072"/>
        <v>0</v>
      </c>
      <c r="CH1199">
        <f t="shared" si="3072"/>
        <v>0</v>
      </c>
      <c r="CI1199">
        <f t="shared" si="3072"/>
        <v>0</v>
      </c>
      <c r="CJ1199">
        <f t="shared" si="3072"/>
        <v>0</v>
      </c>
      <c r="CK1199">
        <f t="shared" si="3072"/>
        <v>0</v>
      </c>
      <c r="CL1199">
        <f t="shared" si="3072"/>
        <v>0</v>
      </c>
      <c r="CM1199">
        <f t="shared" si="3072"/>
        <v>0</v>
      </c>
      <c r="CN1199">
        <f t="shared" si="3072"/>
        <v>0</v>
      </c>
      <c r="CO1199">
        <f t="shared" si="3072"/>
        <v>0</v>
      </c>
      <c r="CP1199">
        <f t="shared" ref="CP1199:DS1199" si="3073">IF($C1199&lt;&gt;"",IF(AE1199&gt;0,1,0),0)</f>
        <v>0</v>
      </c>
      <c r="CQ1199">
        <f t="shared" si="3073"/>
        <v>0</v>
      </c>
      <c r="CR1199">
        <f t="shared" si="3073"/>
        <v>0</v>
      </c>
      <c r="CS1199">
        <f t="shared" si="3073"/>
        <v>0</v>
      </c>
      <c r="CT1199">
        <f t="shared" si="3073"/>
        <v>0</v>
      </c>
      <c r="CU1199">
        <f t="shared" si="3073"/>
        <v>0</v>
      </c>
      <c r="CV1199">
        <f t="shared" si="3073"/>
        <v>0</v>
      </c>
      <c r="CW1199">
        <f t="shared" si="3073"/>
        <v>0</v>
      </c>
      <c r="CX1199">
        <f t="shared" si="3073"/>
        <v>0</v>
      </c>
      <c r="CY1199">
        <f t="shared" si="3073"/>
        <v>0</v>
      </c>
      <c r="CZ1199">
        <f t="shared" si="3073"/>
        <v>0</v>
      </c>
      <c r="DA1199">
        <f t="shared" si="3073"/>
        <v>0</v>
      </c>
      <c r="DB1199">
        <f t="shared" si="3073"/>
        <v>0</v>
      </c>
      <c r="DC1199">
        <f t="shared" si="3073"/>
        <v>0</v>
      </c>
      <c r="DD1199">
        <f t="shared" si="3073"/>
        <v>0</v>
      </c>
      <c r="DE1199">
        <f t="shared" si="3073"/>
        <v>0</v>
      </c>
      <c r="DF1199">
        <f t="shared" si="3073"/>
        <v>0</v>
      </c>
      <c r="DG1199">
        <f t="shared" si="3073"/>
        <v>0</v>
      </c>
      <c r="DH1199">
        <f t="shared" si="3073"/>
        <v>0</v>
      </c>
      <c r="DI1199">
        <f t="shared" si="3073"/>
        <v>0</v>
      </c>
      <c r="DJ1199">
        <f t="shared" si="3073"/>
        <v>0</v>
      </c>
      <c r="DK1199">
        <f t="shared" si="3073"/>
        <v>0</v>
      </c>
      <c r="DL1199">
        <f t="shared" si="3073"/>
        <v>0</v>
      </c>
      <c r="DM1199">
        <f t="shared" si="3073"/>
        <v>0</v>
      </c>
      <c r="DN1199">
        <f t="shared" si="3073"/>
        <v>0</v>
      </c>
      <c r="DO1199">
        <f t="shared" si="3073"/>
        <v>0</v>
      </c>
      <c r="DP1199">
        <f t="shared" si="3073"/>
        <v>0</v>
      </c>
      <c r="DQ1199">
        <f t="shared" si="3073"/>
        <v>0</v>
      </c>
      <c r="DR1199">
        <f t="shared" si="3073"/>
        <v>0</v>
      </c>
      <c r="DS1199">
        <f t="shared" si="3073"/>
        <v>0</v>
      </c>
      <c r="DT1199">
        <f>IF($C1199&lt;&gt;"",IF(#REF!&gt;0,1,0),0)</f>
        <v>0</v>
      </c>
      <c r="DU1199">
        <f>IF($C1199&lt;&gt;"",IF(#REF!&gt;0,1,0),0)</f>
        <v>0</v>
      </c>
      <c r="DV1199">
        <f>IF($C1199&lt;&gt;"",IF(#REF!&gt;0,1,0),0)</f>
        <v>0</v>
      </c>
      <c r="DW1199">
        <f>IF($C1199&lt;&gt;"",IF(#REF!&gt;0,1,0),0)</f>
        <v>0</v>
      </c>
      <c r="DX1199">
        <f>IF($C1199&lt;&gt;"",IF(#REF!&gt;0,1,0),0)</f>
        <v>0</v>
      </c>
      <c r="DY1199">
        <f>IF($C1199&lt;&gt;"",IF(#REF!&gt;0,1,0),0)</f>
        <v>0</v>
      </c>
      <c r="DZ1199">
        <f>IF($C1199&lt;&gt;"",IF(#REF!&gt;0,1,0),0)</f>
        <v>0</v>
      </c>
    </row>
    <row r="1200" spans="1:130" ht="15.75">
      <c r="A1200" s="106"/>
      <c r="B1200" s="55"/>
      <c r="C1200" s="100"/>
      <c r="D1200" s="34"/>
      <c r="E1200" s="34"/>
      <c r="F1200" s="34"/>
      <c r="G1200" s="34"/>
      <c r="H1200" s="34"/>
      <c r="I1200" s="34"/>
      <c r="J1200" s="34"/>
      <c r="K1200" s="34"/>
      <c r="L1200" s="34"/>
      <c r="M1200" s="34"/>
      <c r="N1200" s="34"/>
      <c r="O1200" s="34"/>
      <c r="P1200" s="34"/>
      <c r="Q1200" s="34"/>
      <c r="R1200" s="34"/>
      <c r="S1200" s="18"/>
      <c r="T1200" s="34"/>
      <c r="U1200" s="34"/>
      <c r="V1200" s="18"/>
      <c r="W1200" s="34"/>
      <c r="X1200" s="34"/>
      <c r="Y1200" s="34"/>
      <c r="Z1200" s="34"/>
      <c r="AA1200" s="34"/>
      <c r="AB1200" s="34"/>
      <c r="AC1200" s="18"/>
      <c r="AD1200" s="34"/>
      <c r="AE1200" s="34"/>
      <c r="AF1200" s="34"/>
      <c r="AG1200" s="34"/>
      <c r="AH1200" s="34"/>
      <c r="AI1200" s="34"/>
      <c r="AJ1200" s="34"/>
      <c r="AK1200" s="34"/>
      <c r="AL1200" s="34"/>
      <c r="AM1200" s="34"/>
      <c r="AN1200" s="34"/>
      <c r="AO1200" s="34"/>
      <c r="AP1200" s="34"/>
      <c r="AQ1200" s="34"/>
      <c r="AR1200" s="34"/>
      <c r="AS1200" s="34"/>
      <c r="AT1200" s="34"/>
      <c r="AU1200" s="34"/>
      <c r="AV1200" s="34"/>
      <c r="AW1200" s="34"/>
      <c r="AX1200" s="34"/>
      <c r="AY1200" s="34"/>
      <c r="AZ1200" s="34"/>
      <c r="BA1200" s="34"/>
      <c r="BB1200" s="34"/>
      <c r="BC1200" s="34"/>
      <c r="BD1200" s="34"/>
      <c r="BE1200" s="43"/>
      <c r="BF1200" s="34"/>
      <c r="BG1200" s="34"/>
      <c r="BH1200" s="34"/>
      <c r="BI1200" s="34"/>
      <c r="BJ1200" s="118"/>
      <c r="BK1200" s="118"/>
      <c r="BL1200" s="2"/>
      <c r="BM1200" s="2"/>
      <c r="BN1200" s="2"/>
      <c r="BO1200" s="103"/>
    </row>
    <row r="1201" spans="1:130" ht="15.75">
      <c r="A1201" s="105">
        <f>IF(LEFT(B1201,1)&lt;&gt;"",IF(LEFT(B1201,1)&lt;&gt;" ",COUNT($A$66:A1200)+1,""),"")</f>
        <v>157</v>
      </c>
      <c r="B1201" s="54" t="s">
        <v>217</v>
      </c>
      <c r="C1201" s="100">
        <v>4</v>
      </c>
      <c r="D1201" s="34"/>
      <c r="E1201" s="34"/>
      <c r="F1201" s="34"/>
      <c r="G1201" s="34"/>
      <c r="H1201" s="34"/>
      <c r="I1201" s="34"/>
      <c r="J1201" s="34"/>
      <c r="K1201" s="34"/>
      <c r="L1201" s="34"/>
      <c r="M1201" s="34"/>
      <c r="N1201" s="34"/>
      <c r="O1201" s="34"/>
      <c r="P1201" s="34"/>
      <c r="Q1201" s="34"/>
      <c r="R1201" s="34"/>
      <c r="S1201" s="18"/>
      <c r="T1201" s="34"/>
      <c r="U1201" s="34"/>
      <c r="V1201" s="18"/>
      <c r="W1201" s="34"/>
      <c r="X1201" s="34"/>
      <c r="Y1201" s="34"/>
      <c r="Z1201" s="34"/>
      <c r="AA1201" s="34"/>
      <c r="AB1201" s="34"/>
      <c r="AC1201" s="18"/>
      <c r="AD1201" s="34"/>
      <c r="AE1201" s="34"/>
      <c r="AF1201" s="34"/>
      <c r="AG1201" s="34"/>
      <c r="AH1201" s="34"/>
      <c r="AI1201" s="34"/>
      <c r="AJ1201" s="34"/>
      <c r="AK1201" s="34"/>
      <c r="AL1201" s="34"/>
      <c r="AM1201" s="34"/>
      <c r="AN1201" s="34"/>
      <c r="AO1201" s="34"/>
      <c r="AP1201" s="34"/>
      <c r="AQ1201" s="34"/>
      <c r="AR1201" s="34"/>
      <c r="AS1201" s="34"/>
      <c r="AT1201" s="34"/>
      <c r="AU1201" s="34"/>
      <c r="AV1201" s="34"/>
      <c r="AW1201" s="34"/>
      <c r="AX1201" s="34"/>
      <c r="AY1201" s="34"/>
      <c r="AZ1201" s="34"/>
      <c r="BA1201" s="34"/>
      <c r="BB1201" s="34"/>
      <c r="BC1201" s="34"/>
      <c r="BD1201" s="34"/>
      <c r="BE1201" s="43"/>
      <c r="BF1201" s="34"/>
      <c r="BG1201" s="34"/>
      <c r="BH1201" s="34"/>
      <c r="BI1201" s="34"/>
      <c r="BJ1201" s="118"/>
      <c r="BK1201" s="118"/>
      <c r="BL1201" s="118"/>
      <c r="BM1201" s="2"/>
      <c r="BN1201" s="2"/>
      <c r="BO1201" s="103"/>
    </row>
    <row r="1202" spans="1:130">
      <c r="A1202" s="106"/>
      <c r="B1202" s="59" t="s">
        <v>210</v>
      </c>
      <c r="C1202" s="100"/>
      <c r="D1202" s="34"/>
      <c r="E1202" s="34"/>
      <c r="F1202" s="34"/>
      <c r="G1202" s="34"/>
      <c r="H1202" s="34"/>
      <c r="I1202" s="34"/>
      <c r="J1202" s="34"/>
      <c r="K1202" s="34"/>
      <c r="L1202" s="34"/>
      <c r="M1202" s="34"/>
      <c r="N1202" s="34"/>
      <c r="O1202" s="34"/>
      <c r="P1202" s="34"/>
      <c r="Q1202" s="34"/>
      <c r="R1202" s="34"/>
      <c r="S1202" s="18"/>
      <c r="T1202" s="34"/>
      <c r="U1202" s="34"/>
      <c r="V1202" s="18"/>
      <c r="W1202" s="34"/>
      <c r="X1202" s="34"/>
      <c r="Y1202" s="34"/>
      <c r="Z1202" s="34"/>
      <c r="AA1202" s="34"/>
      <c r="AB1202" s="34"/>
      <c r="AC1202" s="18"/>
      <c r="AD1202" s="34"/>
      <c r="AE1202" s="34"/>
      <c r="AF1202" s="34"/>
      <c r="AG1202" s="34"/>
      <c r="AH1202" s="34"/>
      <c r="AI1202" s="34"/>
      <c r="AJ1202" s="34"/>
      <c r="AK1202" s="34"/>
      <c r="AL1202" s="34"/>
      <c r="AM1202" s="34">
        <v>10.4</v>
      </c>
      <c r="AN1202" s="34">
        <v>0</v>
      </c>
      <c r="AO1202" s="34">
        <v>5</v>
      </c>
      <c r="AP1202" s="34">
        <v>74</v>
      </c>
      <c r="AQ1202" s="34">
        <v>84</v>
      </c>
      <c r="AR1202" s="34">
        <v>152</v>
      </c>
      <c r="AS1202" s="34">
        <v>361</v>
      </c>
      <c r="AT1202" s="34">
        <v>415</v>
      </c>
      <c r="AU1202" s="34">
        <v>292</v>
      </c>
      <c r="AV1202" s="34">
        <v>195</v>
      </c>
      <c r="AW1202" s="34">
        <v>58</v>
      </c>
      <c r="AX1202" s="34">
        <v>485</v>
      </c>
      <c r="AY1202" s="34">
        <v>387</v>
      </c>
      <c r="AZ1202" s="34">
        <v>0</v>
      </c>
      <c r="BA1202" s="34">
        <v>96.886452000000006</v>
      </c>
      <c r="BB1202" s="34">
        <v>87.982270400000004</v>
      </c>
      <c r="BC1202" s="34">
        <v>264.62160900000003</v>
      </c>
      <c r="BD1202" s="34">
        <v>436.5727296</v>
      </c>
      <c r="BE1202" s="43">
        <v>694.62373320000006</v>
      </c>
      <c r="BF1202" s="34">
        <v>902.47811200000001</v>
      </c>
      <c r="BG1202" s="34">
        <v>179.99411200000009</v>
      </c>
      <c r="BH1202" s="34">
        <v>621.99411200000009</v>
      </c>
      <c r="BI1202" s="34">
        <v>973.99411200000009</v>
      </c>
      <c r="BJ1202" s="118">
        <v>1079.00233</v>
      </c>
      <c r="BK1202" s="118">
        <v>3277</v>
      </c>
      <c r="BL1202" s="18">
        <v>4137</v>
      </c>
      <c r="BM1202" s="118">
        <v>5171</v>
      </c>
      <c r="BN1202" s="118">
        <v>5481</v>
      </c>
      <c r="BO1202" s="103"/>
      <c r="BP1202">
        <f t="shared" ref="BP1202:CU1202" si="3074">IF($C1202&lt;&gt;"",IF(D1202&gt;0,1,0),0)</f>
        <v>0</v>
      </c>
      <c r="BQ1202">
        <f t="shared" si="3074"/>
        <v>0</v>
      </c>
      <c r="BR1202">
        <f t="shared" si="3074"/>
        <v>0</v>
      </c>
      <c r="BS1202">
        <f t="shared" si="3074"/>
        <v>0</v>
      </c>
      <c r="BT1202">
        <f t="shared" si="3074"/>
        <v>0</v>
      </c>
      <c r="BU1202">
        <f t="shared" si="3074"/>
        <v>0</v>
      </c>
      <c r="BV1202">
        <f t="shared" si="3074"/>
        <v>0</v>
      </c>
      <c r="BW1202">
        <f t="shared" si="3074"/>
        <v>0</v>
      </c>
      <c r="BX1202">
        <f t="shared" si="3074"/>
        <v>0</v>
      </c>
      <c r="BY1202">
        <f t="shared" si="3074"/>
        <v>0</v>
      </c>
      <c r="BZ1202">
        <f t="shared" si="3074"/>
        <v>0</v>
      </c>
      <c r="CA1202">
        <f t="shared" si="3074"/>
        <v>0</v>
      </c>
      <c r="CB1202">
        <f t="shared" si="3074"/>
        <v>0</v>
      </c>
      <c r="CC1202">
        <f t="shared" si="3074"/>
        <v>0</v>
      </c>
      <c r="CD1202">
        <f t="shared" si="3074"/>
        <v>0</v>
      </c>
      <c r="CE1202">
        <f t="shared" si="3074"/>
        <v>0</v>
      </c>
      <c r="CF1202">
        <f t="shared" si="3074"/>
        <v>0</v>
      </c>
      <c r="CG1202">
        <f t="shared" si="3074"/>
        <v>0</v>
      </c>
      <c r="CH1202">
        <f t="shared" si="3074"/>
        <v>0</v>
      </c>
      <c r="CI1202">
        <f t="shared" si="3074"/>
        <v>0</v>
      </c>
      <c r="CJ1202">
        <f t="shared" si="3074"/>
        <v>0</v>
      </c>
      <c r="CK1202">
        <f t="shared" si="3074"/>
        <v>0</v>
      </c>
      <c r="CL1202">
        <f t="shared" si="3074"/>
        <v>0</v>
      </c>
      <c r="CM1202">
        <f t="shared" si="3074"/>
        <v>0</v>
      </c>
      <c r="CN1202">
        <f t="shared" si="3074"/>
        <v>0</v>
      </c>
      <c r="CO1202">
        <f t="shared" si="3074"/>
        <v>0</v>
      </c>
      <c r="CP1202">
        <f t="shared" si="3074"/>
        <v>0</v>
      </c>
      <c r="CQ1202">
        <f t="shared" si="3074"/>
        <v>0</v>
      </c>
      <c r="CR1202">
        <f t="shared" si="3074"/>
        <v>0</v>
      </c>
      <c r="CS1202">
        <f t="shared" si="3074"/>
        <v>0</v>
      </c>
      <c r="CT1202">
        <f t="shared" si="3074"/>
        <v>0</v>
      </c>
      <c r="CU1202">
        <f t="shared" si="3074"/>
        <v>0</v>
      </c>
      <c r="CV1202">
        <f t="shared" ref="CV1202:DZ1202" si="3075">IF($C1202&lt;&gt;"",IF(AJ1202&gt;0,1,0),0)</f>
        <v>0</v>
      </c>
      <c r="CW1202">
        <f t="shared" si="3075"/>
        <v>0</v>
      </c>
      <c r="CX1202">
        <f t="shared" si="3075"/>
        <v>0</v>
      </c>
      <c r="CY1202">
        <f t="shared" si="3075"/>
        <v>0</v>
      </c>
      <c r="CZ1202">
        <f t="shared" si="3075"/>
        <v>0</v>
      </c>
      <c r="DA1202">
        <f t="shared" si="3075"/>
        <v>0</v>
      </c>
      <c r="DB1202">
        <f t="shared" si="3075"/>
        <v>0</v>
      </c>
      <c r="DC1202">
        <f t="shared" si="3075"/>
        <v>0</v>
      </c>
      <c r="DD1202">
        <f t="shared" si="3075"/>
        <v>0</v>
      </c>
      <c r="DE1202">
        <f t="shared" si="3075"/>
        <v>0</v>
      </c>
      <c r="DF1202">
        <f t="shared" si="3075"/>
        <v>0</v>
      </c>
      <c r="DG1202">
        <f t="shared" si="3075"/>
        <v>0</v>
      </c>
      <c r="DH1202">
        <f t="shared" si="3075"/>
        <v>0</v>
      </c>
      <c r="DI1202">
        <f t="shared" si="3075"/>
        <v>0</v>
      </c>
      <c r="DJ1202">
        <f t="shared" si="3075"/>
        <v>0</v>
      </c>
      <c r="DK1202">
        <f t="shared" si="3075"/>
        <v>0</v>
      </c>
      <c r="DL1202">
        <f t="shared" si="3075"/>
        <v>0</v>
      </c>
      <c r="DM1202">
        <f t="shared" si="3075"/>
        <v>0</v>
      </c>
      <c r="DN1202">
        <f t="shared" si="3075"/>
        <v>0</v>
      </c>
      <c r="DO1202">
        <f t="shared" si="3075"/>
        <v>0</v>
      </c>
      <c r="DP1202">
        <f t="shared" si="3075"/>
        <v>0</v>
      </c>
      <c r="DQ1202">
        <f t="shared" si="3075"/>
        <v>0</v>
      </c>
      <c r="DR1202">
        <f t="shared" si="3075"/>
        <v>0</v>
      </c>
      <c r="DS1202">
        <f t="shared" si="3075"/>
        <v>0</v>
      </c>
      <c r="DT1202">
        <f t="shared" si="3075"/>
        <v>0</v>
      </c>
      <c r="DU1202">
        <f t="shared" si="3075"/>
        <v>0</v>
      </c>
      <c r="DV1202">
        <f t="shared" si="3075"/>
        <v>0</v>
      </c>
      <c r="DW1202">
        <f t="shared" si="3075"/>
        <v>0</v>
      </c>
      <c r="DX1202">
        <f t="shared" si="3075"/>
        <v>0</v>
      </c>
      <c r="DY1202">
        <f t="shared" si="3075"/>
        <v>0</v>
      </c>
      <c r="DZ1202">
        <f t="shared" si="3075"/>
        <v>0</v>
      </c>
    </row>
    <row r="1203" spans="1:130" ht="15.75">
      <c r="A1203" s="106" t="str">
        <f>IF(LEFT(B1209,1)&lt;&gt;"",IF(LEFT(B1209,1)&lt;&gt;" ",COUNT($A$66:A1198)+1,""),"")</f>
        <v/>
      </c>
      <c r="B1203" s="37"/>
      <c r="C1203" s="90"/>
      <c r="D1203" s="36"/>
      <c r="E1203" s="36"/>
      <c r="F1203" s="36"/>
      <c r="G1203" s="36"/>
      <c r="H1203" s="36"/>
      <c r="I1203" s="36"/>
      <c r="J1203" s="36"/>
      <c r="K1203" s="36"/>
      <c r="L1203" s="36"/>
      <c r="M1203" s="36"/>
      <c r="N1203" s="36"/>
      <c r="O1203" s="36"/>
      <c r="P1203" s="36"/>
      <c r="Q1203" s="36"/>
      <c r="R1203" s="36"/>
      <c r="S1203" s="36"/>
      <c r="T1203" s="36"/>
      <c r="U1203" s="36"/>
      <c r="V1203" s="36"/>
      <c r="W1203" s="36"/>
      <c r="X1203" s="36"/>
      <c r="Y1203" s="36"/>
      <c r="Z1203" s="36"/>
      <c r="AA1203" s="36"/>
      <c r="AB1203" s="36"/>
      <c r="AC1203" s="36"/>
      <c r="AD1203" s="36"/>
      <c r="AE1203" s="36"/>
      <c r="AF1203" s="36"/>
      <c r="AG1203" s="36"/>
      <c r="AH1203" s="36"/>
      <c r="AI1203" s="36"/>
      <c r="AJ1203" s="36"/>
      <c r="AK1203" s="36"/>
      <c r="AL1203" s="36"/>
      <c r="AM1203" s="36"/>
      <c r="AN1203" s="36"/>
      <c r="AO1203" s="36"/>
      <c r="AP1203" s="36"/>
      <c r="AQ1203" s="36"/>
      <c r="AR1203" s="36"/>
      <c r="AS1203" s="36"/>
      <c r="AT1203" s="36"/>
      <c r="AU1203" s="36"/>
      <c r="AV1203" s="36"/>
      <c r="AW1203" s="36"/>
      <c r="AX1203" s="36"/>
      <c r="AY1203" s="36"/>
      <c r="AZ1203" s="36"/>
      <c r="BA1203" s="36"/>
      <c r="BB1203" s="36"/>
      <c r="BC1203" s="36"/>
      <c r="BD1203" s="36"/>
      <c r="BE1203" s="76"/>
      <c r="BF1203" s="34"/>
      <c r="BG1203" s="22"/>
      <c r="BH1203" s="2"/>
      <c r="BI1203" s="2"/>
      <c r="BJ1203" s="2"/>
      <c r="BK1203" s="2"/>
      <c r="BL1203" s="22"/>
      <c r="BM1203" s="2"/>
      <c r="BN1203" s="2"/>
      <c r="BO1203" s="103"/>
    </row>
    <row r="1204" spans="1:130">
      <c r="A1204" s="105">
        <f>IF(LEFT(B1204,1)&lt;&gt;"",IF(LEFT(B1204,1)&lt;&gt;" ",COUNT($A$66:A1203)+1,""),"")</f>
        <v>158</v>
      </c>
      <c r="B1204" s="77" t="s">
        <v>158</v>
      </c>
      <c r="C1204" s="100">
        <v>4</v>
      </c>
      <c r="D1204" s="9"/>
      <c r="E1204" s="9"/>
      <c r="F1204" s="9"/>
      <c r="G1204" s="9"/>
      <c r="H1204" s="9"/>
      <c r="I1204" s="9"/>
      <c r="J1204" s="9"/>
      <c r="K1204" s="9">
        <f t="shared" ref="K1204:AP1204" si="3076">SUM(K1205:K1209)</f>
        <v>0</v>
      </c>
      <c r="L1204" s="9">
        <f t="shared" si="3076"/>
        <v>0</v>
      </c>
      <c r="M1204" s="9">
        <f t="shared" si="3076"/>
        <v>0</v>
      </c>
      <c r="N1204" s="9">
        <f t="shared" si="3076"/>
        <v>0</v>
      </c>
      <c r="O1204" s="9">
        <f t="shared" si="3076"/>
        <v>0</v>
      </c>
      <c r="P1204" s="9">
        <f t="shared" si="3076"/>
        <v>0</v>
      </c>
      <c r="Q1204" s="9">
        <f t="shared" si="3076"/>
        <v>14.919215900000001</v>
      </c>
      <c r="R1204" s="9">
        <f t="shared" si="3076"/>
        <v>22.585941500000001</v>
      </c>
      <c r="S1204" s="9">
        <f t="shared" si="3076"/>
        <v>32.795705499999997</v>
      </c>
      <c r="T1204" s="9">
        <f t="shared" si="3076"/>
        <v>46.101426100000005</v>
      </c>
      <c r="U1204" s="9">
        <f t="shared" si="3076"/>
        <v>66.07434529999999</v>
      </c>
      <c r="V1204" s="9">
        <f t="shared" si="3076"/>
        <v>48.802000499999998</v>
      </c>
      <c r="W1204" s="9">
        <f t="shared" si="3076"/>
        <v>49.437921200000005</v>
      </c>
      <c r="X1204" s="9">
        <f t="shared" si="3076"/>
        <v>7.6549528000000002</v>
      </c>
      <c r="Y1204" s="9">
        <f t="shared" si="3076"/>
        <v>22.362048199999997</v>
      </c>
      <c r="Z1204" s="9">
        <f t="shared" si="3076"/>
        <v>40.987471599999999</v>
      </c>
      <c r="AA1204" s="9">
        <f t="shared" si="3076"/>
        <v>81.032190900000003</v>
      </c>
      <c r="AB1204" s="9">
        <f t="shared" si="3076"/>
        <v>131.77199419999999</v>
      </c>
      <c r="AC1204" s="9">
        <f t="shared" si="3076"/>
        <v>194.8690814</v>
      </c>
      <c r="AD1204" s="9">
        <f t="shared" si="3076"/>
        <v>278.41362679999997</v>
      </c>
      <c r="AE1204" s="9">
        <f t="shared" si="3076"/>
        <v>405.05416860000003</v>
      </c>
      <c r="AF1204" s="9">
        <f t="shared" si="3076"/>
        <v>527.56016260000001</v>
      </c>
      <c r="AG1204" s="9">
        <f t="shared" si="3076"/>
        <v>832.78662429999997</v>
      </c>
      <c r="AH1204" s="9">
        <f t="shared" si="3076"/>
        <v>1134.9167892</v>
      </c>
      <c r="AI1204" s="9">
        <f t="shared" si="3076"/>
        <v>1308.2670960999999</v>
      </c>
      <c r="AJ1204" s="9">
        <f t="shared" si="3076"/>
        <v>1882.9810396000003</v>
      </c>
      <c r="AK1204" s="9">
        <f t="shared" si="3076"/>
        <v>2309.1104943</v>
      </c>
      <c r="AL1204" s="9">
        <f t="shared" si="3076"/>
        <v>2767.2994392999999</v>
      </c>
      <c r="AM1204" s="9">
        <f t="shared" si="3076"/>
        <v>2881.2523540000002</v>
      </c>
      <c r="AN1204" s="9">
        <f t="shared" si="3076"/>
        <v>3230.6397858</v>
      </c>
      <c r="AO1204" s="9">
        <f t="shared" si="3076"/>
        <v>1952.9431561000001</v>
      </c>
      <c r="AP1204" s="9">
        <f t="shared" si="3076"/>
        <v>356.3665542</v>
      </c>
      <c r="AQ1204" s="9">
        <f t="shared" ref="AQ1204:BK1204" si="3077">SUM(AQ1205:AQ1209)</f>
        <v>361.39710639999998</v>
      </c>
      <c r="AR1204" s="9">
        <f t="shared" si="3077"/>
        <v>449.76156550000002</v>
      </c>
      <c r="AS1204" s="9">
        <f t="shared" si="3077"/>
        <v>1655.5056930000001</v>
      </c>
      <c r="AT1204" s="9">
        <f t="shared" si="3077"/>
        <v>414.01627130000003</v>
      </c>
      <c r="AU1204" s="9">
        <f t="shared" si="3077"/>
        <v>436.83284110000005</v>
      </c>
      <c r="AV1204" s="9">
        <f t="shared" si="3077"/>
        <v>448.76109969999999</v>
      </c>
      <c r="AW1204" s="9">
        <f t="shared" si="3077"/>
        <v>418.90347159999999</v>
      </c>
      <c r="AX1204" s="9">
        <f t="shared" si="3077"/>
        <v>365.44471770000007</v>
      </c>
      <c r="AY1204" s="9">
        <f t="shared" si="3077"/>
        <v>273.24294430000003</v>
      </c>
      <c r="AZ1204" s="9">
        <f t="shared" si="3077"/>
        <v>292.48035319999997</v>
      </c>
      <c r="BA1204" s="9">
        <f t="shared" si="3077"/>
        <v>282.57692830000002</v>
      </c>
      <c r="BB1204" s="9">
        <f t="shared" si="3077"/>
        <v>390.00767519999999</v>
      </c>
      <c r="BC1204" s="9">
        <f t="shared" si="3077"/>
        <v>313.65812939999995</v>
      </c>
      <c r="BD1204" s="9">
        <f t="shared" si="3077"/>
        <v>334.94644319999998</v>
      </c>
      <c r="BE1204" s="9">
        <f t="shared" si="3077"/>
        <v>355.93099339999998</v>
      </c>
      <c r="BF1204" s="9">
        <f>SUM(BF1205:BF1209)</f>
        <v>371.98197449999998</v>
      </c>
      <c r="BG1204" s="9">
        <f t="shared" si="3077"/>
        <v>397.95912489999995</v>
      </c>
      <c r="BH1204" s="9">
        <f t="shared" si="3077"/>
        <v>629.72842720000006</v>
      </c>
      <c r="BI1204" s="22">
        <f t="shared" si="3077"/>
        <v>1629.4387291981845</v>
      </c>
      <c r="BJ1204" s="22">
        <f t="shared" si="3077"/>
        <v>1612</v>
      </c>
      <c r="BK1204" s="22">
        <f t="shared" si="3077"/>
        <v>3416.9082255000003</v>
      </c>
      <c r="BL1204" s="22">
        <f t="shared" ref="BL1204:BN1204" si="3078">SUM(BL1205:BL1209)</f>
        <v>3839.5147562000002</v>
      </c>
      <c r="BM1204" s="22">
        <f t="shared" si="3078"/>
        <v>4165.6192524999997</v>
      </c>
      <c r="BN1204" s="22">
        <f t="shared" si="3078"/>
        <v>2501</v>
      </c>
      <c r="BO1204" s="103"/>
      <c r="BP1204">
        <f t="shared" ref="BP1204:CU1204" si="3079">IF($C1204&lt;&gt;"",IF(D1204&gt;0,1,0),0)</f>
        <v>0</v>
      </c>
      <c r="BQ1204">
        <f t="shared" si="3079"/>
        <v>0</v>
      </c>
      <c r="BR1204">
        <f t="shared" si="3079"/>
        <v>0</v>
      </c>
      <c r="BS1204">
        <f t="shared" si="3079"/>
        <v>0</v>
      </c>
      <c r="BT1204">
        <f t="shared" si="3079"/>
        <v>0</v>
      </c>
      <c r="BU1204">
        <f t="shared" si="3079"/>
        <v>0</v>
      </c>
      <c r="BV1204">
        <f t="shared" si="3079"/>
        <v>0</v>
      </c>
      <c r="BW1204">
        <f t="shared" si="3079"/>
        <v>0</v>
      </c>
      <c r="BX1204">
        <f t="shared" si="3079"/>
        <v>0</v>
      </c>
      <c r="BY1204">
        <f t="shared" si="3079"/>
        <v>0</v>
      </c>
      <c r="BZ1204">
        <f t="shared" si="3079"/>
        <v>0</v>
      </c>
      <c r="CA1204">
        <f t="shared" si="3079"/>
        <v>0</v>
      </c>
      <c r="CB1204">
        <f t="shared" si="3079"/>
        <v>0</v>
      </c>
      <c r="CC1204">
        <f t="shared" si="3079"/>
        <v>1</v>
      </c>
      <c r="CD1204">
        <f t="shared" si="3079"/>
        <v>1</v>
      </c>
      <c r="CE1204">
        <f t="shared" si="3079"/>
        <v>1</v>
      </c>
      <c r="CF1204">
        <f t="shared" si="3079"/>
        <v>1</v>
      </c>
      <c r="CG1204">
        <f t="shared" si="3079"/>
        <v>1</v>
      </c>
      <c r="CH1204">
        <f t="shared" si="3079"/>
        <v>1</v>
      </c>
      <c r="CI1204">
        <f t="shared" si="3079"/>
        <v>1</v>
      </c>
      <c r="CJ1204">
        <f t="shared" si="3079"/>
        <v>1</v>
      </c>
      <c r="CK1204">
        <f t="shared" si="3079"/>
        <v>1</v>
      </c>
      <c r="CL1204">
        <f t="shared" si="3079"/>
        <v>1</v>
      </c>
      <c r="CM1204">
        <f t="shared" si="3079"/>
        <v>1</v>
      </c>
      <c r="CN1204">
        <f t="shared" si="3079"/>
        <v>1</v>
      </c>
      <c r="CO1204">
        <f t="shared" si="3079"/>
        <v>1</v>
      </c>
      <c r="CP1204">
        <f t="shared" si="3079"/>
        <v>1</v>
      </c>
      <c r="CQ1204">
        <f t="shared" si="3079"/>
        <v>1</v>
      </c>
      <c r="CR1204">
        <f t="shared" si="3079"/>
        <v>1</v>
      </c>
      <c r="CS1204">
        <f t="shared" si="3079"/>
        <v>1</v>
      </c>
      <c r="CT1204">
        <f t="shared" si="3079"/>
        <v>1</v>
      </c>
      <c r="CU1204">
        <f t="shared" si="3079"/>
        <v>1</v>
      </c>
      <c r="CV1204">
        <f t="shared" ref="CV1204:DZ1204" si="3080">IF($C1204&lt;&gt;"",IF(AJ1204&gt;0,1,0),0)</f>
        <v>1</v>
      </c>
      <c r="CW1204">
        <f t="shared" si="3080"/>
        <v>1</v>
      </c>
      <c r="CX1204">
        <f t="shared" si="3080"/>
        <v>1</v>
      </c>
      <c r="CY1204">
        <f t="shared" si="3080"/>
        <v>1</v>
      </c>
      <c r="CZ1204">
        <f t="shared" si="3080"/>
        <v>1</v>
      </c>
      <c r="DA1204">
        <f t="shared" si="3080"/>
        <v>1</v>
      </c>
      <c r="DB1204">
        <f t="shared" si="3080"/>
        <v>1</v>
      </c>
      <c r="DC1204">
        <f t="shared" si="3080"/>
        <v>1</v>
      </c>
      <c r="DD1204">
        <f t="shared" si="3080"/>
        <v>1</v>
      </c>
      <c r="DE1204">
        <f t="shared" si="3080"/>
        <v>1</v>
      </c>
      <c r="DF1204">
        <f t="shared" si="3080"/>
        <v>1</v>
      </c>
      <c r="DG1204">
        <f t="shared" si="3080"/>
        <v>1</v>
      </c>
      <c r="DH1204">
        <f t="shared" si="3080"/>
        <v>1</v>
      </c>
      <c r="DI1204">
        <f t="shared" si="3080"/>
        <v>1</v>
      </c>
      <c r="DJ1204">
        <f t="shared" si="3080"/>
        <v>1</v>
      </c>
      <c r="DK1204">
        <f t="shared" si="3080"/>
        <v>1</v>
      </c>
      <c r="DL1204">
        <f t="shared" si="3080"/>
        <v>1</v>
      </c>
      <c r="DM1204">
        <f t="shared" si="3080"/>
        <v>1</v>
      </c>
      <c r="DN1204">
        <f t="shared" si="3080"/>
        <v>1</v>
      </c>
      <c r="DO1204">
        <f t="shared" si="3080"/>
        <v>1</v>
      </c>
      <c r="DP1204">
        <f t="shared" si="3080"/>
        <v>1</v>
      </c>
      <c r="DQ1204">
        <f t="shared" si="3080"/>
        <v>1</v>
      </c>
      <c r="DR1204">
        <f t="shared" si="3080"/>
        <v>1</v>
      </c>
      <c r="DS1204">
        <f t="shared" si="3080"/>
        <v>1</v>
      </c>
      <c r="DT1204">
        <f t="shared" si="3080"/>
        <v>1</v>
      </c>
      <c r="DU1204">
        <f t="shared" si="3080"/>
        <v>1</v>
      </c>
      <c r="DV1204">
        <f t="shared" si="3080"/>
        <v>1</v>
      </c>
      <c r="DW1204">
        <f t="shared" si="3080"/>
        <v>1</v>
      </c>
      <c r="DX1204">
        <f t="shared" si="3080"/>
        <v>1</v>
      </c>
      <c r="DY1204">
        <f t="shared" si="3080"/>
        <v>1</v>
      </c>
      <c r="DZ1204">
        <f t="shared" si="3080"/>
        <v>1</v>
      </c>
    </row>
    <row r="1205" spans="1:130" ht="15.75">
      <c r="A1205" s="106"/>
      <c r="B1205" s="19" t="s">
        <v>2</v>
      </c>
      <c r="C1205" s="90"/>
      <c r="D1205" s="9"/>
      <c r="E1205" s="9"/>
      <c r="F1205" s="9"/>
      <c r="G1205" s="9"/>
      <c r="H1205" s="9"/>
      <c r="I1205" s="9"/>
      <c r="J1205" s="9"/>
      <c r="K1205" s="34">
        <v>0</v>
      </c>
      <c r="L1205" s="34">
        <v>0</v>
      </c>
      <c r="M1205" s="34">
        <v>0</v>
      </c>
      <c r="N1205" s="34">
        <v>0</v>
      </c>
      <c r="O1205" s="34">
        <v>0</v>
      </c>
      <c r="P1205" s="34">
        <v>0</v>
      </c>
      <c r="Q1205" s="34">
        <v>0</v>
      </c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34">
        <v>112</v>
      </c>
      <c r="AO1205" s="34">
        <v>1444</v>
      </c>
      <c r="AP1205" s="9"/>
      <c r="AQ1205" s="9"/>
      <c r="AR1205" s="41" t="s">
        <v>16</v>
      </c>
      <c r="AS1205" s="34">
        <v>420</v>
      </c>
      <c r="AT1205" s="9"/>
      <c r="AU1205" s="9"/>
      <c r="AV1205" s="9"/>
      <c r="AW1205" s="9"/>
      <c r="AX1205" s="9"/>
      <c r="AY1205" s="34">
        <v>8</v>
      </c>
      <c r="AZ1205" s="9"/>
      <c r="BA1205" s="9"/>
      <c r="BB1205" s="9"/>
      <c r="BC1205" s="9"/>
      <c r="BD1205" s="9"/>
      <c r="BE1205" s="8"/>
      <c r="BF1205" s="9"/>
      <c r="BG1205" s="22"/>
      <c r="BH1205" s="2"/>
      <c r="BI1205" s="18">
        <v>1519</v>
      </c>
      <c r="BJ1205" s="118">
        <v>1612</v>
      </c>
      <c r="BK1205" s="118">
        <v>1638</v>
      </c>
      <c r="BL1205" s="118">
        <v>1683</v>
      </c>
      <c r="BM1205" s="118">
        <v>1664</v>
      </c>
      <c r="BN1205" s="118">
        <v>1701</v>
      </c>
      <c r="BO1205" s="103"/>
      <c r="BP1205">
        <f t="shared" ref="BP1205:BY1209" si="3081">IF($C1205&lt;&gt;"",IF(D1205&gt;0,1,0),0)</f>
        <v>0</v>
      </c>
      <c r="BQ1205">
        <f t="shared" si="3081"/>
        <v>0</v>
      </c>
      <c r="BR1205">
        <f t="shared" si="3081"/>
        <v>0</v>
      </c>
      <c r="BS1205">
        <f t="shared" si="3081"/>
        <v>0</v>
      </c>
      <c r="BT1205">
        <f t="shared" si="3081"/>
        <v>0</v>
      </c>
      <c r="BU1205">
        <f t="shared" si="3081"/>
        <v>0</v>
      </c>
      <c r="BV1205">
        <f t="shared" si="3081"/>
        <v>0</v>
      </c>
      <c r="BW1205">
        <f t="shared" si="3081"/>
        <v>0</v>
      </c>
      <c r="BX1205">
        <f t="shared" si="3081"/>
        <v>0</v>
      </c>
      <c r="BY1205">
        <f t="shared" si="3081"/>
        <v>0</v>
      </c>
      <c r="BZ1205">
        <f t="shared" ref="BZ1205:CI1210" si="3082">IF($C1205&lt;&gt;"",IF(N1205&gt;0,1,0),0)</f>
        <v>0</v>
      </c>
      <c r="CA1205">
        <f t="shared" si="3082"/>
        <v>0</v>
      </c>
      <c r="CB1205">
        <f t="shared" si="3082"/>
        <v>0</v>
      </c>
      <c r="CC1205">
        <f t="shared" si="3082"/>
        <v>0</v>
      </c>
      <c r="CD1205">
        <f t="shared" si="3082"/>
        <v>0</v>
      </c>
      <c r="CE1205">
        <f t="shared" si="3082"/>
        <v>0</v>
      </c>
      <c r="CF1205">
        <f t="shared" si="3082"/>
        <v>0</v>
      </c>
      <c r="CG1205">
        <f t="shared" si="3082"/>
        <v>0</v>
      </c>
      <c r="CH1205">
        <f t="shared" si="3082"/>
        <v>0</v>
      </c>
      <c r="CI1205">
        <f t="shared" si="3082"/>
        <v>0</v>
      </c>
      <c r="CJ1205">
        <f t="shared" ref="CJ1205:CS1210" si="3083">IF($C1205&lt;&gt;"",IF(X1205&gt;0,1,0),0)</f>
        <v>0</v>
      </c>
      <c r="CK1205">
        <f t="shared" si="3083"/>
        <v>0</v>
      </c>
      <c r="CL1205">
        <f t="shared" si="3083"/>
        <v>0</v>
      </c>
      <c r="CM1205">
        <f t="shared" si="3083"/>
        <v>0</v>
      </c>
      <c r="CN1205">
        <f t="shared" si="3083"/>
        <v>0</v>
      </c>
      <c r="CO1205">
        <f t="shared" si="3083"/>
        <v>0</v>
      </c>
      <c r="CP1205">
        <f t="shared" si="3083"/>
        <v>0</v>
      </c>
      <c r="CQ1205">
        <f t="shared" si="3083"/>
        <v>0</v>
      </c>
      <c r="CR1205">
        <f t="shared" si="3083"/>
        <v>0</v>
      </c>
      <c r="CS1205">
        <f t="shared" si="3083"/>
        <v>0</v>
      </c>
      <c r="CT1205">
        <f t="shared" ref="CT1205:DC1210" si="3084">IF($C1205&lt;&gt;"",IF(AH1205&gt;0,1,0),0)</f>
        <v>0</v>
      </c>
      <c r="CU1205">
        <f t="shared" si="3084"/>
        <v>0</v>
      </c>
      <c r="CV1205">
        <f t="shared" si="3084"/>
        <v>0</v>
      </c>
      <c r="CW1205">
        <f t="shared" si="3084"/>
        <v>0</v>
      </c>
      <c r="CX1205">
        <f t="shared" si="3084"/>
        <v>0</v>
      </c>
      <c r="CY1205">
        <f t="shared" si="3084"/>
        <v>0</v>
      </c>
      <c r="CZ1205">
        <f t="shared" si="3084"/>
        <v>0</v>
      </c>
      <c r="DA1205">
        <f t="shared" si="3084"/>
        <v>0</v>
      </c>
      <c r="DB1205">
        <f t="shared" si="3084"/>
        <v>0</v>
      </c>
      <c r="DC1205">
        <f t="shared" si="3084"/>
        <v>0</v>
      </c>
      <c r="DD1205">
        <f t="shared" ref="DD1205:DM1210" si="3085">IF($C1205&lt;&gt;"",IF(AR1205&gt;0,1,0),0)</f>
        <v>0</v>
      </c>
      <c r="DE1205">
        <f t="shared" si="3085"/>
        <v>0</v>
      </c>
      <c r="DF1205">
        <f t="shared" si="3085"/>
        <v>0</v>
      </c>
      <c r="DG1205">
        <f t="shared" si="3085"/>
        <v>0</v>
      </c>
      <c r="DH1205">
        <f t="shared" si="3085"/>
        <v>0</v>
      </c>
      <c r="DI1205">
        <f t="shared" si="3085"/>
        <v>0</v>
      </c>
      <c r="DJ1205">
        <f t="shared" si="3085"/>
        <v>0</v>
      </c>
      <c r="DK1205">
        <f t="shared" si="3085"/>
        <v>0</v>
      </c>
      <c r="DL1205">
        <f t="shared" si="3085"/>
        <v>0</v>
      </c>
      <c r="DM1205">
        <f t="shared" si="3085"/>
        <v>0</v>
      </c>
      <c r="DN1205">
        <f t="shared" ref="DN1205:DW1210" si="3086">IF($C1205&lt;&gt;"",IF(BB1205&gt;0,1,0),0)</f>
        <v>0</v>
      </c>
      <c r="DO1205">
        <f t="shared" si="3086"/>
        <v>0</v>
      </c>
      <c r="DP1205">
        <f t="shared" si="3086"/>
        <v>0</v>
      </c>
      <c r="DQ1205">
        <f t="shared" si="3086"/>
        <v>0</v>
      </c>
      <c r="DR1205">
        <f t="shared" si="3086"/>
        <v>0</v>
      </c>
      <c r="DS1205">
        <f t="shared" si="3086"/>
        <v>0</v>
      </c>
      <c r="DT1205">
        <f t="shared" si="3086"/>
        <v>0</v>
      </c>
      <c r="DU1205">
        <f t="shared" si="3086"/>
        <v>0</v>
      </c>
      <c r="DV1205">
        <f t="shared" si="3086"/>
        <v>0</v>
      </c>
      <c r="DW1205">
        <f t="shared" si="3086"/>
        <v>0</v>
      </c>
      <c r="DX1205">
        <f t="shared" ref="DX1205:DZ1209" si="3087">IF($C1205&lt;&gt;"",IF(BL1204&gt;0,1,0),0)</f>
        <v>0</v>
      </c>
      <c r="DY1205">
        <f t="shared" si="3087"/>
        <v>0</v>
      </c>
      <c r="DZ1205">
        <f t="shared" si="3087"/>
        <v>0</v>
      </c>
    </row>
    <row r="1206" spans="1:130" ht="15.75">
      <c r="A1206" s="106"/>
      <c r="B1206" s="19" t="s">
        <v>202</v>
      </c>
      <c r="C1206" s="90"/>
      <c r="D1206" s="9"/>
      <c r="E1206" s="9"/>
      <c r="F1206" s="9"/>
      <c r="G1206" s="9"/>
      <c r="H1206" s="9"/>
      <c r="I1206" s="9"/>
      <c r="J1206" s="9"/>
      <c r="K1206" s="34"/>
      <c r="L1206" s="34"/>
      <c r="M1206" s="34"/>
      <c r="N1206" s="34"/>
      <c r="O1206" s="34"/>
      <c r="P1206" s="34"/>
      <c r="Q1206" s="34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34"/>
      <c r="AO1206" s="34"/>
      <c r="AP1206" s="9"/>
      <c r="AQ1206" s="9"/>
      <c r="AR1206" s="41"/>
      <c r="AS1206" s="34"/>
      <c r="AT1206" s="34">
        <v>84</v>
      </c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8"/>
      <c r="BF1206" s="9"/>
      <c r="BG1206" s="22"/>
      <c r="BH1206" s="2"/>
      <c r="BI1206" s="118">
        <f>730/6.61</f>
        <v>110.43872919818456</v>
      </c>
      <c r="BJ1206" s="2"/>
      <c r="BK1206" s="2"/>
      <c r="BL1206" s="118">
        <v>3.7</v>
      </c>
      <c r="BM1206" s="118">
        <v>7.7</v>
      </c>
      <c r="BN1206" s="2"/>
      <c r="BO1206" s="103"/>
      <c r="BP1206">
        <f t="shared" si="3081"/>
        <v>0</v>
      </c>
      <c r="BQ1206">
        <f t="shared" si="3081"/>
        <v>0</v>
      </c>
      <c r="BR1206">
        <f t="shared" si="3081"/>
        <v>0</v>
      </c>
      <c r="BS1206">
        <f t="shared" si="3081"/>
        <v>0</v>
      </c>
      <c r="BT1206">
        <f t="shared" si="3081"/>
        <v>0</v>
      </c>
      <c r="BU1206">
        <f t="shared" si="3081"/>
        <v>0</v>
      </c>
      <c r="BV1206">
        <f t="shared" si="3081"/>
        <v>0</v>
      </c>
      <c r="BW1206">
        <f t="shared" si="3081"/>
        <v>0</v>
      </c>
      <c r="BX1206">
        <f t="shared" si="3081"/>
        <v>0</v>
      </c>
      <c r="BY1206">
        <f t="shared" si="3081"/>
        <v>0</v>
      </c>
      <c r="BZ1206">
        <f t="shared" si="3082"/>
        <v>0</v>
      </c>
      <c r="CA1206">
        <f t="shared" si="3082"/>
        <v>0</v>
      </c>
      <c r="CB1206">
        <f t="shared" si="3082"/>
        <v>0</v>
      </c>
      <c r="CC1206">
        <f t="shared" si="3082"/>
        <v>0</v>
      </c>
      <c r="CD1206">
        <f t="shared" si="3082"/>
        <v>0</v>
      </c>
      <c r="CE1206">
        <f t="shared" si="3082"/>
        <v>0</v>
      </c>
      <c r="CF1206">
        <f t="shared" si="3082"/>
        <v>0</v>
      </c>
      <c r="CG1206">
        <f t="shared" si="3082"/>
        <v>0</v>
      </c>
      <c r="CH1206">
        <f t="shared" si="3082"/>
        <v>0</v>
      </c>
      <c r="CI1206">
        <f t="shared" si="3082"/>
        <v>0</v>
      </c>
      <c r="CJ1206">
        <f t="shared" si="3083"/>
        <v>0</v>
      </c>
      <c r="CK1206">
        <f t="shared" si="3083"/>
        <v>0</v>
      </c>
      <c r="CL1206">
        <f t="shared" si="3083"/>
        <v>0</v>
      </c>
      <c r="CM1206">
        <f t="shared" si="3083"/>
        <v>0</v>
      </c>
      <c r="CN1206">
        <f t="shared" si="3083"/>
        <v>0</v>
      </c>
      <c r="CO1206">
        <f t="shared" si="3083"/>
        <v>0</v>
      </c>
      <c r="CP1206">
        <f t="shared" si="3083"/>
        <v>0</v>
      </c>
      <c r="CQ1206">
        <f t="shared" si="3083"/>
        <v>0</v>
      </c>
      <c r="CR1206">
        <f t="shared" si="3083"/>
        <v>0</v>
      </c>
      <c r="CS1206">
        <f t="shared" si="3083"/>
        <v>0</v>
      </c>
      <c r="CT1206">
        <f t="shared" si="3084"/>
        <v>0</v>
      </c>
      <c r="CU1206">
        <f t="shared" si="3084"/>
        <v>0</v>
      </c>
      <c r="CV1206">
        <f t="shared" si="3084"/>
        <v>0</v>
      </c>
      <c r="CW1206">
        <f t="shared" si="3084"/>
        <v>0</v>
      </c>
      <c r="CX1206">
        <f t="shared" si="3084"/>
        <v>0</v>
      </c>
      <c r="CY1206">
        <f t="shared" si="3084"/>
        <v>0</v>
      </c>
      <c r="CZ1206">
        <f t="shared" si="3084"/>
        <v>0</v>
      </c>
      <c r="DA1206">
        <f t="shared" si="3084"/>
        <v>0</v>
      </c>
      <c r="DB1206">
        <f t="shared" si="3084"/>
        <v>0</v>
      </c>
      <c r="DC1206">
        <f t="shared" si="3084"/>
        <v>0</v>
      </c>
      <c r="DD1206">
        <f t="shared" si="3085"/>
        <v>0</v>
      </c>
      <c r="DE1206">
        <f t="shared" si="3085"/>
        <v>0</v>
      </c>
      <c r="DF1206">
        <f t="shared" si="3085"/>
        <v>0</v>
      </c>
      <c r="DG1206">
        <f t="shared" si="3085"/>
        <v>0</v>
      </c>
      <c r="DH1206">
        <f t="shared" si="3085"/>
        <v>0</v>
      </c>
      <c r="DI1206">
        <f t="shared" si="3085"/>
        <v>0</v>
      </c>
      <c r="DJ1206">
        <f t="shared" si="3085"/>
        <v>0</v>
      </c>
      <c r="DK1206">
        <f t="shared" si="3085"/>
        <v>0</v>
      </c>
      <c r="DL1206">
        <f t="shared" si="3085"/>
        <v>0</v>
      </c>
      <c r="DM1206">
        <f t="shared" si="3085"/>
        <v>0</v>
      </c>
      <c r="DN1206">
        <f t="shared" si="3086"/>
        <v>0</v>
      </c>
      <c r="DO1206">
        <f t="shared" si="3086"/>
        <v>0</v>
      </c>
      <c r="DP1206">
        <f t="shared" si="3086"/>
        <v>0</v>
      </c>
      <c r="DQ1206">
        <f t="shared" si="3086"/>
        <v>0</v>
      </c>
      <c r="DR1206">
        <f t="shared" si="3086"/>
        <v>0</v>
      </c>
      <c r="DS1206">
        <f t="shared" si="3086"/>
        <v>0</v>
      </c>
      <c r="DT1206">
        <f t="shared" si="3086"/>
        <v>0</v>
      </c>
      <c r="DU1206">
        <f t="shared" si="3086"/>
        <v>0</v>
      </c>
      <c r="DV1206">
        <f t="shared" si="3086"/>
        <v>0</v>
      </c>
      <c r="DW1206">
        <f t="shared" si="3086"/>
        <v>0</v>
      </c>
      <c r="DX1206">
        <f t="shared" si="3087"/>
        <v>0</v>
      </c>
      <c r="DY1206">
        <f t="shared" si="3087"/>
        <v>0</v>
      </c>
      <c r="DZ1206">
        <f t="shared" si="3087"/>
        <v>0</v>
      </c>
    </row>
    <row r="1207" spans="1:130">
      <c r="A1207" s="106"/>
      <c r="B1207" s="59" t="s">
        <v>3</v>
      </c>
      <c r="C1207" s="90"/>
      <c r="D1207" s="34"/>
      <c r="E1207" s="34"/>
      <c r="F1207" s="34"/>
      <c r="G1207" s="34"/>
      <c r="H1207" s="34"/>
      <c r="I1207" s="34"/>
      <c r="J1207" s="34"/>
      <c r="K1207" s="34"/>
      <c r="L1207" s="34"/>
      <c r="M1207" s="34"/>
      <c r="N1207" s="34">
        <v>0</v>
      </c>
      <c r="O1207" s="34">
        <v>0</v>
      </c>
      <c r="P1207" s="34">
        <v>0</v>
      </c>
      <c r="Q1207" s="34">
        <v>14.919215900000001</v>
      </c>
      <c r="R1207" s="34">
        <v>22.585941500000001</v>
      </c>
      <c r="S1207" s="34">
        <v>32.795705499999997</v>
      </c>
      <c r="T1207" s="34">
        <v>46.101426100000005</v>
      </c>
      <c r="U1207" s="34">
        <v>66.07434529999999</v>
      </c>
      <c r="V1207" s="34">
        <v>48.802000499999998</v>
      </c>
      <c r="W1207" s="34">
        <v>49.437921200000005</v>
      </c>
      <c r="X1207" s="34">
        <v>3.6438327999999998</v>
      </c>
      <c r="Y1207" s="34">
        <v>12.881878199999999</v>
      </c>
      <c r="Z1207" s="34">
        <v>25.909331599999998</v>
      </c>
      <c r="AA1207" s="34">
        <v>45.417210900000001</v>
      </c>
      <c r="AB1207" s="34">
        <v>78.031814199999999</v>
      </c>
      <c r="AC1207" s="34">
        <v>110.6619414</v>
      </c>
      <c r="AD1207" s="34">
        <v>158.036067</v>
      </c>
      <c r="AE1207" s="34">
        <v>217.69414069999999</v>
      </c>
      <c r="AF1207" s="34">
        <v>264.44334259999999</v>
      </c>
      <c r="AG1207" s="34">
        <v>492.8585271</v>
      </c>
      <c r="AH1207" s="34">
        <v>611.28724979999993</v>
      </c>
      <c r="AI1207" s="34">
        <v>656.08647210000004</v>
      </c>
      <c r="AJ1207" s="34">
        <v>1039.7291431000001</v>
      </c>
      <c r="AK1207" s="34">
        <v>1317.6077224000001</v>
      </c>
      <c r="AL1207" s="34">
        <v>1646.1026899999999</v>
      </c>
      <c r="AM1207" s="34">
        <v>1646.1026899999999</v>
      </c>
      <c r="AN1207" s="34">
        <v>1780.8194225</v>
      </c>
      <c r="AO1207" s="41" t="s">
        <v>16</v>
      </c>
      <c r="AP1207" s="34">
        <v>351.9336088</v>
      </c>
      <c r="AQ1207" s="34">
        <v>356.35714089999999</v>
      </c>
      <c r="AR1207" s="34">
        <v>444.08428300000003</v>
      </c>
      <c r="AS1207" s="34">
        <v>534.10712469999987</v>
      </c>
      <c r="AT1207" s="34">
        <v>320.86950990000003</v>
      </c>
      <c r="AU1207" s="34">
        <v>420.49719910000005</v>
      </c>
      <c r="AV1207" s="34">
        <v>424.7309315</v>
      </c>
      <c r="AW1207" s="34">
        <v>353.60597739999997</v>
      </c>
      <c r="AX1207" s="34">
        <v>365.44471770000007</v>
      </c>
      <c r="AY1207" s="34">
        <v>265.24294430000003</v>
      </c>
      <c r="AZ1207" s="34">
        <v>292.48035319999997</v>
      </c>
      <c r="BA1207" s="34">
        <v>282.57692830000002</v>
      </c>
      <c r="BB1207" s="34">
        <v>390.00767519999999</v>
      </c>
      <c r="BC1207" s="34">
        <v>313.65812939999995</v>
      </c>
      <c r="BD1207" s="34">
        <v>334.94644319999998</v>
      </c>
      <c r="BE1207" s="43">
        <v>355.93099339999998</v>
      </c>
      <c r="BF1207" s="18">
        <v>371.98197449999998</v>
      </c>
      <c r="BG1207" s="18">
        <v>397.95912489999995</v>
      </c>
      <c r="BH1207" s="18">
        <v>629.72842720000006</v>
      </c>
      <c r="BI1207" s="41" t="s">
        <v>16</v>
      </c>
      <c r="BJ1207" s="41" t="s">
        <v>16</v>
      </c>
      <c r="BK1207" s="141">
        <v>1778.9082255000001</v>
      </c>
      <c r="BL1207" s="118">
        <v>2152.8147561999999</v>
      </c>
      <c r="BM1207" s="118">
        <v>2493.9192524999999</v>
      </c>
      <c r="BN1207" s="118">
        <v>800</v>
      </c>
      <c r="BO1207" s="103"/>
      <c r="BP1207">
        <f t="shared" si="3081"/>
        <v>0</v>
      </c>
      <c r="BQ1207">
        <f t="shared" si="3081"/>
        <v>0</v>
      </c>
      <c r="BR1207">
        <f t="shared" si="3081"/>
        <v>0</v>
      </c>
      <c r="BS1207">
        <f t="shared" si="3081"/>
        <v>0</v>
      </c>
      <c r="BT1207">
        <f t="shared" si="3081"/>
        <v>0</v>
      </c>
      <c r="BU1207">
        <f t="shared" si="3081"/>
        <v>0</v>
      </c>
      <c r="BV1207">
        <f t="shared" si="3081"/>
        <v>0</v>
      </c>
      <c r="BW1207">
        <f t="shared" si="3081"/>
        <v>0</v>
      </c>
      <c r="BX1207">
        <f t="shared" si="3081"/>
        <v>0</v>
      </c>
      <c r="BY1207">
        <f t="shared" si="3081"/>
        <v>0</v>
      </c>
      <c r="BZ1207">
        <f t="shared" si="3082"/>
        <v>0</v>
      </c>
      <c r="CA1207">
        <f t="shared" si="3082"/>
        <v>0</v>
      </c>
      <c r="CB1207">
        <f t="shared" si="3082"/>
        <v>0</v>
      </c>
      <c r="CC1207">
        <f t="shared" si="3082"/>
        <v>0</v>
      </c>
      <c r="CD1207">
        <f t="shared" si="3082"/>
        <v>0</v>
      </c>
      <c r="CE1207">
        <f t="shared" si="3082"/>
        <v>0</v>
      </c>
      <c r="CF1207">
        <f t="shared" si="3082"/>
        <v>0</v>
      </c>
      <c r="CG1207">
        <f t="shared" si="3082"/>
        <v>0</v>
      </c>
      <c r="CH1207">
        <f t="shared" si="3082"/>
        <v>0</v>
      </c>
      <c r="CI1207">
        <f t="shared" si="3082"/>
        <v>0</v>
      </c>
      <c r="CJ1207">
        <f t="shared" si="3083"/>
        <v>0</v>
      </c>
      <c r="CK1207">
        <f t="shared" si="3083"/>
        <v>0</v>
      </c>
      <c r="CL1207">
        <f t="shared" si="3083"/>
        <v>0</v>
      </c>
      <c r="CM1207">
        <f t="shared" si="3083"/>
        <v>0</v>
      </c>
      <c r="CN1207">
        <f t="shared" si="3083"/>
        <v>0</v>
      </c>
      <c r="CO1207">
        <f t="shared" si="3083"/>
        <v>0</v>
      </c>
      <c r="CP1207">
        <f t="shared" si="3083"/>
        <v>0</v>
      </c>
      <c r="CQ1207">
        <f t="shared" si="3083"/>
        <v>0</v>
      </c>
      <c r="CR1207">
        <f t="shared" si="3083"/>
        <v>0</v>
      </c>
      <c r="CS1207">
        <f t="shared" si="3083"/>
        <v>0</v>
      </c>
      <c r="CT1207">
        <f t="shared" si="3084"/>
        <v>0</v>
      </c>
      <c r="CU1207">
        <f t="shared" si="3084"/>
        <v>0</v>
      </c>
      <c r="CV1207">
        <f t="shared" si="3084"/>
        <v>0</v>
      </c>
      <c r="CW1207">
        <f t="shared" si="3084"/>
        <v>0</v>
      </c>
      <c r="CX1207">
        <f t="shared" si="3084"/>
        <v>0</v>
      </c>
      <c r="CY1207">
        <f t="shared" si="3084"/>
        <v>0</v>
      </c>
      <c r="CZ1207">
        <f t="shared" si="3084"/>
        <v>0</v>
      </c>
      <c r="DA1207">
        <f t="shared" si="3084"/>
        <v>0</v>
      </c>
      <c r="DB1207">
        <f t="shared" si="3084"/>
        <v>0</v>
      </c>
      <c r="DC1207">
        <f t="shared" si="3084"/>
        <v>0</v>
      </c>
      <c r="DD1207">
        <f t="shared" si="3085"/>
        <v>0</v>
      </c>
      <c r="DE1207">
        <f t="shared" si="3085"/>
        <v>0</v>
      </c>
      <c r="DF1207">
        <f t="shared" si="3085"/>
        <v>0</v>
      </c>
      <c r="DG1207">
        <f t="shared" si="3085"/>
        <v>0</v>
      </c>
      <c r="DH1207">
        <f t="shared" si="3085"/>
        <v>0</v>
      </c>
      <c r="DI1207">
        <f t="shared" si="3085"/>
        <v>0</v>
      </c>
      <c r="DJ1207">
        <f t="shared" si="3085"/>
        <v>0</v>
      </c>
      <c r="DK1207">
        <f t="shared" si="3085"/>
        <v>0</v>
      </c>
      <c r="DL1207">
        <f t="shared" si="3085"/>
        <v>0</v>
      </c>
      <c r="DM1207">
        <f t="shared" si="3085"/>
        <v>0</v>
      </c>
      <c r="DN1207">
        <f t="shared" si="3086"/>
        <v>0</v>
      </c>
      <c r="DO1207">
        <f t="shared" si="3086"/>
        <v>0</v>
      </c>
      <c r="DP1207">
        <f t="shared" si="3086"/>
        <v>0</v>
      </c>
      <c r="DQ1207">
        <f t="shared" si="3086"/>
        <v>0</v>
      </c>
      <c r="DR1207">
        <f t="shared" si="3086"/>
        <v>0</v>
      </c>
      <c r="DS1207">
        <f t="shared" si="3086"/>
        <v>0</v>
      </c>
      <c r="DT1207">
        <f t="shared" si="3086"/>
        <v>0</v>
      </c>
      <c r="DU1207">
        <f t="shared" si="3086"/>
        <v>0</v>
      </c>
      <c r="DV1207">
        <f t="shared" si="3086"/>
        <v>0</v>
      </c>
      <c r="DW1207">
        <f t="shared" si="3086"/>
        <v>0</v>
      </c>
      <c r="DX1207">
        <f t="shared" si="3087"/>
        <v>0</v>
      </c>
      <c r="DY1207">
        <f t="shared" si="3087"/>
        <v>0</v>
      </c>
      <c r="DZ1207">
        <f t="shared" si="3087"/>
        <v>0</v>
      </c>
    </row>
    <row r="1208" spans="1:130">
      <c r="A1208" s="106"/>
      <c r="B1208" s="19" t="s">
        <v>18</v>
      </c>
      <c r="C1208" s="100"/>
      <c r="D1208" s="34"/>
      <c r="E1208" s="34"/>
      <c r="F1208" s="34"/>
      <c r="G1208" s="34"/>
      <c r="H1208" s="34"/>
      <c r="I1208" s="34"/>
      <c r="J1208" s="34"/>
      <c r="K1208" s="34">
        <v>0</v>
      </c>
      <c r="L1208" s="34">
        <v>0</v>
      </c>
      <c r="M1208" s="34">
        <v>0</v>
      </c>
      <c r="N1208" s="34">
        <v>0</v>
      </c>
      <c r="O1208" s="34">
        <v>0</v>
      </c>
      <c r="P1208" s="34">
        <v>0</v>
      </c>
      <c r="Q1208" s="34">
        <v>0</v>
      </c>
      <c r="R1208" s="34">
        <v>0</v>
      </c>
      <c r="S1208" s="34">
        <v>0</v>
      </c>
      <c r="T1208" s="34">
        <v>0</v>
      </c>
      <c r="U1208" s="34">
        <v>0</v>
      </c>
      <c r="V1208" s="34">
        <v>0</v>
      </c>
      <c r="W1208" s="34">
        <v>0</v>
      </c>
      <c r="X1208" s="34"/>
      <c r="Y1208" s="34"/>
      <c r="Z1208" s="34"/>
      <c r="AA1208" s="34"/>
      <c r="AB1208" s="34"/>
      <c r="AC1208" s="34"/>
      <c r="AD1208" s="34"/>
      <c r="AE1208" s="34"/>
      <c r="AF1208" s="34"/>
      <c r="AG1208" s="34"/>
      <c r="AH1208" s="34"/>
      <c r="AI1208" s="41" t="s">
        <v>16</v>
      </c>
      <c r="AJ1208" s="41" t="s">
        <v>16</v>
      </c>
      <c r="AK1208" s="41" t="s">
        <v>16</v>
      </c>
      <c r="AL1208" s="41" t="s">
        <v>16</v>
      </c>
      <c r="AM1208" s="41" t="s">
        <v>16</v>
      </c>
      <c r="AN1208" s="41" t="s">
        <v>16</v>
      </c>
      <c r="AO1208" s="41" t="s">
        <v>16</v>
      </c>
      <c r="AP1208" s="41" t="s">
        <v>16</v>
      </c>
      <c r="AQ1208" s="41" t="s">
        <v>16</v>
      </c>
      <c r="AR1208" s="41" t="s">
        <v>16</v>
      </c>
      <c r="AS1208" s="34">
        <v>697</v>
      </c>
      <c r="AT1208" s="34">
        <v>0</v>
      </c>
      <c r="AU1208" s="34">
        <v>0</v>
      </c>
      <c r="AV1208" s="34">
        <v>0</v>
      </c>
      <c r="AW1208" s="34">
        <v>0</v>
      </c>
      <c r="AX1208" s="34">
        <v>0</v>
      </c>
      <c r="AY1208" s="34">
        <v>0</v>
      </c>
      <c r="AZ1208" s="34">
        <v>0</v>
      </c>
      <c r="BA1208" s="34">
        <v>0</v>
      </c>
      <c r="BB1208" s="34">
        <v>0</v>
      </c>
      <c r="BC1208" s="34">
        <v>0</v>
      </c>
      <c r="BD1208" s="34">
        <v>0</v>
      </c>
      <c r="BE1208" s="34">
        <v>0</v>
      </c>
      <c r="BF1208" s="34">
        <v>0</v>
      </c>
      <c r="BG1208" s="34">
        <v>0</v>
      </c>
      <c r="BH1208" s="18">
        <v>0</v>
      </c>
      <c r="BI1208" s="18">
        <v>0</v>
      </c>
      <c r="BJ1208" s="118">
        <v>0</v>
      </c>
      <c r="BK1208" s="118">
        <v>0</v>
      </c>
      <c r="BL1208" s="118">
        <v>0</v>
      </c>
      <c r="BM1208" s="118">
        <v>0</v>
      </c>
      <c r="BN1208" s="118">
        <v>0</v>
      </c>
      <c r="BO1208" s="103"/>
      <c r="BP1208">
        <f t="shared" si="3081"/>
        <v>0</v>
      </c>
      <c r="BQ1208">
        <f t="shared" si="3081"/>
        <v>0</v>
      </c>
      <c r="BR1208">
        <f t="shared" si="3081"/>
        <v>0</v>
      </c>
      <c r="BS1208">
        <f t="shared" si="3081"/>
        <v>0</v>
      </c>
      <c r="BT1208">
        <f t="shared" si="3081"/>
        <v>0</v>
      </c>
      <c r="BU1208">
        <f t="shared" si="3081"/>
        <v>0</v>
      </c>
      <c r="BV1208">
        <f t="shared" si="3081"/>
        <v>0</v>
      </c>
      <c r="BW1208">
        <f t="shared" si="3081"/>
        <v>0</v>
      </c>
      <c r="BX1208">
        <f t="shared" si="3081"/>
        <v>0</v>
      </c>
      <c r="BY1208">
        <f t="shared" si="3081"/>
        <v>0</v>
      </c>
      <c r="BZ1208">
        <f t="shared" si="3082"/>
        <v>0</v>
      </c>
      <c r="CA1208">
        <f t="shared" si="3082"/>
        <v>0</v>
      </c>
      <c r="CB1208">
        <f t="shared" si="3082"/>
        <v>0</v>
      </c>
      <c r="CC1208">
        <f t="shared" si="3082"/>
        <v>0</v>
      </c>
      <c r="CD1208">
        <f t="shared" si="3082"/>
        <v>0</v>
      </c>
      <c r="CE1208">
        <f t="shared" si="3082"/>
        <v>0</v>
      </c>
      <c r="CF1208">
        <f t="shared" si="3082"/>
        <v>0</v>
      </c>
      <c r="CG1208">
        <f t="shared" si="3082"/>
        <v>0</v>
      </c>
      <c r="CH1208">
        <f t="shared" si="3082"/>
        <v>0</v>
      </c>
      <c r="CI1208">
        <f t="shared" si="3082"/>
        <v>0</v>
      </c>
      <c r="CJ1208">
        <f t="shared" si="3083"/>
        <v>0</v>
      </c>
      <c r="CK1208">
        <f t="shared" si="3083"/>
        <v>0</v>
      </c>
      <c r="CL1208">
        <f t="shared" si="3083"/>
        <v>0</v>
      </c>
      <c r="CM1208">
        <f t="shared" si="3083"/>
        <v>0</v>
      </c>
      <c r="CN1208">
        <f t="shared" si="3083"/>
        <v>0</v>
      </c>
      <c r="CO1208">
        <f t="shared" si="3083"/>
        <v>0</v>
      </c>
      <c r="CP1208">
        <f t="shared" si="3083"/>
        <v>0</v>
      </c>
      <c r="CQ1208">
        <f t="shared" si="3083"/>
        <v>0</v>
      </c>
      <c r="CR1208">
        <f t="shared" si="3083"/>
        <v>0</v>
      </c>
      <c r="CS1208">
        <f t="shared" si="3083"/>
        <v>0</v>
      </c>
      <c r="CT1208">
        <f t="shared" si="3084"/>
        <v>0</v>
      </c>
      <c r="CU1208">
        <f t="shared" si="3084"/>
        <v>0</v>
      </c>
      <c r="CV1208">
        <f t="shared" si="3084"/>
        <v>0</v>
      </c>
      <c r="CW1208">
        <f t="shared" si="3084"/>
        <v>0</v>
      </c>
      <c r="CX1208">
        <f t="shared" si="3084"/>
        <v>0</v>
      </c>
      <c r="CY1208">
        <f t="shared" si="3084"/>
        <v>0</v>
      </c>
      <c r="CZ1208">
        <f t="shared" si="3084"/>
        <v>0</v>
      </c>
      <c r="DA1208">
        <f t="shared" si="3084"/>
        <v>0</v>
      </c>
      <c r="DB1208">
        <f t="shared" si="3084"/>
        <v>0</v>
      </c>
      <c r="DC1208">
        <f t="shared" si="3084"/>
        <v>0</v>
      </c>
      <c r="DD1208">
        <f t="shared" si="3085"/>
        <v>0</v>
      </c>
      <c r="DE1208">
        <f t="shared" si="3085"/>
        <v>0</v>
      </c>
      <c r="DF1208">
        <f t="shared" si="3085"/>
        <v>0</v>
      </c>
      <c r="DG1208">
        <f t="shared" si="3085"/>
        <v>0</v>
      </c>
      <c r="DH1208">
        <f t="shared" si="3085"/>
        <v>0</v>
      </c>
      <c r="DI1208">
        <f t="shared" si="3085"/>
        <v>0</v>
      </c>
      <c r="DJ1208">
        <f t="shared" si="3085"/>
        <v>0</v>
      </c>
      <c r="DK1208">
        <f t="shared" si="3085"/>
        <v>0</v>
      </c>
      <c r="DL1208">
        <f t="shared" si="3085"/>
        <v>0</v>
      </c>
      <c r="DM1208">
        <f t="shared" si="3085"/>
        <v>0</v>
      </c>
      <c r="DN1208">
        <f t="shared" si="3086"/>
        <v>0</v>
      </c>
      <c r="DO1208">
        <f t="shared" si="3086"/>
        <v>0</v>
      </c>
      <c r="DP1208">
        <f t="shared" si="3086"/>
        <v>0</v>
      </c>
      <c r="DQ1208">
        <f t="shared" si="3086"/>
        <v>0</v>
      </c>
      <c r="DR1208">
        <f t="shared" si="3086"/>
        <v>0</v>
      </c>
      <c r="DS1208">
        <f t="shared" si="3086"/>
        <v>0</v>
      </c>
      <c r="DT1208">
        <f t="shared" si="3086"/>
        <v>0</v>
      </c>
      <c r="DU1208">
        <f t="shared" si="3086"/>
        <v>0</v>
      </c>
      <c r="DV1208">
        <f t="shared" si="3086"/>
        <v>0</v>
      </c>
      <c r="DW1208">
        <f t="shared" si="3086"/>
        <v>0</v>
      </c>
      <c r="DX1208">
        <f t="shared" si="3087"/>
        <v>0</v>
      </c>
      <c r="DY1208">
        <f t="shared" si="3087"/>
        <v>0</v>
      </c>
      <c r="DZ1208">
        <f t="shared" si="3087"/>
        <v>0</v>
      </c>
    </row>
    <row r="1209" spans="1:130">
      <c r="A1209" s="106" t="str">
        <f>IF(LEFT(B1256,1)&lt;&gt;"",IF(LEFT(B1256,1)&lt;&gt;" ",COUNT($A$66:A1204)+1,""),"")</f>
        <v/>
      </c>
      <c r="B1209" s="19" t="s">
        <v>205</v>
      </c>
      <c r="C1209" s="90"/>
      <c r="D1209" s="34"/>
      <c r="E1209" s="34"/>
      <c r="F1209" s="34"/>
      <c r="G1209" s="34"/>
      <c r="H1209" s="34"/>
      <c r="I1209" s="34"/>
      <c r="J1209" s="34"/>
      <c r="K1209" s="34"/>
      <c r="L1209" s="34"/>
      <c r="M1209" s="34"/>
      <c r="N1209" s="34">
        <v>0</v>
      </c>
      <c r="O1209" s="34">
        <v>0</v>
      </c>
      <c r="P1209" s="34">
        <v>0</v>
      </c>
      <c r="Q1209" s="34">
        <v>0</v>
      </c>
      <c r="R1209" s="34">
        <v>0</v>
      </c>
      <c r="S1209" s="34">
        <v>0</v>
      </c>
      <c r="T1209" s="34">
        <v>0</v>
      </c>
      <c r="U1209" s="34">
        <v>0</v>
      </c>
      <c r="V1209" s="34">
        <v>0</v>
      </c>
      <c r="W1209" s="34">
        <v>0</v>
      </c>
      <c r="X1209" s="34">
        <v>4.01112</v>
      </c>
      <c r="Y1209" s="34">
        <v>9.4801699999999993</v>
      </c>
      <c r="Z1209" s="34">
        <v>15.078139999999999</v>
      </c>
      <c r="AA1209" s="34">
        <v>35.614980000000003</v>
      </c>
      <c r="AB1209" s="34">
        <v>53.740180000000002</v>
      </c>
      <c r="AC1209" s="34">
        <v>84.207139999999995</v>
      </c>
      <c r="AD1209" s="34">
        <v>120.3775598</v>
      </c>
      <c r="AE1209" s="34">
        <v>187.36002790000001</v>
      </c>
      <c r="AF1209" s="34">
        <v>263.11682000000002</v>
      </c>
      <c r="AG1209" s="34">
        <v>339.92809719999997</v>
      </c>
      <c r="AH1209" s="34">
        <v>523.6295394</v>
      </c>
      <c r="AI1209" s="34">
        <v>652.18062399999997</v>
      </c>
      <c r="AJ1209" s="34">
        <v>843.25189650000004</v>
      </c>
      <c r="AK1209" s="34">
        <v>991.50277189999997</v>
      </c>
      <c r="AL1209" s="34">
        <v>1121.1967493</v>
      </c>
      <c r="AM1209" s="34">
        <v>1235.149664</v>
      </c>
      <c r="AN1209" s="34">
        <v>1337.8203633000001</v>
      </c>
      <c r="AO1209" s="34">
        <v>508.94315610000001</v>
      </c>
      <c r="AP1209" s="34">
        <v>4.4329454000000004</v>
      </c>
      <c r="AQ1209" s="34">
        <v>5.0399655000000001</v>
      </c>
      <c r="AR1209" s="34">
        <v>5.6772824999999996</v>
      </c>
      <c r="AS1209" s="34">
        <v>4.3985683</v>
      </c>
      <c r="AT1209" s="34">
        <v>9.1467614000000008</v>
      </c>
      <c r="AU1209" s="34">
        <v>16.335642</v>
      </c>
      <c r="AV1209" s="34">
        <v>24.030168199999999</v>
      </c>
      <c r="AW1209" s="34">
        <v>65.297494200000003</v>
      </c>
      <c r="AX1209" s="34">
        <v>0</v>
      </c>
      <c r="AY1209" s="34">
        <v>0</v>
      </c>
      <c r="AZ1209" s="34">
        <v>0</v>
      </c>
      <c r="BA1209" s="34">
        <v>0</v>
      </c>
      <c r="BB1209" s="34">
        <v>0</v>
      </c>
      <c r="BC1209" s="34">
        <v>0</v>
      </c>
      <c r="BD1209" s="34">
        <v>0</v>
      </c>
      <c r="BE1209" s="43">
        <v>0</v>
      </c>
      <c r="BF1209" s="43">
        <v>0</v>
      </c>
      <c r="BG1209" s="18">
        <v>0</v>
      </c>
      <c r="BH1209" s="18">
        <v>0</v>
      </c>
      <c r="BI1209" s="18">
        <v>0</v>
      </c>
      <c r="BJ1209" s="118">
        <v>0</v>
      </c>
      <c r="BK1209" s="118">
        <v>0</v>
      </c>
      <c r="BL1209" s="118">
        <v>0</v>
      </c>
      <c r="BM1209" s="118">
        <v>0</v>
      </c>
      <c r="BN1209" s="118">
        <v>0</v>
      </c>
      <c r="BO1209" s="103"/>
      <c r="BP1209">
        <f t="shared" si="3081"/>
        <v>0</v>
      </c>
      <c r="BQ1209">
        <f t="shared" si="3081"/>
        <v>0</v>
      </c>
      <c r="BR1209">
        <f t="shared" si="3081"/>
        <v>0</v>
      </c>
      <c r="BS1209">
        <f t="shared" si="3081"/>
        <v>0</v>
      </c>
      <c r="BT1209">
        <f t="shared" si="3081"/>
        <v>0</v>
      </c>
      <c r="BU1209">
        <f t="shared" si="3081"/>
        <v>0</v>
      </c>
      <c r="BV1209">
        <f t="shared" si="3081"/>
        <v>0</v>
      </c>
      <c r="BW1209">
        <f t="shared" si="3081"/>
        <v>0</v>
      </c>
      <c r="BX1209">
        <f t="shared" si="3081"/>
        <v>0</v>
      </c>
      <c r="BY1209">
        <f t="shared" si="3081"/>
        <v>0</v>
      </c>
      <c r="BZ1209">
        <f t="shared" si="3082"/>
        <v>0</v>
      </c>
      <c r="CA1209">
        <f t="shared" si="3082"/>
        <v>0</v>
      </c>
      <c r="CB1209">
        <f t="shared" si="3082"/>
        <v>0</v>
      </c>
      <c r="CC1209">
        <f t="shared" si="3082"/>
        <v>0</v>
      </c>
      <c r="CD1209">
        <f t="shared" si="3082"/>
        <v>0</v>
      </c>
      <c r="CE1209">
        <f t="shared" si="3082"/>
        <v>0</v>
      </c>
      <c r="CF1209">
        <f t="shared" si="3082"/>
        <v>0</v>
      </c>
      <c r="CG1209">
        <f t="shared" si="3082"/>
        <v>0</v>
      </c>
      <c r="CH1209">
        <f t="shared" si="3082"/>
        <v>0</v>
      </c>
      <c r="CI1209">
        <f t="shared" si="3082"/>
        <v>0</v>
      </c>
      <c r="CJ1209">
        <f t="shared" si="3083"/>
        <v>0</v>
      </c>
      <c r="CK1209">
        <f t="shared" si="3083"/>
        <v>0</v>
      </c>
      <c r="CL1209">
        <f t="shared" si="3083"/>
        <v>0</v>
      </c>
      <c r="CM1209">
        <f t="shared" si="3083"/>
        <v>0</v>
      </c>
      <c r="CN1209">
        <f t="shared" si="3083"/>
        <v>0</v>
      </c>
      <c r="CO1209">
        <f t="shared" si="3083"/>
        <v>0</v>
      </c>
      <c r="CP1209">
        <f t="shared" si="3083"/>
        <v>0</v>
      </c>
      <c r="CQ1209">
        <f t="shared" si="3083"/>
        <v>0</v>
      </c>
      <c r="CR1209">
        <f t="shared" si="3083"/>
        <v>0</v>
      </c>
      <c r="CS1209">
        <f t="shared" si="3083"/>
        <v>0</v>
      </c>
      <c r="CT1209">
        <f t="shared" si="3084"/>
        <v>0</v>
      </c>
      <c r="CU1209">
        <f t="shared" si="3084"/>
        <v>0</v>
      </c>
      <c r="CV1209">
        <f t="shared" si="3084"/>
        <v>0</v>
      </c>
      <c r="CW1209">
        <f t="shared" si="3084"/>
        <v>0</v>
      </c>
      <c r="CX1209">
        <f t="shared" si="3084"/>
        <v>0</v>
      </c>
      <c r="CY1209">
        <f t="shared" si="3084"/>
        <v>0</v>
      </c>
      <c r="CZ1209">
        <f t="shared" si="3084"/>
        <v>0</v>
      </c>
      <c r="DA1209">
        <f t="shared" si="3084"/>
        <v>0</v>
      </c>
      <c r="DB1209">
        <f t="shared" si="3084"/>
        <v>0</v>
      </c>
      <c r="DC1209">
        <f t="shared" si="3084"/>
        <v>0</v>
      </c>
      <c r="DD1209">
        <f t="shared" si="3085"/>
        <v>0</v>
      </c>
      <c r="DE1209">
        <f t="shared" si="3085"/>
        <v>0</v>
      </c>
      <c r="DF1209">
        <f t="shared" si="3085"/>
        <v>0</v>
      </c>
      <c r="DG1209">
        <f t="shared" si="3085"/>
        <v>0</v>
      </c>
      <c r="DH1209">
        <f t="shared" si="3085"/>
        <v>0</v>
      </c>
      <c r="DI1209">
        <f t="shared" si="3085"/>
        <v>0</v>
      </c>
      <c r="DJ1209">
        <f t="shared" si="3085"/>
        <v>0</v>
      </c>
      <c r="DK1209">
        <f t="shared" si="3085"/>
        <v>0</v>
      </c>
      <c r="DL1209">
        <f t="shared" si="3085"/>
        <v>0</v>
      </c>
      <c r="DM1209">
        <f t="shared" si="3085"/>
        <v>0</v>
      </c>
      <c r="DN1209">
        <f t="shared" si="3086"/>
        <v>0</v>
      </c>
      <c r="DO1209">
        <f t="shared" si="3086"/>
        <v>0</v>
      </c>
      <c r="DP1209">
        <f t="shared" si="3086"/>
        <v>0</v>
      </c>
      <c r="DQ1209">
        <f t="shared" si="3086"/>
        <v>0</v>
      </c>
      <c r="DR1209">
        <f t="shared" si="3086"/>
        <v>0</v>
      </c>
      <c r="DS1209">
        <f t="shared" si="3086"/>
        <v>0</v>
      </c>
      <c r="DT1209">
        <f t="shared" si="3086"/>
        <v>0</v>
      </c>
      <c r="DU1209">
        <f t="shared" si="3086"/>
        <v>0</v>
      </c>
      <c r="DV1209">
        <f t="shared" si="3086"/>
        <v>0</v>
      </c>
      <c r="DW1209">
        <f t="shared" si="3086"/>
        <v>0</v>
      </c>
      <c r="DX1209">
        <f t="shared" si="3087"/>
        <v>0</v>
      </c>
      <c r="DY1209">
        <f t="shared" si="3087"/>
        <v>0</v>
      </c>
      <c r="DZ1209">
        <f t="shared" si="3087"/>
        <v>0</v>
      </c>
    </row>
    <row r="1210" spans="1:130">
      <c r="A1210" s="106"/>
      <c r="B1210" s="59" t="s">
        <v>210</v>
      </c>
      <c r="C1210" s="90"/>
      <c r="D1210" s="34"/>
      <c r="E1210" s="34"/>
      <c r="F1210" s="34"/>
      <c r="G1210" s="34"/>
      <c r="H1210" s="34"/>
      <c r="I1210" s="34"/>
      <c r="J1210" s="34"/>
      <c r="K1210" s="34"/>
      <c r="L1210" s="34"/>
      <c r="M1210" s="34"/>
      <c r="N1210" s="34"/>
      <c r="O1210" s="34"/>
      <c r="P1210" s="34"/>
      <c r="Q1210" s="34"/>
      <c r="R1210" s="34"/>
      <c r="S1210" s="34"/>
      <c r="T1210" s="34"/>
      <c r="U1210" s="34"/>
      <c r="V1210" s="34"/>
      <c r="W1210" s="34"/>
      <c r="X1210" s="34"/>
      <c r="Y1210" s="34"/>
      <c r="Z1210" s="34"/>
      <c r="AA1210" s="34"/>
      <c r="AB1210" s="34"/>
      <c r="AC1210" s="34"/>
      <c r="AD1210" s="34"/>
      <c r="AE1210" s="34"/>
      <c r="AF1210" s="34"/>
      <c r="AG1210" s="34"/>
      <c r="AH1210" s="34"/>
      <c r="AI1210" s="34"/>
      <c r="AJ1210" s="34"/>
      <c r="AK1210" s="34"/>
      <c r="AL1210" s="34"/>
      <c r="AM1210" s="34"/>
      <c r="AN1210" s="34"/>
      <c r="AO1210" s="34"/>
      <c r="AP1210" s="34"/>
      <c r="AQ1210" s="34"/>
      <c r="AR1210" s="34">
        <v>0</v>
      </c>
      <c r="AS1210" s="34">
        <v>0</v>
      </c>
      <c r="AT1210" s="34">
        <v>0</v>
      </c>
      <c r="AU1210" s="34">
        <f>18000/585</f>
        <v>30.76923076923077</v>
      </c>
      <c r="AV1210" s="34">
        <v>0</v>
      </c>
      <c r="AW1210" s="34">
        <v>0</v>
      </c>
      <c r="AX1210" s="34">
        <v>0</v>
      </c>
      <c r="AY1210" s="34">
        <v>0</v>
      </c>
      <c r="AZ1210" s="34">
        <v>0</v>
      </c>
      <c r="BA1210" s="34">
        <v>0</v>
      </c>
      <c r="BB1210" s="34">
        <v>0</v>
      </c>
      <c r="BC1210" s="34">
        <v>0</v>
      </c>
      <c r="BD1210" s="34">
        <v>0</v>
      </c>
      <c r="BE1210" s="43">
        <v>0</v>
      </c>
      <c r="BF1210" s="25">
        <v>0</v>
      </c>
      <c r="BG1210" s="18">
        <v>0</v>
      </c>
      <c r="BH1210" s="18">
        <v>0</v>
      </c>
      <c r="BI1210" s="18">
        <v>0</v>
      </c>
      <c r="BJ1210" s="118">
        <v>0</v>
      </c>
      <c r="BK1210" s="118">
        <v>0</v>
      </c>
      <c r="BL1210" s="118">
        <v>0</v>
      </c>
      <c r="BM1210" s="118">
        <v>0</v>
      </c>
      <c r="BN1210" s="118">
        <v>0</v>
      </c>
      <c r="BO1210" s="103"/>
      <c r="BP1210">
        <f t="shared" ref="BP1210" si="3088">IF($C1210&lt;&gt;"",IF(D1210&gt;0,1,0),0)</f>
        <v>0</v>
      </c>
      <c r="BQ1210">
        <f t="shared" ref="BQ1210" si="3089">IF($C1210&lt;&gt;"",IF(E1210&gt;0,1,0),0)</f>
        <v>0</v>
      </c>
      <c r="BR1210">
        <f t="shared" ref="BR1210" si="3090">IF($C1210&lt;&gt;"",IF(F1210&gt;0,1,0),0)</f>
        <v>0</v>
      </c>
      <c r="BS1210">
        <f t="shared" ref="BS1210" si="3091">IF($C1210&lt;&gt;"",IF(G1210&gt;0,1,0),0)</f>
        <v>0</v>
      </c>
      <c r="BT1210">
        <f t="shared" ref="BT1210" si="3092">IF($C1210&lt;&gt;"",IF(H1210&gt;0,1,0),0)</f>
        <v>0</v>
      </c>
      <c r="BU1210">
        <f t="shared" ref="BU1210" si="3093">IF($C1210&lt;&gt;"",IF(I1210&gt;0,1,0),0)</f>
        <v>0</v>
      </c>
      <c r="BV1210">
        <f t="shared" ref="BV1210" si="3094">IF($C1210&lt;&gt;"",IF(J1210&gt;0,1,0),0)</f>
        <v>0</v>
      </c>
      <c r="BW1210">
        <f t="shared" ref="BW1210" si="3095">IF($C1210&lt;&gt;"",IF(K1210&gt;0,1,0),0)</f>
        <v>0</v>
      </c>
      <c r="BX1210">
        <f t="shared" ref="BX1210" si="3096">IF($C1210&lt;&gt;"",IF(L1210&gt;0,1,0),0)</f>
        <v>0</v>
      </c>
      <c r="BY1210">
        <f t="shared" ref="BY1210" si="3097">IF($C1210&lt;&gt;"",IF(M1210&gt;0,1,0),0)</f>
        <v>0</v>
      </c>
      <c r="BZ1210">
        <f t="shared" si="3082"/>
        <v>0</v>
      </c>
      <c r="CA1210">
        <f t="shared" si="3082"/>
        <v>0</v>
      </c>
      <c r="CB1210">
        <f t="shared" si="3082"/>
        <v>0</v>
      </c>
      <c r="CC1210">
        <f t="shared" si="3082"/>
        <v>0</v>
      </c>
      <c r="CD1210">
        <f t="shared" si="3082"/>
        <v>0</v>
      </c>
      <c r="CE1210">
        <f t="shared" si="3082"/>
        <v>0</v>
      </c>
      <c r="CF1210">
        <f t="shared" si="3082"/>
        <v>0</v>
      </c>
      <c r="CG1210">
        <f t="shared" si="3082"/>
        <v>0</v>
      </c>
      <c r="CH1210">
        <f t="shared" si="3082"/>
        <v>0</v>
      </c>
      <c r="CI1210">
        <f t="shared" si="3082"/>
        <v>0</v>
      </c>
      <c r="CJ1210">
        <f t="shared" si="3083"/>
        <v>0</v>
      </c>
      <c r="CK1210">
        <f t="shared" si="3083"/>
        <v>0</v>
      </c>
      <c r="CL1210">
        <f t="shared" si="3083"/>
        <v>0</v>
      </c>
      <c r="CM1210">
        <f t="shared" si="3083"/>
        <v>0</v>
      </c>
      <c r="CN1210">
        <f t="shared" si="3083"/>
        <v>0</v>
      </c>
      <c r="CO1210">
        <f t="shared" si="3083"/>
        <v>0</v>
      </c>
      <c r="CP1210">
        <f t="shared" si="3083"/>
        <v>0</v>
      </c>
      <c r="CQ1210">
        <f t="shared" si="3083"/>
        <v>0</v>
      </c>
      <c r="CR1210">
        <f t="shared" si="3083"/>
        <v>0</v>
      </c>
      <c r="CS1210">
        <f t="shared" si="3083"/>
        <v>0</v>
      </c>
      <c r="CT1210">
        <f t="shared" si="3084"/>
        <v>0</v>
      </c>
      <c r="CU1210">
        <f t="shared" si="3084"/>
        <v>0</v>
      </c>
      <c r="CV1210">
        <f t="shared" si="3084"/>
        <v>0</v>
      </c>
      <c r="CW1210">
        <f t="shared" si="3084"/>
        <v>0</v>
      </c>
      <c r="CX1210">
        <f t="shared" si="3084"/>
        <v>0</v>
      </c>
      <c r="CY1210">
        <f t="shared" si="3084"/>
        <v>0</v>
      </c>
      <c r="CZ1210">
        <f t="shared" si="3084"/>
        <v>0</v>
      </c>
      <c r="DA1210">
        <f t="shared" si="3084"/>
        <v>0</v>
      </c>
      <c r="DB1210">
        <f t="shared" si="3084"/>
        <v>0</v>
      </c>
      <c r="DC1210">
        <f t="shared" si="3084"/>
        <v>0</v>
      </c>
      <c r="DD1210">
        <f t="shared" si="3085"/>
        <v>0</v>
      </c>
      <c r="DE1210">
        <f t="shared" si="3085"/>
        <v>0</v>
      </c>
      <c r="DF1210">
        <f t="shared" si="3085"/>
        <v>0</v>
      </c>
      <c r="DG1210">
        <f t="shared" si="3085"/>
        <v>0</v>
      </c>
      <c r="DH1210">
        <f t="shared" si="3085"/>
        <v>0</v>
      </c>
      <c r="DI1210">
        <f t="shared" si="3085"/>
        <v>0</v>
      </c>
      <c r="DJ1210">
        <f t="shared" si="3085"/>
        <v>0</v>
      </c>
      <c r="DK1210">
        <f t="shared" si="3085"/>
        <v>0</v>
      </c>
      <c r="DL1210">
        <f t="shared" si="3085"/>
        <v>0</v>
      </c>
      <c r="DM1210">
        <f t="shared" si="3085"/>
        <v>0</v>
      </c>
      <c r="DN1210">
        <f t="shared" si="3086"/>
        <v>0</v>
      </c>
      <c r="DO1210">
        <f t="shared" si="3086"/>
        <v>0</v>
      </c>
      <c r="DP1210">
        <f t="shared" si="3086"/>
        <v>0</v>
      </c>
      <c r="DQ1210">
        <f t="shared" si="3086"/>
        <v>0</v>
      </c>
      <c r="DR1210">
        <f t="shared" si="3086"/>
        <v>0</v>
      </c>
      <c r="DS1210">
        <f t="shared" si="3086"/>
        <v>0</v>
      </c>
      <c r="DT1210">
        <f t="shared" si="3086"/>
        <v>0</v>
      </c>
      <c r="DU1210">
        <f t="shared" si="3086"/>
        <v>0</v>
      </c>
      <c r="DV1210">
        <f t="shared" si="3086"/>
        <v>0</v>
      </c>
      <c r="DW1210">
        <f t="shared" si="3086"/>
        <v>0</v>
      </c>
      <c r="DX1210">
        <f t="shared" ref="DX1210" si="3098">IF($C1210&lt;&gt;"",IF(BL1210&gt;0,1,0),0)</f>
        <v>0</v>
      </c>
      <c r="DY1210">
        <f t="shared" ref="DY1210" si="3099">IF($C1210&lt;&gt;"",IF(BM1210&gt;0,1,0),0)</f>
        <v>0</v>
      </c>
      <c r="DZ1210">
        <f t="shared" ref="DZ1210" si="3100">IF($C1210&lt;&gt;"",IF(BN1210&gt;0,1,0),0)</f>
        <v>0</v>
      </c>
    </row>
    <row r="1211" spans="1:130" ht="15.75">
      <c r="A1211" s="106" t="str">
        <f>IF(LEFT(B1215,1)&lt;&gt;"",IF(LEFT(B1215,1)&lt;&gt;" ",COUNT($A$66:A1209)+1,""),"")</f>
        <v/>
      </c>
      <c r="B1211" s="19"/>
      <c r="C1211" s="101"/>
      <c r="D1211" s="36"/>
      <c r="E1211" s="36"/>
      <c r="F1211" s="36"/>
      <c r="G1211" s="36"/>
      <c r="H1211" s="36"/>
      <c r="I1211" s="36"/>
      <c r="J1211" s="36"/>
      <c r="K1211" s="36"/>
      <c r="L1211" s="36"/>
      <c r="M1211" s="36"/>
      <c r="N1211" s="36"/>
      <c r="O1211" s="36"/>
      <c r="P1211" s="36"/>
      <c r="Q1211" s="36"/>
      <c r="R1211" s="36"/>
      <c r="S1211" s="36"/>
      <c r="T1211" s="36"/>
      <c r="U1211" s="36"/>
      <c r="V1211" s="36"/>
      <c r="W1211" s="36"/>
      <c r="X1211" s="36"/>
      <c r="Y1211" s="36"/>
      <c r="Z1211" s="36"/>
      <c r="AA1211" s="36"/>
      <c r="AB1211" s="36"/>
      <c r="AC1211" s="36"/>
      <c r="AD1211" s="36"/>
      <c r="AE1211" s="36"/>
      <c r="AF1211" s="36"/>
      <c r="AG1211" s="36"/>
      <c r="AH1211" s="36"/>
      <c r="AI1211" s="36"/>
      <c r="AJ1211" s="36"/>
      <c r="AK1211" s="36"/>
      <c r="AL1211" s="36"/>
      <c r="AM1211" s="36"/>
      <c r="AN1211" s="36"/>
      <c r="AO1211" s="36"/>
      <c r="AP1211" s="36"/>
      <c r="AQ1211" s="36"/>
      <c r="AR1211" s="36"/>
      <c r="AS1211" s="36"/>
      <c r="AT1211" s="36"/>
      <c r="AU1211" s="36"/>
      <c r="AV1211" s="36"/>
      <c r="AW1211" s="36"/>
      <c r="AX1211" s="36"/>
      <c r="AY1211" s="36"/>
      <c r="AZ1211" s="36"/>
      <c r="BA1211" s="36"/>
      <c r="BB1211" s="36"/>
      <c r="BC1211" s="36"/>
      <c r="BD1211" s="36"/>
      <c r="BE1211" s="76"/>
      <c r="BF1211" s="36"/>
      <c r="BG1211" s="22"/>
      <c r="BH1211" s="2"/>
      <c r="BI1211" s="2"/>
      <c r="BJ1211" s="2"/>
      <c r="BK1211" s="2"/>
      <c r="BL1211" s="2"/>
      <c r="BM1211" s="2"/>
      <c r="BN1211" s="2"/>
      <c r="BO1211" s="103"/>
    </row>
    <row r="1212" spans="1:130" ht="15.75">
      <c r="A1212" s="105">
        <f>IF(LEFT(B1212,1)&lt;&gt;"",IF(LEFT(B1212,1)&lt;&gt;" ",COUNT($A$66:A1211)+1,""),"")</f>
        <v>159</v>
      </c>
      <c r="B1212" s="32" t="s">
        <v>159</v>
      </c>
      <c r="C1212" s="100">
        <v>3</v>
      </c>
      <c r="D1212" s="9">
        <f t="shared" ref="D1212:AJ1212" si="3101">SUM(D1213:D1218)</f>
        <v>241.31000000000003</v>
      </c>
      <c r="E1212" s="9">
        <f t="shared" si="3101"/>
        <v>248.41060000000002</v>
      </c>
      <c r="F1212" s="9">
        <f t="shared" si="3101"/>
        <v>255.5112</v>
      </c>
      <c r="G1212" s="9">
        <f t="shared" si="3101"/>
        <v>262.61180000000002</v>
      </c>
      <c r="H1212" s="9">
        <f t="shared" si="3101"/>
        <v>284.7124</v>
      </c>
      <c r="I1212" s="9">
        <f t="shared" si="3101"/>
        <v>595.41300000000001</v>
      </c>
      <c r="J1212" s="9">
        <f t="shared" si="3101"/>
        <v>295.51360000000005</v>
      </c>
      <c r="K1212" s="9">
        <f t="shared" si="3101"/>
        <v>290.85860000000008</v>
      </c>
      <c r="L1212" s="9">
        <f t="shared" si="3101"/>
        <v>15.9</v>
      </c>
      <c r="M1212" s="9">
        <f t="shared" si="3101"/>
        <v>0</v>
      </c>
      <c r="N1212" s="9">
        <f t="shared" si="3101"/>
        <v>0.7</v>
      </c>
      <c r="O1212" s="9">
        <f t="shared" si="3101"/>
        <v>0</v>
      </c>
      <c r="P1212" s="9">
        <f t="shared" si="3101"/>
        <v>0</v>
      </c>
      <c r="Q1212" s="9">
        <f t="shared" si="3101"/>
        <v>0</v>
      </c>
      <c r="R1212" s="9">
        <f t="shared" si="3101"/>
        <v>0</v>
      </c>
      <c r="S1212" s="9">
        <f t="shared" si="3101"/>
        <v>0</v>
      </c>
      <c r="T1212" s="9">
        <f t="shared" si="3101"/>
        <v>0</v>
      </c>
      <c r="U1212" s="9">
        <f t="shared" si="3101"/>
        <v>0</v>
      </c>
      <c r="V1212" s="9">
        <f t="shared" si="3101"/>
        <v>0</v>
      </c>
      <c r="W1212" s="9">
        <f t="shared" si="3101"/>
        <v>0</v>
      </c>
      <c r="X1212" s="9">
        <f t="shared" si="3101"/>
        <v>0</v>
      </c>
      <c r="Y1212" s="9">
        <f t="shared" si="3101"/>
        <v>0</v>
      </c>
      <c r="Z1212" s="9">
        <f t="shared" si="3101"/>
        <v>1.7</v>
      </c>
      <c r="AA1212" s="9">
        <f t="shared" si="3101"/>
        <v>951.3</v>
      </c>
      <c r="AB1212" s="9">
        <f t="shared" si="3101"/>
        <v>2054</v>
      </c>
      <c r="AC1212" s="9">
        <f t="shared" si="3101"/>
        <v>4902.8</v>
      </c>
      <c r="AD1212" s="9">
        <f t="shared" si="3101"/>
        <v>1636</v>
      </c>
      <c r="AE1212" s="9">
        <f t="shared" si="3101"/>
        <v>958.9</v>
      </c>
      <c r="AF1212" s="9">
        <f t="shared" si="3101"/>
        <v>7849.5</v>
      </c>
      <c r="AG1212" s="9">
        <f t="shared" si="3101"/>
        <v>6768.66</v>
      </c>
      <c r="AH1212" s="9">
        <f t="shared" si="3101"/>
        <v>6329.4</v>
      </c>
      <c r="AI1212" s="9">
        <f t="shared" si="3101"/>
        <v>5347.3</v>
      </c>
      <c r="AJ1212" s="9">
        <f t="shared" si="3101"/>
        <v>83</v>
      </c>
      <c r="AK1212" s="9"/>
      <c r="AL1212" s="9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/>
      <c r="BE1212" s="8"/>
      <c r="BF1212" s="36"/>
      <c r="BG1212" s="22"/>
      <c r="BH1212" s="2"/>
      <c r="BI1212" s="2"/>
      <c r="BJ1212" s="2"/>
      <c r="BK1212" s="2"/>
      <c r="BL1212" s="2"/>
      <c r="BM1212" s="2"/>
      <c r="BN1212" s="2"/>
      <c r="BO1212" s="103"/>
      <c r="BP1212">
        <f t="shared" ref="BP1212:CU1212" si="3102">IF($C1212&lt;&gt;"",IF(D1212&gt;0,1,0),0)</f>
        <v>1</v>
      </c>
      <c r="BQ1212">
        <f t="shared" si="3102"/>
        <v>1</v>
      </c>
      <c r="BR1212">
        <f t="shared" si="3102"/>
        <v>1</v>
      </c>
      <c r="BS1212">
        <f t="shared" si="3102"/>
        <v>1</v>
      </c>
      <c r="BT1212">
        <f t="shared" si="3102"/>
        <v>1</v>
      </c>
      <c r="BU1212">
        <f t="shared" si="3102"/>
        <v>1</v>
      </c>
      <c r="BV1212">
        <f t="shared" si="3102"/>
        <v>1</v>
      </c>
      <c r="BW1212">
        <f t="shared" si="3102"/>
        <v>1</v>
      </c>
      <c r="BX1212">
        <f t="shared" si="3102"/>
        <v>1</v>
      </c>
      <c r="BY1212">
        <f t="shared" si="3102"/>
        <v>0</v>
      </c>
      <c r="BZ1212">
        <f t="shared" si="3102"/>
        <v>1</v>
      </c>
      <c r="CA1212">
        <f t="shared" si="3102"/>
        <v>0</v>
      </c>
      <c r="CB1212">
        <f t="shared" si="3102"/>
        <v>0</v>
      </c>
      <c r="CC1212">
        <f t="shared" si="3102"/>
        <v>0</v>
      </c>
      <c r="CD1212">
        <f t="shared" si="3102"/>
        <v>0</v>
      </c>
      <c r="CE1212">
        <f t="shared" si="3102"/>
        <v>0</v>
      </c>
      <c r="CF1212">
        <f t="shared" si="3102"/>
        <v>0</v>
      </c>
      <c r="CG1212">
        <f t="shared" si="3102"/>
        <v>0</v>
      </c>
      <c r="CH1212">
        <f t="shared" si="3102"/>
        <v>0</v>
      </c>
      <c r="CI1212">
        <f t="shared" si="3102"/>
        <v>0</v>
      </c>
      <c r="CJ1212">
        <f t="shared" si="3102"/>
        <v>0</v>
      </c>
      <c r="CK1212">
        <f t="shared" si="3102"/>
        <v>0</v>
      </c>
      <c r="CL1212">
        <f t="shared" si="3102"/>
        <v>1</v>
      </c>
      <c r="CM1212">
        <f t="shared" si="3102"/>
        <v>1</v>
      </c>
      <c r="CN1212">
        <f t="shared" si="3102"/>
        <v>1</v>
      </c>
      <c r="CO1212">
        <f t="shared" si="3102"/>
        <v>1</v>
      </c>
      <c r="CP1212">
        <f t="shared" si="3102"/>
        <v>1</v>
      </c>
      <c r="CQ1212">
        <f t="shared" si="3102"/>
        <v>1</v>
      </c>
      <c r="CR1212">
        <f t="shared" si="3102"/>
        <v>1</v>
      </c>
      <c r="CS1212">
        <f t="shared" si="3102"/>
        <v>1</v>
      </c>
      <c r="CT1212">
        <f t="shared" si="3102"/>
        <v>1</v>
      </c>
      <c r="CU1212">
        <f t="shared" si="3102"/>
        <v>1</v>
      </c>
      <c r="CV1212">
        <f t="shared" ref="CV1212:DZ1212" si="3103">IF($C1212&lt;&gt;"",IF(AJ1212&gt;0,1,0),0)</f>
        <v>1</v>
      </c>
      <c r="CW1212">
        <f t="shared" si="3103"/>
        <v>0</v>
      </c>
      <c r="CX1212">
        <f t="shared" si="3103"/>
        <v>0</v>
      </c>
      <c r="CY1212">
        <f t="shared" si="3103"/>
        <v>0</v>
      </c>
      <c r="CZ1212">
        <f t="shared" si="3103"/>
        <v>0</v>
      </c>
      <c r="DA1212">
        <f t="shared" si="3103"/>
        <v>0</v>
      </c>
      <c r="DB1212">
        <f t="shared" si="3103"/>
        <v>0</v>
      </c>
      <c r="DC1212">
        <f t="shared" si="3103"/>
        <v>0</v>
      </c>
      <c r="DD1212">
        <f t="shared" si="3103"/>
        <v>0</v>
      </c>
      <c r="DE1212">
        <f t="shared" si="3103"/>
        <v>0</v>
      </c>
      <c r="DF1212">
        <f t="shared" si="3103"/>
        <v>0</v>
      </c>
      <c r="DG1212">
        <f t="shared" si="3103"/>
        <v>0</v>
      </c>
      <c r="DH1212">
        <f t="shared" si="3103"/>
        <v>0</v>
      </c>
      <c r="DI1212">
        <f t="shared" si="3103"/>
        <v>0</v>
      </c>
      <c r="DJ1212">
        <f t="shared" si="3103"/>
        <v>0</v>
      </c>
      <c r="DK1212">
        <f t="shared" si="3103"/>
        <v>0</v>
      </c>
      <c r="DL1212">
        <f t="shared" si="3103"/>
        <v>0</v>
      </c>
      <c r="DM1212">
        <f t="shared" si="3103"/>
        <v>0</v>
      </c>
      <c r="DN1212">
        <f t="shared" si="3103"/>
        <v>0</v>
      </c>
      <c r="DO1212">
        <f t="shared" si="3103"/>
        <v>0</v>
      </c>
      <c r="DP1212">
        <f t="shared" si="3103"/>
        <v>0</v>
      </c>
      <c r="DQ1212">
        <f t="shared" si="3103"/>
        <v>0</v>
      </c>
      <c r="DR1212">
        <f t="shared" si="3103"/>
        <v>0</v>
      </c>
      <c r="DS1212">
        <f t="shared" si="3103"/>
        <v>0</v>
      </c>
      <c r="DT1212">
        <f t="shared" si="3103"/>
        <v>0</v>
      </c>
      <c r="DU1212">
        <f t="shared" si="3103"/>
        <v>0</v>
      </c>
      <c r="DV1212">
        <f t="shared" si="3103"/>
        <v>0</v>
      </c>
      <c r="DW1212">
        <f t="shared" si="3103"/>
        <v>0</v>
      </c>
      <c r="DX1212">
        <f t="shared" si="3103"/>
        <v>0</v>
      </c>
      <c r="DY1212">
        <f t="shared" si="3103"/>
        <v>0</v>
      </c>
      <c r="DZ1212">
        <f t="shared" si="3103"/>
        <v>0</v>
      </c>
    </row>
    <row r="1213" spans="1:130" ht="15.75">
      <c r="A1213" s="105"/>
      <c r="B1213" s="24" t="s">
        <v>15</v>
      </c>
      <c r="C1213" s="100"/>
      <c r="D1213" s="34">
        <v>0</v>
      </c>
      <c r="E1213" s="34">
        <v>0</v>
      </c>
      <c r="F1213" s="34">
        <v>0</v>
      </c>
      <c r="G1213" s="34">
        <v>0</v>
      </c>
      <c r="H1213" s="34">
        <v>15</v>
      </c>
      <c r="I1213" s="34">
        <v>0</v>
      </c>
      <c r="J1213" s="34">
        <v>0</v>
      </c>
      <c r="K1213" s="34">
        <v>0</v>
      </c>
      <c r="L1213" s="34">
        <v>0</v>
      </c>
      <c r="M1213" s="34">
        <v>0</v>
      </c>
      <c r="N1213" s="34">
        <v>0</v>
      </c>
      <c r="O1213" s="34">
        <v>0</v>
      </c>
      <c r="P1213" s="34">
        <v>0</v>
      </c>
      <c r="Q1213" s="34">
        <v>0</v>
      </c>
      <c r="R1213" s="34">
        <v>0</v>
      </c>
      <c r="S1213" s="34">
        <v>0</v>
      </c>
      <c r="T1213" s="34">
        <v>0</v>
      </c>
      <c r="U1213" s="34">
        <v>0</v>
      </c>
      <c r="V1213" s="34">
        <v>0</v>
      </c>
      <c r="W1213" s="34">
        <v>0</v>
      </c>
      <c r="X1213" s="34">
        <v>0</v>
      </c>
      <c r="Y1213" s="34">
        <v>0</v>
      </c>
      <c r="Z1213" s="34">
        <v>0</v>
      </c>
      <c r="AA1213" s="34">
        <v>0</v>
      </c>
      <c r="AB1213" s="34">
        <v>0</v>
      </c>
      <c r="AC1213" s="34">
        <v>0</v>
      </c>
      <c r="AD1213" s="34">
        <v>0</v>
      </c>
      <c r="AE1213" s="34">
        <v>0</v>
      </c>
      <c r="AF1213" s="34">
        <v>0</v>
      </c>
      <c r="AG1213" s="34">
        <v>0</v>
      </c>
      <c r="AH1213" s="34">
        <v>0</v>
      </c>
      <c r="AI1213" s="34">
        <v>0</v>
      </c>
      <c r="AJ1213" s="34">
        <v>0</v>
      </c>
      <c r="AK1213" s="9" t="s">
        <v>24</v>
      </c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8"/>
      <c r="BF1213" s="9"/>
      <c r="BG1213" s="22"/>
      <c r="BH1213" s="2"/>
      <c r="BI1213" s="2"/>
      <c r="BJ1213" s="2"/>
      <c r="BK1213" s="2"/>
      <c r="BL1213" s="2"/>
      <c r="BM1213" s="2"/>
      <c r="BN1213" s="2"/>
      <c r="BO1213" s="103"/>
      <c r="BP1213">
        <f t="shared" ref="BP1213:BY1218" si="3104">IF($C1213&lt;&gt;"",IF(D1213&gt;0,1,0),0)</f>
        <v>0</v>
      </c>
      <c r="BQ1213">
        <f t="shared" si="3104"/>
        <v>0</v>
      </c>
      <c r="BR1213">
        <f t="shared" si="3104"/>
        <v>0</v>
      </c>
      <c r="BS1213">
        <f t="shared" si="3104"/>
        <v>0</v>
      </c>
      <c r="BT1213">
        <f t="shared" si="3104"/>
        <v>0</v>
      </c>
      <c r="BU1213">
        <f t="shared" si="3104"/>
        <v>0</v>
      </c>
      <c r="BV1213">
        <f t="shared" si="3104"/>
        <v>0</v>
      </c>
      <c r="BW1213">
        <f t="shared" si="3104"/>
        <v>0</v>
      </c>
      <c r="BX1213">
        <f t="shared" si="3104"/>
        <v>0</v>
      </c>
      <c r="BY1213">
        <f t="shared" si="3104"/>
        <v>0</v>
      </c>
      <c r="BZ1213">
        <f t="shared" ref="BZ1213:CI1218" si="3105">IF($C1213&lt;&gt;"",IF(N1213&gt;0,1,0),0)</f>
        <v>0</v>
      </c>
      <c r="CA1213">
        <f t="shared" si="3105"/>
        <v>0</v>
      </c>
      <c r="CB1213">
        <f t="shared" si="3105"/>
        <v>0</v>
      </c>
      <c r="CC1213">
        <f t="shared" si="3105"/>
        <v>0</v>
      </c>
      <c r="CD1213">
        <f t="shared" si="3105"/>
        <v>0</v>
      </c>
      <c r="CE1213">
        <f t="shared" si="3105"/>
        <v>0</v>
      </c>
      <c r="CF1213">
        <f t="shared" si="3105"/>
        <v>0</v>
      </c>
      <c r="CG1213">
        <f t="shared" si="3105"/>
        <v>0</v>
      </c>
      <c r="CH1213">
        <f t="shared" si="3105"/>
        <v>0</v>
      </c>
      <c r="CI1213">
        <f t="shared" si="3105"/>
        <v>0</v>
      </c>
      <c r="CJ1213">
        <f t="shared" ref="CJ1213:CS1218" si="3106">IF($C1213&lt;&gt;"",IF(X1213&gt;0,1,0),0)</f>
        <v>0</v>
      </c>
      <c r="CK1213">
        <f t="shared" si="3106"/>
        <v>0</v>
      </c>
      <c r="CL1213">
        <f t="shared" si="3106"/>
        <v>0</v>
      </c>
      <c r="CM1213">
        <f t="shared" si="3106"/>
        <v>0</v>
      </c>
      <c r="CN1213">
        <f t="shared" si="3106"/>
        <v>0</v>
      </c>
      <c r="CO1213">
        <f t="shared" si="3106"/>
        <v>0</v>
      </c>
      <c r="CP1213">
        <f t="shared" si="3106"/>
        <v>0</v>
      </c>
      <c r="CQ1213">
        <f t="shared" si="3106"/>
        <v>0</v>
      </c>
      <c r="CR1213">
        <f t="shared" si="3106"/>
        <v>0</v>
      </c>
      <c r="CS1213">
        <f t="shared" si="3106"/>
        <v>0</v>
      </c>
      <c r="CT1213">
        <f t="shared" ref="CT1213:DC1218" si="3107">IF($C1213&lt;&gt;"",IF(AH1213&gt;0,1,0),0)</f>
        <v>0</v>
      </c>
      <c r="CU1213">
        <f t="shared" si="3107"/>
        <v>0</v>
      </c>
      <c r="CV1213">
        <f t="shared" si="3107"/>
        <v>0</v>
      </c>
      <c r="CW1213">
        <f t="shared" si="3107"/>
        <v>0</v>
      </c>
      <c r="CX1213">
        <f t="shared" si="3107"/>
        <v>0</v>
      </c>
      <c r="CY1213">
        <f t="shared" si="3107"/>
        <v>0</v>
      </c>
      <c r="CZ1213">
        <f t="shared" si="3107"/>
        <v>0</v>
      </c>
      <c r="DA1213">
        <f t="shared" si="3107"/>
        <v>0</v>
      </c>
      <c r="DB1213">
        <f t="shared" si="3107"/>
        <v>0</v>
      </c>
      <c r="DC1213">
        <f t="shared" si="3107"/>
        <v>0</v>
      </c>
      <c r="DD1213">
        <f t="shared" ref="DD1213:DM1218" si="3108">IF($C1213&lt;&gt;"",IF(AR1213&gt;0,1,0),0)</f>
        <v>0</v>
      </c>
      <c r="DE1213">
        <f t="shared" si="3108"/>
        <v>0</v>
      </c>
      <c r="DF1213">
        <f t="shared" si="3108"/>
        <v>0</v>
      </c>
      <c r="DG1213">
        <f t="shared" si="3108"/>
        <v>0</v>
      </c>
      <c r="DH1213">
        <f t="shared" si="3108"/>
        <v>0</v>
      </c>
      <c r="DI1213">
        <f t="shared" si="3108"/>
        <v>0</v>
      </c>
      <c r="DJ1213">
        <f t="shared" si="3108"/>
        <v>0</v>
      </c>
      <c r="DK1213">
        <f t="shared" si="3108"/>
        <v>0</v>
      </c>
      <c r="DL1213">
        <f t="shared" si="3108"/>
        <v>0</v>
      </c>
      <c r="DM1213">
        <f t="shared" si="3108"/>
        <v>0</v>
      </c>
      <c r="DN1213">
        <f t="shared" ref="DN1213:DW1218" si="3109">IF($C1213&lt;&gt;"",IF(BB1213&gt;0,1,0),0)</f>
        <v>0</v>
      </c>
      <c r="DO1213">
        <f t="shared" si="3109"/>
        <v>0</v>
      </c>
      <c r="DP1213">
        <f t="shared" si="3109"/>
        <v>0</v>
      </c>
      <c r="DQ1213">
        <f t="shared" si="3109"/>
        <v>0</v>
      </c>
      <c r="DR1213">
        <f t="shared" si="3109"/>
        <v>0</v>
      </c>
      <c r="DS1213">
        <f t="shared" si="3109"/>
        <v>0</v>
      </c>
      <c r="DT1213">
        <f t="shared" si="3109"/>
        <v>0</v>
      </c>
      <c r="DU1213">
        <f t="shared" si="3109"/>
        <v>0</v>
      </c>
      <c r="DV1213">
        <f t="shared" si="3109"/>
        <v>0</v>
      </c>
      <c r="DW1213">
        <f t="shared" si="3109"/>
        <v>0</v>
      </c>
      <c r="DX1213">
        <f t="shared" ref="DX1213:DZ1218" si="3110">IF($C1213&lt;&gt;"",IF(BL1212&gt;0,1,0),0)</f>
        <v>0</v>
      </c>
      <c r="DY1213">
        <f t="shared" si="3110"/>
        <v>0</v>
      </c>
      <c r="DZ1213">
        <f t="shared" si="3110"/>
        <v>0</v>
      </c>
    </row>
    <row r="1214" spans="1:130" ht="15.75">
      <c r="A1214" s="106"/>
      <c r="B1214" s="19" t="s">
        <v>2</v>
      </c>
      <c r="C1214" s="101"/>
      <c r="D1214" s="34">
        <v>0</v>
      </c>
      <c r="E1214" s="34">
        <v>0</v>
      </c>
      <c r="F1214" s="34">
        <v>0</v>
      </c>
      <c r="G1214" s="34">
        <v>0</v>
      </c>
      <c r="H1214" s="34">
        <v>0</v>
      </c>
      <c r="I1214" s="34">
        <v>0</v>
      </c>
      <c r="J1214" s="34">
        <v>0</v>
      </c>
      <c r="K1214" s="34">
        <v>0</v>
      </c>
      <c r="L1214" s="34">
        <v>0</v>
      </c>
      <c r="M1214" s="34">
        <v>0</v>
      </c>
      <c r="N1214" s="34">
        <v>0</v>
      </c>
      <c r="O1214" s="34">
        <v>0</v>
      </c>
      <c r="P1214" s="34">
        <v>0</v>
      </c>
      <c r="Q1214" s="34">
        <v>0</v>
      </c>
      <c r="R1214" s="34">
        <v>0</v>
      </c>
      <c r="S1214" s="34">
        <v>0</v>
      </c>
      <c r="T1214" s="34">
        <v>0</v>
      </c>
      <c r="U1214" s="34">
        <v>0</v>
      </c>
      <c r="V1214" s="34">
        <v>0</v>
      </c>
      <c r="W1214" s="34">
        <v>0</v>
      </c>
      <c r="X1214" s="34">
        <v>0</v>
      </c>
      <c r="Y1214" s="34">
        <v>0</v>
      </c>
      <c r="Z1214" s="34">
        <v>0</v>
      </c>
      <c r="AA1214" s="34">
        <v>0</v>
      </c>
      <c r="AB1214" s="34">
        <v>787</v>
      </c>
      <c r="AC1214" s="34">
        <v>1097</v>
      </c>
      <c r="AD1214" s="34">
        <v>762</v>
      </c>
      <c r="AE1214" s="34">
        <v>0</v>
      </c>
      <c r="AF1214" s="34">
        <v>952</v>
      </c>
      <c r="AG1214" s="41" t="s">
        <v>16</v>
      </c>
      <c r="AH1214" s="18">
        <v>640</v>
      </c>
      <c r="AI1214" s="41" t="s">
        <v>16</v>
      </c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8"/>
      <c r="BF1214" s="9"/>
      <c r="BG1214" s="22"/>
      <c r="BH1214" s="2"/>
      <c r="BI1214" s="2"/>
      <c r="BJ1214" s="2"/>
      <c r="BK1214" s="2"/>
      <c r="BL1214" s="2"/>
      <c r="BM1214" s="2"/>
      <c r="BN1214" s="2"/>
      <c r="BO1214" s="103"/>
      <c r="BP1214">
        <f t="shared" si="3104"/>
        <v>0</v>
      </c>
      <c r="BQ1214">
        <f t="shared" si="3104"/>
        <v>0</v>
      </c>
      <c r="BR1214">
        <f t="shared" si="3104"/>
        <v>0</v>
      </c>
      <c r="BS1214">
        <f t="shared" si="3104"/>
        <v>0</v>
      </c>
      <c r="BT1214">
        <f t="shared" si="3104"/>
        <v>0</v>
      </c>
      <c r="BU1214">
        <f t="shared" si="3104"/>
        <v>0</v>
      </c>
      <c r="BV1214">
        <f t="shared" si="3104"/>
        <v>0</v>
      </c>
      <c r="BW1214">
        <f t="shared" si="3104"/>
        <v>0</v>
      </c>
      <c r="BX1214">
        <f t="shared" si="3104"/>
        <v>0</v>
      </c>
      <c r="BY1214">
        <f t="shared" si="3104"/>
        <v>0</v>
      </c>
      <c r="BZ1214">
        <f t="shared" si="3105"/>
        <v>0</v>
      </c>
      <c r="CA1214">
        <f t="shared" si="3105"/>
        <v>0</v>
      </c>
      <c r="CB1214">
        <f t="shared" si="3105"/>
        <v>0</v>
      </c>
      <c r="CC1214">
        <f t="shared" si="3105"/>
        <v>0</v>
      </c>
      <c r="CD1214">
        <f t="shared" si="3105"/>
        <v>0</v>
      </c>
      <c r="CE1214">
        <f t="shared" si="3105"/>
        <v>0</v>
      </c>
      <c r="CF1214">
        <f t="shared" si="3105"/>
        <v>0</v>
      </c>
      <c r="CG1214">
        <f t="shared" si="3105"/>
        <v>0</v>
      </c>
      <c r="CH1214">
        <f t="shared" si="3105"/>
        <v>0</v>
      </c>
      <c r="CI1214">
        <f t="shared" si="3105"/>
        <v>0</v>
      </c>
      <c r="CJ1214">
        <f t="shared" si="3106"/>
        <v>0</v>
      </c>
      <c r="CK1214">
        <f t="shared" si="3106"/>
        <v>0</v>
      </c>
      <c r="CL1214">
        <f t="shared" si="3106"/>
        <v>0</v>
      </c>
      <c r="CM1214">
        <f t="shared" si="3106"/>
        <v>0</v>
      </c>
      <c r="CN1214">
        <f t="shared" si="3106"/>
        <v>0</v>
      </c>
      <c r="CO1214">
        <f t="shared" si="3106"/>
        <v>0</v>
      </c>
      <c r="CP1214">
        <f t="shared" si="3106"/>
        <v>0</v>
      </c>
      <c r="CQ1214">
        <f t="shared" si="3106"/>
        <v>0</v>
      </c>
      <c r="CR1214">
        <f t="shared" si="3106"/>
        <v>0</v>
      </c>
      <c r="CS1214">
        <f t="shared" si="3106"/>
        <v>0</v>
      </c>
      <c r="CT1214">
        <f t="shared" si="3107"/>
        <v>0</v>
      </c>
      <c r="CU1214">
        <f t="shared" si="3107"/>
        <v>0</v>
      </c>
      <c r="CV1214">
        <f t="shared" si="3107"/>
        <v>0</v>
      </c>
      <c r="CW1214">
        <f t="shared" si="3107"/>
        <v>0</v>
      </c>
      <c r="CX1214">
        <f t="shared" si="3107"/>
        <v>0</v>
      </c>
      <c r="CY1214">
        <f t="shared" si="3107"/>
        <v>0</v>
      </c>
      <c r="CZ1214">
        <f t="shared" si="3107"/>
        <v>0</v>
      </c>
      <c r="DA1214">
        <f t="shared" si="3107"/>
        <v>0</v>
      </c>
      <c r="DB1214">
        <f t="shared" si="3107"/>
        <v>0</v>
      </c>
      <c r="DC1214">
        <f t="shared" si="3107"/>
        <v>0</v>
      </c>
      <c r="DD1214">
        <f t="shared" si="3108"/>
        <v>0</v>
      </c>
      <c r="DE1214">
        <f t="shared" si="3108"/>
        <v>0</v>
      </c>
      <c r="DF1214">
        <f t="shared" si="3108"/>
        <v>0</v>
      </c>
      <c r="DG1214">
        <f t="shared" si="3108"/>
        <v>0</v>
      </c>
      <c r="DH1214">
        <f t="shared" si="3108"/>
        <v>0</v>
      </c>
      <c r="DI1214">
        <f t="shared" si="3108"/>
        <v>0</v>
      </c>
      <c r="DJ1214">
        <f t="shared" si="3108"/>
        <v>0</v>
      </c>
      <c r="DK1214">
        <f t="shared" si="3108"/>
        <v>0</v>
      </c>
      <c r="DL1214">
        <f t="shared" si="3108"/>
        <v>0</v>
      </c>
      <c r="DM1214">
        <f t="shared" si="3108"/>
        <v>0</v>
      </c>
      <c r="DN1214">
        <f t="shared" si="3109"/>
        <v>0</v>
      </c>
      <c r="DO1214">
        <f t="shared" si="3109"/>
        <v>0</v>
      </c>
      <c r="DP1214">
        <f t="shared" si="3109"/>
        <v>0</v>
      </c>
      <c r="DQ1214">
        <f t="shared" si="3109"/>
        <v>0</v>
      </c>
      <c r="DR1214">
        <f t="shared" si="3109"/>
        <v>0</v>
      </c>
      <c r="DS1214">
        <f t="shared" si="3109"/>
        <v>0</v>
      </c>
      <c r="DT1214">
        <f t="shared" si="3109"/>
        <v>0</v>
      </c>
      <c r="DU1214">
        <f t="shared" si="3109"/>
        <v>0</v>
      </c>
      <c r="DV1214">
        <f t="shared" si="3109"/>
        <v>0</v>
      </c>
      <c r="DW1214">
        <f t="shared" si="3109"/>
        <v>0</v>
      </c>
      <c r="DX1214">
        <f t="shared" si="3110"/>
        <v>0</v>
      </c>
      <c r="DY1214">
        <f t="shared" si="3110"/>
        <v>0</v>
      </c>
      <c r="DZ1214">
        <f t="shared" si="3110"/>
        <v>0</v>
      </c>
    </row>
    <row r="1215" spans="1:130" ht="15.75">
      <c r="A1215" s="106"/>
      <c r="B1215" s="19" t="s">
        <v>3</v>
      </c>
      <c r="C1215" s="101"/>
      <c r="D1215" s="34">
        <v>0</v>
      </c>
      <c r="E1215" s="34">
        <v>0</v>
      </c>
      <c r="F1215" s="34">
        <v>0</v>
      </c>
      <c r="G1215" s="34">
        <v>0</v>
      </c>
      <c r="H1215" s="34">
        <v>0</v>
      </c>
      <c r="I1215" s="34">
        <f>288.6+30</f>
        <v>318.60000000000002</v>
      </c>
      <c r="J1215" s="34">
        <v>11.6</v>
      </c>
      <c r="K1215" s="34">
        <v>0</v>
      </c>
      <c r="L1215" s="34">
        <v>15.9</v>
      </c>
      <c r="M1215" s="34">
        <v>0</v>
      </c>
      <c r="N1215" s="34">
        <v>0</v>
      </c>
      <c r="O1215" s="34">
        <v>0</v>
      </c>
      <c r="P1215" s="34">
        <v>0</v>
      </c>
      <c r="Q1215" s="34">
        <v>0</v>
      </c>
      <c r="R1215" s="34">
        <v>0</v>
      </c>
      <c r="S1215" s="34">
        <v>0</v>
      </c>
      <c r="T1215" s="34">
        <v>0</v>
      </c>
      <c r="U1215" s="34">
        <v>0</v>
      </c>
      <c r="V1215" s="34">
        <v>0</v>
      </c>
      <c r="W1215" s="34">
        <v>0</v>
      </c>
      <c r="X1215" s="34">
        <v>0</v>
      </c>
      <c r="Y1215" s="34">
        <v>0</v>
      </c>
      <c r="Z1215" s="34">
        <v>1.7</v>
      </c>
      <c r="AA1215" s="34">
        <v>1.3</v>
      </c>
      <c r="AB1215" s="34">
        <v>16.899999999999999</v>
      </c>
      <c r="AC1215" s="34">
        <v>0</v>
      </c>
      <c r="AD1215" s="34">
        <v>0</v>
      </c>
      <c r="AE1215" s="34">
        <v>0</v>
      </c>
      <c r="AF1215" s="34">
        <v>2.5</v>
      </c>
      <c r="AG1215" s="34">
        <v>6.7</v>
      </c>
      <c r="AH1215" s="34">
        <v>298.39999999999998</v>
      </c>
      <c r="AI1215" s="34">
        <v>629</v>
      </c>
      <c r="AJ1215" s="34"/>
      <c r="AK1215" s="34"/>
      <c r="AL1215" s="34"/>
      <c r="AM1215" s="34"/>
      <c r="AN1215" s="34"/>
      <c r="AO1215" s="34"/>
      <c r="AP1215" s="34"/>
      <c r="AQ1215" s="34"/>
      <c r="AR1215" s="34"/>
      <c r="AS1215" s="34"/>
      <c r="AT1215" s="34"/>
      <c r="AU1215" s="34"/>
      <c r="AV1215" s="34"/>
      <c r="AW1215" s="34"/>
      <c r="AX1215" s="34"/>
      <c r="AY1215" s="34"/>
      <c r="AZ1215" s="34"/>
      <c r="BA1215" s="34"/>
      <c r="BB1215" s="34"/>
      <c r="BC1215" s="34"/>
      <c r="BD1215" s="34"/>
      <c r="BE1215" s="43"/>
      <c r="BF1215" s="9"/>
      <c r="BG1215" s="22"/>
      <c r="BH1215" s="2"/>
      <c r="BI1215" s="2"/>
      <c r="BJ1215" s="2"/>
      <c r="BK1215" s="2"/>
      <c r="BL1215" s="2"/>
      <c r="BM1215" s="2"/>
      <c r="BN1215" s="2"/>
      <c r="BO1215" s="103"/>
      <c r="BP1215">
        <f t="shared" si="3104"/>
        <v>0</v>
      </c>
      <c r="BQ1215">
        <f t="shared" si="3104"/>
        <v>0</v>
      </c>
      <c r="BR1215">
        <f t="shared" si="3104"/>
        <v>0</v>
      </c>
      <c r="BS1215">
        <f t="shared" si="3104"/>
        <v>0</v>
      </c>
      <c r="BT1215">
        <f t="shared" si="3104"/>
        <v>0</v>
      </c>
      <c r="BU1215">
        <f t="shared" si="3104"/>
        <v>0</v>
      </c>
      <c r="BV1215">
        <f t="shared" si="3104"/>
        <v>0</v>
      </c>
      <c r="BW1215">
        <f t="shared" si="3104"/>
        <v>0</v>
      </c>
      <c r="BX1215">
        <f t="shared" si="3104"/>
        <v>0</v>
      </c>
      <c r="BY1215">
        <f t="shared" si="3104"/>
        <v>0</v>
      </c>
      <c r="BZ1215">
        <f t="shared" si="3105"/>
        <v>0</v>
      </c>
      <c r="CA1215">
        <f t="shared" si="3105"/>
        <v>0</v>
      </c>
      <c r="CB1215">
        <f t="shared" si="3105"/>
        <v>0</v>
      </c>
      <c r="CC1215">
        <f t="shared" si="3105"/>
        <v>0</v>
      </c>
      <c r="CD1215">
        <f t="shared" si="3105"/>
        <v>0</v>
      </c>
      <c r="CE1215">
        <f t="shared" si="3105"/>
        <v>0</v>
      </c>
      <c r="CF1215">
        <f t="shared" si="3105"/>
        <v>0</v>
      </c>
      <c r="CG1215">
        <f t="shared" si="3105"/>
        <v>0</v>
      </c>
      <c r="CH1215">
        <f t="shared" si="3105"/>
        <v>0</v>
      </c>
      <c r="CI1215">
        <f t="shared" si="3105"/>
        <v>0</v>
      </c>
      <c r="CJ1215">
        <f t="shared" si="3106"/>
        <v>0</v>
      </c>
      <c r="CK1215">
        <f t="shared" si="3106"/>
        <v>0</v>
      </c>
      <c r="CL1215">
        <f t="shared" si="3106"/>
        <v>0</v>
      </c>
      <c r="CM1215">
        <f t="shared" si="3106"/>
        <v>0</v>
      </c>
      <c r="CN1215">
        <f t="shared" si="3106"/>
        <v>0</v>
      </c>
      <c r="CO1215">
        <f t="shared" si="3106"/>
        <v>0</v>
      </c>
      <c r="CP1215">
        <f t="shared" si="3106"/>
        <v>0</v>
      </c>
      <c r="CQ1215">
        <f t="shared" si="3106"/>
        <v>0</v>
      </c>
      <c r="CR1215">
        <f t="shared" si="3106"/>
        <v>0</v>
      </c>
      <c r="CS1215">
        <f t="shared" si="3106"/>
        <v>0</v>
      </c>
      <c r="CT1215">
        <f t="shared" si="3107"/>
        <v>0</v>
      </c>
      <c r="CU1215">
        <f t="shared" si="3107"/>
        <v>0</v>
      </c>
      <c r="CV1215">
        <f t="shared" si="3107"/>
        <v>0</v>
      </c>
      <c r="CW1215">
        <f t="shared" si="3107"/>
        <v>0</v>
      </c>
      <c r="CX1215">
        <f t="shared" si="3107"/>
        <v>0</v>
      </c>
      <c r="CY1215">
        <f t="shared" si="3107"/>
        <v>0</v>
      </c>
      <c r="CZ1215">
        <f t="shared" si="3107"/>
        <v>0</v>
      </c>
      <c r="DA1215">
        <f t="shared" si="3107"/>
        <v>0</v>
      </c>
      <c r="DB1215">
        <f t="shared" si="3107"/>
        <v>0</v>
      </c>
      <c r="DC1215">
        <f t="shared" si="3107"/>
        <v>0</v>
      </c>
      <c r="DD1215">
        <f t="shared" si="3108"/>
        <v>0</v>
      </c>
      <c r="DE1215">
        <f t="shared" si="3108"/>
        <v>0</v>
      </c>
      <c r="DF1215">
        <f t="shared" si="3108"/>
        <v>0</v>
      </c>
      <c r="DG1215">
        <f t="shared" si="3108"/>
        <v>0</v>
      </c>
      <c r="DH1215">
        <f t="shared" si="3108"/>
        <v>0</v>
      </c>
      <c r="DI1215">
        <f t="shared" si="3108"/>
        <v>0</v>
      </c>
      <c r="DJ1215">
        <f t="shared" si="3108"/>
        <v>0</v>
      </c>
      <c r="DK1215">
        <f t="shared" si="3108"/>
        <v>0</v>
      </c>
      <c r="DL1215">
        <f t="shared" si="3108"/>
        <v>0</v>
      </c>
      <c r="DM1215">
        <f t="shared" si="3108"/>
        <v>0</v>
      </c>
      <c r="DN1215">
        <f t="shared" si="3109"/>
        <v>0</v>
      </c>
      <c r="DO1215">
        <f t="shared" si="3109"/>
        <v>0</v>
      </c>
      <c r="DP1215">
        <f t="shared" si="3109"/>
        <v>0</v>
      </c>
      <c r="DQ1215">
        <f t="shared" si="3109"/>
        <v>0</v>
      </c>
      <c r="DR1215">
        <f t="shared" si="3109"/>
        <v>0</v>
      </c>
      <c r="DS1215">
        <f t="shared" si="3109"/>
        <v>0</v>
      </c>
      <c r="DT1215">
        <f t="shared" si="3109"/>
        <v>0</v>
      </c>
      <c r="DU1215">
        <f t="shared" si="3109"/>
        <v>0</v>
      </c>
      <c r="DV1215">
        <f t="shared" si="3109"/>
        <v>0</v>
      </c>
      <c r="DW1215">
        <f t="shared" si="3109"/>
        <v>0</v>
      </c>
      <c r="DX1215">
        <f t="shared" si="3110"/>
        <v>0</v>
      </c>
      <c r="DY1215">
        <f t="shared" si="3110"/>
        <v>0</v>
      </c>
      <c r="DZ1215">
        <f t="shared" si="3110"/>
        <v>0</v>
      </c>
    </row>
    <row r="1216" spans="1:130" ht="15.75">
      <c r="A1216" s="106"/>
      <c r="B1216" s="19" t="s">
        <v>18</v>
      </c>
      <c r="C1216" s="101"/>
      <c r="D1216" s="34">
        <v>0</v>
      </c>
      <c r="E1216" s="34">
        <v>0</v>
      </c>
      <c r="F1216" s="34">
        <v>0</v>
      </c>
      <c r="G1216" s="34">
        <v>0</v>
      </c>
      <c r="H1216" s="34">
        <v>0</v>
      </c>
      <c r="I1216" s="34">
        <v>0</v>
      </c>
      <c r="J1216" s="34">
        <v>0</v>
      </c>
      <c r="K1216" s="34">
        <v>0</v>
      </c>
      <c r="L1216" s="34">
        <v>0</v>
      </c>
      <c r="M1216" s="34">
        <v>0</v>
      </c>
      <c r="N1216" s="34">
        <v>0</v>
      </c>
      <c r="O1216" s="34">
        <v>0</v>
      </c>
      <c r="P1216" s="34">
        <v>0</v>
      </c>
      <c r="Q1216" s="34">
        <v>0</v>
      </c>
      <c r="R1216" s="34">
        <v>0</v>
      </c>
      <c r="S1216" s="34">
        <v>0</v>
      </c>
      <c r="T1216" s="34">
        <v>0</v>
      </c>
      <c r="U1216" s="34">
        <v>0</v>
      </c>
      <c r="V1216" s="34">
        <v>0</v>
      </c>
      <c r="W1216" s="34">
        <v>0</v>
      </c>
      <c r="X1216" s="34">
        <v>0</v>
      </c>
      <c r="Y1216" s="34">
        <v>0</v>
      </c>
      <c r="Z1216" s="34">
        <v>0</v>
      </c>
      <c r="AA1216" s="34">
        <v>950</v>
      </c>
      <c r="AB1216" s="34">
        <v>1250</v>
      </c>
      <c r="AC1216" s="34">
        <v>3600</v>
      </c>
      <c r="AD1216" s="34">
        <v>800</v>
      </c>
      <c r="AE1216" s="34">
        <v>800</v>
      </c>
      <c r="AF1216" s="34">
        <v>6895</v>
      </c>
      <c r="AG1216" s="34">
        <v>6760</v>
      </c>
      <c r="AH1216" s="34">
        <v>5391</v>
      </c>
      <c r="AI1216" s="34">
        <v>4710</v>
      </c>
      <c r="AJ1216" s="34"/>
      <c r="AK1216" s="34"/>
      <c r="AL1216" s="34"/>
      <c r="AM1216" s="34"/>
      <c r="AN1216" s="34"/>
      <c r="AO1216" s="34"/>
      <c r="AP1216" s="34"/>
      <c r="AQ1216" s="34"/>
      <c r="AR1216" s="34"/>
      <c r="AS1216" s="34"/>
      <c r="AT1216" s="34"/>
      <c r="AU1216" s="34"/>
      <c r="AV1216" s="34"/>
      <c r="AW1216" s="34"/>
      <c r="AX1216" s="34"/>
      <c r="AY1216" s="34"/>
      <c r="AZ1216" s="34"/>
      <c r="BA1216" s="34"/>
      <c r="BB1216" s="34"/>
      <c r="BC1216" s="34"/>
      <c r="BD1216" s="34"/>
      <c r="BE1216" s="43"/>
      <c r="BF1216" s="34"/>
      <c r="BG1216" s="22"/>
      <c r="BH1216" s="2"/>
      <c r="BI1216" s="2"/>
      <c r="BJ1216" s="2"/>
      <c r="BK1216" s="2"/>
      <c r="BL1216" s="2"/>
      <c r="BM1216" s="2"/>
      <c r="BN1216" s="2"/>
      <c r="BO1216" s="103"/>
      <c r="BP1216">
        <f t="shared" si="3104"/>
        <v>0</v>
      </c>
      <c r="BQ1216">
        <f t="shared" si="3104"/>
        <v>0</v>
      </c>
      <c r="BR1216">
        <f t="shared" si="3104"/>
        <v>0</v>
      </c>
      <c r="BS1216">
        <f t="shared" si="3104"/>
        <v>0</v>
      </c>
      <c r="BT1216">
        <f t="shared" si="3104"/>
        <v>0</v>
      </c>
      <c r="BU1216">
        <f t="shared" si="3104"/>
        <v>0</v>
      </c>
      <c r="BV1216">
        <f t="shared" si="3104"/>
        <v>0</v>
      </c>
      <c r="BW1216">
        <f t="shared" si="3104"/>
        <v>0</v>
      </c>
      <c r="BX1216">
        <f t="shared" si="3104"/>
        <v>0</v>
      </c>
      <c r="BY1216">
        <f t="shared" si="3104"/>
        <v>0</v>
      </c>
      <c r="BZ1216">
        <f t="shared" si="3105"/>
        <v>0</v>
      </c>
      <c r="CA1216">
        <f t="shared" si="3105"/>
        <v>0</v>
      </c>
      <c r="CB1216">
        <f t="shared" si="3105"/>
        <v>0</v>
      </c>
      <c r="CC1216">
        <f t="shared" si="3105"/>
        <v>0</v>
      </c>
      <c r="CD1216">
        <f t="shared" si="3105"/>
        <v>0</v>
      </c>
      <c r="CE1216">
        <f t="shared" si="3105"/>
        <v>0</v>
      </c>
      <c r="CF1216">
        <f t="shared" si="3105"/>
        <v>0</v>
      </c>
      <c r="CG1216">
        <f t="shared" si="3105"/>
        <v>0</v>
      </c>
      <c r="CH1216">
        <f t="shared" si="3105"/>
        <v>0</v>
      </c>
      <c r="CI1216">
        <f t="shared" si="3105"/>
        <v>0</v>
      </c>
      <c r="CJ1216">
        <f t="shared" si="3106"/>
        <v>0</v>
      </c>
      <c r="CK1216">
        <f t="shared" si="3106"/>
        <v>0</v>
      </c>
      <c r="CL1216">
        <f t="shared" si="3106"/>
        <v>0</v>
      </c>
      <c r="CM1216">
        <f t="shared" si="3106"/>
        <v>0</v>
      </c>
      <c r="CN1216">
        <f t="shared" si="3106"/>
        <v>0</v>
      </c>
      <c r="CO1216">
        <f t="shared" si="3106"/>
        <v>0</v>
      </c>
      <c r="CP1216">
        <f t="shared" si="3106"/>
        <v>0</v>
      </c>
      <c r="CQ1216">
        <f t="shared" si="3106"/>
        <v>0</v>
      </c>
      <c r="CR1216">
        <f t="shared" si="3106"/>
        <v>0</v>
      </c>
      <c r="CS1216">
        <f t="shared" si="3106"/>
        <v>0</v>
      </c>
      <c r="CT1216">
        <f t="shared" si="3107"/>
        <v>0</v>
      </c>
      <c r="CU1216">
        <f t="shared" si="3107"/>
        <v>0</v>
      </c>
      <c r="CV1216">
        <f t="shared" si="3107"/>
        <v>0</v>
      </c>
      <c r="CW1216">
        <f t="shared" si="3107"/>
        <v>0</v>
      </c>
      <c r="CX1216">
        <f t="shared" si="3107"/>
        <v>0</v>
      </c>
      <c r="CY1216">
        <f t="shared" si="3107"/>
        <v>0</v>
      </c>
      <c r="CZ1216">
        <f t="shared" si="3107"/>
        <v>0</v>
      </c>
      <c r="DA1216">
        <f t="shared" si="3107"/>
        <v>0</v>
      </c>
      <c r="DB1216">
        <f t="shared" si="3107"/>
        <v>0</v>
      </c>
      <c r="DC1216">
        <f t="shared" si="3107"/>
        <v>0</v>
      </c>
      <c r="DD1216">
        <f t="shared" si="3108"/>
        <v>0</v>
      </c>
      <c r="DE1216">
        <f t="shared" si="3108"/>
        <v>0</v>
      </c>
      <c r="DF1216">
        <f t="shared" si="3108"/>
        <v>0</v>
      </c>
      <c r="DG1216">
        <f t="shared" si="3108"/>
        <v>0</v>
      </c>
      <c r="DH1216">
        <f t="shared" si="3108"/>
        <v>0</v>
      </c>
      <c r="DI1216">
        <f t="shared" si="3108"/>
        <v>0</v>
      </c>
      <c r="DJ1216">
        <f t="shared" si="3108"/>
        <v>0</v>
      </c>
      <c r="DK1216">
        <f t="shared" si="3108"/>
        <v>0</v>
      </c>
      <c r="DL1216">
        <f t="shared" si="3108"/>
        <v>0</v>
      </c>
      <c r="DM1216">
        <f t="shared" si="3108"/>
        <v>0</v>
      </c>
      <c r="DN1216">
        <f t="shared" si="3109"/>
        <v>0</v>
      </c>
      <c r="DO1216">
        <f t="shared" si="3109"/>
        <v>0</v>
      </c>
      <c r="DP1216">
        <f t="shared" si="3109"/>
        <v>0</v>
      </c>
      <c r="DQ1216">
        <f t="shared" si="3109"/>
        <v>0</v>
      </c>
      <c r="DR1216">
        <f t="shared" si="3109"/>
        <v>0</v>
      </c>
      <c r="DS1216">
        <f t="shared" si="3109"/>
        <v>0</v>
      </c>
      <c r="DT1216">
        <f t="shared" si="3109"/>
        <v>0</v>
      </c>
      <c r="DU1216">
        <f t="shared" si="3109"/>
        <v>0</v>
      </c>
      <c r="DV1216">
        <f t="shared" si="3109"/>
        <v>0</v>
      </c>
      <c r="DW1216">
        <f t="shared" si="3109"/>
        <v>0</v>
      </c>
      <c r="DX1216">
        <f t="shared" si="3110"/>
        <v>0</v>
      </c>
      <c r="DY1216">
        <f t="shared" si="3110"/>
        <v>0</v>
      </c>
      <c r="DZ1216">
        <f t="shared" si="3110"/>
        <v>0</v>
      </c>
    </row>
    <row r="1217" spans="1:130" ht="15.75">
      <c r="A1217" s="106"/>
      <c r="B1217" s="55" t="s">
        <v>25</v>
      </c>
      <c r="C1217" s="100"/>
      <c r="D1217" s="34">
        <v>241.31000000000003</v>
      </c>
      <c r="E1217" s="34">
        <v>248.41060000000002</v>
      </c>
      <c r="F1217" s="34">
        <v>255.5112</v>
      </c>
      <c r="G1217" s="34">
        <v>262.61180000000002</v>
      </c>
      <c r="H1217" s="34">
        <v>269.7124</v>
      </c>
      <c r="I1217" s="34">
        <v>276.81300000000005</v>
      </c>
      <c r="J1217" s="34">
        <v>283.91360000000003</v>
      </c>
      <c r="K1217" s="34">
        <v>290.85860000000008</v>
      </c>
      <c r="L1217" s="34">
        <v>0</v>
      </c>
      <c r="M1217" s="34">
        <v>0</v>
      </c>
      <c r="N1217" s="34">
        <v>0</v>
      </c>
      <c r="O1217" s="34">
        <v>0</v>
      </c>
      <c r="P1217" s="34">
        <v>0</v>
      </c>
      <c r="Q1217" s="34">
        <v>0</v>
      </c>
      <c r="R1217" s="34">
        <v>0</v>
      </c>
      <c r="S1217" s="34">
        <v>0</v>
      </c>
      <c r="T1217" s="34">
        <v>0</v>
      </c>
      <c r="U1217" s="34">
        <v>0</v>
      </c>
      <c r="V1217" s="34">
        <v>0</v>
      </c>
      <c r="W1217" s="34">
        <v>0</v>
      </c>
      <c r="X1217" s="34">
        <v>0</v>
      </c>
      <c r="Y1217" s="34">
        <v>0</v>
      </c>
      <c r="Z1217" s="34">
        <v>0</v>
      </c>
      <c r="AA1217" s="34">
        <v>0</v>
      </c>
      <c r="AB1217" s="34">
        <v>0</v>
      </c>
      <c r="AC1217" s="34">
        <v>0</v>
      </c>
      <c r="AD1217" s="34">
        <v>0</v>
      </c>
      <c r="AE1217" s="34">
        <v>0</v>
      </c>
      <c r="AF1217" s="34">
        <v>0</v>
      </c>
      <c r="AG1217" s="34">
        <v>0</v>
      </c>
      <c r="AH1217" s="34">
        <v>0</v>
      </c>
      <c r="AI1217" s="34">
        <v>0</v>
      </c>
      <c r="AJ1217" s="34">
        <v>83</v>
      </c>
      <c r="AK1217" s="34"/>
      <c r="AL1217" s="34"/>
      <c r="AM1217" s="34"/>
      <c r="AN1217" s="34"/>
      <c r="AO1217" s="34"/>
      <c r="AP1217" s="34"/>
      <c r="AQ1217" s="34"/>
      <c r="AR1217" s="34"/>
      <c r="AS1217" s="34"/>
      <c r="AT1217" s="34"/>
      <c r="AU1217" s="34"/>
      <c r="AV1217" s="34"/>
      <c r="AW1217" s="34"/>
      <c r="AX1217" s="34"/>
      <c r="AY1217" s="34"/>
      <c r="AZ1217" s="34"/>
      <c r="BA1217" s="34"/>
      <c r="BB1217" s="34"/>
      <c r="BC1217" s="34"/>
      <c r="BD1217" s="34"/>
      <c r="BE1217" s="43"/>
      <c r="BF1217" s="34"/>
      <c r="BG1217" s="22"/>
      <c r="BH1217" s="2"/>
      <c r="BI1217" s="2"/>
      <c r="BJ1217" s="2"/>
      <c r="BK1217" s="2"/>
      <c r="BL1217" s="2"/>
      <c r="BM1217" s="2"/>
      <c r="BN1217" s="2"/>
      <c r="BO1217" s="103"/>
      <c r="BP1217">
        <f t="shared" si="3104"/>
        <v>0</v>
      </c>
      <c r="BQ1217">
        <f t="shared" si="3104"/>
        <v>0</v>
      </c>
      <c r="BR1217">
        <f t="shared" si="3104"/>
        <v>0</v>
      </c>
      <c r="BS1217">
        <f t="shared" si="3104"/>
        <v>0</v>
      </c>
      <c r="BT1217">
        <f t="shared" si="3104"/>
        <v>0</v>
      </c>
      <c r="BU1217">
        <f t="shared" si="3104"/>
        <v>0</v>
      </c>
      <c r="BV1217">
        <f t="shared" si="3104"/>
        <v>0</v>
      </c>
      <c r="BW1217">
        <f t="shared" si="3104"/>
        <v>0</v>
      </c>
      <c r="BX1217">
        <f t="shared" si="3104"/>
        <v>0</v>
      </c>
      <c r="BY1217">
        <f t="shared" si="3104"/>
        <v>0</v>
      </c>
      <c r="BZ1217">
        <f t="shared" si="3105"/>
        <v>0</v>
      </c>
      <c r="CA1217">
        <f t="shared" si="3105"/>
        <v>0</v>
      </c>
      <c r="CB1217">
        <f t="shared" si="3105"/>
        <v>0</v>
      </c>
      <c r="CC1217">
        <f t="shared" si="3105"/>
        <v>0</v>
      </c>
      <c r="CD1217">
        <f t="shared" si="3105"/>
        <v>0</v>
      </c>
      <c r="CE1217">
        <f t="shared" si="3105"/>
        <v>0</v>
      </c>
      <c r="CF1217">
        <f t="shared" si="3105"/>
        <v>0</v>
      </c>
      <c r="CG1217">
        <f t="shared" si="3105"/>
        <v>0</v>
      </c>
      <c r="CH1217">
        <f t="shared" si="3105"/>
        <v>0</v>
      </c>
      <c r="CI1217">
        <f t="shared" si="3105"/>
        <v>0</v>
      </c>
      <c r="CJ1217">
        <f t="shared" si="3106"/>
        <v>0</v>
      </c>
      <c r="CK1217">
        <f t="shared" si="3106"/>
        <v>0</v>
      </c>
      <c r="CL1217">
        <f t="shared" si="3106"/>
        <v>0</v>
      </c>
      <c r="CM1217">
        <f t="shared" si="3106"/>
        <v>0</v>
      </c>
      <c r="CN1217">
        <f t="shared" si="3106"/>
        <v>0</v>
      </c>
      <c r="CO1217">
        <f t="shared" si="3106"/>
        <v>0</v>
      </c>
      <c r="CP1217">
        <f t="shared" si="3106"/>
        <v>0</v>
      </c>
      <c r="CQ1217">
        <f t="shared" si="3106"/>
        <v>0</v>
      </c>
      <c r="CR1217">
        <f t="shared" si="3106"/>
        <v>0</v>
      </c>
      <c r="CS1217">
        <f t="shared" si="3106"/>
        <v>0</v>
      </c>
      <c r="CT1217">
        <f t="shared" si="3107"/>
        <v>0</v>
      </c>
      <c r="CU1217">
        <f t="shared" si="3107"/>
        <v>0</v>
      </c>
      <c r="CV1217">
        <f t="shared" si="3107"/>
        <v>0</v>
      </c>
      <c r="CW1217">
        <f t="shared" si="3107"/>
        <v>0</v>
      </c>
      <c r="CX1217">
        <f t="shared" si="3107"/>
        <v>0</v>
      </c>
      <c r="CY1217">
        <f t="shared" si="3107"/>
        <v>0</v>
      </c>
      <c r="CZ1217">
        <f t="shared" si="3107"/>
        <v>0</v>
      </c>
      <c r="DA1217">
        <f t="shared" si="3107"/>
        <v>0</v>
      </c>
      <c r="DB1217">
        <f t="shared" si="3107"/>
        <v>0</v>
      </c>
      <c r="DC1217">
        <f t="shared" si="3107"/>
        <v>0</v>
      </c>
      <c r="DD1217">
        <f t="shared" si="3108"/>
        <v>0</v>
      </c>
      <c r="DE1217">
        <f t="shared" si="3108"/>
        <v>0</v>
      </c>
      <c r="DF1217">
        <f t="shared" si="3108"/>
        <v>0</v>
      </c>
      <c r="DG1217">
        <f t="shared" si="3108"/>
        <v>0</v>
      </c>
      <c r="DH1217">
        <f t="shared" si="3108"/>
        <v>0</v>
      </c>
      <c r="DI1217">
        <f t="shared" si="3108"/>
        <v>0</v>
      </c>
      <c r="DJ1217">
        <f t="shared" si="3108"/>
        <v>0</v>
      </c>
      <c r="DK1217">
        <f t="shared" si="3108"/>
        <v>0</v>
      </c>
      <c r="DL1217">
        <f t="shared" si="3108"/>
        <v>0</v>
      </c>
      <c r="DM1217">
        <f t="shared" si="3108"/>
        <v>0</v>
      </c>
      <c r="DN1217">
        <f t="shared" si="3109"/>
        <v>0</v>
      </c>
      <c r="DO1217">
        <f t="shared" si="3109"/>
        <v>0</v>
      </c>
      <c r="DP1217">
        <f t="shared" si="3109"/>
        <v>0</v>
      </c>
      <c r="DQ1217">
        <f t="shared" si="3109"/>
        <v>0</v>
      </c>
      <c r="DR1217">
        <f t="shared" si="3109"/>
        <v>0</v>
      </c>
      <c r="DS1217">
        <f t="shared" si="3109"/>
        <v>0</v>
      </c>
      <c r="DT1217">
        <f t="shared" si="3109"/>
        <v>0</v>
      </c>
      <c r="DU1217">
        <f t="shared" si="3109"/>
        <v>0</v>
      </c>
      <c r="DV1217">
        <f t="shared" si="3109"/>
        <v>0</v>
      </c>
      <c r="DW1217">
        <f t="shared" si="3109"/>
        <v>0</v>
      </c>
      <c r="DX1217">
        <f t="shared" si="3110"/>
        <v>0</v>
      </c>
      <c r="DY1217">
        <f t="shared" si="3110"/>
        <v>0</v>
      </c>
      <c r="DZ1217">
        <f t="shared" si="3110"/>
        <v>0</v>
      </c>
    </row>
    <row r="1218" spans="1:130" ht="15.75">
      <c r="A1218" s="106"/>
      <c r="B1218" s="19" t="s">
        <v>205</v>
      </c>
      <c r="C1218" s="101"/>
      <c r="D1218" s="34">
        <v>0</v>
      </c>
      <c r="E1218" s="34">
        <v>0</v>
      </c>
      <c r="F1218" s="34">
        <v>0</v>
      </c>
      <c r="G1218" s="34">
        <v>0</v>
      </c>
      <c r="H1218" s="34">
        <v>0</v>
      </c>
      <c r="I1218" s="34">
        <v>0</v>
      </c>
      <c r="J1218" s="34">
        <v>0</v>
      </c>
      <c r="K1218" s="34">
        <v>0</v>
      </c>
      <c r="L1218" s="34">
        <v>0</v>
      </c>
      <c r="M1218" s="34">
        <v>0</v>
      </c>
      <c r="N1218" s="34">
        <v>0.7</v>
      </c>
      <c r="O1218" s="34">
        <v>0</v>
      </c>
      <c r="P1218" s="34">
        <v>0</v>
      </c>
      <c r="Q1218" s="34">
        <v>0</v>
      </c>
      <c r="R1218" s="34">
        <v>0</v>
      </c>
      <c r="S1218" s="34">
        <v>0</v>
      </c>
      <c r="T1218" s="34">
        <v>0</v>
      </c>
      <c r="U1218" s="34">
        <v>0</v>
      </c>
      <c r="V1218" s="34">
        <v>0</v>
      </c>
      <c r="W1218" s="34">
        <v>0</v>
      </c>
      <c r="X1218" s="34">
        <v>0</v>
      </c>
      <c r="Y1218" s="34">
        <v>0</v>
      </c>
      <c r="Z1218" s="34">
        <v>0</v>
      </c>
      <c r="AA1218" s="34">
        <v>0</v>
      </c>
      <c r="AB1218" s="34">
        <v>0.1</v>
      </c>
      <c r="AC1218" s="34">
        <v>205.8</v>
      </c>
      <c r="AD1218" s="34">
        <v>74</v>
      </c>
      <c r="AE1218" s="34">
        <v>158.9</v>
      </c>
      <c r="AF1218" s="34">
        <v>0</v>
      </c>
      <c r="AG1218" s="34">
        <v>1.96</v>
      </c>
      <c r="AH1218" s="34">
        <v>0</v>
      </c>
      <c r="AI1218" s="34">
        <v>8.3000000000000007</v>
      </c>
      <c r="AJ1218" s="34">
        <v>0</v>
      </c>
      <c r="AK1218" s="34"/>
      <c r="AL1218" s="34"/>
      <c r="AM1218" s="34"/>
      <c r="AN1218" s="34"/>
      <c r="AO1218" s="34"/>
      <c r="AP1218" s="34"/>
      <c r="AQ1218" s="34"/>
      <c r="AR1218" s="34"/>
      <c r="AS1218" s="34"/>
      <c r="AT1218" s="34"/>
      <c r="AU1218" s="34"/>
      <c r="AV1218" s="34"/>
      <c r="AW1218" s="34"/>
      <c r="AX1218" s="34"/>
      <c r="AY1218" s="34"/>
      <c r="AZ1218" s="34"/>
      <c r="BA1218" s="34"/>
      <c r="BB1218" s="34"/>
      <c r="BC1218" s="34"/>
      <c r="BD1218" s="34"/>
      <c r="BE1218" s="43"/>
      <c r="BF1218" s="34"/>
      <c r="BG1218" s="22"/>
      <c r="BH1218" s="2"/>
      <c r="BI1218" s="2"/>
      <c r="BJ1218" s="2"/>
      <c r="BK1218" s="2"/>
      <c r="BL1218" s="2"/>
      <c r="BM1218" s="2"/>
      <c r="BN1218" s="2"/>
      <c r="BO1218" s="103"/>
      <c r="BP1218">
        <f t="shared" si="3104"/>
        <v>0</v>
      </c>
      <c r="BQ1218">
        <f t="shared" si="3104"/>
        <v>0</v>
      </c>
      <c r="BR1218">
        <f t="shared" si="3104"/>
        <v>0</v>
      </c>
      <c r="BS1218">
        <f t="shared" si="3104"/>
        <v>0</v>
      </c>
      <c r="BT1218">
        <f t="shared" si="3104"/>
        <v>0</v>
      </c>
      <c r="BU1218">
        <f t="shared" si="3104"/>
        <v>0</v>
      </c>
      <c r="BV1218">
        <f t="shared" si="3104"/>
        <v>0</v>
      </c>
      <c r="BW1218">
        <f t="shared" si="3104"/>
        <v>0</v>
      </c>
      <c r="BX1218">
        <f t="shared" si="3104"/>
        <v>0</v>
      </c>
      <c r="BY1218">
        <f t="shared" si="3104"/>
        <v>0</v>
      </c>
      <c r="BZ1218">
        <f t="shared" si="3105"/>
        <v>0</v>
      </c>
      <c r="CA1218">
        <f t="shared" si="3105"/>
        <v>0</v>
      </c>
      <c r="CB1218">
        <f t="shared" si="3105"/>
        <v>0</v>
      </c>
      <c r="CC1218">
        <f t="shared" si="3105"/>
        <v>0</v>
      </c>
      <c r="CD1218">
        <f t="shared" si="3105"/>
        <v>0</v>
      </c>
      <c r="CE1218">
        <f t="shared" si="3105"/>
        <v>0</v>
      </c>
      <c r="CF1218">
        <f t="shared" si="3105"/>
        <v>0</v>
      </c>
      <c r="CG1218">
        <f t="shared" si="3105"/>
        <v>0</v>
      </c>
      <c r="CH1218">
        <f t="shared" si="3105"/>
        <v>0</v>
      </c>
      <c r="CI1218">
        <f t="shared" si="3105"/>
        <v>0</v>
      </c>
      <c r="CJ1218">
        <f t="shared" si="3106"/>
        <v>0</v>
      </c>
      <c r="CK1218">
        <f t="shared" si="3106"/>
        <v>0</v>
      </c>
      <c r="CL1218">
        <f t="shared" si="3106"/>
        <v>0</v>
      </c>
      <c r="CM1218">
        <f t="shared" si="3106"/>
        <v>0</v>
      </c>
      <c r="CN1218">
        <f t="shared" si="3106"/>
        <v>0</v>
      </c>
      <c r="CO1218">
        <f t="shared" si="3106"/>
        <v>0</v>
      </c>
      <c r="CP1218">
        <f t="shared" si="3106"/>
        <v>0</v>
      </c>
      <c r="CQ1218">
        <f t="shared" si="3106"/>
        <v>0</v>
      </c>
      <c r="CR1218">
        <f t="shared" si="3106"/>
        <v>0</v>
      </c>
      <c r="CS1218">
        <f t="shared" si="3106"/>
        <v>0</v>
      </c>
      <c r="CT1218">
        <f t="shared" si="3107"/>
        <v>0</v>
      </c>
      <c r="CU1218">
        <f t="shared" si="3107"/>
        <v>0</v>
      </c>
      <c r="CV1218">
        <f t="shared" si="3107"/>
        <v>0</v>
      </c>
      <c r="CW1218">
        <f t="shared" si="3107"/>
        <v>0</v>
      </c>
      <c r="CX1218">
        <f t="shared" si="3107"/>
        <v>0</v>
      </c>
      <c r="CY1218">
        <f t="shared" si="3107"/>
        <v>0</v>
      </c>
      <c r="CZ1218">
        <f t="shared" si="3107"/>
        <v>0</v>
      </c>
      <c r="DA1218">
        <f t="shared" si="3107"/>
        <v>0</v>
      </c>
      <c r="DB1218">
        <f t="shared" si="3107"/>
        <v>0</v>
      </c>
      <c r="DC1218">
        <f t="shared" si="3107"/>
        <v>0</v>
      </c>
      <c r="DD1218">
        <f t="shared" si="3108"/>
        <v>0</v>
      </c>
      <c r="DE1218">
        <f t="shared" si="3108"/>
        <v>0</v>
      </c>
      <c r="DF1218">
        <f t="shared" si="3108"/>
        <v>0</v>
      </c>
      <c r="DG1218">
        <f t="shared" si="3108"/>
        <v>0</v>
      </c>
      <c r="DH1218">
        <f t="shared" si="3108"/>
        <v>0</v>
      </c>
      <c r="DI1218">
        <f t="shared" si="3108"/>
        <v>0</v>
      </c>
      <c r="DJ1218">
        <f t="shared" si="3108"/>
        <v>0</v>
      </c>
      <c r="DK1218">
        <f t="shared" si="3108"/>
        <v>0</v>
      </c>
      <c r="DL1218">
        <f t="shared" si="3108"/>
        <v>0</v>
      </c>
      <c r="DM1218">
        <f t="shared" si="3108"/>
        <v>0</v>
      </c>
      <c r="DN1218">
        <f t="shared" si="3109"/>
        <v>0</v>
      </c>
      <c r="DO1218">
        <f t="shared" si="3109"/>
        <v>0</v>
      </c>
      <c r="DP1218">
        <f t="shared" si="3109"/>
        <v>0</v>
      </c>
      <c r="DQ1218">
        <f t="shared" si="3109"/>
        <v>0</v>
      </c>
      <c r="DR1218">
        <f t="shared" si="3109"/>
        <v>0</v>
      </c>
      <c r="DS1218">
        <f t="shared" si="3109"/>
        <v>0</v>
      </c>
      <c r="DT1218">
        <f t="shared" si="3109"/>
        <v>0</v>
      </c>
      <c r="DU1218">
        <f t="shared" si="3109"/>
        <v>0</v>
      </c>
      <c r="DV1218">
        <f t="shared" si="3109"/>
        <v>0</v>
      </c>
      <c r="DW1218">
        <f t="shared" si="3109"/>
        <v>0</v>
      </c>
      <c r="DX1218">
        <f t="shared" si="3110"/>
        <v>0</v>
      </c>
      <c r="DY1218">
        <f t="shared" si="3110"/>
        <v>0</v>
      </c>
      <c r="DZ1218">
        <f t="shared" si="3110"/>
        <v>0</v>
      </c>
    </row>
    <row r="1219" spans="1:130" ht="15.75">
      <c r="A1219" s="106" t="str">
        <f>IF(LEFT(B1221,1)&lt;&gt;"",IF(LEFT(B1221,1)&lt;&gt;" ",COUNT($A$66:A1218)+1,""),"")</f>
        <v/>
      </c>
      <c r="B1219" s="37"/>
      <c r="C1219" s="101"/>
      <c r="D1219" s="36"/>
      <c r="E1219" s="36"/>
      <c r="F1219" s="36"/>
      <c r="G1219" s="36"/>
      <c r="H1219" s="36"/>
      <c r="I1219" s="36"/>
      <c r="J1219" s="36"/>
      <c r="K1219" s="36"/>
      <c r="L1219" s="36"/>
      <c r="M1219" s="36"/>
      <c r="N1219" s="36"/>
      <c r="O1219" s="36"/>
      <c r="P1219" s="36"/>
      <c r="Q1219" s="36"/>
      <c r="R1219" s="36"/>
      <c r="S1219" s="36"/>
      <c r="T1219" s="36"/>
      <c r="U1219" s="36"/>
      <c r="V1219" s="36"/>
      <c r="W1219" s="36"/>
      <c r="X1219" s="36"/>
      <c r="Y1219" s="36"/>
      <c r="Z1219" s="36"/>
      <c r="AA1219" s="36"/>
      <c r="AB1219" s="36"/>
      <c r="AC1219" s="36"/>
      <c r="AD1219" s="36"/>
      <c r="AE1219" s="36"/>
      <c r="AF1219" s="36"/>
      <c r="AG1219" s="36"/>
      <c r="AH1219" s="36"/>
      <c r="AI1219" s="36"/>
      <c r="AJ1219" s="36"/>
      <c r="AK1219" s="36"/>
      <c r="AL1219" s="36"/>
      <c r="AM1219" s="36"/>
      <c r="AN1219" s="36"/>
      <c r="AO1219" s="36"/>
      <c r="AP1219" s="36"/>
      <c r="AQ1219" s="36"/>
      <c r="AR1219" s="36"/>
      <c r="AS1219" s="36"/>
      <c r="AT1219" s="36"/>
      <c r="AU1219" s="36"/>
      <c r="AV1219" s="36"/>
      <c r="AW1219" s="36"/>
      <c r="AX1219" s="36"/>
      <c r="AY1219" s="36"/>
      <c r="AZ1219" s="36"/>
      <c r="BA1219" s="36"/>
      <c r="BB1219" s="36"/>
      <c r="BC1219" s="36"/>
      <c r="BD1219" s="36"/>
      <c r="BE1219" s="76"/>
      <c r="BF1219" s="34"/>
      <c r="BG1219" s="22"/>
      <c r="BH1219" s="2"/>
      <c r="BI1219" s="2"/>
      <c r="BJ1219" s="2"/>
      <c r="BK1219" s="2"/>
      <c r="BL1219" s="22"/>
      <c r="BM1219" s="2"/>
      <c r="BN1219" s="2"/>
      <c r="BO1219" s="103"/>
    </row>
    <row r="1220" spans="1:130">
      <c r="A1220" s="105">
        <f>IF(LEFT(B1220,1)&lt;&gt;"",IF(LEFT(B1220,1)&lt;&gt;" ",COUNT($A$66:A1219)+1,""),"")</f>
        <v>160</v>
      </c>
      <c r="B1220" s="54" t="s">
        <v>160</v>
      </c>
      <c r="C1220" s="100">
        <v>3</v>
      </c>
      <c r="D1220" s="9">
        <f t="shared" ref="D1220:AI1220" si="3111">SUM(D1221:D1229)</f>
        <v>0</v>
      </c>
      <c r="E1220" s="9">
        <f t="shared" si="3111"/>
        <v>0</v>
      </c>
      <c r="F1220" s="9">
        <f t="shared" si="3111"/>
        <v>0</v>
      </c>
      <c r="G1220" s="9">
        <f t="shared" si="3111"/>
        <v>0</v>
      </c>
      <c r="H1220" s="9">
        <f t="shared" si="3111"/>
        <v>0</v>
      </c>
      <c r="I1220" s="9">
        <f t="shared" si="3111"/>
        <v>0</v>
      </c>
      <c r="J1220" s="9">
        <f t="shared" si="3111"/>
        <v>0</v>
      </c>
      <c r="K1220" s="9">
        <f t="shared" si="3111"/>
        <v>0</v>
      </c>
      <c r="L1220" s="9">
        <f t="shared" si="3111"/>
        <v>0</v>
      </c>
      <c r="M1220" s="9">
        <f t="shared" si="3111"/>
        <v>0</v>
      </c>
      <c r="N1220" s="9">
        <f t="shared" si="3111"/>
        <v>0</v>
      </c>
      <c r="O1220" s="9">
        <f t="shared" si="3111"/>
        <v>0</v>
      </c>
      <c r="P1220" s="9">
        <f t="shared" si="3111"/>
        <v>0</v>
      </c>
      <c r="Q1220" s="9">
        <f t="shared" si="3111"/>
        <v>0</v>
      </c>
      <c r="R1220" s="9">
        <f t="shared" si="3111"/>
        <v>0</v>
      </c>
      <c r="S1220" s="9">
        <f t="shared" si="3111"/>
        <v>1.845432</v>
      </c>
      <c r="T1220" s="9">
        <f t="shared" si="3111"/>
        <v>1.9986176000000002</v>
      </c>
      <c r="U1220" s="9">
        <f t="shared" si="3111"/>
        <v>3.3608194999999998</v>
      </c>
      <c r="V1220" s="9">
        <f t="shared" si="3111"/>
        <v>15.3235604</v>
      </c>
      <c r="W1220" s="9">
        <f t="shared" si="3111"/>
        <v>38.376974500000003</v>
      </c>
      <c r="X1220" s="9">
        <f t="shared" si="3111"/>
        <v>39.2794867</v>
      </c>
      <c r="Y1220" s="9">
        <f t="shared" si="3111"/>
        <v>75.446144200000006</v>
      </c>
      <c r="Z1220" s="9">
        <f t="shared" si="3111"/>
        <v>233.2320325</v>
      </c>
      <c r="AA1220" s="9">
        <f t="shared" si="3111"/>
        <v>503.95546450000001</v>
      </c>
      <c r="AB1220" s="9">
        <f t="shared" si="3111"/>
        <v>382.01879150000002</v>
      </c>
      <c r="AC1220" s="9">
        <f t="shared" si="3111"/>
        <v>1484.567541276474</v>
      </c>
      <c r="AD1220" s="9">
        <f t="shared" si="3111"/>
        <v>1771.4314042089563</v>
      </c>
      <c r="AE1220" s="9">
        <f t="shared" si="3111"/>
        <v>2410.1176269265297</v>
      </c>
      <c r="AF1220" s="9">
        <f t="shared" si="3111"/>
        <v>3077.3591417218599</v>
      </c>
      <c r="AG1220" s="9">
        <f t="shared" si="3111"/>
        <v>3803.34999017579</v>
      </c>
      <c r="AH1220" s="9">
        <f t="shared" si="3111"/>
        <v>5014.5956415726005</v>
      </c>
      <c r="AI1220" s="9">
        <f t="shared" si="3111"/>
        <v>4025.5325850612353</v>
      </c>
      <c r="AJ1220" s="9">
        <f t="shared" ref="AJ1220:BK1220" si="3112">SUM(AJ1221:AJ1229)</f>
        <v>4224.9307720238548</v>
      </c>
      <c r="AK1220" s="9">
        <f t="shared" si="3112"/>
        <v>4245.6094698561556</v>
      </c>
      <c r="AL1220" s="9">
        <f t="shared" si="3112"/>
        <v>4257.208121313598</v>
      </c>
      <c r="AM1220" s="9">
        <f t="shared" si="3112"/>
        <v>3048.498319087103</v>
      </c>
      <c r="AN1220" s="9">
        <f t="shared" si="3112"/>
        <v>1100.5523582999999</v>
      </c>
      <c r="AO1220" s="9">
        <f t="shared" si="3112"/>
        <v>1012.0317289999999</v>
      </c>
      <c r="AP1220" s="9">
        <f t="shared" si="3112"/>
        <v>968.44775760000005</v>
      </c>
      <c r="AQ1220" s="9">
        <f t="shared" si="3112"/>
        <v>1100.5900882000001</v>
      </c>
      <c r="AR1220" s="9">
        <f t="shared" si="3112"/>
        <v>377.25932109999997</v>
      </c>
      <c r="AS1220" s="9">
        <f t="shared" si="3112"/>
        <v>631.45627420000005</v>
      </c>
      <c r="AT1220" s="9">
        <f t="shared" si="3112"/>
        <v>832.44103100000007</v>
      </c>
      <c r="AU1220" s="9">
        <f t="shared" si="3112"/>
        <v>807.82260919999999</v>
      </c>
      <c r="AV1220" s="9">
        <f t="shared" si="3112"/>
        <v>855.65608250000002</v>
      </c>
      <c r="AW1220" s="9">
        <f t="shared" si="3112"/>
        <v>2054.7043359999998</v>
      </c>
      <c r="AX1220" s="9">
        <f t="shared" si="3112"/>
        <v>705.13045009999996</v>
      </c>
      <c r="AY1220" s="9">
        <f t="shared" si="3112"/>
        <v>488.74682960000001</v>
      </c>
      <c r="AZ1220" s="9">
        <f t="shared" si="3112"/>
        <v>442.04700760000003</v>
      </c>
      <c r="BA1220" s="9">
        <f t="shared" si="3112"/>
        <v>429.3579623</v>
      </c>
      <c r="BB1220" s="9">
        <f t="shared" si="3112"/>
        <v>428.16103600000002</v>
      </c>
      <c r="BC1220" s="9">
        <f t="shared" si="3112"/>
        <v>465.2748618</v>
      </c>
      <c r="BD1220" s="9">
        <f t="shared" si="3112"/>
        <v>423.28360910000004</v>
      </c>
      <c r="BE1220" s="9">
        <f t="shared" si="3112"/>
        <v>420.92355400000002</v>
      </c>
      <c r="BF1220" s="9">
        <f>SUM(BF1221:BF1229)</f>
        <v>415.76964730000003</v>
      </c>
      <c r="BG1220" s="9">
        <f t="shared" si="3112"/>
        <v>423.0829382</v>
      </c>
      <c r="BH1220" s="9">
        <f t="shared" si="3112"/>
        <v>412.83484750000002</v>
      </c>
      <c r="BI1220" s="22">
        <f t="shared" si="3112"/>
        <v>2631.4359012</v>
      </c>
      <c r="BJ1220" s="22">
        <f t="shared" si="3112"/>
        <v>3039.9671112999999</v>
      </c>
      <c r="BK1220" s="22">
        <f t="shared" si="3112"/>
        <v>1963.9801253999999</v>
      </c>
      <c r="BL1220" s="22">
        <f t="shared" ref="BL1220" si="3113">SUM(BL1221:BL1229)</f>
        <v>3217.5</v>
      </c>
      <c r="BM1220" s="22">
        <f>SUM(BM1221:BM1229)</f>
        <v>10489.93</v>
      </c>
      <c r="BN1220" s="22">
        <f>SUM(BN1221:BN1229)</f>
        <v>14353</v>
      </c>
      <c r="BO1220" s="103"/>
      <c r="BP1220">
        <f t="shared" ref="BP1220:CU1220" si="3114">IF($C1220&lt;&gt;"",IF(D1220&gt;0,1,0),0)</f>
        <v>0</v>
      </c>
      <c r="BQ1220">
        <f t="shared" si="3114"/>
        <v>0</v>
      </c>
      <c r="BR1220">
        <f t="shared" si="3114"/>
        <v>0</v>
      </c>
      <c r="BS1220">
        <f t="shared" si="3114"/>
        <v>0</v>
      </c>
      <c r="BT1220">
        <f t="shared" si="3114"/>
        <v>0</v>
      </c>
      <c r="BU1220">
        <f t="shared" si="3114"/>
        <v>0</v>
      </c>
      <c r="BV1220">
        <f t="shared" si="3114"/>
        <v>0</v>
      </c>
      <c r="BW1220">
        <f t="shared" si="3114"/>
        <v>0</v>
      </c>
      <c r="BX1220">
        <f t="shared" si="3114"/>
        <v>0</v>
      </c>
      <c r="BY1220">
        <f t="shared" si="3114"/>
        <v>0</v>
      </c>
      <c r="BZ1220">
        <f t="shared" si="3114"/>
        <v>0</v>
      </c>
      <c r="CA1220">
        <f t="shared" si="3114"/>
        <v>0</v>
      </c>
      <c r="CB1220">
        <f t="shared" si="3114"/>
        <v>0</v>
      </c>
      <c r="CC1220">
        <f t="shared" si="3114"/>
        <v>0</v>
      </c>
      <c r="CD1220">
        <f t="shared" si="3114"/>
        <v>0</v>
      </c>
      <c r="CE1220">
        <f t="shared" si="3114"/>
        <v>1</v>
      </c>
      <c r="CF1220">
        <f t="shared" si="3114"/>
        <v>1</v>
      </c>
      <c r="CG1220">
        <f t="shared" si="3114"/>
        <v>1</v>
      </c>
      <c r="CH1220">
        <f t="shared" si="3114"/>
        <v>1</v>
      </c>
      <c r="CI1220">
        <f t="shared" si="3114"/>
        <v>1</v>
      </c>
      <c r="CJ1220">
        <f t="shared" si="3114"/>
        <v>1</v>
      </c>
      <c r="CK1220">
        <f t="shared" si="3114"/>
        <v>1</v>
      </c>
      <c r="CL1220">
        <f t="shared" si="3114"/>
        <v>1</v>
      </c>
      <c r="CM1220">
        <f t="shared" si="3114"/>
        <v>1</v>
      </c>
      <c r="CN1220">
        <f t="shared" si="3114"/>
        <v>1</v>
      </c>
      <c r="CO1220">
        <f t="shared" si="3114"/>
        <v>1</v>
      </c>
      <c r="CP1220">
        <f t="shared" si="3114"/>
        <v>1</v>
      </c>
      <c r="CQ1220">
        <f t="shared" si="3114"/>
        <v>1</v>
      </c>
      <c r="CR1220">
        <f t="shared" si="3114"/>
        <v>1</v>
      </c>
      <c r="CS1220">
        <f t="shared" si="3114"/>
        <v>1</v>
      </c>
      <c r="CT1220">
        <f t="shared" si="3114"/>
        <v>1</v>
      </c>
      <c r="CU1220">
        <f t="shared" si="3114"/>
        <v>1</v>
      </c>
      <c r="CV1220">
        <f t="shared" ref="CV1220:DZ1220" si="3115">IF($C1220&lt;&gt;"",IF(AJ1220&gt;0,1,0),0)</f>
        <v>1</v>
      </c>
      <c r="CW1220">
        <f t="shared" si="3115"/>
        <v>1</v>
      </c>
      <c r="CX1220">
        <f t="shared" si="3115"/>
        <v>1</v>
      </c>
      <c r="CY1220">
        <f t="shared" si="3115"/>
        <v>1</v>
      </c>
      <c r="CZ1220">
        <f t="shared" si="3115"/>
        <v>1</v>
      </c>
      <c r="DA1220">
        <f t="shared" si="3115"/>
        <v>1</v>
      </c>
      <c r="DB1220">
        <f t="shared" si="3115"/>
        <v>1</v>
      </c>
      <c r="DC1220">
        <f t="shared" si="3115"/>
        <v>1</v>
      </c>
      <c r="DD1220">
        <f t="shared" si="3115"/>
        <v>1</v>
      </c>
      <c r="DE1220">
        <f t="shared" si="3115"/>
        <v>1</v>
      </c>
      <c r="DF1220">
        <f t="shared" si="3115"/>
        <v>1</v>
      </c>
      <c r="DG1220">
        <f t="shared" si="3115"/>
        <v>1</v>
      </c>
      <c r="DH1220">
        <f t="shared" si="3115"/>
        <v>1</v>
      </c>
      <c r="DI1220">
        <f t="shared" si="3115"/>
        <v>1</v>
      </c>
      <c r="DJ1220">
        <f t="shared" si="3115"/>
        <v>1</v>
      </c>
      <c r="DK1220">
        <f t="shared" si="3115"/>
        <v>1</v>
      </c>
      <c r="DL1220">
        <f t="shared" si="3115"/>
        <v>1</v>
      </c>
      <c r="DM1220">
        <f t="shared" si="3115"/>
        <v>1</v>
      </c>
      <c r="DN1220">
        <f t="shared" si="3115"/>
        <v>1</v>
      </c>
      <c r="DO1220">
        <f t="shared" si="3115"/>
        <v>1</v>
      </c>
      <c r="DP1220">
        <f t="shared" si="3115"/>
        <v>1</v>
      </c>
      <c r="DQ1220">
        <f t="shared" si="3115"/>
        <v>1</v>
      </c>
      <c r="DR1220">
        <f t="shared" si="3115"/>
        <v>1</v>
      </c>
      <c r="DS1220">
        <f t="shared" si="3115"/>
        <v>1</v>
      </c>
      <c r="DT1220">
        <f t="shared" si="3115"/>
        <v>1</v>
      </c>
      <c r="DU1220">
        <f t="shared" si="3115"/>
        <v>1</v>
      </c>
      <c r="DV1220">
        <f t="shared" si="3115"/>
        <v>1</v>
      </c>
      <c r="DW1220">
        <f t="shared" si="3115"/>
        <v>1</v>
      </c>
      <c r="DX1220">
        <f t="shared" si="3115"/>
        <v>1</v>
      </c>
      <c r="DY1220">
        <f t="shared" si="3115"/>
        <v>1</v>
      </c>
      <c r="DZ1220">
        <f t="shared" si="3115"/>
        <v>1</v>
      </c>
    </row>
    <row r="1221" spans="1:130">
      <c r="A1221" s="106" t="str">
        <f>IF(LEFT(B1229,1)&lt;&gt;"",IF(LEFT(B1229,1)&lt;&gt;" ",COUNT($A$66:A1220)+1,""),"")</f>
        <v/>
      </c>
      <c r="B1221" s="24" t="s">
        <v>15</v>
      </c>
      <c r="C1221" s="101"/>
      <c r="D1221" s="34">
        <v>0</v>
      </c>
      <c r="E1221" s="34">
        <v>0</v>
      </c>
      <c r="F1221" s="34">
        <v>0</v>
      </c>
      <c r="G1221" s="34">
        <v>0</v>
      </c>
      <c r="H1221" s="34">
        <v>0</v>
      </c>
      <c r="I1221" s="34">
        <v>0</v>
      </c>
      <c r="J1221" s="34">
        <v>0</v>
      </c>
      <c r="K1221" s="34">
        <v>0</v>
      </c>
      <c r="L1221" s="34">
        <v>0</v>
      </c>
      <c r="M1221" s="34">
        <v>0</v>
      </c>
      <c r="N1221" s="34">
        <v>0</v>
      </c>
      <c r="O1221" s="34">
        <v>0</v>
      </c>
      <c r="P1221" s="34">
        <v>0</v>
      </c>
      <c r="Q1221" s="34">
        <v>0</v>
      </c>
      <c r="R1221" s="34">
        <v>0</v>
      </c>
      <c r="S1221" s="34">
        <v>0</v>
      </c>
      <c r="T1221" s="34">
        <v>0</v>
      </c>
      <c r="U1221" s="34">
        <v>0</v>
      </c>
      <c r="V1221" s="34">
        <v>0</v>
      </c>
      <c r="W1221" s="34">
        <v>0</v>
      </c>
      <c r="X1221" s="34">
        <v>0</v>
      </c>
      <c r="Y1221" s="34">
        <v>0</v>
      </c>
      <c r="Z1221" s="34">
        <v>49</v>
      </c>
      <c r="AA1221" s="34">
        <v>0</v>
      </c>
      <c r="AB1221" s="34">
        <v>0</v>
      </c>
      <c r="AC1221" s="34">
        <v>889.18427317647388</v>
      </c>
      <c r="AD1221" s="34">
        <v>1041.7973411089563</v>
      </c>
      <c r="AE1221" s="34">
        <v>1293.8705088265297</v>
      </c>
      <c r="AF1221" s="34">
        <v>1322.2321802218598</v>
      </c>
      <c r="AG1221" s="34">
        <v>1377.04140537579</v>
      </c>
      <c r="AH1221" s="34">
        <v>1593.3429735726006</v>
      </c>
      <c r="AI1221" s="34">
        <v>1706.4912937612353</v>
      </c>
      <c r="AJ1221" s="34">
        <v>1727.3553694238544</v>
      </c>
      <c r="AK1221" s="34">
        <v>1763.2097812561558</v>
      </c>
      <c r="AL1221" s="34">
        <v>1950.7450048135984</v>
      </c>
      <c r="AM1221" s="34">
        <v>2085.4516855871029</v>
      </c>
      <c r="AN1221" s="34">
        <v>0</v>
      </c>
      <c r="AO1221" s="34">
        <v>0</v>
      </c>
      <c r="AP1221" s="34">
        <v>0</v>
      </c>
      <c r="AQ1221" s="34">
        <v>0</v>
      </c>
      <c r="AR1221" s="34">
        <v>0</v>
      </c>
      <c r="AS1221" s="34">
        <v>0</v>
      </c>
      <c r="AT1221" s="34">
        <v>0</v>
      </c>
      <c r="AU1221" s="34">
        <v>0</v>
      </c>
      <c r="AV1221" s="34">
        <v>0</v>
      </c>
      <c r="AW1221" s="34">
        <v>0</v>
      </c>
      <c r="AX1221" s="34">
        <v>0</v>
      </c>
      <c r="AY1221" s="34">
        <v>0</v>
      </c>
      <c r="AZ1221" s="34">
        <v>0</v>
      </c>
      <c r="BA1221" s="34">
        <v>0</v>
      </c>
      <c r="BB1221" s="34">
        <v>0</v>
      </c>
      <c r="BC1221" s="34">
        <v>0</v>
      </c>
      <c r="BD1221" s="34">
        <v>0</v>
      </c>
      <c r="BE1221" s="43">
        <v>0</v>
      </c>
      <c r="BF1221" s="34">
        <v>0</v>
      </c>
      <c r="BG1221" s="34">
        <v>0</v>
      </c>
      <c r="BH1221" s="34">
        <v>0</v>
      </c>
      <c r="BI1221" s="34">
        <v>0</v>
      </c>
      <c r="BJ1221" s="118">
        <v>0</v>
      </c>
      <c r="BK1221" s="118">
        <v>0</v>
      </c>
      <c r="BL1221" s="118">
        <v>0</v>
      </c>
      <c r="BM1221" s="118">
        <v>0</v>
      </c>
      <c r="BN1221" s="118">
        <v>0</v>
      </c>
      <c r="BO1221" s="103"/>
      <c r="BP1221">
        <f t="shared" ref="BP1221:BP1230" si="3116">IF($C1221&lt;&gt;"",IF(D1221&gt;0,1,0),0)</f>
        <v>0</v>
      </c>
      <c r="BQ1221">
        <f t="shared" ref="BQ1221:BQ1230" si="3117">IF($C1221&lt;&gt;"",IF(E1221&gt;0,1,0),0)</f>
        <v>0</v>
      </c>
      <c r="BR1221">
        <f t="shared" ref="BR1221:BR1230" si="3118">IF($C1221&lt;&gt;"",IF(F1221&gt;0,1,0),0)</f>
        <v>0</v>
      </c>
      <c r="BS1221">
        <f t="shared" ref="BS1221:BS1230" si="3119">IF($C1221&lt;&gt;"",IF(G1221&gt;0,1,0),0)</f>
        <v>0</v>
      </c>
      <c r="BT1221">
        <f t="shared" ref="BT1221:BT1230" si="3120">IF($C1221&lt;&gt;"",IF(H1221&gt;0,1,0),0)</f>
        <v>0</v>
      </c>
      <c r="BU1221">
        <f t="shared" ref="BU1221:BU1230" si="3121">IF($C1221&lt;&gt;"",IF(I1221&gt;0,1,0),0)</f>
        <v>0</v>
      </c>
      <c r="BV1221">
        <f t="shared" ref="BV1221:BV1230" si="3122">IF($C1221&lt;&gt;"",IF(J1221&gt;0,1,0),0)</f>
        <v>0</v>
      </c>
      <c r="BW1221">
        <f t="shared" ref="BW1221:BW1230" si="3123">IF($C1221&lt;&gt;"",IF(K1221&gt;0,1,0),0)</f>
        <v>0</v>
      </c>
      <c r="BX1221">
        <f t="shared" ref="BX1221:BX1230" si="3124">IF($C1221&lt;&gt;"",IF(L1221&gt;0,1,0),0)</f>
        <v>0</v>
      </c>
      <c r="BY1221">
        <f t="shared" ref="BY1221:BY1230" si="3125">IF($C1221&lt;&gt;"",IF(M1221&gt;0,1,0),0)</f>
        <v>0</v>
      </c>
      <c r="BZ1221">
        <f t="shared" ref="BZ1221:BZ1230" si="3126">IF($C1221&lt;&gt;"",IF(N1221&gt;0,1,0),0)</f>
        <v>0</v>
      </c>
      <c r="CA1221">
        <f t="shared" ref="CA1221:CA1230" si="3127">IF($C1221&lt;&gt;"",IF(O1221&gt;0,1,0),0)</f>
        <v>0</v>
      </c>
      <c r="CB1221">
        <f t="shared" ref="CB1221:CB1230" si="3128">IF($C1221&lt;&gt;"",IF(P1221&gt;0,1,0),0)</f>
        <v>0</v>
      </c>
      <c r="CC1221">
        <f t="shared" ref="CC1221:CC1230" si="3129">IF($C1221&lt;&gt;"",IF(Q1221&gt;0,1,0),0)</f>
        <v>0</v>
      </c>
      <c r="CD1221">
        <f t="shared" ref="CD1221:CD1230" si="3130">IF($C1221&lt;&gt;"",IF(R1221&gt;0,1,0),0)</f>
        <v>0</v>
      </c>
      <c r="CE1221">
        <f t="shared" ref="CE1221:CE1230" si="3131">IF($C1221&lt;&gt;"",IF(S1221&gt;0,1,0),0)</f>
        <v>0</v>
      </c>
      <c r="CF1221">
        <f t="shared" ref="CF1221:CF1230" si="3132">IF($C1221&lt;&gt;"",IF(T1221&gt;0,1,0),0)</f>
        <v>0</v>
      </c>
      <c r="CG1221">
        <f t="shared" ref="CG1221:CG1230" si="3133">IF($C1221&lt;&gt;"",IF(U1221&gt;0,1,0),0)</f>
        <v>0</v>
      </c>
      <c r="CH1221">
        <f t="shared" ref="CH1221:CH1230" si="3134">IF($C1221&lt;&gt;"",IF(V1221&gt;0,1,0),0)</f>
        <v>0</v>
      </c>
      <c r="CI1221">
        <f t="shared" ref="CI1221:CI1230" si="3135">IF($C1221&lt;&gt;"",IF(W1221&gt;0,1,0),0)</f>
        <v>0</v>
      </c>
      <c r="CJ1221">
        <f t="shared" ref="CJ1221:CJ1230" si="3136">IF($C1221&lt;&gt;"",IF(X1221&gt;0,1,0),0)</f>
        <v>0</v>
      </c>
      <c r="CK1221">
        <f t="shared" ref="CK1221:CK1230" si="3137">IF($C1221&lt;&gt;"",IF(Y1221&gt;0,1,0),0)</f>
        <v>0</v>
      </c>
      <c r="CL1221">
        <f t="shared" ref="CL1221:CL1230" si="3138">IF($C1221&lt;&gt;"",IF(Z1221&gt;0,1,0),0)</f>
        <v>0</v>
      </c>
      <c r="CM1221">
        <f t="shared" ref="CM1221:CM1230" si="3139">IF($C1221&lt;&gt;"",IF(AA1221&gt;0,1,0),0)</f>
        <v>0</v>
      </c>
      <c r="CN1221">
        <f t="shared" ref="CN1221:CN1230" si="3140">IF($C1221&lt;&gt;"",IF(AB1221&gt;0,1,0),0)</f>
        <v>0</v>
      </c>
      <c r="CO1221">
        <f t="shared" ref="CO1221:CO1230" si="3141">IF($C1221&lt;&gt;"",IF(AC1221&gt;0,1,0),0)</f>
        <v>0</v>
      </c>
      <c r="CP1221">
        <f t="shared" ref="CP1221:CP1230" si="3142">IF($C1221&lt;&gt;"",IF(AD1221&gt;0,1,0),0)</f>
        <v>0</v>
      </c>
      <c r="CQ1221">
        <f t="shared" ref="CQ1221:CQ1230" si="3143">IF($C1221&lt;&gt;"",IF(AE1221&gt;0,1,0),0)</f>
        <v>0</v>
      </c>
      <c r="CR1221">
        <f t="shared" ref="CR1221:CR1230" si="3144">IF($C1221&lt;&gt;"",IF(AF1221&gt;0,1,0),0)</f>
        <v>0</v>
      </c>
      <c r="CS1221">
        <f t="shared" ref="CS1221:CS1230" si="3145">IF($C1221&lt;&gt;"",IF(AG1221&gt;0,1,0),0)</f>
        <v>0</v>
      </c>
      <c r="CT1221">
        <f t="shared" ref="CT1221:CT1230" si="3146">IF($C1221&lt;&gt;"",IF(AH1221&gt;0,1,0),0)</f>
        <v>0</v>
      </c>
      <c r="CU1221">
        <f t="shared" ref="CU1221:CU1230" si="3147">IF($C1221&lt;&gt;"",IF(AI1221&gt;0,1,0),0)</f>
        <v>0</v>
      </c>
      <c r="CV1221">
        <f t="shared" ref="CV1221:CV1230" si="3148">IF($C1221&lt;&gt;"",IF(AJ1221&gt;0,1,0),0)</f>
        <v>0</v>
      </c>
      <c r="CW1221">
        <f t="shared" ref="CW1221:CW1230" si="3149">IF($C1221&lt;&gt;"",IF(AK1221&gt;0,1,0),0)</f>
        <v>0</v>
      </c>
      <c r="CX1221">
        <f t="shared" ref="CX1221:CX1230" si="3150">IF($C1221&lt;&gt;"",IF(AL1221&gt;0,1,0),0)</f>
        <v>0</v>
      </c>
      <c r="CY1221">
        <f t="shared" ref="CY1221:CY1230" si="3151">IF($C1221&lt;&gt;"",IF(AM1221&gt;0,1,0),0)</f>
        <v>0</v>
      </c>
      <c r="CZ1221">
        <f t="shared" ref="CZ1221:CZ1230" si="3152">IF($C1221&lt;&gt;"",IF(AN1221&gt;0,1,0),0)</f>
        <v>0</v>
      </c>
      <c r="DA1221">
        <f t="shared" ref="DA1221:DA1230" si="3153">IF($C1221&lt;&gt;"",IF(AO1221&gt;0,1,0),0)</f>
        <v>0</v>
      </c>
      <c r="DB1221">
        <f t="shared" ref="DB1221:DB1230" si="3154">IF($C1221&lt;&gt;"",IF(AP1221&gt;0,1,0),0)</f>
        <v>0</v>
      </c>
      <c r="DC1221">
        <f t="shared" ref="DC1221:DC1230" si="3155">IF($C1221&lt;&gt;"",IF(AQ1221&gt;0,1,0),0)</f>
        <v>0</v>
      </c>
      <c r="DD1221">
        <f t="shared" ref="DD1221:DD1230" si="3156">IF($C1221&lt;&gt;"",IF(AR1221&gt;0,1,0),0)</f>
        <v>0</v>
      </c>
      <c r="DE1221">
        <f t="shared" ref="DE1221:DE1230" si="3157">IF($C1221&lt;&gt;"",IF(AS1221&gt;0,1,0),0)</f>
        <v>0</v>
      </c>
      <c r="DF1221">
        <f t="shared" ref="DF1221:DF1230" si="3158">IF($C1221&lt;&gt;"",IF(AT1221&gt;0,1,0),0)</f>
        <v>0</v>
      </c>
      <c r="DG1221">
        <f t="shared" ref="DG1221:DG1230" si="3159">IF($C1221&lt;&gt;"",IF(AU1221&gt;0,1,0),0)</f>
        <v>0</v>
      </c>
      <c r="DH1221">
        <f t="shared" ref="DH1221:DH1230" si="3160">IF($C1221&lt;&gt;"",IF(AV1221&gt;0,1,0),0)</f>
        <v>0</v>
      </c>
      <c r="DI1221">
        <f t="shared" ref="DI1221:DI1230" si="3161">IF($C1221&lt;&gt;"",IF(AW1221&gt;0,1,0),0)</f>
        <v>0</v>
      </c>
      <c r="DJ1221">
        <f t="shared" ref="DJ1221:DJ1230" si="3162">IF($C1221&lt;&gt;"",IF(AX1221&gt;0,1,0),0)</f>
        <v>0</v>
      </c>
      <c r="DK1221">
        <f t="shared" ref="DK1221:DK1230" si="3163">IF($C1221&lt;&gt;"",IF(AY1221&gt;0,1,0),0)</f>
        <v>0</v>
      </c>
      <c r="DL1221">
        <f t="shared" ref="DL1221:DL1230" si="3164">IF($C1221&lt;&gt;"",IF(AZ1221&gt;0,1,0),0)</f>
        <v>0</v>
      </c>
      <c r="DM1221">
        <f t="shared" ref="DM1221:DM1230" si="3165">IF($C1221&lt;&gt;"",IF(BA1221&gt;0,1,0),0)</f>
        <v>0</v>
      </c>
      <c r="DN1221">
        <f t="shared" ref="DN1221:DN1230" si="3166">IF($C1221&lt;&gt;"",IF(BB1221&gt;0,1,0),0)</f>
        <v>0</v>
      </c>
      <c r="DO1221">
        <f t="shared" ref="DO1221:DO1230" si="3167">IF($C1221&lt;&gt;"",IF(BC1221&gt;0,1,0),0)</f>
        <v>0</v>
      </c>
      <c r="DP1221">
        <f t="shared" ref="DP1221:DP1230" si="3168">IF($C1221&lt;&gt;"",IF(BD1221&gt;0,1,0),0)</f>
        <v>0</v>
      </c>
      <c r="DQ1221">
        <f t="shared" ref="DQ1221:DQ1230" si="3169">IF($C1221&lt;&gt;"",IF(BE1221&gt;0,1,0),0)</f>
        <v>0</v>
      </c>
      <c r="DR1221">
        <f t="shared" ref="DR1221:DR1230" si="3170">IF($C1221&lt;&gt;"",IF(BF1221&gt;0,1,0),0)</f>
        <v>0</v>
      </c>
      <c r="DS1221">
        <f t="shared" ref="DS1221:DS1230" si="3171">IF($C1221&lt;&gt;"",IF(BG1221&gt;0,1,0),0)</f>
        <v>0</v>
      </c>
      <c r="DT1221">
        <f t="shared" ref="DT1221:DT1230" si="3172">IF($C1221&lt;&gt;"",IF(BH1221&gt;0,1,0),0)</f>
        <v>0</v>
      </c>
      <c r="DU1221">
        <f t="shared" ref="DU1221:DU1230" si="3173">IF($C1221&lt;&gt;"",IF(BI1221&gt;0,1,0),0)</f>
        <v>0</v>
      </c>
      <c r="DV1221">
        <f t="shared" ref="DV1221:DV1230" si="3174">IF($C1221&lt;&gt;"",IF(BJ1221&gt;0,1,0),0)</f>
        <v>0</v>
      </c>
      <c r="DW1221">
        <f t="shared" ref="DW1221:DW1230" si="3175">IF($C1221&lt;&gt;"",IF(BK1221&gt;0,1,0),0)</f>
        <v>0</v>
      </c>
      <c r="DX1221">
        <f t="shared" ref="DX1221:DZ1227" si="3176">IF($C1221&lt;&gt;"",IF(BL1220&gt;0,1,0),0)</f>
        <v>0</v>
      </c>
      <c r="DY1221">
        <f t="shared" si="3176"/>
        <v>0</v>
      </c>
      <c r="DZ1221">
        <f t="shared" si="3176"/>
        <v>0</v>
      </c>
    </row>
    <row r="1222" spans="1:130">
      <c r="A1222" s="106"/>
      <c r="B1222" s="59" t="s">
        <v>181</v>
      </c>
      <c r="C1222" s="101"/>
      <c r="D1222" s="34">
        <v>0</v>
      </c>
      <c r="E1222" s="34">
        <v>0</v>
      </c>
      <c r="F1222" s="34">
        <v>0</v>
      </c>
      <c r="G1222" s="34">
        <v>0</v>
      </c>
      <c r="H1222" s="34">
        <v>0</v>
      </c>
      <c r="I1222" s="34">
        <v>0</v>
      </c>
      <c r="J1222" s="34">
        <v>0</v>
      </c>
      <c r="K1222" s="34">
        <v>0</v>
      </c>
      <c r="L1222" s="34">
        <v>0</v>
      </c>
      <c r="M1222" s="34">
        <v>0</v>
      </c>
      <c r="N1222" s="34">
        <v>0</v>
      </c>
      <c r="O1222" s="34">
        <v>0</v>
      </c>
      <c r="P1222" s="34">
        <v>0</v>
      </c>
      <c r="Q1222" s="34">
        <v>0</v>
      </c>
      <c r="R1222" s="34">
        <v>0</v>
      </c>
      <c r="S1222" s="34">
        <v>0</v>
      </c>
      <c r="T1222" s="34">
        <v>0</v>
      </c>
      <c r="U1222" s="34">
        <v>0</v>
      </c>
      <c r="V1222" s="34">
        <v>0</v>
      </c>
      <c r="W1222" s="34">
        <v>0</v>
      </c>
      <c r="X1222" s="34">
        <v>0</v>
      </c>
      <c r="Y1222" s="34">
        <v>0</v>
      </c>
      <c r="Z1222" s="34">
        <v>0</v>
      </c>
      <c r="AA1222" s="34">
        <v>0</v>
      </c>
      <c r="AB1222" s="34">
        <v>0</v>
      </c>
      <c r="AC1222" s="34">
        <v>0</v>
      </c>
      <c r="AD1222" s="34">
        <v>0</v>
      </c>
      <c r="AE1222" s="41" t="s">
        <v>16</v>
      </c>
      <c r="AF1222" s="34">
        <v>103</v>
      </c>
      <c r="AG1222" s="34">
        <v>70</v>
      </c>
      <c r="AH1222" s="34">
        <v>256</v>
      </c>
      <c r="AI1222" s="34">
        <v>0</v>
      </c>
      <c r="AJ1222" s="34">
        <v>0</v>
      </c>
      <c r="AK1222" s="34">
        <v>0</v>
      </c>
      <c r="AL1222" s="34">
        <v>0</v>
      </c>
      <c r="AM1222" s="34">
        <v>0</v>
      </c>
      <c r="AN1222" s="34">
        <v>0</v>
      </c>
      <c r="AO1222" s="34">
        <v>0</v>
      </c>
      <c r="AP1222" s="34">
        <v>0</v>
      </c>
      <c r="AQ1222" s="34">
        <v>0</v>
      </c>
      <c r="AR1222" s="34">
        <v>0</v>
      </c>
      <c r="AS1222" s="34">
        <v>0</v>
      </c>
      <c r="AT1222" s="34">
        <v>0</v>
      </c>
      <c r="AU1222" s="34">
        <v>0</v>
      </c>
      <c r="AV1222" s="34">
        <v>0</v>
      </c>
      <c r="AW1222" s="34">
        <v>0</v>
      </c>
      <c r="AX1222" s="34">
        <v>0</v>
      </c>
      <c r="AY1222" s="34">
        <v>0</v>
      </c>
      <c r="AZ1222" s="34">
        <v>0</v>
      </c>
      <c r="BA1222" s="34">
        <v>0</v>
      </c>
      <c r="BB1222" s="34">
        <v>0</v>
      </c>
      <c r="BC1222" s="34">
        <v>0</v>
      </c>
      <c r="BD1222" s="34">
        <v>0</v>
      </c>
      <c r="BE1222" s="34">
        <v>0</v>
      </c>
      <c r="BF1222" s="34">
        <v>0</v>
      </c>
      <c r="BG1222" s="34">
        <v>0</v>
      </c>
      <c r="BH1222" s="34">
        <v>0</v>
      </c>
      <c r="BI1222" s="34">
        <v>0</v>
      </c>
      <c r="BJ1222" s="118">
        <v>0</v>
      </c>
      <c r="BK1222" s="118">
        <v>0</v>
      </c>
      <c r="BL1222" s="118">
        <v>0</v>
      </c>
      <c r="BM1222" s="118">
        <v>0.93</v>
      </c>
      <c r="BN1222" s="118">
        <v>2</v>
      </c>
      <c r="BO1222" s="103"/>
      <c r="BP1222">
        <f t="shared" si="3116"/>
        <v>0</v>
      </c>
      <c r="BQ1222">
        <f t="shared" si="3117"/>
        <v>0</v>
      </c>
      <c r="BR1222">
        <f t="shared" si="3118"/>
        <v>0</v>
      </c>
      <c r="BS1222">
        <f t="shared" si="3119"/>
        <v>0</v>
      </c>
      <c r="BT1222">
        <f t="shared" si="3120"/>
        <v>0</v>
      </c>
      <c r="BU1222">
        <f t="shared" si="3121"/>
        <v>0</v>
      </c>
      <c r="BV1222">
        <f t="shared" si="3122"/>
        <v>0</v>
      </c>
      <c r="BW1222">
        <f t="shared" si="3123"/>
        <v>0</v>
      </c>
      <c r="BX1222">
        <f t="shared" si="3124"/>
        <v>0</v>
      </c>
      <c r="BY1222">
        <f t="shared" si="3125"/>
        <v>0</v>
      </c>
      <c r="BZ1222">
        <f t="shared" si="3126"/>
        <v>0</v>
      </c>
      <c r="CA1222">
        <f t="shared" si="3127"/>
        <v>0</v>
      </c>
      <c r="CB1222">
        <f t="shared" si="3128"/>
        <v>0</v>
      </c>
      <c r="CC1222">
        <f t="shared" si="3129"/>
        <v>0</v>
      </c>
      <c r="CD1222">
        <f t="shared" si="3130"/>
        <v>0</v>
      </c>
      <c r="CE1222">
        <f t="shared" si="3131"/>
        <v>0</v>
      </c>
      <c r="CF1222">
        <f t="shared" si="3132"/>
        <v>0</v>
      </c>
      <c r="CG1222">
        <f t="shared" si="3133"/>
        <v>0</v>
      </c>
      <c r="CH1222">
        <f t="shared" si="3134"/>
        <v>0</v>
      </c>
      <c r="CI1222">
        <f t="shared" si="3135"/>
        <v>0</v>
      </c>
      <c r="CJ1222">
        <f t="shared" si="3136"/>
        <v>0</v>
      </c>
      <c r="CK1222">
        <f t="shared" si="3137"/>
        <v>0</v>
      </c>
      <c r="CL1222">
        <f t="shared" si="3138"/>
        <v>0</v>
      </c>
      <c r="CM1222">
        <f t="shared" si="3139"/>
        <v>0</v>
      </c>
      <c r="CN1222">
        <f t="shared" si="3140"/>
        <v>0</v>
      </c>
      <c r="CO1222">
        <f t="shared" si="3141"/>
        <v>0</v>
      </c>
      <c r="CP1222">
        <f t="shared" si="3142"/>
        <v>0</v>
      </c>
      <c r="CQ1222">
        <f t="shared" si="3143"/>
        <v>0</v>
      </c>
      <c r="CR1222">
        <f t="shared" si="3144"/>
        <v>0</v>
      </c>
      <c r="CS1222">
        <f t="shared" si="3145"/>
        <v>0</v>
      </c>
      <c r="CT1222">
        <f t="shared" si="3146"/>
        <v>0</v>
      </c>
      <c r="CU1222">
        <f t="shared" si="3147"/>
        <v>0</v>
      </c>
      <c r="CV1222">
        <f t="shared" si="3148"/>
        <v>0</v>
      </c>
      <c r="CW1222">
        <f t="shared" si="3149"/>
        <v>0</v>
      </c>
      <c r="CX1222">
        <f t="shared" si="3150"/>
        <v>0</v>
      </c>
      <c r="CY1222">
        <f t="shared" si="3151"/>
        <v>0</v>
      </c>
      <c r="CZ1222">
        <f t="shared" si="3152"/>
        <v>0</v>
      </c>
      <c r="DA1222">
        <f t="shared" si="3153"/>
        <v>0</v>
      </c>
      <c r="DB1222">
        <f t="shared" si="3154"/>
        <v>0</v>
      </c>
      <c r="DC1222">
        <f t="shared" si="3155"/>
        <v>0</v>
      </c>
      <c r="DD1222">
        <f t="shared" si="3156"/>
        <v>0</v>
      </c>
      <c r="DE1222">
        <f t="shared" si="3157"/>
        <v>0</v>
      </c>
      <c r="DF1222">
        <f t="shared" si="3158"/>
        <v>0</v>
      </c>
      <c r="DG1222">
        <f t="shared" si="3159"/>
        <v>0</v>
      </c>
      <c r="DH1222">
        <f t="shared" si="3160"/>
        <v>0</v>
      </c>
      <c r="DI1222">
        <f t="shared" si="3161"/>
        <v>0</v>
      </c>
      <c r="DJ1222">
        <f t="shared" si="3162"/>
        <v>0</v>
      </c>
      <c r="DK1222">
        <f t="shared" si="3163"/>
        <v>0</v>
      </c>
      <c r="DL1222">
        <f t="shared" si="3164"/>
        <v>0</v>
      </c>
      <c r="DM1222">
        <f t="shared" si="3165"/>
        <v>0</v>
      </c>
      <c r="DN1222">
        <f t="shared" si="3166"/>
        <v>0</v>
      </c>
      <c r="DO1222">
        <f t="shared" si="3167"/>
        <v>0</v>
      </c>
      <c r="DP1222">
        <f t="shared" si="3168"/>
        <v>0</v>
      </c>
      <c r="DQ1222">
        <f t="shared" si="3169"/>
        <v>0</v>
      </c>
      <c r="DR1222">
        <f t="shared" si="3170"/>
        <v>0</v>
      </c>
      <c r="DS1222">
        <f t="shared" si="3171"/>
        <v>0</v>
      </c>
      <c r="DT1222">
        <f t="shared" si="3172"/>
        <v>0</v>
      </c>
      <c r="DU1222">
        <f t="shared" si="3173"/>
        <v>0</v>
      </c>
      <c r="DV1222">
        <f t="shared" si="3174"/>
        <v>0</v>
      </c>
      <c r="DW1222">
        <f t="shared" si="3175"/>
        <v>0</v>
      </c>
      <c r="DX1222">
        <f t="shared" si="3176"/>
        <v>0</v>
      </c>
      <c r="DY1222">
        <f t="shared" si="3176"/>
        <v>0</v>
      </c>
      <c r="DZ1222">
        <f t="shared" si="3176"/>
        <v>0</v>
      </c>
    </row>
    <row r="1223" spans="1:130">
      <c r="A1223" s="106"/>
      <c r="B1223" s="59" t="s">
        <v>199</v>
      </c>
      <c r="C1223" s="101"/>
      <c r="D1223" s="34">
        <v>0</v>
      </c>
      <c r="E1223" s="34">
        <v>0</v>
      </c>
      <c r="F1223" s="34">
        <v>0</v>
      </c>
      <c r="G1223" s="34">
        <v>0</v>
      </c>
      <c r="H1223" s="34">
        <v>0</v>
      </c>
      <c r="I1223" s="34">
        <v>0</v>
      </c>
      <c r="J1223" s="34">
        <v>0</v>
      </c>
      <c r="K1223" s="34">
        <v>0</v>
      </c>
      <c r="L1223" s="34">
        <v>0</v>
      </c>
      <c r="M1223" s="34">
        <v>0</v>
      </c>
      <c r="N1223" s="34">
        <v>0</v>
      </c>
      <c r="O1223" s="34">
        <v>0</v>
      </c>
      <c r="P1223" s="34">
        <v>0</v>
      </c>
      <c r="Q1223" s="34">
        <v>0</v>
      </c>
      <c r="R1223" s="34">
        <v>0</v>
      </c>
      <c r="S1223" s="34">
        <v>0</v>
      </c>
      <c r="T1223" s="34">
        <v>0</v>
      </c>
      <c r="U1223" s="34">
        <v>0</v>
      </c>
      <c r="V1223" s="34">
        <v>0</v>
      </c>
      <c r="W1223" s="34">
        <v>0</v>
      </c>
      <c r="X1223" s="34">
        <v>0</v>
      </c>
      <c r="Y1223" s="34">
        <v>0</v>
      </c>
      <c r="Z1223" s="34">
        <v>0</v>
      </c>
      <c r="AA1223" s="34">
        <v>0</v>
      </c>
      <c r="AB1223" s="34">
        <v>0</v>
      </c>
      <c r="AC1223" s="34">
        <v>0</v>
      </c>
      <c r="AD1223" s="34">
        <v>0</v>
      </c>
      <c r="AE1223" s="18">
        <v>0</v>
      </c>
      <c r="AF1223" s="34">
        <v>3</v>
      </c>
      <c r="AG1223" s="34">
        <v>1</v>
      </c>
      <c r="AH1223" s="34">
        <v>11</v>
      </c>
      <c r="AI1223" s="34">
        <v>0</v>
      </c>
      <c r="AJ1223" s="34">
        <v>0</v>
      </c>
      <c r="AK1223" s="34">
        <v>0</v>
      </c>
      <c r="AL1223" s="34">
        <v>0</v>
      </c>
      <c r="AM1223" s="34">
        <v>0</v>
      </c>
      <c r="AN1223" s="34">
        <v>0</v>
      </c>
      <c r="AO1223" s="34">
        <v>0</v>
      </c>
      <c r="AP1223" s="34">
        <v>0</v>
      </c>
      <c r="AQ1223" s="34">
        <v>0</v>
      </c>
      <c r="AR1223" s="34">
        <v>0</v>
      </c>
      <c r="AS1223" s="34">
        <v>0</v>
      </c>
      <c r="AT1223" s="34">
        <v>0</v>
      </c>
      <c r="AU1223" s="34">
        <v>0</v>
      </c>
      <c r="AV1223" s="34">
        <v>0</v>
      </c>
      <c r="AW1223" s="34">
        <v>0</v>
      </c>
      <c r="AX1223" s="34">
        <v>0</v>
      </c>
      <c r="AY1223" s="34">
        <v>0</v>
      </c>
      <c r="AZ1223" s="34">
        <v>0</v>
      </c>
      <c r="BA1223" s="34">
        <v>0</v>
      </c>
      <c r="BB1223" s="34">
        <v>0</v>
      </c>
      <c r="BC1223" s="34">
        <v>0</v>
      </c>
      <c r="BD1223" s="34">
        <v>0</v>
      </c>
      <c r="BE1223" s="43">
        <v>0</v>
      </c>
      <c r="BF1223" s="34">
        <v>0</v>
      </c>
      <c r="BG1223" s="34">
        <v>0</v>
      </c>
      <c r="BH1223" s="34">
        <v>0</v>
      </c>
      <c r="BI1223" s="34">
        <v>0</v>
      </c>
      <c r="BJ1223" s="118">
        <v>0</v>
      </c>
      <c r="BK1223" s="118">
        <v>0</v>
      </c>
      <c r="BL1223" s="118">
        <v>0</v>
      </c>
      <c r="BM1223" s="118">
        <v>0</v>
      </c>
      <c r="BN1223" s="118">
        <v>0</v>
      </c>
      <c r="BO1223" s="103"/>
      <c r="BP1223">
        <f t="shared" si="3116"/>
        <v>0</v>
      </c>
      <c r="BQ1223">
        <f t="shared" si="3117"/>
        <v>0</v>
      </c>
      <c r="BR1223">
        <f t="shared" si="3118"/>
        <v>0</v>
      </c>
      <c r="BS1223">
        <f t="shared" si="3119"/>
        <v>0</v>
      </c>
      <c r="BT1223">
        <f t="shared" si="3120"/>
        <v>0</v>
      </c>
      <c r="BU1223">
        <f t="shared" si="3121"/>
        <v>0</v>
      </c>
      <c r="BV1223">
        <f t="shared" si="3122"/>
        <v>0</v>
      </c>
      <c r="BW1223">
        <f t="shared" si="3123"/>
        <v>0</v>
      </c>
      <c r="BX1223">
        <f t="shared" si="3124"/>
        <v>0</v>
      </c>
      <c r="BY1223">
        <f t="shared" si="3125"/>
        <v>0</v>
      </c>
      <c r="BZ1223">
        <f t="shared" si="3126"/>
        <v>0</v>
      </c>
      <c r="CA1223">
        <f t="shared" si="3127"/>
        <v>0</v>
      </c>
      <c r="CB1223">
        <f t="shared" si="3128"/>
        <v>0</v>
      </c>
      <c r="CC1223">
        <f t="shared" si="3129"/>
        <v>0</v>
      </c>
      <c r="CD1223">
        <f t="shared" si="3130"/>
        <v>0</v>
      </c>
      <c r="CE1223">
        <f t="shared" si="3131"/>
        <v>0</v>
      </c>
      <c r="CF1223">
        <f t="shared" si="3132"/>
        <v>0</v>
      </c>
      <c r="CG1223">
        <f t="shared" si="3133"/>
        <v>0</v>
      </c>
      <c r="CH1223">
        <f t="shared" si="3134"/>
        <v>0</v>
      </c>
      <c r="CI1223">
        <f t="shared" si="3135"/>
        <v>0</v>
      </c>
      <c r="CJ1223">
        <f t="shared" si="3136"/>
        <v>0</v>
      </c>
      <c r="CK1223">
        <f t="shared" si="3137"/>
        <v>0</v>
      </c>
      <c r="CL1223">
        <f t="shared" si="3138"/>
        <v>0</v>
      </c>
      <c r="CM1223">
        <f t="shared" si="3139"/>
        <v>0</v>
      </c>
      <c r="CN1223">
        <f t="shared" si="3140"/>
        <v>0</v>
      </c>
      <c r="CO1223">
        <f t="shared" si="3141"/>
        <v>0</v>
      </c>
      <c r="CP1223">
        <f t="shared" si="3142"/>
        <v>0</v>
      </c>
      <c r="CQ1223">
        <f t="shared" si="3143"/>
        <v>0</v>
      </c>
      <c r="CR1223">
        <f t="shared" si="3144"/>
        <v>0</v>
      </c>
      <c r="CS1223">
        <f t="shared" si="3145"/>
        <v>0</v>
      </c>
      <c r="CT1223">
        <f t="shared" si="3146"/>
        <v>0</v>
      </c>
      <c r="CU1223">
        <f t="shared" si="3147"/>
        <v>0</v>
      </c>
      <c r="CV1223">
        <f t="shared" si="3148"/>
        <v>0</v>
      </c>
      <c r="CW1223">
        <f t="shared" si="3149"/>
        <v>0</v>
      </c>
      <c r="CX1223">
        <f t="shared" si="3150"/>
        <v>0</v>
      </c>
      <c r="CY1223">
        <f t="shared" si="3151"/>
        <v>0</v>
      </c>
      <c r="CZ1223">
        <f t="shared" si="3152"/>
        <v>0</v>
      </c>
      <c r="DA1223">
        <f t="shared" si="3153"/>
        <v>0</v>
      </c>
      <c r="DB1223">
        <f t="shared" si="3154"/>
        <v>0</v>
      </c>
      <c r="DC1223">
        <f t="shared" si="3155"/>
        <v>0</v>
      </c>
      <c r="DD1223">
        <f t="shared" si="3156"/>
        <v>0</v>
      </c>
      <c r="DE1223">
        <f t="shared" si="3157"/>
        <v>0</v>
      </c>
      <c r="DF1223">
        <f t="shared" si="3158"/>
        <v>0</v>
      </c>
      <c r="DG1223">
        <f t="shared" si="3159"/>
        <v>0</v>
      </c>
      <c r="DH1223">
        <f t="shared" si="3160"/>
        <v>0</v>
      </c>
      <c r="DI1223">
        <f t="shared" si="3161"/>
        <v>0</v>
      </c>
      <c r="DJ1223">
        <f t="shared" si="3162"/>
        <v>0</v>
      </c>
      <c r="DK1223">
        <f t="shared" si="3163"/>
        <v>0</v>
      </c>
      <c r="DL1223">
        <f t="shared" si="3164"/>
        <v>0</v>
      </c>
      <c r="DM1223">
        <f t="shared" si="3165"/>
        <v>0</v>
      </c>
      <c r="DN1223">
        <f t="shared" si="3166"/>
        <v>0</v>
      </c>
      <c r="DO1223">
        <f t="shared" si="3167"/>
        <v>0</v>
      </c>
      <c r="DP1223">
        <f t="shared" si="3168"/>
        <v>0</v>
      </c>
      <c r="DQ1223">
        <f t="shared" si="3169"/>
        <v>0</v>
      </c>
      <c r="DR1223">
        <f t="shared" si="3170"/>
        <v>0</v>
      </c>
      <c r="DS1223">
        <f t="shared" si="3171"/>
        <v>0</v>
      </c>
      <c r="DT1223">
        <f t="shared" si="3172"/>
        <v>0</v>
      </c>
      <c r="DU1223">
        <f t="shared" si="3173"/>
        <v>0</v>
      </c>
      <c r="DV1223">
        <f t="shared" si="3174"/>
        <v>0</v>
      </c>
      <c r="DW1223">
        <f t="shared" si="3175"/>
        <v>0</v>
      </c>
      <c r="DX1223">
        <f t="shared" si="3176"/>
        <v>0</v>
      </c>
      <c r="DY1223">
        <f t="shared" si="3176"/>
        <v>0</v>
      </c>
      <c r="DZ1223">
        <f t="shared" si="3176"/>
        <v>0</v>
      </c>
    </row>
    <row r="1224" spans="1:130" ht="15.75">
      <c r="A1224" s="106"/>
      <c r="B1224" s="19" t="s">
        <v>2</v>
      </c>
      <c r="C1224" s="101"/>
      <c r="D1224" s="34">
        <v>0</v>
      </c>
      <c r="E1224" s="34">
        <v>0</v>
      </c>
      <c r="F1224" s="34">
        <v>0</v>
      </c>
      <c r="G1224" s="34">
        <v>0</v>
      </c>
      <c r="H1224" s="34">
        <v>0</v>
      </c>
      <c r="I1224" s="34">
        <v>0</v>
      </c>
      <c r="J1224" s="34">
        <v>0</v>
      </c>
      <c r="K1224" s="34">
        <v>0</v>
      </c>
      <c r="L1224" s="34">
        <v>0</v>
      </c>
      <c r="M1224" s="34">
        <v>0</v>
      </c>
      <c r="N1224" s="34">
        <v>0</v>
      </c>
      <c r="O1224" s="34">
        <v>0</v>
      </c>
      <c r="P1224" s="34">
        <v>0</v>
      </c>
      <c r="Q1224" s="34">
        <v>0</v>
      </c>
      <c r="R1224" s="34">
        <v>0</v>
      </c>
      <c r="S1224" s="34">
        <v>0</v>
      </c>
      <c r="T1224" s="34"/>
      <c r="U1224" s="34"/>
      <c r="V1224" s="34"/>
      <c r="W1224" s="34"/>
      <c r="X1224" s="34"/>
      <c r="Y1224" s="34"/>
      <c r="Z1224" s="41" t="s">
        <v>16</v>
      </c>
      <c r="AA1224" s="34">
        <v>380</v>
      </c>
      <c r="AB1224" s="34">
        <v>207</v>
      </c>
      <c r="AC1224" s="41" t="s">
        <v>16</v>
      </c>
      <c r="AD1224" s="34">
        <v>547</v>
      </c>
      <c r="AE1224" s="34"/>
      <c r="AF1224" s="34"/>
      <c r="AG1224" s="34"/>
      <c r="AH1224" s="34">
        <v>963</v>
      </c>
      <c r="AI1224" s="34"/>
      <c r="AJ1224" s="34">
        <v>918</v>
      </c>
      <c r="AK1224" s="34"/>
      <c r="AL1224" s="34"/>
      <c r="AM1224" s="34"/>
      <c r="AN1224" s="34">
        <v>566</v>
      </c>
      <c r="AO1224" s="41" t="s">
        <v>16</v>
      </c>
      <c r="AP1224" s="41" t="s">
        <v>16</v>
      </c>
      <c r="AQ1224" s="34">
        <v>1062</v>
      </c>
      <c r="AR1224" s="34"/>
      <c r="AS1224" s="34"/>
      <c r="AT1224" s="34">
        <v>249</v>
      </c>
      <c r="AU1224" s="34"/>
      <c r="AV1224" s="34"/>
      <c r="AW1224" s="34">
        <v>1763</v>
      </c>
      <c r="AX1224" s="34"/>
      <c r="AY1224" s="34"/>
      <c r="AZ1224" s="34"/>
      <c r="BA1224" s="34"/>
      <c r="BB1224" s="34"/>
      <c r="BC1224" s="34"/>
      <c r="BD1224" s="34"/>
      <c r="BE1224" s="43"/>
      <c r="BF1224" s="34"/>
      <c r="BG1224" s="22"/>
      <c r="BH1224" s="2"/>
      <c r="BI1224" s="2"/>
      <c r="BJ1224" s="2"/>
      <c r="BK1224" s="2"/>
      <c r="BL1224" s="118">
        <v>9</v>
      </c>
      <c r="BM1224" s="118">
        <v>1274</v>
      </c>
      <c r="BN1224" s="118">
        <v>1287</v>
      </c>
      <c r="BO1224" s="103"/>
      <c r="BP1224">
        <f t="shared" si="3116"/>
        <v>0</v>
      </c>
      <c r="BQ1224">
        <f t="shared" si="3117"/>
        <v>0</v>
      </c>
      <c r="BR1224">
        <f t="shared" si="3118"/>
        <v>0</v>
      </c>
      <c r="BS1224">
        <f t="shared" si="3119"/>
        <v>0</v>
      </c>
      <c r="BT1224">
        <f t="shared" si="3120"/>
        <v>0</v>
      </c>
      <c r="BU1224">
        <f t="shared" si="3121"/>
        <v>0</v>
      </c>
      <c r="BV1224">
        <f t="shared" si="3122"/>
        <v>0</v>
      </c>
      <c r="BW1224">
        <f t="shared" si="3123"/>
        <v>0</v>
      </c>
      <c r="BX1224">
        <f t="shared" si="3124"/>
        <v>0</v>
      </c>
      <c r="BY1224">
        <f t="shared" si="3125"/>
        <v>0</v>
      </c>
      <c r="BZ1224">
        <f t="shared" si="3126"/>
        <v>0</v>
      </c>
      <c r="CA1224">
        <f t="shared" si="3127"/>
        <v>0</v>
      </c>
      <c r="CB1224">
        <f t="shared" si="3128"/>
        <v>0</v>
      </c>
      <c r="CC1224">
        <f t="shared" si="3129"/>
        <v>0</v>
      </c>
      <c r="CD1224">
        <f t="shared" si="3130"/>
        <v>0</v>
      </c>
      <c r="CE1224">
        <f t="shared" si="3131"/>
        <v>0</v>
      </c>
      <c r="CF1224">
        <f t="shared" si="3132"/>
        <v>0</v>
      </c>
      <c r="CG1224">
        <f t="shared" si="3133"/>
        <v>0</v>
      </c>
      <c r="CH1224">
        <f t="shared" si="3134"/>
        <v>0</v>
      </c>
      <c r="CI1224">
        <f t="shared" si="3135"/>
        <v>0</v>
      </c>
      <c r="CJ1224">
        <f t="shared" si="3136"/>
        <v>0</v>
      </c>
      <c r="CK1224">
        <f t="shared" si="3137"/>
        <v>0</v>
      </c>
      <c r="CL1224">
        <f t="shared" si="3138"/>
        <v>0</v>
      </c>
      <c r="CM1224">
        <f t="shared" si="3139"/>
        <v>0</v>
      </c>
      <c r="CN1224">
        <f t="shared" si="3140"/>
        <v>0</v>
      </c>
      <c r="CO1224">
        <f t="shared" si="3141"/>
        <v>0</v>
      </c>
      <c r="CP1224">
        <f t="shared" si="3142"/>
        <v>0</v>
      </c>
      <c r="CQ1224">
        <f t="shared" si="3143"/>
        <v>0</v>
      </c>
      <c r="CR1224">
        <f t="shared" si="3144"/>
        <v>0</v>
      </c>
      <c r="CS1224">
        <f t="shared" si="3145"/>
        <v>0</v>
      </c>
      <c r="CT1224">
        <f t="shared" si="3146"/>
        <v>0</v>
      </c>
      <c r="CU1224">
        <f t="shared" si="3147"/>
        <v>0</v>
      </c>
      <c r="CV1224">
        <f t="shared" si="3148"/>
        <v>0</v>
      </c>
      <c r="CW1224">
        <f t="shared" si="3149"/>
        <v>0</v>
      </c>
      <c r="CX1224">
        <f t="shared" si="3150"/>
        <v>0</v>
      </c>
      <c r="CY1224">
        <f t="shared" si="3151"/>
        <v>0</v>
      </c>
      <c r="CZ1224">
        <f t="shared" si="3152"/>
        <v>0</v>
      </c>
      <c r="DA1224">
        <f t="shared" si="3153"/>
        <v>0</v>
      </c>
      <c r="DB1224">
        <f t="shared" si="3154"/>
        <v>0</v>
      </c>
      <c r="DC1224">
        <f t="shared" si="3155"/>
        <v>0</v>
      </c>
      <c r="DD1224">
        <f t="shared" si="3156"/>
        <v>0</v>
      </c>
      <c r="DE1224">
        <f t="shared" si="3157"/>
        <v>0</v>
      </c>
      <c r="DF1224">
        <f t="shared" si="3158"/>
        <v>0</v>
      </c>
      <c r="DG1224">
        <f t="shared" si="3159"/>
        <v>0</v>
      </c>
      <c r="DH1224">
        <f t="shared" si="3160"/>
        <v>0</v>
      </c>
      <c r="DI1224">
        <f t="shared" si="3161"/>
        <v>0</v>
      </c>
      <c r="DJ1224">
        <f t="shared" si="3162"/>
        <v>0</v>
      </c>
      <c r="DK1224">
        <f t="shared" si="3163"/>
        <v>0</v>
      </c>
      <c r="DL1224">
        <f t="shared" si="3164"/>
        <v>0</v>
      </c>
      <c r="DM1224">
        <f t="shared" si="3165"/>
        <v>0</v>
      </c>
      <c r="DN1224">
        <f t="shared" si="3166"/>
        <v>0</v>
      </c>
      <c r="DO1224">
        <f t="shared" si="3167"/>
        <v>0</v>
      </c>
      <c r="DP1224">
        <f t="shared" si="3168"/>
        <v>0</v>
      </c>
      <c r="DQ1224">
        <f t="shared" si="3169"/>
        <v>0</v>
      </c>
      <c r="DR1224">
        <f t="shared" si="3170"/>
        <v>0</v>
      </c>
      <c r="DS1224">
        <f t="shared" si="3171"/>
        <v>0</v>
      </c>
      <c r="DT1224">
        <f t="shared" si="3172"/>
        <v>0</v>
      </c>
      <c r="DU1224">
        <f t="shared" si="3173"/>
        <v>0</v>
      </c>
      <c r="DV1224">
        <f t="shared" si="3174"/>
        <v>0</v>
      </c>
      <c r="DW1224">
        <f t="shared" si="3175"/>
        <v>0</v>
      </c>
      <c r="DX1224">
        <f t="shared" si="3176"/>
        <v>0</v>
      </c>
      <c r="DY1224">
        <f t="shared" si="3176"/>
        <v>0</v>
      </c>
      <c r="DZ1224">
        <f t="shared" si="3176"/>
        <v>0</v>
      </c>
    </row>
    <row r="1225" spans="1:130" ht="15.75">
      <c r="A1225" s="106"/>
      <c r="B1225" s="19" t="s">
        <v>202</v>
      </c>
      <c r="C1225" s="101"/>
      <c r="D1225" s="34"/>
      <c r="E1225" s="34"/>
      <c r="F1225" s="34"/>
      <c r="G1225" s="34"/>
      <c r="H1225" s="34"/>
      <c r="I1225" s="34"/>
      <c r="J1225" s="34"/>
      <c r="K1225" s="34"/>
      <c r="L1225" s="34"/>
      <c r="M1225" s="34"/>
      <c r="N1225" s="34"/>
      <c r="O1225" s="34"/>
      <c r="P1225" s="34"/>
      <c r="Q1225" s="34"/>
      <c r="R1225" s="34"/>
      <c r="S1225" s="34"/>
      <c r="T1225" s="34"/>
      <c r="U1225" s="34"/>
      <c r="V1225" s="34"/>
      <c r="W1225" s="34"/>
      <c r="X1225" s="34"/>
      <c r="Y1225" s="34"/>
      <c r="Z1225" s="41"/>
      <c r="AA1225" s="34"/>
      <c r="AB1225" s="34"/>
      <c r="AC1225" s="41"/>
      <c r="AD1225" s="34"/>
      <c r="AE1225" s="34"/>
      <c r="AF1225" s="34"/>
      <c r="AG1225" s="34"/>
      <c r="AH1225" s="34"/>
      <c r="AI1225" s="34"/>
      <c r="AJ1225" s="34"/>
      <c r="AK1225" s="34"/>
      <c r="AL1225" s="34"/>
      <c r="AM1225" s="34"/>
      <c r="AN1225" s="34"/>
      <c r="AO1225" s="41"/>
      <c r="AP1225" s="41"/>
      <c r="AQ1225" s="34"/>
      <c r="AR1225" s="34"/>
      <c r="AS1225" s="34">
        <v>40</v>
      </c>
      <c r="AT1225" s="34"/>
      <c r="AU1225" s="34"/>
      <c r="AV1225" s="34"/>
      <c r="AW1225" s="34"/>
      <c r="AX1225" s="34">
        <v>211</v>
      </c>
      <c r="AY1225" s="34">
        <v>12</v>
      </c>
      <c r="AZ1225" s="34"/>
      <c r="BA1225" s="34"/>
      <c r="BB1225" s="34"/>
      <c r="BC1225" s="34">
        <v>38</v>
      </c>
      <c r="BD1225" s="34"/>
      <c r="BE1225" s="43"/>
      <c r="BF1225" s="34"/>
      <c r="BG1225" s="22"/>
      <c r="BH1225" s="2"/>
      <c r="BI1225" s="2"/>
      <c r="BJ1225" s="2"/>
      <c r="BK1225" s="118">
        <v>92</v>
      </c>
      <c r="BL1225" s="118">
        <v>166</v>
      </c>
      <c r="BM1225" s="118">
        <v>5935</v>
      </c>
      <c r="BN1225" s="118">
        <f>5935+80</f>
        <v>6015</v>
      </c>
      <c r="BO1225" s="103"/>
      <c r="BP1225">
        <f t="shared" si="3116"/>
        <v>0</v>
      </c>
      <c r="BQ1225">
        <f t="shared" si="3117"/>
        <v>0</v>
      </c>
      <c r="BR1225">
        <f t="shared" si="3118"/>
        <v>0</v>
      </c>
      <c r="BS1225">
        <f t="shared" si="3119"/>
        <v>0</v>
      </c>
      <c r="BT1225">
        <f t="shared" si="3120"/>
        <v>0</v>
      </c>
      <c r="BU1225">
        <f t="shared" si="3121"/>
        <v>0</v>
      </c>
      <c r="BV1225">
        <f t="shared" si="3122"/>
        <v>0</v>
      </c>
      <c r="BW1225">
        <f t="shared" si="3123"/>
        <v>0</v>
      </c>
      <c r="BX1225">
        <f t="shared" si="3124"/>
        <v>0</v>
      </c>
      <c r="BY1225">
        <f t="shared" si="3125"/>
        <v>0</v>
      </c>
      <c r="BZ1225">
        <f t="shared" si="3126"/>
        <v>0</v>
      </c>
      <c r="CA1225">
        <f t="shared" si="3127"/>
        <v>0</v>
      </c>
      <c r="CB1225">
        <f t="shared" si="3128"/>
        <v>0</v>
      </c>
      <c r="CC1225">
        <f t="shared" si="3129"/>
        <v>0</v>
      </c>
      <c r="CD1225">
        <f t="shared" si="3130"/>
        <v>0</v>
      </c>
      <c r="CE1225">
        <f t="shared" si="3131"/>
        <v>0</v>
      </c>
      <c r="CF1225">
        <f t="shared" si="3132"/>
        <v>0</v>
      </c>
      <c r="CG1225">
        <f t="shared" si="3133"/>
        <v>0</v>
      </c>
      <c r="CH1225">
        <f t="shared" si="3134"/>
        <v>0</v>
      </c>
      <c r="CI1225">
        <f t="shared" si="3135"/>
        <v>0</v>
      </c>
      <c r="CJ1225">
        <f t="shared" si="3136"/>
        <v>0</v>
      </c>
      <c r="CK1225">
        <f t="shared" si="3137"/>
        <v>0</v>
      </c>
      <c r="CL1225">
        <f t="shared" si="3138"/>
        <v>0</v>
      </c>
      <c r="CM1225">
        <f t="shared" si="3139"/>
        <v>0</v>
      </c>
      <c r="CN1225">
        <f t="shared" si="3140"/>
        <v>0</v>
      </c>
      <c r="CO1225">
        <f t="shared" si="3141"/>
        <v>0</v>
      </c>
      <c r="CP1225">
        <f t="shared" si="3142"/>
        <v>0</v>
      </c>
      <c r="CQ1225">
        <f t="shared" si="3143"/>
        <v>0</v>
      </c>
      <c r="CR1225">
        <f t="shared" si="3144"/>
        <v>0</v>
      </c>
      <c r="CS1225">
        <f t="shared" si="3145"/>
        <v>0</v>
      </c>
      <c r="CT1225">
        <f t="shared" si="3146"/>
        <v>0</v>
      </c>
      <c r="CU1225">
        <f t="shared" si="3147"/>
        <v>0</v>
      </c>
      <c r="CV1225">
        <f t="shared" si="3148"/>
        <v>0</v>
      </c>
      <c r="CW1225">
        <f t="shared" si="3149"/>
        <v>0</v>
      </c>
      <c r="CX1225">
        <f t="shared" si="3150"/>
        <v>0</v>
      </c>
      <c r="CY1225">
        <f t="shared" si="3151"/>
        <v>0</v>
      </c>
      <c r="CZ1225">
        <f t="shared" si="3152"/>
        <v>0</v>
      </c>
      <c r="DA1225">
        <f t="shared" si="3153"/>
        <v>0</v>
      </c>
      <c r="DB1225">
        <f t="shared" si="3154"/>
        <v>0</v>
      </c>
      <c r="DC1225">
        <f t="shared" si="3155"/>
        <v>0</v>
      </c>
      <c r="DD1225">
        <f t="shared" si="3156"/>
        <v>0</v>
      </c>
      <c r="DE1225">
        <f t="shared" si="3157"/>
        <v>0</v>
      </c>
      <c r="DF1225">
        <f t="shared" si="3158"/>
        <v>0</v>
      </c>
      <c r="DG1225">
        <f t="shared" si="3159"/>
        <v>0</v>
      </c>
      <c r="DH1225">
        <f t="shared" si="3160"/>
        <v>0</v>
      </c>
      <c r="DI1225">
        <f t="shared" si="3161"/>
        <v>0</v>
      </c>
      <c r="DJ1225">
        <f t="shared" si="3162"/>
        <v>0</v>
      </c>
      <c r="DK1225">
        <f t="shared" si="3163"/>
        <v>0</v>
      </c>
      <c r="DL1225">
        <f t="shared" si="3164"/>
        <v>0</v>
      </c>
      <c r="DM1225">
        <f t="shared" si="3165"/>
        <v>0</v>
      </c>
      <c r="DN1225">
        <f t="shared" si="3166"/>
        <v>0</v>
      </c>
      <c r="DO1225">
        <f t="shared" si="3167"/>
        <v>0</v>
      </c>
      <c r="DP1225">
        <f t="shared" si="3168"/>
        <v>0</v>
      </c>
      <c r="DQ1225">
        <f t="shared" si="3169"/>
        <v>0</v>
      </c>
      <c r="DR1225">
        <f t="shared" si="3170"/>
        <v>0</v>
      </c>
      <c r="DS1225">
        <f t="shared" si="3171"/>
        <v>0</v>
      </c>
      <c r="DT1225">
        <f t="shared" si="3172"/>
        <v>0</v>
      </c>
      <c r="DU1225">
        <f t="shared" si="3173"/>
        <v>0</v>
      </c>
      <c r="DV1225">
        <f t="shared" si="3174"/>
        <v>0</v>
      </c>
      <c r="DW1225">
        <f t="shared" si="3175"/>
        <v>0</v>
      </c>
      <c r="DX1225">
        <f t="shared" si="3176"/>
        <v>0</v>
      </c>
      <c r="DY1225">
        <f t="shared" si="3176"/>
        <v>0</v>
      </c>
      <c r="DZ1225">
        <f t="shared" si="3176"/>
        <v>0</v>
      </c>
    </row>
    <row r="1226" spans="1:130">
      <c r="A1226" s="106"/>
      <c r="B1226" s="59" t="s">
        <v>3</v>
      </c>
      <c r="C1226" s="101"/>
      <c r="D1226" s="34"/>
      <c r="E1226" s="34"/>
      <c r="F1226" s="34"/>
      <c r="G1226" s="34"/>
      <c r="H1226" s="34"/>
      <c r="I1226" s="34"/>
      <c r="J1226" s="34"/>
      <c r="K1226" s="34"/>
      <c r="L1226" s="34"/>
      <c r="M1226" s="34"/>
      <c r="N1226" s="34">
        <v>0</v>
      </c>
      <c r="O1226" s="34">
        <v>0</v>
      </c>
      <c r="P1226" s="34">
        <v>0</v>
      </c>
      <c r="Q1226" s="34">
        <v>0</v>
      </c>
      <c r="R1226" s="34">
        <v>0</v>
      </c>
      <c r="S1226" s="34">
        <v>0.182115</v>
      </c>
      <c r="T1226" s="34">
        <v>0.50050559999999999</v>
      </c>
      <c r="U1226" s="34">
        <v>0.83569950000000004</v>
      </c>
      <c r="V1226" s="34">
        <v>1.0834498000000001</v>
      </c>
      <c r="W1226" s="34">
        <v>4.8252319999999997</v>
      </c>
      <c r="X1226" s="34">
        <v>23.6842568</v>
      </c>
      <c r="Y1226" s="34">
        <v>25.251405200000004</v>
      </c>
      <c r="Z1226" s="34">
        <v>71.485401199999998</v>
      </c>
      <c r="AA1226" s="41" t="s">
        <v>16</v>
      </c>
      <c r="AB1226" s="41" t="s">
        <v>16</v>
      </c>
      <c r="AC1226" s="34">
        <v>362.17473669999998</v>
      </c>
      <c r="AD1226" s="41" t="s">
        <v>16</v>
      </c>
      <c r="AE1226" s="34">
        <v>919.96031070000004</v>
      </c>
      <c r="AF1226" s="34">
        <v>1414.7317462999999</v>
      </c>
      <c r="AG1226" s="34">
        <v>2089.4630001</v>
      </c>
      <c r="AH1226" s="34">
        <v>1874</v>
      </c>
      <c r="AI1226" s="34">
        <v>2098.1721127000001</v>
      </c>
      <c r="AJ1226" s="34">
        <v>1387</v>
      </c>
      <c r="AK1226" s="34">
        <v>2279.0282425999999</v>
      </c>
      <c r="AL1226" s="34">
        <v>1813.8055074000001</v>
      </c>
      <c r="AM1226" s="34">
        <v>836.65886419999993</v>
      </c>
      <c r="AN1226" s="34">
        <v>396</v>
      </c>
      <c r="AO1226" s="34">
        <v>895.72998329999996</v>
      </c>
      <c r="AP1226" s="34">
        <v>890.80553480000003</v>
      </c>
      <c r="AQ1226" s="41" t="s">
        <v>16</v>
      </c>
      <c r="AR1226" s="34">
        <v>339.26034199999998</v>
      </c>
      <c r="AS1226" s="34">
        <v>519.97379990000002</v>
      </c>
      <c r="AT1226" s="34">
        <f>657.3597988-AT1224</f>
        <v>408.35979880000002</v>
      </c>
      <c r="AU1226" s="34">
        <v>634.79658440000003</v>
      </c>
      <c r="AV1226" s="34">
        <v>520.18047139999999</v>
      </c>
      <c r="AW1226" s="41" t="s">
        <v>16</v>
      </c>
      <c r="AX1226" s="18">
        <v>160.31545009999999</v>
      </c>
      <c r="AY1226" s="34">
        <v>111.28082959999999</v>
      </c>
      <c r="AZ1226" s="34">
        <v>76.581007599999992</v>
      </c>
      <c r="BA1226" s="34">
        <v>63.891962300000003</v>
      </c>
      <c r="BB1226" s="141">
        <v>62.695036000000002</v>
      </c>
      <c r="BC1226" s="141">
        <v>61.808861799999995</v>
      </c>
      <c r="BD1226" s="141">
        <v>57.817609100000006</v>
      </c>
      <c r="BE1226" s="27">
        <v>55.457554000000002</v>
      </c>
      <c r="BF1226" s="73">
        <v>50.303647300000002</v>
      </c>
      <c r="BG1226" s="73">
        <v>57.6169382</v>
      </c>
      <c r="BH1226" s="73">
        <v>47.368847499999994</v>
      </c>
      <c r="BI1226" s="73">
        <v>47.934901199999999</v>
      </c>
      <c r="BJ1226" s="73">
        <v>46.680111300000007</v>
      </c>
      <c r="BK1226" s="141">
        <v>72.699125399999986</v>
      </c>
      <c r="BL1226" s="41" t="s">
        <v>16</v>
      </c>
      <c r="BM1226" s="41" t="s">
        <v>16</v>
      </c>
      <c r="BN1226" s="118">
        <v>2044</v>
      </c>
      <c r="BO1226" s="103"/>
      <c r="BP1226">
        <f t="shared" si="3116"/>
        <v>0</v>
      </c>
      <c r="BQ1226">
        <f t="shared" si="3117"/>
        <v>0</v>
      </c>
      <c r="BR1226">
        <f t="shared" si="3118"/>
        <v>0</v>
      </c>
      <c r="BS1226">
        <f t="shared" si="3119"/>
        <v>0</v>
      </c>
      <c r="BT1226">
        <f t="shared" si="3120"/>
        <v>0</v>
      </c>
      <c r="BU1226">
        <f t="shared" si="3121"/>
        <v>0</v>
      </c>
      <c r="BV1226">
        <f t="shared" si="3122"/>
        <v>0</v>
      </c>
      <c r="BW1226">
        <f t="shared" si="3123"/>
        <v>0</v>
      </c>
      <c r="BX1226">
        <f t="shared" si="3124"/>
        <v>0</v>
      </c>
      <c r="BY1226">
        <f t="shared" si="3125"/>
        <v>0</v>
      </c>
      <c r="BZ1226">
        <f t="shared" si="3126"/>
        <v>0</v>
      </c>
      <c r="CA1226">
        <f t="shared" si="3127"/>
        <v>0</v>
      </c>
      <c r="CB1226">
        <f t="shared" si="3128"/>
        <v>0</v>
      </c>
      <c r="CC1226">
        <f t="shared" si="3129"/>
        <v>0</v>
      </c>
      <c r="CD1226">
        <f t="shared" si="3130"/>
        <v>0</v>
      </c>
      <c r="CE1226">
        <f t="shared" si="3131"/>
        <v>0</v>
      </c>
      <c r="CF1226">
        <f t="shared" si="3132"/>
        <v>0</v>
      </c>
      <c r="CG1226">
        <f t="shared" si="3133"/>
        <v>0</v>
      </c>
      <c r="CH1226">
        <f t="shared" si="3134"/>
        <v>0</v>
      </c>
      <c r="CI1226">
        <f t="shared" si="3135"/>
        <v>0</v>
      </c>
      <c r="CJ1226">
        <f t="shared" si="3136"/>
        <v>0</v>
      </c>
      <c r="CK1226">
        <f t="shared" si="3137"/>
        <v>0</v>
      </c>
      <c r="CL1226">
        <f t="shared" si="3138"/>
        <v>0</v>
      </c>
      <c r="CM1226">
        <f t="shared" si="3139"/>
        <v>0</v>
      </c>
      <c r="CN1226">
        <f t="shared" si="3140"/>
        <v>0</v>
      </c>
      <c r="CO1226">
        <f t="shared" si="3141"/>
        <v>0</v>
      </c>
      <c r="CP1226">
        <f t="shared" si="3142"/>
        <v>0</v>
      </c>
      <c r="CQ1226">
        <f t="shared" si="3143"/>
        <v>0</v>
      </c>
      <c r="CR1226">
        <f t="shared" si="3144"/>
        <v>0</v>
      </c>
      <c r="CS1226">
        <f t="shared" si="3145"/>
        <v>0</v>
      </c>
      <c r="CT1226">
        <f t="shared" si="3146"/>
        <v>0</v>
      </c>
      <c r="CU1226">
        <f t="shared" si="3147"/>
        <v>0</v>
      </c>
      <c r="CV1226">
        <f t="shared" si="3148"/>
        <v>0</v>
      </c>
      <c r="CW1226">
        <f t="shared" si="3149"/>
        <v>0</v>
      </c>
      <c r="CX1226">
        <f t="shared" si="3150"/>
        <v>0</v>
      </c>
      <c r="CY1226">
        <f t="shared" si="3151"/>
        <v>0</v>
      </c>
      <c r="CZ1226">
        <f t="shared" si="3152"/>
        <v>0</v>
      </c>
      <c r="DA1226">
        <f t="shared" si="3153"/>
        <v>0</v>
      </c>
      <c r="DB1226">
        <f t="shared" si="3154"/>
        <v>0</v>
      </c>
      <c r="DC1226">
        <f t="shared" si="3155"/>
        <v>0</v>
      </c>
      <c r="DD1226">
        <f t="shared" si="3156"/>
        <v>0</v>
      </c>
      <c r="DE1226">
        <f t="shared" si="3157"/>
        <v>0</v>
      </c>
      <c r="DF1226">
        <f t="shared" si="3158"/>
        <v>0</v>
      </c>
      <c r="DG1226">
        <f t="shared" si="3159"/>
        <v>0</v>
      </c>
      <c r="DH1226">
        <f t="shared" si="3160"/>
        <v>0</v>
      </c>
      <c r="DI1226">
        <f t="shared" si="3161"/>
        <v>0</v>
      </c>
      <c r="DJ1226">
        <f t="shared" si="3162"/>
        <v>0</v>
      </c>
      <c r="DK1226">
        <f t="shared" si="3163"/>
        <v>0</v>
      </c>
      <c r="DL1226">
        <f t="shared" si="3164"/>
        <v>0</v>
      </c>
      <c r="DM1226">
        <f t="shared" si="3165"/>
        <v>0</v>
      </c>
      <c r="DN1226">
        <f t="shared" si="3166"/>
        <v>0</v>
      </c>
      <c r="DO1226">
        <f t="shared" si="3167"/>
        <v>0</v>
      </c>
      <c r="DP1226">
        <f t="shared" si="3168"/>
        <v>0</v>
      </c>
      <c r="DQ1226">
        <f t="shared" si="3169"/>
        <v>0</v>
      </c>
      <c r="DR1226">
        <f t="shared" si="3170"/>
        <v>0</v>
      </c>
      <c r="DS1226">
        <f t="shared" si="3171"/>
        <v>0</v>
      </c>
      <c r="DT1226">
        <f t="shared" si="3172"/>
        <v>0</v>
      </c>
      <c r="DU1226">
        <f t="shared" si="3173"/>
        <v>0</v>
      </c>
      <c r="DV1226">
        <f t="shared" si="3174"/>
        <v>0</v>
      </c>
      <c r="DW1226">
        <f t="shared" si="3175"/>
        <v>0</v>
      </c>
      <c r="DX1226">
        <f t="shared" si="3176"/>
        <v>0</v>
      </c>
      <c r="DY1226">
        <f t="shared" si="3176"/>
        <v>0</v>
      </c>
      <c r="DZ1226">
        <f t="shared" si="3176"/>
        <v>0</v>
      </c>
    </row>
    <row r="1227" spans="1:130">
      <c r="A1227" s="106"/>
      <c r="B1227" s="19" t="s">
        <v>18</v>
      </c>
      <c r="C1227" s="100"/>
      <c r="D1227" s="34"/>
      <c r="E1227" s="34"/>
      <c r="F1227" s="34"/>
      <c r="G1227" s="34"/>
      <c r="H1227" s="34"/>
      <c r="I1227" s="34"/>
      <c r="J1227" s="34"/>
      <c r="K1227" s="34"/>
      <c r="L1227" s="34"/>
      <c r="M1227" s="34"/>
      <c r="N1227" s="34"/>
      <c r="O1227" s="34"/>
      <c r="P1227" s="34"/>
      <c r="Q1227" s="34"/>
      <c r="R1227" s="34"/>
      <c r="S1227" s="34"/>
      <c r="T1227" s="34"/>
      <c r="U1227" s="34"/>
      <c r="V1227" s="34"/>
      <c r="W1227" s="34"/>
      <c r="X1227" s="34"/>
      <c r="Y1227" s="34"/>
      <c r="Z1227" s="41" t="s">
        <v>16</v>
      </c>
      <c r="AA1227" s="41" t="s">
        <v>16</v>
      </c>
      <c r="AB1227" s="18">
        <v>74</v>
      </c>
      <c r="AC1227" s="41" t="s">
        <v>16</v>
      </c>
      <c r="AD1227" s="41" t="s">
        <v>16</v>
      </c>
      <c r="AE1227" s="41" t="s">
        <v>16</v>
      </c>
      <c r="AF1227" s="41" t="s">
        <v>16</v>
      </c>
      <c r="AG1227" s="41" t="s">
        <v>16</v>
      </c>
      <c r="AH1227" s="41" t="s">
        <v>16</v>
      </c>
      <c r="AI1227" s="41" t="s">
        <v>16</v>
      </c>
      <c r="AJ1227" s="41" t="s">
        <v>16</v>
      </c>
      <c r="AK1227" s="41" t="s">
        <v>16</v>
      </c>
      <c r="AL1227" s="34">
        <v>387</v>
      </c>
      <c r="AM1227" s="34">
        <v>0</v>
      </c>
      <c r="AN1227" s="34">
        <v>0</v>
      </c>
      <c r="AO1227" s="34">
        <v>0</v>
      </c>
      <c r="AP1227" s="34">
        <v>0</v>
      </c>
      <c r="AQ1227" s="34">
        <v>0</v>
      </c>
      <c r="AR1227" s="34">
        <v>0</v>
      </c>
      <c r="AS1227" s="34">
        <v>0</v>
      </c>
      <c r="AT1227" s="34">
        <v>0</v>
      </c>
      <c r="AU1227" s="34">
        <v>0</v>
      </c>
      <c r="AV1227" s="34">
        <v>0</v>
      </c>
      <c r="AW1227" s="34">
        <v>0</v>
      </c>
      <c r="AX1227" s="34">
        <v>0</v>
      </c>
      <c r="AY1227" s="34">
        <v>0</v>
      </c>
      <c r="AZ1227" s="34">
        <v>0</v>
      </c>
      <c r="BA1227" s="34">
        <v>0</v>
      </c>
      <c r="BB1227" s="34">
        <v>0</v>
      </c>
      <c r="BC1227" s="34">
        <v>0</v>
      </c>
      <c r="BD1227" s="34">
        <v>0</v>
      </c>
      <c r="BE1227" s="43">
        <v>0</v>
      </c>
      <c r="BF1227" s="34">
        <v>0</v>
      </c>
      <c r="BG1227" s="34">
        <v>0</v>
      </c>
      <c r="BH1227" s="34">
        <v>0</v>
      </c>
      <c r="BI1227" s="118">
        <v>0</v>
      </c>
      <c r="BJ1227" s="118">
        <v>0</v>
      </c>
      <c r="BK1227" s="118">
        <v>0</v>
      </c>
      <c r="BL1227" s="118">
        <v>0</v>
      </c>
      <c r="BM1227" s="118">
        <v>0</v>
      </c>
      <c r="BN1227" s="118">
        <v>0</v>
      </c>
      <c r="BO1227" s="103"/>
      <c r="BP1227">
        <f t="shared" si="3116"/>
        <v>0</v>
      </c>
      <c r="BQ1227">
        <f t="shared" si="3117"/>
        <v>0</v>
      </c>
      <c r="BR1227">
        <f t="shared" si="3118"/>
        <v>0</v>
      </c>
      <c r="BS1227">
        <f t="shared" si="3119"/>
        <v>0</v>
      </c>
      <c r="BT1227">
        <f t="shared" si="3120"/>
        <v>0</v>
      </c>
      <c r="BU1227">
        <f t="shared" si="3121"/>
        <v>0</v>
      </c>
      <c r="BV1227">
        <f t="shared" si="3122"/>
        <v>0</v>
      </c>
      <c r="BW1227">
        <f t="shared" si="3123"/>
        <v>0</v>
      </c>
      <c r="BX1227">
        <f t="shared" si="3124"/>
        <v>0</v>
      </c>
      <c r="BY1227">
        <f t="shared" si="3125"/>
        <v>0</v>
      </c>
      <c r="BZ1227">
        <f t="shared" si="3126"/>
        <v>0</v>
      </c>
      <c r="CA1227">
        <f t="shared" si="3127"/>
        <v>0</v>
      </c>
      <c r="CB1227">
        <f t="shared" si="3128"/>
        <v>0</v>
      </c>
      <c r="CC1227">
        <f t="shared" si="3129"/>
        <v>0</v>
      </c>
      <c r="CD1227">
        <f t="shared" si="3130"/>
        <v>0</v>
      </c>
      <c r="CE1227">
        <f t="shared" si="3131"/>
        <v>0</v>
      </c>
      <c r="CF1227">
        <f t="shared" si="3132"/>
        <v>0</v>
      </c>
      <c r="CG1227">
        <f t="shared" si="3133"/>
        <v>0</v>
      </c>
      <c r="CH1227">
        <f t="shared" si="3134"/>
        <v>0</v>
      </c>
      <c r="CI1227">
        <f t="shared" si="3135"/>
        <v>0</v>
      </c>
      <c r="CJ1227">
        <f t="shared" si="3136"/>
        <v>0</v>
      </c>
      <c r="CK1227">
        <f t="shared" si="3137"/>
        <v>0</v>
      </c>
      <c r="CL1227">
        <f t="shared" si="3138"/>
        <v>0</v>
      </c>
      <c r="CM1227">
        <f t="shared" si="3139"/>
        <v>0</v>
      </c>
      <c r="CN1227">
        <f t="shared" si="3140"/>
        <v>0</v>
      </c>
      <c r="CO1227">
        <f t="shared" si="3141"/>
        <v>0</v>
      </c>
      <c r="CP1227">
        <f t="shared" si="3142"/>
        <v>0</v>
      </c>
      <c r="CQ1227">
        <f t="shared" si="3143"/>
        <v>0</v>
      </c>
      <c r="CR1227">
        <f t="shared" si="3144"/>
        <v>0</v>
      </c>
      <c r="CS1227">
        <f t="shared" si="3145"/>
        <v>0</v>
      </c>
      <c r="CT1227">
        <f t="shared" si="3146"/>
        <v>0</v>
      </c>
      <c r="CU1227">
        <f t="shared" si="3147"/>
        <v>0</v>
      </c>
      <c r="CV1227">
        <f t="shared" si="3148"/>
        <v>0</v>
      </c>
      <c r="CW1227">
        <f t="shared" si="3149"/>
        <v>0</v>
      </c>
      <c r="CX1227">
        <f t="shared" si="3150"/>
        <v>0</v>
      </c>
      <c r="CY1227">
        <f t="shared" si="3151"/>
        <v>0</v>
      </c>
      <c r="CZ1227">
        <f t="shared" si="3152"/>
        <v>0</v>
      </c>
      <c r="DA1227">
        <f t="shared" si="3153"/>
        <v>0</v>
      </c>
      <c r="DB1227">
        <f t="shared" si="3154"/>
        <v>0</v>
      </c>
      <c r="DC1227">
        <f t="shared" si="3155"/>
        <v>0</v>
      </c>
      <c r="DD1227">
        <f t="shared" si="3156"/>
        <v>0</v>
      </c>
      <c r="DE1227">
        <f t="shared" si="3157"/>
        <v>0</v>
      </c>
      <c r="DF1227">
        <f t="shared" si="3158"/>
        <v>0</v>
      </c>
      <c r="DG1227">
        <f t="shared" si="3159"/>
        <v>0</v>
      </c>
      <c r="DH1227">
        <f t="shared" si="3160"/>
        <v>0</v>
      </c>
      <c r="DI1227">
        <f t="shared" si="3161"/>
        <v>0</v>
      </c>
      <c r="DJ1227">
        <f t="shared" si="3162"/>
        <v>0</v>
      </c>
      <c r="DK1227">
        <f t="shared" si="3163"/>
        <v>0</v>
      </c>
      <c r="DL1227">
        <f t="shared" si="3164"/>
        <v>0</v>
      </c>
      <c r="DM1227">
        <f t="shared" si="3165"/>
        <v>0</v>
      </c>
      <c r="DN1227">
        <f t="shared" si="3166"/>
        <v>0</v>
      </c>
      <c r="DO1227">
        <f t="shared" si="3167"/>
        <v>0</v>
      </c>
      <c r="DP1227">
        <f t="shared" si="3168"/>
        <v>0</v>
      </c>
      <c r="DQ1227">
        <f t="shared" si="3169"/>
        <v>0</v>
      </c>
      <c r="DR1227">
        <f t="shared" si="3170"/>
        <v>0</v>
      </c>
      <c r="DS1227">
        <f t="shared" si="3171"/>
        <v>0</v>
      </c>
      <c r="DT1227">
        <f t="shared" si="3172"/>
        <v>0</v>
      </c>
      <c r="DU1227">
        <f t="shared" si="3173"/>
        <v>0</v>
      </c>
      <c r="DV1227">
        <f t="shared" si="3174"/>
        <v>0</v>
      </c>
      <c r="DW1227">
        <f t="shared" si="3175"/>
        <v>0</v>
      </c>
      <c r="DX1227">
        <f t="shared" si="3176"/>
        <v>0</v>
      </c>
      <c r="DY1227">
        <f t="shared" si="3176"/>
        <v>0</v>
      </c>
      <c r="DZ1227">
        <f t="shared" si="3176"/>
        <v>0</v>
      </c>
    </row>
    <row r="1228" spans="1:130">
      <c r="A1228" s="106"/>
      <c r="B1228" s="19" t="s">
        <v>25</v>
      </c>
      <c r="C1228" s="100"/>
      <c r="D1228" s="34"/>
      <c r="E1228" s="34"/>
      <c r="F1228" s="34"/>
      <c r="G1228" s="34"/>
      <c r="H1228" s="34"/>
      <c r="I1228" s="34"/>
      <c r="J1228" s="34"/>
      <c r="K1228" s="34"/>
      <c r="L1228" s="34"/>
      <c r="M1228" s="34"/>
      <c r="N1228" s="34"/>
      <c r="O1228" s="34"/>
      <c r="P1228" s="34"/>
      <c r="Q1228" s="34"/>
      <c r="R1228" s="34"/>
      <c r="S1228" s="34"/>
      <c r="T1228" s="34"/>
      <c r="U1228" s="34"/>
      <c r="V1228" s="34"/>
      <c r="W1228" s="34"/>
      <c r="X1228" s="34"/>
      <c r="Y1228" s="34"/>
      <c r="Z1228" s="41"/>
      <c r="AA1228" s="41"/>
      <c r="AB1228" s="18"/>
      <c r="AC1228" s="41"/>
      <c r="AD1228" s="41"/>
      <c r="AE1228" s="41"/>
      <c r="AF1228" s="41"/>
      <c r="AG1228" s="41"/>
      <c r="AH1228" s="41"/>
      <c r="AI1228" s="41"/>
      <c r="AJ1228" s="41"/>
      <c r="AK1228" s="41"/>
      <c r="AL1228" s="34"/>
      <c r="AM1228" s="34"/>
      <c r="AN1228" s="34"/>
      <c r="AO1228" s="34"/>
      <c r="AP1228" s="34"/>
      <c r="AQ1228" s="34"/>
      <c r="AR1228" s="34"/>
      <c r="AS1228" s="34"/>
      <c r="AT1228" s="34"/>
      <c r="AU1228" s="34"/>
      <c r="AV1228" s="34"/>
      <c r="AW1228" s="34"/>
      <c r="AX1228" s="34"/>
      <c r="AY1228" s="34"/>
      <c r="AZ1228" s="34"/>
      <c r="BA1228" s="34"/>
      <c r="BB1228" s="34"/>
      <c r="BC1228" s="34"/>
      <c r="BD1228" s="34"/>
      <c r="BE1228" s="43"/>
      <c r="BF1228" s="34"/>
      <c r="BG1228" s="34"/>
      <c r="BH1228" s="34"/>
      <c r="BI1228" s="118"/>
      <c r="BJ1228" s="118"/>
      <c r="BK1228" s="118"/>
      <c r="BL1228" s="118">
        <f>3000+42.5</f>
        <v>3042.5</v>
      </c>
      <c r="BM1228" s="118">
        <v>3280</v>
      </c>
      <c r="BN1228" s="118">
        <f>BM1228+170</f>
        <v>3450</v>
      </c>
      <c r="BO1228" s="103"/>
      <c r="BP1228">
        <f t="shared" si="3116"/>
        <v>0</v>
      </c>
      <c r="BQ1228">
        <f t="shared" si="3117"/>
        <v>0</v>
      </c>
      <c r="BR1228">
        <f t="shared" si="3118"/>
        <v>0</v>
      </c>
      <c r="BS1228">
        <f t="shared" si="3119"/>
        <v>0</v>
      </c>
      <c r="BT1228">
        <f t="shared" si="3120"/>
        <v>0</v>
      </c>
      <c r="BU1228">
        <f t="shared" si="3121"/>
        <v>0</v>
      </c>
      <c r="BV1228">
        <f t="shared" si="3122"/>
        <v>0</v>
      </c>
      <c r="BW1228">
        <f t="shared" si="3123"/>
        <v>0</v>
      </c>
      <c r="BX1228">
        <f t="shared" si="3124"/>
        <v>0</v>
      </c>
      <c r="BY1228">
        <f t="shared" si="3125"/>
        <v>0</v>
      </c>
      <c r="BZ1228">
        <f t="shared" si="3126"/>
        <v>0</v>
      </c>
      <c r="CA1228">
        <f t="shared" si="3127"/>
        <v>0</v>
      </c>
      <c r="CB1228">
        <f t="shared" si="3128"/>
        <v>0</v>
      </c>
      <c r="CC1228">
        <f t="shared" si="3129"/>
        <v>0</v>
      </c>
      <c r="CD1228">
        <f t="shared" si="3130"/>
        <v>0</v>
      </c>
      <c r="CE1228">
        <f t="shared" si="3131"/>
        <v>0</v>
      </c>
      <c r="CF1228">
        <f t="shared" si="3132"/>
        <v>0</v>
      </c>
      <c r="CG1228">
        <f t="shared" si="3133"/>
        <v>0</v>
      </c>
      <c r="CH1228">
        <f t="shared" si="3134"/>
        <v>0</v>
      </c>
      <c r="CI1228">
        <f t="shared" si="3135"/>
        <v>0</v>
      </c>
      <c r="CJ1228">
        <f t="shared" si="3136"/>
        <v>0</v>
      </c>
      <c r="CK1228">
        <f t="shared" si="3137"/>
        <v>0</v>
      </c>
      <c r="CL1228">
        <f t="shared" si="3138"/>
        <v>0</v>
      </c>
      <c r="CM1228">
        <f t="shared" si="3139"/>
        <v>0</v>
      </c>
      <c r="CN1228">
        <f t="shared" si="3140"/>
        <v>0</v>
      </c>
      <c r="CO1228">
        <f t="shared" si="3141"/>
        <v>0</v>
      </c>
      <c r="CP1228">
        <f t="shared" si="3142"/>
        <v>0</v>
      </c>
      <c r="CQ1228">
        <f t="shared" si="3143"/>
        <v>0</v>
      </c>
      <c r="CR1228">
        <f t="shared" si="3144"/>
        <v>0</v>
      </c>
      <c r="CS1228">
        <f t="shared" si="3145"/>
        <v>0</v>
      </c>
      <c r="CT1228">
        <f t="shared" si="3146"/>
        <v>0</v>
      </c>
      <c r="CU1228">
        <f t="shared" si="3147"/>
        <v>0</v>
      </c>
      <c r="CV1228">
        <f t="shared" si="3148"/>
        <v>0</v>
      </c>
      <c r="CW1228">
        <f t="shared" si="3149"/>
        <v>0</v>
      </c>
      <c r="CX1228">
        <f t="shared" si="3150"/>
        <v>0</v>
      </c>
      <c r="CY1228">
        <f t="shared" si="3151"/>
        <v>0</v>
      </c>
      <c r="CZ1228">
        <f t="shared" si="3152"/>
        <v>0</v>
      </c>
      <c r="DA1228">
        <f t="shared" si="3153"/>
        <v>0</v>
      </c>
      <c r="DB1228">
        <f t="shared" si="3154"/>
        <v>0</v>
      </c>
      <c r="DC1228">
        <f t="shared" si="3155"/>
        <v>0</v>
      </c>
      <c r="DD1228">
        <f t="shared" si="3156"/>
        <v>0</v>
      </c>
      <c r="DE1228">
        <f t="shared" si="3157"/>
        <v>0</v>
      </c>
      <c r="DF1228">
        <f t="shared" si="3158"/>
        <v>0</v>
      </c>
      <c r="DG1228">
        <f t="shared" si="3159"/>
        <v>0</v>
      </c>
      <c r="DH1228">
        <f t="shared" si="3160"/>
        <v>0</v>
      </c>
      <c r="DI1228">
        <f t="shared" si="3161"/>
        <v>0</v>
      </c>
      <c r="DJ1228">
        <f t="shared" si="3162"/>
        <v>0</v>
      </c>
      <c r="DK1228">
        <f t="shared" si="3163"/>
        <v>0</v>
      </c>
      <c r="DL1228">
        <f t="shared" si="3164"/>
        <v>0</v>
      </c>
      <c r="DM1228">
        <f t="shared" si="3165"/>
        <v>0</v>
      </c>
      <c r="DN1228">
        <f t="shared" si="3166"/>
        <v>0</v>
      </c>
      <c r="DO1228">
        <f t="shared" si="3167"/>
        <v>0</v>
      </c>
      <c r="DP1228">
        <f t="shared" si="3168"/>
        <v>0</v>
      </c>
      <c r="DQ1228">
        <f t="shared" si="3169"/>
        <v>0</v>
      </c>
      <c r="DR1228">
        <f t="shared" si="3170"/>
        <v>0</v>
      </c>
      <c r="DS1228">
        <f t="shared" si="3171"/>
        <v>0</v>
      </c>
      <c r="DT1228">
        <f t="shared" si="3172"/>
        <v>0</v>
      </c>
      <c r="DU1228">
        <f t="shared" si="3173"/>
        <v>0</v>
      </c>
      <c r="DV1228">
        <f t="shared" si="3174"/>
        <v>0</v>
      </c>
      <c r="DW1228">
        <f t="shared" si="3175"/>
        <v>0</v>
      </c>
      <c r="DX1228">
        <f t="shared" ref="DX1228" si="3177">IF($C1228&lt;&gt;"",IF(BL1228&gt;0,1,0),0)</f>
        <v>0</v>
      </c>
      <c r="DY1228">
        <f t="shared" ref="DY1228" si="3178">IF($C1228&lt;&gt;"",IF(BM1228&gt;0,1,0),0)</f>
        <v>0</v>
      </c>
      <c r="DZ1228">
        <f t="shared" ref="DZ1228" si="3179">IF($C1228&lt;&gt;"",IF(BN1228&gt;0,1,0),0)</f>
        <v>0</v>
      </c>
    </row>
    <row r="1229" spans="1:130">
      <c r="A1229" s="106" t="str">
        <f>IF(LEFT(B1270,1)&lt;&gt;"",IF(LEFT(B1270,1)&lt;&gt;" ",COUNT($A$66:A1221)+1,""),"")</f>
        <v/>
      </c>
      <c r="B1229" s="19" t="s">
        <v>205</v>
      </c>
      <c r="C1229" s="101"/>
      <c r="D1229" s="34"/>
      <c r="E1229" s="34"/>
      <c r="F1229" s="34"/>
      <c r="G1229" s="34"/>
      <c r="H1229" s="34"/>
      <c r="I1229" s="34"/>
      <c r="J1229" s="34"/>
      <c r="K1229" s="34"/>
      <c r="L1229" s="34"/>
      <c r="M1229" s="34"/>
      <c r="N1229" s="34">
        <v>0</v>
      </c>
      <c r="O1229" s="34">
        <v>0</v>
      </c>
      <c r="P1229" s="34">
        <v>0</v>
      </c>
      <c r="Q1229" s="34">
        <v>0</v>
      </c>
      <c r="R1229" s="34">
        <v>0</v>
      </c>
      <c r="S1229" s="34">
        <v>1.6633169999999999</v>
      </c>
      <c r="T1229" s="34">
        <v>1.4981120000000001</v>
      </c>
      <c r="U1229" s="34">
        <v>2.5251199999999998</v>
      </c>
      <c r="V1229" s="34">
        <v>14.2401106</v>
      </c>
      <c r="W1229" s="34">
        <v>33.551742500000003</v>
      </c>
      <c r="X1229" s="34">
        <v>15.595229899999998</v>
      </c>
      <c r="Y1229" s="34">
        <v>50.194738999999998</v>
      </c>
      <c r="Z1229" s="34">
        <v>112.74663129999999</v>
      </c>
      <c r="AA1229" s="34">
        <v>123.95546450000001</v>
      </c>
      <c r="AB1229" s="34">
        <v>101.01879150000001</v>
      </c>
      <c r="AC1229" s="34">
        <v>233.2085314</v>
      </c>
      <c r="AD1229" s="34">
        <v>182.63406309999999</v>
      </c>
      <c r="AE1229" s="34">
        <v>196.28680739999999</v>
      </c>
      <c r="AF1229" s="34">
        <v>234.3952152</v>
      </c>
      <c r="AG1229" s="34">
        <v>265.84558469999996</v>
      </c>
      <c r="AH1229" s="34">
        <v>317.25266800000003</v>
      </c>
      <c r="AI1229" s="34">
        <v>220.86917860000003</v>
      </c>
      <c r="AJ1229" s="34">
        <v>192.57540259999999</v>
      </c>
      <c r="AK1229" s="34">
        <v>203.37144599999999</v>
      </c>
      <c r="AL1229" s="34">
        <v>105.6576091</v>
      </c>
      <c r="AM1229" s="34">
        <v>126.3877693</v>
      </c>
      <c r="AN1229" s="34">
        <v>138.55235830000001</v>
      </c>
      <c r="AO1229" s="34">
        <v>116.3017457</v>
      </c>
      <c r="AP1229" s="34">
        <v>77.642222799999999</v>
      </c>
      <c r="AQ1229" s="34">
        <v>38.590088200000004</v>
      </c>
      <c r="AR1229" s="34">
        <v>37.9989791</v>
      </c>
      <c r="AS1229" s="34">
        <v>71.482474299999993</v>
      </c>
      <c r="AT1229" s="34">
        <v>175.08123219999999</v>
      </c>
      <c r="AU1229" s="34">
        <v>173.02602480000002</v>
      </c>
      <c r="AV1229" s="34">
        <v>335.47561110000004</v>
      </c>
      <c r="AW1229" s="34">
        <v>291.70433600000001</v>
      </c>
      <c r="AX1229" s="34">
        <v>333.815</v>
      </c>
      <c r="AY1229" s="34">
        <v>365.46600000000001</v>
      </c>
      <c r="AZ1229" s="34">
        <v>365.46600000000001</v>
      </c>
      <c r="BA1229" s="34">
        <v>365.46600000000001</v>
      </c>
      <c r="BB1229" s="34">
        <v>365.46600000000001</v>
      </c>
      <c r="BC1229" s="34">
        <v>365.46600000000001</v>
      </c>
      <c r="BD1229" s="34">
        <v>365.46600000000001</v>
      </c>
      <c r="BE1229" s="43">
        <v>365.46600000000001</v>
      </c>
      <c r="BF1229" s="18">
        <v>365.46600000000001</v>
      </c>
      <c r="BG1229" s="18">
        <v>365.46600000000001</v>
      </c>
      <c r="BH1229" s="18">
        <v>365.46600000000001</v>
      </c>
      <c r="BI1229" s="18">
        <v>2583.5010000000002</v>
      </c>
      <c r="BJ1229" s="18">
        <v>2993.2869999999998</v>
      </c>
      <c r="BK1229" s="141">
        <v>1799.2809999999999</v>
      </c>
      <c r="BL1229" s="41" t="s">
        <v>16</v>
      </c>
      <c r="BM1229" s="41" t="s">
        <v>16</v>
      </c>
      <c r="BN1229" s="118">
        <v>1555</v>
      </c>
      <c r="BO1229" s="103"/>
      <c r="BP1229">
        <f t="shared" si="3116"/>
        <v>0</v>
      </c>
      <c r="BQ1229">
        <f t="shared" si="3117"/>
        <v>0</v>
      </c>
      <c r="BR1229">
        <f t="shared" si="3118"/>
        <v>0</v>
      </c>
      <c r="BS1229">
        <f t="shared" si="3119"/>
        <v>0</v>
      </c>
      <c r="BT1229">
        <f t="shared" si="3120"/>
        <v>0</v>
      </c>
      <c r="BU1229">
        <f t="shared" si="3121"/>
        <v>0</v>
      </c>
      <c r="BV1229">
        <f t="shared" si="3122"/>
        <v>0</v>
      </c>
      <c r="BW1229">
        <f t="shared" si="3123"/>
        <v>0</v>
      </c>
      <c r="BX1229">
        <f t="shared" si="3124"/>
        <v>0</v>
      </c>
      <c r="BY1229">
        <f t="shared" si="3125"/>
        <v>0</v>
      </c>
      <c r="BZ1229">
        <f t="shared" si="3126"/>
        <v>0</v>
      </c>
      <c r="CA1229">
        <f t="shared" si="3127"/>
        <v>0</v>
      </c>
      <c r="CB1229">
        <f t="shared" si="3128"/>
        <v>0</v>
      </c>
      <c r="CC1229">
        <f t="shared" si="3129"/>
        <v>0</v>
      </c>
      <c r="CD1229">
        <f t="shared" si="3130"/>
        <v>0</v>
      </c>
      <c r="CE1229">
        <f t="shared" si="3131"/>
        <v>0</v>
      </c>
      <c r="CF1229">
        <f t="shared" si="3132"/>
        <v>0</v>
      </c>
      <c r="CG1229">
        <f t="shared" si="3133"/>
        <v>0</v>
      </c>
      <c r="CH1229">
        <f t="shared" si="3134"/>
        <v>0</v>
      </c>
      <c r="CI1229">
        <f t="shared" si="3135"/>
        <v>0</v>
      </c>
      <c r="CJ1229">
        <f t="shared" si="3136"/>
        <v>0</v>
      </c>
      <c r="CK1229">
        <f t="shared" si="3137"/>
        <v>0</v>
      </c>
      <c r="CL1229">
        <f t="shared" si="3138"/>
        <v>0</v>
      </c>
      <c r="CM1229">
        <f t="shared" si="3139"/>
        <v>0</v>
      </c>
      <c r="CN1229">
        <f t="shared" si="3140"/>
        <v>0</v>
      </c>
      <c r="CO1229">
        <f t="shared" si="3141"/>
        <v>0</v>
      </c>
      <c r="CP1229">
        <f t="shared" si="3142"/>
        <v>0</v>
      </c>
      <c r="CQ1229">
        <f t="shared" si="3143"/>
        <v>0</v>
      </c>
      <c r="CR1229">
        <f t="shared" si="3144"/>
        <v>0</v>
      </c>
      <c r="CS1229">
        <f t="shared" si="3145"/>
        <v>0</v>
      </c>
      <c r="CT1229">
        <f t="shared" si="3146"/>
        <v>0</v>
      </c>
      <c r="CU1229">
        <f t="shared" si="3147"/>
        <v>0</v>
      </c>
      <c r="CV1229">
        <f t="shared" si="3148"/>
        <v>0</v>
      </c>
      <c r="CW1229">
        <f t="shared" si="3149"/>
        <v>0</v>
      </c>
      <c r="CX1229">
        <f t="shared" si="3150"/>
        <v>0</v>
      </c>
      <c r="CY1229">
        <f t="shared" si="3151"/>
        <v>0</v>
      </c>
      <c r="CZ1229">
        <f t="shared" si="3152"/>
        <v>0</v>
      </c>
      <c r="DA1229">
        <f t="shared" si="3153"/>
        <v>0</v>
      </c>
      <c r="DB1229">
        <f t="shared" si="3154"/>
        <v>0</v>
      </c>
      <c r="DC1229">
        <f t="shared" si="3155"/>
        <v>0</v>
      </c>
      <c r="DD1229">
        <f t="shared" si="3156"/>
        <v>0</v>
      </c>
      <c r="DE1229">
        <f t="shared" si="3157"/>
        <v>0</v>
      </c>
      <c r="DF1229">
        <f t="shared" si="3158"/>
        <v>0</v>
      </c>
      <c r="DG1229">
        <f t="shared" si="3159"/>
        <v>0</v>
      </c>
      <c r="DH1229">
        <f t="shared" si="3160"/>
        <v>0</v>
      </c>
      <c r="DI1229">
        <f t="shared" si="3161"/>
        <v>0</v>
      </c>
      <c r="DJ1229">
        <f t="shared" si="3162"/>
        <v>0</v>
      </c>
      <c r="DK1229">
        <f t="shared" si="3163"/>
        <v>0</v>
      </c>
      <c r="DL1229">
        <f t="shared" si="3164"/>
        <v>0</v>
      </c>
      <c r="DM1229">
        <f t="shared" si="3165"/>
        <v>0</v>
      </c>
      <c r="DN1229">
        <f t="shared" si="3166"/>
        <v>0</v>
      </c>
      <c r="DO1229">
        <f t="shared" si="3167"/>
        <v>0</v>
      </c>
      <c r="DP1229">
        <f t="shared" si="3168"/>
        <v>0</v>
      </c>
      <c r="DQ1229">
        <f t="shared" si="3169"/>
        <v>0</v>
      </c>
      <c r="DR1229">
        <f t="shared" si="3170"/>
        <v>0</v>
      </c>
      <c r="DS1229">
        <f t="shared" si="3171"/>
        <v>0</v>
      </c>
      <c r="DT1229">
        <f t="shared" si="3172"/>
        <v>0</v>
      </c>
      <c r="DU1229">
        <f t="shared" si="3173"/>
        <v>0</v>
      </c>
      <c r="DV1229">
        <f t="shared" si="3174"/>
        <v>0</v>
      </c>
      <c r="DW1229">
        <f t="shared" si="3175"/>
        <v>0</v>
      </c>
      <c r="DX1229">
        <f>IF($C1229&lt;&gt;"",IF(BL1228&gt;0,1,0),0)</f>
        <v>0</v>
      </c>
      <c r="DY1229">
        <f>IF($C1229&lt;&gt;"",IF(BM1228&gt;0,1,0),0)</f>
        <v>0</v>
      </c>
      <c r="DZ1229">
        <f>IF($C1229&lt;&gt;"",IF(BN1228&gt;0,1,0),0)</f>
        <v>0</v>
      </c>
    </row>
    <row r="1230" spans="1:130">
      <c r="A1230" s="106"/>
      <c r="B1230" s="19" t="s">
        <v>210</v>
      </c>
      <c r="C1230" s="101"/>
      <c r="D1230" s="34"/>
      <c r="E1230" s="34"/>
      <c r="F1230" s="34"/>
      <c r="G1230" s="34"/>
      <c r="H1230" s="34"/>
      <c r="I1230" s="34"/>
      <c r="J1230" s="34"/>
      <c r="K1230" s="34"/>
      <c r="L1230" s="34"/>
      <c r="M1230" s="34"/>
      <c r="N1230" s="34"/>
      <c r="O1230" s="34"/>
      <c r="P1230" s="34"/>
      <c r="Q1230" s="34"/>
      <c r="R1230" s="34"/>
      <c r="S1230" s="34"/>
      <c r="T1230" s="34"/>
      <c r="U1230" s="34"/>
      <c r="V1230" s="34"/>
      <c r="W1230" s="34"/>
      <c r="X1230" s="34"/>
      <c r="Y1230" s="34"/>
      <c r="Z1230" s="34"/>
      <c r="AA1230" s="34"/>
      <c r="AB1230" s="34"/>
      <c r="AC1230" s="34"/>
      <c r="AD1230" s="34"/>
      <c r="AE1230" s="34"/>
      <c r="AF1230" s="34"/>
      <c r="AG1230" s="34"/>
      <c r="AH1230" s="34">
        <v>32384.719471947195</v>
      </c>
      <c r="AI1230" s="34">
        <v>16140.495049504951</v>
      </c>
      <c r="AJ1230" s="34">
        <v>5705.1277584204418</v>
      </c>
      <c r="AK1230" s="34">
        <v>2168.4105960264901</v>
      </c>
      <c r="AL1230" s="34">
        <v>1489.4851748045435</v>
      </c>
      <c r="AM1230" s="34">
        <v>1071.8840733283882</v>
      </c>
      <c r="AN1230" s="34">
        <v>754.15763856178364</v>
      </c>
      <c r="AO1230" s="34">
        <v>656.95152497421532</v>
      </c>
      <c r="AP1230" s="34">
        <v>362.82771535580525</v>
      </c>
      <c r="AQ1230" s="34">
        <v>263.44410876132929</v>
      </c>
      <c r="AR1230" s="162">
        <v>148.83631220264883</v>
      </c>
      <c r="AS1230" s="162">
        <v>95.900662435211615</v>
      </c>
      <c r="AT1230" s="162">
        <v>139.7789542119439</v>
      </c>
      <c r="AU1230" s="162">
        <v>148.19292175580475</v>
      </c>
      <c r="AV1230" s="162">
        <v>251.30780498012138</v>
      </c>
      <c r="AW1230" s="162">
        <v>212.14157706093189</v>
      </c>
      <c r="AX1230" s="162">
        <v>285.47625659539017</v>
      </c>
      <c r="AY1230" s="162">
        <v>203.51351351351352</v>
      </c>
      <c r="AZ1230" s="162">
        <v>66.329248801278638</v>
      </c>
      <c r="BA1230" s="162">
        <v>222.75069361870788</v>
      </c>
      <c r="BB1230" s="162">
        <v>181.36335209505941</v>
      </c>
      <c r="BC1230" s="162">
        <v>104.50524583419049</v>
      </c>
      <c r="BD1230" s="162">
        <v>1544.7470817120623</v>
      </c>
      <c r="BE1230" s="172">
        <v>1729.6296296296296</v>
      </c>
      <c r="BF1230" s="160">
        <v>2671.2698412698414</v>
      </c>
      <c r="BG1230" s="160">
        <v>1199.6323529411764</v>
      </c>
      <c r="BH1230" s="160">
        <v>2072.7547931382442</v>
      </c>
      <c r="BI1230" s="160">
        <v>1278.0684104627767</v>
      </c>
      <c r="BJ1230" s="160">
        <v>2527.6613579212071</v>
      </c>
      <c r="BK1230" s="162">
        <v>3137.4548083875634</v>
      </c>
      <c r="BL1230" s="167">
        <v>2412.7367424242425</v>
      </c>
      <c r="BM1230" s="160">
        <v>4046.0384153661466</v>
      </c>
      <c r="BN1230" s="118">
        <v>3200</v>
      </c>
      <c r="BO1230" s="103"/>
      <c r="BP1230">
        <f t="shared" si="3116"/>
        <v>0</v>
      </c>
      <c r="BQ1230">
        <f t="shared" si="3117"/>
        <v>0</v>
      </c>
      <c r="BR1230">
        <f t="shared" si="3118"/>
        <v>0</v>
      </c>
      <c r="BS1230">
        <f t="shared" si="3119"/>
        <v>0</v>
      </c>
      <c r="BT1230">
        <f t="shared" si="3120"/>
        <v>0</v>
      </c>
      <c r="BU1230">
        <f t="shared" si="3121"/>
        <v>0</v>
      </c>
      <c r="BV1230">
        <f t="shared" si="3122"/>
        <v>0</v>
      </c>
      <c r="BW1230">
        <f t="shared" si="3123"/>
        <v>0</v>
      </c>
      <c r="BX1230">
        <f t="shared" si="3124"/>
        <v>0</v>
      </c>
      <c r="BY1230">
        <f t="shared" si="3125"/>
        <v>0</v>
      </c>
      <c r="BZ1230">
        <f t="shared" si="3126"/>
        <v>0</v>
      </c>
      <c r="CA1230">
        <f t="shared" si="3127"/>
        <v>0</v>
      </c>
      <c r="CB1230">
        <f t="shared" si="3128"/>
        <v>0</v>
      </c>
      <c r="CC1230">
        <f t="shared" si="3129"/>
        <v>0</v>
      </c>
      <c r="CD1230">
        <f t="shared" si="3130"/>
        <v>0</v>
      </c>
      <c r="CE1230">
        <f t="shared" si="3131"/>
        <v>0</v>
      </c>
      <c r="CF1230">
        <f t="shared" si="3132"/>
        <v>0</v>
      </c>
      <c r="CG1230">
        <f t="shared" si="3133"/>
        <v>0</v>
      </c>
      <c r="CH1230">
        <f t="shared" si="3134"/>
        <v>0</v>
      </c>
      <c r="CI1230">
        <f t="shared" si="3135"/>
        <v>0</v>
      </c>
      <c r="CJ1230">
        <f t="shared" si="3136"/>
        <v>0</v>
      </c>
      <c r="CK1230">
        <f t="shared" si="3137"/>
        <v>0</v>
      </c>
      <c r="CL1230">
        <f t="shared" si="3138"/>
        <v>0</v>
      </c>
      <c r="CM1230">
        <f t="shared" si="3139"/>
        <v>0</v>
      </c>
      <c r="CN1230">
        <f t="shared" si="3140"/>
        <v>0</v>
      </c>
      <c r="CO1230">
        <f t="shared" si="3141"/>
        <v>0</v>
      </c>
      <c r="CP1230">
        <f t="shared" si="3142"/>
        <v>0</v>
      </c>
      <c r="CQ1230">
        <f t="shared" si="3143"/>
        <v>0</v>
      </c>
      <c r="CR1230">
        <f t="shared" si="3144"/>
        <v>0</v>
      </c>
      <c r="CS1230">
        <f t="shared" si="3145"/>
        <v>0</v>
      </c>
      <c r="CT1230">
        <f t="shared" si="3146"/>
        <v>0</v>
      </c>
      <c r="CU1230">
        <f t="shared" si="3147"/>
        <v>0</v>
      </c>
      <c r="CV1230">
        <f t="shared" si="3148"/>
        <v>0</v>
      </c>
      <c r="CW1230">
        <f t="shared" si="3149"/>
        <v>0</v>
      </c>
      <c r="CX1230">
        <f t="shared" si="3150"/>
        <v>0</v>
      </c>
      <c r="CY1230">
        <f t="shared" si="3151"/>
        <v>0</v>
      </c>
      <c r="CZ1230">
        <f t="shared" si="3152"/>
        <v>0</v>
      </c>
      <c r="DA1230">
        <f t="shared" si="3153"/>
        <v>0</v>
      </c>
      <c r="DB1230">
        <f t="shared" si="3154"/>
        <v>0</v>
      </c>
      <c r="DC1230">
        <f t="shared" si="3155"/>
        <v>0</v>
      </c>
      <c r="DD1230">
        <f t="shared" si="3156"/>
        <v>0</v>
      </c>
      <c r="DE1230">
        <f t="shared" si="3157"/>
        <v>0</v>
      </c>
      <c r="DF1230">
        <f t="shared" si="3158"/>
        <v>0</v>
      </c>
      <c r="DG1230">
        <f t="shared" si="3159"/>
        <v>0</v>
      </c>
      <c r="DH1230">
        <f t="shared" si="3160"/>
        <v>0</v>
      </c>
      <c r="DI1230">
        <f t="shared" si="3161"/>
        <v>0</v>
      </c>
      <c r="DJ1230">
        <f t="shared" si="3162"/>
        <v>0</v>
      </c>
      <c r="DK1230">
        <f t="shared" si="3163"/>
        <v>0</v>
      </c>
      <c r="DL1230">
        <f t="shared" si="3164"/>
        <v>0</v>
      </c>
      <c r="DM1230">
        <f t="shared" si="3165"/>
        <v>0</v>
      </c>
      <c r="DN1230">
        <f t="shared" si="3166"/>
        <v>0</v>
      </c>
      <c r="DO1230">
        <f t="shared" si="3167"/>
        <v>0</v>
      </c>
      <c r="DP1230">
        <f t="shared" si="3168"/>
        <v>0</v>
      </c>
      <c r="DQ1230">
        <f t="shared" si="3169"/>
        <v>0</v>
      </c>
      <c r="DR1230">
        <f t="shared" si="3170"/>
        <v>0</v>
      </c>
      <c r="DS1230">
        <f t="shared" si="3171"/>
        <v>0</v>
      </c>
      <c r="DT1230">
        <f t="shared" si="3172"/>
        <v>0</v>
      </c>
      <c r="DU1230">
        <f t="shared" si="3173"/>
        <v>0</v>
      </c>
      <c r="DV1230">
        <f t="shared" si="3174"/>
        <v>0</v>
      </c>
      <c r="DW1230">
        <f t="shared" si="3175"/>
        <v>0</v>
      </c>
      <c r="DX1230">
        <f t="shared" ref="DX1230" si="3180">IF($C1230&lt;&gt;"",IF(BL1230&gt;0,1,0),0)</f>
        <v>0</v>
      </c>
      <c r="DY1230">
        <f t="shared" ref="DY1230" si="3181">IF($C1230&lt;&gt;"",IF(BM1230&gt;0,1,0),0)</f>
        <v>0</v>
      </c>
      <c r="DZ1230">
        <f t="shared" ref="DZ1230" si="3182">IF($C1230&lt;&gt;"",IF(BN1230&gt;0,1,0),0)</f>
        <v>0</v>
      </c>
    </row>
    <row r="1231" spans="1:130" ht="15.75">
      <c r="A1231" s="106" t="str">
        <f>IF(LEFT(B1233,1)&lt;&gt;"",IF(LEFT(B1233,1)&lt;&gt;" ",COUNT($A$66:A1229)+1,""),"")</f>
        <v/>
      </c>
      <c r="B1231" s="37"/>
      <c r="C1231" s="90"/>
      <c r="D1231" s="36"/>
      <c r="E1231" s="36"/>
      <c r="F1231" s="36"/>
      <c r="G1231" s="36"/>
      <c r="H1231" s="36"/>
      <c r="I1231" s="36"/>
      <c r="J1231" s="36"/>
      <c r="K1231" s="36"/>
      <c r="L1231" s="36"/>
      <c r="M1231" s="36"/>
      <c r="N1231" s="36"/>
      <c r="O1231" s="36"/>
      <c r="P1231" s="36"/>
      <c r="Q1231" s="36"/>
      <c r="R1231" s="36"/>
      <c r="S1231" s="36"/>
      <c r="T1231" s="36"/>
      <c r="U1231" s="36"/>
      <c r="V1231" s="36"/>
      <c r="W1231" s="36"/>
      <c r="X1231" s="36"/>
      <c r="Y1231" s="36"/>
      <c r="Z1231" s="36"/>
      <c r="AA1231" s="36"/>
      <c r="AB1231" s="36"/>
      <c r="AC1231" s="36"/>
      <c r="AD1231" s="36"/>
      <c r="AE1231" s="36"/>
      <c r="AF1231" s="36"/>
      <c r="AG1231" s="36"/>
      <c r="AH1231" s="36"/>
      <c r="AI1231" s="36"/>
      <c r="AJ1231" s="36"/>
      <c r="AK1231" s="36"/>
      <c r="AL1231" s="36"/>
      <c r="AM1231" s="36"/>
      <c r="AN1231" s="36"/>
      <c r="AO1231" s="36"/>
      <c r="AP1231" s="36"/>
      <c r="AQ1231" s="36"/>
      <c r="AR1231" s="36"/>
      <c r="AS1231" s="36"/>
      <c r="AT1231" s="36"/>
      <c r="AU1231" s="36"/>
      <c r="AV1231" s="36"/>
      <c r="AW1231" s="36"/>
      <c r="AX1231" s="36"/>
      <c r="AY1231" s="36"/>
      <c r="AZ1231" s="36"/>
      <c r="BA1231" s="36"/>
      <c r="BB1231" s="36"/>
      <c r="BC1231" s="36"/>
      <c r="BD1231" s="36"/>
      <c r="BE1231" s="76"/>
      <c r="BF1231" s="36"/>
      <c r="BG1231" s="36"/>
      <c r="BH1231" s="34"/>
      <c r="BI1231" s="2"/>
      <c r="BJ1231" s="2"/>
      <c r="BK1231" s="2"/>
      <c r="BL1231" s="22"/>
      <c r="BM1231" s="2"/>
      <c r="BN1231" s="2"/>
      <c r="BO1231" s="103"/>
    </row>
    <row r="1232" spans="1:130">
      <c r="A1232" s="105">
        <f>IF(LEFT(B1232,1)&lt;&gt;"",IF(LEFT(B1232,1)&lt;&gt;" ",COUNT($A$66:A1231)+1,""),"")</f>
        <v>161</v>
      </c>
      <c r="B1232" s="54" t="s">
        <v>161</v>
      </c>
      <c r="C1232" s="100">
        <v>3</v>
      </c>
      <c r="D1232" s="9"/>
      <c r="E1232" s="9"/>
      <c r="F1232" s="9"/>
      <c r="G1232" s="9"/>
      <c r="H1232" s="9"/>
      <c r="I1232" s="9">
        <f t="shared" ref="I1232:AN1232" si="3183">SUM(I1233:I1241)</f>
        <v>184.26827048000001</v>
      </c>
      <c r="J1232" s="9">
        <f t="shared" si="3183"/>
        <v>191.35462506999994</v>
      </c>
      <c r="K1232" s="9">
        <f t="shared" si="3183"/>
        <v>170.09226827999998</v>
      </c>
      <c r="L1232" s="9">
        <f t="shared" si="3183"/>
        <v>176.16628649999998</v>
      </c>
      <c r="M1232" s="9">
        <f t="shared" si="3183"/>
        <v>182.24030472000001</v>
      </c>
      <c r="N1232" s="9">
        <f t="shared" si="3183"/>
        <v>257.34807992775001</v>
      </c>
      <c r="O1232" s="9">
        <f t="shared" si="3183"/>
        <v>215.69096793950004</v>
      </c>
      <c r="P1232" s="9">
        <f t="shared" si="3183"/>
        <v>206.75220569550004</v>
      </c>
      <c r="Q1232" s="9">
        <f t="shared" si="3183"/>
        <v>199.65183168000007</v>
      </c>
      <c r="R1232" s="9">
        <f t="shared" si="3183"/>
        <v>206.40925927525009</v>
      </c>
      <c r="S1232" s="9">
        <f t="shared" si="3183"/>
        <v>184.05938181700009</v>
      </c>
      <c r="T1232" s="9">
        <f t="shared" si="3183"/>
        <v>157.33090258200008</v>
      </c>
      <c r="U1232" s="9">
        <f t="shared" si="3183"/>
        <v>177.93334724500014</v>
      </c>
      <c r="V1232" s="9">
        <f t="shared" si="3183"/>
        <v>247.42847436375013</v>
      </c>
      <c r="W1232" s="9">
        <f t="shared" si="3183"/>
        <v>222.73211301000018</v>
      </c>
      <c r="X1232" s="9">
        <f t="shared" si="3183"/>
        <v>243.86586961625019</v>
      </c>
      <c r="Y1232" s="9">
        <f t="shared" si="3183"/>
        <v>63</v>
      </c>
      <c r="Z1232" s="9">
        <f t="shared" si="3183"/>
        <v>0</v>
      </c>
      <c r="AA1232" s="9">
        <f t="shared" si="3183"/>
        <v>0</v>
      </c>
      <c r="AB1232" s="9">
        <f t="shared" si="3183"/>
        <v>0</v>
      </c>
      <c r="AC1232" s="9">
        <f t="shared" si="3183"/>
        <v>0.1218397</v>
      </c>
      <c r="AD1232" s="9">
        <f t="shared" si="3183"/>
        <v>0.38743259999999996</v>
      </c>
      <c r="AE1232" s="9">
        <f t="shared" si="3183"/>
        <v>11.5914587</v>
      </c>
      <c r="AF1232" s="9">
        <f t="shared" si="3183"/>
        <v>0.57435309999999995</v>
      </c>
      <c r="AG1232" s="9">
        <f t="shared" si="3183"/>
        <v>1.8660000000000001</v>
      </c>
      <c r="AH1232" s="9">
        <f t="shared" si="3183"/>
        <v>23.770828399999999</v>
      </c>
      <c r="AI1232" s="9">
        <f t="shared" si="3183"/>
        <v>1.27034E-2</v>
      </c>
      <c r="AJ1232" s="9">
        <f t="shared" si="3183"/>
        <v>4.1535705000000007</v>
      </c>
      <c r="AK1232" s="9">
        <f t="shared" si="3183"/>
        <v>5.1328145000000003</v>
      </c>
      <c r="AL1232" s="9">
        <f t="shared" si="3183"/>
        <v>17.161191299999999</v>
      </c>
      <c r="AM1232" s="9">
        <f t="shared" si="3183"/>
        <v>89.434113499999995</v>
      </c>
      <c r="AN1232" s="9">
        <f t="shared" si="3183"/>
        <v>1.3784911</v>
      </c>
      <c r="AO1232" s="9">
        <f t="shared" ref="AO1232:BK1232" si="3184">SUM(AO1233:AO1241)</f>
        <v>6.4761885000000001</v>
      </c>
      <c r="AP1232" s="9">
        <f t="shared" si="3184"/>
        <v>14.5310866</v>
      </c>
      <c r="AQ1232" s="9">
        <f t="shared" si="3184"/>
        <v>21.8294736</v>
      </c>
      <c r="AR1232" s="9">
        <f t="shared" si="3184"/>
        <v>244.7020301</v>
      </c>
      <c r="AS1232" s="9">
        <f t="shared" si="3184"/>
        <v>2651.8454039300268</v>
      </c>
      <c r="AT1232" s="9">
        <f t="shared" si="3184"/>
        <v>1523.3712839020368</v>
      </c>
      <c r="AU1232" s="9">
        <f t="shared" si="3184"/>
        <v>2100.8104084015786</v>
      </c>
      <c r="AV1232" s="9">
        <f t="shared" si="3184"/>
        <v>2463.9648044400556</v>
      </c>
      <c r="AW1232" s="9">
        <f t="shared" si="3184"/>
        <v>2309.6978195850434</v>
      </c>
      <c r="AX1232" s="9">
        <f t="shared" si="3184"/>
        <v>2672.7132901465548</v>
      </c>
      <c r="AY1232" s="9">
        <f t="shared" si="3184"/>
        <v>3207.9729014196623</v>
      </c>
      <c r="AZ1232" s="9">
        <f t="shared" si="3184"/>
        <v>3495.7153627618777</v>
      </c>
      <c r="BA1232" s="9">
        <f t="shared" si="3184"/>
        <v>3586.4579547081048</v>
      </c>
      <c r="BB1232" s="196">
        <f t="shared" si="3184"/>
        <v>3714.8110730312087</v>
      </c>
      <c r="BC1232" s="196">
        <f t="shared" si="3184"/>
        <v>3935.3423066461028</v>
      </c>
      <c r="BD1232" s="196">
        <f t="shared" si="3184"/>
        <v>4102.5989929700263</v>
      </c>
      <c r="BE1232" s="9">
        <f t="shared" si="3184"/>
        <v>5388.9395796107492</v>
      </c>
      <c r="BF1232" s="158">
        <f>SUM(BF1233:BF1241)</f>
        <v>6406.9907198999999</v>
      </c>
      <c r="BG1232" s="158">
        <f>SUM(BG1233:BG1241)</f>
        <v>6613.1896280382571</v>
      </c>
      <c r="BH1232" s="196">
        <f t="shared" si="3184"/>
        <v>7230.5283904017624</v>
      </c>
      <c r="BI1232" s="193">
        <f t="shared" si="3184"/>
        <v>8829</v>
      </c>
      <c r="BJ1232" s="193">
        <f t="shared" si="3184"/>
        <v>9479</v>
      </c>
      <c r="BK1232" s="193">
        <f t="shared" si="3184"/>
        <v>9609</v>
      </c>
      <c r="BL1232" s="193">
        <f t="shared" ref="BL1232:BN1232" si="3185">SUM(BL1233:BL1241)</f>
        <v>14485</v>
      </c>
      <c r="BM1232" s="193">
        <f t="shared" si="3185"/>
        <v>17290</v>
      </c>
      <c r="BN1232" s="193">
        <f t="shared" si="3185"/>
        <v>17494</v>
      </c>
      <c r="BO1232" s="103"/>
      <c r="BP1232">
        <f t="shared" ref="BP1232:BY1240" si="3186">IF($C1232&lt;&gt;"",IF(D1232&gt;0,1,0),0)</f>
        <v>0</v>
      </c>
      <c r="BQ1232">
        <f t="shared" si="3186"/>
        <v>0</v>
      </c>
      <c r="BR1232">
        <f t="shared" si="3186"/>
        <v>0</v>
      </c>
      <c r="BS1232">
        <f t="shared" si="3186"/>
        <v>0</v>
      </c>
      <c r="BT1232">
        <f t="shared" si="3186"/>
        <v>0</v>
      </c>
      <c r="BU1232">
        <f t="shared" si="3186"/>
        <v>1</v>
      </c>
      <c r="BV1232">
        <f t="shared" si="3186"/>
        <v>1</v>
      </c>
      <c r="BW1232">
        <f t="shared" si="3186"/>
        <v>1</v>
      </c>
      <c r="BX1232">
        <f t="shared" si="3186"/>
        <v>1</v>
      </c>
      <c r="BY1232">
        <f t="shared" si="3186"/>
        <v>1</v>
      </c>
      <c r="BZ1232">
        <f t="shared" ref="BZ1232:CI1240" si="3187">IF($C1232&lt;&gt;"",IF(N1232&gt;0,1,0),0)</f>
        <v>1</v>
      </c>
      <c r="CA1232">
        <f t="shared" si="3187"/>
        <v>1</v>
      </c>
      <c r="CB1232">
        <f t="shared" si="3187"/>
        <v>1</v>
      </c>
      <c r="CC1232">
        <f t="shared" si="3187"/>
        <v>1</v>
      </c>
      <c r="CD1232">
        <f t="shared" si="3187"/>
        <v>1</v>
      </c>
      <c r="CE1232">
        <f t="shared" si="3187"/>
        <v>1</v>
      </c>
      <c r="CF1232">
        <f t="shared" si="3187"/>
        <v>1</v>
      </c>
      <c r="CG1232">
        <f t="shared" si="3187"/>
        <v>1</v>
      </c>
      <c r="CH1232">
        <f t="shared" si="3187"/>
        <v>1</v>
      </c>
      <c r="CI1232">
        <f t="shared" si="3187"/>
        <v>1</v>
      </c>
      <c r="CJ1232">
        <f t="shared" ref="CJ1232:CS1240" si="3188">IF($C1232&lt;&gt;"",IF(X1232&gt;0,1,0),0)</f>
        <v>1</v>
      </c>
      <c r="CK1232">
        <f t="shared" si="3188"/>
        <v>1</v>
      </c>
      <c r="CL1232">
        <f t="shared" si="3188"/>
        <v>0</v>
      </c>
      <c r="CM1232">
        <f t="shared" si="3188"/>
        <v>0</v>
      </c>
      <c r="CN1232">
        <f t="shared" si="3188"/>
        <v>0</v>
      </c>
      <c r="CO1232">
        <f t="shared" si="3188"/>
        <v>1</v>
      </c>
      <c r="CP1232">
        <f t="shared" si="3188"/>
        <v>1</v>
      </c>
      <c r="CQ1232">
        <f t="shared" si="3188"/>
        <v>1</v>
      </c>
      <c r="CR1232">
        <f t="shared" si="3188"/>
        <v>1</v>
      </c>
      <c r="CS1232">
        <f t="shared" si="3188"/>
        <v>1</v>
      </c>
      <c r="CT1232">
        <f t="shared" ref="CT1232:DC1240" si="3189">IF($C1232&lt;&gt;"",IF(AH1232&gt;0,1,0),0)</f>
        <v>1</v>
      </c>
      <c r="CU1232">
        <f t="shared" si="3189"/>
        <v>1</v>
      </c>
      <c r="CV1232">
        <f t="shared" si="3189"/>
        <v>1</v>
      </c>
      <c r="CW1232">
        <f t="shared" si="3189"/>
        <v>1</v>
      </c>
      <c r="CX1232">
        <f t="shared" si="3189"/>
        <v>1</v>
      </c>
      <c r="CY1232">
        <f t="shared" si="3189"/>
        <v>1</v>
      </c>
      <c r="CZ1232">
        <f t="shared" si="3189"/>
        <v>1</v>
      </c>
      <c r="DA1232">
        <f t="shared" si="3189"/>
        <v>1</v>
      </c>
      <c r="DB1232">
        <f t="shared" si="3189"/>
        <v>1</v>
      </c>
      <c r="DC1232">
        <f t="shared" si="3189"/>
        <v>1</v>
      </c>
      <c r="DD1232">
        <f t="shared" ref="DD1232:DM1240" si="3190">IF($C1232&lt;&gt;"",IF(AR1232&gt;0,1,0),0)</f>
        <v>1</v>
      </c>
      <c r="DE1232">
        <f t="shared" si="3190"/>
        <v>1</v>
      </c>
      <c r="DF1232">
        <f t="shared" si="3190"/>
        <v>1</v>
      </c>
      <c r="DG1232">
        <f t="shared" si="3190"/>
        <v>1</v>
      </c>
      <c r="DH1232">
        <f t="shared" si="3190"/>
        <v>1</v>
      </c>
      <c r="DI1232">
        <f t="shared" si="3190"/>
        <v>1</v>
      </c>
      <c r="DJ1232">
        <f t="shared" si="3190"/>
        <v>1</v>
      </c>
      <c r="DK1232">
        <f t="shared" si="3190"/>
        <v>1</v>
      </c>
      <c r="DL1232">
        <f t="shared" si="3190"/>
        <v>1</v>
      </c>
      <c r="DM1232">
        <f t="shared" si="3190"/>
        <v>1</v>
      </c>
      <c r="DN1232">
        <f t="shared" ref="DN1232:DR1240" si="3191">IF($C1232&lt;&gt;"",IF(BB1232&gt;0,1,0),0)</f>
        <v>1</v>
      </c>
      <c r="DO1232">
        <f t="shared" si="3191"/>
        <v>1</v>
      </c>
      <c r="DP1232">
        <f t="shared" si="3191"/>
        <v>1</v>
      </c>
      <c r="DQ1232">
        <f t="shared" si="3191"/>
        <v>1</v>
      </c>
      <c r="DR1232">
        <f t="shared" si="3191"/>
        <v>1</v>
      </c>
      <c r="DS1232">
        <f t="shared" ref="DS1232:DV1240" si="3192">IF($C1232&lt;&gt;"",IF(BG1232&gt;0,1,0),0)</f>
        <v>1</v>
      </c>
      <c r="DT1232">
        <f t="shared" si="3192"/>
        <v>1</v>
      </c>
      <c r="DU1232">
        <f t="shared" ref="DU1232:DU1240" si="3193">IF($C1232&lt;&gt;"",IF(BI1232&gt;0,1,0),0)</f>
        <v>1</v>
      </c>
      <c r="DV1232">
        <f t="shared" si="3192"/>
        <v>1</v>
      </c>
      <c r="DW1232">
        <f t="shared" ref="DW1232:DW1240" si="3194">IF($C1232&lt;&gt;"",IF(BK1232&gt;0,1,0),0)</f>
        <v>1</v>
      </c>
      <c r="DX1232">
        <f t="shared" ref="DX1232" si="3195">IF($C1232&lt;&gt;"",IF(BL1232&gt;0,1,0),0)</f>
        <v>1</v>
      </c>
      <c r="DY1232">
        <f t="shared" ref="DY1232:DZ1232" si="3196">IF($C1232&lt;&gt;"",IF(BM1232&gt;0,1,0),0)</f>
        <v>1</v>
      </c>
      <c r="DZ1232">
        <f t="shared" si="3196"/>
        <v>1</v>
      </c>
    </row>
    <row r="1233" spans="1:130">
      <c r="A1233" s="106" t="str">
        <f>IF(LEFT(B1238,1)&lt;&gt;"",IF(LEFT(B1238,1)&lt;&gt;" ",COUNT($A$66:A1232)+1,""),"")</f>
        <v/>
      </c>
      <c r="B1233" s="24" t="s">
        <v>15</v>
      </c>
      <c r="C1233" s="90"/>
      <c r="D1233" s="34"/>
      <c r="E1233" s="34"/>
      <c r="F1233" s="34"/>
      <c r="G1233" s="34"/>
      <c r="H1233" s="34"/>
      <c r="I1233" s="34"/>
      <c r="J1233" s="34"/>
      <c r="K1233" s="34"/>
      <c r="L1233" s="34"/>
      <c r="M1233" s="34"/>
      <c r="N1233" s="34">
        <v>0</v>
      </c>
      <c r="O1233" s="34">
        <v>0</v>
      </c>
      <c r="P1233" s="34">
        <v>0</v>
      </c>
      <c r="Q1233" s="34">
        <v>0</v>
      </c>
      <c r="R1233" s="34">
        <v>0</v>
      </c>
      <c r="S1233" s="34">
        <v>0</v>
      </c>
      <c r="T1233" s="34">
        <v>0</v>
      </c>
      <c r="U1233" s="34">
        <v>0</v>
      </c>
      <c r="V1233" s="34">
        <v>0</v>
      </c>
      <c r="W1233" s="34">
        <v>0</v>
      </c>
      <c r="X1233" s="34">
        <v>0</v>
      </c>
      <c r="Y1233" s="34">
        <v>0</v>
      </c>
      <c r="Z1233" s="34">
        <v>0</v>
      </c>
      <c r="AA1233" s="34">
        <v>0</v>
      </c>
      <c r="AB1233" s="34">
        <v>0</v>
      </c>
      <c r="AC1233" s="34">
        <v>0</v>
      </c>
      <c r="AD1233" s="34">
        <v>0</v>
      </c>
      <c r="AE1233" s="34">
        <v>0</v>
      </c>
      <c r="AF1233" s="34">
        <v>0</v>
      </c>
      <c r="AG1233" s="34">
        <v>0</v>
      </c>
      <c r="AH1233" s="34">
        <v>0</v>
      </c>
      <c r="AI1233" s="34">
        <v>0</v>
      </c>
      <c r="AJ1233" s="34">
        <v>0</v>
      </c>
      <c r="AK1233" s="34">
        <v>0</v>
      </c>
      <c r="AL1233" s="34">
        <v>0</v>
      </c>
      <c r="AM1233" s="34">
        <v>0</v>
      </c>
      <c r="AN1233" s="34">
        <v>0</v>
      </c>
      <c r="AO1233" s="34">
        <v>0</v>
      </c>
      <c r="AP1233" s="34">
        <v>0</v>
      </c>
      <c r="AQ1233" s="34">
        <v>0</v>
      </c>
      <c r="AR1233" s="34">
        <v>0</v>
      </c>
      <c r="AS1233" s="34">
        <v>273.23256783002677</v>
      </c>
      <c r="AT1233" s="34">
        <v>300.90950540203676</v>
      </c>
      <c r="AU1233" s="34">
        <v>331.50256140157876</v>
      </c>
      <c r="AV1233" s="34">
        <v>334.01900394005554</v>
      </c>
      <c r="AW1233" s="34">
        <v>159.58063128504341</v>
      </c>
      <c r="AX1233" s="34">
        <v>172.87623244655484</v>
      </c>
      <c r="AY1233" s="34">
        <v>191.12312451966235</v>
      </c>
      <c r="AZ1233" s="34">
        <v>191.51417146187777</v>
      </c>
      <c r="BA1233" s="34">
        <v>197.60077530810486</v>
      </c>
      <c r="BB1233" s="34">
        <v>192.59484813120901</v>
      </c>
      <c r="BC1233" s="34">
        <v>194.68579324610272</v>
      </c>
      <c r="BD1233" s="34">
        <v>189.54043617002623</v>
      </c>
      <c r="BE1233" s="43">
        <v>190.16212601075978</v>
      </c>
      <c r="BF1233" s="162">
        <v>178.97183624413034</v>
      </c>
      <c r="BG1233" s="18">
        <v>171.18962803825661</v>
      </c>
      <c r="BH1233" s="155">
        <v>166.52839040176212</v>
      </c>
      <c r="BI1233" s="155">
        <v>0</v>
      </c>
      <c r="BJ1233" s="155">
        <v>0</v>
      </c>
      <c r="BK1233" s="155">
        <v>0</v>
      </c>
      <c r="BL1233" s="155">
        <v>0</v>
      </c>
      <c r="BM1233" s="155">
        <v>0</v>
      </c>
      <c r="BN1233" s="118">
        <v>0</v>
      </c>
      <c r="BO1233" s="103"/>
      <c r="BP1233">
        <f t="shared" si="3186"/>
        <v>0</v>
      </c>
      <c r="BQ1233">
        <f t="shared" si="3186"/>
        <v>0</v>
      </c>
      <c r="BR1233">
        <f t="shared" si="3186"/>
        <v>0</v>
      </c>
      <c r="BS1233">
        <f t="shared" si="3186"/>
        <v>0</v>
      </c>
      <c r="BT1233">
        <f t="shared" si="3186"/>
        <v>0</v>
      </c>
      <c r="BU1233">
        <f t="shared" si="3186"/>
        <v>0</v>
      </c>
      <c r="BV1233">
        <f t="shared" si="3186"/>
        <v>0</v>
      </c>
      <c r="BW1233">
        <f t="shared" si="3186"/>
        <v>0</v>
      </c>
      <c r="BX1233">
        <f t="shared" si="3186"/>
        <v>0</v>
      </c>
      <c r="BY1233">
        <f t="shared" si="3186"/>
        <v>0</v>
      </c>
      <c r="BZ1233">
        <f t="shared" si="3187"/>
        <v>0</v>
      </c>
      <c r="CA1233">
        <f t="shared" si="3187"/>
        <v>0</v>
      </c>
      <c r="CB1233">
        <f t="shared" si="3187"/>
        <v>0</v>
      </c>
      <c r="CC1233">
        <f t="shared" si="3187"/>
        <v>0</v>
      </c>
      <c r="CD1233">
        <f t="shared" si="3187"/>
        <v>0</v>
      </c>
      <c r="CE1233">
        <f t="shared" si="3187"/>
        <v>0</v>
      </c>
      <c r="CF1233">
        <f t="shared" si="3187"/>
        <v>0</v>
      </c>
      <c r="CG1233">
        <f t="shared" si="3187"/>
        <v>0</v>
      </c>
      <c r="CH1233">
        <f t="shared" si="3187"/>
        <v>0</v>
      </c>
      <c r="CI1233">
        <f t="shared" si="3187"/>
        <v>0</v>
      </c>
      <c r="CJ1233">
        <f t="shared" si="3188"/>
        <v>0</v>
      </c>
      <c r="CK1233">
        <f t="shared" si="3188"/>
        <v>0</v>
      </c>
      <c r="CL1233">
        <f t="shared" si="3188"/>
        <v>0</v>
      </c>
      <c r="CM1233">
        <f t="shared" si="3188"/>
        <v>0</v>
      </c>
      <c r="CN1233">
        <f t="shared" si="3188"/>
        <v>0</v>
      </c>
      <c r="CO1233">
        <f t="shared" si="3188"/>
        <v>0</v>
      </c>
      <c r="CP1233">
        <f t="shared" si="3188"/>
        <v>0</v>
      </c>
      <c r="CQ1233">
        <f t="shared" si="3188"/>
        <v>0</v>
      </c>
      <c r="CR1233">
        <f t="shared" si="3188"/>
        <v>0</v>
      </c>
      <c r="CS1233">
        <f t="shared" si="3188"/>
        <v>0</v>
      </c>
      <c r="CT1233">
        <f t="shared" si="3189"/>
        <v>0</v>
      </c>
      <c r="CU1233">
        <f t="shared" si="3189"/>
        <v>0</v>
      </c>
      <c r="CV1233">
        <f t="shared" si="3189"/>
        <v>0</v>
      </c>
      <c r="CW1233">
        <f t="shared" si="3189"/>
        <v>0</v>
      </c>
      <c r="CX1233">
        <f t="shared" si="3189"/>
        <v>0</v>
      </c>
      <c r="CY1233">
        <f t="shared" si="3189"/>
        <v>0</v>
      </c>
      <c r="CZ1233">
        <f t="shared" si="3189"/>
        <v>0</v>
      </c>
      <c r="DA1233">
        <f t="shared" si="3189"/>
        <v>0</v>
      </c>
      <c r="DB1233">
        <f t="shared" si="3189"/>
        <v>0</v>
      </c>
      <c r="DC1233">
        <f t="shared" si="3189"/>
        <v>0</v>
      </c>
      <c r="DD1233">
        <f t="shared" si="3190"/>
        <v>0</v>
      </c>
      <c r="DE1233">
        <f t="shared" si="3190"/>
        <v>0</v>
      </c>
      <c r="DF1233">
        <f t="shared" si="3190"/>
        <v>0</v>
      </c>
      <c r="DG1233">
        <f t="shared" si="3190"/>
        <v>0</v>
      </c>
      <c r="DH1233">
        <f t="shared" si="3190"/>
        <v>0</v>
      </c>
      <c r="DI1233">
        <f t="shared" si="3190"/>
        <v>0</v>
      </c>
      <c r="DJ1233">
        <f t="shared" si="3190"/>
        <v>0</v>
      </c>
      <c r="DK1233">
        <f t="shared" si="3190"/>
        <v>0</v>
      </c>
      <c r="DL1233">
        <f t="shared" si="3190"/>
        <v>0</v>
      </c>
      <c r="DM1233">
        <f t="shared" si="3190"/>
        <v>0</v>
      </c>
      <c r="DN1233">
        <f t="shared" si="3191"/>
        <v>0</v>
      </c>
      <c r="DO1233">
        <f t="shared" si="3191"/>
        <v>0</v>
      </c>
      <c r="DP1233">
        <f t="shared" si="3191"/>
        <v>0</v>
      </c>
      <c r="DQ1233">
        <f t="shared" si="3191"/>
        <v>0</v>
      </c>
      <c r="DR1233">
        <f t="shared" si="3191"/>
        <v>0</v>
      </c>
      <c r="DS1233">
        <f t="shared" si="3192"/>
        <v>0</v>
      </c>
      <c r="DT1233">
        <f t="shared" si="3192"/>
        <v>0</v>
      </c>
      <c r="DU1233">
        <f t="shared" si="3193"/>
        <v>0</v>
      </c>
      <c r="DV1233">
        <f t="shared" si="3192"/>
        <v>0</v>
      </c>
      <c r="DW1233">
        <f t="shared" si="3194"/>
        <v>0</v>
      </c>
      <c r="DX1233">
        <f t="shared" ref="DX1233:DZ1239" si="3197">IF($C1233&lt;&gt;"",IF(BL1232&gt;0,1,0),0)</f>
        <v>0</v>
      </c>
      <c r="DY1233">
        <f t="shared" si="3197"/>
        <v>0</v>
      </c>
      <c r="DZ1233">
        <f t="shared" si="3197"/>
        <v>0</v>
      </c>
    </row>
    <row r="1234" spans="1:130">
      <c r="A1234" s="106" t="str">
        <f>IF(LEFT(B1240,1)&lt;&gt;"",IF(LEFT(B1240,1)&lt;&gt;" ",COUNT($A$66:A1233)+1,""),"")</f>
        <v/>
      </c>
      <c r="B1234" s="59" t="s">
        <v>181</v>
      </c>
      <c r="C1234" s="90"/>
      <c r="D1234" s="34"/>
      <c r="E1234" s="34"/>
      <c r="F1234" s="34"/>
      <c r="G1234" s="34"/>
      <c r="H1234" s="34"/>
      <c r="I1234" s="34"/>
      <c r="J1234" s="34"/>
      <c r="K1234" s="34"/>
      <c r="L1234" s="34"/>
      <c r="M1234" s="34"/>
      <c r="N1234" s="34">
        <v>0</v>
      </c>
      <c r="O1234" s="34">
        <v>0</v>
      </c>
      <c r="P1234" s="34">
        <v>0</v>
      </c>
      <c r="Q1234" s="34">
        <v>0</v>
      </c>
      <c r="R1234" s="34">
        <v>0</v>
      </c>
      <c r="S1234" s="34">
        <v>0</v>
      </c>
      <c r="T1234" s="34">
        <v>0</v>
      </c>
      <c r="U1234" s="34">
        <v>0</v>
      </c>
      <c r="V1234" s="34">
        <v>0</v>
      </c>
      <c r="W1234" s="34">
        <v>0</v>
      </c>
      <c r="X1234" s="34">
        <v>0</v>
      </c>
      <c r="Y1234" s="34">
        <v>0</v>
      </c>
      <c r="Z1234" s="34">
        <v>0</v>
      </c>
      <c r="AA1234" s="34">
        <v>0</v>
      </c>
      <c r="AB1234" s="34">
        <v>0</v>
      </c>
      <c r="AC1234" s="34">
        <v>0</v>
      </c>
      <c r="AD1234" s="34">
        <v>0</v>
      </c>
      <c r="AE1234" s="34">
        <v>0</v>
      </c>
      <c r="AF1234" s="34">
        <v>0</v>
      </c>
      <c r="AG1234" s="34">
        <v>0</v>
      </c>
      <c r="AH1234" s="34">
        <v>0</v>
      </c>
      <c r="AI1234" s="34">
        <v>0</v>
      </c>
      <c r="AJ1234" s="34">
        <v>0</v>
      </c>
      <c r="AK1234" s="34">
        <v>0</v>
      </c>
      <c r="AL1234" s="34">
        <v>0</v>
      </c>
      <c r="AM1234" s="34">
        <v>0</v>
      </c>
      <c r="AN1234" s="34">
        <v>0</v>
      </c>
      <c r="AO1234" s="34">
        <v>0</v>
      </c>
      <c r="AP1234" s="34">
        <v>0</v>
      </c>
      <c r="AQ1234" s="34">
        <v>0</v>
      </c>
      <c r="AR1234" s="34">
        <v>0</v>
      </c>
      <c r="AS1234" s="34">
        <v>48</v>
      </c>
      <c r="AT1234" s="34">
        <v>117</v>
      </c>
      <c r="AU1234" s="34">
        <v>190</v>
      </c>
      <c r="AV1234" s="34">
        <v>36</v>
      </c>
      <c r="AW1234" s="34">
        <v>300</v>
      </c>
      <c r="AX1234" s="34">
        <v>353</v>
      </c>
      <c r="AY1234" s="34">
        <v>417</v>
      </c>
      <c r="AZ1234" s="34">
        <v>492</v>
      </c>
      <c r="BA1234" s="34">
        <v>565</v>
      </c>
      <c r="BB1234" s="34">
        <v>631</v>
      </c>
      <c r="BC1234" s="34">
        <v>701</v>
      </c>
      <c r="BD1234" s="34">
        <v>761</v>
      </c>
      <c r="BE1234" s="43">
        <v>809</v>
      </c>
      <c r="BF1234" s="162">
        <v>852</v>
      </c>
      <c r="BG1234" s="34">
        <v>873</v>
      </c>
      <c r="BH1234" s="155">
        <v>896</v>
      </c>
      <c r="BI1234" s="155">
        <v>919</v>
      </c>
      <c r="BJ1234" s="155">
        <v>954</v>
      </c>
      <c r="BK1234" s="155">
        <v>988</v>
      </c>
      <c r="BL1234" s="155">
        <v>1015</v>
      </c>
      <c r="BM1234" s="155">
        <v>1042</v>
      </c>
      <c r="BN1234" s="118">
        <v>1074</v>
      </c>
      <c r="BO1234" s="103"/>
      <c r="BP1234">
        <f t="shared" si="3186"/>
        <v>0</v>
      </c>
      <c r="BQ1234">
        <f t="shared" si="3186"/>
        <v>0</v>
      </c>
      <c r="BR1234">
        <f t="shared" si="3186"/>
        <v>0</v>
      </c>
      <c r="BS1234">
        <f t="shared" si="3186"/>
        <v>0</v>
      </c>
      <c r="BT1234">
        <f t="shared" si="3186"/>
        <v>0</v>
      </c>
      <c r="BU1234">
        <f t="shared" si="3186"/>
        <v>0</v>
      </c>
      <c r="BV1234">
        <f t="shared" si="3186"/>
        <v>0</v>
      </c>
      <c r="BW1234">
        <f t="shared" si="3186"/>
        <v>0</v>
      </c>
      <c r="BX1234">
        <f t="shared" si="3186"/>
        <v>0</v>
      </c>
      <c r="BY1234">
        <f t="shared" si="3186"/>
        <v>0</v>
      </c>
      <c r="BZ1234">
        <f t="shared" si="3187"/>
        <v>0</v>
      </c>
      <c r="CA1234">
        <f t="shared" si="3187"/>
        <v>0</v>
      </c>
      <c r="CB1234">
        <f t="shared" si="3187"/>
        <v>0</v>
      </c>
      <c r="CC1234">
        <f t="shared" si="3187"/>
        <v>0</v>
      </c>
      <c r="CD1234">
        <f t="shared" si="3187"/>
        <v>0</v>
      </c>
      <c r="CE1234">
        <f t="shared" si="3187"/>
        <v>0</v>
      </c>
      <c r="CF1234">
        <f t="shared" si="3187"/>
        <v>0</v>
      </c>
      <c r="CG1234">
        <f t="shared" si="3187"/>
        <v>0</v>
      </c>
      <c r="CH1234">
        <f t="shared" si="3187"/>
        <v>0</v>
      </c>
      <c r="CI1234">
        <f t="shared" si="3187"/>
        <v>0</v>
      </c>
      <c r="CJ1234">
        <f t="shared" si="3188"/>
        <v>0</v>
      </c>
      <c r="CK1234">
        <f t="shared" si="3188"/>
        <v>0</v>
      </c>
      <c r="CL1234">
        <f t="shared" si="3188"/>
        <v>0</v>
      </c>
      <c r="CM1234">
        <f t="shared" si="3188"/>
        <v>0</v>
      </c>
      <c r="CN1234">
        <f t="shared" si="3188"/>
        <v>0</v>
      </c>
      <c r="CO1234">
        <f t="shared" si="3188"/>
        <v>0</v>
      </c>
      <c r="CP1234">
        <f t="shared" si="3188"/>
        <v>0</v>
      </c>
      <c r="CQ1234">
        <f t="shared" si="3188"/>
        <v>0</v>
      </c>
      <c r="CR1234">
        <f t="shared" si="3188"/>
        <v>0</v>
      </c>
      <c r="CS1234">
        <f t="shared" si="3188"/>
        <v>0</v>
      </c>
      <c r="CT1234">
        <f t="shared" si="3189"/>
        <v>0</v>
      </c>
      <c r="CU1234">
        <f t="shared" si="3189"/>
        <v>0</v>
      </c>
      <c r="CV1234">
        <f t="shared" si="3189"/>
        <v>0</v>
      </c>
      <c r="CW1234">
        <f t="shared" si="3189"/>
        <v>0</v>
      </c>
      <c r="CX1234">
        <f t="shared" si="3189"/>
        <v>0</v>
      </c>
      <c r="CY1234">
        <f t="shared" si="3189"/>
        <v>0</v>
      </c>
      <c r="CZ1234">
        <f t="shared" si="3189"/>
        <v>0</v>
      </c>
      <c r="DA1234">
        <f t="shared" si="3189"/>
        <v>0</v>
      </c>
      <c r="DB1234">
        <f t="shared" si="3189"/>
        <v>0</v>
      </c>
      <c r="DC1234">
        <f t="shared" si="3189"/>
        <v>0</v>
      </c>
      <c r="DD1234">
        <f t="shared" si="3190"/>
        <v>0</v>
      </c>
      <c r="DE1234">
        <f t="shared" si="3190"/>
        <v>0</v>
      </c>
      <c r="DF1234">
        <f t="shared" si="3190"/>
        <v>0</v>
      </c>
      <c r="DG1234">
        <f t="shared" si="3190"/>
        <v>0</v>
      </c>
      <c r="DH1234">
        <f t="shared" si="3190"/>
        <v>0</v>
      </c>
      <c r="DI1234">
        <f t="shared" si="3190"/>
        <v>0</v>
      </c>
      <c r="DJ1234">
        <f t="shared" si="3190"/>
        <v>0</v>
      </c>
      <c r="DK1234">
        <f t="shared" si="3190"/>
        <v>0</v>
      </c>
      <c r="DL1234">
        <f t="shared" si="3190"/>
        <v>0</v>
      </c>
      <c r="DM1234">
        <f t="shared" si="3190"/>
        <v>0</v>
      </c>
      <c r="DN1234">
        <f t="shared" si="3191"/>
        <v>0</v>
      </c>
      <c r="DO1234">
        <f t="shared" si="3191"/>
        <v>0</v>
      </c>
      <c r="DP1234">
        <f t="shared" si="3191"/>
        <v>0</v>
      </c>
      <c r="DQ1234">
        <f t="shared" si="3191"/>
        <v>0</v>
      </c>
      <c r="DR1234">
        <f t="shared" si="3191"/>
        <v>0</v>
      </c>
      <c r="DS1234">
        <f t="shared" si="3192"/>
        <v>0</v>
      </c>
      <c r="DT1234">
        <f t="shared" si="3192"/>
        <v>0</v>
      </c>
      <c r="DU1234">
        <f t="shared" si="3193"/>
        <v>0</v>
      </c>
      <c r="DV1234">
        <f t="shared" si="3192"/>
        <v>0</v>
      </c>
      <c r="DW1234">
        <f t="shared" si="3194"/>
        <v>0</v>
      </c>
      <c r="DX1234">
        <f t="shared" si="3197"/>
        <v>0</v>
      </c>
      <c r="DY1234">
        <f t="shared" si="3197"/>
        <v>0</v>
      </c>
      <c r="DZ1234">
        <f t="shared" si="3197"/>
        <v>0</v>
      </c>
    </row>
    <row r="1235" spans="1:130">
      <c r="A1235" s="106"/>
      <c r="B1235" s="59" t="s">
        <v>199</v>
      </c>
      <c r="C1235" s="90"/>
      <c r="D1235" s="34"/>
      <c r="E1235" s="34"/>
      <c r="F1235" s="34"/>
      <c r="G1235" s="34"/>
      <c r="H1235" s="34"/>
      <c r="I1235" s="34"/>
      <c r="J1235" s="34"/>
      <c r="K1235" s="34"/>
      <c r="L1235" s="34"/>
      <c r="M1235" s="34"/>
      <c r="N1235" s="34">
        <v>0</v>
      </c>
      <c r="O1235" s="34">
        <v>0</v>
      </c>
      <c r="P1235" s="34">
        <v>0</v>
      </c>
      <c r="Q1235" s="34">
        <v>0</v>
      </c>
      <c r="R1235" s="34">
        <v>0</v>
      </c>
      <c r="S1235" s="34">
        <v>0</v>
      </c>
      <c r="T1235" s="34">
        <v>0</v>
      </c>
      <c r="U1235" s="34">
        <v>0</v>
      </c>
      <c r="V1235" s="34">
        <v>0</v>
      </c>
      <c r="W1235" s="34">
        <v>0</v>
      </c>
      <c r="X1235" s="34">
        <v>0</v>
      </c>
      <c r="Y1235" s="34">
        <v>0</v>
      </c>
      <c r="Z1235" s="34">
        <v>0</v>
      </c>
      <c r="AA1235" s="34">
        <v>0</v>
      </c>
      <c r="AB1235" s="34">
        <v>0</v>
      </c>
      <c r="AC1235" s="34">
        <v>0</v>
      </c>
      <c r="AD1235" s="34">
        <v>0</v>
      </c>
      <c r="AE1235" s="34">
        <v>0</v>
      </c>
      <c r="AF1235" s="34">
        <v>0</v>
      </c>
      <c r="AG1235" s="34">
        <v>0</v>
      </c>
      <c r="AH1235" s="34">
        <v>0</v>
      </c>
      <c r="AI1235" s="34">
        <v>0</v>
      </c>
      <c r="AJ1235" s="34">
        <v>0</v>
      </c>
      <c r="AK1235" s="34">
        <v>0</v>
      </c>
      <c r="AL1235" s="34">
        <v>0</v>
      </c>
      <c r="AM1235" s="34">
        <v>0</v>
      </c>
      <c r="AN1235" s="34">
        <v>0</v>
      </c>
      <c r="AO1235" s="34">
        <v>0</v>
      </c>
      <c r="AP1235" s="34">
        <v>0</v>
      </c>
      <c r="AQ1235" s="34">
        <v>0</v>
      </c>
      <c r="AR1235" s="34">
        <v>0</v>
      </c>
      <c r="AS1235" s="34">
        <v>5</v>
      </c>
      <c r="AT1235" s="34">
        <v>9</v>
      </c>
      <c r="AU1235" s="34">
        <v>20</v>
      </c>
      <c r="AV1235" s="34">
        <v>36</v>
      </c>
      <c r="AW1235" s="34">
        <v>51</v>
      </c>
      <c r="AX1235" s="34">
        <v>67</v>
      </c>
      <c r="AY1235" s="34">
        <v>85</v>
      </c>
      <c r="AZ1235" s="34">
        <v>109</v>
      </c>
      <c r="BA1235" s="34">
        <v>121</v>
      </c>
      <c r="BB1235" s="34">
        <v>132</v>
      </c>
      <c r="BC1235" s="34">
        <v>160</v>
      </c>
      <c r="BD1235" s="34">
        <v>169</v>
      </c>
      <c r="BE1235" s="43">
        <v>188</v>
      </c>
      <c r="BF1235" s="162">
        <v>220</v>
      </c>
      <c r="BG1235" s="34">
        <v>222</v>
      </c>
      <c r="BH1235" s="155">
        <v>242</v>
      </c>
      <c r="BI1235" s="155">
        <v>262</v>
      </c>
      <c r="BJ1235" s="155">
        <v>290</v>
      </c>
      <c r="BK1235" s="155">
        <v>312</v>
      </c>
      <c r="BL1235" s="155">
        <v>333</v>
      </c>
      <c r="BM1235" s="155">
        <v>372</v>
      </c>
      <c r="BN1235" s="118">
        <v>381</v>
      </c>
      <c r="BO1235" s="103"/>
      <c r="BP1235">
        <f t="shared" si="3186"/>
        <v>0</v>
      </c>
      <c r="BQ1235">
        <f t="shared" si="3186"/>
        <v>0</v>
      </c>
      <c r="BR1235">
        <f t="shared" si="3186"/>
        <v>0</v>
      </c>
      <c r="BS1235">
        <f t="shared" si="3186"/>
        <v>0</v>
      </c>
      <c r="BT1235">
        <f t="shared" si="3186"/>
        <v>0</v>
      </c>
      <c r="BU1235">
        <f t="shared" si="3186"/>
        <v>0</v>
      </c>
      <c r="BV1235">
        <f t="shared" si="3186"/>
        <v>0</v>
      </c>
      <c r="BW1235">
        <f t="shared" si="3186"/>
        <v>0</v>
      </c>
      <c r="BX1235">
        <f t="shared" si="3186"/>
        <v>0</v>
      </c>
      <c r="BY1235">
        <f t="shared" si="3186"/>
        <v>0</v>
      </c>
      <c r="BZ1235">
        <f t="shared" si="3187"/>
        <v>0</v>
      </c>
      <c r="CA1235">
        <f t="shared" si="3187"/>
        <v>0</v>
      </c>
      <c r="CB1235">
        <f t="shared" si="3187"/>
        <v>0</v>
      </c>
      <c r="CC1235">
        <f t="shared" si="3187"/>
        <v>0</v>
      </c>
      <c r="CD1235">
        <f t="shared" si="3187"/>
        <v>0</v>
      </c>
      <c r="CE1235">
        <f t="shared" si="3187"/>
        <v>0</v>
      </c>
      <c r="CF1235">
        <f t="shared" si="3187"/>
        <v>0</v>
      </c>
      <c r="CG1235">
        <f t="shared" si="3187"/>
        <v>0</v>
      </c>
      <c r="CH1235">
        <f t="shared" si="3187"/>
        <v>0</v>
      </c>
      <c r="CI1235">
        <f t="shared" si="3187"/>
        <v>0</v>
      </c>
      <c r="CJ1235">
        <f t="shared" si="3188"/>
        <v>0</v>
      </c>
      <c r="CK1235">
        <f t="shared" si="3188"/>
        <v>0</v>
      </c>
      <c r="CL1235">
        <f t="shared" si="3188"/>
        <v>0</v>
      </c>
      <c r="CM1235">
        <f t="shared" si="3188"/>
        <v>0</v>
      </c>
      <c r="CN1235">
        <f t="shared" si="3188"/>
        <v>0</v>
      </c>
      <c r="CO1235">
        <f t="shared" si="3188"/>
        <v>0</v>
      </c>
      <c r="CP1235">
        <f t="shared" si="3188"/>
        <v>0</v>
      </c>
      <c r="CQ1235">
        <f t="shared" si="3188"/>
        <v>0</v>
      </c>
      <c r="CR1235">
        <f t="shared" si="3188"/>
        <v>0</v>
      </c>
      <c r="CS1235">
        <f t="shared" si="3188"/>
        <v>0</v>
      </c>
      <c r="CT1235">
        <f t="shared" si="3189"/>
        <v>0</v>
      </c>
      <c r="CU1235">
        <f t="shared" si="3189"/>
        <v>0</v>
      </c>
      <c r="CV1235">
        <f t="shared" si="3189"/>
        <v>0</v>
      </c>
      <c r="CW1235">
        <f t="shared" si="3189"/>
        <v>0</v>
      </c>
      <c r="CX1235">
        <f t="shared" si="3189"/>
        <v>0</v>
      </c>
      <c r="CY1235">
        <f t="shared" si="3189"/>
        <v>0</v>
      </c>
      <c r="CZ1235">
        <f t="shared" si="3189"/>
        <v>0</v>
      </c>
      <c r="DA1235">
        <f t="shared" si="3189"/>
        <v>0</v>
      </c>
      <c r="DB1235">
        <f t="shared" si="3189"/>
        <v>0</v>
      </c>
      <c r="DC1235">
        <f t="shared" si="3189"/>
        <v>0</v>
      </c>
      <c r="DD1235">
        <f t="shared" si="3190"/>
        <v>0</v>
      </c>
      <c r="DE1235">
        <f t="shared" si="3190"/>
        <v>0</v>
      </c>
      <c r="DF1235">
        <f t="shared" si="3190"/>
        <v>0</v>
      </c>
      <c r="DG1235">
        <f t="shared" si="3190"/>
        <v>0</v>
      </c>
      <c r="DH1235">
        <f t="shared" si="3190"/>
        <v>0</v>
      </c>
      <c r="DI1235">
        <f t="shared" si="3190"/>
        <v>0</v>
      </c>
      <c r="DJ1235">
        <f t="shared" si="3190"/>
        <v>0</v>
      </c>
      <c r="DK1235">
        <f t="shared" si="3190"/>
        <v>0</v>
      </c>
      <c r="DL1235">
        <f t="shared" si="3190"/>
        <v>0</v>
      </c>
      <c r="DM1235">
        <f t="shared" si="3190"/>
        <v>0</v>
      </c>
      <c r="DN1235">
        <f t="shared" si="3191"/>
        <v>0</v>
      </c>
      <c r="DO1235">
        <f t="shared" si="3191"/>
        <v>0</v>
      </c>
      <c r="DP1235">
        <f t="shared" si="3191"/>
        <v>0</v>
      </c>
      <c r="DQ1235">
        <f t="shared" si="3191"/>
        <v>0</v>
      </c>
      <c r="DR1235">
        <f t="shared" si="3191"/>
        <v>0</v>
      </c>
      <c r="DS1235">
        <f t="shared" si="3192"/>
        <v>0</v>
      </c>
      <c r="DT1235">
        <f t="shared" si="3192"/>
        <v>0</v>
      </c>
      <c r="DU1235">
        <f t="shared" si="3193"/>
        <v>0</v>
      </c>
      <c r="DV1235">
        <f t="shared" si="3192"/>
        <v>0</v>
      </c>
      <c r="DW1235">
        <f t="shared" si="3194"/>
        <v>0</v>
      </c>
      <c r="DX1235">
        <f t="shared" si="3197"/>
        <v>0</v>
      </c>
      <c r="DY1235">
        <f t="shared" si="3197"/>
        <v>0</v>
      </c>
      <c r="DZ1235">
        <f t="shared" si="3197"/>
        <v>0</v>
      </c>
    </row>
    <row r="1236" spans="1:130">
      <c r="A1236" s="106"/>
      <c r="B1236" s="19" t="s">
        <v>2</v>
      </c>
      <c r="C1236" s="90"/>
      <c r="D1236" s="34"/>
      <c r="E1236" s="34"/>
      <c r="F1236" s="34"/>
      <c r="G1236" s="34"/>
      <c r="H1236" s="34"/>
      <c r="I1236" s="34"/>
      <c r="J1236" s="34"/>
      <c r="K1236" s="34"/>
      <c r="L1236" s="34"/>
      <c r="M1236" s="34"/>
      <c r="N1236" s="34">
        <v>0</v>
      </c>
      <c r="O1236" s="34">
        <v>0</v>
      </c>
      <c r="P1236" s="34">
        <v>0</v>
      </c>
      <c r="Q1236" s="34">
        <v>0</v>
      </c>
      <c r="R1236" s="34">
        <v>0</v>
      </c>
      <c r="S1236" s="34">
        <v>0</v>
      </c>
      <c r="T1236" s="34">
        <v>0</v>
      </c>
      <c r="U1236" s="34">
        <v>0</v>
      </c>
      <c r="V1236" s="34">
        <v>0</v>
      </c>
      <c r="W1236" s="34">
        <v>0</v>
      </c>
      <c r="X1236" s="34">
        <v>0</v>
      </c>
      <c r="Y1236" s="34">
        <v>0</v>
      </c>
      <c r="Z1236" s="34">
        <v>0</v>
      </c>
      <c r="AA1236" s="34">
        <v>0</v>
      </c>
      <c r="AB1236" s="34">
        <v>0</v>
      </c>
      <c r="AC1236" s="34">
        <v>0</v>
      </c>
      <c r="AD1236" s="34">
        <v>0</v>
      </c>
      <c r="AE1236" s="34">
        <v>0</v>
      </c>
      <c r="AF1236" s="34">
        <v>0</v>
      </c>
      <c r="AG1236" s="34">
        <v>0</v>
      </c>
      <c r="AH1236" s="34">
        <v>0</v>
      </c>
      <c r="AI1236" s="34">
        <v>0</v>
      </c>
      <c r="AJ1236" s="34">
        <v>0</v>
      </c>
      <c r="AK1236" s="34">
        <v>0</v>
      </c>
      <c r="AL1236" s="34">
        <v>0</v>
      </c>
      <c r="AM1236" s="34">
        <v>0</v>
      </c>
      <c r="AN1236" s="34">
        <v>0</v>
      </c>
      <c r="AO1236" s="34">
        <v>0</v>
      </c>
      <c r="AP1236" s="34">
        <v>0</v>
      </c>
      <c r="AQ1236" s="34">
        <v>0</v>
      </c>
      <c r="AR1236" s="41" t="s">
        <v>16</v>
      </c>
      <c r="AS1236" s="41" t="s">
        <v>16</v>
      </c>
      <c r="AT1236" s="41" t="s">
        <v>16</v>
      </c>
      <c r="AU1236" s="41" t="s">
        <v>16</v>
      </c>
      <c r="AV1236" s="41" t="s">
        <v>16</v>
      </c>
      <c r="AW1236" s="41" t="s">
        <v>16</v>
      </c>
      <c r="AX1236" s="41" t="s">
        <v>16</v>
      </c>
      <c r="AY1236" s="41" t="s">
        <v>16</v>
      </c>
      <c r="AZ1236" s="73">
        <v>2084</v>
      </c>
      <c r="BA1236" s="73">
        <v>2063</v>
      </c>
      <c r="BB1236" s="73">
        <v>2015</v>
      </c>
      <c r="BC1236" s="73">
        <v>1938</v>
      </c>
      <c r="BD1236" s="133">
        <v>1940</v>
      </c>
      <c r="BE1236" s="73">
        <v>2051</v>
      </c>
      <c r="BF1236" s="183">
        <v>2264</v>
      </c>
      <c r="BG1236" s="73">
        <v>2854</v>
      </c>
      <c r="BH1236" s="194">
        <v>3041</v>
      </c>
      <c r="BI1236" s="194">
        <v>3230</v>
      </c>
      <c r="BJ1236" s="194">
        <v>3469</v>
      </c>
      <c r="BK1236" s="194">
        <v>3435</v>
      </c>
      <c r="BL1236" s="155">
        <v>3782</v>
      </c>
      <c r="BM1236" s="155">
        <f>BL1236+95</f>
        <v>3877</v>
      </c>
      <c r="BN1236" s="118">
        <v>3650</v>
      </c>
      <c r="BO1236" s="103"/>
      <c r="BP1236">
        <f t="shared" si="3186"/>
        <v>0</v>
      </c>
      <c r="BQ1236">
        <f t="shared" si="3186"/>
        <v>0</v>
      </c>
      <c r="BR1236">
        <f t="shared" si="3186"/>
        <v>0</v>
      </c>
      <c r="BS1236">
        <f t="shared" si="3186"/>
        <v>0</v>
      </c>
      <c r="BT1236">
        <f t="shared" si="3186"/>
        <v>0</v>
      </c>
      <c r="BU1236">
        <f t="shared" si="3186"/>
        <v>0</v>
      </c>
      <c r="BV1236">
        <f t="shared" si="3186"/>
        <v>0</v>
      </c>
      <c r="BW1236">
        <f t="shared" si="3186"/>
        <v>0</v>
      </c>
      <c r="BX1236">
        <f t="shared" si="3186"/>
        <v>0</v>
      </c>
      <c r="BY1236">
        <f t="shared" si="3186"/>
        <v>0</v>
      </c>
      <c r="BZ1236">
        <f t="shared" si="3187"/>
        <v>0</v>
      </c>
      <c r="CA1236">
        <f t="shared" si="3187"/>
        <v>0</v>
      </c>
      <c r="CB1236">
        <f t="shared" si="3187"/>
        <v>0</v>
      </c>
      <c r="CC1236">
        <f t="shared" si="3187"/>
        <v>0</v>
      </c>
      <c r="CD1236">
        <f t="shared" si="3187"/>
        <v>0</v>
      </c>
      <c r="CE1236">
        <f t="shared" si="3187"/>
        <v>0</v>
      </c>
      <c r="CF1236">
        <f t="shared" si="3187"/>
        <v>0</v>
      </c>
      <c r="CG1236">
        <f t="shared" si="3187"/>
        <v>0</v>
      </c>
      <c r="CH1236">
        <f t="shared" si="3187"/>
        <v>0</v>
      </c>
      <c r="CI1236">
        <f t="shared" si="3187"/>
        <v>0</v>
      </c>
      <c r="CJ1236">
        <f t="shared" si="3188"/>
        <v>0</v>
      </c>
      <c r="CK1236">
        <f t="shared" si="3188"/>
        <v>0</v>
      </c>
      <c r="CL1236">
        <f t="shared" si="3188"/>
        <v>0</v>
      </c>
      <c r="CM1236">
        <f t="shared" si="3188"/>
        <v>0</v>
      </c>
      <c r="CN1236">
        <f t="shared" si="3188"/>
        <v>0</v>
      </c>
      <c r="CO1236">
        <f t="shared" si="3188"/>
        <v>0</v>
      </c>
      <c r="CP1236">
        <f t="shared" si="3188"/>
        <v>0</v>
      </c>
      <c r="CQ1236">
        <f t="shared" si="3188"/>
        <v>0</v>
      </c>
      <c r="CR1236">
        <f t="shared" si="3188"/>
        <v>0</v>
      </c>
      <c r="CS1236">
        <f t="shared" si="3188"/>
        <v>0</v>
      </c>
      <c r="CT1236">
        <f t="shared" si="3189"/>
        <v>0</v>
      </c>
      <c r="CU1236">
        <f t="shared" si="3189"/>
        <v>0</v>
      </c>
      <c r="CV1236">
        <f t="shared" si="3189"/>
        <v>0</v>
      </c>
      <c r="CW1236">
        <f t="shared" si="3189"/>
        <v>0</v>
      </c>
      <c r="CX1236">
        <f t="shared" si="3189"/>
        <v>0</v>
      </c>
      <c r="CY1236">
        <f t="shared" si="3189"/>
        <v>0</v>
      </c>
      <c r="CZ1236">
        <f t="shared" si="3189"/>
        <v>0</v>
      </c>
      <c r="DA1236">
        <f t="shared" si="3189"/>
        <v>0</v>
      </c>
      <c r="DB1236">
        <f t="shared" si="3189"/>
        <v>0</v>
      </c>
      <c r="DC1236">
        <f t="shared" si="3189"/>
        <v>0</v>
      </c>
      <c r="DD1236">
        <f t="shared" si="3190"/>
        <v>0</v>
      </c>
      <c r="DE1236">
        <f t="shared" si="3190"/>
        <v>0</v>
      </c>
      <c r="DF1236">
        <f t="shared" si="3190"/>
        <v>0</v>
      </c>
      <c r="DG1236">
        <f t="shared" si="3190"/>
        <v>0</v>
      </c>
      <c r="DH1236">
        <f t="shared" si="3190"/>
        <v>0</v>
      </c>
      <c r="DI1236">
        <f t="shared" si="3190"/>
        <v>0</v>
      </c>
      <c r="DJ1236">
        <f t="shared" si="3190"/>
        <v>0</v>
      </c>
      <c r="DK1236">
        <f t="shared" si="3190"/>
        <v>0</v>
      </c>
      <c r="DL1236">
        <f t="shared" si="3190"/>
        <v>0</v>
      </c>
      <c r="DM1236">
        <f t="shared" si="3190"/>
        <v>0</v>
      </c>
      <c r="DN1236">
        <f t="shared" si="3191"/>
        <v>0</v>
      </c>
      <c r="DO1236">
        <f t="shared" si="3191"/>
        <v>0</v>
      </c>
      <c r="DP1236">
        <f t="shared" si="3191"/>
        <v>0</v>
      </c>
      <c r="DQ1236">
        <f t="shared" si="3191"/>
        <v>0</v>
      </c>
      <c r="DR1236">
        <f t="shared" si="3191"/>
        <v>0</v>
      </c>
      <c r="DS1236">
        <f t="shared" si="3192"/>
        <v>0</v>
      </c>
      <c r="DT1236">
        <f t="shared" si="3192"/>
        <v>0</v>
      </c>
      <c r="DU1236">
        <f t="shared" si="3193"/>
        <v>0</v>
      </c>
      <c r="DV1236">
        <f t="shared" si="3192"/>
        <v>0</v>
      </c>
      <c r="DW1236">
        <f t="shared" si="3194"/>
        <v>0</v>
      </c>
      <c r="DX1236">
        <f t="shared" si="3197"/>
        <v>0</v>
      </c>
      <c r="DY1236">
        <f t="shared" si="3197"/>
        <v>0</v>
      </c>
      <c r="DZ1236">
        <f t="shared" si="3197"/>
        <v>0</v>
      </c>
    </row>
    <row r="1237" spans="1:130" ht="15.75">
      <c r="A1237" s="106"/>
      <c r="B1237" s="19" t="s">
        <v>202</v>
      </c>
      <c r="C1237" s="90"/>
      <c r="D1237" s="34"/>
      <c r="E1237" s="34"/>
      <c r="F1237" s="34"/>
      <c r="G1237" s="34"/>
      <c r="H1237" s="34"/>
      <c r="I1237" s="34"/>
      <c r="J1237" s="34"/>
      <c r="K1237" s="34"/>
      <c r="L1237" s="34"/>
      <c r="M1237" s="34"/>
      <c r="N1237" s="34"/>
      <c r="O1237" s="34"/>
      <c r="P1237" s="34"/>
      <c r="Q1237" s="34"/>
      <c r="R1237" s="34"/>
      <c r="S1237" s="34"/>
      <c r="T1237" s="34"/>
      <c r="U1237" s="34"/>
      <c r="V1237" s="34"/>
      <c r="W1237" s="34"/>
      <c r="X1237" s="34"/>
      <c r="Y1237" s="34"/>
      <c r="Z1237" s="34"/>
      <c r="AA1237" s="34"/>
      <c r="AB1237" s="34"/>
      <c r="AC1237" s="34"/>
      <c r="AD1237" s="34"/>
      <c r="AE1237" s="34"/>
      <c r="AF1237" s="34"/>
      <c r="AG1237" s="34"/>
      <c r="AH1237" s="34"/>
      <c r="AI1237" s="34"/>
      <c r="AJ1237" s="34"/>
      <c r="AK1237" s="34"/>
      <c r="AL1237" s="34"/>
      <c r="AM1237" s="34"/>
      <c r="AN1237" s="34"/>
      <c r="AO1237" s="34"/>
      <c r="AP1237" s="34"/>
      <c r="AQ1237" s="34"/>
      <c r="AR1237" s="41"/>
      <c r="AS1237" s="41"/>
      <c r="AT1237" s="41"/>
      <c r="AU1237" s="18">
        <f>35+5</f>
        <v>40</v>
      </c>
      <c r="AV1237" s="18">
        <v>17.899999999999999</v>
      </c>
      <c r="AW1237" s="73">
        <v>55</v>
      </c>
      <c r="AX1237" s="41"/>
      <c r="AY1237" s="18">
        <f>35+55</f>
        <v>90</v>
      </c>
      <c r="AZ1237" s="73">
        <v>55</v>
      </c>
      <c r="BA1237" s="73"/>
      <c r="BB1237" s="73">
        <v>55</v>
      </c>
      <c r="BC1237" s="73"/>
      <c r="BD1237" s="133">
        <v>200</v>
      </c>
      <c r="BE1237" s="137"/>
      <c r="BF1237" s="183">
        <v>152</v>
      </c>
      <c r="BG1237" s="73">
        <v>40</v>
      </c>
      <c r="BH1237" s="194">
        <v>50</v>
      </c>
      <c r="BI1237" s="194"/>
      <c r="BJ1237" s="159">
        <v>300</v>
      </c>
      <c r="BK1237" s="159">
        <v>10</v>
      </c>
      <c r="BL1237" s="195"/>
      <c r="BM1237" s="195"/>
      <c r="BN1237" s="2"/>
      <c r="BO1237" s="103"/>
      <c r="BP1237">
        <f t="shared" si="3186"/>
        <v>0</v>
      </c>
      <c r="BQ1237">
        <f t="shared" si="3186"/>
        <v>0</v>
      </c>
      <c r="BR1237">
        <f t="shared" si="3186"/>
        <v>0</v>
      </c>
      <c r="BS1237">
        <f t="shared" si="3186"/>
        <v>0</v>
      </c>
      <c r="BT1237">
        <f t="shared" si="3186"/>
        <v>0</v>
      </c>
      <c r="BU1237">
        <f t="shared" si="3186"/>
        <v>0</v>
      </c>
      <c r="BV1237">
        <f t="shared" si="3186"/>
        <v>0</v>
      </c>
      <c r="BW1237">
        <f t="shared" si="3186"/>
        <v>0</v>
      </c>
      <c r="BX1237">
        <f t="shared" si="3186"/>
        <v>0</v>
      </c>
      <c r="BY1237">
        <f t="shared" si="3186"/>
        <v>0</v>
      </c>
      <c r="BZ1237">
        <f t="shared" si="3187"/>
        <v>0</v>
      </c>
      <c r="CA1237">
        <f t="shared" si="3187"/>
        <v>0</v>
      </c>
      <c r="CB1237">
        <f t="shared" si="3187"/>
        <v>0</v>
      </c>
      <c r="CC1237">
        <f t="shared" si="3187"/>
        <v>0</v>
      </c>
      <c r="CD1237">
        <f t="shared" si="3187"/>
        <v>0</v>
      </c>
      <c r="CE1237">
        <f t="shared" si="3187"/>
        <v>0</v>
      </c>
      <c r="CF1237">
        <f t="shared" si="3187"/>
        <v>0</v>
      </c>
      <c r="CG1237">
        <f t="shared" si="3187"/>
        <v>0</v>
      </c>
      <c r="CH1237">
        <f t="shared" si="3187"/>
        <v>0</v>
      </c>
      <c r="CI1237">
        <f t="shared" si="3187"/>
        <v>0</v>
      </c>
      <c r="CJ1237">
        <f t="shared" si="3188"/>
        <v>0</v>
      </c>
      <c r="CK1237">
        <f t="shared" si="3188"/>
        <v>0</v>
      </c>
      <c r="CL1237">
        <f t="shared" si="3188"/>
        <v>0</v>
      </c>
      <c r="CM1237">
        <f t="shared" si="3188"/>
        <v>0</v>
      </c>
      <c r="CN1237">
        <f t="shared" si="3188"/>
        <v>0</v>
      </c>
      <c r="CO1237">
        <f t="shared" si="3188"/>
        <v>0</v>
      </c>
      <c r="CP1237">
        <f t="shared" si="3188"/>
        <v>0</v>
      </c>
      <c r="CQ1237">
        <f t="shared" si="3188"/>
        <v>0</v>
      </c>
      <c r="CR1237">
        <f t="shared" si="3188"/>
        <v>0</v>
      </c>
      <c r="CS1237">
        <f t="shared" si="3188"/>
        <v>0</v>
      </c>
      <c r="CT1237">
        <f t="shared" si="3189"/>
        <v>0</v>
      </c>
      <c r="CU1237">
        <f t="shared" si="3189"/>
        <v>0</v>
      </c>
      <c r="CV1237">
        <f t="shared" si="3189"/>
        <v>0</v>
      </c>
      <c r="CW1237">
        <f t="shared" si="3189"/>
        <v>0</v>
      </c>
      <c r="CX1237">
        <f t="shared" si="3189"/>
        <v>0</v>
      </c>
      <c r="CY1237">
        <f t="shared" si="3189"/>
        <v>0</v>
      </c>
      <c r="CZ1237">
        <f t="shared" si="3189"/>
        <v>0</v>
      </c>
      <c r="DA1237">
        <f t="shared" si="3189"/>
        <v>0</v>
      </c>
      <c r="DB1237">
        <f t="shared" si="3189"/>
        <v>0</v>
      </c>
      <c r="DC1237">
        <f t="shared" si="3189"/>
        <v>0</v>
      </c>
      <c r="DD1237">
        <f t="shared" si="3190"/>
        <v>0</v>
      </c>
      <c r="DE1237">
        <f t="shared" si="3190"/>
        <v>0</v>
      </c>
      <c r="DF1237">
        <f t="shared" si="3190"/>
        <v>0</v>
      </c>
      <c r="DG1237">
        <f t="shared" si="3190"/>
        <v>0</v>
      </c>
      <c r="DH1237">
        <f t="shared" si="3190"/>
        <v>0</v>
      </c>
      <c r="DI1237">
        <f t="shared" si="3190"/>
        <v>0</v>
      </c>
      <c r="DJ1237">
        <f t="shared" si="3190"/>
        <v>0</v>
      </c>
      <c r="DK1237">
        <f t="shared" si="3190"/>
        <v>0</v>
      </c>
      <c r="DL1237">
        <f t="shared" si="3190"/>
        <v>0</v>
      </c>
      <c r="DM1237">
        <f t="shared" si="3190"/>
        <v>0</v>
      </c>
      <c r="DN1237">
        <f t="shared" si="3191"/>
        <v>0</v>
      </c>
      <c r="DO1237">
        <f t="shared" si="3191"/>
        <v>0</v>
      </c>
      <c r="DP1237">
        <f t="shared" si="3191"/>
        <v>0</v>
      </c>
      <c r="DQ1237">
        <f t="shared" si="3191"/>
        <v>0</v>
      </c>
      <c r="DR1237">
        <f t="shared" si="3191"/>
        <v>0</v>
      </c>
      <c r="DS1237">
        <f t="shared" si="3192"/>
        <v>0</v>
      </c>
      <c r="DT1237">
        <f t="shared" si="3192"/>
        <v>0</v>
      </c>
      <c r="DU1237">
        <f t="shared" si="3193"/>
        <v>0</v>
      </c>
      <c r="DV1237">
        <f t="shared" si="3192"/>
        <v>0</v>
      </c>
      <c r="DW1237">
        <f t="shared" si="3194"/>
        <v>0</v>
      </c>
      <c r="DX1237">
        <f t="shared" si="3197"/>
        <v>0</v>
      </c>
      <c r="DY1237">
        <f t="shared" si="3197"/>
        <v>0</v>
      </c>
      <c r="DZ1237">
        <f t="shared" si="3197"/>
        <v>0</v>
      </c>
    </row>
    <row r="1238" spans="1:130">
      <c r="A1238" s="106" t="str">
        <f>IF(LEFT(B1239,1)&lt;&gt;"",IF(LEFT(B1239,1)&lt;&gt;" ",COUNT($A$66:A1234)+1,""),"")</f>
        <v/>
      </c>
      <c r="B1238" s="59" t="s">
        <v>3</v>
      </c>
      <c r="C1238" s="90"/>
      <c r="D1238" s="34"/>
      <c r="E1238" s="34"/>
      <c r="F1238" s="34"/>
      <c r="G1238" s="34"/>
      <c r="H1238" s="34"/>
      <c r="I1238" s="34"/>
      <c r="J1238" s="34"/>
      <c r="K1238" s="34"/>
      <c r="L1238" s="34"/>
      <c r="M1238" s="34"/>
      <c r="N1238" s="34">
        <v>7.2984</v>
      </c>
      <c r="O1238" s="34">
        <v>10.7732583</v>
      </c>
      <c r="P1238" s="34">
        <v>11.301405300000001</v>
      </c>
      <c r="Q1238" s="34">
        <v>0</v>
      </c>
      <c r="R1238" s="34">
        <v>0</v>
      </c>
      <c r="S1238" s="34">
        <v>0</v>
      </c>
      <c r="T1238" s="34">
        <v>0</v>
      </c>
      <c r="U1238" s="34">
        <v>0</v>
      </c>
      <c r="V1238" s="34">
        <v>4.2453855999999996</v>
      </c>
      <c r="W1238" s="34">
        <v>0</v>
      </c>
      <c r="X1238" s="34">
        <v>0</v>
      </c>
      <c r="Y1238" s="34">
        <v>0</v>
      </c>
      <c r="Z1238" s="34">
        <v>0</v>
      </c>
      <c r="AA1238" s="34">
        <v>0</v>
      </c>
      <c r="AB1238" s="34">
        <v>0</v>
      </c>
      <c r="AC1238" s="34">
        <v>0</v>
      </c>
      <c r="AD1238" s="34">
        <v>0</v>
      </c>
      <c r="AE1238" s="34">
        <v>4.3680782999999996</v>
      </c>
      <c r="AF1238" s="34">
        <v>0.57435309999999995</v>
      </c>
      <c r="AG1238" s="34">
        <v>1.8660000000000001</v>
      </c>
      <c r="AH1238" s="34">
        <v>23.770828399999999</v>
      </c>
      <c r="AI1238" s="34">
        <v>1.27034E-2</v>
      </c>
      <c r="AJ1238" s="34">
        <v>0.99629030000000007</v>
      </c>
      <c r="AK1238" s="34">
        <v>2.6062821</v>
      </c>
      <c r="AL1238" s="34">
        <v>14.898059200000001</v>
      </c>
      <c r="AM1238" s="34">
        <v>74.201582999999999</v>
      </c>
      <c r="AN1238" s="34">
        <v>1.2404444999999999</v>
      </c>
      <c r="AO1238" s="34">
        <v>0.49440629999999997</v>
      </c>
      <c r="AP1238" s="34">
        <v>1.5232936000000001</v>
      </c>
      <c r="AQ1238" s="34">
        <v>7.0900906999999993</v>
      </c>
      <c r="AR1238" s="18">
        <v>154.39333959999999</v>
      </c>
      <c r="AS1238" s="34">
        <f>486-AS1235-AS1234</f>
        <v>433</v>
      </c>
      <c r="AT1238" s="34">
        <f>950-AT1235-AT1234</f>
        <v>824</v>
      </c>
      <c r="AU1238" s="34">
        <f>1417-AU1235-AU1234-AU1237</f>
        <v>1167</v>
      </c>
      <c r="AV1238" s="34">
        <f>1697-AV1235-AV1234-AV1237</f>
        <v>1607.1</v>
      </c>
      <c r="AW1238" s="34">
        <f>1659-AW1235-AW1234</f>
        <v>1308</v>
      </c>
      <c r="AX1238" s="34">
        <f>1967-AX1235-AX1234</f>
        <v>1547</v>
      </c>
      <c r="AY1238" s="34">
        <f>2277-AY1235-AY1234</f>
        <v>1775</v>
      </c>
      <c r="AZ1238" s="41" t="s">
        <v>16</v>
      </c>
      <c r="BA1238" s="41" t="s">
        <v>16</v>
      </c>
      <c r="BB1238" s="43">
        <f>2977.2162249-BB1237-BB1236-BB1235-BB1234</f>
        <v>144.21622489999982</v>
      </c>
      <c r="BC1238" s="43">
        <f>3173.8361971-BC1237-BC1236-BC1235-BC1234</f>
        <v>374.83619709999994</v>
      </c>
      <c r="BD1238" s="43">
        <f>3376.8553907-BD1237-BD1236-BD1235-BD1234</f>
        <v>306.85539070000004</v>
      </c>
      <c r="BE1238" s="43">
        <f>2982.74108669999-1379</f>
        <v>1603.7410866999899</v>
      </c>
      <c r="BF1238" s="183">
        <f>6192-BF1237-BF1236-BF1235-BF1234-BF1233-297</f>
        <v>2228.0281637558696</v>
      </c>
      <c r="BG1238" s="160">
        <f>2009-40</f>
        <v>1969</v>
      </c>
      <c r="BH1238" s="159">
        <f>3140+2518-BH1237-BH1236-BH1235-BH1234+530+418</f>
        <v>2377</v>
      </c>
      <c r="BI1238" s="159">
        <f>4861-BI1236-BI1235-BI1234+3231</f>
        <v>3681</v>
      </c>
      <c r="BJ1238" s="159">
        <v>3982</v>
      </c>
      <c r="BK1238" s="159">
        <v>4387</v>
      </c>
      <c r="BL1238" s="159">
        <v>5200</v>
      </c>
      <c r="BM1238" s="159">
        <f>10330-BM1236-BM1235-BM1234+2685</f>
        <v>7724</v>
      </c>
      <c r="BN1238" s="118">
        <v>8234</v>
      </c>
      <c r="BO1238" s="103"/>
      <c r="BP1238">
        <f t="shared" si="3186"/>
        <v>0</v>
      </c>
      <c r="BQ1238">
        <f t="shared" si="3186"/>
        <v>0</v>
      </c>
      <c r="BR1238">
        <f t="shared" si="3186"/>
        <v>0</v>
      </c>
      <c r="BS1238">
        <f t="shared" si="3186"/>
        <v>0</v>
      </c>
      <c r="BT1238">
        <f t="shared" si="3186"/>
        <v>0</v>
      </c>
      <c r="BU1238">
        <f t="shared" si="3186"/>
        <v>0</v>
      </c>
      <c r="BV1238">
        <f t="shared" si="3186"/>
        <v>0</v>
      </c>
      <c r="BW1238">
        <f t="shared" si="3186"/>
        <v>0</v>
      </c>
      <c r="BX1238">
        <f t="shared" si="3186"/>
        <v>0</v>
      </c>
      <c r="BY1238">
        <f t="shared" si="3186"/>
        <v>0</v>
      </c>
      <c r="BZ1238">
        <f t="shared" si="3187"/>
        <v>0</v>
      </c>
      <c r="CA1238">
        <f t="shared" si="3187"/>
        <v>0</v>
      </c>
      <c r="CB1238">
        <f t="shared" si="3187"/>
        <v>0</v>
      </c>
      <c r="CC1238">
        <f t="shared" si="3187"/>
        <v>0</v>
      </c>
      <c r="CD1238">
        <f t="shared" si="3187"/>
        <v>0</v>
      </c>
      <c r="CE1238">
        <f t="shared" si="3187"/>
        <v>0</v>
      </c>
      <c r="CF1238">
        <f t="shared" si="3187"/>
        <v>0</v>
      </c>
      <c r="CG1238">
        <f t="shared" si="3187"/>
        <v>0</v>
      </c>
      <c r="CH1238">
        <f t="shared" si="3187"/>
        <v>0</v>
      </c>
      <c r="CI1238">
        <f t="shared" si="3187"/>
        <v>0</v>
      </c>
      <c r="CJ1238">
        <f t="shared" si="3188"/>
        <v>0</v>
      </c>
      <c r="CK1238">
        <f t="shared" si="3188"/>
        <v>0</v>
      </c>
      <c r="CL1238">
        <f t="shared" si="3188"/>
        <v>0</v>
      </c>
      <c r="CM1238">
        <f t="shared" si="3188"/>
        <v>0</v>
      </c>
      <c r="CN1238">
        <f t="shared" si="3188"/>
        <v>0</v>
      </c>
      <c r="CO1238">
        <f t="shared" si="3188"/>
        <v>0</v>
      </c>
      <c r="CP1238">
        <f t="shared" si="3188"/>
        <v>0</v>
      </c>
      <c r="CQ1238">
        <f t="shared" si="3188"/>
        <v>0</v>
      </c>
      <c r="CR1238">
        <f t="shared" si="3188"/>
        <v>0</v>
      </c>
      <c r="CS1238">
        <f t="shared" si="3188"/>
        <v>0</v>
      </c>
      <c r="CT1238">
        <f t="shared" si="3189"/>
        <v>0</v>
      </c>
      <c r="CU1238">
        <f t="shared" si="3189"/>
        <v>0</v>
      </c>
      <c r="CV1238">
        <f t="shared" si="3189"/>
        <v>0</v>
      </c>
      <c r="CW1238">
        <f t="shared" si="3189"/>
        <v>0</v>
      </c>
      <c r="CX1238">
        <f t="shared" si="3189"/>
        <v>0</v>
      </c>
      <c r="CY1238">
        <f t="shared" si="3189"/>
        <v>0</v>
      </c>
      <c r="CZ1238">
        <f t="shared" si="3189"/>
        <v>0</v>
      </c>
      <c r="DA1238">
        <f t="shared" si="3189"/>
        <v>0</v>
      </c>
      <c r="DB1238">
        <f t="shared" si="3189"/>
        <v>0</v>
      </c>
      <c r="DC1238">
        <f t="shared" si="3189"/>
        <v>0</v>
      </c>
      <c r="DD1238">
        <f t="shared" si="3190"/>
        <v>0</v>
      </c>
      <c r="DE1238">
        <f t="shared" si="3190"/>
        <v>0</v>
      </c>
      <c r="DF1238">
        <f t="shared" si="3190"/>
        <v>0</v>
      </c>
      <c r="DG1238">
        <f t="shared" si="3190"/>
        <v>0</v>
      </c>
      <c r="DH1238">
        <f t="shared" si="3190"/>
        <v>0</v>
      </c>
      <c r="DI1238">
        <f t="shared" si="3190"/>
        <v>0</v>
      </c>
      <c r="DJ1238">
        <f t="shared" si="3190"/>
        <v>0</v>
      </c>
      <c r="DK1238">
        <f t="shared" si="3190"/>
        <v>0</v>
      </c>
      <c r="DL1238">
        <f t="shared" si="3190"/>
        <v>0</v>
      </c>
      <c r="DM1238">
        <f t="shared" si="3190"/>
        <v>0</v>
      </c>
      <c r="DN1238">
        <f t="shared" si="3191"/>
        <v>0</v>
      </c>
      <c r="DO1238">
        <f t="shared" si="3191"/>
        <v>0</v>
      </c>
      <c r="DP1238">
        <f t="shared" si="3191"/>
        <v>0</v>
      </c>
      <c r="DQ1238">
        <f t="shared" si="3191"/>
        <v>0</v>
      </c>
      <c r="DR1238">
        <f t="shared" si="3191"/>
        <v>0</v>
      </c>
      <c r="DS1238">
        <f t="shared" si="3192"/>
        <v>0</v>
      </c>
      <c r="DT1238">
        <f t="shared" si="3192"/>
        <v>0</v>
      </c>
      <c r="DU1238">
        <f t="shared" si="3193"/>
        <v>0</v>
      </c>
      <c r="DV1238">
        <f t="shared" si="3192"/>
        <v>0</v>
      </c>
      <c r="DW1238">
        <f t="shared" si="3194"/>
        <v>0</v>
      </c>
      <c r="DX1238">
        <f t="shared" si="3197"/>
        <v>0</v>
      </c>
      <c r="DY1238">
        <f t="shared" si="3197"/>
        <v>0</v>
      </c>
      <c r="DZ1238">
        <f t="shared" si="3197"/>
        <v>0</v>
      </c>
    </row>
    <row r="1239" spans="1:130">
      <c r="A1239" s="106"/>
      <c r="B1239" s="55" t="s">
        <v>25</v>
      </c>
      <c r="C1239" s="90"/>
      <c r="D1239" s="34"/>
      <c r="E1239" s="34"/>
      <c r="F1239" s="34"/>
      <c r="G1239" s="34"/>
      <c r="H1239" s="34"/>
      <c r="I1239" s="34">
        <v>184.26827048000001</v>
      </c>
      <c r="J1239" s="34">
        <v>191.35462506999994</v>
      </c>
      <c r="K1239" s="34">
        <v>170.09226827999998</v>
      </c>
      <c r="L1239" s="34">
        <v>176.16628649999998</v>
      </c>
      <c r="M1239" s="34">
        <v>182.24030472000001</v>
      </c>
      <c r="N1239" s="34">
        <v>187.52967992775004</v>
      </c>
      <c r="O1239" s="34">
        <v>204.91770963950003</v>
      </c>
      <c r="P1239" s="34">
        <v>195.45080039550004</v>
      </c>
      <c r="Q1239" s="34">
        <v>199.65183168000007</v>
      </c>
      <c r="R1239" s="34">
        <v>206.40925927525009</v>
      </c>
      <c r="S1239" s="34">
        <v>184.05938181700009</v>
      </c>
      <c r="T1239" s="34">
        <v>157.33090258200008</v>
      </c>
      <c r="U1239" s="34">
        <v>177.93334724500014</v>
      </c>
      <c r="V1239" s="34">
        <v>196.43494696375012</v>
      </c>
      <c r="W1239" s="34">
        <v>222.73211301000018</v>
      </c>
      <c r="X1239" s="34">
        <v>243.86586961625019</v>
      </c>
      <c r="Y1239" s="34">
        <v>63</v>
      </c>
      <c r="Z1239" s="85">
        <v>0</v>
      </c>
      <c r="AA1239" s="85">
        <v>0</v>
      </c>
      <c r="AB1239" s="85">
        <v>0</v>
      </c>
      <c r="AC1239" s="85">
        <v>0</v>
      </c>
      <c r="AD1239" s="85">
        <v>0</v>
      </c>
      <c r="AE1239" s="85">
        <v>0</v>
      </c>
      <c r="AF1239" s="85">
        <v>0</v>
      </c>
      <c r="AG1239" s="85">
        <v>0</v>
      </c>
      <c r="AH1239" s="85">
        <v>0</v>
      </c>
      <c r="AI1239" s="85">
        <v>0</v>
      </c>
      <c r="AJ1239" s="85">
        <v>0</v>
      </c>
      <c r="AK1239" s="85">
        <v>0</v>
      </c>
      <c r="AL1239" s="85">
        <v>0</v>
      </c>
      <c r="AM1239" s="85">
        <v>0</v>
      </c>
      <c r="AN1239" s="85">
        <v>0</v>
      </c>
      <c r="AO1239" s="85">
        <v>0</v>
      </c>
      <c r="AP1239" s="85">
        <v>0</v>
      </c>
      <c r="AQ1239" s="85">
        <v>0</v>
      </c>
      <c r="AR1239" s="85">
        <v>0</v>
      </c>
      <c r="AS1239" s="85">
        <v>0</v>
      </c>
      <c r="AT1239" s="85">
        <v>0</v>
      </c>
      <c r="AU1239" s="85">
        <v>0</v>
      </c>
      <c r="AV1239" s="85">
        <v>0</v>
      </c>
      <c r="AW1239" s="85">
        <v>0</v>
      </c>
      <c r="AX1239" s="85">
        <v>0</v>
      </c>
      <c r="AY1239" s="85">
        <v>0</v>
      </c>
      <c r="AZ1239" s="85">
        <v>0</v>
      </c>
      <c r="BA1239" s="85">
        <v>31.5</v>
      </c>
      <c r="BB1239" s="85">
        <v>34</v>
      </c>
      <c r="BC1239" s="85">
        <v>36.799999999999997</v>
      </c>
      <c r="BD1239" s="85">
        <v>41</v>
      </c>
      <c r="BE1239" s="85">
        <v>44</v>
      </c>
      <c r="BF1239" s="198">
        <v>47</v>
      </c>
      <c r="BG1239" s="85">
        <v>51</v>
      </c>
      <c r="BH1239" s="197">
        <v>55</v>
      </c>
      <c r="BI1239" s="155">
        <v>59</v>
      </c>
      <c r="BJ1239" s="155">
        <v>63</v>
      </c>
      <c r="BK1239" s="155">
        <v>67</v>
      </c>
      <c r="BL1239" s="155">
        <v>71</v>
      </c>
      <c r="BM1239" s="155">
        <v>75</v>
      </c>
      <c r="BN1239" s="118">
        <v>79</v>
      </c>
      <c r="BO1239" s="103"/>
      <c r="BP1239">
        <f t="shared" si="3186"/>
        <v>0</v>
      </c>
      <c r="BQ1239">
        <f t="shared" si="3186"/>
        <v>0</v>
      </c>
      <c r="BR1239">
        <f t="shared" si="3186"/>
        <v>0</v>
      </c>
      <c r="BS1239">
        <f t="shared" si="3186"/>
        <v>0</v>
      </c>
      <c r="BT1239">
        <f t="shared" si="3186"/>
        <v>0</v>
      </c>
      <c r="BU1239">
        <f t="shared" si="3186"/>
        <v>0</v>
      </c>
      <c r="BV1239">
        <f t="shared" si="3186"/>
        <v>0</v>
      </c>
      <c r="BW1239">
        <f t="shared" si="3186"/>
        <v>0</v>
      </c>
      <c r="BX1239">
        <f t="shared" si="3186"/>
        <v>0</v>
      </c>
      <c r="BY1239">
        <f t="shared" si="3186"/>
        <v>0</v>
      </c>
      <c r="BZ1239">
        <f t="shared" si="3187"/>
        <v>0</v>
      </c>
      <c r="CA1239">
        <f t="shared" si="3187"/>
        <v>0</v>
      </c>
      <c r="CB1239">
        <f t="shared" si="3187"/>
        <v>0</v>
      </c>
      <c r="CC1239">
        <f t="shared" si="3187"/>
        <v>0</v>
      </c>
      <c r="CD1239">
        <f t="shared" si="3187"/>
        <v>0</v>
      </c>
      <c r="CE1239">
        <f t="shared" si="3187"/>
        <v>0</v>
      </c>
      <c r="CF1239">
        <f t="shared" si="3187"/>
        <v>0</v>
      </c>
      <c r="CG1239">
        <f t="shared" si="3187"/>
        <v>0</v>
      </c>
      <c r="CH1239">
        <f t="shared" si="3187"/>
        <v>0</v>
      </c>
      <c r="CI1239">
        <f t="shared" si="3187"/>
        <v>0</v>
      </c>
      <c r="CJ1239">
        <f t="shared" si="3188"/>
        <v>0</v>
      </c>
      <c r="CK1239">
        <f t="shared" si="3188"/>
        <v>0</v>
      </c>
      <c r="CL1239">
        <f t="shared" si="3188"/>
        <v>0</v>
      </c>
      <c r="CM1239">
        <f t="shared" si="3188"/>
        <v>0</v>
      </c>
      <c r="CN1239">
        <f t="shared" si="3188"/>
        <v>0</v>
      </c>
      <c r="CO1239">
        <f t="shared" si="3188"/>
        <v>0</v>
      </c>
      <c r="CP1239">
        <f t="shared" si="3188"/>
        <v>0</v>
      </c>
      <c r="CQ1239">
        <f t="shared" si="3188"/>
        <v>0</v>
      </c>
      <c r="CR1239">
        <f t="shared" si="3188"/>
        <v>0</v>
      </c>
      <c r="CS1239">
        <f t="shared" si="3188"/>
        <v>0</v>
      </c>
      <c r="CT1239">
        <f t="shared" si="3189"/>
        <v>0</v>
      </c>
      <c r="CU1239">
        <f t="shared" si="3189"/>
        <v>0</v>
      </c>
      <c r="CV1239">
        <f t="shared" si="3189"/>
        <v>0</v>
      </c>
      <c r="CW1239">
        <f t="shared" si="3189"/>
        <v>0</v>
      </c>
      <c r="CX1239">
        <f t="shared" si="3189"/>
        <v>0</v>
      </c>
      <c r="CY1239">
        <f t="shared" si="3189"/>
        <v>0</v>
      </c>
      <c r="CZ1239">
        <f t="shared" si="3189"/>
        <v>0</v>
      </c>
      <c r="DA1239">
        <f t="shared" si="3189"/>
        <v>0</v>
      </c>
      <c r="DB1239">
        <f t="shared" si="3189"/>
        <v>0</v>
      </c>
      <c r="DC1239">
        <f t="shared" si="3189"/>
        <v>0</v>
      </c>
      <c r="DD1239">
        <f t="shared" si="3190"/>
        <v>0</v>
      </c>
      <c r="DE1239">
        <f t="shared" si="3190"/>
        <v>0</v>
      </c>
      <c r="DF1239">
        <f t="shared" si="3190"/>
        <v>0</v>
      </c>
      <c r="DG1239">
        <f t="shared" si="3190"/>
        <v>0</v>
      </c>
      <c r="DH1239">
        <f t="shared" si="3190"/>
        <v>0</v>
      </c>
      <c r="DI1239">
        <f t="shared" si="3190"/>
        <v>0</v>
      </c>
      <c r="DJ1239">
        <f t="shared" si="3190"/>
        <v>0</v>
      </c>
      <c r="DK1239">
        <f t="shared" si="3190"/>
        <v>0</v>
      </c>
      <c r="DL1239">
        <f t="shared" si="3190"/>
        <v>0</v>
      </c>
      <c r="DM1239">
        <f t="shared" si="3190"/>
        <v>0</v>
      </c>
      <c r="DN1239">
        <f t="shared" si="3191"/>
        <v>0</v>
      </c>
      <c r="DO1239">
        <f t="shared" si="3191"/>
        <v>0</v>
      </c>
      <c r="DP1239">
        <f t="shared" si="3191"/>
        <v>0</v>
      </c>
      <c r="DQ1239">
        <f t="shared" si="3191"/>
        <v>0</v>
      </c>
      <c r="DR1239">
        <f t="shared" si="3191"/>
        <v>0</v>
      </c>
      <c r="DS1239">
        <f t="shared" si="3192"/>
        <v>0</v>
      </c>
      <c r="DT1239">
        <f t="shared" si="3192"/>
        <v>0</v>
      </c>
      <c r="DU1239">
        <f t="shared" si="3193"/>
        <v>0</v>
      </c>
      <c r="DV1239">
        <f t="shared" si="3192"/>
        <v>0</v>
      </c>
      <c r="DW1239">
        <f t="shared" si="3194"/>
        <v>0</v>
      </c>
      <c r="DX1239">
        <f t="shared" si="3197"/>
        <v>0</v>
      </c>
      <c r="DY1239">
        <f t="shared" si="3197"/>
        <v>0</v>
      </c>
      <c r="DZ1239">
        <f t="shared" si="3197"/>
        <v>0</v>
      </c>
    </row>
    <row r="1240" spans="1:130">
      <c r="A1240" s="106"/>
      <c r="B1240" s="19" t="s">
        <v>205</v>
      </c>
      <c r="C1240" s="90"/>
      <c r="D1240" s="34"/>
      <c r="E1240" s="34"/>
      <c r="F1240" s="34"/>
      <c r="G1240" s="34"/>
      <c r="H1240" s="34"/>
      <c r="I1240" s="34"/>
      <c r="J1240" s="34"/>
      <c r="K1240" s="34"/>
      <c r="L1240" s="34"/>
      <c r="M1240" s="34"/>
      <c r="N1240" s="34">
        <v>62.52</v>
      </c>
      <c r="O1240" s="34">
        <v>0</v>
      </c>
      <c r="P1240" s="34">
        <v>0</v>
      </c>
      <c r="Q1240" s="34">
        <v>0</v>
      </c>
      <c r="R1240" s="34">
        <v>0</v>
      </c>
      <c r="S1240" s="34">
        <v>0</v>
      </c>
      <c r="T1240" s="34">
        <v>0</v>
      </c>
      <c r="U1240" s="34">
        <v>0</v>
      </c>
      <c r="V1240" s="34">
        <v>46.748141799999999</v>
      </c>
      <c r="W1240" s="34">
        <v>0</v>
      </c>
      <c r="X1240" s="34">
        <v>0</v>
      </c>
      <c r="Y1240" s="34">
        <v>0</v>
      </c>
      <c r="Z1240" s="34">
        <v>0</v>
      </c>
      <c r="AA1240" s="34">
        <v>0</v>
      </c>
      <c r="AB1240" s="34">
        <v>0</v>
      </c>
      <c r="AC1240" s="34">
        <v>0.1218397</v>
      </c>
      <c r="AD1240" s="34">
        <v>0.38743259999999996</v>
      </c>
      <c r="AE1240" s="34">
        <v>7.2233804000000008</v>
      </c>
      <c r="AF1240" s="34">
        <v>0</v>
      </c>
      <c r="AG1240" s="34">
        <v>0</v>
      </c>
      <c r="AH1240" s="34">
        <v>0</v>
      </c>
      <c r="AI1240" s="34">
        <v>0</v>
      </c>
      <c r="AJ1240" s="34">
        <v>3.1572802000000002</v>
      </c>
      <c r="AK1240" s="34">
        <v>2.5265323999999998</v>
      </c>
      <c r="AL1240" s="34">
        <v>2.2631321</v>
      </c>
      <c r="AM1240" s="34">
        <v>15.232530499999999</v>
      </c>
      <c r="AN1240" s="34">
        <v>0.13804660000000002</v>
      </c>
      <c r="AO1240" s="34">
        <v>5.9817822000000005</v>
      </c>
      <c r="AP1240" s="34">
        <v>13.007792999999999</v>
      </c>
      <c r="AQ1240" s="34">
        <v>14.739382900000001</v>
      </c>
      <c r="AR1240" s="34">
        <v>81.5086905</v>
      </c>
      <c r="AS1240" s="34">
        <v>180.61283609999998</v>
      </c>
      <c r="AT1240" s="34">
        <v>272.46177849999998</v>
      </c>
      <c r="AU1240" s="34">
        <v>352.30784699999998</v>
      </c>
      <c r="AV1240" s="34">
        <v>432.94580050000002</v>
      </c>
      <c r="AW1240" s="34">
        <v>436.11718830000001</v>
      </c>
      <c r="AX1240" s="34">
        <v>509.8370577</v>
      </c>
      <c r="AY1240" s="34">
        <v>649.84977689999994</v>
      </c>
      <c r="AZ1240" s="34">
        <v>564.2011913</v>
      </c>
      <c r="BA1240" s="34">
        <f>639.8571794-BA1239</f>
        <v>608.35717939999995</v>
      </c>
      <c r="BB1240" s="34">
        <f>545-BB1239</f>
        <v>511</v>
      </c>
      <c r="BC1240" s="34">
        <f>566.8203163-BC1239</f>
        <v>530.02031629999999</v>
      </c>
      <c r="BD1240" s="34">
        <f>536.2031661-BD1239</f>
        <v>495.20316609999998</v>
      </c>
      <c r="BE1240" s="43">
        <f>547.0363669-BE1239</f>
        <v>503.03636689999996</v>
      </c>
      <c r="BF1240" s="160">
        <f>511.9907199-BF1239</f>
        <v>464.99071989999999</v>
      </c>
      <c r="BG1240" s="18">
        <f>484-BG1239</f>
        <v>433</v>
      </c>
      <c r="BH1240" s="159">
        <f>458-BH1239</f>
        <v>403</v>
      </c>
      <c r="BI1240" s="159">
        <f>737-BI1239</f>
        <v>678</v>
      </c>
      <c r="BJ1240" s="194">
        <f>484-BJ1239</f>
        <v>421</v>
      </c>
      <c r="BK1240" s="194">
        <f>477-BK1239</f>
        <v>410</v>
      </c>
      <c r="BL1240" s="155">
        <f>4155-BL1239</f>
        <v>4084</v>
      </c>
      <c r="BM1240" s="155">
        <v>4200</v>
      </c>
      <c r="BN1240" s="118">
        <f>4155-BN1239</f>
        <v>4076</v>
      </c>
      <c r="BO1240" s="103"/>
      <c r="BP1240">
        <f>IF($C1240&lt;&gt;"",IF(D1240&gt;0,1,0),0)</f>
        <v>0</v>
      </c>
      <c r="BQ1240">
        <f t="shared" si="3186"/>
        <v>0</v>
      </c>
      <c r="BR1240">
        <f t="shared" si="3186"/>
        <v>0</v>
      </c>
      <c r="BS1240">
        <f t="shared" si="3186"/>
        <v>0</v>
      </c>
      <c r="BT1240">
        <f t="shared" si="3186"/>
        <v>0</v>
      </c>
      <c r="BU1240">
        <f t="shared" si="3186"/>
        <v>0</v>
      </c>
      <c r="BV1240">
        <f t="shared" si="3186"/>
        <v>0</v>
      </c>
      <c r="BW1240">
        <f t="shared" si="3186"/>
        <v>0</v>
      </c>
      <c r="BX1240">
        <f t="shared" si="3186"/>
        <v>0</v>
      </c>
      <c r="BY1240">
        <f t="shared" si="3186"/>
        <v>0</v>
      </c>
      <c r="BZ1240">
        <f t="shared" si="3187"/>
        <v>0</v>
      </c>
      <c r="CA1240">
        <f t="shared" si="3187"/>
        <v>0</v>
      </c>
      <c r="CB1240">
        <f t="shared" si="3187"/>
        <v>0</v>
      </c>
      <c r="CC1240">
        <f t="shared" si="3187"/>
        <v>0</v>
      </c>
      <c r="CD1240">
        <f t="shared" si="3187"/>
        <v>0</v>
      </c>
      <c r="CE1240">
        <f t="shared" si="3187"/>
        <v>0</v>
      </c>
      <c r="CF1240">
        <f t="shared" si="3187"/>
        <v>0</v>
      </c>
      <c r="CG1240">
        <f t="shared" si="3187"/>
        <v>0</v>
      </c>
      <c r="CH1240">
        <f t="shared" si="3187"/>
        <v>0</v>
      </c>
      <c r="CI1240">
        <f t="shared" si="3187"/>
        <v>0</v>
      </c>
      <c r="CJ1240">
        <f t="shared" si="3188"/>
        <v>0</v>
      </c>
      <c r="CK1240">
        <f t="shared" si="3188"/>
        <v>0</v>
      </c>
      <c r="CL1240">
        <f t="shared" si="3188"/>
        <v>0</v>
      </c>
      <c r="CM1240">
        <f t="shared" si="3188"/>
        <v>0</v>
      </c>
      <c r="CN1240">
        <f t="shared" si="3188"/>
        <v>0</v>
      </c>
      <c r="CO1240">
        <f t="shared" si="3188"/>
        <v>0</v>
      </c>
      <c r="CP1240">
        <f t="shared" si="3188"/>
        <v>0</v>
      </c>
      <c r="CQ1240">
        <f t="shared" si="3188"/>
        <v>0</v>
      </c>
      <c r="CR1240">
        <f t="shared" si="3188"/>
        <v>0</v>
      </c>
      <c r="CS1240">
        <f t="shared" si="3188"/>
        <v>0</v>
      </c>
      <c r="CT1240">
        <f t="shared" si="3189"/>
        <v>0</v>
      </c>
      <c r="CU1240">
        <f t="shared" si="3189"/>
        <v>0</v>
      </c>
      <c r="CV1240">
        <f t="shared" si="3189"/>
        <v>0</v>
      </c>
      <c r="CW1240">
        <f t="shared" si="3189"/>
        <v>0</v>
      </c>
      <c r="CX1240">
        <f t="shared" si="3189"/>
        <v>0</v>
      </c>
      <c r="CY1240">
        <f t="shared" si="3189"/>
        <v>0</v>
      </c>
      <c r="CZ1240">
        <f t="shared" si="3189"/>
        <v>0</v>
      </c>
      <c r="DA1240">
        <f t="shared" si="3189"/>
        <v>0</v>
      </c>
      <c r="DB1240">
        <f t="shared" si="3189"/>
        <v>0</v>
      </c>
      <c r="DC1240">
        <f t="shared" si="3189"/>
        <v>0</v>
      </c>
      <c r="DD1240">
        <f t="shared" si="3190"/>
        <v>0</v>
      </c>
      <c r="DE1240">
        <f t="shared" si="3190"/>
        <v>0</v>
      </c>
      <c r="DF1240">
        <f t="shared" si="3190"/>
        <v>0</v>
      </c>
      <c r="DG1240">
        <f t="shared" si="3190"/>
        <v>0</v>
      </c>
      <c r="DH1240">
        <f t="shared" si="3190"/>
        <v>0</v>
      </c>
      <c r="DI1240">
        <f t="shared" si="3190"/>
        <v>0</v>
      </c>
      <c r="DJ1240">
        <f t="shared" si="3190"/>
        <v>0</v>
      </c>
      <c r="DK1240">
        <f t="shared" si="3190"/>
        <v>0</v>
      </c>
      <c r="DL1240">
        <f t="shared" si="3190"/>
        <v>0</v>
      </c>
      <c r="DM1240">
        <f t="shared" si="3190"/>
        <v>0</v>
      </c>
      <c r="DN1240">
        <f t="shared" si="3191"/>
        <v>0</v>
      </c>
      <c r="DO1240">
        <f t="shared" si="3191"/>
        <v>0</v>
      </c>
      <c r="DP1240">
        <f t="shared" si="3191"/>
        <v>0</v>
      </c>
      <c r="DQ1240">
        <f t="shared" si="3191"/>
        <v>0</v>
      </c>
      <c r="DR1240">
        <f t="shared" si="3191"/>
        <v>0</v>
      </c>
      <c r="DS1240">
        <f t="shared" si="3192"/>
        <v>0</v>
      </c>
      <c r="DT1240">
        <f t="shared" si="3192"/>
        <v>0</v>
      </c>
      <c r="DU1240">
        <f t="shared" si="3193"/>
        <v>0</v>
      </c>
      <c r="DV1240">
        <f t="shared" si="3192"/>
        <v>0</v>
      </c>
      <c r="DW1240">
        <f t="shared" si="3194"/>
        <v>0</v>
      </c>
      <c r="DX1240">
        <f t="shared" ref="DX1240" si="3198">IF($C1240&lt;&gt;"",IF(BL1240&gt;0,1,0),0)</f>
        <v>0</v>
      </c>
      <c r="DY1240">
        <f t="shared" ref="DY1240" si="3199">IF($C1240&lt;&gt;"",IF(BM1240&gt;0,1,0),0)</f>
        <v>0</v>
      </c>
      <c r="DZ1240">
        <f t="shared" ref="DZ1240" si="3200">IF($C1240&lt;&gt;"",IF(BN1240&gt;0,1,0),0)</f>
        <v>0</v>
      </c>
    </row>
    <row r="1241" spans="1:130">
      <c r="A1241" s="106"/>
      <c r="B1241" s="55" t="s">
        <v>21</v>
      </c>
      <c r="C1241" s="90"/>
      <c r="D1241" s="34"/>
      <c r="E1241" s="34"/>
      <c r="F1241" s="34"/>
      <c r="G1241" s="34"/>
      <c r="H1241" s="34"/>
      <c r="I1241" s="34">
        <v>0</v>
      </c>
      <c r="J1241" s="34">
        <v>0</v>
      </c>
      <c r="K1241" s="34">
        <v>0</v>
      </c>
      <c r="L1241" s="34">
        <v>0</v>
      </c>
      <c r="M1241" s="34">
        <v>0</v>
      </c>
      <c r="N1241" s="34">
        <v>0</v>
      </c>
      <c r="O1241" s="34">
        <v>0</v>
      </c>
      <c r="P1241" s="34">
        <v>0</v>
      </c>
      <c r="Q1241" s="34">
        <v>0</v>
      </c>
      <c r="R1241" s="34">
        <v>0</v>
      </c>
      <c r="S1241" s="34">
        <v>0</v>
      </c>
      <c r="T1241" s="34">
        <v>0</v>
      </c>
      <c r="U1241" s="34">
        <v>0</v>
      </c>
      <c r="V1241" s="34">
        <v>0</v>
      </c>
      <c r="W1241" s="34">
        <v>0</v>
      </c>
      <c r="X1241" s="34">
        <v>0</v>
      </c>
      <c r="Y1241" s="34">
        <v>0</v>
      </c>
      <c r="Z1241" s="85">
        <v>0</v>
      </c>
      <c r="AA1241" s="85">
        <v>0</v>
      </c>
      <c r="AB1241" s="85">
        <v>0</v>
      </c>
      <c r="AC1241" s="85">
        <v>0</v>
      </c>
      <c r="AD1241" s="85">
        <v>0</v>
      </c>
      <c r="AE1241" s="85">
        <v>0</v>
      </c>
      <c r="AF1241" s="85">
        <v>0</v>
      </c>
      <c r="AG1241" s="85">
        <v>0</v>
      </c>
      <c r="AH1241" s="85">
        <v>0</v>
      </c>
      <c r="AI1241" s="85">
        <v>0</v>
      </c>
      <c r="AJ1241" s="85">
        <v>0</v>
      </c>
      <c r="AK1241" s="85">
        <v>0</v>
      </c>
      <c r="AL1241" s="85">
        <v>0</v>
      </c>
      <c r="AM1241" s="85">
        <v>0</v>
      </c>
      <c r="AN1241" s="85">
        <v>0</v>
      </c>
      <c r="AO1241" s="85">
        <v>0</v>
      </c>
      <c r="AP1241" s="85">
        <v>0</v>
      </c>
      <c r="AQ1241" s="85">
        <v>0</v>
      </c>
      <c r="AR1241" s="85">
        <f>440/50</f>
        <v>8.8000000000000007</v>
      </c>
      <c r="AS1241" s="85">
        <v>1712</v>
      </c>
      <c r="AT1241" s="85">
        <v>0</v>
      </c>
      <c r="AU1241" s="85">
        <v>0</v>
      </c>
      <c r="AV1241" s="85">
        <v>0</v>
      </c>
      <c r="AW1241" s="85">
        <v>0</v>
      </c>
      <c r="AX1241" s="85">
        <v>23</v>
      </c>
      <c r="AY1241" s="85">
        <v>0</v>
      </c>
      <c r="AZ1241" s="85">
        <v>0</v>
      </c>
      <c r="BA1241" s="85">
        <v>0</v>
      </c>
      <c r="BB1241" s="34">
        <v>0</v>
      </c>
      <c r="BC1241" s="34">
        <v>0</v>
      </c>
      <c r="BD1241" s="85">
        <v>0</v>
      </c>
      <c r="BE1241" s="85">
        <v>0</v>
      </c>
      <c r="BF1241" s="198">
        <v>0</v>
      </c>
      <c r="BG1241" s="85">
        <v>0</v>
      </c>
      <c r="BH1241" s="197">
        <v>0</v>
      </c>
      <c r="BI1241" s="155">
        <v>0</v>
      </c>
      <c r="BJ1241" s="155">
        <v>0</v>
      </c>
      <c r="BK1241" s="155">
        <v>0</v>
      </c>
      <c r="BL1241" s="155">
        <v>0</v>
      </c>
      <c r="BM1241" s="155">
        <v>0</v>
      </c>
      <c r="BN1241" s="118">
        <v>0</v>
      </c>
      <c r="BO1241" s="90"/>
      <c r="BP1241">
        <f t="shared" ref="BP1241:CU1242" si="3201">IF($C1241&lt;&gt;"",IF(D1241&gt;0,1,0),0)</f>
        <v>0</v>
      </c>
      <c r="BQ1241">
        <f t="shared" si="3201"/>
        <v>0</v>
      </c>
      <c r="BR1241">
        <f t="shared" si="3201"/>
        <v>0</v>
      </c>
      <c r="BS1241">
        <f t="shared" si="3201"/>
        <v>0</v>
      </c>
      <c r="BT1241">
        <f t="shared" si="3201"/>
        <v>0</v>
      </c>
      <c r="BU1241">
        <f t="shared" si="3201"/>
        <v>0</v>
      </c>
      <c r="BV1241">
        <f t="shared" si="3201"/>
        <v>0</v>
      </c>
      <c r="BW1241">
        <f t="shared" si="3201"/>
        <v>0</v>
      </c>
      <c r="BX1241">
        <f t="shared" si="3201"/>
        <v>0</v>
      </c>
      <c r="BY1241">
        <f t="shared" si="3201"/>
        <v>0</v>
      </c>
      <c r="BZ1241">
        <f t="shared" si="3201"/>
        <v>0</v>
      </c>
      <c r="CA1241">
        <f t="shared" si="3201"/>
        <v>0</v>
      </c>
      <c r="CB1241">
        <f t="shared" si="3201"/>
        <v>0</v>
      </c>
      <c r="CC1241">
        <f t="shared" si="3201"/>
        <v>0</v>
      </c>
      <c r="CD1241">
        <f t="shared" si="3201"/>
        <v>0</v>
      </c>
      <c r="CE1241">
        <f t="shared" si="3201"/>
        <v>0</v>
      </c>
      <c r="CF1241">
        <f t="shared" si="3201"/>
        <v>0</v>
      </c>
      <c r="CG1241">
        <f t="shared" si="3201"/>
        <v>0</v>
      </c>
      <c r="CH1241">
        <f t="shared" si="3201"/>
        <v>0</v>
      </c>
      <c r="CI1241">
        <f t="shared" si="3201"/>
        <v>0</v>
      </c>
      <c r="CJ1241">
        <f t="shared" si="3201"/>
        <v>0</v>
      </c>
      <c r="CK1241">
        <f t="shared" si="3201"/>
        <v>0</v>
      </c>
      <c r="CL1241">
        <f t="shared" si="3201"/>
        <v>0</v>
      </c>
      <c r="CM1241">
        <f t="shared" si="3201"/>
        <v>0</v>
      </c>
      <c r="CN1241">
        <f t="shared" si="3201"/>
        <v>0</v>
      </c>
      <c r="CO1241">
        <f t="shared" si="3201"/>
        <v>0</v>
      </c>
      <c r="CP1241">
        <f t="shared" si="3201"/>
        <v>0</v>
      </c>
      <c r="CQ1241">
        <f t="shared" si="3201"/>
        <v>0</v>
      </c>
      <c r="CR1241">
        <f t="shared" si="3201"/>
        <v>0</v>
      </c>
      <c r="CS1241">
        <f t="shared" si="3201"/>
        <v>0</v>
      </c>
      <c r="CT1241">
        <f t="shared" si="3201"/>
        <v>0</v>
      </c>
      <c r="CU1241">
        <f t="shared" si="3201"/>
        <v>0</v>
      </c>
      <c r="CV1241">
        <f t="shared" ref="CV1241:DR1242" si="3202">IF($C1241&lt;&gt;"",IF(AJ1241&gt;0,1,0),0)</f>
        <v>0</v>
      </c>
      <c r="CW1241">
        <f t="shared" si="3202"/>
        <v>0</v>
      </c>
      <c r="CX1241">
        <f t="shared" si="3202"/>
        <v>0</v>
      </c>
      <c r="CY1241">
        <f t="shared" si="3202"/>
        <v>0</v>
      </c>
      <c r="CZ1241">
        <f t="shared" si="3202"/>
        <v>0</v>
      </c>
      <c r="DA1241">
        <f t="shared" si="3202"/>
        <v>0</v>
      </c>
      <c r="DB1241">
        <f t="shared" si="3202"/>
        <v>0</v>
      </c>
      <c r="DC1241">
        <f t="shared" si="3202"/>
        <v>0</v>
      </c>
      <c r="DD1241">
        <f t="shared" si="3202"/>
        <v>0</v>
      </c>
      <c r="DE1241">
        <f t="shared" si="3202"/>
        <v>0</v>
      </c>
      <c r="DF1241">
        <f t="shared" si="3202"/>
        <v>0</v>
      </c>
      <c r="DG1241">
        <f t="shared" si="3202"/>
        <v>0</v>
      </c>
      <c r="DH1241">
        <f t="shared" si="3202"/>
        <v>0</v>
      </c>
      <c r="DI1241">
        <f t="shared" si="3202"/>
        <v>0</v>
      </c>
      <c r="DJ1241">
        <f t="shared" si="3202"/>
        <v>0</v>
      </c>
      <c r="DK1241">
        <f t="shared" si="3202"/>
        <v>0</v>
      </c>
      <c r="DL1241">
        <f t="shared" si="3202"/>
        <v>0</v>
      </c>
      <c r="DM1241">
        <f t="shared" si="3202"/>
        <v>0</v>
      </c>
      <c r="DN1241">
        <f t="shared" si="3202"/>
        <v>0</v>
      </c>
      <c r="DO1241">
        <f t="shared" si="3202"/>
        <v>0</v>
      </c>
      <c r="DP1241">
        <f t="shared" si="3202"/>
        <v>0</v>
      </c>
      <c r="DQ1241">
        <f t="shared" si="3202"/>
        <v>0</v>
      </c>
      <c r="DR1241">
        <f t="shared" si="3202"/>
        <v>0</v>
      </c>
      <c r="DS1241">
        <f t="shared" ref="DS1241:DV1242" si="3203">IF($C1241&lt;&gt;"",IF(BG1241&gt;0,1,0),0)</f>
        <v>0</v>
      </c>
      <c r="DT1241">
        <f t="shared" si="3203"/>
        <v>0</v>
      </c>
      <c r="DU1241">
        <f>IF($C1241&lt;&gt;"",IF(BI1241&gt;0,1,0),0)</f>
        <v>0</v>
      </c>
      <c r="DV1241">
        <f t="shared" si="3203"/>
        <v>0</v>
      </c>
      <c r="DW1241">
        <f>IF($C1241&lt;&gt;"",IF(BK1241&gt;0,1,0),0)</f>
        <v>0</v>
      </c>
      <c r="DX1241">
        <f>IF($C1241&lt;&gt;"",IF(BL1240&gt;0,1,0),0)</f>
        <v>0</v>
      </c>
      <c r="DY1241">
        <f>IF($C1241&lt;&gt;"",IF(BM1240&gt;0,1,0),0)</f>
        <v>0</v>
      </c>
      <c r="DZ1241">
        <f>IF($C1241&lt;&gt;"",IF(BN1240&gt;0,1,0),0)</f>
        <v>0</v>
      </c>
    </row>
    <row r="1242" spans="1:130">
      <c r="A1242" s="106"/>
      <c r="B1242" s="55" t="s">
        <v>210</v>
      </c>
      <c r="C1242" s="90"/>
      <c r="D1242" s="34"/>
      <c r="E1242" s="34"/>
      <c r="F1242" s="34"/>
      <c r="G1242" s="34"/>
      <c r="H1242" s="34"/>
      <c r="I1242" s="34"/>
      <c r="J1242" s="34"/>
      <c r="K1242" s="34"/>
      <c r="L1242" s="34"/>
      <c r="M1242" s="34"/>
      <c r="N1242" s="34"/>
      <c r="O1242" s="34"/>
      <c r="P1242" s="34"/>
      <c r="Q1242" s="34"/>
      <c r="R1242" s="34"/>
      <c r="S1242" s="34"/>
      <c r="T1242" s="34"/>
      <c r="U1242" s="34"/>
      <c r="V1242" s="34"/>
      <c r="W1242" s="34"/>
      <c r="X1242" s="34"/>
      <c r="Y1242" s="34"/>
      <c r="Z1242" s="34"/>
      <c r="AA1242" s="34"/>
      <c r="AB1242" s="34"/>
      <c r="AC1242" s="34">
        <v>0</v>
      </c>
      <c r="AD1242" s="34">
        <v>0</v>
      </c>
      <c r="AE1242" s="34">
        <v>0</v>
      </c>
      <c r="AF1242" s="34">
        <v>0</v>
      </c>
      <c r="AG1242" s="34">
        <v>0</v>
      </c>
      <c r="AH1242" s="34">
        <v>0</v>
      </c>
      <c r="AI1242" s="34">
        <v>0</v>
      </c>
      <c r="AJ1242" s="34">
        <v>0</v>
      </c>
      <c r="AK1242" s="34">
        <v>0</v>
      </c>
      <c r="AL1242" s="34">
        <v>0</v>
      </c>
      <c r="AM1242" s="34">
        <v>0</v>
      </c>
      <c r="AN1242" s="34">
        <v>0</v>
      </c>
      <c r="AO1242" s="34">
        <v>0</v>
      </c>
      <c r="AP1242" s="34">
        <v>0</v>
      </c>
      <c r="AQ1242" s="34">
        <v>0</v>
      </c>
      <c r="AR1242" s="34">
        <v>0</v>
      </c>
      <c r="AS1242" s="34">
        <v>0</v>
      </c>
      <c r="AT1242" s="34">
        <v>0</v>
      </c>
      <c r="AU1242" s="34">
        <v>0</v>
      </c>
      <c r="AV1242" s="34">
        <v>0</v>
      </c>
      <c r="AW1242" s="34">
        <v>0</v>
      </c>
      <c r="AX1242" s="34">
        <v>0</v>
      </c>
      <c r="AY1242" s="34">
        <v>123</v>
      </c>
      <c r="AZ1242" s="34">
        <v>123</v>
      </c>
      <c r="BA1242" s="162">
        <v>75</v>
      </c>
      <c r="BB1242" s="34">
        <v>75</v>
      </c>
      <c r="BC1242" s="34">
        <v>207</v>
      </c>
      <c r="BD1242" s="34">
        <v>213</v>
      </c>
      <c r="BE1242" s="34">
        <v>158</v>
      </c>
      <c r="BF1242" s="162">
        <v>717</v>
      </c>
      <c r="BG1242" s="34">
        <v>664</v>
      </c>
      <c r="BH1242" s="187">
        <v>704</v>
      </c>
      <c r="BI1242" s="187">
        <v>498.46153846153845</v>
      </c>
      <c r="BJ1242" s="187">
        <v>43.095238095238095</v>
      </c>
      <c r="BK1242" s="187">
        <v>37.738095238095234</v>
      </c>
      <c r="BL1242" s="187">
        <v>19.559902200488999</v>
      </c>
      <c r="BM1242" s="155">
        <v>36.271028037383175</v>
      </c>
      <c r="BN1242" s="118">
        <v>6.3011049723756907</v>
      </c>
      <c r="BO1242" s="90"/>
      <c r="BP1242">
        <f>IF($C1242&lt;&gt;"",IF(D1242&gt;0,1,0),0)</f>
        <v>0</v>
      </c>
      <c r="BQ1242">
        <f t="shared" si="3201"/>
        <v>0</v>
      </c>
      <c r="BR1242">
        <f t="shared" si="3201"/>
        <v>0</v>
      </c>
      <c r="BS1242">
        <f t="shared" si="3201"/>
        <v>0</v>
      </c>
      <c r="BT1242">
        <f t="shared" si="3201"/>
        <v>0</v>
      </c>
      <c r="BU1242">
        <f t="shared" si="3201"/>
        <v>0</v>
      </c>
      <c r="BV1242">
        <f t="shared" si="3201"/>
        <v>0</v>
      </c>
      <c r="BW1242">
        <f t="shared" si="3201"/>
        <v>0</v>
      </c>
      <c r="BX1242">
        <f t="shared" si="3201"/>
        <v>0</v>
      </c>
      <c r="BY1242">
        <f t="shared" si="3201"/>
        <v>0</v>
      </c>
      <c r="BZ1242">
        <f t="shared" si="3201"/>
        <v>0</v>
      </c>
      <c r="CA1242">
        <f t="shared" si="3201"/>
        <v>0</v>
      </c>
      <c r="CB1242">
        <f t="shared" si="3201"/>
        <v>0</v>
      </c>
      <c r="CC1242">
        <f t="shared" si="3201"/>
        <v>0</v>
      </c>
      <c r="CD1242">
        <f t="shared" si="3201"/>
        <v>0</v>
      </c>
      <c r="CE1242">
        <f t="shared" si="3201"/>
        <v>0</v>
      </c>
      <c r="CF1242">
        <f t="shared" si="3201"/>
        <v>0</v>
      </c>
      <c r="CG1242">
        <f t="shared" si="3201"/>
        <v>0</v>
      </c>
      <c r="CH1242">
        <f t="shared" si="3201"/>
        <v>0</v>
      </c>
      <c r="CI1242">
        <f t="shared" si="3201"/>
        <v>0</v>
      </c>
      <c r="CJ1242">
        <f t="shared" si="3201"/>
        <v>0</v>
      </c>
      <c r="CK1242">
        <f t="shared" si="3201"/>
        <v>0</v>
      </c>
      <c r="CL1242">
        <f t="shared" si="3201"/>
        <v>0</v>
      </c>
      <c r="CM1242">
        <f t="shared" si="3201"/>
        <v>0</v>
      </c>
      <c r="CN1242">
        <f t="shared" si="3201"/>
        <v>0</v>
      </c>
      <c r="CO1242">
        <f t="shared" si="3201"/>
        <v>0</v>
      </c>
      <c r="CP1242">
        <f t="shared" si="3201"/>
        <v>0</v>
      </c>
      <c r="CQ1242">
        <f t="shared" si="3201"/>
        <v>0</v>
      </c>
      <c r="CR1242">
        <f t="shared" si="3201"/>
        <v>0</v>
      </c>
      <c r="CS1242">
        <f t="shared" si="3201"/>
        <v>0</v>
      </c>
      <c r="CT1242">
        <f t="shared" si="3201"/>
        <v>0</v>
      </c>
      <c r="CU1242">
        <f t="shared" si="3201"/>
        <v>0</v>
      </c>
      <c r="CV1242">
        <f t="shared" si="3202"/>
        <v>0</v>
      </c>
      <c r="CW1242">
        <f t="shared" si="3202"/>
        <v>0</v>
      </c>
      <c r="CX1242">
        <f t="shared" si="3202"/>
        <v>0</v>
      </c>
      <c r="CY1242">
        <f t="shared" si="3202"/>
        <v>0</v>
      </c>
      <c r="CZ1242">
        <f t="shared" si="3202"/>
        <v>0</v>
      </c>
      <c r="DA1242">
        <f t="shared" si="3202"/>
        <v>0</v>
      </c>
      <c r="DB1242">
        <f t="shared" si="3202"/>
        <v>0</v>
      </c>
      <c r="DC1242">
        <f t="shared" si="3202"/>
        <v>0</v>
      </c>
      <c r="DD1242">
        <f t="shared" si="3202"/>
        <v>0</v>
      </c>
      <c r="DE1242">
        <f t="shared" si="3202"/>
        <v>0</v>
      </c>
      <c r="DF1242">
        <f t="shared" si="3202"/>
        <v>0</v>
      </c>
      <c r="DG1242">
        <f t="shared" si="3202"/>
        <v>0</v>
      </c>
      <c r="DH1242">
        <f t="shared" si="3202"/>
        <v>0</v>
      </c>
      <c r="DI1242">
        <f t="shared" si="3202"/>
        <v>0</v>
      </c>
      <c r="DJ1242">
        <f t="shared" si="3202"/>
        <v>0</v>
      </c>
      <c r="DK1242">
        <f t="shared" si="3202"/>
        <v>0</v>
      </c>
      <c r="DL1242">
        <f t="shared" si="3202"/>
        <v>0</v>
      </c>
      <c r="DM1242">
        <f t="shared" si="3202"/>
        <v>0</v>
      </c>
      <c r="DN1242">
        <f t="shared" si="3202"/>
        <v>0</v>
      </c>
      <c r="DO1242">
        <f t="shared" si="3202"/>
        <v>0</v>
      </c>
      <c r="DP1242">
        <f t="shared" si="3202"/>
        <v>0</v>
      </c>
      <c r="DQ1242">
        <f t="shared" si="3202"/>
        <v>0</v>
      </c>
      <c r="DR1242">
        <f t="shared" si="3202"/>
        <v>0</v>
      </c>
      <c r="DS1242">
        <f t="shared" si="3203"/>
        <v>0</v>
      </c>
      <c r="DT1242">
        <f t="shared" si="3203"/>
        <v>0</v>
      </c>
      <c r="DU1242">
        <f t="shared" ref="DU1242" si="3204">IF($C1242&lt;&gt;"",IF(BI1242&gt;0,1,0),0)</f>
        <v>0</v>
      </c>
      <c r="DV1242">
        <f t="shared" si="3203"/>
        <v>0</v>
      </c>
      <c r="DW1242">
        <f t="shared" ref="DW1242:DZ1242" si="3205">IF($C1242&lt;&gt;"",IF(BK1242&gt;0,1,0),0)</f>
        <v>0</v>
      </c>
      <c r="DX1242">
        <f t="shared" si="3205"/>
        <v>0</v>
      </c>
      <c r="DY1242">
        <f t="shared" si="3205"/>
        <v>0</v>
      </c>
      <c r="DZ1242">
        <f t="shared" si="3205"/>
        <v>0</v>
      </c>
    </row>
    <row r="1243" spans="1:130">
      <c r="A1243" s="106"/>
      <c r="B1243" s="55"/>
      <c r="C1243" s="90"/>
      <c r="D1243" s="90"/>
      <c r="E1243" s="90"/>
      <c r="F1243" s="90"/>
      <c r="G1243" s="90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  <c r="U1243" s="90"/>
      <c r="V1243" s="90"/>
      <c r="W1243" s="90"/>
      <c r="X1243" s="90"/>
      <c r="Y1243" s="90"/>
      <c r="Z1243" s="90"/>
      <c r="AA1243" s="90"/>
      <c r="AB1243" s="90"/>
      <c r="AC1243" s="90"/>
      <c r="AD1243" s="90"/>
      <c r="AE1243" s="90"/>
      <c r="AF1243" s="90"/>
      <c r="AG1243" s="90"/>
      <c r="AH1243" s="90"/>
      <c r="AI1243" s="90"/>
      <c r="AJ1243" s="90"/>
      <c r="AK1243" s="90"/>
      <c r="AL1243" s="90"/>
      <c r="AM1243" s="90"/>
      <c r="AN1243" s="90"/>
      <c r="AO1243" s="90"/>
      <c r="AP1243" s="90"/>
      <c r="AQ1243" s="90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</row>
    <row r="1244" spans="1:130">
      <c r="A1244" s="90"/>
      <c r="B1244" s="55"/>
      <c r="C1244" s="90"/>
      <c r="D1244" s="90"/>
      <c r="E1244" s="90"/>
      <c r="F1244" s="90"/>
      <c r="G1244" s="90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  <c r="U1244" s="90"/>
      <c r="V1244" s="90"/>
      <c r="W1244" s="90"/>
      <c r="X1244" s="90"/>
      <c r="Y1244" s="90"/>
      <c r="Z1244" s="90"/>
      <c r="AA1244" s="90"/>
      <c r="AB1244" s="90"/>
      <c r="AC1244" s="90"/>
      <c r="AD1244" s="90"/>
      <c r="AE1244" s="90"/>
      <c r="AF1244" s="90"/>
      <c r="AG1244" s="90"/>
      <c r="AH1244" s="90"/>
      <c r="AI1244" s="90"/>
      <c r="AJ1244" s="90"/>
      <c r="AK1244" s="90"/>
      <c r="AL1244" s="90"/>
      <c r="AM1244" s="90"/>
      <c r="AN1244" s="90"/>
      <c r="AO1244" s="90"/>
      <c r="AP1244" s="90"/>
      <c r="AQ1244" s="90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126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</row>
    <row r="1245" spans="1:130">
      <c r="A1245" s="90"/>
      <c r="B1245" s="86" t="s">
        <v>162</v>
      </c>
      <c r="C1245" s="90"/>
      <c r="D1245" s="90"/>
      <c r="E1245" s="90"/>
      <c r="F1245" s="90"/>
      <c r="G1245" s="90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  <c r="U1245" s="90"/>
      <c r="V1245" s="90"/>
      <c r="W1245" s="90"/>
      <c r="X1245" s="90"/>
      <c r="Y1245" s="90"/>
      <c r="Z1245" s="90"/>
      <c r="AA1245" s="90"/>
      <c r="AB1245" s="90"/>
      <c r="AC1245" s="90"/>
      <c r="AD1245" s="90"/>
      <c r="AE1245" s="90"/>
      <c r="AF1245" s="90"/>
      <c r="AG1245" s="90"/>
      <c r="AH1245" s="90"/>
      <c r="AI1245" s="90"/>
      <c r="AJ1245" s="90"/>
      <c r="AK1245" s="90"/>
      <c r="AL1245" s="90"/>
      <c r="AM1245" s="90"/>
      <c r="AN1245" s="90"/>
      <c r="AO1245" s="90"/>
      <c r="AP1245" s="90"/>
      <c r="AQ1245" s="90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126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</row>
    <row r="1246" spans="1:130">
      <c r="A1246" s="90"/>
      <c r="B1246" s="86" t="s">
        <v>163</v>
      </c>
      <c r="C1246" s="90"/>
      <c r="D1246" s="90"/>
      <c r="E1246" s="90"/>
      <c r="F1246" s="90"/>
      <c r="G1246" s="90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  <c r="U1246" s="90"/>
      <c r="V1246" s="90"/>
      <c r="W1246" s="90"/>
      <c r="X1246" s="90"/>
      <c r="Y1246" s="90"/>
      <c r="Z1246" s="90"/>
      <c r="AA1246" s="90"/>
      <c r="AB1246" s="90"/>
      <c r="AC1246" s="90"/>
      <c r="AD1246" s="90"/>
      <c r="AE1246" s="90"/>
      <c r="AF1246" s="90"/>
      <c r="AG1246" s="90"/>
      <c r="AH1246" s="90"/>
      <c r="AI1246" s="90"/>
      <c r="AJ1246" s="90"/>
      <c r="AK1246" s="90"/>
      <c r="AL1246" s="90"/>
      <c r="AM1246" s="90"/>
      <c r="AN1246" s="90"/>
      <c r="AO1246" s="90"/>
      <c r="AP1246" s="90"/>
      <c r="AQ1246" s="90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 t="s">
        <v>24</v>
      </c>
      <c r="BB1246" s="126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</row>
    <row r="1247" spans="1:130">
      <c r="A1247" s="90"/>
      <c r="B1247" s="86" t="s">
        <v>164</v>
      </c>
      <c r="C1247" s="90"/>
      <c r="D1247" s="90"/>
      <c r="E1247" s="90"/>
      <c r="F1247" s="90"/>
      <c r="G1247" s="90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  <c r="U1247" s="90"/>
      <c r="V1247" s="90"/>
      <c r="W1247" s="90"/>
      <c r="X1247" s="90"/>
      <c r="Y1247" s="90"/>
      <c r="Z1247" s="90"/>
      <c r="AA1247" s="90"/>
      <c r="AB1247" s="90"/>
      <c r="AC1247" s="90"/>
      <c r="AD1247" s="90"/>
      <c r="AE1247" s="90"/>
      <c r="AF1247" s="90"/>
      <c r="AG1247" s="90"/>
      <c r="AH1247" s="90"/>
      <c r="AI1247" s="90"/>
      <c r="AJ1247" s="90"/>
      <c r="AK1247" s="90"/>
      <c r="AL1247" s="90"/>
      <c r="AM1247" s="90"/>
      <c r="AN1247" s="90"/>
      <c r="AO1247" s="90"/>
      <c r="AP1247" s="90"/>
      <c r="AQ1247" s="90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126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</row>
    <row r="1248" spans="1:130">
      <c r="A1248" s="90"/>
      <c r="B1248" s="86" t="s">
        <v>165</v>
      </c>
      <c r="C1248" s="90"/>
      <c r="D1248" s="90"/>
      <c r="E1248" s="90"/>
      <c r="F1248" s="90"/>
      <c r="G1248" s="90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  <c r="U1248" s="90"/>
      <c r="V1248" s="90"/>
      <c r="W1248" s="90"/>
      <c r="X1248" s="90"/>
      <c r="Y1248" s="90"/>
      <c r="Z1248" s="90"/>
      <c r="AA1248" s="90"/>
      <c r="AB1248" s="90"/>
      <c r="AC1248" s="90"/>
      <c r="AD1248" s="90"/>
      <c r="AE1248" s="90"/>
      <c r="AF1248" s="90"/>
      <c r="AG1248" s="90"/>
      <c r="AH1248" s="90"/>
      <c r="AI1248" s="90"/>
      <c r="AJ1248" s="90"/>
      <c r="AK1248" s="90"/>
      <c r="AL1248" s="90"/>
      <c r="AM1248" s="90"/>
      <c r="AN1248" s="90"/>
      <c r="AO1248" s="90"/>
      <c r="AP1248" s="90"/>
      <c r="AQ1248" s="90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126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</row>
    <row r="1249" spans="1:67">
      <c r="A1249" s="90"/>
      <c r="B1249" s="86" t="s">
        <v>166</v>
      </c>
      <c r="C1249" s="90"/>
      <c r="D1249" s="90"/>
      <c r="E1249" s="90"/>
      <c r="F1249" s="90"/>
      <c r="G1249" s="90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  <c r="U1249" s="90"/>
      <c r="V1249" s="90"/>
      <c r="W1249" s="90"/>
      <c r="X1249" s="90"/>
      <c r="Y1249" s="90"/>
      <c r="Z1249" s="90"/>
      <c r="AA1249" s="90"/>
      <c r="AB1249" s="90"/>
      <c r="AC1249" s="90"/>
      <c r="AD1249" s="90"/>
      <c r="AE1249" s="90"/>
      <c r="AF1249" s="90"/>
      <c r="AG1249" s="90"/>
      <c r="AH1249" s="90"/>
      <c r="AI1249" s="90"/>
      <c r="AJ1249" s="90"/>
      <c r="AK1249" s="90"/>
      <c r="AL1249" s="90"/>
      <c r="AM1249" s="90"/>
      <c r="AN1249" s="90"/>
      <c r="AO1249" s="90"/>
      <c r="AP1249" s="90"/>
      <c r="AQ1249" s="90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126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</row>
    <row r="1250" spans="1:67">
      <c r="A1250" s="90"/>
      <c r="B1250" s="86" t="s">
        <v>167</v>
      </c>
      <c r="C1250" s="90"/>
      <c r="D1250" s="90"/>
      <c r="E1250" s="90"/>
      <c r="F1250" s="90"/>
      <c r="G1250" s="90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  <c r="U1250" s="90"/>
      <c r="V1250" s="90"/>
      <c r="W1250" s="90"/>
      <c r="X1250" s="90"/>
      <c r="Y1250" s="90"/>
      <c r="Z1250" s="90"/>
      <c r="AA1250" s="90"/>
      <c r="AB1250" s="90"/>
      <c r="AC1250" s="90"/>
      <c r="AD1250" s="90"/>
      <c r="AE1250" s="90"/>
      <c r="AF1250" s="90"/>
      <c r="AG1250" s="90"/>
      <c r="AH1250" s="90"/>
      <c r="AI1250" s="90"/>
      <c r="AJ1250" s="90"/>
      <c r="AK1250" s="90"/>
      <c r="AL1250" s="90"/>
      <c r="AM1250" s="90"/>
      <c r="AN1250" s="90"/>
      <c r="AO1250" s="90"/>
      <c r="AP1250" s="90"/>
      <c r="AQ1250" s="90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126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</row>
    <row r="1251" spans="1:67">
      <c r="A1251" s="90"/>
      <c r="B1251" s="86" t="s">
        <v>168</v>
      </c>
      <c r="C1251" s="90"/>
      <c r="D1251" s="90"/>
      <c r="E1251" s="90"/>
      <c r="F1251" s="90"/>
      <c r="G1251" s="90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  <c r="U1251" s="90"/>
      <c r="V1251" s="90"/>
      <c r="W1251" s="90"/>
      <c r="X1251" s="90"/>
      <c r="Y1251" s="90"/>
      <c r="Z1251" s="90"/>
      <c r="AA1251" s="90"/>
      <c r="AB1251" s="90"/>
      <c r="AC1251" s="90"/>
      <c r="AD1251" s="90"/>
      <c r="AE1251" s="90"/>
      <c r="AF1251" s="90"/>
      <c r="AG1251" s="90"/>
      <c r="AH1251" s="90"/>
      <c r="AI1251" s="90"/>
      <c r="AJ1251" s="90"/>
      <c r="AK1251" s="90"/>
      <c r="AL1251" s="90"/>
      <c r="AM1251" s="90"/>
      <c r="AN1251" s="90"/>
      <c r="AO1251" s="90"/>
      <c r="AP1251" s="90"/>
      <c r="AQ1251" s="90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</row>
    <row r="1259" spans="1:67">
      <c r="AM1259" t="s">
        <v>185</v>
      </c>
    </row>
    <row r="1261" spans="1:67">
      <c r="AN1261" t="s">
        <v>182</v>
      </c>
      <c r="AP1261" t="s">
        <v>183</v>
      </c>
      <c r="AS1261" t="s">
        <v>184</v>
      </c>
    </row>
    <row r="1262" spans="1:67">
      <c r="AL1262">
        <v>1995</v>
      </c>
      <c r="AM1262">
        <v>7125</v>
      </c>
      <c r="AN1262">
        <v>463</v>
      </c>
      <c r="AP1262">
        <v>7125</v>
      </c>
      <c r="AS1262" s="6">
        <f>AP1262/AT1262</f>
        <v>75.826186161002667</v>
      </c>
      <c r="AT1262">
        <v>93.9649</v>
      </c>
    </row>
    <row r="1263" spans="1:67">
      <c r="AL1263">
        <v>1996</v>
      </c>
      <c r="AM1263" s="6">
        <f>AM1262*0.065</f>
        <v>463.125</v>
      </c>
      <c r="AP1263" s="6">
        <f>AP1262+AM1263</f>
        <v>7588.125</v>
      </c>
      <c r="AS1263" s="6">
        <f t="shared" ref="AS1263:AS1284" si="3206">AP1263/AT1263</f>
        <v>69.756618863761716</v>
      </c>
      <c r="AT1263">
        <v>108.78</v>
      </c>
    </row>
    <row r="1264" spans="1:67">
      <c r="AL1264">
        <v>1997</v>
      </c>
      <c r="AM1264" s="6">
        <v>463.125</v>
      </c>
      <c r="AP1264" s="6">
        <f t="shared" ref="AP1264:AP1284" si="3207">AP1263+AM1264</f>
        <v>8051.25</v>
      </c>
      <c r="AS1264" s="6">
        <f t="shared" si="3206"/>
        <v>66.507321690989698</v>
      </c>
      <c r="AT1264">
        <v>121.0581</v>
      </c>
    </row>
    <row r="1265" spans="38:46">
      <c r="AL1265">
        <v>1998</v>
      </c>
      <c r="AM1265" s="6">
        <v>463.125</v>
      </c>
      <c r="AP1265" s="6">
        <f t="shared" si="3207"/>
        <v>8514.375</v>
      </c>
      <c r="AS1265" s="6">
        <f t="shared" si="3206"/>
        <v>65.000587834722253</v>
      </c>
      <c r="AT1265">
        <v>130.98920000000001</v>
      </c>
    </row>
    <row r="1266" spans="38:46">
      <c r="AL1266">
        <v>1999</v>
      </c>
      <c r="AM1266" s="6">
        <v>463.125</v>
      </c>
      <c r="AP1266" s="6">
        <f t="shared" si="3207"/>
        <v>8977.5</v>
      </c>
      <c r="AS1266" s="6">
        <f t="shared" si="3206"/>
        <v>78.93404094810532</v>
      </c>
      <c r="AT1266">
        <v>113.7342</v>
      </c>
    </row>
    <row r="1267" spans="38:46">
      <c r="AL1267">
        <v>2000</v>
      </c>
      <c r="AM1267" s="6">
        <v>463.125</v>
      </c>
      <c r="AP1267" s="6">
        <f t="shared" si="3207"/>
        <v>9440.625</v>
      </c>
      <c r="AS1267" s="6">
        <f t="shared" si="3206"/>
        <v>87.572121628139953</v>
      </c>
      <c r="AT1267">
        <v>107.804</v>
      </c>
    </row>
    <row r="1268" spans="38:46">
      <c r="AL1268">
        <v>2001</v>
      </c>
      <c r="AM1268" s="6">
        <v>463.125</v>
      </c>
      <c r="AP1268" s="6">
        <f t="shared" si="3207"/>
        <v>9903.75</v>
      </c>
      <c r="AS1268" s="6">
        <f t="shared" si="3206"/>
        <v>81.46675111871545</v>
      </c>
      <c r="AT1268">
        <v>121.568</v>
      </c>
    </row>
    <row r="1269" spans="38:46">
      <c r="AL1269">
        <v>2002</v>
      </c>
      <c r="AM1269" s="6">
        <v>463.125</v>
      </c>
      <c r="AP1269" s="6">
        <f t="shared" si="3207"/>
        <v>10366.875</v>
      </c>
      <c r="AS1269" s="6">
        <f t="shared" si="3206"/>
        <v>82.789026388671502</v>
      </c>
      <c r="AT1269">
        <v>125.2204</v>
      </c>
    </row>
    <row r="1270" spans="38:46">
      <c r="AL1270">
        <v>2003</v>
      </c>
      <c r="AM1270" s="6">
        <v>463.125</v>
      </c>
      <c r="AP1270" s="6">
        <f t="shared" si="3207"/>
        <v>10830</v>
      </c>
      <c r="AS1270" s="6">
        <f t="shared" si="3206"/>
        <v>93.411432075743477</v>
      </c>
      <c r="AT1270">
        <v>115.9387</v>
      </c>
    </row>
    <row r="1271" spans="38:46">
      <c r="AL1271">
        <v>2004</v>
      </c>
      <c r="AM1271" s="6">
        <v>463.125</v>
      </c>
      <c r="AP1271" s="6">
        <f t="shared" si="3207"/>
        <v>11293.125</v>
      </c>
      <c r="AS1271" s="6">
        <f t="shared" si="3206"/>
        <v>104.42017072458086</v>
      </c>
      <c r="AT1271">
        <v>108.1508</v>
      </c>
    </row>
    <row r="1272" spans="38:46">
      <c r="AL1272">
        <v>2005</v>
      </c>
      <c r="AM1272" s="6">
        <v>463.125</v>
      </c>
      <c r="AP1272" s="6">
        <f t="shared" si="3207"/>
        <v>11756.25</v>
      </c>
      <c r="AS1272" s="6">
        <f t="shared" si="3206"/>
        <v>106.77123776984004</v>
      </c>
      <c r="AT1272">
        <v>110.1069</v>
      </c>
    </row>
    <row r="1273" spans="38:46">
      <c r="AL1273">
        <v>2006</v>
      </c>
      <c r="AM1273" s="6">
        <v>463.125</v>
      </c>
      <c r="AP1273" s="6">
        <f t="shared" si="3207"/>
        <v>12219.375</v>
      </c>
      <c r="AS1273" s="6">
        <f t="shared" si="3206"/>
        <v>105.05678257034307</v>
      </c>
      <c r="AT1273">
        <v>116.3121</v>
      </c>
    </row>
    <row r="1274" spans="38:46">
      <c r="AL1274">
        <v>2007</v>
      </c>
      <c r="AM1274" s="6">
        <v>463.125</v>
      </c>
      <c r="AP1274" s="6">
        <f t="shared" si="3207"/>
        <v>12682.5</v>
      </c>
      <c r="AS1274" s="6">
        <f t="shared" si="3206"/>
        <v>107.69575662160132</v>
      </c>
      <c r="AT1274">
        <v>117.7623</v>
      </c>
    </row>
    <row r="1275" spans="38:46">
      <c r="AL1275">
        <v>2008</v>
      </c>
      <c r="AM1275" s="6">
        <v>463.125</v>
      </c>
      <c r="AP1275" s="6">
        <f t="shared" si="3207"/>
        <v>13145.625</v>
      </c>
      <c r="AS1275" s="6">
        <f t="shared" si="3206"/>
        <v>127.14526272214302</v>
      </c>
      <c r="AT1275">
        <v>103.39060000000001</v>
      </c>
    </row>
    <row r="1276" spans="38:46">
      <c r="AL1276">
        <v>2009</v>
      </c>
      <c r="AM1276" s="6">
        <v>463.125</v>
      </c>
      <c r="AP1276" s="6">
        <f t="shared" si="3207"/>
        <v>13608.75</v>
      </c>
      <c r="AS1276" s="6">
        <f t="shared" si="3206"/>
        <v>145.26428038474555</v>
      </c>
      <c r="AT1276">
        <v>93.682699999999997</v>
      </c>
    </row>
    <row r="1277" spans="38:46">
      <c r="AL1277">
        <v>2010</v>
      </c>
      <c r="AM1277" s="6">
        <v>463.125</v>
      </c>
      <c r="AP1277" s="6">
        <f t="shared" si="3207"/>
        <v>14071.875</v>
      </c>
      <c r="AS1277" s="6">
        <f t="shared" si="3206"/>
        <v>160.30533698937251</v>
      </c>
      <c r="AT1277">
        <v>87.781700000000001</v>
      </c>
    </row>
    <row r="1278" spans="38:46">
      <c r="AL1278">
        <v>2011</v>
      </c>
      <c r="AM1278" s="6">
        <v>463.125</v>
      </c>
      <c r="AP1278" s="6">
        <f t="shared" si="3207"/>
        <v>14535</v>
      </c>
      <c r="AS1278" s="6">
        <f t="shared" si="3206"/>
        <v>182.37894417209242</v>
      </c>
      <c r="AT1278">
        <v>79.696700000000007</v>
      </c>
    </row>
    <row r="1279" spans="38:46">
      <c r="AL1279">
        <v>2012</v>
      </c>
      <c r="AM1279" s="6">
        <v>463.125</v>
      </c>
      <c r="AP1279" s="6">
        <f t="shared" si="3207"/>
        <v>14998.125</v>
      </c>
      <c r="AS1279" s="6">
        <f t="shared" si="3206"/>
        <v>187.90404420055626</v>
      </c>
      <c r="AT1279">
        <v>79.817999999999998</v>
      </c>
    </row>
    <row r="1280" spans="38:46">
      <c r="AL1280">
        <v>2013</v>
      </c>
      <c r="AM1280" s="6">
        <v>463.125</v>
      </c>
      <c r="AP1280" s="6">
        <f t="shared" si="3207"/>
        <v>15461.25</v>
      </c>
      <c r="AS1280" s="6">
        <f t="shared" si="3206"/>
        <v>158.41915384780901</v>
      </c>
      <c r="AT1280">
        <v>97.597099999999998</v>
      </c>
    </row>
    <row r="1281" spans="38:46">
      <c r="AL1281">
        <v>2014</v>
      </c>
      <c r="AM1281" s="6">
        <v>463.125</v>
      </c>
      <c r="AP1281" s="6">
        <f t="shared" si="3207"/>
        <v>15924.375</v>
      </c>
      <c r="AS1281" s="6">
        <f t="shared" si="3206"/>
        <v>150.5996323049599</v>
      </c>
      <c r="AT1281">
        <v>105.7398</v>
      </c>
    </row>
    <row r="1282" spans="38:46">
      <c r="AL1282">
        <v>2015</v>
      </c>
      <c r="AM1282" s="6">
        <v>463.125</v>
      </c>
      <c r="AP1282" s="6">
        <f t="shared" si="3207"/>
        <v>16387.5</v>
      </c>
      <c r="AS1282" s="6">
        <f t="shared" si="3206"/>
        <v>135.37894953370161</v>
      </c>
      <c r="AT1282">
        <v>121.0491</v>
      </c>
    </row>
    <row r="1283" spans="38:46">
      <c r="AL1283">
        <v>2016</v>
      </c>
      <c r="AM1283" s="6">
        <v>463.125</v>
      </c>
      <c r="AP1283" s="6">
        <f t="shared" si="3207"/>
        <v>16850.625</v>
      </c>
      <c r="AS1283" s="6">
        <f t="shared" si="3206"/>
        <v>155.08103949219978</v>
      </c>
      <c r="AT1283">
        <v>108.65689999999999</v>
      </c>
    </row>
    <row r="1284" spans="38:46">
      <c r="AL1284">
        <v>2017</v>
      </c>
      <c r="AM1284" s="6">
        <v>463.125</v>
      </c>
      <c r="AP1284" s="6">
        <f t="shared" si="3207"/>
        <v>17313.75</v>
      </c>
      <c r="AS1284" s="6">
        <f t="shared" si="3206"/>
        <v>154.45108145864444</v>
      </c>
      <c r="AT1284">
        <v>112.0986</v>
      </c>
    </row>
  </sheetData>
  <conditionalFormatting sqref="S524:Y524 AJ524 AQ524 S543:X543 AG543 AS543 AY543:BF543 S587:AD587 AL587:BA587 S455:AA455 AF455 S172:AL173 S170:AB171 AP170:AP171 AM170:AM171 AH170:AH171 AF170:AF171 AW297:AY297 BA297 AO297:AU297 AM297 AI297:AK297 AU331:AZ331 BB331 S594:AG594 AK594:BF594 AH455:BF455 AV452:BF453 S452:AB453 AD452:AT453 AV460:AV461 AS460:AS461 AV468:AV469 S468:AQ469 AS468:AT469 AJ521:AL522 AN521:AN522 AP521:AQ522 AS521:AV522 AX522:BF522 AZ531:BA531 BC531:BF531 AQ541:AT541 S571:AG572 AV571:AV572 BA571:BF571 S592:AM592 AQ592:AR592 AO592 AR605:AT606 AV606:BF606 AW624:BF624 AT623:AU624 AX460:BF461 AY468:BE469 S1098:AE1098 AG1098:AL1098 S526:AZ526 S546:BF546 S1121:T1121 S683:W684 S254:V255 AV541:AW541 AT592:BF592 BC297:BF297 BD331:BF331 S462:BF462 S523:AU523 S887:W887 S460:AQ461 S521:AE522 S531:AX531 S541:AO541 S574:BF574 S605:AP606 S623:AP624 S1040:U1041 S1096:U1097 AA310:BB310 T549:BF549 S569:AG569 AJ569:BF569 AG208 S548:BF548 S164:BF164 S197:BF197 S228:BF228 S325:BF325 S383:BF384 S472:BF472 S479:BF482 S229:AB229 AO229:BF229 X310:X311 AE362:BF362 S550:BF550 AJ67 S279:BF280 S317:BF318 S358:BF360 AK361:BF361 S451:X451 S458:T458 S463:BB464 S459:AI459 S511:BC511 S519:BF519 S528:BF530 S537:BF537 S579:BF580 S582:BF582 S632:BF634 S644:BF644 N136:BE136 N148:BD148 N137:P137 S159:BF159 S190:BG192 AO470:AR470 AT470:AU470 AW470:BE470 S484:BD484 S532:AL532 AY532:AZ532 AR542:AU542 AH593:AK593 AM593:AP593 AR593:AS593 AU593:AX593 S598:BF599 S607:AK607 S615:BF616 S625:AS625 AX625:BF625 S750:AT750 S773:BD773 S775:BC775 S1136:BE1138 N1186:BE1186 BF613:BF614 S349:BG349 N75:AQ75 S102:BF104 BC587:BD587 S304:BF304 AS305:BF306 S293:AI294 AS293:BF294 S68:BE68 AR570:BF570 AR181:BF181 S520:AC520 AH520 AR327:BF328 AF538:AH540 S675:AL675 AD659:BF660 BA117 BA135:BF135 AX111:AY111 AX115:BF115 AX110:BF110 S608:AL608 S70:Y71 N145:U147 N119:BG119 N126:BF127 P135:AY135 S1123 S352:BG352 D470:H470 J468:J469 S640:BF640 AB401:BF401 S468:AM470 AJ170:AJ171 AH575:AH576 AM235:BG236 D252:M252 S94:BF97 S100:Y100 S99:BA99 BG159:BG167 S166:BF167 AN172:BF173 S232:W232 BG255:BG259 D250:O250 S291:T291 S370:AA370 S398:AZ398 S427:AZ427 S454:AC454 AE454:BF454 S508:AZ508 S590:AZ590 S585:BG586 AG584:BG584 S1015:AW1015 BG358:BG368 S609:AG611 AI609:AK611 S1176:AX1176 S1172:AI1172 S262:BG262 AF808:AG809 S239:S240 D632:M634 D635:D639 S415:AJ416 AR415:BF415 AL415:AP416 D1079:R1082 S710:BC711 D175:M177 D262:M265 S404:AR404 AX404:BF404 S402:BF403 AL595:BF595 S223:AH223 S658:BF658 BH1186 D1156:D1157 J310:Q310 F113:M113 E112:M112 D112:D113 Z451:BF451 S284:AB284 S928:W929 D881:M882 S295:AN296 AT295:BF296 S987:V988 AG521:AH522 S92:AF92 N118:AI118 S88:AM88 AO88:BF88 S161:AF161 AH161 AD170:AD171 S112:AR113 S114:Z114 AB114 AD114 AL114:AR114 S297:AG297 S331:AR331 BE329:BF330 S525:V525 Y525:AI525 AK525:AP525 AR525:BF525 AN532:AU532 S584:AE584 AZ593:BF593 AE685:BF685 S1080:BD1081 S371:V372 D640:M640 D754:M756 BG135:BG137 S82:AH82 D313:E315 E311:F311 D253 S263:AC263 T421:AK421 AJ161:AM161 AO161:AT161 AV161:BF161 S218:BF221 S256:X257 Y255:BF255 Z256:BF257 X309:AF309 AZ541:BE541 N279:R291 BH285:BH287 T422:BF423 AW532 N211:R216 D254:M260 AG243:BF244 D650:J650 D1096:R1098 S348:BB348 BD348:BF348 X346:BG347 S686:BF686 D69:BG69 S601:BF601 S600:BE600 S573:BC573 BG451:BG454 BH451:BI453 N832:AR832 AN82:BG82 S115:AR115 BC112:BF113 D114:M115 D110:AR111 N112:R114 BC111:BG111 BG112 BC114:BG114 D157:BG157 D152:AP152 D155:BH155 D154:BG154 D153:Y153 S174:BF178 BG169:BK173 S181:AI183 D179:M183 D184:BK185 N178:R183 AQ183:BK183 S180:BF180 S179:AJ179 S199:BG199 BG197:BI198 S195:BI196 D206:BI206 D202:BI204 D201 S227:BG227 BG228:BI229 S160:AW160 S91:BA91 BC91:BF91 S512:BA512 BC512:BF512 S763:BA763 BC763:BD763 AS171:BF171 D76 BG243:BG245 S264:BG266 D266:R266 BG278:BG280 S273:BF274 D272:M274 BG272:BI274 BG293:BG297 D278:M291 BI297 BI300:BI302 D293:R297 D292 X313:X315 BG304:BG306 BD310:BG310 Y312:BG312 D307:M309 N309:S309 D312:W312 D319:D324 BI320:BI324 N329:R331 D332:R335 BG327:BG331 BG332:BI335 D325:M325 D327:M331 S378:BG378 D374:BH377 D363:R373 S373:BH373 S381:BI382 T385:BI385 D398:M398 BG392 BI392 BI395 S412:BF412 D409:BH409 D407:BI408 D410:BI411 BI431:BI432 D429:BG433 D458:R465 N451:R455 BH455 D435:W435 D486:BG487 D479:R485 BI485 BI489 D493:BI497 N508:R517 D501:M504 D505:BF505 BG504 BI504 BI506:BI507 D526:M528 D524:R525 N519:R523 BI523 BI525 D508:M523 N541:R543 BG542:BG543 D533:M543 S558:AO558 N556:R558 N559:BF559 D556:H558 I558:M558 S588:BG588 N582:R584 D585:R587 D577:M584 BI585:BI587 N593:AF593 D594:R597 D588:M590 BI594:BI597 D592:M593 D591 AM607:AQ607 AM609:AQ610 AS607:AU607 AS609:AU611 D605:R611 AW607:BI607 D652:M658 BI675:BI677 S673:BG673 S674:BE674 S685:X685 S687:X687 AA685 AA687 D683:R687 BG683:BG687 BI685 BI687 D688:BG690 BG734 N768:R770 D768:M771 D760:R766 D805:AM805 BG812:BG814 BH823:BI823 AT832:AV832 D885:M888 BI885:BI890 D954:M958 D960:M961 BG962 BG959:BI961 D990:R993 BG1083 D1123:R1124 BG1123:BI1124 D1142:R1148 BI1187 D1218:M1226 D1239:M1240 AU309:BF309 S308:BF308 S307:BC307 BG308:BG309 AS170 AW170:BF170 D670:BF672 D669:BB669 BB1238:BE1238 S1238:AY1238 AZ774:BD774 S774:AX774 AH92:AN92 S89:AG90 AJ90:BF90 D646:M646 S646:BF646 S649:BF649 D649:M649 D642:M644 D641 Y254:BA254 AV605 AW623 S718:AT718 S762:BD762 S332:BF333 BB572:BF572 D661:BB661 BD661:BF661 S714:BC714 D267:BH270 BG132 BG150:BG152 S1233:BE1233 AR1094:BE1094 S1205:BE1207 V1121:BE1121 W1096:BE1097 S900:BE900 T910:BE910 S888:BE888 U890:BE890 BG890 X907:BE907 S1105:BE1107 S863:BE863 S984:BE984 S1060:BE1063 AK1212:BE1213 S1122:BE1122 N1115:BE1119 D1209:BE1211 S810:BE810 N730:BE731 S799:BE799 S843:BE843 S871:BE871 S1221:BE1221 S846:BE847 AE1222:BE1223 BG1222:BG1223 AR1234:BE1235 AR941:BE942 S1224:BE1226 AL783:BE784 BG783:BG786 V1123:BE1123 BG1169:BG1170 AZ1015:BE1015 BG1047 N726:BE728 BE1176 S1173:BE1175 BG1010:BG1013 S770:BE770 N1203:BE1203 D1006:BE1006 N902:BE905 S755:BE756 N1194:BE1194 S1195:BE1196 BG1049 S719:BE720 S881:BE882 N1028:BE1035 BG1164:BG1165 BG1009:BI1009 D772:BE772 BG772 N913:BE916 N831:BE831 BG721:BI724 D732:BE733 BG732:BI733 S734:BE736 D757:BE759 BG757:BI758 D767:BE767 AO805:BE805 BG805 D807:BE807 BG807 BG823:BG824 D823:BE825 BG825:BI825 AX832:BE832 BG831:BG841 BG848:BI851 BG852 BG864:BG865 BG876:BI877 D876:BE877 D883:BE884 BG883:BI884 N885:BE885 BG891:BI891 D889:BE889 BG889:BH889 D906:BE906 BG902:BG909 BG923:BI925 S926:BE927 BG926:BG927 D950:BE950 D959:BE959 D1043:BE1044 N1102:BE1102 BG1102 S1124:BE1124 D1139:BE1139 BG1139:BG1142 BG1144:BG1147 BG1162 BG1159:BG1160 BG1168:BI1168 BG1166:BI1166 BG1187:BH1189 D1197:BE1198 BG1197:BI1198 N1218:BE1219 BG1218:BG1219 X987:BE988 W1040:BE1041 T812:BE812 S715:BE716 BE714 D1016:BE1016 AV1017:BE1017 P898:BE899 Y886:BE887 BG885:BG886 O754:BE754 O709:BE709 O830:BE830 O717:BE717 O729:BE729 O771:BE771 O901:BE901 O842:BE842 O983:BE983 O1059:BE1059 O1220:BE1220 O1108:BB1108 O1204:BE1204 Z1239:BE1239 BG1239 S1240:BF1240 BG1004:BG1005 BG1001 BG1136:BG1137 AV750:BE750 AF844:BE845 BG844:BG845 AE872:BE872 BG872 AK985:BE986 BG985:BG986 S1008:BE1008 AB800:BE802 BG800:BG802 S1193:BE1193 BG1193:BG1196 O725:BE725 E1113:BE1114 O1088:BE1088 D939:BE940 BG990:BH990 D1187:BE1190 BG1190 E819:BE819 BG818:BG819 BG765:BG767 AQ1125:BE1125 BG1125:BH1125 BG760:BG761 E798:BE798 E870:BE870 BG869:BG870 S1199:BE1202 BG1199:BH1202 E1036:BE1036 BG1036 BG917:BH917 AX808:BE809 BG808:BH809 AU806:BE806 BG806:BH806 BG826:BH826 BG768:BH769 BG1241 J1232:BE1232 BG1182:BG1183 E1182:BE1184 BG1184:BH1184 E1027:BE1027 BG1024:BG1027 E1120:BE1120 BG1120:BH1120 E880:BE880 BG880:BI880 E1064:BE1064 BG1064 E1156:BE1156 BG1161:BH1161 K1157:BE1157 BG1156:BH1157 BG1048:BH1048 G911:BE912 BG911:BG912 N852:BE852 BG854:BH855 J1065:BE1065 BG1065:BI1065 O1104:BE1104 BG1104:BH1104 AK785:BE787 BG968:BI968 BG1000:BI1000 G1135:BE1135 BG1135:BH1135 E811:BE811 BG811:BH811 S1038:BE1039 BG1039:BH1039 BG1093:BH1093 E1095:BE1095 BG1095:BI1095 AS929:BE929 X928:BE928 BG928:BI929 BG1020:BG1022 S1236:BE1237 BG1236:BI1237 AS1103:BE1103 BG742:BJ742 E829:BE829 BG829:BK829 BG1208 S1214:BE1217 N943:BE945 BG947:BK947 BG762:BH763 BE762:BE763 N934:BE934 BG934:BK934 BC1172:BE1172 BG1172:BK1172 BF775:BF777 BF771:BF772 BG787:BI787 BG1016:BH1019 D1018:BE1019 D1066:BE1070 BG1074:BG1077 BF1083:BF1086 BG1087:BG1090 D1099:BH1101 BF1139:BF1141 BF1143:BF1151 BF1156:BF1161 BF1187:BF1229 BF1232:BF1239 S1178:BE1181 BF1163:BF1176 D1169:R1181 BF804:BF807 BF1015:BF1019 BF1088:BF1090 BF1103:BF1105 D926:R933 S930:BE933 BG931:BG933 D199:R200 D224:R232 N337:BF337 D336:M343 S499:BH499 D560:BF561 S556:BH556 BI560:BI561 D678:BI679 BG705:BG708 D734:R753 BG751:BG753 BF750:BF769 BF791 BF870:BF872 D879:BD879 BI893:BI897 D894:M901 BG969:BG970 BG879 D1102:M1112 N1109:BE1112 BF1109:BF1137 BG1109:BG1119 BG125:BG129 D424:R427 BF797:BF802 BG791:BG798 S354:BG356 AK789:BI789 BF819:BF827 BF829:BF852 D869:BF869 D450:M455 D1025:BE1026 D1071:AH1072 BG1242:BK1242 BJ1046:BK1046 BJ963:BK963 K138:BL138 E209:BK210 BL208 BL229 E242:BK242 BL241 E251:BK251 BL250 S283:BK283 BL282 BL475 BE292:BK292 BL291 BK1073 BG1103:BK1103 BL1102 S803:BK803 BF790:BK790 BL789 D428:BK428 BL427 BH354:BK354 S353:BK353 N853:BK853 BL852 BJ819:BK819 BL818 BL1019 BL352:BL354 E107:BL107 AH89:BL89 D695:BI695 D211:M223 N218:R223 S334:AP335 D386:BG386 BF972:BF991 BG972:BG982 D489:BE489 D664:BG664 D864:BE868 AM917:BE917 N1000:BE1005 AI1045:BE1045 S1056:BG1056 BF1058:BF1070 BL1071:BM1072 BF369:BI369 D1008:M1008 BG1014:BH1014 BI1010:BI1013 BG954:BG955 BG950:BH951 S567:BF567 BF741:BF748 BG738:BG741 BL801:BM802 S1037:U1037 AA1037:BE1037 Y238:BG238 S368:BE369 S329:BC329 S330:BB330 AM151 N162:BF163 S1169:BE1171 S603:BF603 D77:BI81 AR92:BF92 S211:BF215 S216:AS216 AJ223:AZ223 S222:BE222 BJ480 BK477 BI481:BK481 S577:BF577 S230:AP231 D249:AQ249 AS249:BG249 S258:BF259 D298:BG302 D316:M318 BL449 D449:W449 X768:BE769 AM611:AP611 D681:BI681 N894:BE897 BG893:BG897 D721:BE724 D725:M725 BG725:BG728 S656:BF656 S655:BB655 AL597:BF597 AL596:AU596 AW596:BF596 S741:BE749 S473:AZ475 D472:R475 BH473:BI474 S760:BE761 BG759:BH759 S782:BE782 BF781:BF787 AN781:BE781 AN780:BM780 S780:AM781 S776:BE778 S779:BM779 S566:BC566 D456:BH457 AU602:BF602 S602:AH602 S465:BM465 AM602:AR602 S517:AX517 S513:BF516 BH626:BI627 S626:BG628 BD655:BF655 D680:BH680 S751:BE751 BE752:BE753 BG815:BI817 D814:BE818 BF810:BF817 S828:BE828 AB826:BE827 BG827 AR918:BG918 BG919:BG922 BF919:BF930 D919:BE925 BF947:BF951 N947:BE949 N951:BE951 BL962:BM962 S960:BE960 N128:AU128 AW128:BF128 AU152:BF152 S752:BC753 BF1008:BF1013 D1010:R1015 D1009:BE1009 S1010:BE1014 S1047:AW1047 AX1046:BE1047 AI1046:AW1046 BG1045:BH1046 BF1022:BF1049 D1045:AH1046 S1042:BE1042 D1227:BE1231 BA1241 E1242:BA1242 BB1241:BF1242 BD1020:BD1021 BD1022:BE1024 BF880:BF891 D1073:BF1077 S1126:BE1134 BG1149:BG1152 BG1155 D1155:BE1155 D1154:V1154 D705:BE708 S993:BE993 S992:AP992 S961:AW961 BE961 AW609:BI611 BG74:BG75 S533:BF535 AK788:AV788 D848:BE851 W145:BG145 N144:BE144 BF143:BG144 D388:BG388 D387:BE387 D393:BG395 S589:BD589 BH856:BH859 BI857:BI859 D852:M859 N854:BF859 D615:R628 D638:BM639 S490:BD490 D651:BK651 D326:BN326 D498:BJ498 BG558:BH561 S557:BN557 BK680:BN680 D397:BG397 BI397 D396:BN396 D994:BN994 N1191:BE1192 AB70:BF71 D1153:BN1153 N946:BN946 N953:BE954 BF953:BH953 N952:BN952 BG998:BG999 BF998:BF1006 D998:BE999 D673:R677 D995:BG997 S424:BF426 BF705:BF734 BN779:BN780 D790:BE797 D908:BE909 BG935:BG940 BF933:BF945 D934:L938 BI935:BI937 S98:AQ98 BL1241:BN1241 D275:BI277 AW657:BN657 D891:BE891 T893:BE893 BF893:BF917 D892:AR892 D1007:BN1007 AT207:AW207 D207:AQ207 AZ207:BB207 BD207:BI207 D1089:BE1090 D1092:BE1092 BF1092:BF1097 BG1092 D1091:BN1091 N120:O125 D118:M135 BI1045:BN1045 BK100:BN100 M935:BE938 E303:BN303 N149:AH149 BG1232 N338:BN338 U553:BG553 D554:BG554 BF955:BF970 W147:BG147 W146:BM146 S282:BG282 S281:BD281 D245:BF245 D471:BM471 S617:BG617 S620:BG621 S618:BN618 S619:AY619 BB532:BF532 AW542:BF542 AQ558 AW523:BF524 AS558 AU558:AV558 AX558:BF558 S564:BF565 AR563:BF563 S583:AI583 AK583:BF583 AU625:AV625 S485:BF485 D488:BD488 N502:BF504 D506:BG507 D662:BF662 D663:BA663 BC663:BF663 AC687:BF687 D692:BG694 S712:BE713 S737:BF739 S764:BE766 D84:BK87 S820:BE822 S676:BH677 N833:BE841 D1158:BE1168 S956:BE958 D962:BE982 S989:BE991 S1082:BE1082 D1083:BE1087 AN1098:BE1098 D1149:BE1152 BF1178:BF1185 S1177:BN1177 S740:AL740 AQ740:BF740 S224:S226 D246:BG248 AU230:BK231 S1048:BE1049 S1051:BG1053 S1050:BN1050 BF874:BF877 BG874:BG875 AE873:AI873 S542:AP542 S804:BE804 N874:BE875 S1058:BE1058 S1057:BC1057 D390:BF392 D389:BN389 BH1020:BK1021 AJ602:AK602 AH309:AS309 AT892:BN892 D1020:BC1024 S1079:BF1079 D863:M863 BF863:BF868 BH863:BI865 D860:BN862 S285:BG290 AY160:BF160 S363:BF367 Y683:BF684 T813:AX813 AZ813:BE813 BD711:BE711 D878:AZ878 BB878:BN878 D629:D631 E630:BI631 N339:BG340 N342:BG343 AN341:BG341 N341:AL341 BK479:BK480 BE478:BN478 S595:AJ597 S653:BF654 D665:BI668 S622:BN622 E1093:BE1093 S1140:BE1148">
    <cfRule type="expression" dxfId="2104" priority="3405">
      <formula>AND(D67&gt;0,D67&lt;0.5)</formula>
    </cfRule>
  </conditionalFormatting>
  <conditionalFormatting sqref="BF68">
    <cfRule type="expression" dxfId="2103" priority="3404">
      <formula>AND(BF68&gt;0,BF68&lt;0.5)</formula>
    </cfRule>
  </conditionalFormatting>
  <conditionalFormatting sqref="BC101:BE101">
    <cfRule type="expression" dxfId="2102" priority="3391">
      <formula>AND(BC101&gt;0,BC101&lt;0.5)</formula>
    </cfRule>
  </conditionalFormatting>
  <conditionalFormatting sqref="Z524:AI524">
    <cfRule type="expression" dxfId="2101" priority="3402">
      <formula>AND(Z524&gt;0,Z524&lt;0.5)</formula>
    </cfRule>
  </conditionalFormatting>
  <conditionalFormatting sqref="Z543:AF543">
    <cfRule type="expression" dxfId="2100" priority="3399">
      <formula>AND(Z543&gt;0,Z543&lt;0.5)</formula>
    </cfRule>
  </conditionalFormatting>
  <conditionalFormatting sqref="AK524:AP524">
    <cfRule type="expression" dxfId="2099" priority="3401">
      <formula>AND(AK524&gt;0,AK524&lt;0.5)</formula>
    </cfRule>
  </conditionalFormatting>
  <conditionalFormatting sqref="AR524:AV524">
    <cfRule type="expression" dxfId="2098" priority="3400">
      <formula>AND(AR524&gt;0,AR524&lt;0.5)</formula>
    </cfRule>
  </conditionalFormatting>
  <conditionalFormatting sqref="AT543:AX543">
    <cfRule type="expression" dxfId="2097" priority="3396">
      <formula>AND(AT543&gt;0,AT543&lt;0.5)</formula>
    </cfRule>
  </conditionalFormatting>
  <conditionalFormatting sqref="U1121">
    <cfRule type="expression" dxfId="2096" priority="3310">
      <formula>AND(U1121&gt;0,U1121&lt;0.5)</formula>
    </cfRule>
  </conditionalFormatting>
  <conditionalFormatting sqref="Y543">
    <cfRule type="expression" dxfId="2095" priority="3398">
      <formula>AND(Y543&gt;0,Y543&lt;0.5)</formula>
    </cfRule>
  </conditionalFormatting>
  <conditionalFormatting sqref="AH543:AR543">
    <cfRule type="expression" dxfId="2094" priority="3397">
      <formula>AND(AH543&gt;0,AH543&lt;0.5)</formula>
    </cfRule>
  </conditionalFormatting>
  <conditionalFormatting sqref="AB455:AE455">
    <cfRule type="expression" dxfId="2093" priority="3394">
      <formula>AND(AB455&gt;0,AB455&lt;0.5)</formula>
    </cfRule>
  </conditionalFormatting>
  <conditionalFormatting sqref="AI521:AI522">
    <cfRule type="expression" dxfId="2092" priority="3352">
      <formula>AND(AI521&gt;0,AI521&lt;0.5)</formula>
    </cfRule>
  </conditionalFormatting>
  <conditionalFormatting sqref="S101:BA101">
    <cfRule type="expression" dxfId="2091" priority="3392">
      <formula>AND(S101&gt;0,S101&lt;0.5)</formula>
    </cfRule>
  </conditionalFormatting>
  <conditionalFormatting sqref="AP182:BF182">
    <cfRule type="expression" dxfId="2090" priority="3389">
      <formula>AND(AP182&gt;0,AP182&lt;0.5)</formula>
    </cfRule>
  </conditionalFormatting>
  <conditionalFormatting sqref="V234:BF234">
    <cfRule type="expression" dxfId="2089" priority="3384">
      <formula>AND(V234&gt;0,V234&lt;0.5)</formula>
    </cfRule>
  </conditionalFormatting>
  <conditionalFormatting sqref="AH237:AJ237">
    <cfRule type="expression" dxfId="2088" priority="3383">
      <formula>AND(AH237&gt;0,AH237&lt;0.5)</formula>
    </cfRule>
  </conditionalFormatting>
  <conditionalFormatting sqref="S243:AF244">
    <cfRule type="expression" dxfId="2087" priority="3382">
      <formula>AND(S243&gt;0,S243&lt;0.5)</formula>
    </cfRule>
  </conditionalFormatting>
  <conditionalFormatting sqref="AR170:AR171">
    <cfRule type="expression" dxfId="2086" priority="3381">
      <formula>AND(AR170&gt;0,AR170&lt;0.5)</formula>
    </cfRule>
  </conditionalFormatting>
  <conditionalFormatting sqref="AE170:AE171">
    <cfRule type="expression" dxfId="2085" priority="3376">
      <formula>AND(AE170&gt;0,AE170&lt;0.5)</formula>
    </cfRule>
  </conditionalFormatting>
  <conditionalFormatting sqref="AQ170:AQ171">
    <cfRule type="expression" dxfId="2084" priority="3380">
      <formula>AND(AQ170&gt;0,AQ170&lt;0.5)</formula>
    </cfRule>
  </conditionalFormatting>
  <conditionalFormatting sqref="AN170:AN171">
    <cfRule type="expression" dxfId="2083" priority="3379">
      <formula>AND(AN170&gt;0,AN170&lt;0.5)</formula>
    </cfRule>
  </conditionalFormatting>
  <conditionalFormatting sqref="AL170:AL171">
    <cfRule type="expression" dxfId="2082" priority="3378">
      <formula>AND(AL170&gt;0,AL170&lt;0.5)</formula>
    </cfRule>
  </conditionalFormatting>
  <conditionalFormatting sqref="AG170:AG171">
    <cfRule type="expression" dxfId="2081" priority="3377">
      <formula>AND(AG170&gt;0,AG170&lt;0.5)</formula>
    </cfRule>
  </conditionalFormatting>
  <conditionalFormatting sqref="AG455">
    <cfRule type="expression" dxfId="2080" priority="3364">
      <formula>AND(AG455&gt;0,AG455&lt;0.5)</formula>
    </cfRule>
  </conditionalFormatting>
  <conditionalFormatting sqref="AZ297">
    <cfRule type="expression" dxfId="2079" priority="3374">
      <formula>AND(AZ297&gt;0,AZ297&lt;0.5)</formula>
    </cfRule>
  </conditionalFormatting>
  <conditionalFormatting sqref="BB297">
    <cfRule type="expression" dxfId="2078" priority="3373">
      <formula>AND(BB297&gt;0,BB297&lt;0.5)</formula>
    </cfRule>
  </conditionalFormatting>
  <conditionalFormatting sqref="AL297">
    <cfRule type="expression" dxfId="2077" priority="3371">
      <formula>AND(AL297&gt;0,AL297&lt;0.5)</formula>
    </cfRule>
  </conditionalFormatting>
  <conditionalFormatting sqref="AP541">
    <cfRule type="expression" dxfId="2076" priority="3344">
      <formula>AND(AP541&gt;0,AP541&lt;0.5)</formula>
    </cfRule>
  </conditionalFormatting>
  <conditionalFormatting sqref="BG383:BG384 BG424 BG472 BG477 BG460:BG461 BG401:BG404 BG415 BG455 BG390:BG391 BG412 BG426 BG479:BG482">
    <cfRule type="expression" dxfId="2075" priority="3261">
      <formula>AND(BG383&gt;0,BG383&lt;0.5)</formula>
    </cfRule>
  </conditionalFormatting>
  <conditionalFormatting sqref="N477:BF477 N478:AG478">
    <cfRule type="expression" dxfId="2074" priority="3249">
      <formula>AND(N477&gt;0,N477&lt;0.5)</formula>
    </cfRule>
  </conditionalFormatting>
  <conditionalFormatting sqref="AH594:AJ594">
    <cfRule type="expression" dxfId="2073" priority="3363">
      <formula>AND(AH594&gt;0,AH594&lt;0.5)</formula>
    </cfRule>
  </conditionalFormatting>
  <conditionalFormatting sqref="AZ613:BE614">
    <cfRule type="expression" dxfId="2072" priority="3362">
      <formula>AND(AZ613&gt;0,AZ613&lt;0.5)</formula>
    </cfRule>
  </conditionalFormatting>
  <conditionalFormatting sqref="S613:AY614">
    <cfRule type="expression" dxfId="2071" priority="3335">
      <formula>AND(S613&gt;0,S613&lt;0.5)</formula>
    </cfRule>
  </conditionalFormatting>
  <conditionalFormatting sqref="AU452:AU453">
    <cfRule type="expression" dxfId="2070" priority="3360">
      <formula>AND(AU452&gt;0,AU452&lt;0.5)</formula>
    </cfRule>
  </conditionalFormatting>
  <conditionalFormatting sqref="AC452:AC453">
    <cfRule type="expression" dxfId="2069" priority="3359">
      <formula>AND(AC452&gt;0,AC452&lt;0.5)</formula>
    </cfRule>
  </conditionalFormatting>
  <conditionalFormatting sqref="AW460:AW461">
    <cfRule type="expression" dxfId="2068" priority="3358">
      <formula>AND(AW460&gt;0,AW460&lt;0.5)</formula>
    </cfRule>
  </conditionalFormatting>
  <conditionalFormatting sqref="AT460:AU461">
    <cfRule type="expression" dxfId="2067" priority="3357">
      <formula>AND(AT460&gt;0,AT460&lt;0.5)</formula>
    </cfRule>
  </conditionalFormatting>
  <conditionalFormatting sqref="AR460:AR461">
    <cfRule type="expression" dxfId="2066" priority="3356">
      <formula>AND(AR460&gt;0,AR460&lt;0.5)</formula>
    </cfRule>
  </conditionalFormatting>
  <conditionalFormatting sqref="AW468:AX469">
    <cfRule type="expression" dxfId="2065" priority="3355">
      <formula>AND(AW468&gt;0,AW468&lt;0.5)</formula>
    </cfRule>
  </conditionalFormatting>
  <conditionalFormatting sqref="AU468:AU469">
    <cfRule type="expression" dxfId="2064" priority="3354">
      <formula>AND(AU468&gt;0,AU468&lt;0.5)</formula>
    </cfRule>
  </conditionalFormatting>
  <conditionalFormatting sqref="AR468:AR469">
    <cfRule type="expression" dxfId="2063" priority="3353">
      <formula>AND(AR468&gt;0,AR468&lt;0.5)</formula>
    </cfRule>
  </conditionalFormatting>
  <conditionalFormatting sqref="AM521:AM522">
    <cfRule type="expression" dxfId="2062" priority="3351">
      <formula>AND(AM521&gt;0,AM521&lt;0.5)</formula>
    </cfRule>
  </conditionalFormatting>
  <conditionalFormatting sqref="AO521:AO522">
    <cfRule type="expression" dxfId="2061" priority="3350">
      <formula>AND(AO521&gt;0,AO521&lt;0.5)</formula>
    </cfRule>
  </conditionalFormatting>
  <conditionalFormatting sqref="AR521:AR522">
    <cfRule type="expression" dxfId="2060" priority="3349">
      <formula>AND(AR521&gt;0,AR521&lt;0.5)</formula>
    </cfRule>
  </conditionalFormatting>
  <conditionalFormatting sqref="AW521:AW522">
    <cfRule type="expression" dxfId="2059" priority="3348">
      <formula>AND(AW521&gt;0,AW521&lt;0.5)</formula>
    </cfRule>
  </conditionalFormatting>
  <conditionalFormatting sqref="AY531">
    <cfRule type="expression" dxfId="2058" priority="3347">
      <formula>AND(AY531&gt;0,AY531&lt;0.5)</formula>
    </cfRule>
  </conditionalFormatting>
  <conditionalFormatting sqref="BB531">
    <cfRule type="expression" dxfId="2057" priority="3346">
      <formula>AND(BB531&gt;0,BB531&lt;0.5)</formula>
    </cfRule>
  </conditionalFormatting>
  <conditionalFormatting sqref="AU541">
    <cfRule type="expression" dxfId="2056" priority="3345">
      <formula>AND(AU541&gt;0,AU541&lt;0.5)</formula>
    </cfRule>
  </conditionalFormatting>
  <conditionalFormatting sqref="AU571:AU572">
    <cfRule type="expression" dxfId="2055" priority="3343">
      <formula>AND(AU571&gt;0,AU571&lt;0.5)</formula>
    </cfRule>
  </conditionalFormatting>
  <conditionalFormatting sqref="AH571:AT572">
    <cfRule type="expression" dxfId="2054" priority="3342">
      <formula>AND(AH571&gt;0,AH571&lt;0.5)</formula>
    </cfRule>
  </conditionalFormatting>
  <conditionalFormatting sqref="AW571:AZ571 AW572:AX572">
    <cfRule type="expression" dxfId="2053" priority="3341">
      <formula>AND(AW571&gt;0,AW571&lt;0.5)</formula>
    </cfRule>
  </conditionalFormatting>
  <conditionalFormatting sqref="AS592">
    <cfRule type="expression" dxfId="2052" priority="3340">
      <formula>AND(AS592&gt;0,AS592&lt;0.5)</formula>
    </cfRule>
  </conditionalFormatting>
  <conditionalFormatting sqref="AP592">
    <cfRule type="expression" dxfId="2051" priority="3339">
      <formula>AND(AP592&gt;0,AP592&lt;0.5)</formula>
    </cfRule>
  </conditionalFormatting>
  <conditionalFormatting sqref="AN592">
    <cfRule type="expression" dxfId="2050" priority="3338">
      <formula>AND(AN592&gt;0,AN592&lt;0.5)</formula>
    </cfRule>
  </conditionalFormatting>
  <conditionalFormatting sqref="AQ605:AQ606">
    <cfRule type="expression" dxfId="2049" priority="3337">
      <formula>AND(AQ605&gt;0,AQ605&lt;0.5)</formula>
    </cfRule>
  </conditionalFormatting>
  <conditionalFormatting sqref="AU605:AU606">
    <cfRule type="expression" dxfId="2048" priority="3336">
      <formula>AND(AU605&gt;0,AU605&lt;0.5)</formula>
    </cfRule>
  </conditionalFormatting>
  <conditionalFormatting sqref="AV623:AV624">
    <cfRule type="expression" dxfId="2047" priority="3334">
      <formula>AND(AV623&gt;0,AV623&lt;0.5)</formula>
    </cfRule>
  </conditionalFormatting>
  <conditionalFormatting sqref="AQ623:AR624">
    <cfRule type="expression" dxfId="2046" priority="3332">
      <formula>AND(AQ623&gt;0,AQ623&lt;0.5)</formula>
    </cfRule>
  </conditionalFormatting>
  <conditionalFormatting sqref="AS623:AS624">
    <cfRule type="expression" dxfId="2045" priority="3333">
      <formula>AND(AS623&gt;0,AS623&lt;0.5)</formula>
    </cfRule>
  </conditionalFormatting>
  <conditionalFormatting sqref="BF101">
    <cfRule type="expression" dxfId="2044" priority="3326">
      <formula>AND(BF101&gt;0,BF101&lt;0.5)</formula>
    </cfRule>
  </conditionalFormatting>
  <conditionalFormatting sqref="BF470">
    <cfRule type="expression" dxfId="2043" priority="3329">
      <formula>AND(BF470&gt;0,BF470&lt;0.5)</formula>
    </cfRule>
  </conditionalFormatting>
  <conditionalFormatting sqref="AF1098">
    <cfRule type="expression" dxfId="2042" priority="3322">
      <formula>AND(AF1098&gt;0,AF1098&lt;0.5)</formula>
    </cfRule>
  </conditionalFormatting>
  <conditionalFormatting sqref="BF1082">
    <cfRule type="expression" dxfId="2041" priority="3328">
      <formula>AND(BF1082&gt;0,BF1082&lt;0.5)</formula>
    </cfRule>
  </conditionalFormatting>
  <conditionalFormatting sqref="BE1080:BE1081">
    <cfRule type="expression" dxfId="2040" priority="3327">
      <formula>AND(BE1080&gt;0,BE1080&lt;0.5)</formula>
    </cfRule>
  </conditionalFormatting>
  <conditionalFormatting sqref="BF1080:BF1081">
    <cfRule type="expression" dxfId="2039" priority="3325">
      <formula>AND(BF1080&gt;0,BF1080&lt;0.5)</formula>
    </cfRule>
  </conditionalFormatting>
  <conditionalFormatting sqref="AM1098">
    <cfRule type="expression" dxfId="2038" priority="3323">
      <formula>AND(AM1098&gt;0,AM1098&lt;0.5)</formula>
    </cfRule>
  </conditionalFormatting>
  <conditionalFormatting sqref="BF1241">
    <cfRule type="expression" dxfId="2037" priority="3312">
      <formula>AND(BF1241&gt;0,BF1241&lt;0.5)</formula>
    </cfRule>
  </conditionalFormatting>
  <conditionalFormatting sqref="V1040:V1041">
    <cfRule type="expression" dxfId="2036" priority="3308">
      <formula>AND(V1040&gt;0,V1040&lt;0.5)</formula>
    </cfRule>
  </conditionalFormatting>
  <conditionalFormatting sqref="V1096:V1097">
    <cfRule type="expression" dxfId="2035" priority="3309">
      <formula>AND(V1096&gt;0,V1096&lt;0.5)</formula>
    </cfRule>
  </conditionalFormatting>
  <conditionalFormatting sqref="W987:W988">
    <cfRule type="expression" dxfId="2034" priority="3307">
      <formula>AND(W987&gt;0,W987&lt;0.5)</formula>
    </cfRule>
  </conditionalFormatting>
  <conditionalFormatting sqref="X254:X255">
    <cfRule type="expression" dxfId="2033" priority="3304">
      <formula>AND(X254&gt;0,X254&lt;0.5)</formula>
    </cfRule>
  </conditionalFormatting>
  <conditionalFormatting sqref="AF205:BG205">
    <cfRule type="expression" dxfId="2032" priority="3254">
      <formula>AND(AF205&gt;0,AF205&lt;0.5)</formula>
    </cfRule>
  </conditionalFormatting>
  <conditionalFormatting sqref="X887">
    <cfRule type="expression" dxfId="2031" priority="3306">
      <formula>AND(X887&gt;0,X887&lt;0.5)</formula>
    </cfRule>
  </conditionalFormatting>
  <conditionalFormatting sqref="X683:X684">
    <cfRule type="expression" dxfId="2030" priority="3305">
      <formula>AND(X683&gt;0,X683&lt;0.5)</formula>
    </cfRule>
  </conditionalFormatting>
  <conditionalFormatting sqref="Y310:Y311 Y313:Y315">
    <cfRule type="expression" dxfId="2029" priority="3303">
      <formula>AND(Y310&gt;0,Y310&lt;0.5)</formula>
    </cfRule>
  </conditionalFormatting>
  <conditionalFormatting sqref="Z310">
    <cfRule type="expression" dxfId="2028" priority="3302">
      <formula>AND(Z310&gt;0,Z310&lt;0.5)</formula>
    </cfRule>
  </conditionalFormatting>
  <conditionalFormatting sqref="BF587">
    <cfRule type="expression" dxfId="2027" priority="3301">
      <formula>AND(BF587&gt;0,BF587&lt;0.5)</formula>
    </cfRule>
  </conditionalFormatting>
  <conditionalFormatting sqref="BF1098">
    <cfRule type="expression" dxfId="2026" priority="3299">
      <formula>AND(BF1098&gt;0,BF1098&lt;0.5)</formula>
    </cfRule>
  </conditionalFormatting>
  <conditionalFormatting sqref="BF1105:BF1107">
    <cfRule type="expression" dxfId="2025" priority="3298">
      <formula>AND(BF1105&gt;0,BF1105&lt;0.5)</formula>
    </cfRule>
  </conditionalFormatting>
  <conditionalFormatting sqref="BF1129:BF1130">
    <cfRule type="expression" dxfId="2024" priority="3297">
      <formula>AND(BF1129&gt;0,BF1129&lt;0.5)</formula>
    </cfRule>
  </conditionalFormatting>
  <conditionalFormatting sqref="BF1138">
    <cfRule type="expression" dxfId="2023" priority="3296">
      <formula>AND(BF1138&gt;0,BF1138&lt;0.5)</formula>
    </cfRule>
  </conditionalFormatting>
  <conditionalFormatting sqref="BF1208">
    <cfRule type="expression" dxfId="2022" priority="3293">
      <formula>AND(BF1208&gt;0,BF1208&lt;0.5)</formula>
    </cfRule>
  </conditionalFormatting>
  <conditionalFormatting sqref="BF1227 BF1229:BF1231">
    <cfRule type="expression" dxfId="2021" priority="3292">
      <formula>AND(BF1227&gt;0,BF1227&lt;0.5)</formula>
    </cfRule>
  </conditionalFormatting>
  <conditionalFormatting sqref="BF931:BF932">
    <cfRule type="expression" dxfId="2020" priority="3291">
      <formula>AND(BF931&gt;0,BF931&lt;0.5)</formula>
    </cfRule>
  </conditionalFormatting>
  <conditionalFormatting sqref="BG1234:BG1235">
    <cfRule type="expression" dxfId="2019" priority="3287">
      <formula>AND(BG1234&gt;0,BG1234&lt;0.5)</formula>
    </cfRule>
  </conditionalFormatting>
  <conditionalFormatting sqref="N68:R68 N102:R105 N900:R900 N898:O899 N901 N311:Q311 N548:R548 N547 N94:R100 N164:R164 N190:R192 N241:R241 N550:R550 N887:R888 N886 N960:P961 N88:R92 N166:R167 N165 N170:R177 N169 N189 N195:R197 N194 N217 N254:R259 N252 N262:R265 N278 N304:R304 N317:R318 N316 N325:R325 N348:R349 N358:R360 N357 N361:AD361 N381:R384 N380 N402:R402 N415:R419 N450 N501 N528:R535 N527 N537:R537 N564:R567 N569:R569 N579:R580 N578 N581 N632:R634 N642:N643 N644:R644 N653:R656 N652 N658:R658 N710:R716 N709 N718:R720 N717 N725 N729 N755:R756 N754 N773:R782 N771 N799:R799 N820:R822 N830 N843:R843 N842 N863:R863 N871:R871 N881:R882 N956:R958 N955 N984:R984 N983 N1008:R1008 N1037:R1042 N1060:R1063 N1059 N1088 N1105:R1107 N1103:N1104 N1108 N1121:R1122 N1136:R1138 N1204 N1214:R1215 N1220 N133:O135 N159:R161 N1221:R1221 N1239:P1239 N1233:R1233 N327:N328 N538:N540 N803:R804 N800:N802 N846:R847 N844:N845 N872:N873 N987:R989 N985:N986 N1224:R1226 N1222:N1223 N1094 N1236:R1238 N1234:N1235 N70:R71 N571:R572 N570 N468:N469 R468:R469 N129:P132 N404:R404 O403:R403 N352:R356 N336:Q336 N1126:R1134 N810:R810 N828:R828 N1047:R1058 N577:R577 N640:R640 N273:P274 R273:R274 N574:R574 O573:R573 N1205:R1207 O592:R592 N272 O470:Q470 N82:R82 N115:R115 N313:Q315 N378:R378 N398:R398 N412:R412 N490:R490 N499:R499 N526:R526 N546:R546 N588:R590 N598:R603 N1240:R1240 N646:R646 N649:R649">
    <cfRule type="expression" dxfId="2018" priority="3284">
      <formula>AND(N68&gt;0,N68&lt;0.5)</formula>
    </cfRule>
  </conditionalFormatting>
  <conditionalFormatting sqref="N101:R101">
    <cfRule type="expression" dxfId="2017" priority="3282">
      <formula>AND(N101&gt;0,N101&lt;0.5)</formula>
    </cfRule>
  </conditionalFormatting>
  <conditionalFormatting sqref="N237:O237 Q237:R237">
    <cfRule type="expression" dxfId="2016" priority="3279">
      <formula>AND(N237&gt;0,N237&lt;0.5)</formula>
    </cfRule>
  </conditionalFormatting>
  <conditionalFormatting sqref="N234:R234">
    <cfRule type="expression" dxfId="2015" priority="3280">
      <formula>AND(N234&gt;0,N234&lt;0.5)</formula>
    </cfRule>
  </conditionalFormatting>
  <conditionalFormatting sqref="N243:R244">
    <cfRule type="expression" dxfId="2014" priority="3278">
      <formula>AND(N243&gt;0,N243&lt;0.5)</formula>
    </cfRule>
  </conditionalFormatting>
  <conditionalFormatting sqref="N235:N236">
    <cfRule type="expression" dxfId="2013" priority="3275">
      <formula>AND(N235&gt;0,N235&lt;0.5)</formula>
    </cfRule>
  </conditionalFormatting>
  <conditionalFormatting sqref="BG898">
    <cfRule type="expression" dxfId="2012" priority="3272">
      <formula>AND(BG898&gt;0,BG898&lt;0.5)</formula>
    </cfRule>
  </conditionalFormatting>
  <conditionalFormatting sqref="BG102:BG104 BG211:BG215 BG316:BG318 BG325 BG115 BG218:BG222 BG90:BG97 BG180:BG181 BG88 BG174:BG178">
    <cfRule type="expression" dxfId="2011" priority="3270">
      <formula>AND(BG88&gt;0,BG88&lt;0.5)</formula>
    </cfRule>
  </conditionalFormatting>
  <conditionalFormatting sqref="BG68">
    <cfRule type="expression" dxfId="2010" priority="3269">
      <formula>AND(BG68&gt;0,BG68&lt;0.5)</formula>
    </cfRule>
  </conditionalFormatting>
  <conditionalFormatting sqref="BG234">
    <cfRule type="expression" dxfId="2009" priority="3264">
      <formula>AND(BG234&gt;0,BG234&lt;0.5)</formula>
    </cfRule>
  </conditionalFormatting>
  <conditionalFormatting sqref="BG182">
    <cfRule type="expression" dxfId="2008" priority="3267">
      <formula>AND(BG182&gt;0,BG182&lt;0.5)</formula>
    </cfRule>
  </conditionalFormatting>
  <conditionalFormatting sqref="BG101">
    <cfRule type="expression" dxfId="2007" priority="3263">
      <formula>AND(BG101&gt;0,BG101&lt;0.5)</formula>
    </cfRule>
  </conditionalFormatting>
  <conditionalFormatting sqref="N208:AF208">
    <cfRule type="expression" dxfId="2006" priority="3239">
      <formula>AND(N208&gt;0,N208&lt;0.5)</formula>
    </cfRule>
  </conditionalFormatting>
  <conditionalFormatting sqref="BG1038 BG1042:BG1043">
    <cfRule type="expression" dxfId="2005" priority="3241">
      <formula>AND(BG1038&gt;0,BG1038&lt;0.5)</formula>
    </cfRule>
  </conditionalFormatting>
  <conditionalFormatting sqref="BG470">
    <cfRule type="expression" dxfId="2004" priority="3258">
      <formula>AND(BG470&gt;0,BG470&lt;0.5)</formula>
    </cfRule>
  </conditionalFormatting>
  <conditionalFormatting sqref="AR75:BF75">
    <cfRule type="expression" dxfId="2003" priority="3252">
      <formula>AND(AR75&gt;0,AR75&lt;0.5)</formula>
    </cfRule>
  </conditionalFormatting>
  <conditionalFormatting sqref="BG548:BG549">
    <cfRule type="expression" dxfId="2002" priority="3238">
      <formula>AND(BG548&gt;0,BG548&lt;0.5)</formula>
    </cfRule>
  </conditionalFormatting>
  <conditionalFormatting sqref="N893:S893">
    <cfRule type="expression" dxfId="2001" priority="3236">
      <formula>AND(N893&gt;0,N893&lt;0.5)</formula>
    </cfRule>
  </conditionalFormatting>
  <conditionalFormatting sqref="AC229:AN229">
    <cfRule type="expression" dxfId="2000" priority="3121">
      <formula>AND(AC229&gt;0,AC229&lt;0.5)</formula>
    </cfRule>
  </conditionalFormatting>
  <conditionalFormatting sqref="N910:S910">
    <cfRule type="expression" dxfId="1999" priority="3235">
      <formula>AND(N910&gt;0,N910&lt;0.5)</formula>
    </cfRule>
  </conditionalFormatting>
  <conditionalFormatting sqref="N93:BF93">
    <cfRule type="expression" dxfId="1998" priority="3132">
      <formula>AND(N93&gt;0,N93&lt;0.5)</formula>
    </cfRule>
  </conditionalFormatting>
  <conditionalFormatting sqref="BF136">
    <cfRule type="expression" dxfId="1997" priority="3131">
      <formula>AND(BF136&gt;0,BF136&lt;0.5)</formula>
    </cfRule>
  </conditionalFormatting>
  <conditionalFormatting sqref="N150:AH151 AK150:BF150 AU151:BF151 AK151:AP151">
    <cfRule type="expression" dxfId="1996" priority="3130">
      <formula>AND(N150&gt;0,N150&lt;0.5)</formula>
    </cfRule>
  </conditionalFormatting>
  <conditionalFormatting sqref="S198:BF198">
    <cfRule type="expression" dxfId="1995" priority="3124">
      <formula>AND(S198&gt;0,S198&lt;0.5)</formula>
    </cfRule>
  </conditionalFormatting>
  <conditionalFormatting sqref="N198:R198">
    <cfRule type="expression" dxfId="1994" priority="3123">
      <formula>AND(N198&gt;0,N198&lt;0.5)</formula>
    </cfRule>
  </conditionalFormatting>
  <conditionalFormatting sqref="R310:W311 R313:W315">
    <cfRule type="expression" dxfId="1993" priority="3117">
      <formula>AND(R310&gt;0,R310&lt;0.5)</formula>
    </cfRule>
  </conditionalFormatting>
  <conditionalFormatting sqref="N362:AD362">
    <cfRule type="expression" dxfId="1992" priority="3103">
      <formula>AND(N362&gt;0,N362&lt;0.5)</formula>
    </cfRule>
  </conditionalFormatting>
  <conditionalFormatting sqref="BE334:BF335">
    <cfRule type="expression" dxfId="1991" priority="3105">
      <formula>AND(BE334&gt;0,BE334&lt;0.5)</formula>
    </cfRule>
  </conditionalFormatting>
  <conditionalFormatting sqref="T890">
    <cfRule type="expression" dxfId="1990" priority="3088">
      <formula>AND(T890&gt;0,T890&lt;0.5)</formula>
    </cfRule>
  </conditionalFormatting>
  <conditionalFormatting sqref="AQ334:BA335 BC334:BD335">
    <cfRule type="expression" dxfId="1989" priority="3104">
      <formula>AND(AQ334&gt;0,AQ334&lt;0.5)</formula>
    </cfRule>
  </conditionalFormatting>
  <conditionalFormatting sqref="N890:S890">
    <cfRule type="expression" dxfId="1988" priority="3087">
      <formula>AND(N890&gt;0,N890&lt;0.5)</formula>
    </cfRule>
  </conditionalFormatting>
  <conditionalFormatting sqref="O886:W886">
    <cfRule type="expression" dxfId="1987" priority="3086">
      <formula>AND(O886&gt;0,O886&lt;0.5)</formula>
    </cfRule>
  </conditionalFormatting>
  <conditionalFormatting sqref="O361:AD361">
    <cfRule type="expression" dxfId="1986" priority="3102">
      <formula>AND(O361&gt;0,O361&lt;0.5)</formula>
    </cfRule>
  </conditionalFormatting>
  <conditionalFormatting sqref="N205:AE205">
    <cfRule type="expression" dxfId="1985" priority="3101">
      <formula>AND(N205&gt;0,N205&lt;0.5)</formula>
    </cfRule>
  </conditionalFormatting>
  <conditionalFormatting sqref="BF368">
    <cfRule type="expression" dxfId="1984" priority="3099">
      <formula>AND(BF368&gt;0,BF368&lt;0.5)</formula>
    </cfRule>
  </conditionalFormatting>
  <conditionalFormatting sqref="N385:S385">
    <cfRule type="expression" dxfId="1983" priority="3097">
      <formula>AND(N385&gt;0,N385&lt;0.5)</formula>
    </cfRule>
  </conditionalFormatting>
  <conditionalFormatting sqref="S549">
    <cfRule type="expression" dxfId="1982" priority="3093">
      <formula>AND(S549&gt;0,S549&lt;0.5)</formula>
    </cfRule>
  </conditionalFormatting>
  <conditionalFormatting sqref="N549:R549">
    <cfRule type="expression" dxfId="1981" priority="3092">
      <formula>AND(N549&gt;0,N549&lt;0.5)</formula>
    </cfRule>
  </conditionalFormatting>
  <conditionalFormatting sqref="X886">
    <cfRule type="expression" dxfId="1980" priority="3085">
      <formula>AND(X886&gt;0,X886&lt;0.5)</formula>
    </cfRule>
  </conditionalFormatting>
  <conditionalFormatting sqref="N907:T907">
    <cfRule type="expression" dxfId="1979" priority="3084">
      <formula>AND(N907&gt;0,N907&lt;0.5)</formula>
    </cfRule>
  </conditionalFormatting>
  <conditionalFormatting sqref="Q960:R961">
    <cfRule type="expression" dxfId="1978" priority="3081">
      <formula>AND(Q960&gt;0,Q960&lt;0.5)</formula>
    </cfRule>
  </conditionalFormatting>
  <conditionalFormatting sqref="N1140:R1141">
    <cfRule type="expression" dxfId="1977" priority="3076">
      <formula>AND(N1140&gt;0,N1140&lt;0.5)</formula>
    </cfRule>
  </conditionalFormatting>
  <conditionalFormatting sqref="BG1167">
    <cfRule type="expression" dxfId="1976" priority="3075">
      <formula>AND(BG1167&gt;0,BG1167&lt;0.5)</formula>
    </cfRule>
  </conditionalFormatting>
  <conditionalFormatting sqref="AJ459:BG459">
    <cfRule type="expression" dxfId="1975" priority="3026">
      <formula>AND(AJ459&gt;0,AJ459&lt;0.5)</formula>
    </cfRule>
  </conditionalFormatting>
  <conditionalFormatting sqref="BG887:BG888">
    <cfRule type="expression" dxfId="1974" priority="3073">
      <formula>AND(BG887&gt;0,BG887&lt;0.5)</formula>
    </cfRule>
  </conditionalFormatting>
  <conditionalFormatting sqref="BG899">
    <cfRule type="expression" dxfId="1973" priority="3072">
      <formula>AND(BG899&gt;0,BG899&lt;0.5)</formula>
    </cfRule>
  </conditionalFormatting>
  <conditionalFormatting sqref="BG1171 BG1203 BG1176 BG1181 BG1191:BG1192 BG1205:BG1206 BG1209:BG1215 BG1222:BG1225">
    <cfRule type="expression" dxfId="1972" priority="3071">
      <formula>AND(BG1171&gt;0,BG1171&lt;0.5)</formula>
    </cfRule>
  </conditionalFormatting>
  <conditionalFormatting sqref="AK67:BA67">
    <cfRule type="expression" dxfId="1971" priority="3069">
      <formula>AND(AK67&gt;0,AK67&lt;0.5)</formula>
    </cfRule>
  </conditionalFormatting>
  <conditionalFormatting sqref="O165:BF165">
    <cfRule type="expression" dxfId="1970" priority="3062">
      <formula>AND(O165&gt;0,O165&lt;0.5)</formula>
    </cfRule>
  </conditionalFormatting>
  <conditionalFormatting sqref="AT109:AU109 AU108">
    <cfRule type="expression" dxfId="1969" priority="3065">
      <formula>AND(AT108&gt;0,AT108&lt;0.5)</formula>
    </cfRule>
  </conditionalFormatting>
  <conditionalFormatting sqref="P134:AZ134 BB134:BF134">
    <cfRule type="expression" dxfId="1968" priority="3064">
      <formula>AND(P134&gt;0,P134&lt;0.5)</formula>
    </cfRule>
  </conditionalFormatting>
  <conditionalFormatting sqref="O169:BF169">
    <cfRule type="expression" dxfId="1967" priority="3061">
      <formula>AND(O169&gt;0,O169&lt;0.5)</formula>
    </cfRule>
  </conditionalFormatting>
  <conditionalFormatting sqref="O189:BF189">
    <cfRule type="expression" dxfId="1966" priority="3060">
      <formula>AND(O189&gt;0,O189&lt;0.5)</formula>
    </cfRule>
  </conditionalFormatting>
  <conditionalFormatting sqref="O194:BF194">
    <cfRule type="expression" dxfId="1965" priority="3059">
      <formula>AND(O194&gt;0,O194&lt;0.5)</formula>
    </cfRule>
  </conditionalFormatting>
  <conditionalFormatting sqref="O217:BF217">
    <cfRule type="expression" dxfId="1964" priority="3056">
      <formula>AND(O217&gt;0,O217&lt;0.5)</formula>
    </cfRule>
  </conditionalFormatting>
  <conditionalFormatting sqref="BG380">
    <cfRule type="expression" dxfId="1963" priority="3037">
      <formula>AND(BG380&gt;0,BG380&lt;0.5)</formula>
    </cfRule>
  </conditionalFormatting>
  <conditionalFormatting sqref="O252:BF252 W253:AE253">
    <cfRule type="expression" dxfId="1962" priority="3052">
      <formula>AND(O252&gt;0,O252&lt;0.5)</formula>
    </cfRule>
  </conditionalFormatting>
  <conditionalFormatting sqref="O278:BF278">
    <cfRule type="expression" dxfId="1961" priority="3049">
      <formula>AND(O278&gt;0,O278&lt;0.5)</formula>
    </cfRule>
  </conditionalFormatting>
  <conditionalFormatting sqref="O272:BF272">
    <cfRule type="expression" dxfId="1960" priority="3050">
      <formula>AND(O272&gt;0,O272&lt;0.5)</formula>
    </cfRule>
  </conditionalFormatting>
  <conditionalFormatting sqref="O357:BG357">
    <cfRule type="expression" dxfId="1959" priority="3041">
      <formula>AND(O357&gt;0,O357&lt;0.5)</formula>
    </cfRule>
  </conditionalFormatting>
  <conditionalFormatting sqref="O316:BF316">
    <cfRule type="expression" dxfId="1958" priority="3046">
      <formula>AND(O316&gt;0,O316&lt;0.5)</formula>
    </cfRule>
  </conditionalFormatting>
  <conditionalFormatting sqref="BG337">
    <cfRule type="expression" dxfId="1957" priority="3043">
      <formula>AND(BG337&gt;0,BG337&lt;0.5)</formula>
    </cfRule>
  </conditionalFormatting>
  <conditionalFormatting sqref="O380:BF380">
    <cfRule type="expression" dxfId="1956" priority="3038">
      <formula>AND(O380&gt;0,O380&lt;0.5)</formula>
    </cfRule>
  </conditionalFormatting>
  <conditionalFormatting sqref="AE361:AJ361">
    <cfRule type="expression" dxfId="1955" priority="3040">
      <formula>AND(AE361&gt;0,AE361&lt;0.5)</formula>
    </cfRule>
  </conditionalFormatting>
  <conditionalFormatting sqref="AE361:AJ361">
    <cfRule type="expression" dxfId="1954" priority="3039">
      <formula>AND(AE361&gt;0,AE361&lt;0.5)</formula>
    </cfRule>
  </conditionalFormatting>
  <conditionalFormatting sqref="AG406">
    <cfRule type="expression" dxfId="1953" priority="3033">
      <formula>AND(AG406&gt;0,AG406&lt;0.5)</formula>
    </cfRule>
  </conditionalFormatting>
  <conditionalFormatting sqref="BC463:BG464">
    <cfRule type="expression" dxfId="1952" priority="3027">
      <formula>AND(BC463&gt;0,BC463&lt;0.5)</formula>
    </cfRule>
  </conditionalFormatting>
  <conditionalFormatting sqref="O501:BF501">
    <cfRule type="expression" dxfId="1951" priority="3021">
      <formula>AND(O501&gt;0,O501&lt;0.5)</formula>
    </cfRule>
  </conditionalFormatting>
  <conditionalFormatting sqref="S510:AC510">
    <cfRule type="expression" dxfId="1950" priority="3020">
      <formula>AND(S510&gt;0,S510&lt;0.5)</formula>
    </cfRule>
  </conditionalFormatting>
  <conditionalFormatting sqref="O527:BF527">
    <cfRule type="expression" dxfId="1949" priority="3018">
      <formula>AND(O527&gt;0,O527&lt;0.5)</formula>
    </cfRule>
  </conditionalFormatting>
  <conditionalFormatting sqref="O578:BF578">
    <cfRule type="expression" dxfId="1948" priority="3011">
      <formula>AND(O578&gt;0,O578&lt;0.5)</formula>
    </cfRule>
  </conditionalFormatting>
  <conditionalFormatting sqref="S536:BF536">
    <cfRule type="expression" dxfId="1947" priority="3017">
      <formula>AND(S536&gt;0,S536&lt;0.5)</formula>
    </cfRule>
  </conditionalFormatting>
  <conditionalFormatting sqref="O547:BG547">
    <cfRule type="expression" dxfId="1946" priority="3016">
      <formula>AND(O547&gt;0,O547&lt;0.5)</formula>
    </cfRule>
  </conditionalFormatting>
  <conditionalFormatting sqref="O581:BF581">
    <cfRule type="expression" dxfId="1945" priority="3010">
      <formula>AND(O581&gt;0,O581&lt;0.5)</formula>
    </cfRule>
  </conditionalFormatting>
  <conditionalFormatting sqref="R604:BF604">
    <cfRule type="expression" dxfId="1944" priority="3008">
      <formula>AND(R604&gt;0,R604&lt;0.5)</formula>
    </cfRule>
  </conditionalFormatting>
  <conditionalFormatting sqref="AB612:BF612">
    <cfRule type="expression" dxfId="1943" priority="3007">
      <formula>AND(AB612&gt;0,AB612&lt;0.5)</formula>
    </cfRule>
  </conditionalFormatting>
  <conditionalFormatting sqref="O642:BF643">
    <cfRule type="expression" dxfId="1942" priority="3005">
      <formula>AND(O642&gt;0,O642&lt;0.5)</formula>
    </cfRule>
  </conditionalFormatting>
  <conditionalFormatting sqref="O652:BE652">
    <cfRule type="expression" dxfId="1941" priority="3004">
      <formula>AND(O652&gt;0,O652&lt;0.5)</formula>
    </cfRule>
  </conditionalFormatting>
  <conditionalFormatting sqref="BF652">
    <cfRule type="expression" dxfId="1940" priority="3003">
      <formula>AND(BF652&gt;0,BF652&lt;0.5)</formula>
    </cfRule>
  </conditionalFormatting>
  <conditionalFormatting sqref="O955:BE955">
    <cfRule type="expression" dxfId="1939" priority="2979">
      <formula>AND(O955&gt;0,O955&lt;0.5)</formula>
    </cfRule>
  </conditionalFormatting>
  <conditionalFormatting sqref="BG1006 BG1002:BG1003">
    <cfRule type="expression" dxfId="1938" priority="2974">
      <formula>AND(BG1002&gt;0,BG1002&lt;0.5)</formula>
    </cfRule>
  </conditionalFormatting>
  <conditionalFormatting sqref="BG1035 BG1028:BG1029">
    <cfRule type="expression" dxfId="1937" priority="2975">
      <formula>AND(BG1028&gt;0,BG1028&lt;0.5)</formula>
    </cfRule>
  </conditionalFormatting>
  <conditionalFormatting sqref="AY73:BA73">
    <cfRule type="expression" dxfId="1936" priority="2953">
      <formula>AND(AY73&gt;0,AY73&lt;0.5)</formula>
    </cfRule>
  </conditionalFormatting>
  <conditionalFormatting sqref="Q137:BF137">
    <cfRule type="expression" dxfId="1935" priority="2952">
      <formula>AND(Q137&gt;0,Q137&lt;0.5)</formula>
    </cfRule>
  </conditionalFormatting>
  <conditionalFormatting sqref="BG189">
    <cfRule type="expression" dxfId="1934" priority="2950">
      <formula>AND(BG189&gt;0,BG189&lt;0.5)</formula>
    </cfRule>
  </conditionalFormatting>
  <conditionalFormatting sqref="AI150:AJ151">
    <cfRule type="expression" dxfId="1933" priority="2951">
      <formula>AND(AI150&gt;0,AI150&lt;0.5)</formula>
    </cfRule>
  </conditionalFormatting>
  <conditionalFormatting sqref="S234:U234">
    <cfRule type="expression" dxfId="1932" priority="2949">
      <formula>AND(S234&gt;0,S234&lt;0.5)</formula>
    </cfRule>
  </conditionalFormatting>
  <conditionalFormatting sqref="P235:R236">
    <cfRule type="expression" dxfId="1931" priority="2948">
      <formula>AND(P235&gt;0,P235&lt;0.5)</formula>
    </cfRule>
  </conditionalFormatting>
  <conditionalFormatting sqref="AV297">
    <cfRule type="expression" dxfId="1930" priority="2947">
      <formula>AND(AV297&gt;0,AV297&lt;0.5)</formula>
    </cfRule>
  </conditionalFormatting>
  <conditionalFormatting sqref="AN297">
    <cfRule type="expression" dxfId="1929" priority="2946">
      <formula>AND(AN297&gt;0,AN297&lt;0.5)</formula>
    </cfRule>
  </conditionalFormatting>
  <conditionalFormatting sqref="AH297">
    <cfRule type="expression" dxfId="1928" priority="2945">
      <formula>AND(AH297&gt;0,AH297&lt;0.5)</formula>
    </cfRule>
  </conditionalFormatting>
  <conditionalFormatting sqref="BG744:BG745">
    <cfRule type="expression" dxfId="1927" priority="2837">
      <formula>AND(BG744&gt;0,BG744&lt;0.5)</formula>
    </cfRule>
  </conditionalFormatting>
  <conditionalFormatting sqref="BA331">
    <cfRule type="expression" dxfId="1926" priority="2943">
      <formula>AND(BA331&gt;0,BA331&lt;0.5)</formula>
    </cfRule>
  </conditionalFormatting>
  <conditionalFormatting sqref="Q1239:Y1239">
    <cfRule type="expression" dxfId="1925" priority="2941">
      <formula>AND(Q1239&gt;0,Q1239&lt;0.5)</formula>
    </cfRule>
  </conditionalFormatting>
  <conditionalFormatting sqref="BG901">
    <cfRule type="expression" dxfId="1924" priority="2815">
      <formula>AND(BG901&gt;0,BG901&lt;0.5)</formula>
    </cfRule>
  </conditionalFormatting>
  <conditionalFormatting sqref="BG348">
    <cfRule type="expression" dxfId="1923" priority="2937">
      <formula>AND(BG348&gt;0,BG348&lt;0.5)</formula>
    </cfRule>
  </conditionalFormatting>
  <conditionalFormatting sqref="BG485">
    <cfRule type="expression" dxfId="1922" priority="2928">
      <formula>AND(BG485&gt;0,BG485&lt;0.5)</formula>
    </cfRule>
  </conditionalFormatting>
  <conditionalFormatting sqref="BG578">
    <cfRule type="expression" dxfId="1921" priority="2890">
      <formula>AND(BG578&gt;0,BG578&lt;0.5)</formula>
    </cfRule>
  </conditionalFormatting>
  <conditionalFormatting sqref="BF468:BF469">
    <cfRule type="expression" dxfId="1920" priority="2929">
      <formula>AND(BF468&gt;0,BF468&lt;0.5)</formula>
    </cfRule>
  </conditionalFormatting>
  <conditionalFormatting sqref="BG484">
    <cfRule type="expression" dxfId="1919" priority="2925">
      <formula>AND(BG484&gt;0,BG484&lt;0.5)</formula>
    </cfRule>
  </conditionalFormatting>
  <conditionalFormatting sqref="BG489">
    <cfRule type="expression" dxfId="1918" priority="2927">
      <formula>AND(BG489&gt;0,BG489&lt;0.5)</formula>
    </cfRule>
  </conditionalFormatting>
  <conditionalFormatting sqref="BG502:BG503 BG505">
    <cfRule type="expression" dxfId="1917" priority="2922">
      <formula>AND(BG502&gt;0,BG502&lt;0.5)</formula>
    </cfRule>
  </conditionalFormatting>
  <conditionalFormatting sqref="BG512:BG516">
    <cfRule type="expression" dxfId="1916" priority="2918">
      <formula>AND(BG512&gt;0,BG512&lt;0.5)</formula>
    </cfRule>
  </conditionalFormatting>
  <conditionalFormatting sqref="BG550">
    <cfRule type="expression" dxfId="1915" priority="2903">
      <formula>AND(BG550&gt;0,BG550&lt;0.5)</formula>
    </cfRule>
  </conditionalFormatting>
  <conditionalFormatting sqref="BG519 BG528:BG535 BG537 BG524 BG522 BG546">
    <cfRule type="expression" dxfId="1914" priority="2915">
      <formula>AND(BG519&gt;0,BG519&lt;0.5)</formula>
    </cfRule>
  </conditionalFormatting>
  <conditionalFormatting sqref="BG523">
    <cfRule type="expression" dxfId="1913" priority="2911">
      <formula>AND(BG523&gt;0,BG523&lt;0.5)</formula>
    </cfRule>
  </conditionalFormatting>
  <conditionalFormatting sqref="BG525">
    <cfRule type="expression" dxfId="1912" priority="2910">
      <formula>AND(BG525&gt;0,BG525&lt;0.5)</formula>
    </cfRule>
  </conditionalFormatting>
  <conditionalFormatting sqref="BG579:BG580">
    <cfRule type="expression" dxfId="1911" priority="2891">
      <formula>AND(BG579&gt;0,BG579&lt;0.5)</formula>
    </cfRule>
  </conditionalFormatting>
  <conditionalFormatting sqref="BG563:BG565 BG567">
    <cfRule type="expression" dxfId="1910" priority="2895">
      <formula>AND(BG563&gt;0,BG563&lt;0.5)</formula>
    </cfRule>
  </conditionalFormatting>
  <conditionalFormatting sqref="BF541:BG541">
    <cfRule type="expression" dxfId="1909" priority="2905">
      <formula>AND(BF541&gt;0,BF541&lt;0.5)</formula>
    </cfRule>
  </conditionalFormatting>
  <conditionalFormatting sqref="BG587">
    <cfRule type="expression" dxfId="1908" priority="2879">
      <formula>AND(BG587&gt;0,BG587&lt;0.5)</formula>
    </cfRule>
  </conditionalFormatting>
  <conditionalFormatting sqref="BG569:BG572 BG574 BG576:BG577">
    <cfRule type="expression" dxfId="1907" priority="2893">
      <formula>AND(BG569&gt;0,BG569&lt;0.5)</formula>
    </cfRule>
  </conditionalFormatting>
  <conditionalFormatting sqref="BG984 BG989 BG991">
    <cfRule type="expression" dxfId="1906" priority="2801">
      <formula>AND(BG984&gt;0,BG984&lt;0.5)</formula>
    </cfRule>
  </conditionalFormatting>
  <conditionalFormatting sqref="BG958">
    <cfRule type="expression" dxfId="1905" priority="2803">
      <formula>AND(BG958&gt;0,BG958&lt;0.5)</formula>
    </cfRule>
  </conditionalFormatting>
  <conditionalFormatting sqref="BG1229:BG1230">
    <cfRule type="expression" dxfId="1904" priority="2755">
      <formula>AND(BG1229&gt;0,BG1229&lt;0.5)</formula>
    </cfRule>
  </conditionalFormatting>
  <conditionalFormatting sqref="BG582:BG583 BG592 BG594 BG601:BG603 BG598:BG599">
    <cfRule type="expression" dxfId="1903" priority="2884">
      <formula>AND(BG582&gt;0,BG582&lt;0.5)</formula>
    </cfRule>
  </conditionalFormatting>
  <conditionalFormatting sqref="AU750">
    <cfRule type="expression" dxfId="1902" priority="2834">
      <formula>AND(AU750&gt;0,AU750&lt;0.5)</formula>
    </cfRule>
  </conditionalFormatting>
  <conditionalFormatting sqref="BG830">
    <cfRule type="expression" dxfId="1901" priority="2823">
      <formula>AND(BG830&gt;0,BG830&lt;0.5)</formula>
    </cfRule>
  </conditionalFormatting>
  <conditionalFormatting sqref="BG593">
    <cfRule type="expression" dxfId="1900" priority="2878">
      <formula>AND(BG593&gt;0,BG593&lt;0.5)</formula>
    </cfRule>
  </conditionalFormatting>
  <conditionalFormatting sqref="BG595:BG597">
    <cfRule type="expression" dxfId="1899" priority="2877">
      <formula>AND(BG595&gt;0,BG595&lt;0.5)</formula>
    </cfRule>
  </conditionalFormatting>
  <conditionalFormatting sqref="AR609:AR611">
    <cfRule type="expression" dxfId="1898" priority="2873">
      <formula>AND(AR609&gt;0,AR609&lt;0.5)</formula>
    </cfRule>
  </conditionalFormatting>
  <conditionalFormatting sqref="AL609:AL611">
    <cfRule type="expression" dxfId="1897" priority="2874">
      <formula>AND(AL609&gt;0,AL609&lt;0.5)</formula>
    </cfRule>
  </conditionalFormatting>
  <conditionalFormatting sqref="AV609:AV611">
    <cfRule type="expression" dxfId="1896" priority="2872">
      <formula>AND(AV609&gt;0,AV609&lt;0.5)</formula>
    </cfRule>
  </conditionalFormatting>
  <conditionalFormatting sqref="BG606 BG615:BG616">
    <cfRule type="expression" dxfId="1895" priority="2871">
      <formula>AND(BG606&gt;0,BG606&lt;0.5)</formula>
    </cfRule>
  </conditionalFormatting>
  <conditionalFormatting sqref="BG634 BG644 BG653:BG656 BG640 BG646 BG649">
    <cfRule type="expression" dxfId="1894" priority="2865">
      <formula>AND(BG634&gt;0,BG634&lt;0.5)</formula>
    </cfRule>
  </conditionalFormatting>
  <conditionalFormatting sqref="BG658:BG662">
    <cfRule type="expression" dxfId="1893" priority="2857">
      <formula>AND(BG658&gt;0,BG658&lt;0.5)</formula>
    </cfRule>
  </conditionalFormatting>
  <conditionalFormatting sqref="BG642:BG643">
    <cfRule type="expression" dxfId="1892" priority="2863">
      <formula>AND(BG642&gt;0,BG642&lt;0.5)</formula>
    </cfRule>
  </conditionalFormatting>
  <conditionalFormatting sqref="BG652">
    <cfRule type="expression" dxfId="1891" priority="2862">
      <formula>AND(BG652&gt;0,BG652&lt;0.5)</formula>
    </cfRule>
  </conditionalFormatting>
  <conditionalFormatting sqref="BG930">
    <cfRule type="expression" dxfId="1890" priority="2806">
      <formula>AND(BG930&gt;0,BG930&lt;0.5)</formula>
    </cfRule>
  </conditionalFormatting>
  <conditionalFormatting sqref="BG624:BG625">
    <cfRule type="expression" dxfId="1889" priority="2859">
      <formula>AND(BG624&gt;0,BG624&lt;0.5)</formula>
    </cfRule>
  </conditionalFormatting>
  <conditionalFormatting sqref="BG632:BG633">
    <cfRule type="expression" dxfId="1888" priority="2858">
      <formula>AND(BG632&gt;0,BG632&lt;0.5)</formula>
    </cfRule>
  </conditionalFormatting>
  <conditionalFormatting sqref="BG729">
    <cfRule type="expression" dxfId="1887" priority="2846">
      <formula>AND(BG729&gt;0,BG729&lt;0.5)</formula>
    </cfRule>
  </conditionalFormatting>
  <conditionalFormatting sqref="BG900">
    <cfRule type="expression" dxfId="1886" priority="2816">
      <formula>AND(BG900&gt;0,BG900&lt;0.5)</formula>
    </cfRule>
  </conditionalFormatting>
  <conditionalFormatting sqref="BG663">
    <cfRule type="expression" dxfId="1885" priority="2855">
      <formula>AND(BG663&gt;0,BG663&lt;0.5)</formula>
    </cfRule>
  </conditionalFormatting>
  <conditionalFormatting sqref="BG773:BG774">
    <cfRule type="expression" dxfId="1884" priority="2832">
      <formula>AND(BG773&gt;0,BG773&lt;0.5)</formula>
    </cfRule>
  </conditionalFormatting>
  <conditionalFormatting sqref="BG711:BG716 BG719:BG720 BG746:BG749 BG755:BG756 BG730:BG731 BG775:BG778 BG770 BG736:BG737 BG743 BG764 BG781:BG782">
    <cfRule type="expression" dxfId="1883" priority="2853">
      <formula>AND(BG711&gt;0,BG711&lt;0.5)</formula>
    </cfRule>
  </conditionalFormatting>
  <conditionalFormatting sqref="BG799 BG863 BG871 BG820:BG822 BG843 BG846:BG847 BG804 BG856:BG857 BG810 BG828">
    <cfRule type="expression" dxfId="1882" priority="2829">
      <formula>AND(BG799&gt;0,BG799&lt;0.5)</formula>
    </cfRule>
  </conditionalFormatting>
  <conditionalFormatting sqref="BG1173:BG1175">
    <cfRule type="expression" dxfId="1881" priority="2764">
      <formula>AND(BG1173&gt;0,BG1173&lt;0.5)</formula>
    </cfRule>
  </conditionalFormatting>
  <conditionalFormatting sqref="BG866:BG868">
    <cfRule type="expression" dxfId="1880" priority="2828">
      <formula>AND(BG866&gt;0,BG866&lt;0.5)</formula>
    </cfRule>
  </conditionalFormatting>
  <conditionalFormatting sqref="BG754">
    <cfRule type="expression" dxfId="1879" priority="2845">
      <formula>AND(BG754&gt;0,BG754&lt;0.5)</formula>
    </cfRule>
  </conditionalFormatting>
  <conditionalFormatting sqref="BG842">
    <cfRule type="expression" dxfId="1878" priority="2822">
      <formula>AND(BG842&gt;0,BG842&lt;0.5)</formula>
    </cfRule>
  </conditionalFormatting>
  <conditionalFormatting sqref="BG881:BG882">
    <cfRule type="expression" dxfId="1877" priority="2818">
      <formula>AND(BG881&gt;0,BG881&lt;0.5)</formula>
    </cfRule>
  </conditionalFormatting>
  <conditionalFormatting sqref="BF773:BF774">
    <cfRule type="expression" dxfId="1876" priority="2833">
      <formula>AND(BF773&gt;0,BF773&lt;0.5)</formula>
    </cfRule>
  </conditionalFormatting>
  <conditionalFormatting sqref="BF1187">
    <cfRule type="expression" dxfId="1875" priority="2680">
      <formula>AND(BF1187&gt;0,BF1187&lt;0.5)</formula>
    </cfRule>
  </conditionalFormatting>
  <conditionalFormatting sqref="BE775">
    <cfRule type="expression" dxfId="1874" priority="2831">
      <formula>AND(BE775&gt;0,BE775&lt;0.5)</formula>
    </cfRule>
  </conditionalFormatting>
  <conditionalFormatting sqref="BG910 BG913:BG914 BG916">
    <cfRule type="expression" dxfId="1873" priority="2814">
      <formula>AND(BG910&gt;0,BG910&lt;0.5)</formula>
    </cfRule>
  </conditionalFormatting>
  <conditionalFormatting sqref="BG1128">
    <cfRule type="expression" dxfId="1872" priority="2773">
      <formula>AND(BG1128&gt;0,BG1128&lt;0.5)</formula>
    </cfRule>
  </conditionalFormatting>
  <conditionalFormatting sqref="BG915">
    <cfRule type="expression" dxfId="1871" priority="2812">
      <formula>AND(BG915&gt;0,BG915&lt;0.5)</formula>
    </cfRule>
  </conditionalFormatting>
  <conditionalFormatting sqref="BG941:BG942 BG945 BG956:BG957 BG948:BG949 BG964:BG967">
    <cfRule type="expression" dxfId="1870" priority="2810">
      <formula>AND(BG941&gt;0,BG941&lt;0.5)</formula>
    </cfRule>
  </conditionalFormatting>
  <conditionalFormatting sqref="BG943:BG944">
    <cfRule type="expression" dxfId="1869" priority="2804">
      <formula>AND(BG943&gt;0,BG943&lt;0.5)</formula>
    </cfRule>
  </conditionalFormatting>
  <conditionalFormatting sqref="AX73">
    <cfRule type="expression" dxfId="1868" priority="2745">
      <formula>AND(AX73&gt;0,AX73&lt;0.5)</formula>
    </cfRule>
  </conditionalFormatting>
  <conditionalFormatting sqref="BG1030:BG1034">
    <cfRule type="expression" dxfId="1867" priority="2796">
      <formula>AND(BG1030&gt;0,BG1030&lt;0.5)</formula>
    </cfRule>
  </conditionalFormatting>
  <conditionalFormatting sqref="BG1079 BG1058 BG1060:BG1063 BG1066:BG1070">
    <cfRule type="expression" dxfId="1866" priority="2793">
      <formula>AND(BG1058&gt;0,BG1058&lt;0.5)</formula>
    </cfRule>
  </conditionalFormatting>
  <conditionalFormatting sqref="BG1082">
    <cfRule type="expression" dxfId="1865" priority="2792">
      <formula>AND(BG1082&gt;0,BG1082&lt;0.5)</formula>
    </cfRule>
  </conditionalFormatting>
  <conditionalFormatting sqref="BG1080:BG1081">
    <cfRule type="expression" dxfId="1864" priority="2791">
      <formula>AND(BG1080&gt;0,BG1080&lt;0.5)</formula>
    </cfRule>
  </conditionalFormatting>
  <conditionalFormatting sqref="BG1094 BG1107 BG1121:BG1122 BG1096:BG1097">
    <cfRule type="expression" dxfId="1863" priority="2785">
      <formula>AND(BG1094&gt;0,BG1094&lt;0.5)</formula>
    </cfRule>
  </conditionalFormatting>
  <conditionalFormatting sqref="BG1098">
    <cfRule type="expression" dxfId="1862" priority="2784">
      <formula>AND(BG1098&gt;0,BG1098&lt;0.5)</formula>
    </cfRule>
  </conditionalFormatting>
  <conditionalFormatting sqref="BG1105:BG1106">
    <cfRule type="expression" dxfId="1861" priority="2783">
      <formula>AND(BG1105&gt;0,BG1105&lt;0.5)</formula>
    </cfRule>
  </conditionalFormatting>
  <conditionalFormatting sqref="BG1138">
    <cfRule type="expression" dxfId="1860" priority="2772">
      <formula>AND(BG1138&gt;0,BG1138&lt;0.5)</formula>
    </cfRule>
  </conditionalFormatting>
  <conditionalFormatting sqref="BG1148">
    <cfRule type="expression" dxfId="1859" priority="2765">
      <formula>AND(BG1148&gt;0,BG1148&lt;0.5)</formula>
    </cfRule>
  </conditionalFormatting>
  <conditionalFormatting sqref="BG1129:BG1134 BG1126">
    <cfRule type="expression" dxfId="1858" priority="2774">
      <formula>AND(BG1126&gt;0,BG1126&lt;0.5)</formula>
    </cfRule>
  </conditionalFormatting>
  <conditionalFormatting sqref="BG1143">
    <cfRule type="expression" dxfId="1857" priority="2769">
      <formula>AND(BG1143&gt;0,BG1143&lt;0.5)</formula>
    </cfRule>
  </conditionalFormatting>
  <conditionalFormatting sqref="BG1207">
    <cfRule type="expression" dxfId="1856" priority="2759">
      <formula>AND(BG1207&gt;0,BG1207&lt;0.5)</formula>
    </cfRule>
  </conditionalFormatting>
  <conditionalFormatting sqref="BG1179:BG1180">
    <cfRule type="expression" dxfId="1855" priority="2763">
      <formula>AND(BG1179&gt;0,BG1179&lt;0.5)</formula>
    </cfRule>
  </conditionalFormatting>
  <conditionalFormatting sqref="BG1186">
    <cfRule type="expression" dxfId="1854" priority="2762">
      <formula>AND(BG1186&gt;0,BG1186&lt;0.5)</formula>
    </cfRule>
  </conditionalFormatting>
  <conditionalFormatting sqref="BG1226">
    <cfRule type="expression" dxfId="1853" priority="2754">
      <formula>AND(BG1226&gt;0,BG1226&lt;0.5)</formula>
    </cfRule>
  </conditionalFormatting>
  <conditionalFormatting sqref="BG1227:BG1228">
    <cfRule type="expression" dxfId="1852" priority="2756">
      <formula>AND(BG1227&gt;0,BG1227&lt;0.5)</formula>
    </cfRule>
  </conditionalFormatting>
  <conditionalFormatting sqref="BG1240">
    <cfRule type="expression" dxfId="1851" priority="2750">
      <formula>AND(BG1240&gt;0,BG1240&lt;0.5)</formula>
    </cfRule>
  </conditionalFormatting>
  <conditionalFormatting sqref="BG1008">
    <cfRule type="expression" dxfId="1850" priority="2684">
      <formula>AND(BG1008&gt;0,BG1008&lt;0.5)</formula>
    </cfRule>
  </conditionalFormatting>
  <conditionalFormatting sqref="S612:AA612">
    <cfRule type="expression" dxfId="1849" priority="2748">
      <formula>AND(S612&gt;0,S612&lt;0.5)</formula>
    </cfRule>
  </conditionalFormatting>
  <conditionalFormatting sqref="BB587">
    <cfRule type="expression" dxfId="1848" priority="2743">
      <formula>AND(BB587&gt;0,BB587&lt;0.5)</formula>
    </cfRule>
  </conditionalFormatting>
  <conditionalFormatting sqref="AK305:AK306">
    <cfRule type="expression" dxfId="1847" priority="2730">
      <formula>AND(AK305&gt;0,AK305&lt;0.5)</formula>
    </cfRule>
  </conditionalFormatting>
  <conditionalFormatting sqref="AN805">
    <cfRule type="expression" dxfId="1846" priority="2740">
      <formula>AND(AN805&gt;0,AN805&lt;0.5)</formula>
    </cfRule>
  </conditionalFormatting>
  <conditionalFormatting sqref="BF484">
    <cfRule type="expression" dxfId="1845" priority="2739">
      <formula>AND(BF484&gt;0,BF484&lt;0.5)</formula>
    </cfRule>
  </conditionalFormatting>
  <conditionalFormatting sqref="AZ135">
    <cfRule type="expression" dxfId="1844" priority="2662">
      <formula>AND(AZ135&gt;0,AZ135&lt;0.5)</formula>
    </cfRule>
  </conditionalFormatting>
  <conditionalFormatting sqref="AH570">
    <cfRule type="expression" dxfId="1843" priority="2723">
      <formula>AND(AH570&gt;0,AH570&lt;0.5)</formula>
    </cfRule>
  </conditionalFormatting>
  <conditionalFormatting sqref="AJ181:AM181">
    <cfRule type="expression" dxfId="1842" priority="2722">
      <formula>AND(AJ181&gt;0,AJ181&lt;0.5)</formula>
    </cfRule>
  </conditionalFormatting>
  <conditionalFormatting sqref="AL293:AN294">
    <cfRule type="expression" dxfId="1841" priority="2726">
      <formula>AND(AL293&gt;0,AL293&lt;0.5)</formula>
    </cfRule>
  </conditionalFormatting>
  <conditionalFormatting sqref="AO293:AO294">
    <cfRule type="expression" dxfId="1840" priority="2729">
      <formula>AND(AO293&gt;0,AO293&lt;0.5)</formula>
    </cfRule>
  </conditionalFormatting>
  <conditionalFormatting sqref="AD520">
    <cfRule type="expression" dxfId="1839" priority="2719">
      <formula>AND(AD520&gt;0,AD520&lt;0.5)</formula>
    </cfRule>
  </conditionalFormatting>
  <conditionalFormatting sqref="AJ293:AK294">
    <cfRule type="expression" dxfId="1838" priority="2718">
      <formula>AND(AJ293&gt;0,AJ293&lt;0.5)</formula>
    </cfRule>
  </conditionalFormatting>
  <conditionalFormatting sqref="AP293:AR294">
    <cfRule type="expression" dxfId="1837" priority="2717">
      <formula>AND(AP293&gt;0,AP293&lt;0.5)</formula>
    </cfRule>
  </conditionalFormatting>
  <conditionalFormatting sqref="AL305:AR306">
    <cfRule type="expression" dxfId="1836" priority="2716">
      <formula>AND(AL305&gt;0,AL305&lt;0.5)</formula>
    </cfRule>
  </conditionalFormatting>
  <conditionalFormatting sqref="O327:AQ328">
    <cfRule type="expression" dxfId="1835" priority="2715">
      <formula>AND(O327&gt;0,O327&lt;0.5)</formula>
    </cfRule>
  </conditionalFormatting>
  <conditionalFormatting sqref="N492:AH492">
    <cfRule type="expression" dxfId="1834" priority="2714">
      <formula>AND(N492&gt;0,N492&lt;0.5)</formula>
    </cfRule>
  </conditionalFormatting>
  <conditionalFormatting sqref="AK492:BG492">
    <cfRule type="expression" dxfId="1833" priority="2713">
      <formula>AND(AK492&gt;0,AK492&lt;0.5)</formula>
    </cfRule>
  </conditionalFormatting>
  <conditionalFormatting sqref="AI492:AJ492">
    <cfRule type="expression" dxfId="1832" priority="2711">
      <formula>AND(AI492&gt;0,AI492&lt;0.5)</formula>
    </cfRule>
  </conditionalFormatting>
  <conditionalFormatting sqref="AI520:BG520">
    <cfRule type="expression" dxfId="1831" priority="2710">
      <formula>AND(AI520&gt;0,AI520&lt;0.5)</formula>
    </cfRule>
  </conditionalFormatting>
  <conditionalFormatting sqref="AE520:AG520">
    <cfRule type="expression" dxfId="1830" priority="2709">
      <formula>AND(AE520&gt;0,AE520&lt;0.5)</formula>
    </cfRule>
  </conditionalFormatting>
  <conditionalFormatting sqref="O538:AE540">
    <cfRule type="expression" dxfId="1829" priority="2708">
      <formula>AND(O538&gt;0,O538&lt;0.5)</formula>
    </cfRule>
  </conditionalFormatting>
  <conditionalFormatting sqref="AI538:BG539 AI540:BN540">
    <cfRule type="expression" dxfId="1828" priority="2707">
      <formula>AND(AI538&gt;0,AI538&lt;0.5)</formula>
    </cfRule>
  </conditionalFormatting>
  <conditionalFormatting sqref="AH569:AI569">
    <cfRule type="expression" dxfId="1827" priority="2706">
      <formula>AND(AH569&gt;0,AH569&lt;0.5)</formula>
    </cfRule>
  </conditionalFormatting>
  <conditionalFormatting sqref="AI570:AQ570">
    <cfRule type="expression" dxfId="1826" priority="2705">
      <formula>AND(AI570&gt;0,AI570&lt;0.5)</formula>
    </cfRule>
  </conditionalFormatting>
  <conditionalFormatting sqref="N659:AC660">
    <cfRule type="expression" dxfId="1825" priority="2704">
      <formula>AND(N659&gt;0,N659&lt;0.5)</formula>
    </cfRule>
  </conditionalFormatting>
  <conditionalFormatting sqref="AM675:BG675">
    <cfRule type="expression" dxfId="1824" priority="2703">
      <formula>AND(AM675&gt;0,AM675&lt;0.5)</formula>
    </cfRule>
  </conditionalFormatting>
  <conditionalFormatting sqref="O800:AA802">
    <cfRule type="expression" dxfId="1823" priority="2701">
      <formula>AND(O800&gt;0,O800&lt;0.5)</formula>
    </cfRule>
  </conditionalFormatting>
  <conditionalFormatting sqref="O844:AE845">
    <cfRule type="expression" dxfId="1822" priority="2700">
      <formula>AND(O844&gt;0,O844&lt;0.5)</formula>
    </cfRule>
  </conditionalFormatting>
  <conditionalFormatting sqref="O872:AD873">
    <cfRule type="expression" dxfId="1821" priority="2698">
      <formula>AND(O872&gt;0,O872&lt;0.5)</formula>
    </cfRule>
  </conditionalFormatting>
  <conditionalFormatting sqref="O985:AD986">
    <cfRule type="expression" dxfId="1820" priority="2696">
      <formula>AND(O985&gt;0,O985&lt;0.5)</formula>
    </cfRule>
  </conditionalFormatting>
  <conditionalFormatting sqref="BB99:BG99">
    <cfRule type="expression" dxfId="1819" priority="2532">
      <formula>AND(BB99&gt;0,BB99&lt;0.5)</formula>
    </cfRule>
  </conditionalFormatting>
  <conditionalFormatting sqref="AE985:AJ986">
    <cfRule type="expression" dxfId="1818" priority="2693">
      <formula>AND(AE985&gt;0,AE985&lt;0.5)</formula>
    </cfRule>
  </conditionalFormatting>
  <conditionalFormatting sqref="O1222:AD1223">
    <cfRule type="expression" dxfId="1817" priority="2691">
      <formula>AND(O1222&gt;0,O1222&lt;0.5)</formula>
    </cfRule>
  </conditionalFormatting>
  <conditionalFormatting sqref="BG1221">
    <cfRule type="expression" dxfId="1816" priority="2690">
      <formula>AND(BG1221&gt;0,BG1221&lt;0.5)</formula>
    </cfRule>
  </conditionalFormatting>
  <conditionalFormatting sqref="N563:AQ563">
    <cfRule type="expression" dxfId="1815" priority="2689">
      <formula>AND(N563&gt;0,N563&lt;0.5)</formula>
    </cfRule>
  </conditionalFormatting>
  <conditionalFormatting sqref="AC570:AG570">
    <cfRule type="expression" dxfId="1814" priority="2688">
      <formula>AND(AC570&gt;0,AC570&lt;0.5)</formula>
    </cfRule>
  </conditionalFormatting>
  <conditionalFormatting sqref="O1094:AQ1094">
    <cfRule type="expression" dxfId="1813" priority="2687">
      <formula>AND(O1094&gt;0,O1094&lt;0.5)</formula>
    </cfRule>
  </conditionalFormatting>
  <conditionalFormatting sqref="O1234:AQ1235">
    <cfRule type="expression" dxfId="1812" priority="2686">
      <formula>AND(O1234&gt;0,O1234&lt;0.5)</formula>
    </cfRule>
  </conditionalFormatting>
  <conditionalFormatting sqref="BG1037">
    <cfRule type="expression" dxfId="1811" priority="2683">
      <formula>AND(BG1037&gt;0,BG1037&lt;0.5)</formula>
    </cfRule>
  </conditionalFormatting>
  <conditionalFormatting sqref="D198:M198">
    <cfRule type="expression" dxfId="1810" priority="2641">
      <formula>AND(D198&gt;0,D198&lt;0.5)</formula>
    </cfRule>
  </conditionalFormatting>
  <conditionalFormatting sqref="BG1233">
    <cfRule type="expression" dxfId="1809" priority="2681">
      <formula>AND(BG1233&gt;0,BG1233&lt;0.5)</formula>
    </cfRule>
  </conditionalFormatting>
  <conditionalFormatting sqref="N941:AQ942">
    <cfRule type="expression" dxfId="1808" priority="2677">
      <formula>AND(N941&gt;0,N941&lt;0.5)</formula>
    </cfRule>
  </conditionalFormatting>
  <conditionalFormatting sqref="N305:AJ306">
    <cfRule type="expression" dxfId="1807" priority="2674">
      <formula>AND(N305&gt;0,N305&lt;0.5)</formula>
    </cfRule>
  </conditionalFormatting>
  <conditionalFormatting sqref="O570:AB570">
    <cfRule type="expression" dxfId="1806" priority="2673">
      <formula>AND(O570&gt;0,O570&lt;0.5)</formula>
    </cfRule>
  </conditionalFormatting>
  <conditionalFormatting sqref="D101:M101">
    <cfRule type="expression" dxfId="1805" priority="2656">
      <formula>AND(D101&gt;0,D101&lt;0.5)</formula>
    </cfRule>
  </conditionalFormatting>
  <conditionalFormatting sqref="BE774">
    <cfRule type="expression" dxfId="1804" priority="2669">
      <formula>AND(BE774&gt;0,BE774&lt;0.5)</formula>
    </cfRule>
  </conditionalFormatting>
  <conditionalFormatting sqref="BG1084:BG1086">
    <cfRule type="expression" dxfId="1803" priority="2668">
      <formula>AND(BG1084&gt;0,BG1084&lt;0.5)</formula>
    </cfRule>
  </conditionalFormatting>
  <conditionalFormatting sqref="N346:W347">
    <cfRule type="expression" dxfId="1802" priority="2594">
      <formula>AND(N346&gt;0,N346&lt;0.5)</formula>
    </cfRule>
  </conditionalFormatting>
  <conditionalFormatting sqref="D234:M234">
    <cfRule type="expression" dxfId="1801" priority="2655">
      <formula>AND(D234&gt;0,D234&lt;0.5)</formula>
    </cfRule>
  </conditionalFormatting>
  <conditionalFormatting sqref="BA473:BG473">
    <cfRule type="expression" dxfId="1800" priority="2663">
      <formula>AND(BA473&gt;0,BA473&lt;0.5)</formula>
    </cfRule>
  </conditionalFormatting>
  <conditionalFormatting sqref="D913:M916 D1000:M1005 D136:M137 D902:M905 D1115:M1119 D1186:M1186 D75:M75 D730:M731 D559:M559 D726:M728 D1028:M1035 D831:M841 D874:M875 J556:L557 D1191:M1192 D917:E918 D1203:M1203 D1194:M1194 D911:F912 D943:M949 D144:M149 D138:J140 D142:J143 D141:I141 D951:M953">
    <cfRule type="expression" dxfId="1799" priority="2659">
      <formula>AND(D75&gt;0,D75&lt;0.5)</formula>
    </cfRule>
  </conditionalFormatting>
  <conditionalFormatting sqref="D237:M237">
    <cfRule type="expression" dxfId="1798" priority="2654">
      <formula>AND(D237&gt;0,D237&lt;0.5)</formula>
    </cfRule>
  </conditionalFormatting>
  <conditionalFormatting sqref="D305:M306">
    <cfRule type="expression" dxfId="1797" priority="2626">
      <formula>AND(D305&gt;0,D305&lt;0.5)</formula>
    </cfRule>
  </conditionalFormatting>
  <conditionalFormatting sqref="D68:M68 D102:M105 D94:M100 D189:M192 D550:M550 D88:M92 D729:M729 D773:M776 D842:M847 D1037:M1042 D1088:M1088 D1204:M1207 D70:M71 J311:M311 D783:K784 D785:L789 L468:L469 D404:M404 D403 D352:M361 D351 F351:M351 D564:M567 D710:M711 D304:M304 D344:E344 D1121:M1122 D164:M167 D345:H345 D346:M349 D107 D399 D828:M828 D1120 D569:M572 D568 D1113:D1114 D702:I702 D1182:D1185 D1126:M1134 D799:M804 D820:M822 D819 D871:M873 D870 D1136:M1138 D778:M782 D777:G777 I777:M777 D1036 D826:J827 D350:E350 D233 D241:M241 D415:M419 D413:L414 D1233:M1238 D1232:I1232 D714:M716 D712:H713 J712:K713 D574:M574 D196:M197 D195:E195 H195:M195 D551 D467:H469 J467:K467 D1212 D532:E532 H532:J532 D531:M531 D529:K530 M529:M530 L532:M532 D552:H553 K552 K553:L553 D812:L813 D562 D194:M194 D193 D880 D169:M174 D271 D1047:M1059 D1064 D380:M384 D379 D830:M830 D829 D1213:H1213 D405:D406 I1065 D159:M161 E709:M709 D718:M720 E717:M717 D810:M810 D984:M989 E983:M983 D1063:M1063 D1060:K1062 D1094:M1094 D1135:F1135 D1214:M1215 D500 D209:D210 D811 D1093 D1095 D82:M82 D188:J188 D83:F83 J313:M315 D378:M378 D412:M412 D499:M499 D490:M491 D546:M548 D555 D598:M604 D704:I704 D703:H703 D1078:BN1078">
    <cfRule type="expression" dxfId="1796" priority="2658">
      <formula>AND(D68&gt;0,D68&lt;0.5)</formula>
    </cfRule>
  </conditionalFormatting>
  <conditionalFormatting sqref="D243:M244">
    <cfRule type="expression" dxfId="1795" priority="2653">
      <formula>AND(D243&gt;0,D243&lt;0.5)</formula>
    </cfRule>
  </conditionalFormatting>
  <conditionalFormatting sqref="D235:M236">
    <cfRule type="expression" dxfId="1794" priority="2650">
      <formula>AND(D235&gt;0,D235&lt;0.5)</formula>
    </cfRule>
  </conditionalFormatting>
  <conditionalFormatting sqref="D477:M478">
    <cfRule type="expression" dxfId="1793" priority="2649">
      <formula>AND(D477&gt;0,D477&lt;0.5)</formula>
    </cfRule>
  </conditionalFormatting>
  <conditionalFormatting sqref="D208:M208">
    <cfRule type="expression" dxfId="1792" priority="2648">
      <formula>AND(D208&gt;0,D208&lt;0.5)</formula>
    </cfRule>
  </conditionalFormatting>
  <conditionalFormatting sqref="D893:M893">
    <cfRule type="expression" dxfId="1791" priority="2647">
      <formula>AND(D893&gt;0,D893&lt;0.5)</formula>
    </cfRule>
  </conditionalFormatting>
  <conditionalFormatting sqref="D93:M93">
    <cfRule type="expression" dxfId="1790" priority="2645">
      <formula>AND(D93&gt;0,D93&lt;0.5)</formula>
    </cfRule>
  </conditionalFormatting>
  <conditionalFormatting sqref="D162:M163">
    <cfRule type="expression" dxfId="1789" priority="2643">
      <formula>AND(D162&gt;0,D162&lt;0.5)</formula>
    </cfRule>
  </conditionalFormatting>
  <conditionalFormatting sqref="D910:M910">
    <cfRule type="expression" dxfId="1788" priority="2646">
      <formula>AND(D910&gt;0,D910&lt;0.5)</formula>
    </cfRule>
  </conditionalFormatting>
  <conditionalFormatting sqref="D150:M151">
    <cfRule type="expression" dxfId="1787" priority="2644">
      <formula>AND(D150&gt;0,D150&lt;0.5)</formula>
    </cfRule>
  </conditionalFormatting>
  <conditionalFormatting sqref="D362:M362">
    <cfRule type="expression" dxfId="1786" priority="2640">
      <formula>AND(D362&gt;0,D362&lt;0.5)</formula>
    </cfRule>
  </conditionalFormatting>
  <conditionalFormatting sqref="D205:M205">
    <cfRule type="expression" dxfId="1785" priority="2639">
      <formula>AND(D205&gt;0,D205&lt;0.5)</formula>
    </cfRule>
  </conditionalFormatting>
  <conditionalFormatting sqref="D385:M385">
    <cfRule type="expression" dxfId="1784" priority="2638">
      <formula>AND(D385&gt;0,D385&lt;0.5)</formula>
    </cfRule>
  </conditionalFormatting>
  <conditionalFormatting sqref="D549:M549">
    <cfRule type="expression" dxfId="1783" priority="2637">
      <formula>AND(D549&gt;0,D549&lt;0.5)</formula>
    </cfRule>
  </conditionalFormatting>
  <conditionalFormatting sqref="D907:M907">
    <cfRule type="expression" dxfId="1782" priority="2635">
      <formula>AND(D907&gt;0,D907&lt;0.5)</formula>
    </cfRule>
  </conditionalFormatting>
  <conditionalFormatting sqref="D890:M890">
    <cfRule type="expression" dxfId="1781" priority="2636">
      <formula>AND(D890&gt;0,D890&lt;0.5)</formula>
    </cfRule>
  </conditionalFormatting>
  <conditionalFormatting sqref="D1140:M1141">
    <cfRule type="expression" dxfId="1780" priority="2634">
      <formula>AND(D1140&gt;0,D1140&lt;0.5)</formula>
    </cfRule>
  </conditionalFormatting>
  <conditionalFormatting sqref="D492:M492">
    <cfRule type="expression" dxfId="1779" priority="2632">
      <formula>AND(D492&gt;0,D492&lt;0.5)</formula>
    </cfRule>
  </conditionalFormatting>
  <conditionalFormatting sqref="D659:M660">
    <cfRule type="expression" dxfId="1778" priority="2631">
      <formula>AND(D659&gt;0,D659&lt;0.5)</formula>
    </cfRule>
  </conditionalFormatting>
  <conditionalFormatting sqref="D563:M563">
    <cfRule type="expression" dxfId="1777" priority="2629">
      <formula>AND(D563&gt;0,D563&lt;0.5)</formula>
    </cfRule>
  </conditionalFormatting>
  <conditionalFormatting sqref="D941:M942">
    <cfRule type="expression" dxfId="1776" priority="2628">
      <formula>AND(D941&gt;0,D941&lt;0.5)</formula>
    </cfRule>
  </conditionalFormatting>
  <conditionalFormatting sqref="Z311:BH311 Z313:BH313 Z314:AN315 AV314:AW315 AZ314:BH315">
    <cfRule type="expression" dxfId="1775" priority="2624">
      <formula>AND(Z311&gt;0,Z311&lt;0.5)</formula>
    </cfRule>
  </conditionalFormatting>
  <conditionalFormatting sqref="L783:AK784">
    <cfRule type="expression" dxfId="1774" priority="2623">
      <formula>AND(L783&gt;0,L783&lt;0.5)</formula>
    </cfRule>
  </conditionalFormatting>
  <conditionalFormatting sqref="M934">
    <cfRule type="expression" dxfId="1773" priority="2621">
      <formula>AND(M934&gt;0,M934&lt;0.5)</formula>
    </cfRule>
  </conditionalFormatting>
  <conditionalFormatting sqref="M786:AJ789 M785:AG785 AI785:AJ785">
    <cfRule type="expression" dxfId="1772" priority="2622">
      <formula>AND(M785&gt;0,M785&lt;0.5)</formula>
    </cfRule>
  </conditionalFormatting>
  <conditionalFormatting sqref="J400:L400">
    <cfRule type="expression" dxfId="1771" priority="2620">
      <formula>AND(J400&gt;0,J400&lt;0.5)</formula>
    </cfRule>
  </conditionalFormatting>
  <conditionalFormatting sqref="O468:O469">
    <cfRule type="expression" dxfId="1770" priority="2619">
      <formula>AND(O468&gt;0,O468&lt;0.5)</formula>
    </cfRule>
  </conditionalFormatting>
  <conditionalFormatting sqref="P468:P469">
    <cfRule type="expression" dxfId="1769" priority="2618">
      <formula>AND(P468&gt;0,P468&lt;0.5)</formula>
    </cfRule>
  </conditionalFormatting>
  <conditionalFormatting sqref="Q468:Q469">
    <cfRule type="expression" dxfId="1768" priority="2617">
      <formula>AND(Q468&gt;0,Q468&lt;0.5)</formula>
    </cfRule>
  </conditionalFormatting>
  <conditionalFormatting sqref="Q132:BF132 Q130 Q129:BF129 Q131:BH131">
    <cfRule type="expression" dxfId="1767" priority="2612">
      <formula>AND(Q129&gt;0,Q129&lt;0.5)</formula>
    </cfRule>
  </conditionalFormatting>
  <conditionalFormatting sqref="M468:M469">
    <cfRule type="expression" dxfId="1766" priority="2615">
      <formula>AND(M468&gt;0,M468&lt;0.5)</formula>
    </cfRule>
  </conditionalFormatting>
  <conditionalFormatting sqref="K468:K469">
    <cfRule type="expression" dxfId="1765" priority="2614">
      <formula>AND(K468&gt;0,K468&lt;0.5)</formula>
    </cfRule>
  </conditionalFormatting>
  <conditionalFormatting sqref="V145:V147">
    <cfRule type="expression" dxfId="1764" priority="2613">
      <formula>AND(V145&gt;0,V145&lt;0.5)</formula>
    </cfRule>
  </conditionalFormatting>
  <conditionalFormatting sqref="M553">
    <cfRule type="expression" dxfId="1763" priority="2611">
      <formula>AND(M553&gt;0,M553&lt;0.5)</formula>
    </cfRule>
  </conditionalFormatting>
  <conditionalFormatting sqref="N553:T553">
    <cfRule type="expression" dxfId="1762" priority="2610">
      <formula>AND(N553&gt;0,N553&lt;0.5)</formula>
    </cfRule>
  </conditionalFormatting>
  <conditionalFormatting sqref="E403:N403">
    <cfRule type="expression" dxfId="1761" priority="2608">
      <formula>AND(E403&gt;0,E403&lt;0.5)</formula>
    </cfRule>
  </conditionalFormatting>
  <conditionalFormatting sqref="D402:I402 K402:M402">
    <cfRule type="expression" dxfId="1760" priority="2607">
      <formula>AND(D402&gt;0,D402&lt;0.5)</formula>
    </cfRule>
  </conditionalFormatting>
  <conditionalFormatting sqref="P125:BF125 P120:AH124 AK120:AK124">
    <cfRule type="expression" dxfId="1759" priority="2606">
      <formula>AND(P120&gt;0,P120&lt;0.5)</formula>
    </cfRule>
  </conditionalFormatting>
  <conditionalFormatting sqref="E351">
    <cfRule type="expression" dxfId="1758" priority="2602">
      <formula>AND(E351&gt;0,E351&lt;0.5)</formula>
    </cfRule>
  </conditionalFormatting>
  <conditionalFormatting sqref="T1123:U1123">
    <cfRule type="expression" dxfId="1757" priority="2601">
      <formula>AND(T1123&gt;0,T1123&lt;0.5)</formula>
    </cfRule>
  </conditionalFormatting>
  <conditionalFormatting sqref="D400:G401">
    <cfRule type="expression" dxfId="1756" priority="2600">
      <formula>AND(D400&gt;0,D400&lt;0.5)</formula>
    </cfRule>
  </conditionalFormatting>
  <conditionalFormatting sqref="BH429:BH430">
    <cfRule type="expression" dxfId="1755" priority="2446">
      <formula>AND(BH429&gt;0,BH429&lt;0.5)</formula>
    </cfRule>
  </conditionalFormatting>
  <conditionalFormatting sqref="F344:BG344">
    <cfRule type="expression" dxfId="1754" priority="2596">
      <formula>AND(F344&gt;0,F344&lt;0.5)</formula>
    </cfRule>
  </conditionalFormatting>
  <conditionalFormatting sqref="I345:BG345">
    <cfRule type="expression" dxfId="1753" priority="2595">
      <formula>AND(I345&gt;0,I345&lt;0.5)</formula>
    </cfRule>
  </conditionalFormatting>
  <conditionalFormatting sqref="N351:BG351">
    <cfRule type="expression" dxfId="1752" priority="2593">
      <formula>AND(N351&gt;0,N351&lt;0.5)</formula>
    </cfRule>
  </conditionalFormatting>
  <conditionalFormatting sqref="I470">
    <cfRule type="expression" dxfId="1751" priority="2591">
      <formula>AND(I470&gt;0,I470&lt;0.5)</formula>
    </cfRule>
  </conditionalFormatting>
  <conditionalFormatting sqref="T635:T639">
    <cfRule type="expression" dxfId="1750" priority="2589">
      <formula>AND(T635&gt;0,T635&lt;0.5)</formula>
    </cfRule>
  </conditionalFormatting>
  <conditionalFormatting sqref="J402">
    <cfRule type="expression" dxfId="1749" priority="2588">
      <formula>AND(J402&gt;0,J402&lt;0.5)</formula>
    </cfRule>
  </conditionalFormatting>
  <conditionalFormatting sqref="I556:I557">
    <cfRule type="expression" dxfId="1748" priority="2587">
      <formula>AND(I556&gt;0,I556&lt;0.5)</formula>
    </cfRule>
  </conditionalFormatting>
  <conditionalFormatting sqref="BH401">
    <cfRule type="expression" dxfId="1747" priority="2581">
      <formula>AND(BH401&gt;0,BH401&lt;0.5)</formula>
    </cfRule>
  </conditionalFormatting>
  <conditionalFormatting sqref="E399:BG399">
    <cfRule type="expression" dxfId="1746" priority="2585">
      <formula>AND(E399&gt;0,E399&lt;0.5)</formula>
    </cfRule>
  </conditionalFormatting>
  <conditionalFormatting sqref="H400:I400">
    <cfRule type="expression" dxfId="1745" priority="2584">
      <formula>AND(H400&gt;0,H400&lt;0.5)</formula>
    </cfRule>
  </conditionalFormatting>
  <conditionalFormatting sqref="AK575:AK576">
    <cfRule type="expression" dxfId="1744" priority="2580">
      <formula>AND(AK575&gt;0,AK575&lt;0.5)</formula>
    </cfRule>
  </conditionalFormatting>
  <conditionalFormatting sqref="H401:AA401">
    <cfRule type="expression" dxfId="1743" priority="2583">
      <formula>AND(H401&gt;0,H401&lt;0.5)</formula>
    </cfRule>
  </conditionalFormatting>
  <conditionalFormatting sqref="M400:BH400">
    <cfRule type="expression" dxfId="1742" priority="2582">
      <formula>AND(M400&gt;0,M400&lt;0.5)</formula>
    </cfRule>
  </conditionalFormatting>
  <conditionalFormatting sqref="K826:K827">
    <cfRule type="expression" dxfId="1741" priority="2579">
      <formula>AND(K826&gt;0,K826&lt;0.5)</formula>
    </cfRule>
  </conditionalFormatting>
  <conditionalFormatting sqref="BG110">
    <cfRule type="expression" dxfId="1740" priority="2574">
      <formula>AND(BG110&gt;0,BG110&lt;0.5)</formula>
    </cfRule>
  </conditionalFormatting>
  <conditionalFormatting sqref="D108:AS109">
    <cfRule type="expression" dxfId="1739" priority="2578">
      <formula>AND(D108&gt;0,D108&lt;0.5)</formula>
    </cfRule>
  </conditionalFormatting>
  <conditionalFormatting sqref="AT108">
    <cfRule type="expression" dxfId="1738" priority="2577">
      <formula>AND(AT108&gt;0,AT108&lt;0.5)</formula>
    </cfRule>
  </conditionalFormatting>
  <conditionalFormatting sqref="AV108:BH109">
    <cfRule type="expression" dxfId="1737" priority="2575">
      <formula>AND(AV108&gt;0,AV108&lt;0.5)</formula>
    </cfRule>
  </conditionalFormatting>
  <conditionalFormatting sqref="BG217">
    <cfRule type="expression" dxfId="1736" priority="2497">
      <formula>AND(BG217&gt;0,BG217&lt;0.5)</formula>
    </cfRule>
  </conditionalFormatting>
  <conditionalFormatting sqref="BH220">
    <cfRule type="expression" dxfId="1735" priority="2496">
      <formula>AND(BH220&gt;0,BH220&lt;0.5)</formula>
    </cfRule>
  </conditionalFormatting>
  <conditionalFormatting sqref="BH218:BH219">
    <cfRule type="expression" dxfId="1734" priority="2494">
      <formula>AND(BH218&gt;0,BH218&lt;0.5)</formula>
    </cfRule>
  </conditionalFormatting>
  <conditionalFormatting sqref="Z241:AC241 AJ241:BG241">
    <cfRule type="expression" dxfId="1733" priority="2493">
      <formula>AND(Z241&gt;0,Z241&lt;0.5)</formula>
    </cfRule>
  </conditionalFormatting>
  <conditionalFormatting sqref="BH227">
    <cfRule type="expression" dxfId="1732" priority="2491">
      <formula>AND(BH227&gt;0,BH227&lt;0.5)</formula>
    </cfRule>
  </conditionalFormatting>
  <conditionalFormatting sqref="BH247">
    <cfRule type="expression" dxfId="1731" priority="2489">
      <formula>AND(BH247&gt;0,BH247&lt;0.5)</formula>
    </cfRule>
  </conditionalFormatting>
  <conditionalFormatting sqref="BH245">
    <cfRule type="expression" dxfId="1730" priority="2488">
      <formula>AND(BH245&gt;0,BH245&lt;0.5)</formula>
    </cfRule>
  </conditionalFormatting>
  <conditionalFormatting sqref="BH246">
    <cfRule type="expression" dxfId="1729" priority="2487">
      <formula>AND(BH246&gt;0,BH246&lt;0.5)</formula>
    </cfRule>
  </conditionalFormatting>
  <conditionalFormatting sqref="BH278:BH280">
    <cfRule type="expression" dxfId="1728" priority="2484">
      <formula>AND(BH278&gt;0,BH278&lt;0.5)</formula>
    </cfRule>
  </conditionalFormatting>
  <conditionalFormatting sqref="BH288">
    <cfRule type="expression" dxfId="1727" priority="2483">
      <formula>AND(BH288&gt;0,BH288&lt;0.5)</formula>
    </cfRule>
  </conditionalFormatting>
  <conditionalFormatting sqref="BH289:BH290">
    <cfRule type="expression" dxfId="1726" priority="2482">
      <formula>AND(BH289&gt;0,BH289&lt;0.5)</formula>
    </cfRule>
  </conditionalFormatting>
  <conditionalFormatting sqref="AG309">
    <cfRule type="expression" dxfId="1725" priority="2480">
      <formula>AND(AG309&gt;0,AG309&lt;0.5)</formula>
    </cfRule>
  </conditionalFormatting>
  <conditionalFormatting sqref="F313:I315 G311:I311">
    <cfRule type="expression" dxfId="1724" priority="2477">
      <formula>AND(F311&gt;0,F311&lt;0.5)</formula>
    </cfRule>
  </conditionalFormatting>
  <conditionalFormatting sqref="BH310">
    <cfRule type="expression" dxfId="1723" priority="2476">
      <formula>AND(BH310&gt;0,BH310&lt;0.5)</formula>
    </cfRule>
  </conditionalFormatting>
  <conditionalFormatting sqref="AI170:AI171">
    <cfRule type="expression" dxfId="1722" priority="2551">
      <formula>AND(AI170&gt;0,AI170&lt;0.5)</formula>
    </cfRule>
  </conditionalFormatting>
  <conditionalFormatting sqref="AK170:AK171">
    <cfRule type="expression" dxfId="1721" priority="2550">
      <formula>AND(AK170&gt;0,AK170&lt;0.5)</formula>
    </cfRule>
  </conditionalFormatting>
  <conditionalFormatting sqref="BH161">
    <cfRule type="expression" dxfId="1720" priority="2522">
      <formula>AND(BH161&gt;0,BH161&lt;0.5)</formula>
    </cfRule>
  </conditionalFormatting>
  <conditionalFormatting sqref="BH111">
    <cfRule type="expression" dxfId="1719" priority="2543">
      <formula>AND(BH111&gt;0,BH111&lt;0.5)</formula>
    </cfRule>
  </conditionalFormatting>
  <conditionalFormatting sqref="E568:BG568">
    <cfRule type="expression" dxfId="1718" priority="2542">
      <formula>AND(E568&gt;0,E568&lt;0.5)</formula>
    </cfRule>
  </conditionalFormatting>
  <conditionalFormatting sqref="E691:BB691">
    <cfRule type="expression" dxfId="1717" priority="2545">
      <formula>AND(E691&gt;0,E691&lt;0.5)</formula>
    </cfRule>
  </conditionalFormatting>
  <conditionalFormatting sqref="BH110">
    <cfRule type="expression" dxfId="1716" priority="2544">
      <formula>AND(BH110&gt;0,BH110&lt;0.5)</formula>
    </cfRule>
  </conditionalFormatting>
  <conditionalFormatting sqref="BH1239">
    <cfRule type="expression" dxfId="1715" priority="2541">
      <formula>AND(BH1239&gt;0,BH1239&lt;0.5)</formula>
    </cfRule>
  </conditionalFormatting>
  <conditionalFormatting sqref="BH180:BH181">
    <cfRule type="expression" dxfId="1714" priority="2513">
      <formula>AND(BH180&gt;0,BH180&lt;0.5)</formula>
    </cfRule>
  </conditionalFormatting>
  <conditionalFormatting sqref="BG70:BH71">
    <cfRule type="expression" dxfId="1713" priority="2538">
      <formula>AND(BG70&gt;0,BG70&lt;0.5)</formula>
    </cfRule>
  </conditionalFormatting>
  <conditionalFormatting sqref="BG134">
    <cfRule type="expression" dxfId="1712" priority="2529">
      <formula>AND(BG134&gt;0,BG134&lt;0.5)</formula>
    </cfRule>
  </conditionalFormatting>
  <conditionalFormatting sqref="BH380">
    <cfRule type="expression" dxfId="1711" priority="2456">
      <formula>AND(BH380&gt;0,BH380&lt;0.5)</formula>
    </cfRule>
  </conditionalFormatting>
  <conditionalFormatting sqref="BH82">
    <cfRule type="expression" dxfId="1710" priority="2535">
      <formula>AND(BH82&gt;0,BH82&lt;0.5)</formula>
    </cfRule>
  </conditionalFormatting>
  <conditionalFormatting sqref="BH88">
    <cfRule type="expression" dxfId="1709" priority="2534">
      <formula>AND(BH88&gt;0,BH88&lt;0.5)</formula>
    </cfRule>
  </conditionalFormatting>
  <conditionalFormatting sqref="BH119">
    <cfRule type="expression" dxfId="1708" priority="2531">
      <formula>AND(BH119&gt;0,BH119&lt;0.5)</formula>
    </cfRule>
  </conditionalFormatting>
  <conditionalFormatting sqref="BH126:BH128">
    <cfRule type="expression" dxfId="1707" priority="2530">
      <formula>AND(BH126&gt;0,BH126&lt;0.5)</formula>
    </cfRule>
  </conditionalFormatting>
  <conditionalFormatting sqref="BH135">
    <cfRule type="expression" dxfId="1706" priority="2528">
      <formula>AND(BH135&gt;0,BH135&lt;0.5)</formula>
    </cfRule>
  </conditionalFormatting>
  <conditionalFormatting sqref="BH136">
    <cfRule type="expression" dxfId="1705" priority="2527">
      <formula>AND(BH136&gt;0,BH136&lt;0.5)</formula>
    </cfRule>
  </conditionalFormatting>
  <conditionalFormatting sqref="BH339:BH342">
    <cfRule type="expression" dxfId="1704" priority="2464">
      <formula>AND(BH339&gt;0,BH339&lt;0.5)</formula>
    </cfRule>
  </conditionalFormatting>
  <conditionalFormatting sqref="BH154">
    <cfRule type="expression" dxfId="1703" priority="2524">
      <formula>AND(BH154&gt;0,BH154&lt;0.5)</formula>
    </cfRule>
  </conditionalFormatting>
  <conditionalFormatting sqref="BH165:BH166">
    <cfRule type="expression" dxfId="1702" priority="2518">
      <formula>AND(BH165&gt;0,BH165&lt;0.5)</formula>
    </cfRule>
  </conditionalFormatting>
  <conditionalFormatting sqref="BH159:BH160">
    <cfRule type="expression" dxfId="1701" priority="2520">
      <formula>AND(BH159&gt;0,BH159&lt;0.5)</formula>
    </cfRule>
  </conditionalFormatting>
  <conditionalFormatting sqref="BH162:BH163">
    <cfRule type="expression" dxfId="1700" priority="2519">
      <formula>AND(BH162&gt;0,BH162&lt;0.5)</formula>
    </cfRule>
  </conditionalFormatting>
  <conditionalFormatting sqref="AO170:AO171">
    <cfRule type="expression" dxfId="1699" priority="2516">
      <formula>AND(AO170&gt;0,AO170&lt;0.5)</formula>
    </cfRule>
  </conditionalFormatting>
  <conditionalFormatting sqref="BH174:BH177">
    <cfRule type="expression" dxfId="1698" priority="2514">
      <formula>AND(BH174&gt;0,BH174&lt;0.5)</formula>
    </cfRule>
  </conditionalFormatting>
  <conditionalFormatting sqref="BH190:BH191">
    <cfRule type="expression" dxfId="1697" priority="2510">
      <formula>AND(BH190&gt;0,BH190&lt;0.5)</formula>
    </cfRule>
  </conditionalFormatting>
  <conditionalFormatting sqref="BH189">
    <cfRule type="expression" dxfId="1696" priority="2509">
      <formula>AND(BH189&gt;0,BH189&lt;0.5)</formula>
    </cfRule>
  </conditionalFormatting>
  <conditionalFormatting sqref="S200:BH200">
    <cfRule type="expression" dxfId="1695" priority="2508">
      <formula>AND(S200&gt;0,S200&lt;0.5)</formula>
    </cfRule>
  </conditionalFormatting>
  <conditionalFormatting sqref="AH208:BG208">
    <cfRule type="expression" dxfId="1694" priority="2507">
      <formula>AND(AH208&gt;0,AH208&lt;0.5)</formula>
    </cfRule>
  </conditionalFormatting>
  <conditionalFormatting sqref="BH205">
    <cfRule type="expression" dxfId="1693" priority="2505">
      <formula>AND(BH205&gt;0,BH205&lt;0.5)</formula>
    </cfRule>
  </conditionalFormatting>
  <conditionalFormatting sqref="AU216:BG216">
    <cfRule type="expression" dxfId="1692" priority="2503">
      <formula>AND(AU216&gt;0,AU216&lt;0.5)</formula>
    </cfRule>
  </conditionalFormatting>
  <conditionalFormatting sqref="BH213">
    <cfRule type="expression" dxfId="1691" priority="2501">
      <formula>AND(BH213&gt;0,BH213&lt;0.5)</formula>
    </cfRule>
  </conditionalFormatting>
  <conditionalFormatting sqref="BH211:BH212">
    <cfRule type="expression" dxfId="1690" priority="2500">
      <formula>AND(BH211&gt;0,BH211&lt;0.5)</formula>
    </cfRule>
  </conditionalFormatting>
  <conditionalFormatting sqref="BH214:BH215">
    <cfRule type="expression" dxfId="1689" priority="2499">
      <formula>AND(BH214&gt;0,BH214&lt;0.5)</formula>
    </cfRule>
  </conditionalFormatting>
  <conditionalFormatting sqref="BH304:BH306 BH308">
    <cfRule type="expression" dxfId="1688" priority="2475">
      <formula>AND(BH304&gt;0,BH304&lt;0.5)</formula>
    </cfRule>
  </conditionalFormatting>
  <conditionalFormatting sqref="BH309">
    <cfRule type="expression" dxfId="1687" priority="2474">
      <formula>AND(BH309&gt;0,BH309&lt;0.5)</formula>
    </cfRule>
  </conditionalFormatting>
  <conditionalFormatting sqref="BH316:BH317">
    <cfRule type="expression" dxfId="1686" priority="2473">
      <formula>AND(BH316&gt;0,BH316&lt;0.5)</formula>
    </cfRule>
  </conditionalFormatting>
  <conditionalFormatting sqref="BH318 BH325">
    <cfRule type="expression" dxfId="1685" priority="2472">
      <formula>AND(BH318&gt;0,BH318&lt;0.5)</formula>
    </cfRule>
  </conditionalFormatting>
  <conditionalFormatting sqref="BH331">
    <cfRule type="expression" dxfId="1684" priority="2467">
      <formula>AND(BH331&gt;0,BH331&lt;0.5)</formula>
    </cfRule>
  </conditionalFormatting>
  <conditionalFormatting sqref="BH327:BH330">
    <cfRule type="expression" dxfId="1683" priority="2469">
      <formula>AND(BH327&gt;0,BH327&lt;0.5)</formula>
    </cfRule>
  </conditionalFormatting>
  <conditionalFormatting sqref="BH399">
    <cfRule type="expression" dxfId="1682" priority="2450">
      <formula>AND(BH399&gt;0,BH399&lt;0.5)</formula>
    </cfRule>
  </conditionalFormatting>
  <conditionalFormatting sqref="BH358:BH359">
    <cfRule type="expression" dxfId="1681" priority="2466">
      <formula>AND(BH358&gt;0,BH358&lt;0.5)</formula>
    </cfRule>
  </conditionalFormatting>
  <conditionalFormatting sqref="BH357">
    <cfRule type="expression" dxfId="1680" priority="2465">
      <formula>AND(BH357&gt;0,BH357&lt;0.5)</formula>
    </cfRule>
  </conditionalFormatting>
  <conditionalFormatting sqref="BH337">
    <cfRule type="expression" dxfId="1679" priority="2463">
      <formula>AND(BH337&gt;0,BH337&lt;0.5)</formula>
    </cfRule>
  </conditionalFormatting>
  <conditionalFormatting sqref="BH351">
    <cfRule type="expression" dxfId="1678" priority="2462">
      <formula>AND(BH351&gt;0,BH351&lt;0.5)</formula>
    </cfRule>
  </conditionalFormatting>
  <conditionalFormatting sqref="BH345">
    <cfRule type="expression" dxfId="1677" priority="2461">
      <formula>AND(BH345&gt;0,BH345&lt;0.5)</formula>
    </cfRule>
  </conditionalFormatting>
  <conditionalFormatting sqref="BH365:BH366">
    <cfRule type="expression" dxfId="1676" priority="2460">
      <formula>AND(BH365&gt;0,BH365&lt;0.5)</formula>
    </cfRule>
  </conditionalFormatting>
  <conditionalFormatting sqref="BH383:BH384 BH386:BH387">
    <cfRule type="expression" dxfId="1675" priority="2457">
      <formula>AND(BH383&gt;0,BH383&lt;0.5)</formula>
    </cfRule>
  </conditionalFormatting>
  <conditionalFormatting sqref="BH390:BH391">
    <cfRule type="expression" dxfId="1674" priority="2455">
      <formula>AND(BH390&gt;0,BH390&lt;0.5)</formula>
    </cfRule>
  </conditionalFormatting>
  <conditionalFormatting sqref="BH524">
    <cfRule type="expression" dxfId="1673" priority="2381">
      <formula>AND(BH524&gt;0,BH524&lt;0.5)</formula>
    </cfRule>
  </conditionalFormatting>
  <conditionalFormatting sqref="BH485">
    <cfRule type="expression" dxfId="1672" priority="2417">
      <formula>AND(BH485&gt;0,BH485&lt;0.5)</formula>
    </cfRule>
  </conditionalFormatting>
  <conditionalFormatting sqref="BH392">
    <cfRule type="expression" dxfId="1671" priority="2453">
      <formula>AND(BH392&gt;0,BH392&lt;0.5)</formula>
    </cfRule>
  </conditionalFormatting>
  <conditionalFormatting sqref="BH393:BH394">
    <cfRule type="expression" dxfId="1670" priority="2452">
      <formula>AND(BH393&gt;0,BH393&lt;0.5)</formula>
    </cfRule>
  </conditionalFormatting>
  <conditionalFormatting sqref="BH402:BH403">
    <cfRule type="expression" dxfId="1669" priority="2451">
      <formula>AND(BH402&gt;0,BH402&lt;0.5)</formula>
    </cfRule>
  </conditionalFormatting>
  <conditionalFormatting sqref="BH424">
    <cfRule type="expression" dxfId="1668" priority="2448">
      <formula>AND(BH424&gt;0,BH424&lt;0.5)</formula>
    </cfRule>
  </conditionalFormatting>
  <conditionalFormatting sqref="BH431:BH432">
    <cfRule type="expression" dxfId="1667" priority="2447">
      <formula>AND(BH431&gt;0,BH431&lt;0.5)</formula>
    </cfRule>
  </conditionalFormatting>
  <conditionalFormatting sqref="BH532">
    <cfRule type="expression" dxfId="1666" priority="2378">
      <formula>AND(BH532&gt;0,BH532&lt;0.5)</formula>
    </cfRule>
  </conditionalFormatting>
  <conditionalFormatting sqref="BH528:BH530">
    <cfRule type="expression" dxfId="1665" priority="2379">
      <formula>AND(BH528&gt;0,BH528&lt;0.5)</formula>
    </cfRule>
  </conditionalFormatting>
  <conditionalFormatting sqref="BH454">
    <cfRule type="expression" dxfId="1664" priority="2435">
      <formula>AND(BH454&gt;0,BH454&lt;0.5)</formula>
    </cfRule>
  </conditionalFormatting>
  <conditionalFormatting sqref="BG1220">
    <cfRule type="expression" dxfId="1663" priority="2291">
      <formula>AND(BG1220&gt;0,BG1220&lt;0.5)</formula>
    </cfRule>
  </conditionalFormatting>
  <conditionalFormatting sqref="BG462">
    <cfRule type="expression" dxfId="1662" priority="2431">
      <formula>AND(BG462&gt;0,BG462&lt;0.5)</formula>
    </cfRule>
  </conditionalFormatting>
  <conditionalFormatting sqref="BH462">
    <cfRule type="expression" dxfId="1661" priority="2430">
      <formula>AND(BH462&gt;0,BH462&lt;0.5)</formula>
    </cfRule>
  </conditionalFormatting>
  <conditionalFormatting sqref="BH460:BH461">
    <cfRule type="expression" dxfId="1660" priority="2429">
      <formula>AND(BH460&gt;0,BH460&lt;0.5)</formula>
    </cfRule>
  </conditionalFormatting>
  <conditionalFormatting sqref="BH463:BH464">
    <cfRule type="expression" dxfId="1659" priority="2428">
      <formula>AND(BH463&gt;0,BH463&lt;0.5)</formula>
    </cfRule>
  </conditionalFormatting>
  <conditionalFormatting sqref="BH523">
    <cfRule type="expression" dxfId="1658" priority="2380">
      <formula>AND(BH523&gt;0,BH523&lt;0.5)</formula>
    </cfRule>
  </conditionalFormatting>
  <conditionalFormatting sqref="BG468:BH469">
    <cfRule type="expression" dxfId="1657" priority="2426">
      <formula>AND(BG468&gt;0,BG468&lt;0.5)</formula>
    </cfRule>
  </conditionalFormatting>
  <conditionalFormatting sqref="BH470">
    <cfRule type="expression" dxfId="1656" priority="2425">
      <formula>AND(BH470&gt;0,BH470&lt;0.5)</formula>
    </cfRule>
  </conditionalFormatting>
  <conditionalFormatting sqref="BH472">
    <cfRule type="expression" dxfId="1655" priority="2422">
      <formula>AND(BH472&gt;0,BH472&lt;0.5)</formula>
    </cfRule>
  </conditionalFormatting>
  <conditionalFormatting sqref="BH477 BH479:BH481">
    <cfRule type="expression" dxfId="1654" priority="2421">
      <formula>AND(BH477&gt;0,BH477&lt;0.5)</formula>
    </cfRule>
  </conditionalFormatting>
  <conditionalFormatting sqref="BH484">
    <cfRule type="expression" dxfId="1653" priority="2419">
      <formula>AND(BH484&gt;0,BH484&lt;0.5)</formula>
    </cfRule>
  </conditionalFormatting>
  <conditionalFormatting sqref="BH486">
    <cfRule type="expression" dxfId="1652" priority="2416">
      <formula>AND(BH486&gt;0,BH486&lt;0.5)</formula>
    </cfRule>
  </conditionalFormatting>
  <conditionalFormatting sqref="BH492">
    <cfRule type="expression" dxfId="1651" priority="2412">
      <formula>AND(BH492&gt;0,BH492&lt;0.5)</formula>
    </cfRule>
  </conditionalFormatting>
  <conditionalFormatting sqref="BH504">
    <cfRule type="expression" dxfId="1650" priority="2410">
      <formula>AND(BH504&gt;0,BH504&lt;0.5)</formula>
    </cfRule>
  </conditionalFormatting>
  <conditionalFormatting sqref="BH506:BH507">
    <cfRule type="expression" dxfId="1649" priority="2409">
      <formula>AND(BH506&gt;0,BH506&lt;0.5)</formula>
    </cfRule>
  </conditionalFormatting>
  <conditionalFormatting sqref="BH502:BH503">
    <cfRule type="expression" dxfId="1648" priority="2408">
      <formula>AND(BH502&gt;0,BH502&lt;0.5)</formula>
    </cfRule>
  </conditionalFormatting>
  <conditionalFormatting sqref="BH505">
    <cfRule type="expression" dxfId="1647" priority="2407">
      <formula>AND(BH505&gt;0,BH505&lt;0.5)</formula>
    </cfRule>
  </conditionalFormatting>
  <conditionalFormatting sqref="BG501">
    <cfRule type="expression" dxfId="1646" priority="2283">
      <formula>AND(BG501&gt;0,BG501&lt;0.5)</formula>
    </cfRule>
  </conditionalFormatting>
  <conditionalFormatting sqref="AY517:BG517">
    <cfRule type="expression" dxfId="1645" priority="2405">
      <formula>AND(AY517&gt;0,AY517&lt;0.5)</formula>
    </cfRule>
  </conditionalFormatting>
  <conditionalFormatting sqref="BH533:BH534">
    <cfRule type="expression" dxfId="1644" priority="2375">
      <formula>AND(BH533&gt;0,BH533&lt;0.5)</formula>
    </cfRule>
  </conditionalFormatting>
  <conditionalFormatting sqref="BH513:BH514">
    <cfRule type="expression" dxfId="1643" priority="2402">
      <formula>AND(BH513&gt;0,BH513&lt;0.5)</formula>
    </cfRule>
  </conditionalFormatting>
  <conditionalFormatting sqref="BA526:BG526">
    <cfRule type="expression" dxfId="1642" priority="2401">
      <formula>AND(BA526&gt;0,BA526&lt;0.5)</formula>
    </cfRule>
  </conditionalFormatting>
  <conditionalFormatting sqref="BA223:BD223 BG223">
    <cfRule type="expression" dxfId="1641" priority="2399">
      <formula>AND(BA223&gt;0,BA223&lt;0.5)</formula>
    </cfRule>
  </conditionalFormatting>
  <conditionalFormatting sqref="BH367">
    <cfRule type="expression" dxfId="1640" priority="2394">
      <formula>AND(BH367&gt;0,BH367&lt;0.5)</formula>
    </cfRule>
  </conditionalFormatting>
  <conditionalFormatting sqref="BH515:BH516">
    <cfRule type="expression" dxfId="1639" priority="2384">
      <formula>AND(BH515&gt;0,BH515&lt;0.5)</formula>
    </cfRule>
  </conditionalFormatting>
  <conditionalFormatting sqref="BH101">
    <cfRule type="expression" dxfId="1638" priority="2231">
      <formula>AND(BH101&gt;0,BH101&lt;0.5)</formula>
    </cfRule>
  </conditionalFormatting>
  <conditionalFormatting sqref="BH673">
    <cfRule type="expression" dxfId="1637" priority="2328">
      <formula>AND(BH673&gt;0,BH673&lt;0.5)</formula>
    </cfRule>
  </conditionalFormatting>
  <conditionalFormatting sqref="BH1158:BH1160">
    <cfRule type="expression" dxfId="1636" priority="2295">
      <formula>AND(BH1158&gt;0,BH1158&lt;0.5)</formula>
    </cfRule>
  </conditionalFormatting>
  <conditionalFormatting sqref="BH90:BH91">
    <cfRule type="expression" dxfId="1635" priority="2235">
      <formula>AND(BH90&gt;0,BH90&lt;0.5)</formula>
    </cfRule>
  </conditionalFormatting>
  <conditionalFormatting sqref="BH525">
    <cfRule type="expression" dxfId="1634" priority="2271">
      <formula>AND(BH525&gt;0,BH525&lt;0.5)</formula>
    </cfRule>
  </conditionalFormatting>
  <conditionalFormatting sqref="BH520">
    <cfRule type="expression" dxfId="1633" priority="2382">
      <formula>AND(BH520&gt;0,BH520&lt;0.5)</formula>
    </cfRule>
  </conditionalFormatting>
  <conditionalFormatting sqref="BH92:BH93">
    <cfRule type="expression" dxfId="1632" priority="2234">
      <formula>AND(BH92&gt;0,BH92&lt;0.5)</formula>
    </cfRule>
  </conditionalFormatting>
  <conditionalFormatting sqref="BH94:BH97">
    <cfRule type="expression" dxfId="1631" priority="2233">
      <formula>AND(BH94&gt;0,BH94&lt;0.5)</formula>
    </cfRule>
  </conditionalFormatting>
  <conditionalFormatting sqref="BG252">
    <cfRule type="expression" dxfId="1630" priority="2288">
      <formula>AND(BG252&gt;0,BG252&lt;0.5)</formula>
    </cfRule>
  </conditionalFormatting>
  <conditionalFormatting sqref="BG527">
    <cfRule type="expression" dxfId="1629" priority="2376">
      <formula>AND(BG527&gt;0,BG527&lt;0.5)</formula>
    </cfRule>
  </conditionalFormatting>
  <conditionalFormatting sqref="BH542">
    <cfRule type="expression" dxfId="1628" priority="2374">
      <formula>AND(BH542&gt;0,BH542&lt;0.5)</formula>
    </cfRule>
  </conditionalFormatting>
  <conditionalFormatting sqref="BH563:BH565">
    <cfRule type="expression" dxfId="1627" priority="2364">
      <formula>AND(BH563&gt;0,BH563&lt;0.5)</formula>
    </cfRule>
  </conditionalFormatting>
  <conditionalFormatting sqref="BH537:BH539 BH541">
    <cfRule type="expression" dxfId="1626" priority="2372">
      <formula>AND(BH537&gt;0,BH537&lt;0.5)</formula>
    </cfRule>
  </conditionalFormatting>
  <conditionalFormatting sqref="BH543">
    <cfRule type="expression" dxfId="1625" priority="2371">
      <formula>AND(BH543&gt;0,BH543&lt;0.5)</formula>
    </cfRule>
  </conditionalFormatting>
  <conditionalFormatting sqref="BH548:BH549">
    <cfRule type="expression" dxfId="1624" priority="2370">
      <formula>AND(BH548&gt;0,BH548&lt;0.5)</formula>
    </cfRule>
  </conditionalFormatting>
  <conditionalFormatting sqref="BH547">
    <cfRule type="expression" dxfId="1623" priority="2369">
      <formula>AND(BH547&gt;0,BH547&lt;0.5)</formula>
    </cfRule>
  </conditionalFormatting>
  <conditionalFormatting sqref="BH553">
    <cfRule type="expression" dxfId="1622" priority="2368">
      <formula>AND(BH553&gt;0,BH553&lt;0.5)</formula>
    </cfRule>
  </conditionalFormatting>
  <conditionalFormatting sqref="BH579">
    <cfRule type="expression" dxfId="1621" priority="2360">
      <formula>AND(BH579&gt;0,BH579&lt;0.5)</formula>
    </cfRule>
  </conditionalFormatting>
  <conditionalFormatting sqref="BH297">
    <cfRule type="expression" dxfId="1620" priority="2214">
      <formula>AND(BH297&gt;0,BH297&lt;0.5)</formula>
    </cfRule>
  </conditionalFormatting>
  <conditionalFormatting sqref="BH613:BH615">
    <cfRule type="expression" dxfId="1619" priority="2345">
      <formula>AND(BH613&gt;0,BH613&lt;0.5)</formula>
    </cfRule>
  </conditionalFormatting>
  <conditionalFormatting sqref="BH578">
    <cfRule type="expression" dxfId="1618" priority="2359">
      <formula>AND(BH578&gt;0,BH578&lt;0.5)</formula>
    </cfRule>
  </conditionalFormatting>
  <conditionalFormatting sqref="BH256:BH259">
    <cfRule type="expression" dxfId="1617" priority="2218">
      <formula>AND(BH256&gt;0,BH256&lt;0.5)</formula>
    </cfRule>
  </conditionalFormatting>
  <conditionalFormatting sqref="BH594">
    <cfRule type="expression" dxfId="1616" priority="2348">
      <formula>AND(BH594&gt;0,BH594&lt;0.5)</formula>
    </cfRule>
  </conditionalFormatting>
  <conditionalFormatting sqref="BH569:BH570 BH574">
    <cfRule type="expression" dxfId="1615" priority="2362">
      <formula>AND(BH569&gt;0,BH569&lt;0.5)</formula>
    </cfRule>
  </conditionalFormatting>
  <conditionalFormatting sqref="BA590:BG590">
    <cfRule type="expression" dxfId="1614" priority="2358">
      <formula>AND(BA590&gt;0,BA590&lt;0.5)</formula>
    </cfRule>
  </conditionalFormatting>
  <conditionalFormatting sqref="BH252">
    <cfRule type="expression" dxfId="1613" priority="2287">
      <formula>AND(BH252&gt;0,BH252&lt;0.5)</formula>
    </cfRule>
  </conditionalFormatting>
  <conditionalFormatting sqref="BH598:BH599 BH601:BH602">
    <cfRule type="expression" dxfId="1612" priority="2357">
      <formula>AND(BH598&gt;0,BH598&lt;0.5)</formula>
    </cfRule>
  </conditionalFormatting>
  <conditionalFormatting sqref="BG194">
    <cfRule type="expression" dxfId="1611" priority="2273">
      <formula>AND(BG194&gt;0,BG194&lt;0.5)</formula>
    </cfRule>
  </conditionalFormatting>
  <conditionalFormatting sqref="BH587">
    <cfRule type="expression" dxfId="1610" priority="2355">
      <formula>AND(BH587&gt;0,BH587&lt;0.5)</formula>
    </cfRule>
  </conditionalFormatting>
  <conditionalFormatting sqref="BH582">
    <cfRule type="expression" dxfId="1609" priority="2354">
      <formula>AND(BH582&gt;0,BH582&lt;0.5)</formula>
    </cfRule>
  </conditionalFormatting>
  <conditionalFormatting sqref="BH585:BH586 BH588:BH589">
    <cfRule type="expression" dxfId="1608" priority="2353">
      <formula>AND(BH585&gt;0,BH585&lt;0.5)</formula>
    </cfRule>
  </conditionalFormatting>
  <conditionalFormatting sqref="BH584">
    <cfRule type="expression" dxfId="1607" priority="2352">
      <formula>AND(BH584&gt;0,BH584&lt;0.5)</formula>
    </cfRule>
  </conditionalFormatting>
  <conditionalFormatting sqref="BH592">
    <cfRule type="expression" dxfId="1606" priority="2350">
      <formula>AND(BH592&gt;0,BH592&lt;0.5)</formula>
    </cfRule>
  </conditionalFormatting>
  <conditionalFormatting sqref="BH593">
    <cfRule type="expression" dxfId="1605" priority="2349">
      <formula>AND(BH593&gt;0,BH593&lt;0.5)</formula>
    </cfRule>
  </conditionalFormatting>
  <conditionalFormatting sqref="BH675">
    <cfRule type="expression" dxfId="1604" priority="2323">
      <formula>AND(BH675&gt;0,BH675&lt;0.5)</formula>
    </cfRule>
  </conditionalFormatting>
  <conditionalFormatting sqref="BH634">
    <cfRule type="expression" dxfId="1603" priority="2340">
      <formula>AND(BH634&gt;0,BH634&lt;0.5)</formula>
    </cfRule>
  </conditionalFormatting>
  <conditionalFormatting sqref="BH616">
    <cfRule type="expression" dxfId="1602" priority="2332">
      <formula>AND(BH616&gt;0,BH616&lt;0.5)</formula>
    </cfRule>
  </conditionalFormatting>
  <conditionalFormatting sqref="BH644 BH646">
    <cfRule type="expression" dxfId="1601" priority="2342">
      <formula>AND(BH644&gt;0,BH644&lt;0.5)</formula>
    </cfRule>
  </conditionalFormatting>
  <conditionalFormatting sqref="BH652">
    <cfRule type="expression" dxfId="1600" priority="2335">
      <formula>AND(BH652&gt;0,BH652&lt;0.5)</formula>
    </cfRule>
  </conditionalFormatting>
  <conditionalFormatting sqref="BH632:BH633">
    <cfRule type="expression" dxfId="1599" priority="2338">
      <formula>AND(BH632&gt;0,BH632&lt;0.5)</formula>
    </cfRule>
  </conditionalFormatting>
  <conditionalFormatting sqref="BH653:BH655">
    <cfRule type="expression" dxfId="1598" priority="2336">
      <formula>AND(BH653&gt;0,BH653&lt;0.5)</formula>
    </cfRule>
  </conditionalFormatting>
  <conditionalFormatting sqref="BH642:BH643">
    <cfRule type="expression" dxfId="1597" priority="2334">
      <formula>AND(BH642&gt;0,BH642&lt;0.5)</formula>
    </cfRule>
  </conditionalFormatting>
  <conditionalFormatting sqref="BH625">
    <cfRule type="expression" dxfId="1596" priority="2333">
      <formula>AND(BH625&gt;0,BH625&lt;0.5)</formula>
    </cfRule>
  </conditionalFormatting>
  <conditionalFormatting sqref="BH663">
    <cfRule type="expression" dxfId="1595" priority="2330">
      <formula>AND(BH663&gt;0,BH663&lt;0.5)</formula>
    </cfRule>
  </conditionalFormatting>
  <conditionalFormatting sqref="BH658:BH662">
    <cfRule type="expression" dxfId="1594" priority="2329">
      <formula>AND(BH658&gt;0,BH658&lt;0.5)</formula>
    </cfRule>
  </conditionalFormatting>
  <conditionalFormatting sqref="BH997:BH998">
    <cfRule type="expression" dxfId="1593" priority="2238">
      <formula>AND(BH997&gt;0,BH997&lt;0.5)</formula>
    </cfRule>
  </conditionalFormatting>
  <conditionalFormatting sqref="BG963">
    <cfRule type="expression" dxfId="1592" priority="2306">
      <formula>AND(BG963&gt;0,BG963&lt;0.5)</formula>
    </cfRule>
  </conditionalFormatting>
  <conditionalFormatting sqref="BH686 BH688:BH689">
    <cfRule type="expression" dxfId="1591" priority="2319">
      <formula>AND(BH686&gt;0,BH686&lt;0.5)</formula>
    </cfRule>
  </conditionalFormatting>
  <conditionalFormatting sqref="BH687">
    <cfRule type="expression" dxfId="1590" priority="2320">
      <formula>AND(BH687&gt;0,BH687&lt;0.5)</formula>
    </cfRule>
  </conditionalFormatting>
  <conditionalFormatting sqref="BG709">
    <cfRule type="expression" dxfId="1589" priority="2318">
      <formula>AND(BG709&gt;0,BG709&lt;0.5)</formula>
    </cfRule>
  </conditionalFormatting>
  <conditionalFormatting sqref="BG717">
    <cfRule type="expression" dxfId="1588" priority="2317">
      <formula>AND(BG717&gt;0,BG717&lt;0.5)</formula>
    </cfRule>
  </conditionalFormatting>
  <conditionalFormatting sqref="BH1163:BH1165 BH1169:BH1170">
    <cfRule type="expression" dxfId="1587" priority="2294">
      <formula>AND(BH1163&gt;0,BH1163&lt;0.5)</formula>
    </cfRule>
  </conditionalFormatting>
  <conditionalFormatting sqref="BG750">
    <cfRule type="expression" dxfId="1586" priority="2314">
      <formula>AND(BG750&gt;0,BG750&lt;0.5)</formula>
    </cfRule>
  </conditionalFormatting>
  <conditionalFormatting sqref="BG771">
    <cfRule type="expression" dxfId="1585" priority="2312">
      <formula>AND(BG771&gt;0,BG771&lt;0.5)</formula>
    </cfRule>
  </conditionalFormatting>
  <conditionalFormatting sqref="BG1231">
    <cfRule type="expression" dxfId="1584" priority="2253">
      <formula>AND(BG1231&gt;0,BG1231&lt;0.5)</formula>
    </cfRule>
  </conditionalFormatting>
  <conditionalFormatting sqref="BG1059">
    <cfRule type="expression" dxfId="1583" priority="2301">
      <formula>AND(BG1059&gt;0,BG1059&lt;0.5)</formula>
    </cfRule>
  </conditionalFormatting>
  <conditionalFormatting sqref="BG1127">
    <cfRule type="expression" dxfId="1582" priority="2297">
      <formula>AND(BG1127&gt;0,BG1127&lt;0.5)</formula>
    </cfRule>
  </conditionalFormatting>
  <conditionalFormatting sqref="BG1073">
    <cfRule type="expression" dxfId="1581" priority="2299">
      <formula>AND(BG1073&gt;0,BG1073&lt;0.5)</formula>
    </cfRule>
  </conditionalFormatting>
  <conditionalFormatting sqref="BH1167">
    <cfRule type="expression" dxfId="1580" priority="2293">
      <formula>AND(BH1167&gt;0,BH1167&lt;0.5)</formula>
    </cfRule>
  </conditionalFormatting>
  <conditionalFormatting sqref="BG1204">
    <cfRule type="expression" dxfId="1579" priority="2292">
      <formula>AND(BG1204&gt;0,BG1204&lt;0.5)</formula>
    </cfRule>
  </conditionalFormatting>
  <conditionalFormatting sqref="BG422:BG423">
    <cfRule type="expression" dxfId="1578" priority="2286">
      <formula>AND(BG422&gt;0,BG422&lt;0.5)</formula>
    </cfRule>
  </conditionalFormatting>
  <conditionalFormatting sqref="BH102">
    <cfRule type="expression" dxfId="1577" priority="2229">
      <formula>AND(BH102&gt;0,BH102&lt;0.5)</formula>
    </cfRule>
  </conditionalFormatting>
  <conditionalFormatting sqref="BH830">
    <cfRule type="expression" dxfId="1576" priority="2263">
      <formula>AND(BH830&gt;0,BH830&lt;0.5)</formula>
    </cfRule>
  </conditionalFormatting>
  <conditionalFormatting sqref="D1027">
    <cfRule type="expression" dxfId="1575" priority="2261">
      <formula>AND(D1027&gt;0,D1027&lt;0.5)</formula>
    </cfRule>
  </conditionalFormatting>
  <conditionalFormatting sqref="AX1015:AY1015">
    <cfRule type="expression" dxfId="1574" priority="2260">
      <formula>AND(AX1015&gt;0,AX1015&lt;0.5)</formula>
    </cfRule>
  </conditionalFormatting>
  <conditionalFormatting sqref="BG987:BG988">
    <cfRule type="expression" dxfId="1573" priority="2278">
      <formula>AND(BG987&gt;0,BG987&lt;0.5)</formula>
    </cfRule>
  </conditionalFormatting>
  <conditionalFormatting sqref="BG983">
    <cfRule type="expression" dxfId="1572" priority="2277">
      <formula>AND(BG983&gt;0,BG983&lt;0.5)</formula>
    </cfRule>
  </conditionalFormatting>
  <conditionalFormatting sqref="BH395 BH397">
    <cfRule type="expression" dxfId="1571" priority="2272">
      <formula>AND(BH395&gt;0,BH395&lt;0.5)</formula>
    </cfRule>
  </conditionalFormatting>
  <conditionalFormatting sqref="BH1140:BH1141">
    <cfRule type="expression" dxfId="1570" priority="2275">
      <formula>AND(BH1140&gt;0,BH1140&lt;0.5)</formula>
    </cfRule>
  </conditionalFormatting>
  <conditionalFormatting sqref="BG581">
    <cfRule type="expression" dxfId="1569" priority="2269">
      <formula>AND(BG581&gt;0,BG581&lt;0.5)</formula>
    </cfRule>
  </conditionalFormatting>
  <conditionalFormatting sqref="J702:BG702 J704:BG704">
    <cfRule type="expression" dxfId="1568" priority="2266">
      <formula>AND(J702&gt;0,J702&lt;0.5)</formula>
    </cfRule>
  </conditionalFormatting>
  <conditionalFormatting sqref="BH831:BH835">
    <cfRule type="expression" dxfId="1567" priority="2264">
      <formula>AND(BH831&gt;0,BH831&lt;0.5)</formula>
    </cfRule>
  </conditionalFormatting>
  <conditionalFormatting sqref="AJ1172:BB1172">
    <cfRule type="expression" dxfId="1566" priority="2254">
      <formula>AND(AJ1172&gt;0,AJ1172&lt;0.5)</formula>
    </cfRule>
  </conditionalFormatting>
  <conditionalFormatting sqref="AY1176:BD1176">
    <cfRule type="expression" dxfId="1565" priority="2252">
      <formula>AND(AY1176&gt;0,AY1176&lt;0.5)</formula>
    </cfRule>
  </conditionalFormatting>
  <conditionalFormatting sqref="BG613:BG614">
    <cfRule type="expression" dxfId="1564" priority="2249">
      <formula>AND(BG613&gt;0,BG613&lt;0.5)</formula>
    </cfRule>
  </conditionalFormatting>
  <conditionalFormatting sqref="BG612">
    <cfRule type="expression" dxfId="1563" priority="2248">
      <formula>AND(BG612&gt;0,BG612&lt;0.5)</formula>
    </cfRule>
  </conditionalFormatting>
  <conditionalFormatting sqref="BH754">
    <cfRule type="expression" dxfId="1562" priority="2187">
      <formula>AND(BH754&gt;0,BH754&lt;0.5)</formula>
    </cfRule>
  </conditionalFormatting>
  <conditionalFormatting sqref="BH1146">
    <cfRule type="expression" dxfId="1561" priority="2035">
      <formula>AND(BH1146&gt;0,BH1146&lt;0.5)</formula>
    </cfRule>
  </conditionalFormatting>
  <conditionalFormatting sqref="BH348">
    <cfRule type="expression" dxfId="1560" priority="2245">
      <formula>AND(BH348&gt;0,BH348&lt;0.5)</formula>
    </cfRule>
  </conditionalFormatting>
  <conditionalFormatting sqref="BG1044">
    <cfRule type="expression" dxfId="1559" priority="2244">
      <formula>AND(BG1044&gt;0,BG1044&lt;0.5)</formula>
    </cfRule>
  </conditionalFormatting>
  <conditionalFormatting sqref="BH1040:BH1042">
    <cfRule type="expression" dxfId="1558" priority="2242">
      <formula>AND(BH1040&gt;0,BH1040&lt;0.5)</formula>
    </cfRule>
  </conditionalFormatting>
  <conditionalFormatting sqref="BH1037">
    <cfRule type="expression" dxfId="1557" priority="2241">
      <formula>AND(BH1037&gt;0,BH1037&lt;0.5)</formula>
    </cfRule>
  </conditionalFormatting>
  <conditionalFormatting sqref="BH791:BH796">
    <cfRule type="expression" dxfId="1556" priority="2182">
      <formula>AND(BH791&gt;0,BH791&lt;0.5)</formula>
    </cfRule>
  </conditionalFormatting>
  <conditionalFormatting sqref="BH800:BH802">
    <cfRule type="expression" dxfId="1555" priority="2178">
      <formula>AND(BH800&gt;0,BH800&lt;0.5)</formula>
    </cfRule>
  </conditionalFormatting>
  <conditionalFormatting sqref="BH807">
    <cfRule type="expression" dxfId="1554" priority="2176">
      <formula>AND(BH807&gt;0,BH807&lt;0.5)</formula>
    </cfRule>
  </conditionalFormatting>
  <conditionalFormatting sqref="BH805">
    <cfRule type="expression" dxfId="1553" priority="2175">
      <formula>AND(BH805&gt;0,BH805&lt;0.5)</formula>
    </cfRule>
  </conditionalFormatting>
  <conditionalFormatting sqref="BH150:BH151">
    <cfRule type="expression" dxfId="1552" priority="2228">
      <formula>AND(BH150&gt;0,BH150&lt;0.5)</formula>
    </cfRule>
  </conditionalFormatting>
  <conditionalFormatting sqref="BH820:BH822">
    <cfRule type="expression" dxfId="1551" priority="2170">
      <formula>AND(BH820&gt;0,BH820&lt;0.5)</formula>
    </cfRule>
  </conditionalFormatting>
  <conditionalFormatting sqref="BH238">
    <cfRule type="expression" dxfId="1550" priority="2221">
      <formula>AND(BH238&gt;0,BH238&lt;0.5)</formula>
    </cfRule>
  </conditionalFormatting>
  <conditionalFormatting sqref="BH426">
    <cfRule type="expression" dxfId="1549" priority="2211">
      <formula>AND(BH426&gt;0,BH426&lt;0.5)</formula>
    </cfRule>
  </conditionalFormatting>
  <conditionalFormatting sqref="BH312">
    <cfRule type="expression" dxfId="1548" priority="2213">
      <formula>AND(BH312&gt;0,BH312&lt;0.5)</formula>
    </cfRule>
  </conditionalFormatting>
  <conditionalFormatting sqref="BH595:BH597">
    <cfRule type="expression" dxfId="1547" priority="2210">
      <formula>AND(BH595&gt;0,BH595&lt;0.5)</formula>
    </cfRule>
  </conditionalFormatting>
  <conditionalFormatting sqref="BH685">
    <cfRule type="expression" dxfId="1546" priority="2207">
      <formula>AND(BH685&gt;0,BH685&lt;0.5)</formula>
    </cfRule>
  </conditionalFormatting>
  <conditionalFormatting sqref="BH694">
    <cfRule type="expression" dxfId="1545" priority="2206">
      <formula>AND(BH694&gt;0,BH694&lt;0.5)</formula>
    </cfRule>
  </conditionalFormatting>
  <conditionalFormatting sqref="BH692:BH693">
    <cfRule type="expression" dxfId="1544" priority="2204">
      <formula>AND(BH692&gt;0,BH692&lt;0.5)</formula>
    </cfRule>
  </conditionalFormatting>
  <conditionalFormatting sqref="BH705:BH707">
    <cfRule type="expression" dxfId="1543" priority="2202">
      <formula>AND(BH705&gt;0,BH705&lt;0.5)</formula>
    </cfRule>
  </conditionalFormatting>
  <conditionalFormatting sqref="BH712:BH713">
    <cfRule type="expression" dxfId="1542" priority="2200">
      <formula>AND(BH712&gt;0,BH712&lt;0.5)</formula>
    </cfRule>
  </conditionalFormatting>
  <conditionalFormatting sqref="BH714:BH715">
    <cfRule type="expression" dxfId="1541" priority="2199">
      <formula>AND(BH714&gt;0,BH714&lt;0.5)</formula>
    </cfRule>
  </conditionalFormatting>
  <conditionalFormatting sqref="BH720">
    <cfRule type="expression" dxfId="1540" priority="2198">
      <formula>AND(BH720&gt;0,BH720&lt;0.5)</formula>
    </cfRule>
  </conditionalFormatting>
  <conditionalFormatting sqref="BH730:BH731">
    <cfRule type="expression" dxfId="1539" priority="2194">
      <formula>AND(BH730&gt;0,BH730&lt;0.5)</formula>
    </cfRule>
  </conditionalFormatting>
  <conditionalFormatting sqref="BH764">
    <cfRule type="expression" dxfId="1538" priority="2185">
      <formula>AND(BH764&gt;0,BH764&lt;0.5)</formula>
    </cfRule>
  </conditionalFormatting>
  <conditionalFormatting sqref="BH726:BH727">
    <cfRule type="expression" dxfId="1537" priority="2195">
      <formula>AND(BH726&gt;0,BH726&lt;0.5)</formula>
    </cfRule>
  </conditionalFormatting>
  <conditionalFormatting sqref="BH729">
    <cfRule type="expression" dxfId="1536" priority="2193">
      <formula>AND(BH729&gt;0,BH729&lt;0.5)</formula>
    </cfRule>
  </conditionalFormatting>
  <conditionalFormatting sqref="BH739:BH740">
    <cfRule type="expression" dxfId="1535" priority="2192">
      <formula>AND(BH739&gt;0,BH739&lt;0.5)</formula>
    </cfRule>
  </conditionalFormatting>
  <conditionalFormatting sqref="BH751:BH752">
    <cfRule type="expression" dxfId="1534" priority="2190">
      <formula>AND(BH751&gt;0,BH751&lt;0.5)</formula>
    </cfRule>
  </conditionalFormatting>
  <conditionalFormatting sqref="BH750">
    <cfRule type="expression" dxfId="1533" priority="2189">
      <formula>AND(BH750&gt;0,BH750&lt;0.5)</formula>
    </cfRule>
  </conditionalFormatting>
  <conditionalFormatting sqref="BH755:BH756">
    <cfRule type="expression" dxfId="1532" priority="2188">
      <formula>AND(BH755&gt;0,BH755&lt;0.5)</formula>
    </cfRule>
  </conditionalFormatting>
  <conditionalFormatting sqref="BH799">
    <cfRule type="expression" dxfId="1531" priority="2174">
      <formula>AND(BH799&gt;0,BH799&lt;0.5)</formula>
    </cfRule>
  </conditionalFormatting>
  <conditionalFormatting sqref="BH773:BH776">
    <cfRule type="expression" dxfId="1530" priority="2184">
      <formula>AND(BH773&gt;0,BH773&lt;0.5)</formula>
    </cfRule>
  </conditionalFormatting>
  <conditionalFormatting sqref="BH1012:BH1013">
    <cfRule type="expression" dxfId="1529" priority="2118">
      <formula>AND(BH1012&gt;0,BH1012&lt;0.5)</formula>
    </cfRule>
  </conditionalFormatting>
  <conditionalFormatting sqref="BH814">
    <cfRule type="expression" dxfId="1528" priority="2172">
      <formula>AND(BH814&gt;0,BH814&lt;0.5)</formula>
    </cfRule>
  </conditionalFormatting>
  <conditionalFormatting sqref="BH804">
    <cfRule type="expression" dxfId="1527" priority="2179">
      <formula>AND(BH804&gt;0,BH804&lt;0.5)</formula>
    </cfRule>
  </conditionalFormatting>
  <conditionalFormatting sqref="BH1004:BH1005">
    <cfRule type="expression" dxfId="1526" priority="2114">
      <formula>AND(BH1004&gt;0,BH1004&lt;0.5)</formula>
    </cfRule>
  </conditionalFormatting>
  <conditionalFormatting sqref="BH1002:BH1003">
    <cfRule type="expression" dxfId="1525" priority="2115">
      <formula>AND(BH1002&gt;0,BH1002&lt;0.5)</formula>
    </cfRule>
  </conditionalFormatting>
  <conditionalFormatting sqref="BH824">
    <cfRule type="expression" dxfId="1524" priority="2168">
      <formula>AND(BH824&gt;0,BH824&lt;0.5)</formula>
    </cfRule>
  </conditionalFormatting>
  <conditionalFormatting sqref="BH819">
    <cfRule type="expression" dxfId="1523" priority="2167">
      <formula>AND(BH819&gt;0,BH819&lt;0.5)</formula>
    </cfRule>
  </conditionalFormatting>
  <conditionalFormatting sqref="BH843 BH846:BH847">
    <cfRule type="expression" dxfId="1522" priority="2166">
      <formula>AND(BH843&gt;0,BH843&lt;0.5)</formula>
    </cfRule>
  </conditionalFormatting>
  <conditionalFormatting sqref="BH842">
    <cfRule type="expression" dxfId="1521" priority="2165">
      <formula>AND(BH842&gt;0,BH842&lt;0.5)</formula>
    </cfRule>
  </conditionalFormatting>
  <conditionalFormatting sqref="BH844:BH845">
    <cfRule type="expression" dxfId="1520" priority="2164">
      <formula>AND(BH844&gt;0,BH844&lt;0.5)</formula>
    </cfRule>
  </conditionalFormatting>
  <conditionalFormatting sqref="BH866:BH868">
    <cfRule type="expression" dxfId="1519" priority="2161">
      <formula>AND(BH866&gt;0,BH866&lt;0.5)</formula>
    </cfRule>
  </conditionalFormatting>
  <conditionalFormatting sqref="BH874:BH875">
    <cfRule type="expression" dxfId="1518" priority="2159">
      <formula>AND(BH874&gt;0,BH874&lt;0.5)</formula>
    </cfRule>
  </conditionalFormatting>
  <conditionalFormatting sqref="BH916">
    <cfRule type="expression" dxfId="1517" priority="2143">
      <formula>AND(BH916&gt;0,BH916&lt;0.5)</formula>
    </cfRule>
  </conditionalFormatting>
  <conditionalFormatting sqref="BH871">
    <cfRule type="expression" dxfId="1516" priority="2158">
      <formula>AND(BH871&gt;0,BH871&lt;0.5)</formula>
    </cfRule>
  </conditionalFormatting>
  <conditionalFormatting sqref="BH872">
    <cfRule type="expression" dxfId="1515" priority="2156">
      <formula>AND(BH872&gt;0,BH872&lt;0.5)</formula>
    </cfRule>
  </conditionalFormatting>
  <conditionalFormatting sqref="BH881:BH882">
    <cfRule type="expression" dxfId="1514" priority="2155">
      <formula>AND(BH881&gt;0,BH881&lt;0.5)</formula>
    </cfRule>
  </conditionalFormatting>
  <conditionalFormatting sqref="BH890">
    <cfRule type="expression" dxfId="1513" priority="2153">
      <formula>AND(BH890&gt;0,BH890&lt;0.5)</formula>
    </cfRule>
  </conditionalFormatting>
  <conditionalFormatting sqref="BH886">
    <cfRule type="expression" dxfId="1512" priority="2152">
      <formula>AND(BH886&gt;0,BH886&lt;0.5)</formula>
    </cfRule>
  </conditionalFormatting>
  <conditionalFormatting sqref="BH887:BH888">
    <cfRule type="expression" dxfId="1511" priority="2151">
      <formula>AND(BH887&gt;0,BH887&lt;0.5)</formula>
    </cfRule>
  </conditionalFormatting>
  <conditionalFormatting sqref="BH894:BH896">
    <cfRule type="expression" dxfId="1510" priority="2150">
      <formula>AND(BH894&gt;0,BH894&lt;0.5)</formula>
    </cfRule>
  </conditionalFormatting>
  <conditionalFormatting sqref="BH905 BH908:BH909">
    <cfRule type="expression" dxfId="1509" priority="2149">
      <formula>AND(BH905&gt;0,BH905&lt;0.5)</formula>
    </cfRule>
  </conditionalFormatting>
  <conditionalFormatting sqref="BH912">
    <cfRule type="expression" dxfId="1508" priority="2145">
      <formula>AND(BH912&gt;0,BH912&lt;0.5)</formula>
    </cfRule>
  </conditionalFormatting>
  <conditionalFormatting sqref="BH904">
    <cfRule type="expression" dxfId="1507" priority="2147">
      <formula>AND(BH904&gt;0,BH904&lt;0.5)</formula>
    </cfRule>
  </conditionalFormatting>
  <conditionalFormatting sqref="BH906:BH907">
    <cfRule type="expression" dxfId="1506" priority="2146">
      <formula>AND(BH906&gt;0,BH906&lt;0.5)</formula>
    </cfRule>
  </conditionalFormatting>
  <conditionalFormatting sqref="BH915">
    <cfRule type="expression" dxfId="1505" priority="2144">
      <formula>AND(BH915&gt;0,BH915&lt;0.5)</formula>
    </cfRule>
  </conditionalFormatting>
  <conditionalFormatting sqref="BH920:BH922">
    <cfRule type="expression" dxfId="1504" priority="2142">
      <formula>AND(BH920&gt;0,BH920&lt;0.5)</formula>
    </cfRule>
  </conditionalFormatting>
  <conditionalFormatting sqref="BH930">
    <cfRule type="expression" dxfId="1503" priority="2140">
      <formula>AND(BH930&gt;0,BH930&lt;0.5)</formula>
    </cfRule>
  </conditionalFormatting>
  <conditionalFormatting sqref="BH941:BH942">
    <cfRule type="expression" dxfId="1502" priority="2139">
      <formula>AND(BH941&gt;0,BH941&lt;0.5)</formula>
    </cfRule>
  </conditionalFormatting>
  <conditionalFormatting sqref="BH943:BH944">
    <cfRule type="expression" dxfId="1501" priority="2138">
      <formula>AND(BH943&gt;0,BH943&lt;0.5)</formula>
    </cfRule>
  </conditionalFormatting>
  <conditionalFormatting sqref="BH939:BH940">
    <cfRule type="expression" dxfId="1500" priority="2137">
      <formula>AND(BH939&gt;0,BH939&lt;0.5)</formula>
    </cfRule>
  </conditionalFormatting>
  <conditionalFormatting sqref="BH931:BH932">
    <cfRule type="expression" dxfId="1499" priority="2136">
      <formula>AND(BH931&gt;0,BH931&lt;0.5)</formula>
    </cfRule>
  </conditionalFormatting>
  <conditionalFormatting sqref="BH1109:BH1111">
    <cfRule type="expression" dxfId="1498" priority="2088">
      <formula>AND(BH1109&gt;0,BH1109&lt;0.5)</formula>
    </cfRule>
  </conditionalFormatting>
  <conditionalFormatting sqref="BH949">
    <cfRule type="expression" dxfId="1497" priority="2134">
      <formula>AND(BH949&gt;0,BH949&lt;0.5)</formula>
    </cfRule>
  </conditionalFormatting>
  <conditionalFormatting sqref="BH956:BH958">
    <cfRule type="expression" dxfId="1496" priority="2132">
      <formula>AND(BH956&gt;0,BH956&lt;0.5)</formula>
    </cfRule>
  </conditionalFormatting>
  <conditionalFormatting sqref="BH955">
    <cfRule type="expression" dxfId="1495" priority="2131">
      <formula>AND(BH955&gt;0,BH955&lt;0.5)</formula>
    </cfRule>
  </conditionalFormatting>
  <conditionalFormatting sqref="BH970">
    <cfRule type="expression" dxfId="1494" priority="2130">
      <formula>AND(BH970&gt;0,BH970&lt;0.5)</formula>
    </cfRule>
  </conditionalFormatting>
  <conditionalFormatting sqref="BH964:BH967">
    <cfRule type="expression" dxfId="1493" priority="2128">
      <formula>AND(BH964&gt;0,BH964&lt;0.5)</formula>
    </cfRule>
  </conditionalFormatting>
  <conditionalFormatting sqref="BH969">
    <cfRule type="expression" dxfId="1492" priority="2127">
      <formula>AND(BH969&gt;0,BH969&lt;0.5)</formula>
    </cfRule>
  </conditionalFormatting>
  <conditionalFormatting sqref="BH991">
    <cfRule type="expression" dxfId="1491" priority="2126">
      <formula>AND(BH991&gt;0,BH991&lt;0.5)</formula>
    </cfRule>
  </conditionalFormatting>
  <conditionalFormatting sqref="BH1129:BH1130">
    <cfRule type="expression" dxfId="1490" priority="2083">
      <formula>AND(BH1129&gt;0,BH1129&lt;0.5)</formula>
    </cfRule>
  </conditionalFormatting>
  <conditionalFormatting sqref="BH989">
    <cfRule type="expression" dxfId="1489" priority="2124">
      <formula>AND(BH989&gt;0,BH989&lt;0.5)</formula>
    </cfRule>
  </conditionalFormatting>
  <conditionalFormatting sqref="BH984">
    <cfRule type="expression" dxfId="1488" priority="2123">
      <formula>AND(BH984&gt;0,BH984&lt;0.5)</formula>
    </cfRule>
  </conditionalFormatting>
  <conditionalFormatting sqref="BH985:BH986">
    <cfRule type="expression" dxfId="1487" priority="2122">
      <formula>AND(BH985&gt;0,BH985&lt;0.5)</formula>
    </cfRule>
  </conditionalFormatting>
  <conditionalFormatting sqref="BH987:BH988">
    <cfRule type="expression" dxfId="1486" priority="2121">
      <formula>AND(BH987&gt;0,BH987&lt;0.5)</formula>
    </cfRule>
  </conditionalFormatting>
  <conditionalFormatting sqref="BH1010:BH1011">
    <cfRule type="expression" dxfId="1485" priority="2119">
      <formula>AND(BH1010&gt;0,BH1010&lt;0.5)</formula>
    </cfRule>
  </conditionalFormatting>
  <conditionalFormatting sqref="BH1001">
    <cfRule type="expression" dxfId="1484" priority="2113">
      <formula>AND(BH1001&gt;0,BH1001&lt;0.5)</formula>
    </cfRule>
  </conditionalFormatting>
  <conditionalFormatting sqref="BH1022 BH1024:BH1026">
    <cfRule type="expression" dxfId="1483" priority="2112">
      <formula>AND(BH1022&gt;0,BH1022&lt;0.5)</formula>
    </cfRule>
  </conditionalFormatting>
  <conditionalFormatting sqref="BH1030:BH1031">
    <cfRule type="expression" dxfId="1482" priority="2111">
      <formula>AND(BH1030&gt;0,BH1030&lt;0.5)</formula>
    </cfRule>
  </conditionalFormatting>
  <conditionalFormatting sqref="BH1049 BH1056 BH1051:BH1053">
    <cfRule type="expression" dxfId="1481" priority="2109">
      <formula>AND(BH1049&gt;0,BH1049&lt;0.5)</formula>
    </cfRule>
  </conditionalFormatting>
  <conditionalFormatting sqref="BH1060:BH1062">
    <cfRule type="expression" dxfId="1480" priority="2108">
      <formula>AND(BH1060&gt;0,BH1060&lt;0.5)</formula>
    </cfRule>
  </conditionalFormatting>
  <conditionalFormatting sqref="BH1068">
    <cfRule type="expression" dxfId="1479" priority="2107">
      <formula>AND(BH1068&gt;0,BH1068&lt;0.5)</formula>
    </cfRule>
  </conditionalFormatting>
  <conditionalFormatting sqref="BH1074:BH1076">
    <cfRule type="expression" dxfId="1478" priority="2106">
      <formula>AND(BH1074&gt;0,BH1074&lt;0.5)</formula>
    </cfRule>
  </conditionalFormatting>
  <conditionalFormatting sqref="BH1073">
    <cfRule type="expression" dxfId="1477" priority="2105">
      <formula>AND(BH1073&gt;0,BH1073&lt;0.5)</formula>
    </cfRule>
  </conditionalFormatting>
  <conditionalFormatting sqref="BH1066:BH1067">
    <cfRule type="expression" dxfId="1476" priority="2104">
      <formula>AND(BH1066&gt;0,BH1066&lt;0.5)</formula>
    </cfRule>
  </conditionalFormatting>
  <conditionalFormatting sqref="BH1069">
    <cfRule type="expression" dxfId="1475" priority="2103">
      <formula>AND(BH1069&gt;0,BH1069&lt;0.5)</formula>
    </cfRule>
  </conditionalFormatting>
  <conditionalFormatting sqref="BH1094">
    <cfRule type="expression" dxfId="1474" priority="2091">
      <formula>AND(BH1094&gt;0,BH1094&lt;0.5)</formula>
    </cfRule>
  </conditionalFormatting>
  <conditionalFormatting sqref="BH1128">
    <cfRule type="expression" dxfId="1473" priority="2082">
      <formula>AND(BH1128&gt;0,BH1128&lt;0.5)</formula>
    </cfRule>
  </conditionalFormatting>
  <conditionalFormatting sqref="BH1082">
    <cfRule type="expression" dxfId="1472" priority="2100">
      <formula>AND(BH1082&gt;0,BH1082&lt;0.5)</formula>
    </cfRule>
  </conditionalFormatting>
  <conditionalFormatting sqref="BH1084:BH1086">
    <cfRule type="expression" dxfId="1471" priority="2099">
      <formula>AND(BH1084&gt;0,BH1084&lt;0.5)</formula>
    </cfRule>
  </conditionalFormatting>
  <conditionalFormatting sqref="BH1079">
    <cfRule type="expression" dxfId="1470" priority="2098">
      <formula>AND(BH1079&gt;0,BH1079&lt;0.5)</formula>
    </cfRule>
  </conditionalFormatting>
  <conditionalFormatting sqref="BH1083">
    <cfRule type="expression" dxfId="1469" priority="2097">
      <formula>AND(BH1083&gt;0,BH1083&lt;0.5)</formula>
    </cfRule>
  </conditionalFormatting>
  <conditionalFormatting sqref="BH1089:BH1090">
    <cfRule type="expression" dxfId="1468" priority="2095">
      <formula>AND(BH1089&gt;0,BH1089&lt;0.5)</formula>
    </cfRule>
  </conditionalFormatting>
  <conditionalFormatting sqref="BH1088">
    <cfRule type="expression" dxfId="1467" priority="2094">
      <formula>AND(BH1088&gt;0,BH1088&lt;0.5)</formula>
    </cfRule>
  </conditionalFormatting>
  <conditionalFormatting sqref="BH1098">
    <cfRule type="expression" dxfId="1466" priority="2092">
      <formula>AND(BH1098&gt;0,BH1098&lt;0.5)</formula>
    </cfRule>
  </conditionalFormatting>
  <conditionalFormatting sqref="BH1105:BH1106">
    <cfRule type="expression" dxfId="1465" priority="2089">
      <formula>AND(BH1105&gt;0,BH1105&lt;0.5)</formula>
    </cfRule>
  </conditionalFormatting>
  <conditionalFormatting sqref="BH1121:BH1122">
    <cfRule type="expression" dxfId="1464" priority="2086">
      <formula>AND(BH1121&gt;0,BH1121&lt;0.5)</formula>
    </cfRule>
  </conditionalFormatting>
  <conditionalFormatting sqref="BH1222:BH1223">
    <cfRule type="expression" dxfId="1463" priority="2060">
      <formula>AND(BH1222&gt;0,BH1222&lt;0.5)</formula>
    </cfRule>
  </conditionalFormatting>
  <conditionalFormatting sqref="BH1221">
    <cfRule type="expression" dxfId="1462" priority="2059">
      <formula>AND(BH1221&gt;0,BH1221&lt;0.5)</formula>
    </cfRule>
  </conditionalFormatting>
  <conditionalFormatting sqref="BH1138">
    <cfRule type="expression" dxfId="1461" priority="2080">
      <formula>AND(BH1138&gt;0,BH1138&lt;0.5)</formula>
    </cfRule>
  </conditionalFormatting>
  <conditionalFormatting sqref="BH1136:BH1137">
    <cfRule type="expression" dxfId="1460" priority="2079">
      <formula>AND(BH1136&gt;0,BH1136&lt;0.5)</formula>
    </cfRule>
  </conditionalFormatting>
  <conditionalFormatting sqref="BH1139">
    <cfRule type="expression" dxfId="1459" priority="2078">
      <formula>AND(BH1139&gt;0,BH1139&lt;0.5)</formula>
    </cfRule>
  </conditionalFormatting>
  <conditionalFormatting sqref="BH1144:BH1145">
    <cfRule type="expression" dxfId="1458" priority="2077">
      <formula>AND(BH1144&gt;0,BH1144&lt;0.5)</formula>
    </cfRule>
  </conditionalFormatting>
  <conditionalFormatting sqref="BH1147">
    <cfRule type="expression" dxfId="1457" priority="2076">
      <formula>AND(BH1147&gt;0,BH1147&lt;0.5)</formula>
    </cfRule>
  </conditionalFormatting>
  <conditionalFormatting sqref="BH1148">
    <cfRule type="expression" dxfId="1456" priority="2075">
      <formula>AND(BH1148&gt;0,BH1148&lt;0.5)</formula>
    </cfRule>
  </conditionalFormatting>
  <conditionalFormatting sqref="BH1150:BH1151">
    <cfRule type="expression" dxfId="1455" priority="2074">
      <formula>AND(BH1150&gt;0,BH1150&lt;0.5)</formula>
    </cfRule>
  </conditionalFormatting>
  <conditionalFormatting sqref="BH1178:BH1180">
    <cfRule type="expression" dxfId="1454" priority="2073">
      <formula>AND(BH1178&gt;0,BH1178&lt;0.5)</formula>
    </cfRule>
  </conditionalFormatting>
  <conditionalFormatting sqref="BH1186">
    <cfRule type="expression" dxfId="1453" priority="2070">
      <formula>AND(BH1186&gt;0,BH1186&lt;0.5)</formula>
    </cfRule>
  </conditionalFormatting>
  <conditionalFormatting sqref="BH1194:BH1196">
    <cfRule type="expression" dxfId="1452" priority="2069">
      <formula>AND(BH1194&gt;0,BH1194&lt;0.5)</formula>
    </cfRule>
  </conditionalFormatting>
  <conditionalFormatting sqref="BH1193">
    <cfRule type="expression" dxfId="1451" priority="2068">
      <formula>AND(BH1193&gt;0,BH1193&lt;0.5)</formula>
    </cfRule>
  </conditionalFormatting>
  <conditionalFormatting sqref="BH1207">
    <cfRule type="expression" dxfId="1450" priority="2066">
      <formula>AND(BH1207&gt;0,BH1207&lt;0.5)</formula>
    </cfRule>
  </conditionalFormatting>
  <conditionalFormatting sqref="BH1209:BH1210">
    <cfRule type="expression" dxfId="1449" priority="2064">
      <formula>AND(BH1209&gt;0,BH1209&lt;0.5)</formula>
    </cfRule>
  </conditionalFormatting>
  <conditionalFormatting sqref="BH1226 BH1229:BH1230">
    <cfRule type="expression" dxfId="1448" priority="2062">
      <formula>AND(BH1226&gt;0,BH1226&lt;0.5)</formula>
    </cfRule>
  </conditionalFormatting>
  <conditionalFormatting sqref="BH1222:BH1223">
    <cfRule type="expression" dxfId="1447" priority="2061">
      <formula>AND(BH1222&gt;0,BH1222&lt;0.5)</formula>
    </cfRule>
  </conditionalFormatting>
  <conditionalFormatting sqref="BH1231">
    <cfRule type="expression" dxfId="1446" priority="2058">
      <formula>AND(BH1231&gt;0,BH1231&lt;0.5)</formula>
    </cfRule>
  </conditionalFormatting>
  <conditionalFormatting sqref="BH1231">
    <cfRule type="expression" dxfId="1445" priority="2057">
      <formula>AND(BH1231&gt;0,BH1231&lt;0.5)</formula>
    </cfRule>
  </conditionalFormatting>
  <conditionalFormatting sqref="BH1227:BH1228">
    <cfRule type="expression" dxfId="1444" priority="2056">
      <formula>AND(BH1227&gt;0,BH1227&lt;0.5)</formula>
    </cfRule>
  </conditionalFormatting>
  <conditionalFormatting sqref="BH1240">
    <cfRule type="expression" dxfId="1443" priority="2054">
      <formula>AND(BH1240&gt;0,BH1240&lt;0.5)</formula>
    </cfRule>
  </conditionalFormatting>
  <conditionalFormatting sqref="BH262">
    <cfRule type="expression" dxfId="1442" priority="2053">
      <formula>AND(BH262&gt;0,BH262&lt;0.5)</formula>
    </cfRule>
  </conditionalFormatting>
  <conditionalFormatting sqref="BH266">
    <cfRule type="expression" dxfId="1441" priority="2048">
      <formula>AND(BH266&gt;0,BH266&lt;0.5)</formula>
    </cfRule>
  </conditionalFormatting>
  <conditionalFormatting sqref="BB67:BG67">
    <cfRule type="expression" dxfId="1440" priority="2047">
      <formula>AND(BB67&gt;0,BB67&lt;0.5)</formula>
    </cfRule>
  </conditionalFormatting>
  <conditionalFormatting sqref="BH113">
    <cfRule type="expression" dxfId="1439" priority="2045">
      <formula>AND(BH113&gt;0,BH113&lt;0.5)</formula>
    </cfRule>
  </conditionalFormatting>
  <conditionalFormatting sqref="D1125:AP1125">
    <cfRule type="expression" dxfId="1438" priority="2023">
      <formula>AND(D1125&gt;0,D1125&lt;0.5)</formula>
    </cfRule>
  </conditionalFormatting>
  <conditionalFormatting sqref="BH744:BH745">
    <cfRule type="expression" dxfId="1437" priority="2041">
      <formula>AND(BH744&gt;0,BH744&lt;0.5)</formula>
    </cfRule>
  </conditionalFormatting>
  <conditionalFormatting sqref="BH898">
    <cfRule type="expression" dxfId="1436" priority="2022">
      <formula>AND(BH898&gt;0,BH898&lt;0.5)</formula>
    </cfRule>
  </conditionalFormatting>
  <conditionalFormatting sqref="BH899">
    <cfRule type="expression" dxfId="1435" priority="2037">
      <formula>AND(BH899&gt;0,BH899&lt;0.5)</formula>
    </cfRule>
  </conditionalFormatting>
  <conditionalFormatting sqref="E320:BH323 AI324:BH324 E324:X324 Z324:AA324 N319">
    <cfRule type="expression" dxfId="1434" priority="2033">
      <formula>AND(E319&gt;0,E319&lt;0.5)</formula>
    </cfRule>
  </conditionalFormatting>
  <conditionalFormatting sqref="BH115">
    <cfRule type="expression" dxfId="1433" priority="2034">
      <formula>AND(BH115&gt;0,BH115&lt;0.5)</formula>
    </cfRule>
  </conditionalFormatting>
  <conditionalFormatting sqref="BH902:BH903">
    <cfRule type="expression" dxfId="1432" priority="2032">
      <formula>AND(BH902&gt;0,BH902&lt;0.5)</formula>
    </cfRule>
  </conditionalFormatting>
  <conditionalFormatting sqref="BH571:BH572">
    <cfRule type="expression" dxfId="1431" priority="2031">
      <formula>AND(BH571&gt;0,BH571&lt;0.5)</formula>
    </cfRule>
  </conditionalFormatting>
  <conditionalFormatting sqref="BG1163">
    <cfRule type="expression" dxfId="1430" priority="2013">
      <formula>AND(BG1163&gt;0,BG1163&lt;0.5)</formula>
    </cfRule>
  </conditionalFormatting>
  <conditionalFormatting sqref="BH1190">
    <cfRule type="expression" dxfId="1429" priority="2029">
      <formula>AND(BH1190&gt;0,BH1190&lt;0.5)</formula>
    </cfRule>
  </conditionalFormatting>
  <conditionalFormatting sqref="BG1158">
    <cfRule type="expression" dxfId="1428" priority="2014">
      <formula>AND(BG1158&gt;0,BG1158&lt;0.5)</formula>
    </cfRule>
  </conditionalFormatting>
  <conditionalFormatting sqref="H777">
    <cfRule type="expression" dxfId="1427" priority="2009">
      <formula>AND(H777&gt;0,H777&lt;0.5)</formula>
    </cfRule>
  </conditionalFormatting>
  <conditionalFormatting sqref="F918:AK918 F917:AG917 AI917:AL917">
    <cfRule type="expression" dxfId="1426" priority="2005">
      <formula>AND(F917&gt;0,F917&lt;0.5)</formula>
    </cfRule>
  </conditionalFormatting>
  <conditionalFormatting sqref="BH112">
    <cfRule type="expression" dxfId="1425" priority="2003">
      <formula>AND(BH112&gt;0,BH112&lt;0.5)</formula>
    </cfRule>
  </conditionalFormatting>
  <conditionalFormatting sqref="BH114">
    <cfRule type="expression" dxfId="1424" priority="2002">
      <formula>AND(BH114&gt;0,BH114&lt;0.5)</formula>
    </cfRule>
  </conditionalFormatting>
  <conditionalFormatting sqref="BH194">
    <cfRule type="expression" dxfId="1423" priority="1999">
      <formula>AND(BH194&gt;0,BH194&lt;0.5)</formula>
    </cfRule>
  </conditionalFormatting>
  <conditionalFormatting sqref="BH199">
    <cfRule type="expression" dxfId="1422" priority="2000">
      <formula>AND(BH199&gt;0,BH199&lt;0.5)</formula>
    </cfRule>
  </conditionalFormatting>
  <conditionalFormatting sqref="BH783:BH784">
    <cfRule type="expression" dxfId="1421" priority="1997">
      <formula>AND(BH783&gt;0,BH783&lt;0.5)</formula>
    </cfRule>
  </conditionalFormatting>
  <conditionalFormatting sqref="AH808:AV809">
    <cfRule type="expression" dxfId="1420" priority="1996">
      <formula>AND(AH808&gt;0,AH808&lt;0.5)</formula>
    </cfRule>
  </conditionalFormatting>
  <conditionalFormatting sqref="D806:AT806">
    <cfRule type="expression" dxfId="1419" priority="1994">
      <formula>AND(D806&gt;0,D806&lt;0.5)</formula>
    </cfRule>
  </conditionalFormatting>
  <conditionalFormatting sqref="D808:AE809">
    <cfRule type="expression" dxfId="1418" priority="1993">
      <formula>AND(D808&gt;0,D808&lt;0.5)</formula>
    </cfRule>
  </conditionalFormatting>
  <conditionalFormatting sqref="L826:AA827">
    <cfRule type="expression" dxfId="1417" priority="1992">
      <formula>AND(L826&gt;0,L826&lt;0.5)</formula>
    </cfRule>
  </conditionalFormatting>
  <conditionalFormatting sqref="T239:BH240">
    <cfRule type="expression" dxfId="1416" priority="1990">
      <formula>AND(T239&gt;0,T239&lt;0.5)</formula>
    </cfRule>
  </conditionalFormatting>
  <conditionalFormatting sqref="AQ230:AQ231">
    <cfRule type="expression" dxfId="1415" priority="1989">
      <formula>AND(AQ230&gt;0,AQ230&lt;0.5)</formula>
    </cfRule>
  </conditionalFormatting>
  <conditionalFormatting sqref="BC310">
    <cfRule type="expression" dxfId="1414" priority="1988">
      <formula>AND(BC310&gt;0,BC310&lt;0.5)</formula>
    </cfRule>
  </conditionalFormatting>
  <conditionalFormatting sqref="N307:R308">
    <cfRule type="expression" dxfId="1413" priority="1986">
      <formula>AND(N307&gt;0,N307&lt;0.5)</formula>
    </cfRule>
  </conditionalFormatting>
  <conditionalFormatting sqref="F350:BH350">
    <cfRule type="expression" dxfId="1412" priority="1985">
      <formula>AND(F350&gt;0,F350&lt;0.5)</formula>
    </cfRule>
  </conditionalFormatting>
  <conditionalFormatting sqref="S417:AB417 AM417 AU417:BG417 AD417:AG417 AJ417">
    <cfRule type="expression" dxfId="1411" priority="1967">
      <formula>AND(S417&gt;0,S417&lt;0.5)</formula>
    </cfRule>
  </conditionalFormatting>
  <conditionalFormatting sqref="E233:BG233">
    <cfRule type="expression" dxfId="1410" priority="1984">
      <formula>AND(E233&gt;0,E233&lt;0.5)</formula>
    </cfRule>
  </conditionalFormatting>
  <conditionalFormatting sqref="N238:X238">
    <cfRule type="expression" dxfId="1409" priority="1983">
      <formula>AND(N238&gt;0,N238&lt;0.5)</formula>
    </cfRule>
  </conditionalFormatting>
  <conditionalFormatting sqref="N239:R240">
    <cfRule type="expression" dxfId="1408" priority="1982">
      <formula>AND(N239&gt;0,N239&lt;0.5)</formula>
    </cfRule>
  </conditionalFormatting>
  <conditionalFormatting sqref="S768:W769">
    <cfRule type="expression" dxfId="1407" priority="1958">
      <formula>AND(S768&gt;0,S768&lt;0.5)</formula>
    </cfRule>
  </conditionalFormatting>
  <conditionalFormatting sqref="D239:M240">
    <cfRule type="expression" dxfId="1406" priority="1981">
      <formula>AND(D239&gt;0,D239&lt;0.5)</formula>
    </cfRule>
  </conditionalFormatting>
  <conditionalFormatting sqref="D238:M238">
    <cfRule type="expression" dxfId="1405" priority="1980">
      <formula>AND(D238&gt;0,D238&lt;0.5)</formula>
    </cfRule>
  </conditionalFormatting>
  <conditionalFormatting sqref="D575:AG576">
    <cfRule type="expression" dxfId="1404" priority="1977">
      <formula>AND(D575&gt;0,D575&lt;0.5)</formula>
    </cfRule>
  </conditionalFormatting>
  <conditionalFormatting sqref="AI575:AJ576">
    <cfRule type="expression" dxfId="1403" priority="1976">
      <formula>AND(AI575&gt;0,AI575&lt;0.5)</formula>
    </cfRule>
  </conditionalFormatting>
  <conditionalFormatting sqref="AL575:BH575 AL576:BD576">
    <cfRule type="expression" dxfId="1402" priority="1975">
      <formula>AND(AL575&gt;0,AL575&lt;0.5)</formula>
    </cfRule>
  </conditionalFormatting>
  <conditionalFormatting sqref="E635:S639">
    <cfRule type="expression" dxfId="1401" priority="1973">
      <formula>AND(E635&gt;0,E635&lt;0.5)</formula>
    </cfRule>
  </conditionalFormatting>
  <conditionalFormatting sqref="U635:BH639">
    <cfRule type="expression" dxfId="1400" priority="1972">
      <formula>AND(U635&gt;0,U635&lt;0.5)</formula>
    </cfRule>
  </conditionalFormatting>
  <conditionalFormatting sqref="O552:BH552">
    <cfRule type="expression" dxfId="1399" priority="1877">
      <formula>AND(O552&gt;0,O552&lt;0.5)</formula>
    </cfRule>
  </conditionalFormatting>
  <conditionalFormatting sqref="BB73:BH73">
    <cfRule type="expression" dxfId="1398" priority="1969">
      <formula>AND(BB73&gt;0,BB73&lt;0.5)</formula>
    </cfRule>
  </conditionalFormatting>
  <conditionalFormatting sqref="AQ415:AQ417">
    <cfRule type="expression" dxfId="1397" priority="1964">
      <formula>AND(AQ415&gt;0,AQ415&lt;0.5)</formula>
    </cfRule>
  </conditionalFormatting>
  <conditionalFormatting sqref="AK415:AK416">
    <cfRule type="expression" dxfId="1396" priority="1963">
      <formula>AND(AK415&gt;0,AK415&lt;0.5)</formula>
    </cfRule>
  </conditionalFormatting>
  <conditionalFormatting sqref="BH1143">
    <cfRule type="expression" dxfId="1395" priority="1959">
      <formula>AND(BH1143&gt;0,BH1143&lt;0.5)</formula>
    </cfRule>
  </conditionalFormatting>
  <conditionalFormatting sqref="D1199:R1202">
    <cfRule type="expression" dxfId="1394" priority="1956">
      <formula>AND(D1199&gt;0,D1199&lt;0.5)</formula>
    </cfRule>
  </conditionalFormatting>
  <conditionalFormatting sqref="BH233">
    <cfRule type="expression" dxfId="1393" priority="1951">
      <formula>AND(BH233&gt;0,BH233&lt;0.5)</formula>
    </cfRule>
  </conditionalFormatting>
  <conditionalFormatting sqref="D1193:R1193">
    <cfRule type="expression" dxfId="1392" priority="1955">
      <formula>AND(D1193&gt;0,D1193&lt;0.5)</formula>
    </cfRule>
  </conditionalFormatting>
  <conditionalFormatting sqref="AW808:AW809">
    <cfRule type="expression" dxfId="1391" priority="1954">
      <formula>AND(AW808&gt;0,AW808&lt;0.5)</formula>
    </cfRule>
  </conditionalFormatting>
  <conditionalFormatting sqref="BD710">
    <cfRule type="expression" dxfId="1390" priority="1953">
      <formula>AND(BD710&gt;0,BD710&lt;0.5)</formula>
    </cfRule>
  </conditionalFormatting>
  <conditionalFormatting sqref="E67:BG67">
    <cfRule type="expression" dxfId="1389" priority="1952">
      <formula>AND(E67&gt;0,E67&lt;0.5)</formula>
    </cfRule>
  </conditionalFormatting>
  <conditionalFormatting sqref="D178:M178">
    <cfRule type="expression" dxfId="1388" priority="1950">
      <formula>AND(D178&gt;0,D178&lt;0.5)</formula>
    </cfRule>
  </conditionalFormatting>
  <conditionalFormatting sqref="U907:W907">
    <cfRule type="expression" dxfId="1387" priority="1949">
      <formula>AND(U907&gt;0,U907&lt;0.5)</formula>
    </cfRule>
  </conditionalFormatting>
  <conditionalFormatting sqref="AI223">
    <cfRule type="expression" dxfId="1386" priority="1920">
      <formula>AND(AI223&gt;0,AI223&lt;0.5)</formula>
    </cfRule>
  </conditionalFormatting>
  <conditionalFormatting sqref="BH298">
    <cfRule type="expression" dxfId="1385" priority="1946">
      <formula>AND(BH298&gt;0,BH298&lt;0.5)</formula>
    </cfRule>
  </conditionalFormatting>
  <conditionalFormatting sqref="BH812:BH813">
    <cfRule type="expression" dxfId="1384" priority="1943">
      <formula>AND(BH812&gt;0,BH812&lt;0.5)</formula>
    </cfRule>
  </conditionalFormatting>
  <conditionalFormatting sqref="BH901">
    <cfRule type="expression" dxfId="1383" priority="1945">
      <formula>AND(BH901&gt;0,BH901&lt;0.5)</formula>
    </cfRule>
  </conditionalFormatting>
  <conditionalFormatting sqref="Z1241:AZ1241">
    <cfRule type="expression" dxfId="1382" priority="1942">
      <formula>AND(Z1241&gt;0,Z1241&lt;0.5)</formula>
    </cfRule>
  </conditionalFormatting>
  <conditionalFormatting sqref="N1241:P1241">
    <cfRule type="expression" dxfId="1381" priority="1941">
      <formula>AND(N1241&gt;0,N1241&lt;0.5)</formula>
    </cfRule>
  </conditionalFormatting>
  <conditionalFormatting sqref="Q1241:Y1241">
    <cfRule type="expression" dxfId="1380" priority="1940">
      <formula>AND(Q1241&gt;0,Q1241&lt;0.5)</formula>
    </cfRule>
  </conditionalFormatting>
  <conditionalFormatting sqref="D1241:M1241">
    <cfRule type="expression" dxfId="1379" priority="1938">
      <formula>AND(D1241&gt;0,D1241&lt;0.5)</formula>
    </cfRule>
  </conditionalFormatting>
  <conditionalFormatting sqref="BH1241">
    <cfRule type="expression" dxfId="1378" priority="1937">
      <formula>AND(BH1241&gt;0,BH1241&lt;0.5)</formula>
    </cfRule>
  </conditionalFormatting>
  <conditionalFormatting sqref="BH963">
    <cfRule type="expression" dxfId="1377" priority="1934">
      <formula>AND(BH963&gt;0,BH963&lt;0.5)</formula>
    </cfRule>
  </conditionalFormatting>
  <conditionalFormatting sqref="AS404:AW404">
    <cfRule type="expression" dxfId="1376" priority="1930">
      <formula>AND(AS404&gt;0,AS404&lt;0.5)</formula>
    </cfRule>
  </conditionalFormatting>
  <conditionalFormatting sqref="E193:BH193">
    <cfRule type="expression" dxfId="1375" priority="1857">
      <formula>AND(E193&gt;0,E193&lt;0.5)</formula>
    </cfRule>
  </conditionalFormatting>
  <conditionalFormatting sqref="BH346">
    <cfRule type="expression" dxfId="1374" priority="1928">
      <formula>AND(BH346&gt;0,BH346&lt;0.5)</formula>
    </cfRule>
  </conditionalFormatting>
  <conditionalFormatting sqref="BH738">
    <cfRule type="expression" dxfId="1373" priority="1927">
      <formula>AND(BH738&gt;0,BH738&lt;0.5)</formula>
    </cfRule>
  </conditionalFormatting>
  <conditionalFormatting sqref="Y237:AC237">
    <cfRule type="expression" dxfId="1372" priority="1922">
      <formula>AND(Y237&gt;0,Y237&lt;0.5)</formula>
    </cfRule>
  </conditionalFormatting>
  <conditionalFormatting sqref="S235:S236">
    <cfRule type="expression" dxfId="1371" priority="1924">
      <formula>AND(S235&gt;0,S235&lt;0.5)</formula>
    </cfRule>
  </conditionalFormatting>
  <conditionalFormatting sqref="T235:AL236">
    <cfRule type="expression" dxfId="1370" priority="1923">
      <formula>AND(T235&gt;0,T235&lt;0.5)</formula>
    </cfRule>
  </conditionalFormatting>
  <conditionalFormatting sqref="J470:M470">
    <cfRule type="expression" dxfId="1369" priority="1921">
      <formula>AND(J470&gt;0,J470&lt;0.5)</formula>
    </cfRule>
  </conditionalFormatting>
  <conditionalFormatting sqref="E1157:J1157">
    <cfRule type="expression" dxfId="1368" priority="1890">
      <formula>AND(E1157&gt;0,E1157&lt;0.5)</formula>
    </cfRule>
  </conditionalFormatting>
  <conditionalFormatting sqref="Q273:Q274">
    <cfRule type="expression" dxfId="1367" priority="1917">
      <formula>AND(Q273&gt;0,Q273&lt;0.5)</formula>
    </cfRule>
  </conditionalFormatting>
  <conditionalFormatting sqref="I712:I713">
    <cfRule type="expression" dxfId="1366" priority="1916">
      <formula>AND(I712&gt;0,I712&lt;0.5)</formula>
    </cfRule>
  </conditionalFormatting>
  <conditionalFormatting sqref="L712:L713">
    <cfRule type="expression" dxfId="1365" priority="1915">
      <formula>AND(L712&gt;0,L712&lt;0.5)</formula>
    </cfRule>
  </conditionalFormatting>
  <conditionalFormatting sqref="M712:M713">
    <cfRule type="expression" dxfId="1364" priority="1914">
      <formula>AND(M712&gt;0,M712&lt;0.5)</formula>
    </cfRule>
  </conditionalFormatting>
  <conditionalFormatting sqref="D573:N573">
    <cfRule type="expression" dxfId="1363" priority="1913">
      <formula>AND(D573&gt;0,D573&lt;0.5)</formula>
    </cfRule>
  </conditionalFormatting>
  <conditionalFormatting sqref="BI115:BI116">
    <cfRule type="expression" dxfId="1362" priority="1911">
      <formula>AND(BI115&gt;0,BI115&lt;0.5)</formula>
    </cfRule>
  </conditionalFormatting>
  <conditionalFormatting sqref="BI1188">
    <cfRule type="expression" dxfId="1361" priority="1905">
      <formula>AND(BI1188&gt;0,BI1188&lt;0.5)</formula>
    </cfRule>
  </conditionalFormatting>
  <conditionalFormatting sqref="BI1186 BI1188">
    <cfRule type="expression" dxfId="1360" priority="1906">
      <formula>AND(BI1186&gt;0,BI1186&lt;0.5)</formula>
    </cfRule>
  </conditionalFormatting>
  <conditionalFormatting sqref="BI1176 BI1181">
    <cfRule type="expression" dxfId="1359" priority="1903">
      <formula>AND(BI1176&gt;0,BI1176&lt;0.5)</formula>
    </cfRule>
  </conditionalFormatting>
  <conditionalFormatting sqref="BI401">
    <cfRule type="expression" dxfId="1358" priority="1901">
      <formula>AND(BI401&gt;0,BI401&lt;0.5)</formula>
    </cfRule>
  </conditionalFormatting>
  <conditionalFormatting sqref="BI400">
    <cfRule type="expression" dxfId="1357" priority="1902">
      <formula>AND(BI400&gt;0,BI400&lt;0.5)</formula>
    </cfRule>
  </conditionalFormatting>
  <conditionalFormatting sqref="BI399">
    <cfRule type="expression" dxfId="1356" priority="1899">
      <formula>AND(BI399&gt;0,BI399&lt;0.5)</formula>
    </cfRule>
  </conditionalFormatting>
  <conditionalFormatting sqref="BI402:BI403">
    <cfRule type="expression" dxfId="1355" priority="1900">
      <formula>AND(BI402&gt;0,BI402&lt;0.5)</formula>
    </cfRule>
  </conditionalFormatting>
  <conditionalFormatting sqref="G195">
    <cfRule type="expression" dxfId="1354" priority="1898">
      <formula>AND(G195&gt;0,G195&lt;0.5)</formula>
    </cfRule>
  </conditionalFormatting>
  <conditionalFormatting sqref="BI553">
    <cfRule type="expression" dxfId="1353" priority="1866">
      <formula>AND(BI553&gt;0,BI553&lt;0.5)</formula>
    </cfRule>
  </conditionalFormatting>
  <conditionalFormatting sqref="E551:BH551">
    <cfRule type="expression" dxfId="1352" priority="1897">
      <formula>AND(E551&gt;0,E551&lt;0.5)</formula>
    </cfRule>
  </conditionalFormatting>
  <conditionalFormatting sqref="M556:M557">
    <cfRule type="expression" dxfId="1351" priority="1896">
      <formula>AND(M556&gt;0,M556&lt;0.5)</formula>
    </cfRule>
  </conditionalFormatting>
  <conditionalFormatting sqref="I468:I469">
    <cfRule type="expression" dxfId="1350" priority="1894">
      <formula>AND(I468&gt;0,I468&lt;0.5)</formula>
    </cfRule>
  </conditionalFormatting>
  <conditionalFormatting sqref="BI556 BI558:BI559">
    <cfRule type="expression" dxfId="1349" priority="1865">
      <formula>AND(BI556&gt;0,BI556&lt;0.5)</formula>
    </cfRule>
  </conditionalFormatting>
  <conditionalFormatting sqref="I467">
    <cfRule type="expression" dxfId="1348" priority="1892">
      <formula>AND(I467&gt;0,I467&lt;0.5)</formula>
    </cfRule>
  </conditionalFormatting>
  <conditionalFormatting sqref="E1185:BE1185 BG1185:BH1185">
    <cfRule type="expression" dxfId="1347" priority="1888">
      <formula>AND(E1185&gt;0,E1185&lt;0.5)</formula>
    </cfRule>
  </conditionalFormatting>
  <conditionalFormatting sqref="E1212:AJ1212">
    <cfRule type="expression" dxfId="1346" priority="1886">
      <formula>AND(E1212&gt;0,E1212&lt;0.5)</formula>
    </cfRule>
  </conditionalFormatting>
  <conditionalFormatting sqref="D310:I310">
    <cfRule type="expression" dxfId="1345" priority="1885">
      <formula>AND(D310&gt;0,D310&lt;0.5)</formula>
    </cfRule>
  </conditionalFormatting>
  <conditionalFormatting sqref="F532:G532">
    <cfRule type="expression" dxfId="1344" priority="1883">
      <formula>AND(F532&gt;0,F532&lt;0.5)</formula>
    </cfRule>
  </conditionalFormatting>
  <conditionalFormatting sqref="L529:L530">
    <cfRule type="expression" dxfId="1343" priority="1882">
      <formula>AND(L529&gt;0,L529&lt;0.5)</formula>
    </cfRule>
  </conditionalFormatting>
  <conditionalFormatting sqref="K532">
    <cfRule type="expression" dxfId="1342" priority="1881">
      <formula>AND(K532&gt;0,K532&lt;0.5)</formula>
    </cfRule>
  </conditionalFormatting>
  <conditionalFormatting sqref="F195">
    <cfRule type="expression" dxfId="1341" priority="1880">
      <formula>AND(F195&gt;0,F195&lt;0.5)</formula>
    </cfRule>
  </conditionalFormatting>
  <conditionalFormatting sqref="I552:J553">
    <cfRule type="expression" dxfId="1340" priority="1879">
      <formula>AND(I552&gt;0,I552&lt;0.5)</formula>
    </cfRule>
  </conditionalFormatting>
  <conditionalFormatting sqref="L552:N552">
    <cfRule type="expression" dxfId="1339" priority="1878">
      <formula>AND(L552&gt;0,L552&lt;0.5)</formula>
    </cfRule>
  </conditionalFormatting>
  <conditionalFormatting sqref="BI345">
    <cfRule type="expression" dxfId="1338" priority="1874">
      <formula>AND(BI345&gt;0,BI345&lt;0.5)</formula>
    </cfRule>
  </conditionalFormatting>
  <conditionalFormatting sqref="N592">
    <cfRule type="expression" dxfId="1337" priority="1876">
      <formula>AND(N592&gt;0,N592&lt;0.5)</formula>
    </cfRule>
  </conditionalFormatting>
  <conditionalFormatting sqref="M812:S813">
    <cfRule type="expression" dxfId="1336" priority="1875">
      <formula>AND(M812&gt;0,M812&lt;0.5)</formula>
    </cfRule>
  </conditionalFormatting>
  <conditionalFormatting sqref="X312">
    <cfRule type="expression" dxfId="1335" priority="1872">
      <formula>AND(X312&gt;0,X312&lt;0.5)</formula>
    </cfRule>
  </conditionalFormatting>
  <conditionalFormatting sqref="BI551">
    <cfRule type="expression" dxfId="1334" priority="1861">
      <formula>AND(BI551&gt;0,BI551&lt;0.5)</formula>
    </cfRule>
  </conditionalFormatting>
  <conditionalFormatting sqref="BI874">
    <cfRule type="expression" dxfId="1333" priority="1870">
      <formula>AND(BI874&gt;0,BI874&lt;0.5)</formula>
    </cfRule>
  </conditionalFormatting>
  <conditionalFormatting sqref="BI871">
    <cfRule type="expression" dxfId="1332" priority="1869">
      <formula>AND(BI871&gt;0,BI871&lt;0.5)</formula>
    </cfRule>
  </conditionalFormatting>
  <conditionalFormatting sqref="BI872">
    <cfRule type="expression" dxfId="1331" priority="1868">
      <formula>AND(BI872&gt;0,BI872&lt;0.5)</formula>
    </cfRule>
  </conditionalFormatting>
  <conditionalFormatting sqref="BI552">
    <cfRule type="expression" dxfId="1330" priority="1860">
      <formula>AND(BI552&gt;0,BI552&lt;0.5)</formula>
    </cfRule>
  </conditionalFormatting>
  <conditionalFormatting sqref="E562:BI562">
    <cfRule type="expression" dxfId="1329" priority="1858">
      <formula>AND(E562&gt;0,E562&lt;0.5)</formula>
    </cfRule>
  </conditionalFormatting>
  <conditionalFormatting sqref="BI881:BI882">
    <cfRule type="expression" dxfId="1328" priority="1801">
      <formula>AND(BI881&gt;0,BI881&lt;0.5)</formula>
    </cfRule>
  </conditionalFormatting>
  <conditionalFormatting sqref="AC284">
    <cfRule type="expression" dxfId="1327" priority="1839">
      <formula>AND(AC284&gt;0,AC284&lt;0.5)</formula>
    </cfRule>
  </conditionalFormatting>
  <conditionalFormatting sqref="BI563:BI565">
    <cfRule type="expression" dxfId="1326" priority="1863">
      <formula>AND(BI563&gt;0,BI563&lt;0.5)</formula>
    </cfRule>
  </conditionalFormatting>
  <conditionalFormatting sqref="BI380">
    <cfRule type="expression" dxfId="1325" priority="1771">
      <formula>AND(BI380&gt;0,BI380&lt;0.5)</formula>
    </cfRule>
  </conditionalFormatting>
  <conditionalFormatting sqref="E113">
    <cfRule type="expression" dxfId="1324" priority="1855">
      <formula>AND(E113&gt;0,E113&lt;0.5)</formula>
    </cfRule>
  </conditionalFormatting>
  <conditionalFormatting sqref="E466:AV466">
    <cfRule type="expression" dxfId="1323" priority="1850">
      <formula>AND(E466&gt;0,E466&lt;0.5)</formula>
    </cfRule>
  </conditionalFormatting>
  <conditionalFormatting sqref="E379:BH379">
    <cfRule type="expression" dxfId="1322" priority="1849">
      <formula>AND(E379&gt;0,E379&lt;0.5)</formula>
    </cfRule>
  </conditionalFormatting>
  <conditionalFormatting sqref="X929:AR929">
    <cfRule type="expression" dxfId="1321" priority="1837">
      <formula>AND(X929&gt;0,X929&lt;0.5)</formula>
    </cfRule>
  </conditionalFormatting>
  <conditionalFormatting sqref="AA72:AB72">
    <cfRule type="expression" dxfId="1320" priority="1822">
      <formula>AND(AA72&gt;0,AA72&lt;0.5)</formula>
    </cfRule>
  </conditionalFormatting>
  <conditionalFormatting sqref="BI180:BI181">
    <cfRule type="expression" dxfId="1319" priority="1791">
      <formula>AND(BI180&gt;0,BI180&lt;0.5)</formula>
    </cfRule>
  </conditionalFormatting>
  <conditionalFormatting sqref="N1195:N1196">
    <cfRule type="expression" dxfId="1318" priority="1836">
      <formula>AND(N1195&gt;0,N1195&lt;0.5)</formula>
    </cfRule>
  </conditionalFormatting>
  <conditionalFormatting sqref="BI190:BI191">
    <cfRule type="expression" dxfId="1317" priority="1788">
      <formula>AND(BI190&gt;0,BI190&lt;0.5)</formula>
    </cfRule>
  </conditionalFormatting>
  <conditionalFormatting sqref="W254:W255">
    <cfRule type="expression" dxfId="1316" priority="1830">
      <formula>AND(W254&gt;0,W254&lt;0.5)</formula>
    </cfRule>
  </conditionalFormatting>
  <conditionalFormatting sqref="M414:BG414">
    <cfRule type="expression" dxfId="1315" priority="1841">
      <formula>AND(M414&gt;0,M414&lt;0.5)</formula>
    </cfRule>
  </conditionalFormatting>
  <conditionalFormatting sqref="D1195:M1196">
    <cfRule type="expression" dxfId="1314" priority="1835">
      <formula>AND(D1195&gt;0,D1195&lt;0.5)</formula>
    </cfRule>
  </conditionalFormatting>
  <conditionalFormatting sqref="O1195:R1196">
    <cfRule type="expression" dxfId="1313" priority="1834">
      <formula>AND(O1195&gt;0,O1195&lt;0.5)</formula>
    </cfRule>
  </conditionalFormatting>
  <conditionalFormatting sqref="BI1190">
    <cfRule type="expression" dxfId="1312" priority="1831">
      <formula>AND(BI1190&gt;0,BI1190&lt;0.5)</formula>
    </cfRule>
  </conditionalFormatting>
  <conditionalFormatting sqref="AO295:AS296">
    <cfRule type="expression" dxfId="1311" priority="1828">
      <formula>AND(AO295&gt;0,AO295&lt;0.5)</formula>
    </cfRule>
  </conditionalFormatting>
  <conditionalFormatting sqref="AD284:BH284">
    <cfRule type="expression" dxfId="1310" priority="1829">
      <formula>AND(AD284&gt;0,AD284&lt;0.5)</formula>
    </cfRule>
  </conditionalFormatting>
  <conditionalFormatting sqref="BH419:BI419 S418:BI418">
    <cfRule type="expression" dxfId="1309" priority="1827">
      <formula>AND(S418&gt;0,S418&lt;0.5)</formula>
    </cfRule>
  </conditionalFormatting>
  <conditionalFormatting sqref="I1213:AJ1213">
    <cfRule type="expression" dxfId="1308" priority="1819">
      <formula>AND(I1213&gt;0,I1213&lt;0.5)</formula>
    </cfRule>
  </conditionalFormatting>
  <conditionalFormatting sqref="E629:BH629">
    <cfRule type="expression" dxfId="1307" priority="1818">
      <formula>AND(E629&gt;0,E629&lt;0.5)</formula>
    </cfRule>
  </conditionalFormatting>
  <conditionalFormatting sqref="AH406:BI406">
    <cfRule type="expression" dxfId="1306" priority="1815">
      <formula>AND(AH406&gt;0,AH406&lt;0.5)</formula>
    </cfRule>
  </conditionalFormatting>
  <conditionalFormatting sqref="M413:BG413">
    <cfRule type="expression" dxfId="1305" priority="1825">
      <formula>AND(M413&gt;0,M413&lt;0.5)</formula>
    </cfRule>
  </conditionalFormatting>
  <conditionalFormatting sqref="AC417">
    <cfRule type="expression" dxfId="1304" priority="1824">
      <formula>AND(AC417&gt;0,AC417&lt;0.5)</formula>
    </cfRule>
  </conditionalFormatting>
  <conditionalFormatting sqref="Y72">
    <cfRule type="expression" dxfId="1303" priority="1823">
      <formula>AND(Y72&gt;0,Y72&lt;0.5)</formula>
    </cfRule>
  </conditionalFormatting>
  <conditionalFormatting sqref="AF521:AF522">
    <cfRule type="expression" dxfId="1302" priority="1820">
      <formula>AND(AF521&gt;0,AF521&lt;0.5)</formula>
    </cfRule>
  </conditionalFormatting>
  <conditionalFormatting sqref="E406:AF406">
    <cfRule type="expression" dxfId="1301" priority="1816">
      <formula>AND(E406&gt;0,E406&lt;0.5)</formula>
    </cfRule>
  </conditionalFormatting>
  <conditionalFormatting sqref="O235:O236">
    <cfRule type="expression" dxfId="1300" priority="1812">
      <formula>AND(O235&gt;0,O235&lt;0.5)</formula>
    </cfRule>
  </conditionalFormatting>
  <conditionalFormatting sqref="P237">
    <cfRule type="expression" dxfId="1299" priority="1811">
      <formula>AND(P237&gt;0,P237&lt;0.5)</formula>
    </cfRule>
  </conditionalFormatting>
  <conditionalFormatting sqref="AD237:AG237">
    <cfRule type="expression" dxfId="1298" priority="1810">
      <formula>AND(AD237&gt;0,AD237&lt;0.5)</formula>
    </cfRule>
  </conditionalFormatting>
  <conditionalFormatting sqref="AD241:AI241">
    <cfRule type="expression" dxfId="1297" priority="1809">
      <formula>AND(AD241&gt;0,AD241&lt;0.5)</formula>
    </cfRule>
  </conditionalFormatting>
  <conditionalFormatting sqref="S237:X237">
    <cfRule type="expression" dxfId="1296" priority="1808">
      <formula>AND(S237&gt;0,S237&lt;0.5)</formula>
    </cfRule>
  </conditionalFormatting>
  <conditionalFormatting sqref="S241:Y241">
    <cfRule type="expression" dxfId="1295" priority="1807">
      <formula>AND(S241&gt;0,S241&lt;0.5)</formula>
    </cfRule>
  </conditionalFormatting>
  <conditionalFormatting sqref="BI238">
    <cfRule type="expression" dxfId="1294" priority="1806">
      <formula>AND(BI238&gt;0,BI238&lt;0.5)</formula>
    </cfRule>
  </conditionalFormatting>
  <conditionalFormatting sqref="BI239:BI240">
    <cfRule type="expression" dxfId="1293" priority="1805">
      <formula>AND(BI239&gt;0,BI239&lt;0.5)</formula>
    </cfRule>
  </conditionalFormatting>
  <conditionalFormatting sqref="BI233">
    <cfRule type="expression" dxfId="1292" priority="1804">
      <formula>AND(BI233&gt;0,BI233&lt;0.5)</formula>
    </cfRule>
  </conditionalFormatting>
  <conditionalFormatting sqref="BI899">
    <cfRule type="expression" dxfId="1291" priority="1803">
      <formula>AND(BI899&gt;0,BI899&lt;0.5)</formula>
    </cfRule>
  </conditionalFormatting>
  <conditionalFormatting sqref="BI278:BI280">
    <cfRule type="expression" dxfId="1290" priority="1798">
      <formula>AND(BI278&gt;0,BI278&lt;0.5)</formula>
    </cfRule>
  </conditionalFormatting>
  <conditionalFormatting sqref="BI119">
    <cfRule type="expression" dxfId="1289" priority="1797">
      <formula>AND(BI119&gt;0,BI119&lt;0.5)</formula>
    </cfRule>
  </conditionalFormatting>
  <conditionalFormatting sqref="BI126:BI128">
    <cfRule type="expression" dxfId="1288" priority="1796">
      <formula>AND(BI126&gt;0,BI126&lt;0.5)</formula>
    </cfRule>
  </conditionalFormatting>
  <conditionalFormatting sqref="BI165:BI166">
    <cfRule type="expression" dxfId="1287" priority="1795">
      <formula>AND(BI165&gt;0,BI165&lt;0.5)</formula>
    </cfRule>
  </conditionalFormatting>
  <conditionalFormatting sqref="BI174:BI177">
    <cfRule type="expression" dxfId="1286" priority="1793">
      <formula>AND(BI174&gt;0,BI174&lt;0.5)</formula>
    </cfRule>
  </conditionalFormatting>
  <conditionalFormatting sqref="BI1089:BI1090">
    <cfRule type="expression" dxfId="1285" priority="1702">
      <formula>AND(BI1089&gt;0,BI1089&lt;0.5)</formula>
    </cfRule>
  </conditionalFormatting>
  <conditionalFormatting sqref="BI205">
    <cfRule type="expression" dxfId="1284" priority="1782">
      <formula>AND(BI205&gt;0,BI205&lt;0.5)</formula>
    </cfRule>
  </conditionalFormatting>
  <conditionalFormatting sqref="BI189">
    <cfRule type="expression" dxfId="1283" priority="1787">
      <formula>AND(BI189&gt;0,BI189&lt;0.5)</formula>
    </cfRule>
  </conditionalFormatting>
  <conditionalFormatting sqref="BI199">
    <cfRule type="expression" dxfId="1282" priority="1786">
      <formula>AND(BI199&gt;0,BI199&lt;0.5)</formula>
    </cfRule>
  </conditionalFormatting>
  <conditionalFormatting sqref="BI194">
    <cfRule type="expression" dxfId="1281" priority="1785">
      <formula>AND(BI194&gt;0,BI194&lt;0.5)</formula>
    </cfRule>
  </conditionalFormatting>
  <conditionalFormatting sqref="BI193">
    <cfRule type="expression" dxfId="1280" priority="1784">
      <formula>AND(BI193&gt;0,BI193&lt;0.5)</formula>
    </cfRule>
  </conditionalFormatting>
  <conditionalFormatting sqref="BI316:BI317">
    <cfRule type="expression" dxfId="1279" priority="1780">
      <formula>AND(BI316&gt;0,BI316&lt;0.5)</formula>
    </cfRule>
  </conditionalFormatting>
  <conditionalFormatting sqref="AJ118:BI118">
    <cfRule type="expression" dxfId="1278" priority="1660">
      <formula>AND(AJ118&gt;0,AJ118&lt;0.5)</formula>
    </cfRule>
  </conditionalFormatting>
  <conditionalFormatting sqref="BI318 BI325">
    <cfRule type="expression" dxfId="1277" priority="1779">
      <formula>AND(BI318&gt;0,BI318&lt;0.5)</formula>
    </cfRule>
  </conditionalFormatting>
  <conditionalFormatting sqref="BI339:BI342">
    <cfRule type="expression" dxfId="1276" priority="1777">
      <formula>AND(BI339&gt;0,BI339&lt;0.5)</formula>
    </cfRule>
  </conditionalFormatting>
  <conditionalFormatting sqref="BI337">
    <cfRule type="expression" dxfId="1275" priority="1776">
      <formula>AND(BI337&gt;0,BI337&lt;0.5)</formula>
    </cfRule>
  </conditionalFormatting>
  <conditionalFormatting sqref="BI358:BI359">
    <cfRule type="expression" dxfId="1274" priority="1775">
      <formula>AND(BI358&gt;0,BI358&lt;0.5)</formula>
    </cfRule>
  </conditionalFormatting>
  <conditionalFormatting sqref="BI357">
    <cfRule type="expression" dxfId="1273" priority="1774">
      <formula>AND(BI357&gt;0,BI357&lt;0.5)</formula>
    </cfRule>
  </conditionalFormatting>
  <conditionalFormatting sqref="BI943:BI944">
    <cfRule type="expression" dxfId="1272" priority="1715">
      <formula>AND(BI943&gt;0,BI943&lt;0.5)</formula>
    </cfRule>
  </conditionalFormatting>
  <conditionalFormatting sqref="BI383:BI384 BI386:BI387">
    <cfRule type="expression" dxfId="1271" priority="1772">
      <formula>AND(BI383&gt;0,BI383&lt;0.5)</formula>
    </cfRule>
  </conditionalFormatting>
  <conditionalFormatting sqref="BI379">
    <cfRule type="expression" dxfId="1270" priority="1770">
      <formula>AND(BI379&gt;0,BI379&lt;0.5)</formula>
    </cfRule>
  </conditionalFormatting>
  <conditionalFormatting sqref="BI477 BI479:BI481">
    <cfRule type="expression" dxfId="1269" priority="1766">
      <formula>AND(BI477&gt;0,BI477&lt;0.5)</formula>
    </cfRule>
  </conditionalFormatting>
  <conditionalFormatting sqref="BI492">
    <cfRule type="expression" dxfId="1268" priority="1763">
      <formula>AND(BI492&gt;0,BI492&lt;0.5)</formula>
    </cfRule>
  </conditionalFormatting>
  <conditionalFormatting sqref="BI548:BI549">
    <cfRule type="expression" dxfId="1267" priority="1761">
      <formula>AND(BI548&gt;0,BI548&lt;0.5)</formula>
    </cfRule>
  </conditionalFormatting>
  <conditionalFormatting sqref="BI634">
    <cfRule type="expression" dxfId="1266" priority="1754">
      <formula>AND(BI634&gt;0,BI634&lt;0.5)</formula>
    </cfRule>
  </conditionalFormatting>
  <conditionalFormatting sqref="BI579">
    <cfRule type="expression" dxfId="1265" priority="1759">
      <formula>AND(BI579&gt;0,BI579&lt;0.5)</formula>
    </cfRule>
  </conditionalFormatting>
  <conditionalFormatting sqref="BI578">
    <cfRule type="expression" dxfId="1264" priority="1758">
      <formula>AND(BI578&gt;0,BI578&lt;0.5)</formula>
    </cfRule>
  </conditionalFormatting>
  <conditionalFormatting sqref="BI598:BI599 BI601:BI602">
    <cfRule type="expression" dxfId="1263" priority="1757">
      <formula>AND(BI598&gt;0,BI598&lt;0.5)</formula>
    </cfRule>
  </conditionalFormatting>
  <conditionalFormatting sqref="BI644 BI646">
    <cfRule type="expression" dxfId="1262" priority="1755">
      <formula>AND(BI644&gt;0,BI644&lt;0.5)</formula>
    </cfRule>
  </conditionalFormatting>
  <conditionalFormatting sqref="BI632:BI633">
    <cfRule type="expression" dxfId="1261" priority="1753">
      <formula>AND(BI632&gt;0,BI632&lt;0.5)</formula>
    </cfRule>
  </conditionalFormatting>
  <conditionalFormatting sqref="BI642:BI643">
    <cfRule type="expression" dxfId="1260" priority="1751">
      <formula>AND(BI642&gt;0,BI642&lt;0.5)</formula>
    </cfRule>
  </conditionalFormatting>
  <conditionalFormatting sqref="BI635:BI639">
    <cfRule type="expression" dxfId="1259" priority="1750">
      <formula>AND(BI635&gt;0,BI635&lt;0.5)</formula>
    </cfRule>
  </conditionalFormatting>
  <conditionalFormatting sqref="BI629">
    <cfRule type="expression" dxfId="1258" priority="1749">
      <formula>AND(BI629&gt;0,BI629&lt;0.5)</formula>
    </cfRule>
  </conditionalFormatting>
  <conditionalFormatting sqref="BI652">
    <cfRule type="expression" dxfId="1257" priority="1746">
      <formula>AND(BI652&gt;0,BI652&lt;0.5)</formula>
    </cfRule>
  </conditionalFormatting>
  <conditionalFormatting sqref="BI653:BI655">
    <cfRule type="expression" dxfId="1256" priority="1747">
      <formula>AND(BI653&gt;0,BI653&lt;0.5)</formula>
    </cfRule>
  </conditionalFormatting>
  <conditionalFormatting sqref="BI730:BI731">
    <cfRule type="expression" dxfId="1255" priority="1745">
      <formula>AND(BI730&gt;0,BI730&lt;0.5)</formula>
    </cfRule>
  </conditionalFormatting>
  <conditionalFormatting sqref="BI729">
    <cfRule type="expression" dxfId="1254" priority="1744">
      <formula>AND(BI729&gt;0,BI729&lt;0.5)</formula>
    </cfRule>
  </conditionalFormatting>
  <conditionalFormatting sqref="BI754">
    <cfRule type="expression" dxfId="1253" priority="1740">
      <formula>AND(BI754&gt;0,BI754&lt;0.5)</formula>
    </cfRule>
  </conditionalFormatting>
  <conditionalFormatting sqref="BI751:BI752">
    <cfRule type="expression" dxfId="1252" priority="1743">
      <formula>AND(BI751&gt;0,BI751&lt;0.5)</formula>
    </cfRule>
  </conditionalFormatting>
  <conditionalFormatting sqref="BI750">
    <cfRule type="expression" dxfId="1251" priority="1742">
      <formula>AND(BI750&gt;0,BI750&lt;0.5)</formula>
    </cfRule>
  </conditionalFormatting>
  <conditionalFormatting sqref="BI755">
    <cfRule type="expression" dxfId="1250" priority="1741">
      <formula>AND(BI755&gt;0,BI755&lt;0.5)</formula>
    </cfRule>
  </conditionalFormatting>
  <conditionalFormatting sqref="BI791:BI796">
    <cfRule type="expression" dxfId="1249" priority="1739">
      <formula>AND(BI791&gt;0,BI791&lt;0.5)</formula>
    </cfRule>
  </conditionalFormatting>
  <conditionalFormatting sqref="BI830">
    <cfRule type="expression" dxfId="1248" priority="1736">
      <formula>AND(BI830&gt;0,BI830&lt;0.5)</formula>
    </cfRule>
  </conditionalFormatting>
  <conditionalFormatting sqref="BI831:BI835">
    <cfRule type="expression" dxfId="1247" priority="1737">
      <formula>AND(BI831&gt;0,BI831&lt;0.5)</formula>
    </cfRule>
  </conditionalFormatting>
  <conditionalFormatting sqref="BI820:BI822">
    <cfRule type="expression" dxfId="1246" priority="1735">
      <formula>AND(BI820&gt;0,BI820&lt;0.5)</formula>
    </cfRule>
  </conditionalFormatting>
  <conditionalFormatting sqref="BI824">
    <cfRule type="expression" dxfId="1245" priority="1733">
      <formula>AND(BI824&gt;0,BI824&lt;0.5)</formula>
    </cfRule>
  </conditionalFormatting>
  <conditionalFormatting sqref="BI819">
    <cfRule type="expression" dxfId="1244" priority="1732">
      <formula>AND(BI819&gt;0,BI819&lt;0.5)</formula>
    </cfRule>
  </conditionalFormatting>
  <conditionalFormatting sqref="BI843 BI846:BI847">
    <cfRule type="expression" dxfId="1243" priority="1731">
      <formula>AND(BI843&gt;0,BI843&lt;0.5)</formula>
    </cfRule>
  </conditionalFormatting>
  <conditionalFormatting sqref="BI842">
    <cfRule type="expression" dxfId="1242" priority="1730">
      <formula>AND(BI842&gt;0,BI842&lt;0.5)</formula>
    </cfRule>
  </conditionalFormatting>
  <conditionalFormatting sqref="BI844:BI845">
    <cfRule type="expression" dxfId="1241" priority="1729">
      <formula>AND(BI844&gt;0,BI844&lt;0.5)</formula>
    </cfRule>
  </conditionalFormatting>
  <conditionalFormatting sqref="BI826">
    <cfRule type="expression" dxfId="1240" priority="1728">
      <formula>AND(BI826&gt;0,BI826&lt;0.5)</formula>
    </cfRule>
  </conditionalFormatting>
  <conditionalFormatting sqref="BI866:BI868">
    <cfRule type="expression" dxfId="1239" priority="1725">
      <formula>AND(BI866&gt;0,BI866&lt;0.5)</formula>
    </cfRule>
  </conditionalFormatting>
  <conditionalFormatting sqref="BI905 BI908:BI909">
    <cfRule type="expression" dxfId="1238" priority="1723">
      <formula>AND(BI905&gt;0,BI905&lt;0.5)</formula>
    </cfRule>
  </conditionalFormatting>
  <conditionalFormatting sqref="BI904">
    <cfRule type="expression" dxfId="1237" priority="1722">
      <formula>AND(BI904&gt;0,BI904&lt;0.5)</formula>
    </cfRule>
  </conditionalFormatting>
  <conditionalFormatting sqref="BI906:BI907">
    <cfRule type="expression" dxfId="1236" priority="1721">
      <formula>AND(BI906&gt;0,BI906&lt;0.5)</formula>
    </cfRule>
  </conditionalFormatting>
  <conditionalFormatting sqref="BI902:BI903">
    <cfRule type="expression" dxfId="1235" priority="1720">
      <formula>AND(BI902&gt;0,BI902&lt;0.5)</formula>
    </cfRule>
  </conditionalFormatting>
  <conditionalFormatting sqref="BI920:BI922">
    <cfRule type="expression" dxfId="1234" priority="1718">
      <formula>AND(BI920&gt;0,BI920&lt;0.5)</formula>
    </cfRule>
  </conditionalFormatting>
  <conditionalFormatting sqref="BI941:BI942">
    <cfRule type="expression" dxfId="1233" priority="1716">
      <formula>AND(BI941&gt;0,BI941&lt;0.5)</formula>
    </cfRule>
  </conditionalFormatting>
  <conditionalFormatting sqref="BI939:BI940">
    <cfRule type="expression" dxfId="1232" priority="1714">
      <formula>AND(BI939&gt;0,BI939&lt;0.5)</formula>
    </cfRule>
  </conditionalFormatting>
  <conditionalFormatting sqref="BI956:BI958">
    <cfRule type="expression" dxfId="1231" priority="1713">
      <formula>AND(BI956&gt;0,BI956&lt;0.5)</formula>
    </cfRule>
  </conditionalFormatting>
  <conditionalFormatting sqref="BI1199:BI1202">
    <cfRule type="expression" dxfId="1230" priority="1679">
      <formula>AND(BI1199&gt;0,BI1199&lt;0.5)</formula>
    </cfRule>
  </conditionalFormatting>
  <conditionalFormatting sqref="BI997:BI998">
    <cfRule type="expression" dxfId="1229" priority="1711">
      <formula>AND(BI997&gt;0,BI997&lt;0.5)</formula>
    </cfRule>
  </conditionalFormatting>
  <conditionalFormatting sqref="BI1002:BI1003">
    <cfRule type="expression" dxfId="1228" priority="1710">
      <formula>AND(BI1002&gt;0,BI1002&lt;0.5)</formula>
    </cfRule>
  </conditionalFormatting>
  <conditionalFormatting sqref="BI1004:BI1005">
    <cfRule type="expression" dxfId="1227" priority="1709">
      <formula>AND(BI1004&gt;0,BI1004&lt;0.5)</formula>
    </cfRule>
  </conditionalFormatting>
  <conditionalFormatting sqref="BI1001">
    <cfRule type="expression" dxfId="1226" priority="1708">
      <formula>AND(BI1001&gt;0,BI1001&lt;0.5)</formula>
    </cfRule>
  </conditionalFormatting>
  <conditionalFormatting sqref="BI1016:BI1018">
    <cfRule type="expression" dxfId="1225" priority="1707">
      <formula>AND(BI1016&gt;0,BI1016&lt;0.5)</formula>
    </cfRule>
  </conditionalFormatting>
  <conditionalFormatting sqref="BI1049 BI1056:BI1057 BI1051:BI1053">
    <cfRule type="expression" dxfId="1224" priority="1706">
      <formula>AND(BI1049&gt;0,BI1049&lt;0.5)</formula>
    </cfRule>
  </conditionalFormatting>
  <conditionalFormatting sqref="BI1048">
    <cfRule type="expression" dxfId="1223" priority="1705">
      <formula>AND(BI1048&gt;0,BI1048&lt;0.5)</formula>
    </cfRule>
  </conditionalFormatting>
  <conditionalFormatting sqref="BI1074:BI1076">
    <cfRule type="expression" dxfId="1222" priority="1704">
      <formula>AND(BI1074&gt;0,BI1074&lt;0.5)</formula>
    </cfRule>
  </conditionalFormatting>
  <conditionalFormatting sqref="BI1073">
    <cfRule type="expression" dxfId="1221" priority="1703">
      <formula>AND(BI1073&gt;0,BI1073&lt;0.5)</formula>
    </cfRule>
  </conditionalFormatting>
  <conditionalFormatting sqref="AC170:AC171">
    <cfRule type="expression" dxfId="1220" priority="1646">
      <formula>AND(AC170&gt;0,AC170&lt;0.5)</formula>
    </cfRule>
  </conditionalFormatting>
  <conditionalFormatting sqref="BI1088">
    <cfRule type="expression" dxfId="1219" priority="1701">
      <formula>AND(BI1088&gt;0,BI1088&lt;0.5)</formula>
    </cfRule>
  </conditionalFormatting>
  <conditionalFormatting sqref="BI1109:BI1111">
    <cfRule type="expression" dxfId="1218" priority="1700">
      <formula>AND(BI1109&gt;0,BI1109&lt;0.5)</formula>
    </cfRule>
  </conditionalFormatting>
  <conditionalFormatting sqref="BI1121:BI1122">
    <cfRule type="expression" dxfId="1217" priority="1698">
      <formula>AND(BI1121&gt;0,BI1121&lt;0.5)</formula>
    </cfRule>
  </conditionalFormatting>
  <conditionalFormatting sqref="BI73">
    <cfRule type="expression" dxfId="1216" priority="1672">
      <formula>AND(BI73&gt;0,BI73&lt;0.5)</formula>
    </cfRule>
  </conditionalFormatting>
  <conditionalFormatting sqref="BI1125">
    <cfRule type="expression" dxfId="1215" priority="1696">
      <formula>AND(BI1125&gt;0,BI1125&lt;0.5)</formula>
    </cfRule>
  </conditionalFormatting>
  <conditionalFormatting sqref="BI1120">
    <cfRule type="expression" dxfId="1214" priority="1695">
      <formula>AND(BI1120&gt;0,BI1120&lt;0.5)</formula>
    </cfRule>
  </conditionalFormatting>
  <conditionalFormatting sqref="BI1149">
    <cfRule type="expression" dxfId="1213" priority="1694">
      <formula>AND(BI1149&gt;0,BI1149&lt;0.5)</formula>
    </cfRule>
  </conditionalFormatting>
  <conditionalFormatting sqref="BI1144:BI1145">
    <cfRule type="expression" dxfId="1212" priority="1693">
      <formula>AND(BI1144&gt;0,BI1144&lt;0.5)</formula>
    </cfRule>
  </conditionalFormatting>
  <conditionalFormatting sqref="BI1143">
    <cfRule type="expression" dxfId="1211" priority="1692">
      <formula>AND(BI1143&gt;0,BI1143&lt;0.5)</formula>
    </cfRule>
  </conditionalFormatting>
  <conditionalFormatting sqref="BI1147">
    <cfRule type="expression" dxfId="1210" priority="1691">
      <formula>AND(BI1147&gt;0,BI1147&lt;0.5)</formula>
    </cfRule>
  </conditionalFormatting>
  <conditionalFormatting sqref="BI1148">
    <cfRule type="expression" dxfId="1209" priority="1690">
      <formula>AND(BI1148&gt;0,BI1148&lt;0.5)</formula>
    </cfRule>
  </conditionalFormatting>
  <conditionalFormatting sqref="BI1150:BI1151">
    <cfRule type="expression" dxfId="1208" priority="1689">
      <formula>AND(BI1150&gt;0,BI1150&lt;0.5)</formula>
    </cfRule>
  </conditionalFormatting>
  <conditionalFormatting sqref="BI1167">
    <cfRule type="expression" dxfId="1207" priority="1686">
      <formula>AND(BI1167&gt;0,BI1167&lt;0.5)</formula>
    </cfRule>
  </conditionalFormatting>
  <conditionalFormatting sqref="BI1158:BI1160">
    <cfRule type="expression" dxfId="1206" priority="1688">
      <formula>AND(BI1158&gt;0,BI1158&lt;0.5)</formula>
    </cfRule>
  </conditionalFormatting>
  <conditionalFormatting sqref="BI1163:BI1165 BI1169:BI1170">
    <cfRule type="expression" dxfId="1205" priority="1687">
      <formula>AND(BI1163&gt;0,BI1163&lt;0.5)</formula>
    </cfRule>
  </conditionalFormatting>
  <conditionalFormatting sqref="BI1156">
    <cfRule type="expression" dxfId="1204" priority="1685">
      <formula>AND(BI1156&gt;0,BI1156&lt;0.5)</formula>
    </cfRule>
  </conditionalFormatting>
  <conditionalFormatting sqref="BI1161">
    <cfRule type="expression" dxfId="1203" priority="1683">
      <formula>AND(BI1161&gt;0,BI1161&lt;0.5)</formula>
    </cfRule>
  </conditionalFormatting>
  <conditionalFormatting sqref="BI1157">
    <cfRule type="expression" dxfId="1202" priority="1684">
      <formula>AND(BI1157&gt;0,BI1157&lt;0.5)</formula>
    </cfRule>
  </conditionalFormatting>
  <conditionalFormatting sqref="BI1178:BI1180">
    <cfRule type="expression" dxfId="1201" priority="1682">
      <formula>AND(BI1178&gt;0,BI1178&lt;0.5)</formula>
    </cfRule>
  </conditionalFormatting>
  <conditionalFormatting sqref="BI1194:BI1196">
    <cfRule type="expression" dxfId="1200" priority="1681">
      <formula>AND(BI1194&gt;0,BI1194&lt;0.5)</formula>
    </cfRule>
  </conditionalFormatting>
  <conditionalFormatting sqref="BI1193">
    <cfRule type="expression" dxfId="1199" priority="1680">
      <formula>AND(BI1193&gt;0,BI1193&lt;0.5)</formula>
    </cfRule>
  </conditionalFormatting>
  <conditionalFormatting sqref="AI120:AJ124">
    <cfRule type="expression" dxfId="1198" priority="1662">
      <formula>AND(AI120&gt;0,AI120&lt;0.5)</formula>
    </cfRule>
  </conditionalFormatting>
  <conditionalFormatting sqref="BI912">
    <cfRule type="expression" dxfId="1197" priority="1678">
      <formula>AND(BI912&gt;0,BI912&lt;0.5)</formula>
    </cfRule>
  </conditionalFormatting>
  <conditionalFormatting sqref="BH67">
    <cfRule type="expression" dxfId="1196" priority="1677">
      <formula>AND(BH67&gt;0,BH67&lt;0.5)</formula>
    </cfRule>
  </conditionalFormatting>
  <conditionalFormatting sqref="BH67">
    <cfRule type="expression" dxfId="1195" priority="1676">
      <formula>AND(BH67&gt;0,BH67&lt;0.5)</formula>
    </cfRule>
  </conditionalFormatting>
  <conditionalFormatting sqref="BI72">
    <cfRule type="expression" dxfId="1194" priority="1674">
      <formula>AND(BI72&gt;0,BI72&lt;0.5)</formula>
    </cfRule>
  </conditionalFormatting>
  <conditionalFormatting sqref="BI70:BI71">
    <cfRule type="expression" dxfId="1193" priority="1673">
      <formula>AND(BI70&gt;0,BI70&lt;0.5)</formula>
    </cfRule>
  </conditionalFormatting>
  <conditionalFormatting sqref="BI92:BI93">
    <cfRule type="expression" dxfId="1192" priority="1670">
      <formula>AND(BI92&gt;0,BI92&lt;0.5)</formula>
    </cfRule>
  </conditionalFormatting>
  <conditionalFormatting sqref="BI486">
    <cfRule type="expression" dxfId="1191" priority="1630">
      <formula>AND(BI486&gt;0,BI486&lt;0.5)</formula>
    </cfRule>
  </conditionalFormatting>
  <conditionalFormatting sqref="BI94:BI97">
    <cfRule type="expression" dxfId="1190" priority="1667">
      <formula>AND(BI94&gt;0,BI94&lt;0.5)</formula>
    </cfRule>
  </conditionalFormatting>
  <conditionalFormatting sqref="BI90">
    <cfRule type="expression" dxfId="1189" priority="1666">
      <formula>AND(BI90&gt;0,BI90&lt;0.5)</formula>
    </cfRule>
  </conditionalFormatting>
  <conditionalFormatting sqref="BI227">
    <cfRule type="expression" dxfId="1188" priority="1608">
      <formula>AND(BI227&gt;0,BI227&lt;0.5)</formula>
    </cfRule>
  </conditionalFormatting>
  <conditionalFormatting sqref="AL120:BI120 AL121:AO124 AT121:BI124">
    <cfRule type="expression" dxfId="1187" priority="1661">
      <formula>AND(AL120&gt;0,AL120&lt;0.5)</formula>
    </cfRule>
  </conditionalFormatting>
  <conditionalFormatting sqref="AN88">
    <cfRule type="expression" dxfId="1186" priority="1659">
      <formula>AND(AN88&gt;0,AN88&lt;0.5)</formula>
    </cfRule>
  </conditionalFormatting>
  <conditionalFormatting sqref="AM172:AM173">
    <cfRule type="expression" dxfId="1185" priority="1645">
      <formula>AND(AM172&gt;0,AM172&lt;0.5)</formula>
    </cfRule>
  </conditionalFormatting>
  <conditionalFormatting sqref="BH134">
    <cfRule type="expression" dxfId="1184" priority="1657">
      <formula>AND(BH134&gt;0,BH134&lt;0.5)</formula>
    </cfRule>
  </conditionalFormatting>
  <conditionalFormatting sqref="BI135">
    <cfRule type="expression" dxfId="1183" priority="1656">
      <formula>AND(BI135&gt;0,BI135&lt;0.5)</formula>
    </cfRule>
  </conditionalFormatting>
  <conditionalFormatting sqref="BH145 BH147">
    <cfRule type="expression" dxfId="1182" priority="1655">
      <formula>AND(BH145&gt;0,BH145&lt;0.5)</formula>
    </cfRule>
  </conditionalFormatting>
  <conditionalFormatting sqref="BH264:BH265">
    <cfRule type="expression" dxfId="1181" priority="1595">
      <formula>AND(BH264&gt;0,BH264&lt;0.5)</formula>
    </cfRule>
  </conditionalFormatting>
  <conditionalFormatting sqref="BI150:BI151">
    <cfRule type="expression" dxfId="1180" priority="1653">
      <formula>AND(BI150&gt;0,BI150&lt;0.5)</formula>
    </cfRule>
  </conditionalFormatting>
  <conditionalFormatting sqref="BH295:BH296">
    <cfRule type="expression" dxfId="1179" priority="1591">
      <formula>AND(BH295&gt;0,BH295&lt;0.5)</formula>
    </cfRule>
  </conditionalFormatting>
  <conditionalFormatting sqref="BI262">
    <cfRule type="expression" dxfId="1178" priority="1598">
      <formula>AND(BI262&gt;0,BI262&lt;0.5)</formula>
    </cfRule>
  </conditionalFormatting>
  <conditionalFormatting sqref="AC114">
    <cfRule type="expression" dxfId="1177" priority="1642">
      <formula>AND(AC114&gt;0,AC114&lt;0.5)</formula>
    </cfRule>
  </conditionalFormatting>
  <conditionalFormatting sqref="AA114">
    <cfRule type="expression" dxfId="1176" priority="1643">
      <formula>AND(AA114&gt;0,AA114&lt;0.5)</formula>
    </cfRule>
  </conditionalFormatting>
  <conditionalFormatting sqref="AE114:AK114">
    <cfRule type="expression" dxfId="1175" priority="1641">
      <formula>AND(AE114&gt;0,AE114&lt;0.5)</formula>
    </cfRule>
  </conditionalFormatting>
  <conditionalFormatting sqref="BI161">
    <cfRule type="expression" dxfId="1174" priority="1639">
      <formula>AND(BI161&gt;0,BI161&lt;0.5)</formula>
    </cfRule>
  </conditionalFormatting>
  <conditionalFormatting sqref="BI162:BI163">
    <cfRule type="expression" dxfId="1173" priority="1638">
      <formula>AND(BI162&gt;0,BI162&lt;0.5)</formula>
    </cfRule>
  </conditionalFormatting>
  <conditionalFormatting sqref="BI213">
    <cfRule type="expression" dxfId="1172" priority="1621">
      <formula>AND(BI213&gt;0,BI213&lt;0.5)</formula>
    </cfRule>
  </conditionalFormatting>
  <conditionalFormatting sqref="BI159:BI160">
    <cfRule type="expression" dxfId="1171" priority="1635">
      <formula>AND(BI159&gt;0,BI159&lt;0.5)</formula>
    </cfRule>
  </conditionalFormatting>
  <conditionalFormatting sqref="L467:BH467">
    <cfRule type="expression" dxfId="1170" priority="1634">
      <formula>AND(L467&gt;0,L467&lt;0.5)</formula>
    </cfRule>
  </conditionalFormatting>
  <conditionalFormatting sqref="BI467">
    <cfRule type="expression" dxfId="1169" priority="1633">
      <formula>AND(BI467&gt;0,BI467&lt;0.5)</formula>
    </cfRule>
  </conditionalFormatting>
  <conditionalFormatting sqref="BI468:BI469">
    <cfRule type="expression" dxfId="1168" priority="1632">
      <formula>AND(BI468&gt;0,BI468&lt;0.5)</formula>
    </cfRule>
  </conditionalFormatting>
  <conditionalFormatting sqref="AD510">
    <cfRule type="expression" dxfId="1167" priority="1629">
      <formula>AND(AD510&gt;0,AD510&lt;0.5)</formula>
    </cfRule>
  </conditionalFormatting>
  <conditionalFormatting sqref="AE510:BI510">
    <cfRule type="expression" dxfId="1166" priority="1628">
      <formula>AND(AE510&gt;0,AE510&lt;0.5)</formula>
    </cfRule>
  </conditionalFormatting>
  <conditionalFormatting sqref="BI515:BI516">
    <cfRule type="expression" dxfId="1165" priority="1627">
      <formula>AND(BI515&gt;0,BI515&lt;0.5)</formula>
    </cfRule>
  </conditionalFormatting>
  <conditionalFormatting sqref="BI519:BI520">
    <cfRule type="expression" dxfId="1164" priority="1626">
      <formula>AND(BI519&gt;0,BI519&lt;0.5)</formula>
    </cfRule>
  </conditionalFormatting>
  <conditionalFormatting sqref="BI214:BI215">
    <cfRule type="expression" dxfId="1163" priority="1612">
      <formula>AND(BI214&gt;0,BI214&lt;0.5)</formula>
    </cfRule>
  </conditionalFormatting>
  <conditionalFormatting sqref="AG92">
    <cfRule type="expression" dxfId="1162" priority="1624">
      <formula>AND(AG92&gt;0,AG92&lt;0.5)</formula>
    </cfRule>
  </conditionalFormatting>
  <conditionalFormatting sqref="BI136">
    <cfRule type="expression" dxfId="1161" priority="1623">
      <formula>AND(BI136&gt;0,BI136&lt;0.5)</formula>
    </cfRule>
  </conditionalFormatting>
  <conditionalFormatting sqref="BI1182:BI1183">
    <cfRule type="expression" dxfId="1160" priority="1622">
      <formula>AND(BI1182&gt;0,BI1182&lt;0.5)</formula>
    </cfRule>
  </conditionalFormatting>
  <conditionalFormatting sqref="BI268:BI270">
    <cfRule type="expression" dxfId="1159" priority="1596">
      <formula>AND(BI268&gt;0,BI268&lt;0.5)</formula>
    </cfRule>
  </conditionalFormatting>
  <conditionalFormatting sqref="BI593">
    <cfRule type="expression" dxfId="1158" priority="1618">
      <formula>AND(BI593&gt;0,BI593&lt;0.5)</formula>
    </cfRule>
  </conditionalFormatting>
  <conditionalFormatting sqref="BI101">
    <cfRule type="expression" dxfId="1157" priority="1617">
      <formula>AND(BI101&gt;0,BI101&lt;0.5)</formula>
    </cfRule>
  </conditionalFormatting>
  <conditionalFormatting sqref="BI112">
    <cfRule type="expression" dxfId="1156" priority="1616">
      <formula>AND(BI112&gt;0,BI112&lt;0.5)</formula>
    </cfRule>
  </conditionalFormatting>
  <conditionalFormatting sqref="BH217">
    <cfRule type="expression" dxfId="1155" priority="1615">
      <formula>AND(BH217&gt;0,BH217&lt;0.5)</formula>
    </cfRule>
  </conditionalFormatting>
  <conditionalFormatting sqref="BI220:BI221">
    <cfRule type="expression" dxfId="1154" priority="1614">
      <formula>AND(BI220&gt;0,BI220&lt;0.5)</formula>
    </cfRule>
  </conditionalFormatting>
  <conditionalFormatting sqref="BI211:BI212">
    <cfRule type="expression" dxfId="1153" priority="1613">
      <formula>AND(BI211&gt;0,BI211&lt;0.5)</formula>
    </cfRule>
  </conditionalFormatting>
  <conditionalFormatting sqref="BI218:BI219">
    <cfRule type="expression" dxfId="1152" priority="1611">
      <formula>AND(BI218&gt;0,BI218&lt;0.5)</formula>
    </cfRule>
  </conditionalFormatting>
  <conditionalFormatting sqref="BI348">
    <cfRule type="expression" dxfId="1151" priority="1583">
      <formula>AND(BI348&gt;0,BI348&lt;0.5)</formula>
    </cfRule>
  </conditionalFormatting>
  <conditionalFormatting sqref="BI245">
    <cfRule type="expression" dxfId="1150" priority="1605">
      <formula>AND(BI245&gt;0,BI245&lt;0.5)</formula>
    </cfRule>
  </conditionalFormatting>
  <conditionalFormatting sqref="BI256:BI257">
    <cfRule type="expression" dxfId="1149" priority="1602">
      <formula>AND(BI256&gt;0,BI256&lt;0.5)</formula>
    </cfRule>
  </conditionalFormatting>
  <conditionalFormatting sqref="BI258:BI259">
    <cfRule type="expression" dxfId="1148" priority="1601">
      <formula>AND(BI258&gt;0,BI258&lt;0.5)</formula>
    </cfRule>
  </conditionalFormatting>
  <conditionalFormatting sqref="BH243:BI244">
    <cfRule type="expression" dxfId="1147" priority="1594">
      <formula>AND(BH243&gt;0,BH243&lt;0.5)</formula>
    </cfRule>
  </conditionalFormatting>
  <conditionalFormatting sqref="BI264:BI265">
    <cfRule type="expression" dxfId="1146" priority="1593">
      <formula>AND(BI264&gt;0,BI264&lt;0.5)</formula>
    </cfRule>
  </conditionalFormatting>
  <conditionalFormatting sqref="BI312">
    <cfRule type="expression" dxfId="1145" priority="1572">
      <formula>AND(BI312&gt;0,BI312&lt;0.5)</formula>
    </cfRule>
  </conditionalFormatting>
  <conditionalFormatting sqref="BI295:BI296">
    <cfRule type="expression" dxfId="1144" priority="1590">
      <formula>AND(BI295&gt;0,BI295&lt;0.5)</formula>
    </cfRule>
  </conditionalFormatting>
  <conditionalFormatting sqref="BI288">
    <cfRule type="expression" dxfId="1143" priority="1586">
      <formula>AND(BI288&gt;0,BI288&lt;0.5)</formula>
    </cfRule>
  </conditionalFormatting>
  <conditionalFormatting sqref="BI289:BI290">
    <cfRule type="expression" dxfId="1142" priority="1585">
      <formula>AND(BI289&gt;0,BI289&lt;0.5)</formula>
    </cfRule>
  </conditionalFormatting>
  <conditionalFormatting sqref="BH344">
    <cfRule type="expression" dxfId="1141" priority="1584">
      <formula>AND(BH344&gt;0,BH344&lt;0.5)</formula>
    </cfRule>
  </conditionalFormatting>
  <conditionalFormatting sqref="BI344">
    <cfRule type="expression" dxfId="1140" priority="1582">
      <formula>AND(BI344&gt;0,BI344&lt;0.5)</formula>
    </cfRule>
  </conditionalFormatting>
  <conditionalFormatting sqref="BI309">
    <cfRule type="expression" dxfId="1139" priority="1577">
      <formula>AND(BI309&gt;0,BI309&lt;0.5)</formula>
    </cfRule>
  </conditionalFormatting>
  <conditionalFormatting sqref="BI304:BI306 BI308">
    <cfRule type="expression" dxfId="1138" priority="1575">
      <formula>AND(BI304&gt;0,BI304&lt;0.5)</formula>
    </cfRule>
  </conditionalFormatting>
  <conditionalFormatting sqref="BI311 BI313:BI315">
    <cfRule type="expression" dxfId="1137" priority="1574">
      <formula>AND(BI311&gt;0,BI311&lt;0.5)</formula>
    </cfRule>
  </conditionalFormatting>
  <conditionalFormatting sqref="BI310">
    <cfRule type="expression" dxfId="1136" priority="1573">
      <formula>AND(BI310&gt;0,BI310&lt;0.5)</formula>
    </cfRule>
  </conditionalFormatting>
  <conditionalFormatting sqref="AS331:AT331">
    <cfRule type="expression" dxfId="1135" priority="1571">
      <formula>AND(AS331&gt;0,AS331&lt;0.5)</formula>
    </cfRule>
  </conditionalFormatting>
  <conditionalFormatting sqref="BI327:BI330">
    <cfRule type="expression" dxfId="1134" priority="1569">
      <formula>AND(BI327&gt;0,BI327&lt;0.5)</formula>
    </cfRule>
  </conditionalFormatting>
  <conditionalFormatting sqref="BH364">
    <cfRule type="expression" dxfId="1133" priority="1564">
      <formula>AND(BH364&gt;0,BH364&lt;0.5)</formula>
    </cfRule>
  </conditionalFormatting>
  <conditionalFormatting sqref="BD329:BD330">
    <cfRule type="expression" dxfId="1132" priority="1565">
      <formula>AND(BD329&gt;0,BD329&lt;0.5)</formula>
    </cfRule>
  </conditionalFormatting>
  <conditionalFormatting sqref="BI367">
    <cfRule type="expression" dxfId="1131" priority="1563">
      <formula>AND(BI367&gt;0,BI367&lt;0.5)</formula>
    </cfRule>
  </conditionalFormatting>
  <conditionalFormatting sqref="BI365:BI366">
    <cfRule type="expression" dxfId="1130" priority="1560">
      <formula>AND(BI365&gt;0,BI365&lt;0.5)</formula>
    </cfRule>
  </conditionalFormatting>
  <conditionalFormatting sqref="BI368">
    <cfRule type="expression" dxfId="1129" priority="1561">
      <formula>AND(BI368&gt;0,BI368&lt;0.5)</formula>
    </cfRule>
  </conditionalFormatting>
  <conditionalFormatting sqref="BI854:BI856">
    <cfRule type="expression" dxfId="1128" priority="1394">
      <formula>AND(BI854&gt;0,BI854&lt;0.5)</formula>
    </cfRule>
  </conditionalFormatting>
  <conditionalFormatting sqref="BI376:BI377">
    <cfRule type="expression" dxfId="1127" priority="1559">
      <formula>AND(BI376&gt;0,BI376&lt;0.5)</formula>
    </cfRule>
  </conditionalFormatting>
  <conditionalFormatting sqref="BI373">
    <cfRule type="expression" dxfId="1126" priority="1558">
      <formula>AND(BI373&gt;0,BI373&lt;0.5)</formula>
    </cfRule>
  </conditionalFormatting>
  <conditionalFormatting sqref="BI390:BI391">
    <cfRule type="expression" dxfId="1125" priority="1554">
      <formula>AND(BI390&gt;0,BI390&lt;0.5)</formula>
    </cfRule>
  </conditionalFormatting>
  <conditionalFormatting sqref="BI429:BI430">
    <cfRule type="expression" dxfId="1124" priority="1547">
      <formula>AND(BI429&gt;0,BI429&lt;0.5)</formula>
    </cfRule>
  </conditionalFormatting>
  <conditionalFormatting sqref="BH422:BH423">
    <cfRule type="expression" dxfId="1123" priority="1552">
      <formula>AND(BH422&gt;0,BH422&lt;0.5)</formula>
    </cfRule>
  </conditionalFormatting>
  <conditionalFormatting sqref="BI421:BI424 BI426">
    <cfRule type="expression" dxfId="1122" priority="1551">
      <formula>AND(BI421&gt;0,BI421&lt;0.5)</formula>
    </cfRule>
  </conditionalFormatting>
  <conditionalFormatting sqref="AS470">
    <cfRule type="expression" dxfId="1121" priority="1524">
      <formula>AND(AS470&gt;0,AS470&lt;0.5)</formula>
    </cfRule>
  </conditionalFormatting>
  <conditionalFormatting sqref="Y451">
    <cfRule type="expression" dxfId="1120" priority="1536">
      <formula>AND(Y451&gt;0,Y451&lt;0.5)</formula>
    </cfRule>
  </conditionalFormatting>
  <conditionalFormatting sqref="AD454">
    <cfRule type="expression" dxfId="1119" priority="1535">
      <formula>AND(AD454&gt;0,AD454&lt;0.5)</formula>
    </cfRule>
  </conditionalFormatting>
  <conditionalFormatting sqref="BI454">
    <cfRule type="expression" dxfId="1118" priority="1531">
      <formula>AND(BI454&gt;0,BI454&lt;0.5)</formula>
    </cfRule>
  </conditionalFormatting>
  <conditionalFormatting sqref="BH459">
    <cfRule type="expression" dxfId="1117" priority="1530">
      <formula>AND(BH459&gt;0,BH459&lt;0.5)</formula>
    </cfRule>
  </conditionalFormatting>
  <conditionalFormatting sqref="BI459">
    <cfRule type="expression" dxfId="1116" priority="1529">
      <formula>AND(BI459&gt;0,BI459&lt;0.5)</formula>
    </cfRule>
  </conditionalFormatting>
  <conditionalFormatting sqref="BI462">
    <cfRule type="expression" dxfId="1115" priority="1528">
      <formula>AND(BI462&gt;0,BI462&lt;0.5)</formula>
    </cfRule>
  </conditionalFormatting>
  <conditionalFormatting sqref="N470">
    <cfRule type="expression" dxfId="1114" priority="1527">
      <formula>AND(N470&gt;0,N470&lt;0.5)</formula>
    </cfRule>
  </conditionalFormatting>
  <conditionalFormatting sqref="R470">
    <cfRule type="expression" dxfId="1113" priority="1526">
      <formula>AND(R470&gt;0,R470&lt;0.5)</formula>
    </cfRule>
  </conditionalFormatting>
  <conditionalFormatting sqref="AN470">
    <cfRule type="expression" dxfId="1112" priority="1525">
      <formula>AND(AN470&gt;0,AN470&lt;0.5)</formula>
    </cfRule>
  </conditionalFormatting>
  <conditionalFormatting sqref="BI470">
    <cfRule type="expression" dxfId="1111" priority="1520">
      <formula>AND(BI470&gt;0,BI470&lt;0.5)</formula>
    </cfRule>
  </conditionalFormatting>
  <conditionalFormatting sqref="BI472">
    <cfRule type="expression" dxfId="1110" priority="1519">
      <formula>AND(BI472&gt;0,BI472&lt;0.5)</formula>
    </cfRule>
  </conditionalFormatting>
  <conditionalFormatting sqref="BH501">
    <cfRule type="expression" dxfId="1109" priority="1516">
      <formula>AND(BH501&gt;0,BH501&lt;0.5)</formula>
    </cfRule>
  </conditionalFormatting>
  <conditionalFormatting sqref="BI501">
    <cfRule type="expression" dxfId="1108" priority="1515">
      <formula>AND(BI501&gt;0,BI501&lt;0.5)</formula>
    </cfRule>
  </conditionalFormatting>
  <conditionalFormatting sqref="BI502:BI503">
    <cfRule type="expression" dxfId="1107" priority="1513">
      <formula>AND(BI502&gt;0,BI502&lt;0.5)</formula>
    </cfRule>
  </conditionalFormatting>
  <conditionalFormatting sqref="BI505">
    <cfRule type="expression" dxfId="1106" priority="1512">
      <formula>AND(BI505&gt;0,BI505&lt;0.5)</formula>
    </cfRule>
  </conditionalFormatting>
  <conditionalFormatting sqref="BI513:BI514">
    <cfRule type="expression" dxfId="1105" priority="1509">
      <formula>AND(BI513&gt;0,BI513&lt;0.5)</formula>
    </cfRule>
  </conditionalFormatting>
  <conditionalFormatting sqref="W525:X525">
    <cfRule type="expression" dxfId="1104" priority="1508">
      <formula>AND(W525&gt;0,W525&lt;0.5)</formula>
    </cfRule>
  </conditionalFormatting>
  <conditionalFormatting sqref="AJ525">
    <cfRule type="expression" dxfId="1103" priority="1507">
      <formula>AND(AJ525&gt;0,AJ525&lt;0.5)</formula>
    </cfRule>
  </conditionalFormatting>
  <conditionalFormatting sqref="AQ525">
    <cfRule type="expression" dxfId="1102" priority="1506">
      <formula>AND(AQ525&gt;0,AQ525&lt;0.5)</formula>
    </cfRule>
  </conditionalFormatting>
  <conditionalFormatting sqref="BI528:BI530">
    <cfRule type="expression" dxfId="1101" priority="1497">
      <formula>AND(BI528&gt;0,BI528&lt;0.5)</formula>
    </cfRule>
  </conditionalFormatting>
  <conditionalFormatting sqref="BI533:BI534">
    <cfRule type="expression" dxfId="1100" priority="1496">
      <formula>AND(BI533&gt;0,BI533&lt;0.5)</formula>
    </cfRule>
  </conditionalFormatting>
  <conditionalFormatting sqref="BI524">
    <cfRule type="expression" dxfId="1099" priority="1502">
      <formula>AND(BI524&gt;0,BI524&lt;0.5)</formula>
    </cfRule>
  </conditionalFormatting>
  <conditionalFormatting sqref="AM532">
    <cfRule type="expression" dxfId="1098" priority="1501">
      <formula>AND(AM532&gt;0,AM532&lt;0.5)</formula>
    </cfRule>
  </conditionalFormatting>
  <conditionalFormatting sqref="BH527">
    <cfRule type="expression" dxfId="1097" priority="1499">
      <formula>AND(BH527&gt;0,BH527&lt;0.5)</formula>
    </cfRule>
  </conditionalFormatting>
  <conditionalFormatting sqref="BI532">
    <cfRule type="expression" dxfId="1096" priority="1498">
      <formula>AND(BI532&gt;0,BI532&lt;0.5)</formula>
    </cfRule>
  </conditionalFormatting>
  <conditionalFormatting sqref="BI527">
    <cfRule type="expression" dxfId="1095" priority="1495">
      <formula>AND(BI527&gt;0,BI527&lt;0.5)</formula>
    </cfRule>
  </conditionalFormatting>
  <conditionalFormatting sqref="AQ542">
    <cfRule type="expression" dxfId="1094" priority="1494">
      <formula>AND(AQ542&gt;0,AQ542&lt;0.5)</formula>
    </cfRule>
  </conditionalFormatting>
  <conditionalFormatting sqref="BI542">
    <cfRule type="expression" dxfId="1093" priority="1491">
      <formula>AND(BI542&gt;0,BI542&lt;0.5)</formula>
    </cfRule>
  </conditionalFormatting>
  <conditionalFormatting sqref="BI537:BI539 BI541">
    <cfRule type="expression" dxfId="1092" priority="1490">
      <formula>AND(BI537&gt;0,BI537&lt;0.5)</formula>
    </cfRule>
  </conditionalFormatting>
  <conditionalFormatting sqref="BI543 BI546:BI547">
    <cfRule type="expression" dxfId="1091" priority="1489">
      <formula>AND(BI543&gt;0,BI543&lt;0.5)</formula>
    </cfRule>
  </conditionalFormatting>
  <conditionalFormatting sqref="BI536">
    <cfRule type="expression" dxfId="1090" priority="1488">
      <formula>AND(BI536&gt;0,BI536&lt;0.5)</formula>
    </cfRule>
  </conditionalFormatting>
  <conditionalFormatting sqref="AP558">
    <cfRule type="expression" dxfId="1089" priority="1487">
      <formula>AND(AP558&gt;0,AP558&lt;0.5)</formula>
    </cfRule>
  </conditionalFormatting>
  <conditionalFormatting sqref="BI574">
    <cfRule type="expression" dxfId="1088" priority="1481">
      <formula>AND(BI574&gt;0,BI574&lt;0.5)</formula>
    </cfRule>
  </conditionalFormatting>
  <conditionalFormatting sqref="BI575">
    <cfRule type="expression" dxfId="1087" priority="1480">
      <formula>AND(BI575&gt;0,BI575&lt;0.5)</formula>
    </cfRule>
  </conditionalFormatting>
  <conditionalFormatting sqref="AF584">
    <cfRule type="expression" dxfId="1086" priority="1479">
      <formula>AND(AF584&gt;0,AF584&lt;0.5)</formula>
    </cfRule>
  </conditionalFormatting>
  <conditionalFormatting sqref="AE587:AK587">
    <cfRule type="expression" dxfId="1085" priority="1478">
      <formula>AND(AE587&gt;0,AE587&lt;0.5)</formula>
    </cfRule>
  </conditionalFormatting>
  <conditionalFormatting sqref="BE587">
    <cfRule type="expression" dxfId="1084" priority="1477">
      <formula>AND(BE587&gt;0,BE587&lt;0.5)</formula>
    </cfRule>
  </conditionalFormatting>
  <conditionalFormatting sqref="BH581">
    <cfRule type="expression" dxfId="1083" priority="1476">
      <formula>AND(BH581&gt;0,BH581&lt;0.5)</formula>
    </cfRule>
  </conditionalFormatting>
  <conditionalFormatting sqref="BI581">
    <cfRule type="expression" dxfId="1082" priority="1475">
      <formula>AND(BI581&gt;0,BI581&lt;0.5)</formula>
    </cfRule>
  </conditionalFormatting>
  <conditionalFormatting sqref="BI584">
    <cfRule type="expression" dxfId="1081" priority="1474">
      <formula>AND(BI584&gt;0,BI584&lt;0.5)</formula>
    </cfRule>
  </conditionalFormatting>
  <conditionalFormatting sqref="BI582">
    <cfRule type="expression" dxfId="1080" priority="1473">
      <formula>AND(BI582&gt;0,BI582&lt;0.5)</formula>
    </cfRule>
  </conditionalFormatting>
  <conditionalFormatting sqref="BI588:BI589">
    <cfRule type="expression" dxfId="1079" priority="1471">
      <formula>AND(BI588&gt;0,BI588&lt;0.5)</formula>
    </cfRule>
  </conditionalFormatting>
  <conditionalFormatting sqref="AG593">
    <cfRule type="expression" dxfId="1078" priority="1470">
      <formula>AND(AG593&gt;0,AG593&lt;0.5)</formula>
    </cfRule>
  </conditionalFormatting>
  <conditionalFormatting sqref="AL593">
    <cfRule type="expression" dxfId="1077" priority="1469">
      <formula>AND(AL593&gt;0,AL593&lt;0.5)</formula>
    </cfRule>
  </conditionalFormatting>
  <conditionalFormatting sqref="AQ593">
    <cfRule type="expression" dxfId="1076" priority="1468">
      <formula>AND(AQ593&gt;0,AQ593&lt;0.5)</formula>
    </cfRule>
  </conditionalFormatting>
  <conditionalFormatting sqref="AK595:AK597">
    <cfRule type="expression" dxfId="1075" priority="1465">
      <formula>AND(AK595&gt;0,AK595&lt;0.5)</formula>
    </cfRule>
  </conditionalFormatting>
  <conditionalFormatting sqref="BI592">
    <cfRule type="expression" dxfId="1074" priority="1463">
      <formula>AND(BI592&gt;0,BI592&lt;0.5)</formula>
    </cfRule>
  </conditionalFormatting>
  <conditionalFormatting sqref="BI1094">
    <cfRule type="expression" dxfId="1073" priority="1340">
      <formula>AND(BI1094&gt;0,BI1094&lt;0.5)</formula>
    </cfRule>
  </conditionalFormatting>
  <conditionalFormatting sqref="AL607">
    <cfRule type="expression" dxfId="1072" priority="1456">
      <formula>AND(AL607&gt;0,AL607&lt;0.5)</formula>
    </cfRule>
  </conditionalFormatting>
  <conditionalFormatting sqref="BI604">
    <cfRule type="expression" dxfId="1071" priority="1452">
      <formula>AND(BI604&gt;0,BI604&lt;0.5)</formula>
    </cfRule>
  </conditionalFormatting>
  <conditionalFormatting sqref="BI612">
    <cfRule type="expression" dxfId="1070" priority="1448">
      <formula>AND(BI612&gt;0,BI612&lt;0.5)</formula>
    </cfRule>
  </conditionalFormatting>
  <conditionalFormatting sqref="BI613:BI614">
    <cfRule type="expression" dxfId="1069" priority="1447">
      <formula>AND(BI613&gt;0,BI613&lt;0.5)</formula>
    </cfRule>
  </conditionalFormatting>
  <conditionalFormatting sqref="BI616">
    <cfRule type="expression" dxfId="1068" priority="1446">
      <formula>AND(BI616&gt;0,BI616&lt;0.5)</formula>
    </cfRule>
  </conditionalFormatting>
  <conditionalFormatting sqref="BI625">
    <cfRule type="expression" dxfId="1067" priority="1443">
      <formula>AND(BI625&gt;0,BI625&lt;0.5)</formula>
    </cfRule>
  </conditionalFormatting>
  <conditionalFormatting sqref="BI663">
    <cfRule type="expression" dxfId="1066" priority="1439">
      <formula>AND(BI663&gt;0,BI663&lt;0.5)</formula>
    </cfRule>
  </conditionalFormatting>
  <conditionalFormatting sqref="BI658:BI662">
    <cfRule type="expression" dxfId="1065" priority="1438">
      <formula>AND(BI658&gt;0,BI658&lt;0.5)</formula>
    </cfRule>
  </conditionalFormatting>
  <conditionalFormatting sqref="Y685:Z685">
    <cfRule type="expression" dxfId="1064" priority="1436">
      <formula>AND(Y685&gt;0,Y685&lt;0.5)</formula>
    </cfRule>
  </conditionalFormatting>
  <conditionalFormatting sqref="AB685:AD685">
    <cfRule type="expression" dxfId="1063" priority="1435">
      <formula>AND(AB685&gt;0,AB685&lt;0.5)</formula>
    </cfRule>
  </conditionalFormatting>
  <conditionalFormatting sqref="BI686 BI688:BI689">
    <cfRule type="expression" dxfId="1062" priority="1431">
      <formula>AND(BI686&gt;0,BI686&lt;0.5)</formula>
    </cfRule>
  </conditionalFormatting>
  <conditionalFormatting sqref="BI694">
    <cfRule type="expression" dxfId="1061" priority="1427">
      <formula>AND(BI694&gt;0,BI694&lt;0.5)</formula>
    </cfRule>
  </conditionalFormatting>
  <conditionalFormatting sqref="BI692:BI693">
    <cfRule type="expression" dxfId="1060" priority="1426">
      <formula>AND(BI692&gt;0,BI692&lt;0.5)</formula>
    </cfRule>
  </conditionalFormatting>
  <conditionalFormatting sqref="BH702 BH704">
    <cfRule type="expression" dxfId="1059" priority="1424">
      <formula>AND(BH702&gt;0,BH702&lt;0.5)</formula>
    </cfRule>
  </conditionalFormatting>
  <conditionalFormatting sqref="BI702 BI704">
    <cfRule type="expression" dxfId="1058" priority="1423">
      <formula>AND(BI702&gt;0,BI702&lt;0.5)</formula>
    </cfRule>
  </conditionalFormatting>
  <conditionalFormatting sqref="BI705">
    <cfRule type="expression" dxfId="1057" priority="1422">
      <formula>AND(BI705&gt;0,BI705&lt;0.5)</formula>
    </cfRule>
  </conditionalFormatting>
  <conditionalFormatting sqref="BH709">
    <cfRule type="expression" dxfId="1056" priority="1421">
      <formula>AND(BH709&gt;0,BH709&lt;0.5)</formula>
    </cfRule>
  </conditionalFormatting>
  <conditionalFormatting sqref="BI709">
    <cfRule type="expression" dxfId="1055" priority="1420">
      <formula>AND(BI709&gt;0,BI709&lt;0.5)</formula>
    </cfRule>
  </conditionalFormatting>
  <conditionalFormatting sqref="BI712:BI713">
    <cfRule type="expression" dxfId="1054" priority="1419">
      <formula>AND(BI712&gt;0,BI712&lt;0.5)</formula>
    </cfRule>
  </conditionalFormatting>
  <conditionalFormatting sqref="BI717">
    <cfRule type="expression" dxfId="1053" priority="1418">
      <formula>AND(BI717&gt;0,BI717&lt;0.5)</formula>
    </cfRule>
  </conditionalFormatting>
  <conditionalFormatting sqref="BI720">
    <cfRule type="expression" dxfId="1052" priority="1417">
      <formula>AND(BI720&gt;0,BI720&lt;0.5)</formula>
    </cfRule>
  </conditionalFormatting>
  <conditionalFormatting sqref="BH725">
    <cfRule type="expression" dxfId="1051" priority="1415">
      <formula>AND(BH725&gt;0,BH725&lt;0.5)</formula>
    </cfRule>
  </conditionalFormatting>
  <conditionalFormatting sqref="BI725:BI727">
    <cfRule type="expression" dxfId="1050" priority="1414">
      <formula>AND(BI725&gt;0,BI725&lt;0.5)</formula>
    </cfRule>
  </conditionalFormatting>
  <conditionalFormatting sqref="BI739:BI740">
    <cfRule type="expression" dxfId="1049" priority="1412">
      <formula>AND(BI739&gt;0,BI739&lt;0.5)</formula>
    </cfRule>
  </conditionalFormatting>
  <conditionalFormatting sqref="BI747:BI748">
    <cfRule type="expression" dxfId="1048" priority="1407">
      <formula>AND(BI747&gt;0,BI747&lt;0.5)</formula>
    </cfRule>
  </conditionalFormatting>
  <conditionalFormatting sqref="BH747:BH748">
    <cfRule type="expression" dxfId="1047" priority="1410">
      <formula>AND(BH747&gt;0,BH747&lt;0.5)</formula>
    </cfRule>
  </conditionalFormatting>
  <conditionalFormatting sqref="BH743">
    <cfRule type="expression" dxfId="1046" priority="1409">
      <formula>AND(BH743&gt;0,BH743&lt;0.5)</formula>
    </cfRule>
  </conditionalFormatting>
  <conditionalFormatting sqref="BI744:BI745">
    <cfRule type="expression" dxfId="1045" priority="1408">
      <formula>AND(BI744&gt;0,BI744&lt;0.5)</formula>
    </cfRule>
  </conditionalFormatting>
  <conditionalFormatting sqref="BI743">
    <cfRule type="expression" dxfId="1044" priority="1406">
      <formula>AND(BI743&gt;0,BI743&lt;0.5)</formula>
    </cfRule>
  </conditionalFormatting>
  <conditionalFormatting sqref="BH761">
    <cfRule type="expression" dxfId="1043" priority="1405">
      <formula>AND(BH761&gt;0,BH761&lt;0.5)</formula>
    </cfRule>
  </conditionalFormatting>
  <conditionalFormatting sqref="BH771">
    <cfRule type="expression" dxfId="1042" priority="1402">
      <formula>AND(BH771&gt;0,BH771&lt;0.5)</formula>
    </cfRule>
  </conditionalFormatting>
  <conditionalFormatting sqref="BH798">
    <cfRule type="expression" dxfId="1041" priority="1401">
      <formula>AND(BH798&gt;0,BH798&lt;0.5)</formula>
    </cfRule>
  </conditionalFormatting>
  <conditionalFormatting sqref="BI804">
    <cfRule type="expression" dxfId="1040" priority="1400">
      <formula>AND(BI804&gt;0,BI804&lt;0.5)</formula>
    </cfRule>
  </conditionalFormatting>
  <conditionalFormatting sqref="BI798">
    <cfRule type="expression" dxfId="1039" priority="1399">
      <formula>AND(BI798&gt;0,BI798&lt;0.5)</formula>
    </cfRule>
  </conditionalFormatting>
  <conditionalFormatting sqref="BI1093">
    <cfRule type="expression" dxfId="1038" priority="1342">
      <formula>AND(BI1093&gt;0,BI1093&lt;0.5)</formula>
    </cfRule>
  </conditionalFormatting>
  <conditionalFormatting sqref="BI814">
    <cfRule type="expression" dxfId="1037" priority="1397">
      <formula>AND(BI814&gt;0,BI814&lt;0.5)</formula>
    </cfRule>
  </conditionalFormatting>
  <conditionalFormatting sqref="BI811">
    <cfRule type="expression" dxfId="1036" priority="1395">
      <formula>AND(BI811&gt;0,BI811&lt;0.5)</formula>
    </cfRule>
  </conditionalFormatting>
  <conditionalFormatting sqref="BH911">
    <cfRule type="expression" dxfId="1035" priority="1392">
      <formula>AND(BH911&gt;0,BH911&lt;0.5)</formula>
    </cfRule>
  </conditionalFormatting>
  <conditionalFormatting sqref="BI911">
    <cfRule type="expression" dxfId="1034" priority="1391">
      <formula>AND(BI911&gt;0,BI911&lt;0.5)</formula>
    </cfRule>
  </conditionalFormatting>
  <conditionalFormatting sqref="BI915">
    <cfRule type="expression" dxfId="1033" priority="1390">
      <formula>AND(BI915&gt;0,BI915&lt;0.5)</formula>
    </cfRule>
  </conditionalFormatting>
  <conditionalFormatting sqref="BI916">
    <cfRule type="expression" dxfId="1032" priority="1389">
      <formula>AND(BI916&gt;0,BI916&lt;0.5)</formula>
    </cfRule>
  </conditionalFormatting>
  <conditionalFormatting sqref="BI917">
    <cfRule type="expression" dxfId="1031" priority="1388">
      <formula>AND(BI917&gt;0,BI917&lt;0.5)</formula>
    </cfRule>
  </conditionalFormatting>
  <conditionalFormatting sqref="BI949">
    <cfRule type="expression" dxfId="1030" priority="1385">
      <formula>AND(BI949&gt;0,BI949&lt;0.5)</formula>
    </cfRule>
  </conditionalFormatting>
  <conditionalFormatting sqref="BI970">
    <cfRule type="expression" dxfId="1029" priority="1383">
      <formula>AND(BI970&gt;0,BI970&lt;0.5)</formula>
    </cfRule>
  </conditionalFormatting>
  <conditionalFormatting sqref="BI964:BI967">
    <cfRule type="expression" dxfId="1028" priority="1382">
      <formula>AND(BI964&gt;0,BI964&lt;0.5)</formula>
    </cfRule>
  </conditionalFormatting>
  <conditionalFormatting sqref="BI969">
    <cfRule type="expression" dxfId="1027" priority="1381">
      <formula>AND(BI969&gt;0,BI969&lt;0.5)</formula>
    </cfRule>
  </conditionalFormatting>
  <conditionalFormatting sqref="BI963">
    <cfRule type="expression" dxfId="1026" priority="1380">
      <formula>AND(BI963&gt;0,BI963&lt;0.5)</formula>
    </cfRule>
  </conditionalFormatting>
  <conditionalFormatting sqref="BH983">
    <cfRule type="expression" dxfId="1025" priority="1379">
      <formula>AND(BH983&gt;0,BH983&lt;0.5)</formula>
    </cfRule>
  </conditionalFormatting>
  <conditionalFormatting sqref="BI984">
    <cfRule type="expression" dxfId="1024" priority="1378">
      <formula>AND(BI984&gt;0,BI984&lt;0.5)</formula>
    </cfRule>
  </conditionalFormatting>
  <conditionalFormatting sqref="BI985:BI986">
    <cfRule type="expression" dxfId="1023" priority="1377">
      <formula>AND(BI985&gt;0,BI985&lt;0.5)</formula>
    </cfRule>
  </conditionalFormatting>
  <conditionalFormatting sqref="BI987:BI988">
    <cfRule type="expression" dxfId="1022" priority="1376">
      <formula>AND(BI987&gt;0,BI987&lt;0.5)</formula>
    </cfRule>
  </conditionalFormatting>
  <conditionalFormatting sqref="BI990">
    <cfRule type="expression" dxfId="1021" priority="1375">
      <formula>AND(BI990&gt;0,BI990&lt;0.5)</formula>
    </cfRule>
  </conditionalFormatting>
  <conditionalFormatting sqref="BI983">
    <cfRule type="expression" dxfId="1020" priority="1374">
      <formula>AND(BI983&gt;0,BI983&lt;0.5)</formula>
    </cfRule>
  </conditionalFormatting>
  <conditionalFormatting sqref="BI989 BI991">
    <cfRule type="expression" dxfId="1019" priority="1373">
      <formula>AND(BI989&gt;0,BI989&lt;0.5)</formula>
    </cfRule>
  </conditionalFormatting>
  <conditionalFormatting sqref="BH1028:BH1029">
    <cfRule type="expression" dxfId="1018" priority="1370">
      <formula>AND(BH1028&gt;0,BH1028&lt;0.5)</formula>
    </cfRule>
  </conditionalFormatting>
  <conditionalFormatting sqref="BH1027">
    <cfRule type="expression" dxfId="1017" priority="1369">
      <formula>AND(BH1027&gt;0,BH1027&lt;0.5)</formula>
    </cfRule>
  </conditionalFormatting>
  <conditionalFormatting sqref="BI1027">
    <cfRule type="expression" dxfId="1016" priority="1368">
      <formula>AND(BI1027&gt;0,BI1027&lt;0.5)</formula>
    </cfRule>
  </conditionalFormatting>
  <conditionalFormatting sqref="BI1030:BI1032">
    <cfRule type="expression" dxfId="1015" priority="1367">
      <formula>AND(BI1030&gt;0,BI1030&lt;0.5)</formula>
    </cfRule>
  </conditionalFormatting>
  <conditionalFormatting sqref="BI1028:BI1029">
    <cfRule type="expression" dxfId="1014" priority="1366">
      <formula>AND(BI1028&gt;0,BI1028&lt;0.5)</formula>
    </cfRule>
  </conditionalFormatting>
  <conditionalFormatting sqref="BI1033:BI1034">
    <cfRule type="expression" dxfId="1013" priority="1365">
      <formula>AND(BI1033&gt;0,BI1033&lt;0.5)</formula>
    </cfRule>
  </conditionalFormatting>
  <conditionalFormatting sqref="BI930">
    <cfRule type="expression" dxfId="1012" priority="1362">
      <formula>AND(BI930&gt;0,BI930&lt;0.5)</formula>
    </cfRule>
  </conditionalFormatting>
  <conditionalFormatting sqref="BI931:BI932">
    <cfRule type="expression" dxfId="1011" priority="1361">
      <formula>AND(BI931&gt;0,BI931&lt;0.5)</formula>
    </cfRule>
  </conditionalFormatting>
  <conditionalFormatting sqref="BH1036">
    <cfRule type="expression" dxfId="1010" priority="1359">
      <formula>AND(BH1036&gt;0,BH1036&lt;0.5)</formula>
    </cfRule>
  </conditionalFormatting>
  <conditionalFormatting sqref="BH1044">
    <cfRule type="expression" dxfId="1009" priority="1358">
      <formula>AND(BH1044&gt;0,BH1044&lt;0.5)</formula>
    </cfRule>
  </conditionalFormatting>
  <conditionalFormatting sqref="BI1044">
    <cfRule type="expression" dxfId="1008" priority="1357">
      <formula>AND(BI1044&gt;0,BI1044&lt;0.5)</formula>
    </cfRule>
  </conditionalFormatting>
  <conditionalFormatting sqref="BH1059">
    <cfRule type="expression" dxfId="1007" priority="1356">
      <formula>AND(BH1059&gt;0,BH1059&lt;0.5)</formula>
    </cfRule>
  </conditionalFormatting>
  <conditionalFormatting sqref="BI1059:BI1062">
    <cfRule type="expression" dxfId="1006" priority="1355">
      <formula>AND(BI1059&gt;0,BI1059&lt;0.5)</formula>
    </cfRule>
  </conditionalFormatting>
  <conditionalFormatting sqref="BH1064">
    <cfRule type="expression" dxfId="1005" priority="1354">
      <formula>AND(BH1064&gt;0,BH1064&lt;0.5)</formula>
    </cfRule>
  </conditionalFormatting>
  <conditionalFormatting sqref="BI1064">
    <cfRule type="expression" dxfId="1004" priority="1353">
      <formula>AND(BI1064&gt;0,BI1064&lt;0.5)</formula>
    </cfRule>
  </conditionalFormatting>
  <conditionalFormatting sqref="BI1068">
    <cfRule type="expression" dxfId="1003" priority="1352">
      <formula>AND(BI1068&gt;0,BI1068&lt;0.5)</formula>
    </cfRule>
  </conditionalFormatting>
  <conditionalFormatting sqref="BI1066:BI1067">
    <cfRule type="expression" dxfId="1002" priority="1351">
      <formula>AND(BI1066&gt;0,BI1066&lt;0.5)</formula>
    </cfRule>
  </conditionalFormatting>
  <conditionalFormatting sqref="BI1069">
    <cfRule type="expression" dxfId="1001" priority="1350">
      <formula>AND(BI1069&gt;0,BI1069&lt;0.5)</formula>
    </cfRule>
  </conditionalFormatting>
  <conditionalFormatting sqref="D1065:H1065">
    <cfRule type="expression" dxfId="1000" priority="1349">
      <formula>AND(D1065&gt;0,D1065&lt;0.5)</formula>
    </cfRule>
  </conditionalFormatting>
  <conditionalFormatting sqref="BI1082 BI1084:BI1086">
    <cfRule type="expression" dxfId="999" priority="1347">
      <formula>AND(BI1082&gt;0,BI1082&lt;0.5)</formula>
    </cfRule>
  </conditionalFormatting>
  <conditionalFormatting sqref="BI1083">
    <cfRule type="expression" dxfId="998" priority="1344">
      <formula>AND(BI1083&gt;0,BI1083&lt;0.5)</formula>
    </cfRule>
  </conditionalFormatting>
  <conditionalFormatting sqref="BI1098">
    <cfRule type="expression" dxfId="997" priority="1341">
      <formula>AND(BI1098&gt;0,BI1098&lt;0.5)</formula>
    </cfRule>
  </conditionalFormatting>
  <conditionalFormatting sqref="BI1100:BI1101">
    <cfRule type="expression" dxfId="996" priority="1339">
      <formula>AND(BI1100&gt;0,BI1100&lt;0.5)</formula>
    </cfRule>
  </conditionalFormatting>
  <conditionalFormatting sqref="BI114">
    <cfRule type="expression" dxfId="995" priority="1337">
      <formula>AND(BI114&gt;0,BI114&lt;0.5)</formula>
    </cfRule>
  </conditionalFormatting>
  <conditionalFormatting sqref="BI571:BI572">
    <cfRule type="expression" dxfId="994" priority="1331">
      <formula>AND(BI571&gt;0,BI571&lt;0.5)</formula>
    </cfRule>
  </conditionalFormatting>
  <conditionalFormatting sqref="BI1104">
    <cfRule type="expression" dxfId="993" priority="1318">
      <formula>AND(BI1104&gt;0,BI1104&lt;0.5)</formula>
    </cfRule>
  </conditionalFormatting>
  <conditionalFormatting sqref="BI1185">
    <cfRule type="expression" dxfId="992" priority="1309">
      <formula>AND(BI1185&gt;0,BI1185&lt;0.5)</formula>
    </cfRule>
  </conditionalFormatting>
  <conditionalFormatting sqref="BI1040:BI1041">
    <cfRule type="expression" dxfId="991" priority="1283">
      <formula>AND(BI1040&gt;0,BI1040&lt;0.5)</formula>
    </cfRule>
  </conditionalFormatting>
  <conditionalFormatting sqref="BI569:BI570">
    <cfRule type="expression" dxfId="990" priority="1332">
      <formula>AND(BI569&gt;0,BI569&lt;0.5)</formula>
    </cfRule>
  </conditionalFormatting>
  <conditionalFormatting sqref="BI1222:BI1223">
    <cfRule type="expression" dxfId="989" priority="1303">
      <formula>AND(BI1222&gt;0,BI1222&lt;0.5)</formula>
    </cfRule>
  </conditionalFormatting>
  <conditionalFormatting sqref="BH612">
    <cfRule type="expression" dxfId="988" priority="1329">
      <formula>AND(BH612&gt;0,BH612&lt;0.5)</formula>
    </cfRule>
  </conditionalFormatting>
  <conditionalFormatting sqref="BH717">
    <cfRule type="expression" dxfId="987" priority="1328">
      <formula>AND(BH717&gt;0,BH717&lt;0.5)</formula>
    </cfRule>
  </conditionalFormatting>
  <conditionalFormatting sqref="BI773:BI774">
    <cfRule type="expression" dxfId="986" priority="1327">
      <formula>AND(BI773&gt;0,BI773&lt;0.5)</formula>
    </cfRule>
  </conditionalFormatting>
  <conditionalFormatting sqref="BI775:BI776">
    <cfRule type="expression" dxfId="985" priority="1326">
      <formula>AND(BI775&gt;0,BI775&lt;0.5)</formula>
    </cfRule>
  </conditionalFormatting>
  <conditionalFormatting sqref="BI812:BI813">
    <cfRule type="expression" dxfId="984" priority="1325">
      <formula>AND(BI812&gt;0,BI812&lt;0.5)</formula>
    </cfRule>
  </conditionalFormatting>
  <conditionalFormatting sqref="O1103:AR1103">
    <cfRule type="expression" dxfId="983" priority="1320">
      <formula>AND(O1103&gt;0,O1103&lt;0.5)</formula>
    </cfRule>
  </conditionalFormatting>
  <conditionalFormatting sqref="BI1105:BI1106">
    <cfRule type="expression" dxfId="982" priority="1319">
      <formula>AND(BI1105&gt;0,BI1105&lt;0.5)</formula>
    </cfRule>
  </conditionalFormatting>
  <conditionalFormatting sqref="BH1127">
    <cfRule type="expression" dxfId="981" priority="1317">
      <formula>AND(BH1127&gt;0,BH1127&lt;0.5)</formula>
    </cfRule>
  </conditionalFormatting>
  <conditionalFormatting sqref="BI1128">
    <cfRule type="expression" dxfId="980" priority="1316">
      <formula>AND(BI1128&gt;0,BI1128&lt;0.5)</formula>
    </cfRule>
  </conditionalFormatting>
  <conditionalFormatting sqref="BI1127">
    <cfRule type="expression" dxfId="979" priority="1315">
      <formula>AND(BI1127&gt;0,BI1127&lt;0.5)</formula>
    </cfRule>
  </conditionalFormatting>
  <conditionalFormatting sqref="BI1135">
    <cfRule type="expression" dxfId="978" priority="1313">
      <formula>AND(BI1135&gt;0,BI1135&lt;0.5)</formula>
    </cfRule>
  </conditionalFormatting>
  <conditionalFormatting sqref="BI1138">
    <cfRule type="expression" dxfId="977" priority="1312">
      <formula>AND(BI1138&gt;0,BI1138&lt;0.5)</formula>
    </cfRule>
  </conditionalFormatting>
  <conditionalFormatting sqref="BH1182:BH1183">
    <cfRule type="expression" dxfId="976" priority="1311">
      <formula>AND(BH1182&gt;0,BH1182&lt;0.5)</formula>
    </cfRule>
  </conditionalFormatting>
  <conditionalFormatting sqref="BH1204">
    <cfRule type="expression" dxfId="975" priority="1308">
      <formula>AND(BH1204&gt;0,BH1204&lt;0.5)</formula>
    </cfRule>
  </conditionalFormatting>
  <conditionalFormatting sqref="BI1204">
    <cfRule type="expression" dxfId="974" priority="1307">
      <formula>AND(BI1204&gt;0,BI1204&lt;0.5)</formula>
    </cfRule>
  </conditionalFormatting>
  <conditionalFormatting sqref="BI1209:BI1210">
    <cfRule type="expression" dxfId="973" priority="1305">
      <formula>AND(BI1209&gt;0,BI1209&lt;0.5)</formula>
    </cfRule>
  </conditionalFormatting>
  <conditionalFormatting sqref="BH1220">
    <cfRule type="expression" dxfId="972" priority="1304">
      <formula>AND(BH1220&gt;0,BH1220&lt;0.5)</formula>
    </cfRule>
  </conditionalFormatting>
  <conditionalFormatting sqref="BI1221">
    <cfRule type="expression" dxfId="971" priority="1301">
      <formula>AND(BI1221&gt;0,BI1221&lt;0.5)</formula>
    </cfRule>
  </conditionalFormatting>
  <conditionalFormatting sqref="BI1222:BI1223">
    <cfRule type="expression" dxfId="970" priority="1302">
      <formula>AND(BI1222&gt;0,BI1222&lt;0.5)</formula>
    </cfRule>
  </conditionalFormatting>
  <conditionalFormatting sqref="BI1226 BI1229:BI1230">
    <cfRule type="expression" dxfId="969" priority="1300">
      <formula>AND(BI1226&gt;0,BI1226&lt;0.5)</formula>
    </cfRule>
  </conditionalFormatting>
  <conditionalFormatting sqref="BI1220">
    <cfRule type="expression" dxfId="968" priority="1299">
      <formula>AND(BI1220&gt;0,BI1220&lt;0.5)</formula>
    </cfRule>
  </conditionalFormatting>
  <conditionalFormatting sqref="BH1232">
    <cfRule type="expression" dxfId="967" priority="1298">
      <formula>AND(BH1232&gt;0,BH1232&lt;0.5)</formula>
    </cfRule>
  </conditionalFormatting>
  <conditionalFormatting sqref="BI771">
    <cfRule type="expression" dxfId="966" priority="1258">
      <formula>AND(BI771&gt;0,BI771&lt;0.5)</formula>
    </cfRule>
  </conditionalFormatting>
  <conditionalFormatting sqref="BI154">
    <cfRule type="expression" dxfId="965" priority="1295">
      <formula>AND(BI154&gt;0,BI154&lt;0.5)</formula>
    </cfRule>
  </conditionalFormatting>
  <conditionalFormatting sqref="BI331">
    <cfRule type="expression" dxfId="964" priority="1294">
      <formula>AND(BI331&gt;0,BI331&lt;0.5)</formula>
    </cfRule>
  </conditionalFormatting>
  <conditionalFormatting sqref="BI783:BI784">
    <cfRule type="expression" dxfId="963" priority="1291">
      <formula>AND(BI783&gt;0,BI783&lt;0.5)</formula>
    </cfRule>
  </conditionalFormatting>
  <conditionalFormatting sqref="BH767">
    <cfRule type="expression" dxfId="962" priority="1289">
      <formula>AND(BH767&gt;0,BH767&lt;0.5)</formula>
    </cfRule>
  </conditionalFormatting>
  <conditionalFormatting sqref="BI764">
    <cfRule type="expression" dxfId="961" priority="1287">
      <formula>AND(BI764&gt;0,BI764&lt;0.5)</formula>
    </cfRule>
  </conditionalFormatting>
  <conditionalFormatting sqref="BI761">
    <cfRule type="expression" dxfId="960" priority="1286">
      <formula>AND(BI761&gt;0,BI761&lt;0.5)</formula>
    </cfRule>
  </conditionalFormatting>
  <conditionalFormatting sqref="K139:BI140 K142:BI143">
    <cfRule type="expression" dxfId="959" priority="1231">
      <formula>AND(K139&gt;0,K139&lt;0.5)</formula>
    </cfRule>
  </conditionalFormatting>
  <conditionalFormatting sqref="BI1232:BK1232">
    <cfRule type="expression" dxfId="958" priority="1281">
      <formula>AND(BI1232&gt;0,BI1232&lt;0.5)</formula>
    </cfRule>
  </conditionalFormatting>
  <conditionalFormatting sqref="BI1240">
    <cfRule type="expression" dxfId="957" priority="1280">
      <formula>AND(BI1240&gt;0,BI1240&lt;0.5)</formula>
    </cfRule>
  </conditionalFormatting>
  <conditionalFormatting sqref="BH568">
    <cfRule type="expression" dxfId="956" priority="1279">
      <formula>AND(BH568&gt;0,BH568&lt;0.5)</formula>
    </cfRule>
  </conditionalFormatting>
  <conditionalFormatting sqref="BI1042">
    <cfRule type="expression" dxfId="955" priority="1266">
      <formula>AND(BI1042&gt;0,BI1042&lt;0.5)</formula>
    </cfRule>
  </conditionalFormatting>
  <conditionalFormatting sqref="BH415:BI415">
    <cfRule type="expression" dxfId="954" priority="1276">
      <formula>AND(BH415&gt;0,BH415&lt;0.5)</formula>
    </cfRule>
  </conditionalFormatting>
  <conditionalFormatting sqref="BH417:BI417">
    <cfRule type="expression" dxfId="953" priority="1275">
      <formula>AND(BH417&gt;0,BH417&lt;0.5)</formula>
    </cfRule>
  </conditionalFormatting>
  <conditionalFormatting sqref="BH414:BI414">
    <cfRule type="expression" dxfId="952" priority="1274">
      <formula>AND(BH414&gt;0,BH414&lt;0.5)</formula>
    </cfRule>
  </conditionalFormatting>
  <conditionalFormatting sqref="BH413:BI413">
    <cfRule type="expression" dxfId="951" priority="1273">
      <formula>AND(BH413&gt;0,BH413&lt;0.5)</formula>
    </cfRule>
  </conditionalFormatting>
  <conditionalFormatting sqref="BI568">
    <cfRule type="expression" dxfId="950" priority="1272">
      <formula>AND(BI568&gt;0,BI568&lt;0.5)</formula>
    </cfRule>
  </conditionalFormatting>
  <conditionalFormatting sqref="AF253:BJ253">
    <cfRule type="expression" dxfId="949" priority="1225">
      <formula>AND(AF253&gt;0,AF253&lt;0.5)</formula>
    </cfRule>
  </conditionalFormatting>
  <conditionalFormatting sqref="BI1036">
    <cfRule type="expression" dxfId="948" priority="1265">
      <formula>AND(BI1036&gt;0,BI1036&lt;0.5)</formula>
    </cfRule>
  </conditionalFormatting>
  <conditionalFormatting sqref="BH870:BN870">
    <cfRule type="expression" dxfId="947" priority="1264">
      <formula>AND(BH870&gt;0,BH870&lt;0.5)</formula>
    </cfRule>
  </conditionalFormatting>
  <conditionalFormatting sqref="BG72">
    <cfRule type="expression" dxfId="946" priority="1261">
      <formula>AND(BG72&gt;0,BG72&lt;0.5)</formula>
    </cfRule>
  </conditionalFormatting>
  <conditionalFormatting sqref="AY72:BA72 BC72:BF72">
    <cfRule type="expression" dxfId="945" priority="1260">
      <formula>AND(AY72&gt;0,AY72&lt;0.5)</formula>
    </cfRule>
  </conditionalFormatting>
  <conditionalFormatting sqref="D67">
    <cfRule type="expression" dxfId="944" priority="1257">
      <formula>AND(D67&gt;0,D67&lt;0.5)</formula>
    </cfRule>
  </conditionalFormatting>
  <conditionalFormatting sqref="D158">
    <cfRule type="expression" dxfId="943" priority="1254">
      <formula>AND(D158&gt;0,D158&lt;0.5)</formula>
    </cfRule>
  </conditionalFormatting>
  <conditionalFormatting sqref="D242">
    <cfRule type="expression" dxfId="942" priority="1250">
      <formula>AND(D242&gt;0,D242&lt;0.5)</formula>
    </cfRule>
  </conditionalFormatting>
  <conditionalFormatting sqref="D251">
    <cfRule type="expression" dxfId="941" priority="1249">
      <formula>AND(D251&gt;0,D251&lt;0.5)</formula>
    </cfRule>
  </conditionalFormatting>
  <conditionalFormatting sqref="D261">
    <cfRule type="expression" dxfId="940" priority="1248">
      <formula>AND(D261&gt;0,D261&lt;0.5)</formula>
    </cfRule>
  </conditionalFormatting>
  <conditionalFormatting sqref="D303">
    <cfRule type="expression" dxfId="939" priority="1247">
      <formula>AND(D303&gt;0,D303&lt;0.5)</formula>
    </cfRule>
  </conditionalFormatting>
  <conditionalFormatting sqref="D466">
    <cfRule type="expression" dxfId="938" priority="1246">
      <formula>AND(D466&gt;0,D466&lt;0.5)</formula>
    </cfRule>
  </conditionalFormatting>
  <conditionalFormatting sqref="D682">
    <cfRule type="expression" dxfId="937" priority="1245">
      <formula>AND(D682&gt;0,D682&lt;0.5)</formula>
    </cfRule>
  </conditionalFormatting>
  <conditionalFormatting sqref="D691">
    <cfRule type="expression" dxfId="936" priority="1244">
      <formula>AND(D691&gt;0,D691&lt;0.5)</formula>
    </cfRule>
  </conditionalFormatting>
  <conditionalFormatting sqref="D613:R614">
    <cfRule type="expression" dxfId="935" priority="1243">
      <formula>AND(D613&gt;0,D613&lt;0.5)</formula>
    </cfRule>
  </conditionalFormatting>
  <conditionalFormatting sqref="D612:R612">
    <cfRule type="expression" dxfId="934" priority="1242">
      <formula>AND(D612&gt;0,D612&lt;0.5)</formula>
    </cfRule>
  </conditionalFormatting>
  <conditionalFormatting sqref="D709">
    <cfRule type="expression" dxfId="933" priority="1239">
      <formula>AND(D709&gt;0,D709&lt;0.5)</formula>
    </cfRule>
  </conditionalFormatting>
  <conditionalFormatting sqref="D717">
    <cfRule type="expression" dxfId="932" priority="1238">
      <formula>AND(D717&gt;0,D717&lt;0.5)</formula>
    </cfRule>
  </conditionalFormatting>
  <conditionalFormatting sqref="D798">
    <cfRule type="expression" dxfId="931" priority="1237">
      <formula>AND(D798&gt;0,D798&lt;0.5)</formula>
    </cfRule>
  </conditionalFormatting>
  <conditionalFormatting sqref="D983">
    <cfRule type="expression" dxfId="930" priority="1236">
      <formula>AND(D983&gt;0,D983&lt;0.5)</formula>
    </cfRule>
  </conditionalFormatting>
  <conditionalFormatting sqref="L1060:M1062">
    <cfRule type="expression" dxfId="929" priority="1235">
      <formula>AND(L1060&gt;0,L1060&lt;0.5)</formula>
    </cfRule>
  </conditionalFormatting>
  <conditionalFormatting sqref="BJ477">
    <cfRule type="expression" dxfId="928" priority="1234">
      <formula>AND(BJ477&gt;0,BJ477&lt;0.5)</formula>
    </cfRule>
  </conditionalFormatting>
  <conditionalFormatting sqref="BJ139">
    <cfRule type="expression" dxfId="927" priority="1230">
      <formula>AND(BJ139&gt;0,BJ139&lt;0.5)</formula>
    </cfRule>
  </conditionalFormatting>
  <conditionalFormatting sqref="AI82:AM82">
    <cfRule type="expression" dxfId="926" priority="1228">
      <formula>AND(AI82&gt;0,AI82&lt;0.5)</formula>
    </cfRule>
  </conditionalFormatting>
  <conditionalFormatting sqref="D311">
    <cfRule type="expression" dxfId="925" priority="1226">
      <formula>AND(D311&gt;0,D311&lt;0.5)</formula>
    </cfRule>
  </conditionalFormatting>
  <conditionalFormatting sqref="E253:V253">
    <cfRule type="expression" dxfId="924" priority="1224">
      <formula>AND(E253&gt;0,E253&lt;0.5)</formula>
    </cfRule>
  </conditionalFormatting>
  <conditionalFormatting sqref="E500:BH500">
    <cfRule type="expression" dxfId="923" priority="1221">
      <formula>AND(E500&gt;0,E500&lt;0.5)</formula>
    </cfRule>
  </conditionalFormatting>
  <conditionalFormatting sqref="AD263:BJ263">
    <cfRule type="expression" dxfId="922" priority="1223">
      <formula>AND(AD263&gt;0,AD263&lt;0.5)</formula>
    </cfRule>
  </conditionalFormatting>
  <conditionalFormatting sqref="AL421:BH421">
    <cfRule type="expression" dxfId="921" priority="1222">
      <formula>AND(AL421&gt;0,AL421&lt;0.5)</formula>
    </cfRule>
  </conditionalFormatting>
  <conditionalFormatting sqref="J141:BI141">
    <cfRule type="expression" dxfId="920" priority="1218">
      <formula>AND(J141&gt;0,J141&lt;0.5)</formula>
    </cfRule>
  </conditionalFormatting>
  <conditionalFormatting sqref="AX72">
    <cfRule type="expression" dxfId="919" priority="1217">
      <formula>AND(AX72&gt;0,AX72&lt;0.5)</formula>
    </cfRule>
  </conditionalFormatting>
  <conditionalFormatting sqref="BJ136">
    <cfRule type="expression" dxfId="918" priority="1205">
      <formula>AND(BJ136&gt;0,BJ136&lt;0.5)</formula>
    </cfRule>
  </conditionalFormatting>
  <conditionalFormatting sqref="BB72">
    <cfRule type="expression" dxfId="917" priority="1216">
      <formula>AND(BB72&gt;0,BB72&lt;0.5)</formula>
    </cfRule>
  </conditionalFormatting>
  <conditionalFormatting sqref="BI67">
    <cfRule type="expression" dxfId="916" priority="1215">
      <formula>AND(BI67&gt;0,BI67&lt;0.5)</formula>
    </cfRule>
  </conditionalFormatting>
  <conditionalFormatting sqref="BI67">
    <cfRule type="expression" dxfId="915" priority="1214">
      <formula>AND(BI67&gt;0,BI67&lt;0.5)</formula>
    </cfRule>
  </conditionalFormatting>
  <conditionalFormatting sqref="BJ70:BJ71">
    <cfRule type="expression" dxfId="914" priority="1213">
      <formula>AND(BJ70&gt;0,BJ70&lt;0.5)</formula>
    </cfRule>
  </conditionalFormatting>
  <conditionalFormatting sqref="BJ72">
    <cfRule type="expression" dxfId="913" priority="1212">
      <formula>AND(BJ72&gt;0,BJ72&lt;0.5)</formula>
    </cfRule>
  </conditionalFormatting>
  <conditionalFormatting sqref="BJ73">
    <cfRule type="expression" dxfId="912" priority="1211">
      <formula>AND(BJ73&gt;0,BJ73&lt;0.5)</formula>
    </cfRule>
  </conditionalFormatting>
  <conditionalFormatting sqref="S509:BI509">
    <cfRule type="expression" dxfId="911" priority="1141">
      <formula>AND(S509&gt;0,S509&lt;0.5)</formula>
    </cfRule>
  </conditionalFormatting>
  <conditionalFormatting sqref="Z687">
    <cfRule type="expression" dxfId="910" priority="1146">
      <formula>AND(Z687&gt;0,Z687&lt;0.5)</formula>
    </cfRule>
  </conditionalFormatting>
  <conditionalFormatting sqref="BI134">
    <cfRule type="expression" dxfId="909" priority="1207">
      <formula>AND(BI134&gt;0,BI134&lt;0.5)</formula>
    </cfRule>
  </conditionalFormatting>
  <conditionalFormatting sqref="BJ135">
    <cfRule type="expression" dxfId="908" priority="1206">
      <formula>AND(BJ135&gt;0,BJ135&lt;0.5)</formula>
    </cfRule>
  </conditionalFormatting>
  <conditionalFormatting sqref="BI145 BI147">
    <cfRule type="expression" dxfId="907" priority="1204">
      <formula>AND(BI145&gt;0,BI145&lt;0.5)</formula>
    </cfRule>
  </conditionalFormatting>
  <conditionalFormatting sqref="BJ616">
    <cfRule type="expression" dxfId="906" priority="1148">
      <formula>AND(BJ616&gt;0,BJ616&lt;0.5)</formula>
    </cfRule>
  </conditionalFormatting>
  <conditionalFormatting sqref="BJ264:BJ265">
    <cfRule type="expression" dxfId="905" priority="1144">
      <formula>AND(BJ264&gt;0,BJ264&lt;0.5)</formula>
    </cfRule>
  </conditionalFormatting>
  <conditionalFormatting sqref="BJ150:BJ151">
    <cfRule type="expression" dxfId="904" priority="1202">
      <formula>AND(BJ150&gt;0,BJ150&lt;0.5)</formula>
    </cfRule>
  </conditionalFormatting>
  <conditionalFormatting sqref="BJ154">
    <cfRule type="expression" dxfId="903" priority="1200">
      <formula>AND(BJ154&gt;0,BJ154&lt;0.5)</formula>
    </cfRule>
  </conditionalFormatting>
  <conditionalFormatting sqref="BJ155">
    <cfRule type="expression" dxfId="902" priority="1199">
      <formula>AND(BJ155&gt;0,BJ155&lt;0.5)</formula>
    </cfRule>
  </conditionalFormatting>
  <conditionalFormatting sqref="BJ1069">
    <cfRule type="expression" dxfId="901" priority="1133">
      <formula>AND(BJ1069&gt;0,BJ1069&lt;0.5)</formula>
    </cfRule>
  </conditionalFormatting>
  <conditionalFormatting sqref="AG161">
    <cfRule type="expression" dxfId="900" priority="1196">
      <formula>AND(AG161&gt;0,AG161&lt;0.5)</formula>
    </cfRule>
  </conditionalFormatting>
  <conditionalFormatting sqref="AI161">
    <cfRule type="expression" dxfId="899" priority="1195">
      <formula>AND(AI161&gt;0,AI161&lt;0.5)</formula>
    </cfRule>
  </conditionalFormatting>
  <conditionalFormatting sqref="AN161">
    <cfRule type="expression" dxfId="898" priority="1194">
      <formula>AND(AN161&gt;0,AN161&lt;0.5)</formula>
    </cfRule>
  </conditionalFormatting>
  <conditionalFormatting sqref="AU161">
    <cfRule type="expression" dxfId="897" priority="1193">
      <formula>AND(AU161&gt;0,AU161&lt;0.5)</formula>
    </cfRule>
  </conditionalFormatting>
  <conditionalFormatting sqref="BJ162:BJ163">
    <cfRule type="expression" dxfId="896" priority="1191">
      <formula>AND(BJ162&gt;0,BJ162&lt;0.5)</formula>
    </cfRule>
  </conditionalFormatting>
  <conditionalFormatting sqref="BJ161">
    <cfRule type="expression" dxfId="895" priority="1190">
      <formula>AND(BJ161&gt;0,BJ161&lt;0.5)</formula>
    </cfRule>
  </conditionalFormatting>
  <conditionalFormatting sqref="BJ165:BJ166">
    <cfRule type="expression" dxfId="894" priority="1189">
      <formula>AND(BJ165&gt;0,BJ165&lt;0.5)</formula>
    </cfRule>
  </conditionalFormatting>
  <conditionalFormatting sqref="BJ1049 BJ1056:BJ1057 BJ1051:BJ1053">
    <cfRule type="expression" dxfId="893" priority="1188">
      <formula>AND(BJ1049&gt;0,BJ1049&lt;0.5)</formula>
    </cfRule>
  </conditionalFormatting>
  <conditionalFormatting sqref="BJ1048">
    <cfRule type="expression" dxfId="892" priority="1187">
      <formula>AND(BJ1048&gt;0,BJ1048&lt;0.5)</formula>
    </cfRule>
  </conditionalFormatting>
  <conditionalFormatting sqref="BJ180:BJ181">
    <cfRule type="expression" dxfId="891" priority="1180">
      <formula>AND(BJ180&gt;0,BJ180&lt;0.5)</formula>
    </cfRule>
  </conditionalFormatting>
  <conditionalFormatting sqref="BJ174:BJ177">
    <cfRule type="expression" dxfId="890" priority="1182">
      <formula>AND(BJ174&gt;0,BJ174&lt;0.5)</formula>
    </cfRule>
  </conditionalFormatting>
  <conditionalFormatting sqref="BJ182">
    <cfRule type="expression" dxfId="889" priority="1179">
      <formula>AND(BJ182&gt;0,BJ182&lt;0.5)</formula>
    </cfRule>
  </conditionalFormatting>
  <conditionalFormatting sqref="BJ193">
    <cfRule type="expression" dxfId="888" priority="1176">
      <formula>AND(BJ193&gt;0,BJ193&lt;0.5)</formula>
    </cfRule>
  </conditionalFormatting>
  <conditionalFormatting sqref="BI217">
    <cfRule type="expression" dxfId="887" priority="1173">
      <formula>AND(BI217&gt;0,BI217&lt;0.5)</formula>
    </cfRule>
  </conditionalFormatting>
  <conditionalFormatting sqref="BJ218:BJ219">
    <cfRule type="expression" dxfId="886" priority="1172">
      <formula>AND(BJ218&gt;0,BJ218&lt;0.5)</formula>
    </cfRule>
  </conditionalFormatting>
  <conditionalFormatting sqref="Y256:Y257">
    <cfRule type="expression" dxfId="885" priority="1169">
      <formula>AND(Y256&gt;0,Y256&lt;0.5)</formula>
    </cfRule>
  </conditionalFormatting>
  <conditionalFormatting sqref="T309">
    <cfRule type="expression" dxfId="884" priority="1165">
      <formula>AND(T309&gt;0,T309&lt;0.5)</formula>
    </cfRule>
  </conditionalFormatting>
  <conditionalFormatting sqref="U309">
    <cfRule type="expression" dxfId="883" priority="1164">
      <formula>AND(U309&gt;0,U309&lt;0.5)</formula>
    </cfRule>
  </conditionalFormatting>
  <conditionalFormatting sqref="V309">
    <cfRule type="expression" dxfId="882" priority="1163">
      <formula>AND(V309&gt;0,V309&lt;0.5)</formula>
    </cfRule>
  </conditionalFormatting>
  <conditionalFormatting sqref="W309">
    <cfRule type="expression" dxfId="881" priority="1162">
      <formula>AND(W309&gt;0,W309&lt;0.5)</formula>
    </cfRule>
  </conditionalFormatting>
  <conditionalFormatting sqref="BJ316">
    <cfRule type="expression" dxfId="880" priority="1160">
      <formula>AND(BJ316&gt;0,BJ316&lt;0.5)</formula>
    </cfRule>
  </conditionalFormatting>
  <conditionalFormatting sqref="BI364">
    <cfRule type="expression" dxfId="879" priority="1156">
      <formula>AND(BI364&gt;0,BI364&lt;0.5)</formula>
    </cfRule>
  </conditionalFormatting>
  <conditionalFormatting sqref="BJ358:BJ359">
    <cfRule type="expression" dxfId="878" priority="1155">
      <formula>AND(BJ358&gt;0,BJ358&lt;0.5)</formula>
    </cfRule>
  </conditionalFormatting>
  <conditionalFormatting sqref="BJ357">
    <cfRule type="expression" dxfId="877" priority="1154">
      <formula>AND(BJ357&gt;0,BJ357&lt;0.5)</formula>
    </cfRule>
  </conditionalFormatting>
  <conditionalFormatting sqref="BJ537:BJ538">
    <cfRule type="expression" dxfId="876" priority="1152">
      <formula>AND(BJ537&gt;0,BJ537&lt;0.5)</formula>
    </cfRule>
  </conditionalFormatting>
  <conditionalFormatting sqref="AX541:AY541">
    <cfRule type="expression" dxfId="875" priority="1151">
      <formula>AND(AX541&gt;0,AX541&lt;0.5)</formula>
    </cfRule>
  </conditionalFormatting>
  <conditionalFormatting sqref="T226:AX226 BC226:BI226 AZ226:BA226">
    <cfRule type="expression" dxfId="874" priority="1123">
      <formula>AND(T226&gt;0,T226&lt;0.5)</formula>
    </cfRule>
  </conditionalFormatting>
  <conditionalFormatting sqref="AH609:AH611">
    <cfRule type="expression" dxfId="873" priority="1149">
      <formula>AND(AH609&gt;0,AH609&lt;0.5)</formula>
    </cfRule>
  </conditionalFormatting>
  <conditionalFormatting sqref="Y687">
    <cfRule type="expression" dxfId="872" priority="1147">
      <formula>AND(Y687&gt;0,Y687&lt;0.5)</formula>
    </cfRule>
  </conditionalFormatting>
  <conditionalFormatting sqref="AB687">
    <cfRule type="expression" dxfId="871" priority="1145">
      <formula>AND(AB687&gt;0,AB687&lt;0.5)</formula>
    </cfRule>
  </conditionalFormatting>
  <conditionalFormatting sqref="BI875">
    <cfRule type="expression" dxfId="870" priority="1137">
      <formula>AND(BI875&gt;0,BI875&lt;0.5)</formula>
    </cfRule>
  </conditionalFormatting>
  <conditionalFormatting sqref="BJ1060">
    <cfRule type="expression" dxfId="869" priority="1135">
      <formula>AND(BJ1060&gt;0,BJ1060&lt;0.5)</formula>
    </cfRule>
  </conditionalFormatting>
  <conditionalFormatting sqref="BJ1065:BJ1066">
    <cfRule type="expression" dxfId="868" priority="1134">
      <formula>AND(BJ1065&gt;0,BJ1065&lt;0.5)</formula>
    </cfRule>
  </conditionalFormatting>
  <conditionalFormatting sqref="AP417">
    <cfRule type="expression" dxfId="867" priority="1096">
      <formula>AND(AP417&gt;0,AP417&lt;0.5)</formula>
    </cfRule>
  </conditionalFormatting>
  <conditionalFormatting sqref="BJ1075:BJ1076">
    <cfRule type="expression" dxfId="866" priority="1132">
      <formula>AND(BJ1075&gt;0,BJ1075&lt;0.5)</formula>
    </cfRule>
  </conditionalFormatting>
  <conditionalFormatting sqref="BI1022 BI1024:BI1026">
    <cfRule type="expression" dxfId="865" priority="1127">
      <formula>AND(BI1022&gt;0,BI1022&lt;0.5)</formula>
    </cfRule>
  </conditionalFormatting>
  <conditionalFormatting sqref="BJ783:BJ784">
    <cfRule type="expression" dxfId="864" priority="1124">
      <formula>AND(BJ783&gt;0,BJ783&lt;0.5)</formula>
    </cfRule>
  </conditionalFormatting>
  <conditionalFormatting sqref="BI901">
    <cfRule type="expression" dxfId="863" priority="1121">
      <formula>AND(BI901&gt;0,BI901&lt;0.5)</formula>
    </cfRule>
  </conditionalFormatting>
  <conditionalFormatting sqref="E682:BI682">
    <cfRule type="expression" dxfId="862" priority="1122">
      <formula>AND(E682&gt;0,E682&lt;0.5)</formula>
    </cfRule>
  </conditionalFormatting>
  <conditionalFormatting sqref="BJ880">
    <cfRule type="expression" dxfId="861" priority="1120">
      <formula>AND(BJ880&gt;0,BJ880&lt;0.5)</formula>
    </cfRule>
  </conditionalFormatting>
  <conditionalFormatting sqref="BI898">
    <cfRule type="expression" dxfId="860" priority="1119">
      <formula>AND(BI898&gt;0,BI898&lt;0.5)</formula>
    </cfRule>
  </conditionalFormatting>
  <conditionalFormatting sqref="AE324">
    <cfRule type="expression" dxfId="859" priority="1118">
      <formula>AND(AE324&gt;0,AE324&lt;0.5)</formula>
    </cfRule>
  </conditionalFormatting>
  <conditionalFormatting sqref="AF324">
    <cfRule type="expression" dxfId="858" priority="1117">
      <formula>AND(AF324&gt;0,AF324&lt;0.5)</formula>
    </cfRule>
  </conditionalFormatting>
  <conditionalFormatting sqref="AG324">
    <cfRule type="expression" dxfId="857" priority="1116">
      <formula>AND(AG324&gt;0,AG324&lt;0.5)</formula>
    </cfRule>
  </conditionalFormatting>
  <conditionalFormatting sqref="AH324">
    <cfRule type="expression" dxfId="856" priority="1115">
      <formula>AND(AH324&gt;0,AH324&lt;0.5)</formula>
    </cfRule>
  </conditionalFormatting>
  <conditionalFormatting sqref="Y324">
    <cfRule type="expression" dxfId="855" priority="1111">
      <formula>AND(Y324&gt;0,Y324&lt;0.5)</formula>
    </cfRule>
  </conditionalFormatting>
  <conditionalFormatting sqref="AB324">
    <cfRule type="expression" dxfId="854" priority="1114">
      <formula>AND(AB324&gt;0,AB324&lt;0.5)</formula>
    </cfRule>
  </conditionalFormatting>
  <conditionalFormatting sqref="AC324">
    <cfRule type="expression" dxfId="853" priority="1113">
      <formula>AND(AC324&gt;0,AC324&lt;0.5)</formula>
    </cfRule>
  </conditionalFormatting>
  <conditionalFormatting sqref="AD324">
    <cfRule type="expression" dxfId="852" priority="1112">
      <formula>AND(AD324&gt;0,AD324&lt;0.5)</formula>
    </cfRule>
  </conditionalFormatting>
  <conditionalFormatting sqref="BJ1143">
    <cfRule type="expression" dxfId="851" priority="1108">
      <formula>AND(BJ1143&gt;0,BJ1143&lt;0.5)</formula>
    </cfRule>
  </conditionalFormatting>
  <conditionalFormatting sqref="K650:BI650">
    <cfRule type="expression" dxfId="850" priority="1106">
      <formula>AND(K650&gt;0,K650&lt;0.5)</formula>
    </cfRule>
  </conditionalFormatting>
  <conditionalFormatting sqref="BC348">
    <cfRule type="expression" dxfId="849" priority="1103">
      <formula>AND(BC348&gt;0,BC348&lt;0.5)</formula>
    </cfRule>
  </conditionalFormatting>
  <conditionalFormatting sqref="AH417:AI417">
    <cfRule type="expression" dxfId="848" priority="1101">
      <formula>AND(AH417&gt;0,AH417&lt;0.5)</formula>
    </cfRule>
  </conditionalFormatting>
  <conditionalFormatting sqref="AK417">
    <cfRule type="expression" dxfId="847" priority="1100">
      <formula>AND(AK417&gt;0,AK417&lt;0.5)</formula>
    </cfRule>
  </conditionalFormatting>
  <conditionalFormatting sqref="AL417">
    <cfRule type="expression" dxfId="846" priority="1099">
      <formula>AND(AL417&gt;0,AL417&lt;0.5)</formula>
    </cfRule>
  </conditionalFormatting>
  <conditionalFormatting sqref="AN417">
    <cfRule type="expression" dxfId="845" priority="1098">
      <formula>AND(AN417&gt;0,AN417&lt;0.5)</formula>
    </cfRule>
  </conditionalFormatting>
  <conditionalFormatting sqref="AO417">
    <cfRule type="expression" dxfId="844" priority="1097">
      <formula>AND(AO417&gt;0,AO417&lt;0.5)</formula>
    </cfRule>
  </conditionalFormatting>
  <conditionalFormatting sqref="BJ1093">
    <cfRule type="expression" dxfId="843" priority="1085">
      <formula>AND(BJ1093&gt;0,BJ1093&lt;0.5)</formula>
    </cfRule>
  </conditionalFormatting>
  <conditionalFormatting sqref="AR417:AT417">
    <cfRule type="expression" dxfId="842" priority="1095">
      <formula>AND(AR417&gt;0,AR417&lt;0.5)</formula>
    </cfRule>
  </conditionalFormatting>
  <conditionalFormatting sqref="BJ612">
    <cfRule type="expression" dxfId="841" priority="1094">
      <formula>AND(BJ612&gt;0,BJ612&lt;0.5)</formula>
    </cfRule>
  </conditionalFormatting>
  <conditionalFormatting sqref="BD478">
    <cfRule type="expression" dxfId="840" priority="1092">
      <formula>AND(BD478&gt;0,BD478&lt;0.5)</formula>
    </cfRule>
  </conditionalFormatting>
  <conditionalFormatting sqref="BH913:BJ913">
    <cfRule type="expression" dxfId="839" priority="1091">
      <formula>AND(BH913&gt;0,BH913&lt;0.5)</formula>
    </cfRule>
  </conditionalFormatting>
  <conditionalFormatting sqref="BG1178">
    <cfRule type="expression" dxfId="838" priority="1077">
      <formula>AND(BG1178&gt;0,BG1178&lt;0.5)</formula>
    </cfRule>
  </conditionalFormatting>
  <conditionalFormatting sqref="BJ983">
    <cfRule type="expression" dxfId="837" priority="1083">
      <formula>AND(BJ983&gt;0,BJ983&lt;0.5)</formula>
    </cfRule>
  </conditionalFormatting>
  <conditionalFormatting sqref="BJ911">
    <cfRule type="expression" dxfId="836" priority="1082">
      <formula>AND(BJ911&gt;0,BJ911&lt;0.5)</formula>
    </cfRule>
  </conditionalFormatting>
  <conditionalFormatting sqref="BJ92">
    <cfRule type="expression" dxfId="835" priority="1079">
      <formula>AND(BJ92&gt;0,BJ92&lt;0.5)</formula>
    </cfRule>
  </conditionalFormatting>
  <conditionalFormatting sqref="BK142:BK143">
    <cfRule type="expression" dxfId="834" priority="1075">
      <formula>AND(BK142&gt;0,BK142&lt;0.5)</formula>
    </cfRule>
  </conditionalFormatting>
  <conditionalFormatting sqref="BJ1135">
    <cfRule type="expression" dxfId="833" priority="1006">
      <formula>AND(BJ1135&gt;0,BJ1135&lt;0.5)</formula>
    </cfRule>
  </conditionalFormatting>
  <conditionalFormatting sqref="BJ67">
    <cfRule type="expression" dxfId="832" priority="1074">
      <formula>AND(BJ67&gt;0,BJ67&lt;0.5)</formula>
    </cfRule>
  </conditionalFormatting>
  <conditionalFormatting sqref="BJ67">
    <cfRule type="expression" dxfId="831" priority="1073">
      <formula>AND(BJ67&gt;0,BJ67&lt;0.5)</formula>
    </cfRule>
  </conditionalFormatting>
  <conditionalFormatting sqref="BK70:BK71">
    <cfRule type="expression" dxfId="830" priority="1072">
      <formula>AND(BK70&gt;0,BK70&lt;0.5)</formula>
    </cfRule>
  </conditionalFormatting>
  <conditionalFormatting sqref="BK148">
    <cfRule type="expression" dxfId="829" priority="1065">
      <formula>AND(BK148&gt;0,BK148&lt;0.5)</formula>
    </cfRule>
  </conditionalFormatting>
  <conditionalFormatting sqref="BJ145 BJ147">
    <cfRule type="expression" dxfId="828" priority="1064">
      <formula>AND(BJ145&gt;0,BJ145&lt;0.5)</formula>
    </cfRule>
  </conditionalFormatting>
  <conditionalFormatting sqref="BJ134">
    <cfRule type="expression" dxfId="827" priority="1067">
      <formula>AND(BJ134&gt;0,BJ134&lt;0.5)</formula>
    </cfRule>
  </conditionalFormatting>
  <conditionalFormatting sqref="BE148:BJ148">
    <cfRule type="expression" dxfId="826" priority="1066">
      <formula>AND(BE148&gt;0,BE148&lt;0.5)</formula>
    </cfRule>
  </conditionalFormatting>
  <conditionalFormatting sqref="BK139">
    <cfRule type="expression" dxfId="825" priority="1063">
      <formula>AND(BK139&gt;0,BK139&lt;0.5)</formula>
    </cfRule>
  </conditionalFormatting>
  <conditionalFormatting sqref="BJ217">
    <cfRule type="expression" dxfId="824" priority="1060">
      <formula>AND(BJ217&gt;0,BJ217&lt;0.5)</formula>
    </cfRule>
  </conditionalFormatting>
  <conditionalFormatting sqref="BJ226">
    <cfRule type="expression" dxfId="823" priority="1059">
      <formula>AND(BJ226&gt;0,BJ226&lt;0.5)</formula>
    </cfRule>
  </conditionalFormatting>
  <conditionalFormatting sqref="BI767:BK767">
    <cfRule type="expression" dxfId="822" priority="1022">
      <formula>AND(BI767&gt;0,BI767&lt;0.5)</formula>
    </cfRule>
  </conditionalFormatting>
  <conditionalFormatting sqref="BK358:BK359">
    <cfRule type="expression" dxfId="821" priority="1052">
      <formula>AND(BK358&gt;0,BK358&lt;0.5)</formula>
    </cfRule>
  </conditionalFormatting>
  <conditionalFormatting sqref="BK357">
    <cfRule type="expression" dxfId="820" priority="1051">
      <formula>AND(BK357&gt;0,BK357&lt;0.5)</formula>
    </cfRule>
  </conditionalFormatting>
  <conditionalFormatting sqref="BJ421">
    <cfRule type="expression" dxfId="819" priority="1048">
      <formula>AND(BJ421&gt;0,BJ421&lt;0.5)</formula>
    </cfRule>
  </conditionalFormatting>
  <conditionalFormatting sqref="BJ379">
    <cfRule type="expression" dxfId="818" priority="1049">
      <formula>AND(BJ379&gt;0,BJ379&lt;0.5)</formula>
    </cfRule>
  </conditionalFormatting>
  <conditionalFormatting sqref="BJ459">
    <cfRule type="expression" dxfId="817" priority="1044">
      <formula>AND(BJ459&gt;0,BJ459&lt;0.5)</formula>
    </cfRule>
  </conditionalFormatting>
  <conditionalFormatting sqref="BJ527">
    <cfRule type="expression" dxfId="816" priority="1039">
      <formula>AND(BJ527&gt;0,BJ527&lt;0.5)</formula>
    </cfRule>
  </conditionalFormatting>
  <conditionalFormatting sqref="BJ509">
    <cfRule type="expression" dxfId="815" priority="1041">
      <formula>AND(BJ509&gt;0,BJ509&lt;0.5)</formula>
    </cfRule>
  </conditionalFormatting>
  <conditionalFormatting sqref="BJ604">
    <cfRule type="expression" dxfId="814" priority="1032">
      <formula>AND(BJ604&gt;0,BJ604&lt;0.5)</formula>
    </cfRule>
  </conditionalFormatting>
  <conditionalFormatting sqref="BJ581">
    <cfRule type="expression" dxfId="813" priority="1036">
      <formula>AND(BJ581&gt;0,BJ581&lt;0.5)</formula>
    </cfRule>
  </conditionalFormatting>
  <conditionalFormatting sqref="BJ536">
    <cfRule type="expression" dxfId="812" priority="1038">
      <formula>AND(BJ536&gt;0,BJ536&lt;0.5)</formula>
    </cfRule>
  </conditionalFormatting>
  <conditionalFormatting sqref="BJ562">
    <cfRule type="expression" dxfId="811" priority="1037">
      <formula>AND(BJ562&gt;0,BJ562&lt;0.5)</formula>
    </cfRule>
  </conditionalFormatting>
  <conditionalFormatting sqref="BF600:BJ600">
    <cfRule type="expression" dxfId="810" priority="1034">
      <formula>AND(BF600&gt;0,BF600&lt;0.5)</formula>
    </cfRule>
  </conditionalFormatting>
  <conditionalFormatting sqref="BJ598:BJ599">
    <cfRule type="expression" dxfId="809" priority="1033">
      <formula>AND(BJ598&gt;0,BJ598&lt;0.5)</formula>
    </cfRule>
  </conditionalFormatting>
  <conditionalFormatting sqref="BJ650">
    <cfRule type="expression" dxfId="808" priority="1031">
      <formula>AND(BJ650&gt;0,BJ650&lt;0.5)</formula>
    </cfRule>
  </conditionalFormatting>
  <conditionalFormatting sqref="BJ682">
    <cfRule type="expression" dxfId="807" priority="1030">
      <formula>AND(BJ682&gt;0,BJ682&lt;0.5)</formula>
    </cfRule>
  </conditionalFormatting>
  <conditionalFormatting sqref="BJ702 BJ704">
    <cfRule type="expression" dxfId="806" priority="1028">
      <formula>AND(BJ702&gt;0,BJ702&lt;0.5)</formula>
    </cfRule>
  </conditionalFormatting>
  <conditionalFormatting sqref="BJ709">
    <cfRule type="expression" dxfId="805" priority="1027">
      <formula>AND(BJ709&gt;0,BJ709&lt;0.5)</formula>
    </cfRule>
  </conditionalFormatting>
  <conditionalFormatting sqref="BJ717">
    <cfRule type="expression" dxfId="804" priority="1026">
      <formula>AND(BJ717&gt;0,BJ717&lt;0.5)</formula>
    </cfRule>
  </conditionalFormatting>
  <conditionalFormatting sqref="BJ725">
    <cfRule type="expression" dxfId="803" priority="1025">
      <formula>AND(BJ725&gt;0,BJ725&lt;0.5)</formula>
    </cfRule>
  </conditionalFormatting>
  <conditionalFormatting sqref="BJ743">
    <cfRule type="expression" dxfId="802" priority="1023">
      <formula>AND(BJ743&gt;0,BJ743&lt;0.5)</formula>
    </cfRule>
  </conditionalFormatting>
  <conditionalFormatting sqref="BJ1059">
    <cfRule type="expression" dxfId="801" priority="1011">
      <formula>AND(BJ1059&gt;0,BJ1059&lt;0.5)</formula>
    </cfRule>
  </conditionalFormatting>
  <conditionalFormatting sqref="BJ771">
    <cfRule type="expression" dxfId="800" priority="1021">
      <formula>AND(BJ771&gt;0,BJ771&lt;0.5)</formula>
    </cfRule>
  </conditionalFormatting>
  <conditionalFormatting sqref="BJ798">
    <cfRule type="expression" dxfId="799" priority="1020">
      <formula>AND(BJ798&gt;0,BJ798&lt;0.5)</formula>
    </cfRule>
  </conditionalFormatting>
  <conditionalFormatting sqref="BJ811">
    <cfRule type="expression" dxfId="798" priority="1019">
      <formula>AND(BJ811&gt;0,BJ811&lt;0.5)</formula>
    </cfRule>
  </conditionalFormatting>
  <conditionalFormatting sqref="BJ854:BJ855">
    <cfRule type="expression" dxfId="797" priority="1017">
      <formula>AND(BJ854&gt;0,BJ854&lt;0.5)</formula>
    </cfRule>
  </conditionalFormatting>
  <conditionalFormatting sqref="BJ1027">
    <cfRule type="expression" dxfId="796" priority="1015">
      <formula>AND(BJ1027&gt;0,BJ1027&lt;0.5)</formula>
    </cfRule>
  </conditionalFormatting>
  <conditionalFormatting sqref="BJ928">
    <cfRule type="expression" dxfId="795" priority="1014">
      <formula>AND(BJ928&gt;0,BJ928&lt;0.5)</formula>
    </cfRule>
  </conditionalFormatting>
  <conditionalFormatting sqref="BJ1064">
    <cfRule type="expression" dxfId="794" priority="1012">
      <formula>AND(BJ1064&gt;0,BJ1064&lt;0.5)</formula>
    </cfRule>
  </conditionalFormatting>
  <conditionalFormatting sqref="BI1152 BI1155">
    <cfRule type="expression" dxfId="793" priority="1004">
      <formula>AND(BI1152&gt;0,BI1152&lt;0.5)</formula>
    </cfRule>
  </conditionalFormatting>
  <conditionalFormatting sqref="BJ1128">
    <cfRule type="expression" dxfId="792" priority="1008">
      <formula>AND(BJ1128&gt;0,BJ1128&lt;0.5)</formula>
    </cfRule>
  </conditionalFormatting>
  <conditionalFormatting sqref="BJ1127">
    <cfRule type="expression" dxfId="791" priority="1007">
      <formula>AND(BJ1127&gt;0,BJ1127&lt;0.5)</formula>
    </cfRule>
  </conditionalFormatting>
  <conditionalFormatting sqref="BJ1204">
    <cfRule type="expression" dxfId="790" priority="1002">
      <formula>AND(BJ1204&gt;0,BJ1204&lt;0.5)</formula>
    </cfRule>
  </conditionalFormatting>
  <conditionalFormatting sqref="BJ1220">
    <cfRule type="expression" dxfId="789" priority="1001">
      <formula>AND(BJ1220&gt;0,BJ1220&lt;0.5)</formula>
    </cfRule>
  </conditionalFormatting>
  <conditionalFormatting sqref="BJ233">
    <cfRule type="expression" dxfId="788" priority="1000">
      <formula>AND(BJ233&gt;0,BJ233&lt;0.5)</formula>
    </cfRule>
  </conditionalFormatting>
  <conditionalFormatting sqref="BJ90">
    <cfRule type="expression" dxfId="787" priority="998">
      <formula>AND(BJ90&gt;0,BJ90&lt;0.5)</formula>
    </cfRule>
  </conditionalFormatting>
  <conditionalFormatting sqref="BK316">
    <cfRule type="expression" dxfId="786" priority="994">
      <formula>AND(BK316&gt;0,BK316&lt;0.5)</formula>
    </cfRule>
  </conditionalFormatting>
  <conditionalFormatting sqref="BJ1036">
    <cfRule type="expression" dxfId="785" priority="997">
      <formula>AND(BJ1036&gt;0,BJ1036&lt;0.5)</formula>
    </cfRule>
  </conditionalFormatting>
  <conditionalFormatting sqref="BJ413">
    <cfRule type="expression" dxfId="784" priority="996">
      <formula>AND(BJ413&gt;0,BJ413&lt;0.5)</formula>
    </cfRule>
  </conditionalFormatting>
  <conditionalFormatting sqref="BD573:BK573">
    <cfRule type="expression" dxfId="783" priority="992">
      <formula>AND(BD573&gt;0,BD573&lt;0.5)</formula>
    </cfRule>
  </conditionalFormatting>
  <conditionalFormatting sqref="BK401">
    <cfRule type="expression" dxfId="782" priority="990">
      <formula>AND(BK401&gt;0,BK401&lt;0.5)</formula>
    </cfRule>
  </conditionalFormatting>
  <conditionalFormatting sqref="BK400">
    <cfRule type="expression" dxfId="781" priority="991">
      <formula>AND(BK400&gt;0,BK400&lt;0.5)</formula>
    </cfRule>
  </conditionalFormatting>
  <conditionalFormatting sqref="BK399">
    <cfRule type="expression" dxfId="780" priority="988">
      <formula>AND(BK399&gt;0,BK399&lt;0.5)</formula>
    </cfRule>
  </conditionalFormatting>
  <conditionalFormatting sqref="BK402:BK403">
    <cfRule type="expression" dxfId="779" priority="989">
      <formula>AND(BK402&gt;0,BK402&lt;0.5)</formula>
    </cfRule>
  </conditionalFormatting>
  <conditionalFormatting sqref="BK551">
    <cfRule type="expression" dxfId="778" priority="984">
      <formula>AND(BK551&gt;0,BK551&lt;0.5)</formula>
    </cfRule>
  </conditionalFormatting>
  <conditionalFormatting sqref="BK553">
    <cfRule type="expression" dxfId="777" priority="985">
      <formula>AND(BK553&gt;0,BK553&lt;0.5)</formula>
    </cfRule>
  </conditionalFormatting>
  <conditionalFormatting sqref="BK552">
    <cfRule type="expression" dxfId="776" priority="983">
      <formula>AND(BK552&gt;0,BK552&lt;0.5)</formula>
    </cfRule>
  </conditionalFormatting>
  <conditionalFormatting sqref="BK880">
    <cfRule type="expression" dxfId="775" priority="982">
      <formula>AND(BK880&gt;0,BK880&lt;0.5)</formula>
    </cfRule>
  </conditionalFormatting>
  <conditionalFormatting sqref="BK1049 BK1056 BK1051:BK1053">
    <cfRule type="expression" dxfId="774" priority="981">
      <formula>AND(BK1049&gt;0,BK1049&lt;0.5)</formula>
    </cfRule>
  </conditionalFormatting>
  <conditionalFormatting sqref="BK1048">
    <cfRule type="expression" dxfId="773" priority="980">
      <formula>AND(BK1048&gt;0,BK1048&lt;0.5)</formula>
    </cfRule>
  </conditionalFormatting>
  <conditionalFormatting sqref="BK165:BK166">
    <cfRule type="expression" dxfId="772" priority="979">
      <formula>AND(BK165&gt;0,BK165&lt;0.5)</formula>
    </cfRule>
  </conditionalFormatting>
  <conditionalFormatting sqref="BK180:BK181">
    <cfRule type="expression" dxfId="771" priority="975">
      <formula>AND(BK180&gt;0,BK180&lt;0.5)</formula>
    </cfRule>
  </conditionalFormatting>
  <conditionalFormatting sqref="BK174:BK177">
    <cfRule type="expression" dxfId="770" priority="977">
      <formula>AND(BK174&gt;0,BK174&lt;0.5)</formula>
    </cfRule>
  </conditionalFormatting>
  <conditionalFormatting sqref="BK182">
    <cfRule type="expression" dxfId="769" priority="974">
      <formula>AND(BK182&gt;0,BK182&lt;0.5)</formula>
    </cfRule>
  </conditionalFormatting>
  <conditionalFormatting sqref="BK288">
    <cfRule type="expression" dxfId="768" priority="969">
      <formula>AND(BK288&gt;0,BK288&lt;0.5)</formula>
    </cfRule>
  </conditionalFormatting>
  <conditionalFormatting sqref="BK193">
    <cfRule type="expression" dxfId="767" priority="971">
      <formula>AND(BK193&gt;0,BK193&lt;0.5)</formula>
    </cfRule>
  </conditionalFormatting>
  <conditionalFormatting sqref="BE484">
    <cfRule type="expression" dxfId="766" priority="963">
      <formula>AND(BE484&gt;0,BE484&lt;0.5)</formula>
    </cfRule>
  </conditionalFormatting>
  <conditionalFormatting sqref="AS832">
    <cfRule type="expression" dxfId="765" priority="962">
      <formula>AND(AS832&gt;0,AS832&lt;0.5)</formula>
    </cfRule>
  </conditionalFormatting>
  <conditionalFormatting sqref="BJ1022">
    <cfRule type="expression" dxfId="764" priority="961">
      <formula>AND(BJ1022&gt;0,BJ1022&lt;0.5)</formula>
    </cfRule>
  </conditionalFormatting>
  <conditionalFormatting sqref="BK1022">
    <cfRule type="expression" dxfId="763" priority="960">
      <formula>AND(BK1022&gt;0,BK1022&lt;0.5)</formula>
    </cfRule>
  </conditionalFormatting>
  <conditionalFormatting sqref="BK135">
    <cfRule type="expression" dxfId="762" priority="959">
      <formula>AND(BK135&gt;0,BK135&lt;0.5)</formula>
    </cfRule>
  </conditionalFormatting>
  <conditionalFormatting sqref="BK136">
    <cfRule type="expression" dxfId="761" priority="958">
      <formula>AND(BK136&gt;0,BK136&lt;0.5)</formula>
    </cfRule>
  </conditionalFormatting>
  <conditionalFormatting sqref="BK134">
    <cfRule type="expression" dxfId="760" priority="957">
      <formula>AND(BK134&gt;0,BK134&lt;0.5)</formula>
    </cfRule>
  </conditionalFormatting>
  <conditionalFormatting sqref="D156:BE156 BG156">
    <cfRule type="expression" dxfId="759" priority="956">
      <formula>AND(D156&gt;0,D156&lt;0.5)</formula>
    </cfRule>
  </conditionalFormatting>
  <conditionalFormatting sqref="BF156">
    <cfRule type="expression" dxfId="758" priority="955">
      <formula>AND(BF156&gt;0,BF156&lt;0.5)</formula>
    </cfRule>
  </conditionalFormatting>
  <conditionalFormatting sqref="BH156">
    <cfRule type="expression" dxfId="757" priority="954">
      <formula>AND(BH156&gt;0,BH156&lt;0.5)</formula>
    </cfRule>
  </conditionalFormatting>
  <conditionalFormatting sqref="BI156">
    <cfRule type="expression" dxfId="756" priority="953">
      <formula>AND(BI156&gt;0,BI156&lt;0.5)</formula>
    </cfRule>
  </conditionalFormatting>
  <conditionalFormatting sqref="BJ156">
    <cfRule type="expression" dxfId="755" priority="952">
      <formula>AND(BJ156&gt;0,BJ156&lt;0.5)</formula>
    </cfRule>
  </conditionalFormatting>
  <conditionalFormatting sqref="Z153:BJ153">
    <cfRule type="expression" dxfId="754" priority="951">
      <formula>AND(Z153&gt;0,Z153&lt;0.5)</formula>
    </cfRule>
  </conditionalFormatting>
  <conditionalFormatting sqref="D168">
    <cfRule type="expression" dxfId="753" priority="950">
      <formula>AND(D168&gt;0,D168&lt;0.5)</formula>
    </cfRule>
  </conditionalFormatting>
  <conditionalFormatting sqref="E168:BK168">
    <cfRule type="expression" dxfId="752" priority="949">
      <formula>AND(E168&gt;0,E168&lt;0.5)</formula>
    </cfRule>
  </conditionalFormatting>
  <conditionalFormatting sqref="K188:BJ188">
    <cfRule type="expression" dxfId="751" priority="947">
      <formula>AND(K188&gt;0,K188&lt;0.5)</formula>
    </cfRule>
  </conditionalFormatting>
  <conditionalFormatting sqref="E201:BK201">
    <cfRule type="expression" dxfId="750" priority="946">
      <formula>AND(E201&gt;0,E201&lt;0.5)</formula>
    </cfRule>
  </conditionalFormatting>
  <conditionalFormatting sqref="AX160">
    <cfRule type="expression" dxfId="749" priority="945">
      <formula>AND(AX160&gt;0,AX160&lt;0.5)</formula>
    </cfRule>
  </conditionalFormatting>
  <conditionalFormatting sqref="AR416">
    <cfRule type="expression" dxfId="748" priority="944">
      <formula>AND(AR416&gt;0,AR416&lt;0.5)</formula>
    </cfRule>
  </conditionalFormatting>
  <conditionalFormatting sqref="BB226">
    <cfRule type="expression" dxfId="747" priority="943">
      <formula>AND(BB226&gt;0,BB226&lt;0.5)</formula>
    </cfRule>
  </conditionalFormatting>
  <conditionalFormatting sqref="BB512">
    <cfRule type="expression" dxfId="746" priority="942">
      <formula>AND(BB512&gt;0,BB512&lt;0.5)</formula>
    </cfRule>
  </conditionalFormatting>
  <conditionalFormatting sqref="BB763">
    <cfRule type="expression" dxfId="745" priority="941">
      <formula>AND(BB763&gt;0,BB763&lt;0.5)</formula>
    </cfRule>
  </conditionalFormatting>
  <conditionalFormatting sqref="AW416">
    <cfRule type="expression" dxfId="744" priority="939">
      <formula>AND(AW416&gt;0,AW416&lt;0.5)</formula>
    </cfRule>
  </conditionalFormatting>
  <conditionalFormatting sqref="AS416">
    <cfRule type="expression" dxfId="743" priority="940">
      <formula>AND(AS416&gt;0,AS416&lt;0.5)</formula>
    </cfRule>
  </conditionalFormatting>
  <conditionalFormatting sqref="T224:BK225">
    <cfRule type="expression" dxfId="742" priority="933">
      <formula>AND(T224&gt;0,T224&lt;0.5)</formula>
    </cfRule>
  </conditionalFormatting>
  <conditionalFormatting sqref="G83:BK83">
    <cfRule type="expression" dxfId="741" priority="936">
      <formula>AND(G83&gt;0,G83&lt;0.5)</formula>
    </cfRule>
  </conditionalFormatting>
  <conditionalFormatting sqref="BK226">
    <cfRule type="expression" dxfId="740" priority="935">
      <formula>AND(BK226&gt;0,BK226&lt;0.5)</formula>
    </cfRule>
  </conditionalFormatting>
  <conditionalFormatting sqref="AY226">
    <cfRule type="expression" dxfId="739" priority="934">
      <formula>AND(AY226&gt;0,AY226&lt;0.5)</formula>
    </cfRule>
  </conditionalFormatting>
  <conditionalFormatting sqref="R518">
    <cfRule type="expression" dxfId="738" priority="889">
      <formula>AND(R518&gt;0,R518&lt;0.5)</formula>
    </cfRule>
  </conditionalFormatting>
  <conditionalFormatting sqref="E292:BD292">
    <cfRule type="expression" dxfId="737" priority="929">
      <formula>AND(E292&gt;0,E292&lt;0.5)</formula>
    </cfRule>
  </conditionalFormatting>
  <conditionalFormatting sqref="E271:BK271">
    <cfRule type="expression" dxfId="736" priority="930">
      <formula>AND(E271&gt;0,E271&lt;0.5)</formula>
    </cfRule>
  </conditionalFormatting>
  <conditionalFormatting sqref="O518">
    <cfRule type="expression" dxfId="735" priority="892">
      <formula>AND(O518&gt;0,O518&lt;0.5)</formula>
    </cfRule>
  </conditionalFormatting>
  <conditionalFormatting sqref="O319:BK319">
    <cfRule type="expression" dxfId="734" priority="928">
      <formula>AND(O319&gt;0,O319&lt;0.5)</formula>
    </cfRule>
  </conditionalFormatting>
  <conditionalFormatting sqref="E319:L319">
    <cfRule type="expression" dxfId="733" priority="927">
      <formula>AND(E319&gt;0,E319&lt;0.5)</formula>
    </cfRule>
  </conditionalFormatting>
  <conditionalFormatting sqref="M319">
    <cfRule type="expression" dxfId="732" priority="926">
      <formula>AND(M319&gt;0,M319&lt;0.5)</formula>
    </cfRule>
  </conditionalFormatting>
  <conditionalFormatting sqref="X518">
    <cfRule type="expression" dxfId="731" priority="883">
      <formula>AND(X518&gt;0,X518&lt;0.5)</formula>
    </cfRule>
  </conditionalFormatting>
  <conditionalFormatting sqref="Q518">
    <cfRule type="expression" dxfId="730" priority="890">
      <formula>AND(Q518&gt;0,Q518&lt;0.5)</formula>
    </cfRule>
  </conditionalFormatting>
  <conditionalFormatting sqref="T518">
    <cfRule type="expression" dxfId="729" priority="887">
      <formula>AND(T518&gt;0,T518&lt;0.5)</formula>
    </cfRule>
  </conditionalFormatting>
  <conditionalFormatting sqref="S518">
    <cfRule type="expression" dxfId="728" priority="888">
      <formula>AND(S518&gt;0,S518&lt;0.5)</formula>
    </cfRule>
  </conditionalFormatting>
  <conditionalFormatting sqref="AB544:AB545">
    <cfRule type="expression" dxfId="727" priority="876">
      <formula>AND(AB544&gt;0,AB544&lt;0.5)</formula>
    </cfRule>
  </conditionalFormatting>
  <conditionalFormatting sqref="U518">
    <cfRule type="expression" dxfId="726" priority="886">
      <formula>AND(U518&gt;0,U518&lt;0.5)</formula>
    </cfRule>
  </conditionalFormatting>
  <conditionalFormatting sqref="V518">
    <cfRule type="expression" dxfId="725" priority="885">
      <formula>AND(V518&gt;0,V518&lt;0.5)</formula>
    </cfRule>
  </conditionalFormatting>
  <conditionalFormatting sqref="W518">
    <cfRule type="expression" dxfId="724" priority="884">
      <formula>AND(W518&gt;0,W518&lt;0.5)</formula>
    </cfRule>
  </conditionalFormatting>
  <conditionalFormatting sqref="BJ337:BK337">
    <cfRule type="expression" dxfId="723" priority="916">
      <formula>AND(BJ337&gt;0,BJ337&lt;0.5)</formula>
    </cfRule>
  </conditionalFormatting>
  <conditionalFormatting sqref="W371:BJ372">
    <cfRule type="expression" dxfId="722" priority="917">
      <formula>AND(W371&gt;0,W371&lt;0.5)</formula>
    </cfRule>
  </conditionalFormatting>
  <conditionalFormatting sqref="E405:BK405">
    <cfRule type="expression" dxfId="721" priority="914">
      <formula>AND(E405&gt;0,E405&lt;0.5)</formula>
    </cfRule>
  </conditionalFormatting>
  <conditionalFormatting sqref="N434:R434">
    <cfRule type="expression" dxfId="720" priority="911">
      <formula>AND(N434&gt;0,N434&lt;0.5)</formula>
    </cfRule>
  </conditionalFormatting>
  <conditionalFormatting sqref="S434:BF434">
    <cfRule type="expression" dxfId="719" priority="912">
      <formula>AND(S434&gt;0,S434&lt;0.5)</formula>
    </cfRule>
  </conditionalFormatting>
  <conditionalFormatting sqref="BG434">
    <cfRule type="expression" dxfId="718" priority="910">
      <formula>AND(BG434&gt;0,BG434&lt;0.5)</formula>
    </cfRule>
  </conditionalFormatting>
  <conditionalFormatting sqref="D434:M434">
    <cfRule type="expression" dxfId="717" priority="909">
      <formula>AND(D434&gt;0,D434&lt;0.5)</formula>
    </cfRule>
  </conditionalFormatting>
  <conditionalFormatting sqref="O450:BJ450">
    <cfRule type="expression" dxfId="716" priority="902">
      <formula>AND(O450&gt;0,O450&lt;0.5)</formula>
    </cfRule>
  </conditionalFormatting>
  <conditionalFormatting sqref="S483:BJ483">
    <cfRule type="expression" dxfId="715" priority="901">
      <formula>AND(S483&gt;0,S483&lt;0.5)</formula>
    </cfRule>
  </conditionalFormatting>
  <conditionalFormatting sqref="N491">
    <cfRule type="expression" dxfId="714" priority="900">
      <formula>AND(N491&gt;0,N491&lt;0.5)</formula>
    </cfRule>
  </conditionalFormatting>
  <conditionalFormatting sqref="O491">
    <cfRule type="expression" dxfId="713" priority="898">
      <formula>AND(O491&gt;0,O491&lt;0.5)</formula>
    </cfRule>
  </conditionalFormatting>
  <conditionalFormatting sqref="P491">
    <cfRule type="expression" dxfId="712" priority="897">
      <formula>AND(P491&gt;0,P491&lt;0.5)</formula>
    </cfRule>
  </conditionalFormatting>
  <conditionalFormatting sqref="Q491:BK491">
    <cfRule type="expression" dxfId="711" priority="896">
      <formula>AND(Q491&gt;0,Q491&lt;0.5)</formula>
    </cfRule>
  </conditionalFormatting>
  <conditionalFormatting sqref="BJ500">
    <cfRule type="expression" dxfId="710" priority="894">
      <formula>AND(BJ500&gt;0,BJ500&lt;0.5)</formula>
    </cfRule>
  </conditionalFormatting>
  <conditionalFormatting sqref="BI500">
    <cfRule type="expression" dxfId="709" priority="895">
      <formula>AND(BI500&gt;0,BI500&lt;0.5)</formula>
    </cfRule>
  </conditionalFormatting>
  <conditionalFormatting sqref="N518">
    <cfRule type="expression" dxfId="708" priority="893">
      <formula>AND(N518&gt;0,N518&lt;0.5)</formula>
    </cfRule>
  </conditionalFormatting>
  <conditionalFormatting sqref="S544:AA545 AC544:BF544 AC545:AQ545">
    <cfRule type="expression" dxfId="707" priority="881">
      <formula>AND(S544&gt;0,S544&lt;0.5)</formula>
    </cfRule>
  </conditionalFormatting>
  <conditionalFormatting sqref="P518">
    <cfRule type="expression" dxfId="706" priority="891">
      <formula>AND(P518&gt;0,P518&lt;0.5)</formula>
    </cfRule>
  </conditionalFormatting>
  <conditionalFormatting sqref="BG544">
    <cfRule type="expression" dxfId="705" priority="879">
      <formula>AND(BG544&gt;0,BG544&lt;0.5)</formula>
    </cfRule>
  </conditionalFormatting>
  <conditionalFormatting sqref="D544:M545">
    <cfRule type="expression" dxfId="704" priority="878">
      <formula>AND(D544&gt;0,D544&lt;0.5)</formula>
    </cfRule>
  </conditionalFormatting>
  <conditionalFormatting sqref="BH544">
    <cfRule type="expression" dxfId="703" priority="877">
      <formula>AND(BH544&gt;0,BH544&lt;0.5)</formula>
    </cfRule>
  </conditionalFormatting>
  <conditionalFormatting sqref="BI544">
    <cfRule type="expression" dxfId="702" priority="875">
      <formula>AND(BI544&gt;0,BI544&lt;0.5)</formula>
    </cfRule>
  </conditionalFormatting>
  <conditionalFormatting sqref="BG536">
    <cfRule type="expression" dxfId="701" priority="869">
      <formula>AND(BG536&gt;0,BG536&lt;0.5)</formula>
    </cfRule>
  </conditionalFormatting>
  <conditionalFormatting sqref="N536">
    <cfRule type="expression" dxfId="700" priority="874">
      <formula>AND(N536&gt;0,N536&lt;0.5)</formula>
    </cfRule>
  </conditionalFormatting>
  <conditionalFormatting sqref="O536">
    <cfRule type="expression" dxfId="699" priority="873">
      <formula>AND(O536&gt;0,O536&lt;0.5)</formula>
    </cfRule>
  </conditionalFormatting>
  <conditionalFormatting sqref="P536">
    <cfRule type="expression" dxfId="698" priority="872">
      <formula>AND(P536&gt;0,P536&lt;0.5)</formula>
    </cfRule>
  </conditionalFormatting>
  <conditionalFormatting sqref="Y518:BJ518">
    <cfRule type="expression" dxfId="697" priority="882">
      <formula>AND(Y518&gt;0,Y518&lt;0.5)</formula>
    </cfRule>
  </conditionalFormatting>
  <conditionalFormatting sqref="N544:R545">
    <cfRule type="expression" dxfId="696" priority="880">
      <formula>AND(N544&gt;0,N544&lt;0.5)</formula>
    </cfRule>
  </conditionalFormatting>
  <conditionalFormatting sqref="Q536">
    <cfRule type="expression" dxfId="695" priority="871">
      <formula>AND(Q536&gt;0,Q536&lt;0.5)</formula>
    </cfRule>
  </conditionalFormatting>
  <conditionalFormatting sqref="R536">
    <cfRule type="expression" dxfId="694" priority="870">
      <formula>AND(R536&gt;0,R536&lt;0.5)</formula>
    </cfRule>
  </conditionalFormatting>
  <conditionalFormatting sqref="BH536">
    <cfRule type="expression" dxfId="693" priority="868">
      <formula>AND(BH536&gt;0,BH536&lt;0.5)</formula>
    </cfRule>
  </conditionalFormatting>
  <conditionalFormatting sqref="E591:BJ591">
    <cfRule type="expression" dxfId="692" priority="867">
      <formula>AND(E591&gt;0,E591&lt;0.5)</formula>
    </cfRule>
  </conditionalFormatting>
  <conditionalFormatting sqref="N604">
    <cfRule type="expression" dxfId="691" priority="866">
      <formula>AND(N604&gt;0,N604&lt;0.5)</formula>
    </cfRule>
  </conditionalFormatting>
  <conditionalFormatting sqref="O604">
    <cfRule type="expression" dxfId="690" priority="865">
      <formula>AND(O604&gt;0,O604&lt;0.5)</formula>
    </cfRule>
  </conditionalFormatting>
  <conditionalFormatting sqref="BH604">
    <cfRule type="expression" dxfId="689" priority="861">
      <formula>AND(BH604&gt;0,BH604&lt;0.5)</formula>
    </cfRule>
  </conditionalFormatting>
  <conditionalFormatting sqref="P604">
    <cfRule type="expression" dxfId="688" priority="864">
      <formula>AND(P604&gt;0,P604&lt;0.5)</formula>
    </cfRule>
  </conditionalFormatting>
  <conditionalFormatting sqref="Q604">
    <cfRule type="expression" dxfId="687" priority="863">
      <formula>AND(Q604&gt;0,Q604&lt;0.5)</formula>
    </cfRule>
  </conditionalFormatting>
  <conditionalFormatting sqref="BG604">
    <cfRule type="expression" dxfId="686" priority="862">
      <formula>AND(BG604&gt;0,BG604&lt;0.5)</formula>
    </cfRule>
  </conditionalFormatting>
  <conditionalFormatting sqref="N657">
    <cfRule type="expression" dxfId="685" priority="860">
      <formula>AND(N657&gt;0,N657&lt;0.5)</formula>
    </cfRule>
  </conditionalFormatting>
  <conditionalFormatting sqref="O657:Q657">
    <cfRule type="expression" dxfId="684" priority="859">
      <formula>AND(O657&gt;0,O657&lt;0.5)</formula>
    </cfRule>
  </conditionalFormatting>
  <conditionalFormatting sqref="R657:T657">
    <cfRule type="expression" dxfId="683" priority="858">
      <formula>AND(R657&gt;0,R657&lt;0.5)</formula>
    </cfRule>
  </conditionalFormatting>
  <conditionalFormatting sqref="U657:W657">
    <cfRule type="expression" dxfId="682" priority="857">
      <formula>AND(U657&gt;0,U657&lt;0.5)</formula>
    </cfRule>
  </conditionalFormatting>
  <conditionalFormatting sqref="X657:Z657">
    <cfRule type="expression" dxfId="681" priority="856">
      <formula>AND(X657&gt;0,X657&lt;0.5)</formula>
    </cfRule>
  </conditionalFormatting>
  <conditionalFormatting sqref="AA657:AC657">
    <cfRule type="expression" dxfId="680" priority="855">
      <formula>AND(AA657&gt;0,AA657&lt;0.5)</formula>
    </cfRule>
  </conditionalFormatting>
  <conditionalFormatting sqref="AD657:AF657">
    <cfRule type="expression" dxfId="679" priority="854">
      <formula>AND(AD657&gt;0,AD657&lt;0.5)</formula>
    </cfRule>
  </conditionalFormatting>
  <conditionalFormatting sqref="AG657:AI657">
    <cfRule type="expression" dxfId="678" priority="853">
      <formula>AND(AG657&gt;0,AG657&lt;0.5)</formula>
    </cfRule>
  </conditionalFormatting>
  <conditionalFormatting sqref="AJ657:AL657">
    <cfRule type="expression" dxfId="677" priority="852">
      <formula>AND(AJ657&gt;0,AJ657&lt;0.5)</formula>
    </cfRule>
  </conditionalFormatting>
  <conditionalFormatting sqref="AM657:AO657">
    <cfRule type="expression" dxfId="676" priority="851">
      <formula>AND(AM657&gt;0,AM657&lt;0.5)</formula>
    </cfRule>
  </conditionalFormatting>
  <conditionalFormatting sqref="AP657:AR657">
    <cfRule type="expression" dxfId="675" priority="850">
      <formula>AND(AP657&gt;0,AP657&lt;0.5)</formula>
    </cfRule>
  </conditionalFormatting>
  <conditionalFormatting sqref="AS657:AV657">
    <cfRule type="expression" dxfId="674" priority="849">
      <formula>AND(AS657&gt;0,AS657&lt;0.5)</formula>
    </cfRule>
  </conditionalFormatting>
  <conditionalFormatting sqref="BF674:BJ674">
    <cfRule type="expression" dxfId="673" priority="845">
      <formula>AND(BF674&gt;0,BF674&lt;0.5)</formula>
    </cfRule>
  </conditionalFormatting>
  <conditionalFormatting sqref="D696:Y701 AA696:BG696 AA701:BG701 AA697:AQ700">
    <cfRule type="expression" dxfId="672" priority="844">
      <formula>AND(D696&gt;0,D696&lt;0.5)</formula>
    </cfRule>
  </conditionalFormatting>
  <conditionalFormatting sqref="BH696 BH701">
    <cfRule type="expression" dxfId="671" priority="843">
      <formula>AND(BH696&gt;0,BH696&lt;0.5)</formula>
    </cfRule>
  </conditionalFormatting>
  <conditionalFormatting sqref="Z696:Z701">
    <cfRule type="expression" dxfId="670" priority="842">
      <formula>AND(Z696&gt;0,Z696&lt;0.5)</formula>
    </cfRule>
  </conditionalFormatting>
  <conditionalFormatting sqref="BI696 BI701">
    <cfRule type="expression" dxfId="669" priority="841">
      <formula>AND(BI696&gt;0,BI696&lt;0.5)</formula>
    </cfRule>
  </conditionalFormatting>
  <conditionalFormatting sqref="BC691:BJ691">
    <cfRule type="expression" dxfId="668" priority="840">
      <formula>AND(BC691&gt;0,BC691&lt;0.5)</formula>
    </cfRule>
  </conditionalFormatting>
  <conditionalFormatting sqref="S1208:AH1208 AS1208:BE1208">
    <cfRule type="expression" dxfId="667" priority="838">
      <formula>AND(S1208&gt;0,S1208&lt;0.5)</formula>
    </cfRule>
  </conditionalFormatting>
  <conditionalFormatting sqref="N1208:R1208">
    <cfRule type="expression" dxfId="666" priority="837">
      <formula>AND(N1208&gt;0,N1208&lt;0.5)</formula>
    </cfRule>
  </conditionalFormatting>
  <conditionalFormatting sqref="D1208:M1208">
    <cfRule type="expression" dxfId="665" priority="835">
      <formula>AND(D1208&gt;0,D1208&lt;0.5)</formula>
    </cfRule>
  </conditionalFormatting>
  <conditionalFormatting sqref="BH1208">
    <cfRule type="expression" dxfId="664" priority="834">
      <formula>AND(BH1208&gt;0,BH1208&lt;0.5)</formula>
    </cfRule>
  </conditionalFormatting>
  <conditionalFormatting sqref="BI1208">
    <cfRule type="expression" dxfId="663" priority="833">
      <formula>AND(BI1208&gt;0,BI1208&lt;0.5)</formula>
    </cfRule>
  </conditionalFormatting>
  <conditionalFormatting sqref="D1216:M1217">
    <cfRule type="expression" dxfId="662" priority="829">
      <formula>AND(D1216&gt;0,D1216&lt;0.5)</formula>
    </cfRule>
  </conditionalFormatting>
  <conditionalFormatting sqref="N1216:R1217">
    <cfRule type="expression" dxfId="661" priority="831">
      <formula>AND(N1216&gt;0,N1216&lt;0.5)</formula>
    </cfRule>
  </conditionalFormatting>
  <conditionalFormatting sqref="BG1216:BG1217">
    <cfRule type="expression" dxfId="660" priority="830">
      <formula>AND(BG1216&gt;0,BG1216&lt;0.5)</formula>
    </cfRule>
  </conditionalFormatting>
  <conditionalFormatting sqref="BK145 BK147">
    <cfRule type="expression" dxfId="659" priority="827">
      <formula>AND(BK145&gt;0,BK145&lt;0.5)</formula>
    </cfRule>
  </conditionalFormatting>
  <conditionalFormatting sqref="BK72">
    <cfRule type="expression" dxfId="658" priority="826">
      <formula>AND(BK72&gt;0,BK72&lt;0.5)</formula>
    </cfRule>
  </conditionalFormatting>
  <conditionalFormatting sqref="BK67">
    <cfRule type="expression" dxfId="657" priority="825">
      <formula>AND(BK67&gt;0,BK67&lt;0.5)</formula>
    </cfRule>
  </conditionalFormatting>
  <conditionalFormatting sqref="BK67">
    <cfRule type="expression" dxfId="656" priority="824">
      <formula>AND(BK67&gt;0,BK67&lt;0.5)</formula>
    </cfRule>
  </conditionalFormatting>
  <conditionalFormatting sqref="AT309">
    <cfRule type="expression" dxfId="655" priority="822">
      <formula>AND(AT309&gt;0,AT309&lt;0.5)</formula>
    </cfRule>
  </conditionalFormatting>
  <conditionalFormatting sqref="BK1143">
    <cfRule type="expression" dxfId="654" priority="787">
      <formula>AND(BK1143&gt;0,BK1143&lt;0.5)</formula>
    </cfRule>
  </conditionalFormatting>
  <conditionalFormatting sqref="BD307:BK307">
    <cfRule type="expression" dxfId="653" priority="821">
      <formula>AND(BD307&gt;0,BD307&lt;0.5)</formula>
    </cfRule>
  </conditionalFormatting>
  <conditionalFormatting sqref="BB334:BB335">
    <cfRule type="expression" dxfId="652" priority="820">
      <formula>AND(BB334&gt;0,BB334&lt;0.5)</formula>
    </cfRule>
  </conditionalFormatting>
  <conditionalFormatting sqref="BC330">
    <cfRule type="expression" dxfId="651" priority="782">
      <formula>AND(BC330&gt;0,BC330&lt;0.5)</formula>
    </cfRule>
  </conditionalFormatting>
  <conditionalFormatting sqref="AT170:AV170">
    <cfRule type="expression" dxfId="650" priority="819">
      <formula>AND(AT170&gt;0,AT170&lt;0.5)</formula>
    </cfRule>
  </conditionalFormatting>
  <conditionalFormatting sqref="BK233">
    <cfRule type="expression" dxfId="649" priority="818">
      <formula>AND(BK233&gt;0,BK233&lt;0.5)</formula>
    </cfRule>
  </conditionalFormatting>
  <conditionalFormatting sqref="BK263">
    <cfRule type="expression" dxfId="648" priority="816">
      <formula>AND(BK263&gt;0,BK263&lt;0.5)</formula>
    </cfRule>
  </conditionalFormatting>
  <conditionalFormatting sqref="BK264">
    <cfRule type="expression" dxfId="647" priority="815">
      <formula>AND(BK264&gt;0,BK264&lt;0.5)</formula>
    </cfRule>
  </conditionalFormatting>
  <conditionalFormatting sqref="BK218:BK219">
    <cfRule type="expression" dxfId="646" priority="812">
      <formula>AND(BK218&gt;0,BK218&lt;0.5)</formula>
    </cfRule>
  </conditionalFormatting>
  <conditionalFormatting sqref="BK217">
    <cfRule type="expression" dxfId="645" priority="811">
      <formula>AND(BK217&gt;0,BK217&lt;0.5)</formula>
    </cfRule>
  </conditionalFormatting>
  <conditionalFormatting sqref="BK253">
    <cfRule type="expression" dxfId="644" priority="810">
      <formula>AND(BK253&gt;0,BK253&lt;0.5)</formula>
    </cfRule>
  </conditionalFormatting>
  <conditionalFormatting sqref="BK346">
    <cfRule type="expression" dxfId="643" priority="809">
      <formula>AND(BK346&gt;0,BK346&lt;0.5)</formula>
    </cfRule>
  </conditionalFormatting>
  <conditionalFormatting sqref="BK537:BK538">
    <cfRule type="expression" dxfId="642" priority="808">
      <formula>AND(BK537&gt;0,BK537&lt;0.5)</formula>
    </cfRule>
  </conditionalFormatting>
  <conditionalFormatting sqref="BK536">
    <cfRule type="expression" dxfId="641" priority="807">
      <formula>AND(BK536&gt;0,BK536&lt;0.5)</formula>
    </cfRule>
  </conditionalFormatting>
  <conditionalFormatting sqref="E555:BJ555">
    <cfRule type="expression" dxfId="640" priority="806">
      <formula>AND(E555&gt;0,E555&lt;0.5)</formula>
    </cfRule>
  </conditionalFormatting>
  <conditionalFormatting sqref="BK653">
    <cfRule type="expression" dxfId="639" priority="805">
      <formula>AND(BK653&gt;0,BK653&lt;0.5)</formula>
    </cfRule>
  </conditionalFormatting>
  <conditionalFormatting sqref="BK674">
    <cfRule type="expression" dxfId="638" priority="803">
      <formula>AND(BK674&gt;0,BK674&lt;0.5)</formula>
    </cfRule>
  </conditionalFormatting>
  <conditionalFormatting sqref="BK691">
    <cfRule type="expression" dxfId="637" priority="802">
      <formula>AND(BK691&gt;0,BK691&lt;0.5)</formula>
    </cfRule>
  </conditionalFormatting>
  <conditionalFormatting sqref="BK717">
    <cfRule type="expression" dxfId="636" priority="801">
      <formula>AND(BK717&gt;0,BK717&lt;0.5)</formula>
    </cfRule>
  </conditionalFormatting>
  <conditionalFormatting sqref="BK725">
    <cfRule type="expression" dxfId="635" priority="800">
      <formula>AND(BK725&gt;0,BK725&lt;0.5)</formula>
    </cfRule>
  </conditionalFormatting>
  <conditionalFormatting sqref="BK743">
    <cfRule type="expression" dxfId="634" priority="799">
      <formula>AND(BK743&gt;0,BK743&lt;0.5)</formula>
    </cfRule>
  </conditionalFormatting>
  <conditionalFormatting sqref="BK742">
    <cfRule type="expression" dxfId="633" priority="798">
      <formula>AND(BK742&gt;0,BK742&lt;0.5)</formula>
    </cfRule>
  </conditionalFormatting>
  <conditionalFormatting sqref="BK757:BK758">
    <cfRule type="expression" dxfId="632" priority="797">
      <formula>AND(BK757&gt;0,BK757&lt;0.5)</formula>
    </cfRule>
  </conditionalFormatting>
  <conditionalFormatting sqref="BK754">
    <cfRule type="expression" dxfId="631" priority="795">
      <formula>AND(BK754&gt;0,BK754&lt;0.5)</formula>
    </cfRule>
  </conditionalFormatting>
  <conditionalFormatting sqref="BK755:BK756">
    <cfRule type="expression" dxfId="630" priority="796">
      <formula>AND(BK755&gt;0,BK755&lt;0.5)</formula>
    </cfRule>
  </conditionalFormatting>
  <conditionalFormatting sqref="BE773">
    <cfRule type="expression" dxfId="629" priority="794">
      <formula>AND(BE773&gt;0,BE773&lt;0.5)</formula>
    </cfRule>
  </conditionalFormatting>
  <conditionalFormatting sqref="BK928">
    <cfRule type="expression" dxfId="628" priority="793">
      <formula>AND(BK928&gt;0,BK928&lt;0.5)</formula>
    </cfRule>
  </conditionalFormatting>
  <conditionalFormatting sqref="BK983">
    <cfRule type="expression" dxfId="627" priority="791">
      <formula>AND(BK983&gt;0,BK983&lt;0.5)</formula>
    </cfRule>
  </conditionalFormatting>
  <conditionalFormatting sqref="BK1093">
    <cfRule type="expression" dxfId="626" priority="790">
      <formula>AND(BK1093&gt;0,BK1093&lt;0.5)</formula>
    </cfRule>
  </conditionalFormatting>
  <conditionalFormatting sqref="BK1128">
    <cfRule type="expression" dxfId="625" priority="789">
      <formula>AND(BK1128&gt;0,BK1128&lt;0.5)</formula>
    </cfRule>
  </conditionalFormatting>
  <conditionalFormatting sqref="BK1127">
    <cfRule type="expression" dxfId="624" priority="788">
      <formula>AND(BK1127&gt;0,BK1127&lt;0.5)</formula>
    </cfRule>
  </conditionalFormatting>
  <conditionalFormatting sqref="BG670:BK672">
    <cfRule type="expression" dxfId="623" priority="786">
      <formula>AND(BG670&gt;0,BG670&lt;0.5)</formula>
    </cfRule>
  </conditionalFormatting>
  <conditionalFormatting sqref="BC669:BK669">
    <cfRule type="expression" dxfId="622" priority="785">
      <formula>AND(BC669&gt;0,BC669&lt;0.5)</formula>
    </cfRule>
  </conditionalFormatting>
  <conditionalFormatting sqref="AI1208:AR1208">
    <cfRule type="expression" dxfId="621" priority="783">
      <formula>AND(AI1208&gt;0,AI1208&lt;0.5)</formula>
    </cfRule>
  </conditionalFormatting>
  <conditionalFormatting sqref="BK1135">
    <cfRule type="expression" dxfId="620" priority="781">
      <formula>AND(BK1135&gt;0,BK1135&lt;0.5)</formula>
    </cfRule>
  </conditionalFormatting>
  <conditionalFormatting sqref="BG1238">
    <cfRule type="expression" dxfId="619" priority="779">
      <formula>AND(BG1238&gt;0,BG1238&lt;0.5)</formula>
    </cfRule>
  </conditionalFormatting>
  <conditionalFormatting sqref="BF1239">
    <cfRule type="expression" dxfId="618" priority="778">
      <formula>AND(BF1239&gt;0,BF1239&lt;0.5)</formula>
    </cfRule>
  </conditionalFormatting>
  <conditionalFormatting sqref="BA1238">
    <cfRule type="expression" dxfId="617" priority="777">
      <formula>AND(BA1238&gt;0,BA1238&lt;0.5)</formula>
    </cfRule>
  </conditionalFormatting>
  <conditionalFormatting sqref="AZ1238">
    <cfRule type="expression" dxfId="616" priority="776">
      <formula>AND(AZ1238&gt;0,AZ1238&lt;0.5)</formula>
    </cfRule>
  </conditionalFormatting>
  <conditionalFormatting sqref="AY774">
    <cfRule type="expression" dxfId="615" priority="774">
      <formula>AND(AY774&gt;0,AY774&lt;0.5)</formula>
    </cfRule>
  </conditionalFormatting>
  <conditionalFormatting sqref="P133:BK133">
    <cfRule type="expression" dxfId="614" priority="772">
      <formula>AND(P133&gt;0,P133&lt;0.5)</formula>
    </cfRule>
  </conditionalFormatting>
  <conditionalFormatting sqref="BF1186">
    <cfRule type="expression" dxfId="613" priority="771">
      <formula>AND(BF1186&gt;0,BF1186&lt;0.5)</formula>
    </cfRule>
  </conditionalFormatting>
  <conditionalFormatting sqref="BK430">
    <cfRule type="expression" dxfId="612" priority="769">
      <formula>AND(BK430&gt;0,BK430&lt;0.5)</formula>
    </cfRule>
  </conditionalFormatting>
  <conditionalFormatting sqref="BK616">
    <cfRule type="expression" dxfId="611" priority="766">
      <formula>AND(BK616&gt;0,BK616&lt;0.5)</formula>
    </cfRule>
  </conditionalFormatting>
  <conditionalFormatting sqref="BK783:BK784">
    <cfRule type="expression" dxfId="610" priority="767">
      <formula>AND(BK783&gt;0,BK783&lt;0.5)</formula>
    </cfRule>
  </conditionalFormatting>
  <conditionalFormatting sqref="BK612">
    <cfRule type="expression" dxfId="609" priority="765">
      <formula>AND(BK612&gt;0,BK612&lt;0.5)</formula>
    </cfRule>
  </conditionalFormatting>
  <conditionalFormatting sqref="BK413">
    <cfRule type="expression" dxfId="608" priority="762">
      <formula>AND(BK413&gt;0,BK413&lt;0.5)</formula>
    </cfRule>
  </conditionalFormatting>
  <conditionalFormatting sqref="BK90">
    <cfRule type="expression" dxfId="607" priority="761">
      <formula>AND(BK90&gt;0,BK90&lt;0.5)</formula>
    </cfRule>
  </conditionalFormatting>
  <conditionalFormatting sqref="AH90:AI90">
    <cfRule type="expression" dxfId="606" priority="759">
      <formula>AND(AH90&gt;0,AH90&lt;0.5)</formula>
    </cfRule>
  </conditionalFormatting>
  <conditionalFormatting sqref="AO92:AQ92">
    <cfRule type="expression" dxfId="605" priority="758">
      <formula>AND(AO92&gt;0,AO92&lt;0.5)</formula>
    </cfRule>
  </conditionalFormatting>
  <conditionalFormatting sqref="BK1036">
    <cfRule type="expression" dxfId="604" priority="753">
      <formula>AND(BK1036&gt;0,BK1036&lt;0.5)</formula>
    </cfRule>
  </conditionalFormatting>
  <conditionalFormatting sqref="BK188">
    <cfRule type="expression" dxfId="603" priority="751">
      <formula>AND(BK188&gt;0,BK188&lt;0.5)</formula>
    </cfRule>
  </conditionalFormatting>
  <conditionalFormatting sqref="D647:BK647 D648:BB648 BD648:BH648">
    <cfRule type="expression" dxfId="602" priority="750">
      <formula>AND(D647&gt;0,D647&lt;0.5)</formula>
    </cfRule>
  </conditionalFormatting>
  <conditionalFormatting sqref="E641:BK641">
    <cfRule type="expression" dxfId="601" priority="749">
      <formula>AND(E641&gt;0,E641&lt;0.5)</formula>
    </cfRule>
  </conditionalFormatting>
  <conditionalFormatting sqref="BK450">
    <cfRule type="expression" dxfId="600" priority="748">
      <formula>AND(BK450&gt;0,BK450&lt;0.5)</formula>
    </cfRule>
  </conditionalFormatting>
  <conditionalFormatting sqref="BK527">
    <cfRule type="expression" dxfId="599" priority="747">
      <formula>AND(BK527&gt;0,BK527&lt;0.5)</formula>
    </cfRule>
  </conditionalFormatting>
  <conditionalFormatting sqref="BK379">
    <cfRule type="expression" dxfId="598" priority="745">
      <formula>AND(BK379&gt;0,BK379&lt;0.5)</formula>
    </cfRule>
  </conditionalFormatting>
  <conditionalFormatting sqref="BK155">
    <cfRule type="expression" dxfId="597" priority="743">
      <formula>AND(BK155&gt;0,BK155&lt;0.5)</formula>
    </cfRule>
  </conditionalFormatting>
  <conditionalFormatting sqref="BK162">
    <cfRule type="expression" dxfId="596" priority="742">
      <formula>AND(BK162&gt;0,BK162&lt;0.5)</formula>
    </cfRule>
  </conditionalFormatting>
  <conditionalFormatting sqref="BB254:BK254">
    <cfRule type="expression" dxfId="595" priority="741">
      <formula>AND(BB254&gt;0,BB254&lt;0.5)</formula>
    </cfRule>
  </conditionalFormatting>
  <conditionalFormatting sqref="AX521:BK521">
    <cfRule type="expression" dxfId="594" priority="740">
      <formula>AND(AX521&gt;0,AX521&lt;0.5)</formula>
    </cfRule>
  </conditionalFormatting>
  <conditionalFormatting sqref="BK600">
    <cfRule type="expression" dxfId="593" priority="739">
      <formula>AND(BK600&gt;0,BK600&lt;0.5)</formula>
    </cfRule>
  </conditionalFormatting>
  <conditionalFormatting sqref="AW605:AX605">
    <cfRule type="expression" dxfId="592" priority="738">
      <formula>AND(AW605&gt;0,AW605&lt;0.5)</formula>
    </cfRule>
  </conditionalFormatting>
  <conditionalFormatting sqref="AY605:BK605">
    <cfRule type="expression" dxfId="591" priority="737">
      <formula>AND(AY605&gt;0,AY605&lt;0.5)</formula>
    </cfRule>
  </conditionalFormatting>
  <conditionalFormatting sqref="AM608:BK608">
    <cfRule type="expression" dxfId="590" priority="736">
      <formula>AND(AM608&gt;0,AM608&lt;0.5)</formula>
    </cfRule>
  </conditionalFormatting>
  <conditionalFormatting sqref="AX623:BK623">
    <cfRule type="expression" dxfId="589" priority="735">
      <formula>AND(AX623&gt;0,AX623&lt;0.5)</formula>
    </cfRule>
  </conditionalFormatting>
  <conditionalFormatting sqref="BK762">
    <cfRule type="expression" dxfId="588" priority="732">
      <formula>AND(BK762&gt;0,BK762&lt;0.5)</formula>
    </cfRule>
  </conditionalFormatting>
  <conditionalFormatting sqref="BK1061:BK1062">
    <cfRule type="expression" dxfId="587" priority="731">
      <formula>AND(BK1061&gt;0,BK1061&lt;0.5)</formula>
    </cfRule>
  </conditionalFormatting>
  <conditionalFormatting sqref="BK1065:BK1066">
    <cfRule type="expression" dxfId="586" priority="730">
      <formula>AND(BK1065&gt;0,BK1065&lt;0.5)</formula>
    </cfRule>
  </conditionalFormatting>
  <conditionalFormatting sqref="BL139:BL143">
    <cfRule type="expression" dxfId="585" priority="728">
      <formula>AND(BL139&gt;0,BL139&lt;0.5)</formula>
    </cfRule>
  </conditionalFormatting>
  <conditionalFormatting sqref="BL1006">
    <cfRule type="expression" dxfId="584" priority="726">
      <formula>AND(BL1006&gt;0,BL1006&lt;0.5)</formula>
    </cfRule>
  </conditionalFormatting>
  <conditionalFormatting sqref="D1242">
    <cfRule type="expression" dxfId="583" priority="725">
      <formula>AND(D1242&gt;0,D1242&lt;0.5)</formula>
    </cfRule>
  </conditionalFormatting>
  <conditionalFormatting sqref="BK604">
    <cfRule type="expression" dxfId="582" priority="676">
      <formula>AND(BK604&gt;0,BK604&lt;0.5)</formula>
    </cfRule>
  </conditionalFormatting>
  <conditionalFormatting sqref="BI266">
    <cfRule type="expression" dxfId="581" priority="720">
      <formula>AND(BI266&gt;0,BI266&lt;0.5)</formula>
    </cfRule>
  </conditionalFormatting>
  <conditionalFormatting sqref="BJ297">
    <cfRule type="expression" dxfId="580" priority="719">
      <formula>AND(BJ297&gt;0,BJ297&lt;0.5)</formula>
    </cfRule>
  </conditionalFormatting>
  <conditionalFormatting sqref="AY572">
    <cfRule type="expression" dxfId="579" priority="718">
      <formula>AND(AY572&gt;0,AY572&lt;0.5)</formula>
    </cfRule>
  </conditionalFormatting>
  <conditionalFormatting sqref="AZ572:BA572">
    <cfRule type="expression" dxfId="578" priority="717">
      <formula>AND(AZ572&gt;0,AZ572&lt;0.5)</formula>
    </cfRule>
  </conditionalFormatting>
  <conditionalFormatting sqref="BL133">
    <cfRule type="expression" dxfId="577" priority="698">
      <formula>AND(BL133&gt;0,BL133&lt;0.5)</formula>
    </cfRule>
  </conditionalFormatting>
  <conditionalFormatting sqref="D476:BN476">
    <cfRule type="expression" dxfId="576" priority="715">
      <formula>AND(D476&gt;0,D476&lt;0.5)</formula>
    </cfRule>
  </conditionalFormatting>
  <conditionalFormatting sqref="BL136">
    <cfRule type="expression" dxfId="575" priority="700">
      <formula>AND(BL136&gt;0,BL136&lt;0.5)</formula>
    </cfRule>
  </conditionalFormatting>
  <conditionalFormatting sqref="BK153">
    <cfRule type="expression" dxfId="574" priority="697">
      <formula>AND(BK153&gt;0,BK153&lt;0.5)</formula>
    </cfRule>
  </conditionalFormatting>
  <conditionalFormatting sqref="BI91:BK91">
    <cfRule type="expression" dxfId="573" priority="706">
      <formula>AND(BI91&gt;0,BI91&lt;0.5)</formula>
    </cfRule>
  </conditionalFormatting>
  <conditionalFormatting sqref="BC648">
    <cfRule type="expression" dxfId="572" priority="705">
      <formula>AND(BC648&gt;0,BC648&lt;0.5)</formula>
    </cfRule>
  </conditionalFormatting>
  <conditionalFormatting sqref="BI648:BK648">
    <cfRule type="expression" dxfId="571" priority="704">
      <formula>AND(BI648&gt;0,BI648&lt;0.5)</formula>
    </cfRule>
  </conditionalFormatting>
  <conditionalFormatting sqref="BL165">
    <cfRule type="expression" dxfId="570" priority="696">
      <formula>AND(BL165&gt;0,BL165&lt;0.5)</formula>
    </cfRule>
  </conditionalFormatting>
  <conditionalFormatting sqref="BK421">
    <cfRule type="expression" dxfId="569" priority="687">
      <formula>AND(BK421&gt;0,BK421&lt;0.5)</formula>
    </cfRule>
  </conditionalFormatting>
  <conditionalFormatting sqref="BK483">
    <cfRule type="expression" dxfId="568" priority="683">
      <formula>AND(BK483&gt;0,BK483&lt;0.5)</formula>
    </cfRule>
  </conditionalFormatting>
  <conditionalFormatting sqref="BK1059">
    <cfRule type="expression" dxfId="567" priority="686">
      <formula>AND(BK1059&gt;0,BK1059&lt;0.5)</formula>
    </cfRule>
  </conditionalFormatting>
  <conditionalFormatting sqref="BK1220">
    <cfRule type="expression" dxfId="566" priority="654">
      <formula>AND(BK1220&gt;0,BK1220&lt;0.5)</formula>
    </cfRule>
  </conditionalFormatting>
  <conditionalFormatting sqref="BH1238">
    <cfRule type="expression" dxfId="565" priority="653">
      <formula>AND(BH1238&gt;0,BH1238&lt;0.5)</formula>
    </cfRule>
  </conditionalFormatting>
  <conditionalFormatting sqref="BL192">
    <cfRule type="expression" dxfId="564" priority="641">
      <formula>AND(BL192&gt;0,BL192&lt;0.5)</formula>
    </cfRule>
  </conditionalFormatting>
  <conditionalFormatting sqref="BC331">
    <cfRule type="expression" dxfId="563" priority="689">
      <formula>AND(BC331&gt;0,BC331&lt;0.5)</formula>
    </cfRule>
  </conditionalFormatting>
  <conditionalFormatting sqref="BK371:BK372">
    <cfRule type="expression" dxfId="562" priority="688">
      <formula>AND(BK371&gt;0,BK371&lt;0.5)</formula>
    </cfRule>
  </conditionalFormatting>
  <conditionalFormatting sqref="BK562">
    <cfRule type="expression" dxfId="561" priority="680">
      <formula>AND(BK562&gt;0,BK562&lt;0.5)</formula>
    </cfRule>
  </conditionalFormatting>
  <conditionalFormatting sqref="BK459">
    <cfRule type="expression" dxfId="560" priority="685">
      <formula>AND(BK459&gt;0,BK459&lt;0.5)</formula>
    </cfRule>
  </conditionalFormatting>
  <conditionalFormatting sqref="BK771">
    <cfRule type="expression" dxfId="559" priority="665">
      <formula>AND(BK771&gt;0,BK771&lt;0.5)</formula>
    </cfRule>
  </conditionalFormatting>
  <conditionalFormatting sqref="BK500">
    <cfRule type="expression" dxfId="558" priority="682">
      <formula>AND(BK500&gt;0,BK500&lt;0.5)</formula>
    </cfRule>
  </conditionalFormatting>
  <conditionalFormatting sqref="BK518">
    <cfRule type="expression" dxfId="557" priority="681">
      <formula>AND(BK518&gt;0,BK518&lt;0.5)</formula>
    </cfRule>
  </conditionalFormatting>
  <conditionalFormatting sqref="BK581">
    <cfRule type="expression" dxfId="556" priority="679">
      <formula>AND(BK581&gt;0,BK581&lt;0.5)</formula>
    </cfRule>
  </conditionalFormatting>
  <conditionalFormatting sqref="BK591">
    <cfRule type="expression" dxfId="555" priority="678">
      <formula>AND(BK591&gt;0,BK591&lt;0.5)</formula>
    </cfRule>
  </conditionalFormatting>
  <conditionalFormatting sqref="BK598:BK599">
    <cfRule type="expression" dxfId="554" priority="677">
      <formula>AND(BK598&gt;0,BK598&lt;0.5)</formula>
    </cfRule>
  </conditionalFormatting>
  <conditionalFormatting sqref="BK798">
    <cfRule type="expression" dxfId="553" priority="664">
      <formula>AND(BK798&gt;0,BK798&lt;0.5)</formula>
    </cfRule>
  </conditionalFormatting>
  <conditionalFormatting sqref="BL648">
    <cfRule type="expression" dxfId="552" priority="674">
      <formula>AND(BL648&gt;0,BL648&lt;0.5)</formula>
    </cfRule>
  </conditionalFormatting>
  <conditionalFormatting sqref="BC661">
    <cfRule type="expression" dxfId="551" priority="673">
      <formula>AND(BC661&gt;0,BC661&lt;0.5)</formula>
    </cfRule>
  </conditionalFormatting>
  <conditionalFormatting sqref="BK682">
    <cfRule type="expression" dxfId="550" priority="671">
      <formula>AND(BK682&gt;0,BK682&lt;0.5)</formula>
    </cfRule>
  </conditionalFormatting>
  <conditionalFormatting sqref="BK702 BK704">
    <cfRule type="expression" dxfId="549" priority="670">
      <formula>AND(BK702&gt;0,BK702&lt;0.5)</formula>
    </cfRule>
  </conditionalFormatting>
  <conditionalFormatting sqref="BD714">
    <cfRule type="expression" dxfId="548" priority="669">
      <formula>AND(BD714&gt;0,BD714&lt;0.5)</formula>
    </cfRule>
  </conditionalFormatting>
  <conditionalFormatting sqref="BK709">
    <cfRule type="expression" dxfId="547" priority="668">
      <formula>AND(BK709&gt;0,BK709&lt;0.5)</formula>
    </cfRule>
  </conditionalFormatting>
  <conditionalFormatting sqref="BL910">
    <cfRule type="expression" dxfId="546" priority="647">
      <formula>AND(BL910&gt;0,BL910&lt;0.5)</formula>
    </cfRule>
  </conditionalFormatting>
  <conditionalFormatting sqref="BK854:BK855">
    <cfRule type="expression" dxfId="545" priority="663">
      <formula>AND(BK854&gt;0,BK854&lt;0.5)</formula>
    </cfRule>
  </conditionalFormatting>
  <conditionalFormatting sqref="BK911">
    <cfRule type="expression" dxfId="544" priority="662">
      <formula>AND(BK911&gt;0,BK911&lt;0.5)</formula>
    </cfRule>
  </conditionalFormatting>
  <conditionalFormatting sqref="BK1064">
    <cfRule type="expression" dxfId="543" priority="661">
      <formula>AND(BK1064&gt;0,BK1064&lt;0.5)</formula>
    </cfRule>
  </conditionalFormatting>
  <conditionalFormatting sqref="D1017:AU1017">
    <cfRule type="expression" dxfId="542" priority="660">
      <formula>AND(D1017&gt;0,D1017&lt;0.5)</formula>
    </cfRule>
  </conditionalFormatting>
  <conditionalFormatting sqref="BK1027">
    <cfRule type="expression" dxfId="541" priority="659">
      <formula>AND(BK1027&gt;0,BK1027&lt;0.5)</formula>
    </cfRule>
  </conditionalFormatting>
  <conditionalFormatting sqref="BK1204">
    <cfRule type="expression" dxfId="540" priority="655">
      <formula>AND(BK1204&gt;0,BK1204&lt;0.5)</formula>
    </cfRule>
  </conditionalFormatting>
  <conditionalFormatting sqref="BL336">
    <cfRule type="expression" dxfId="539" priority="636">
      <formula>AND(BL336&gt;0,BL336&lt;0.5)</formula>
    </cfRule>
  </conditionalFormatting>
  <conditionalFormatting sqref="BL404">
    <cfRule type="expression" dxfId="538" priority="635">
      <formula>AND(BL404&gt;0,BL404&lt;0.5)</formula>
    </cfRule>
  </conditionalFormatting>
  <conditionalFormatting sqref="BI1238">
    <cfRule type="expression" dxfId="537" priority="652">
      <formula>AND(BI1238&gt;0,BI1238&lt;0.5)</formula>
    </cfRule>
  </conditionalFormatting>
  <conditionalFormatting sqref="BJ1238">
    <cfRule type="expression" dxfId="536" priority="651">
      <formula>AND(BJ1238&gt;0,BJ1238&lt;0.5)</formula>
    </cfRule>
  </conditionalFormatting>
  <conditionalFormatting sqref="BK1238">
    <cfRule type="expression" dxfId="535" priority="650">
      <formula>AND(BK1238&gt;0,BK1238&lt;0.5)</formula>
    </cfRule>
  </conditionalFormatting>
  <conditionalFormatting sqref="BL319:BN319">
    <cfRule type="expression" dxfId="534" priority="637">
      <formula>AND(BL319&gt;0,BL319&lt;0.5)</formula>
    </cfRule>
  </conditionalFormatting>
  <conditionalFormatting sqref="BL67">
    <cfRule type="expression" dxfId="533" priority="646">
      <formula>AND(BL67&gt;0,BL67&lt;0.5)</formula>
    </cfRule>
  </conditionalFormatting>
  <conditionalFormatting sqref="BL67">
    <cfRule type="expression" dxfId="532" priority="645">
      <formula>AND(BL67&gt;0,BL67&lt;0.5)</formula>
    </cfRule>
  </conditionalFormatting>
  <conditionalFormatting sqref="BL477 BL479:BL480">
    <cfRule type="expression" dxfId="531" priority="634">
      <formula>AND(BL477&gt;0,BL477&lt;0.5)</formula>
    </cfRule>
  </conditionalFormatting>
  <conditionalFormatting sqref="BL200">
    <cfRule type="expression" dxfId="530" priority="640">
      <formula>AND(BL200&gt;0,BL200&lt;0.5)</formula>
    </cfRule>
  </conditionalFormatting>
  <conditionalFormatting sqref="BL271">
    <cfRule type="expression" dxfId="529" priority="639">
      <formula>AND(BL271&gt;0,BL271&lt;0.5)</formula>
    </cfRule>
  </conditionalFormatting>
  <conditionalFormatting sqref="BL553:BN553">
    <cfRule type="expression" dxfId="528" priority="631">
      <formula>AND(BL553&gt;0,BL553&lt;0.5)</formula>
    </cfRule>
  </conditionalFormatting>
  <conditionalFormatting sqref="BL551:BN551">
    <cfRule type="expression" dxfId="527" priority="630">
      <formula>AND(BL551&gt;0,BL551&lt;0.5)</formula>
    </cfRule>
  </conditionalFormatting>
  <conditionalFormatting sqref="BL370:BL372">
    <cfRule type="expression" dxfId="526" priority="615">
      <formula>AND(BL370&gt;0,BL370&lt;0.5)</formula>
    </cfRule>
  </conditionalFormatting>
  <conditionalFormatting sqref="BK509">
    <cfRule type="expression" dxfId="525" priority="632">
      <formula>AND(BK509&gt;0,BK509&lt;0.5)</formula>
    </cfRule>
  </conditionalFormatting>
  <conditionalFormatting sqref="BL552:BN552">
    <cfRule type="expression" dxfId="524" priority="629">
      <formula>AND(BL552&gt;0,BL552&lt;0.5)</formula>
    </cfRule>
  </conditionalFormatting>
  <conditionalFormatting sqref="E76:BK76">
    <cfRule type="expression" dxfId="523" priority="626">
      <formula>AND(E76&gt;0,E76&lt;0.5)</formula>
    </cfRule>
  </conditionalFormatting>
  <conditionalFormatting sqref="E158:BK158">
    <cfRule type="expression" dxfId="522" priority="624">
      <formula>AND(E158&gt;0,E158&lt;0.5)</formula>
    </cfRule>
  </conditionalFormatting>
  <conditionalFormatting sqref="BL134">
    <cfRule type="expression" dxfId="521" priority="613">
      <formula>AND(BL134&gt;0,BL134&lt;0.5)</formula>
    </cfRule>
  </conditionalFormatting>
  <conditionalFormatting sqref="BL84:BL87">
    <cfRule type="expression" dxfId="520" priority="621">
      <formula>AND(BL84&gt;0,BL84&lt;0.5)</formula>
    </cfRule>
  </conditionalFormatting>
  <conditionalFormatting sqref="BL83">
    <cfRule type="expression" dxfId="519" priority="620">
      <formula>AND(BL83&gt;0,BL83&lt;0.5)</formula>
    </cfRule>
  </conditionalFormatting>
  <conditionalFormatting sqref="Z100:BJ100">
    <cfRule type="expression" dxfId="518" priority="618">
      <formula>AND(Z100&gt;0,Z100&lt;0.5)</formula>
    </cfRule>
  </conditionalFormatting>
  <conditionalFormatting sqref="BL927">
    <cfRule type="expression" dxfId="517" priority="617">
      <formula>AND(BL927&gt;0,BL927&lt;0.5)</formula>
    </cfRule>
  </conditionalFormatting>
  <conditionalFormatting sqref="BL933">
    <cfRule type="expression" dxfId="516" priority="616">
      <formula>AND(BL933&gt;0,BL933&lt;0.5)</formula>
    </cfRule>
  </conditionalFormatting>
  <conditionalFormatting sqref="AK179:BK179">
    <cfRule type="expression" dxfId="515" priority="604">
      <formula>AND(AK179&gt;0,AK179&lt;0.5)</formula>
    </cfRule>
  </conditionalFormatting>
  <conditionalFormatting sqref="R130:BI130">
    <cfRule type="expression" dxfId="514" priority="614">
      <formula>AND(R130&gt;0,R130&lt;0.5)</formula>
    </cfRule>
  </conditionalFormatting>
  <conditionalFormatting sqref="BL155">
    <cfRule type="expression" dxfId="513" priority="612">
      <formula>AND(BL155&gt;0,BL155&lt;0.5)</formula>
    </cfRule>
  </conditionalFormatting>
  <conditionalFormatting sqref="BL152">
    <cfRule type="expression" dxfId="512" priority="611">
      <formula>AND(BL152&gt;0,BL152&lt;0.5)</formula>
    </cfRule>
  </conditionalFormatting>
  <conditionalFormatting sqref="BL145 BL147">
    <cfRule type="expression" dxfId="511" priority="609">
      <formula>AND(BL145&gt;0,BL145&lt;0.5)</formula>
    </cfRule>
  </conditionalFormatting>
  <conditionalFormatting sqref="BL158">
    <cfRule type="expression" dxfId="510" priority="608">
      <formula>AND(BL158&gt;0,BL158&lt;0.5)</formula>
    </cfRule>
  </conditionalFormatting>
  <conditionalFormatting sqref="BL175:BL177 BL168:BL171">
    <cfRule type="expression" dxfId="509" priority="607">
      <formula>AND(BL168&gt;0,BL168&lt;0.5)</formula>
    </cfRule>
  </conditionalFormatting>
  <conditionalFormatting sqref="BL174">
    <cfRule type="expression" dxfId="508" priority="606">
      <formula>AND(BL174&gt;0,BL174&lt;0.5)</formula>
    </cfRule>
  </conditionalFormatting>
  <conditionalFormatting sqref="BL167">
    <cfRule type="expression" dxfId="507" priority="605">
      <formula>AND(BL167&gt;0,BL167&lt;0.5)</formula>
    </cfRule>
  </conditionalFormatting>
  <conditionalFormatting sqref="BL186:BL187">
    <cfRule type="expression" dxfId="506" priority="603">
      <formula>AND(BL186&gt;0,BL186&lt;0.5)</formula>
    </cfRule>
  </conditionalFormatting>
  <conditionalFormatting sqref="BL217:BN217">
    <cfRule type="expression" dxfId="505" priority="600">
      <formula>AND(BL217&gt;0,BL217&lt;0.5)</formula>
    </cfRule>
  </conditionalFormatting>
  <conditionalFormatting sqref="BL216">
    <cfRule type="expression" dxfId="504" priority="599">
      <formula>AND(BL216&gt;0,BL216&lt;0.5)</formula>
    </cfRule>
  </conditionalFormatting>
  <conditionalFormatting sqref="BL232">
    <cfRule type="expression" dxfId="503" priority="596">
      <formula>AND(BL232&gt;0,BL232&lt;0.5)</formula>
    </cfRule>
  </conditionalFormatting>
  <conditionalFormatting sqref="BL183:BL185">
    <cfRule type="expression" dxfId="502" priority="595">
      <formula>AND(BL183&gt;0,BL183&lt;0.5)</formula>
    </cfRule>
  </conditionalFormatting>
  <conditionalFormatting sqref="BL180:BL181">
    <cfRule type="expression" dxfId="501" priority="594">
      <formula>AND(BL180&gt;0,BL180&lt;0.5)</formula>
    </cfRule>
  </conditionalFormatting>
  <conditionalFormatting sqref="BL183">
    <cfRule type="expression" dxfId="500" priority="593">
      <formula>AND(BL183&gt;0,BL183&lt;0.5)</formula>
    </cfRule>
  </conditionalFormatting>
  <conditionalFormatting sqref="BL179">
    <cfRule type="expression" dxfId="499" priority="592">
      <formula>AND(BL179&gt;0,BL179&lt;0.5)</formula>
    </cfRule>
  </conditionalFormatting>
  <conditionalFormatting sqref="BL252:BM252">
    <cfRule type="expression" dxfId="498" priority="589">
      <formula>AND(BL252&gt;0,BL252&lt;0.5)</formula>
    </cfRule>
  </conditionalFormatting>
  <conditionalFormatting sqref="BL253:BM253">
    <cfRule type="expression" dxfId="497" priority="588">
      <formula>AND(BL253&gt;0,BL253&lt;0.5)</formula>
    </cfRule>
  </conditionalFormatting>
  <conditionalFormatting sqref="BL262">
    <cfRule type="expression" dxfId="496" priority="587">
      <formula>AND(BL262&gt;0,BL262&lt;0.5)</formula>
    </cfRule>
  </conditionalFormatting>
  <conditionalFormatting sqref="BL263">
    <cfRule type="expression" dxfId="495" priority="586">
      <formula>AND(BL263&gt;0,BL263&lt;0.5)</formula>
    </cfRule>
  </conditionalFormatting>
  <conditionalFormatting sqref="E261:BK261">
    <cfRule type="expression" dxfId="494" priority="585">
      <formula>AND(E261&gt;0,E261&lt;0.5)</formula>
    </cfRule>
  </conditionalFormatting>
  <conditionalFormatting sqref="BL307:BN307">
    <cfRule type="expression" dxfId="493" priority="583">
      <formula>AND(BL307&gt;0,BL307&lt;0.5)</formula>
    </cfRule>
  </conditionalFormatting>
  <conditionalFormatting sqref="BL345:BM345">
    <cfRule type="expression" dxfId="492" priority="580">
      <formula>AND(BL345&gt;0,BL345&lt;0.5)</formula>
    </cfRule>
  </conditionalFormatting>
  <conditionalFormatting sqref="BL357:BN357">
    <cfRule type="expression" dxfId="491" priority="579">
      <formula>AND(BL357&gt;0,BL357&lt;0.5)</formula>
    </cfRule>
  </conditionalFormatting>
  <conditionalFormatting sqref="BL356">
    <cfRule type="expression" dxfId="490" priority="578">
      <formula>AND(BL356&gt;0,BL356&lt;0.5)</formula>
    </cfRule>
  </conditionalFormatting>
  <conditionalFormatting sqref="BJ364:BK364">
    <cfRule type="expression" dxfId="489" priority="577">
      <formula>AND(BJ364&gt;0,BJ364&lt;0.5)</formula>
    </cfRule>
  </conditionalFormatting>
  <conditionalFormatting sqref="BL363">
    <cfRule type="expression" dxfId="488" priority="576">
      <formula>AND(BL363&gt;0,BL363&lt;0.5)</formula>
    </cfRule>
  </conditionalFormatting>
  <conditionalFormatting sqref="BL378">
    <cfRule type="expression" dxfId="487" priority="575">
      <formula>AND(BL378&gt;0,BL378&lt;0.5)</formula>
    </cfRule>
  </conditionalFormatting>
  <conditionalFormatting sqref="BL388">
    <cfRule type="expression" dxfId="486" priority="574">
      <formula>AND(BL388&gt;0,BL388&lt;0.5)</formula>
    </cfRule>
  </conditionalFormatting>
  <conditionalFormatting sqref="BL398:BL403">
    <cfRule type="expression" dxfId="485" priority="573">
      <formula>AND(BL398&gt;0,BL398&lt;0.5)</formula>
    </cfRule>
  </conditionalFormatting>
  <conditionalFormatting sqref="BL420">
    <cfRule type="expression" dxfId="484" priority="572">
      <formula>AND(BL420&gt;0,BL420&lt;0.5)</formula>
    </cfRule>
  </conditionalFormatting>
  <conditionalFormatting sqref="BL520:BN520">
    <cfRule type="expression" dxfId="483" priority="558">
      <formula>AND(BL520&gt;0,BL520&lt;0.5)</formula>
    </cfRule>
  </conditionalFormatting>
  <conditionalFormatting sqref="BL458">
    <cfRule type="expression" dxfId="482" priority="566">
      <formula>AND(BL458&gt;0,BL458&lt;0.5)</formula>
    </cfRule>
  </conditionalFormatting>
  <conditionalFormatting sqref="AW466:BK466">
    <cfRule type="expression" dxfId="481" priority="565">
      <formula>AND(AW466&gt;0,AW466&lt;0.5)</formula>
    </cfRule>
  </conditionalFormatting>
  <conditionalFormatting sqref="BL573:BN573">
    <cfRule type="expression" dxfId="480" priority="547">
      <formula>AND(BL573&gt;0,BL573&lt;0.5)</formula>
    </cfRule>
  </conditionalFormatting>
  <conditionalFormatting sqref="BL482">
    <cfRule type="expression" dxfId="479" priority="562">
      <formula>AND(BL482&gt;0,BL482&lt;0.5)</formula>
    </cfRule>
  </conditionalFormatting>
  <conditionalFormatting sqref="BL490">
    <cfRule type="expression" dxfId="478" priority="561">
      <formula>AND(BL490&gt;0,BL490&lt;0.5)</formula>
    </cfRule>
  </conditionalFormatting>
  <conditionalFormatting sqref="BL500:BN500">
    <cfRule type="expression" dxfId="477" priority="560">
      <formula>AND(BL500&gt;0,BL500&lt;0.5)</formula>
    </cfRule>
  </conditionalFormatting>
  <conditionalFormatting sqref="BL508">
    <cfRule type="expression" dxfId="476" priority="559">
      <formula>AND(BL508&gt;0,BL508&lt;0.5)</formula>
    </cfRule>
  </conditionalFormatting>
  <conditionalFormatting sqref="BL525:BM525">
    <cfRule type="expression" dxfId="475" priority="557">
      <formula>AND(BL525&gt;0,BL525&lt;0.5)</formula>
    </cfRule>
  </conditionalFormatting>
  <conditionalFormatting sqref="BL517">
    <cfRule type="expression" dxfId="474" priority="556">
      <formula>AND(BL517&gt;0,BL517&lt;0.5)</formula>
    </cfRule>
  </conditionalFormatting>
  <conditionalFormatting sqref="BL646:BM646">
    <cfRule type="expression" dxfId="473" priority="536">
      <formula>AND(BL646&gt;0,BL646&lt;0.5)</formula>
    </cfRule>
  </conditionalFormatting>
  <conditionalFormatting sqref="BL543:BN543">
    <cfRule type="expression" dxfId="472" priority="551">
      <formula>AND(BL543&gt;0,BL543&lt;0.5)</formula>
    </cfRule>
  </conditionalFormatting>
  <conditionalFormatting sqref="BL527:BN527">
    <cfRule type="expression" dxfId="471" priority="553">
      <formula>AND(BL527&gt;0,BL527&lt;0.5)</formula>
    </cfRule>
  </conditionalFormatting>
  <conditionalFormatting sqref="BL537:BL539 BL541">
    <cfRule type="expression" dxfId="470" priority="552">
      <formula>AND(BL537&gt;0,BL537&lt;0.5)</formula>
    </cfRule>
  </conditionalFormatting>
  <conditionalFormatting sqref="BL608:BM608">
    <cfRule type="expression" dxfId="469" priority="542">
      <formula>AND(BL608&gt;0,BL608&lt;0.5)</formula>
    </cfRule>
  </conditionalFormatting>
  <conditionalFormatting sqref="BL1035">
    <cfRule type="expression" dxfId="468" priority="550">
      <formula>AND(BL1035&gt;0,BL1035&lt;0.5)</formula>
    </cfRule>
  </conditionalFormatting>
  <conditionalFormatting sqref="BL1044:BN1044">
    <cfRule type="expression" dxfId="467" priority="549">
      <formula>AND(BL1044&gt;0,BL1044&lt;0.5)</formula>
    </cfRule>
  </conditionalFormatting>
  <conditionalFormatting sqref="BL536:BN536">
    <cfRule type="expression" dxfId="466" priority="548">
      <formula>AND(BL536&gt;0,BL536&lt;0.5)</formula>
    </cfRule>
  </conditionalFormatting>
  <conditionalFormatting sqref="BL90">
    <cfRule type="expression" dxfId="465" priority="546">
      <formula>AND(BL90&gt;0,BL90&lt;0.5)</formula>
    </cfRule>
  </conditionalFormatting>
  <conditionalFormatting sqref="BL581:BN581">
    <cfRule type="expression" dxfId="464" priority="545">
      <formula>AND(BL581&gt;0,BL581&lt;0.5)</formula>
    </cfRule>
  </conditionalFormatting>
  <conditionalFormatting sqref="BL591:BN591">
    <cfRule type="expression" dxfId="463" priority="544">
      <formula>AND(BL591&gt;0,BL591&lt;0.5)</formula>
    </cfRule>
  </conditionalFormatting>
  <conditionalFormatting sqref="BL600:BN600">
    <cfRule type="expression" dxfId="462" priority="543">
      <formula>AND(BL600&gt;0,BL600&lt;0.5)</formula>
    </cfRule>
  </conditionalFormatting>
  <conditionalFormatting sqref="BL604:BN604">
    <cfRule type="expression" dxfId="461" priority="541">
      <formula>AND(BL604&gt;0,BL604&lt;0.5)</formula>
    </cfRule>
  </conditionalFormatting>
  <conditionalFormatting sqref="BL612:BN612">
    <cfRule type="expression" dxfId="460" priority="540">
      <formula>AND(BL612&gt;0,BL612&lt;0.5)</formula>
    </cfRule>
  </conditionalFormatting>
  <conditionalFormatting sqref="BL616:BN616">
    <cfRule type="expression" dxfId="459" priority="539">
      <formula>AND(BL616&gt;0,BL616&lt;0.5)</formula>
    </cfRule>
  </conditionalFormatting>
  <conditionalFormatting sqref="BL647:BM647">
    <cfRule type="expression" dxfId="458" priority="537">
      <formula>AND(BL647&gt;0,BL647&lt;0.5)</formula>
    </cfRule>
  </conditionalFormatting>
  <conditionalFormatting sqref="BL681">
    <cfRule type="expression" dxfId="457" priority="529">
      <formula>AND(BL681&gt;0,BL681&lt;0.5)</formula>
    </cfRule>
  </conditionalFormatting>
  <conditionalFormatting sqref="BL691:BN691">
    <cfRule type="expression" dxfId="456" priority="528">
      <formula>AND(BL691&gt;0,BL691&lt;0.5)</formula>
    </cfRule>
  </conditionalFormatting>
  <conditionalFormatting sqref="BL669">
    <cfRule type="expression" dxfId="455" priority="532">
      <formula>AND(BL669&gt;0,BL669&lt;0.5)</formula>
    </cfRule>
  </conditionalFormatting>
  <conditionalFormatting sqref="BL668">
    <cfRule type="expression" dxfId="454" priority="531">
      <formula>AND(BL668&gt;0,BL668&lt;0.5)</formula>
    </cfRule>
  </conditionalFormatting>
  <conditionalFormatting sqref="BL673">
    <cfRule type="expression" dxfId="453" priority="530">
      <formula>AND(BL673&gt;0,BL673&lt;0.5)</formula>
    </cfRule>
  </conditionalFormatting>
  <conditionalFormatting sqref="BL709:BN709">
    <cfRule type="expression" dxfId="452" priority="526">
      <formula>AND(BL709&gt;0,BL709&lt;0.5)</formula>
    </cfRule>
  </conditionalFormatting>
  <conditionalFormatting sqref="BL717:BN717">
    <cfRule type="expression" dxfId="451" priority="525">
      <formula>AND(BL717&gt;0,BL717&lt;0.5)</formula>
    </cfRule>
  </conditionalFormatting>
  <conditionalFormatting sqref="BL725:BN725">
    <cfRule type="expression" dxfId="450" priority="524">
      <formula>AND(BL725&gt;0,BL725&lt;0.5)</formula>
    </cfRule>
  </conditionalFormatting>
  <conditionalFormatting sqref="BF736">
    <cfRule type="expression" dxfId="449" priority="523">
      <formula>AND(BF736&gt;0,BF736&lt;0.5)</formula>
    </cfRule>
  </conditionalFormatting>
  <conditionalFormatting sqref="BF735:BK735">
    <cfRule type="expression" dxfId="448" priority="522">
      <formula>AND(BF735&gt;0,BF735&lt;0.5)</formula>
    </cfRule>
  </conditionalFormatting>
  <conditionalFormatting sqref="BF749">
    <cfRule type="expression" dxfId="447" priority="521">
      <formula>AND(BF749&gt;0,BF749&lt;0.5)</formula>
    </cfRule>
  </conditionalFormatting>
  <conditionalFormatting sqref="BL743">
    <cfRule type="expression" dxfId="446" priority="520">
      <formula>AND(BL743&gt;0,BL743&lt;0.5)</formula>
    </cfRule>
  </conditionalFormatting>
  <conditionalFormatting sqref="BL742">
    <cfRule type="expression" dxfId="445" priority="519">
      <formula>AND(BL742&gt;0,BL742&lt;0.5)</formula>
    </cfRule>
  </conditionalFormatting>
  <conditionalFormatting sqref="BL756:BL758">
    <cfRule type="expression" dxfId="444" priority="518">
      <formula>AND(BL756&gt;0,BL756&lt;0.5)</formula>
    </cfRule>
  </conditionalFormatting>
  <conditionalFormatting sqref="BL753">
    <cfRule type="expression" dxfId="443" priority="516">
      <formula>AND(BL753&gt;0,BL753&lt;0.5)</formula>
    </cfRule>
  </conditionalFormatting>
  <conditionalFormatting sqref="BL754:BL756">
    <cfRule type="expression" dxfId="442" priority="517">
      <formula>AND(BL754&gt;0,BL754&lt;0.5)</formula>
    </cfRule>
  </conditionalFormatting>
  <conditionalFormatting sqref="BF770">
    <cfRule type="expression" dxfId="441" priority="515">
      <formula>AND(BF770&gt;0,BF770&lt;0.5)</formula>
    </cfRule>
  </conditionalFormatting>
  <conditionalFormatting sqref="BL766">
    <cfRule type="expression" dxfId="440" priority="514">
      <formula>AND(BL766&gt;0,BL766&lt;0.5)</formula>
    </cfRule>
  </conditionalFormatting>
  <conditionalFormatting sqref="BF778">
    <cfRule type="expression" dxfId="439" priority="513">
      <formula>AND(BF778&gt;0,BF778&lt;0.5)</formula>
    </cfRule>
  </conditionalFormatting>
  <conditionalFormatting sqref="BF1014">
    <cfRule type="expression" dxfId="438" priority="512">
      <formula>AND(BF1014&gt;0,BF1014&lt;0.5)</formula>
    </cfRule>
  </conditionalFormatting>
  <conditionalFormatting sqref="BL770">
    <cfRule type="expression" dxfId="437" priority="511">
      <formula>AND(BL770&gt;0,BL770&lt;0.5)</formula>
    </cfRule>
  </conditionalFormatting>
  <conditionalFormatting sqref="BL783:BM784">
    <cfRule type="expression" dxfId="436" priority="510">
      <formula>AND(BL783&gt;0,BL783&lt;0.5)</formula>
    </cfRule>
  </conditionalFormatting>
  <conditionalFormatting sqref="BK811">
    <cfRule type="expression" dxfId="435" priority="509">
      <formula>AND(BK811&gt;0,BK811&lt;0.5)</formula>
    </cfRule>
  </conditionalFormatting>
  <conditionalFormatting sqref="BL811:BN811">
    <cfRule type="expression" dxfId="434" priority="508">
      <formula>AND(BL811&gt;0,BL811&lt;0.5)</formula>
    </cfRule>
  </conditionalFormatting>
  <conditionalFormatting sqref="BL827:BL828">
    <cfRule type="expression" dxfId="433" priority="507">
      <formula>AND(BL827&gt;0,BL827&lt;0.5)</formula>
    </cfRule>
  </conditionalFormatting>
  <conditionalFormatting sqref="BL879">
    <cfRule type="expression" dxfId="432" priority="504">
      <formula>AND(BL879&gt;0,BL879&lt;0.5)</formula>
    </cfRule>
  </conditionalFormatting>
  <conditionalFormatting sqref="BL945">
    <cfRule type="expression" dxfId="431" priority="503">
      <formula>AND(BL945&gt;0,BL945&lt;0.5)</formula>
    </cfRule>
  </conditionalFormatting>
  <conditionalFormatting sqref="BF954">
    <cfRule type="expression" dxfId="430" priority="502">
      <formula>AND(BF954&gt;0,BF954&lt;0.5)</formula>
    </cfRule>
  </conditionalFormatting>
  <conditionalFormatting sqref="BL982">
    <cfRule type="expression" dxfId="429" priority="501">
      <formula>AND(BL982&gt;0,BL982&lt;0.5)</formula>
    </cfRule>
  </conditionalFormatting>
  <conditionalFormatting sqref="BL1026">
    <cfRule type="expression" dxfId="428" priority="500">
      <formula>AND(BL1026&gt;0,BL1026&lt;0.5)</formula>
    </cfRule>
  </conditionalFormatting>
  <conditionalFormatting sqref="BL1054:BL1055">
    <cfRule type="expression" dxfId="427" priority="499">
      <formula>AND(BL1054&gt;0,BL1054&lt;0.5)</formula>
    </cfRule>
  </conditionalFormatting>
  <conditionalFormatting sqref="BL1048:BL1049 BL1051:BL1053">
    <cfRule type="expression" dxfId="426" priority="498">
      <formula>AND(BL1048&gt;0,BL1048&lt;0.5)</formula>
    </cfRule>
  </conditionalFormatting>
  <conditionalFormatting sqref="BL1047">
    <cfRule type="expression" dxfId="425" priority="497">
      <formula>AND(BL1047&gt;0,BL1047&lt;0.5)</formula>
    </cfRule>
  </conditionalFormatting>
  <conditionalFormatting sqref="BL1064:BL1066">
    <cfRule type="expression" dxfId="424" priority="496">
      <formula>AND(BL1064&gt;0,BL1064&lt;0.5)</formula>
    </cfRule>
  </conditionalFormatting>
  <conditionalFormatting sqref="BL1063">
    <cfRule type="expression" dxfId="423" priority="495">
      <formula>AND(BL1063&gt;0,BL1063&lt;0.5)</formula>
    </cfRule>
  </conditionalFormatting>
  <conditionalFormatting sqref="BL1058">
    <cfRule type="expression" dxfId="422" priority="494">
      <formula>AND(BL1058&gt;0,BL1058&lt;0.5)</formula>
    </cfRule>
  </conditionalFormatting>
  <conditionalFormatting sqref="BL1142">
    <cfRule type="expression" dxfId="421" priority="493">
      <formula>AND(BL1142&gt;0,BL1142&lt;0.5)</formula>
    </cfRule>
  </conditionalFormatting>
  <conditionalFormatting sqref="BK1074:BK1076">
    <cfRule type="expression" dxfId="420" priority="491">
      <formula>AND(BK1074&gt;0,BK1074&lt;0.5)</formula>
    </cfRule>
  </conditionalFormatting>
  <conditionalFormatting sqref="BJ1073">
    <cfRule type="expression" dxfId="419" priority="490">
      <formula>AND(BJ1073&gt;0,BJ1073&lt;0.5)</formula>
    </cfRule>
  </conditionalFormatting>
  <conditionalFormatting sqref="BL1070">
    <cfRule type="expression" dxfId="418" priority="489">
      <formula>AND(BL1070&gt;0,BL1070&lt;0.5)</formula>
    </cfRule>
  </conditionalFormatting>
  <conditionalFormatting sqref="BL135">
    <cfRule type="expression" dxfId="417" priority="488">
      <formula>AND(BL135&gt;0,BL135&lt;0.5)</formula>
    </cfRule>
  </conditionalFormatting>
  <conditionalFormatting sqref="BL260">
    <cfRule type="expression" dxfId="416" priority="487">
      <formula>AND(BL260&gt;0,BL260&lt;0.5)</formula>
    </cfRule>
  </conditionalFormatting>
  <conditionalFormatting sqref="BF792:BF796">
    <cfRule type="expression" dxfId="415" priority="486">
      <formula>AND(BF792&gt;0,BF792&lt;0.5)</formula>
    </cfRule>
  </conditionalFormatting>
  <conditionalFormatting sqref="BF818">
    <cfRule type="expression" dxfId="414" priority="484">
      <formula>AND(BF818&gt;0,BF818&lt;0.5)</formula>
    </cfRule>
  </conditionalFormatting>
  <conditionalFormatting sqref="BK1057">
    <cfRule type="expression" dxfId="413" priority="483">
      <formula>AND(BK1057&gt;0,BK1057&lt;0.5)</formula>
    </cfRule>
  </conditionalFormatting>
  <conditionalFormatting sqref="BL1056">
    <cfRule type="expression" dxfId="412" priority="482">
      <formula>AND(BL1056&gt;0,BL1056&lt;0.5)</formula>
    </cfRule>
  </conditionalFormatting>
  <conditionalFormatting sqref="BL1074">
    <cfRule type="expression" dxfId="411" priority="481">
      <formula>AND(BL1074&gt;0,BL1074&lt;0.5)</formula>
    </cfRule>
  </conditionalFormatting>
  <conditionalFormatting sqref="BF1087">
    <cfRule type="expression" dxfId="410" priority="480">
      <formula>AND(BF1087&gt;0,BF1087&lt;0.5)</formula>
    </cfRule>
  </conditionalFormatting>
  <conditionalFormatting sqref="BL1077">
    <cfRule type="expression" dxfId="409" priority="479">
      <formula>AND(BL1077&gt;0,BL1077&lt;0.5)</formula>
    </cfRule>
  </conditionalFormatting>
  <conditionalFormatting sqref="BF1102">
    <cfRule type="expression" dxfId="408" priority="478">
      <formula>AND(BF1102&gt;0,BF1102&lt;0.5)</formula>
    </cfRule>
  </conditionalFormatting>
  <conditionalFormatting sqref="BL1092">
    <cfRule type="expression" dxfId="407" priority="477">
      <formula>AND(BL1092&gt;0,BL1092&lt;0.5)</formula>
    </cfRule>
  </conditionalFormatting>
  <conditionalFormatting sqref="BL1127:BN1127">
    <cfRule type="expression" dxfId="406" priority="475">
      <formula>AND(BL1127&gt;0,BL1127&lt;0.5)</formula>
    </cfRule>
  </conditionalFormatting>
  <conditionalFormatting sqref="BL1126">
    <cfRule type="expression" dxfId="405" priority="474">
      <formula>AND(BL1126&gt;0,BL1126&lt;0.5)</formula>
    </cfRule>
  </conditionalFormatting>
  <conditionalFormatting sqref="BL1134">
    <cfRule type="expression" dxfId="404" priority="473">
      <formula>AND(BL1134&gt;0,BL1134&lt;0.5)</formula>
    </cfRule>
  </conditionalFormatting>
  <conditionalFormatting sqref="BF1142">
    <cfRule type="expression" dxfId="403" priority="472">
      <formula>AND(BF1142&gt;0,BF1142&lt;0.5)</formula>
    </cfRule>
  </conditionalFormatting>
  <conditionalFormatting sqref="BF1186">
    <cfRule type="expression" dxfId="402" priority="471">
      <formula>AND(BF1186&gt;0,BF1186&lt;0.5)</formula>
    </cfRule>
  </conditionalFormatting>
  <conditionalFormatting sqref="BF1185">
    <cfRule type="expression" dxfId="401" priority="470">
      <formula>AND(BF1185&gt;0,BF1185&lt;0.5)</formula>
    </cfRule>
  </conditionalFormatting>
  <conditionalFormatting sqref="BF1207">
    <cfRule type="expression" dxfId="400" priority="469">
      <formula>AND(BF1207&gt;0,BF1207&lt;0.5)</formula>
    </cfRule>
  </conditionalFormatting>
  <conditionalFormatting sqref="BF1226">
    <cfRule type="expression" dxfId="399" priority="468">
      <formula>AND(BF1226&gt;0,BF1226&lt;0.5)</formula>
    </cfRule>
  </conditionalFormatting>
  <conditionalFormatting sqref="BF1231">
    <cfRule type="expression" dxfId="398" priority="467">
      <formula>AND(BF1231&gt;0,BF1231&lt;0.5)</formula>
    </cfRule>
  </conditionalFormatting>
  <conditionalFormatting sqref="BF1240">
    <cfRule type="expression" dxfId="397" priority="466">
      <formula>AND(BF1240&gt;0,BF1240&lt;0.5)</formula>
    </cfRule>
  </conditionalFormatting>
  <conditionalFormatting sqref="BF1238">
    <cfRule type="expression" dxfId="396" priority="465">
      <formula>AND(BF1238&gt;0,BF1238&lt;0.5)</formula>
    </cfRule>
  </conditionalFormatting>
  <conditionalFormatting sqref="BL1171">
    <cfRule type="expression" dxfId="395" priority="464">
      <formula>AND(BL1171&gt;0,BL1171&lt;0.5)</formula>
    </cfRule>
  </conditionalFormatting>
  <conditionalFormatting sqref="BI1191:BK1192">
    <cfRule type="expression" dxfId="394" priority="461">
      <formula>AND(BI1191&gt;0,BI1191&lt;0.5)</formula>
    </cfRule>
  </conditionalFormatting>
  <conditionalFormatting sqref="BI1189:BK1189">
    <cfRule type="expression" dxfId="393" priority="462">
      <formula>AND(BI1189&gt;0,BI1189&lt;0.5)</formula>
    </cfRule>
  </conditionalFormatting>
  <conditionalFormatting sqref="BL1202:BL1203">
    <cfRule type="expression" dxfId="392" priority="460">
      <formula>AND(BL1202&gt;0,BL1202&lt;0.5)</formula>
    </cfRule>
  </conditionalFormatting>
  <conditionalFormatting sqref="BL412">
    <cfRule type="expression" dxfId="391" priority="458">
      <formula>AND(BL412&gt;0,BL412&lt;0.5)</formula>
    </cfRule>
  </conditionalFormatting>
  <conditionalFormatting sqref="BL562:BN562">
    <cfRule type="expression" dxfId="390" priority="456">
      <formula>AND(BL562&gt;0,BL562&lt;0.5)</formula>
    </cfRule>
  </conditionalFormatting>
  <conditionalFormatting sqref="BL598:BM599">
    <cfRule type="expression" dxfId="389" priority="455">
      <formula>AND(BL598&gt;0,BL598&lt;0.5)</formula>
    </cfRule>
  </conditionalFormatting>
  <conditionalFormatting sqref="BL735:BN735">
    <cfRule type="expression" dxfId="388" priority="454">
      <formula>AND(BL735&gt;0,BL735&lt;0.5)</formula>
    </cfRule>
  </conditionalFormatting>
  <conditionalFormatting sqref="BL797">
    <cfRule type="expression" dxfId="387" priority="452">
      <formula>AND(BL797&gt;0,BL797&lt;0.5)</formula>
    </cfRule>
  </conditionalFormatting>
  <conditionalFormatting sqref="BF1128">
    <cfRule type="expression" dxfId="386" priority="451">
      <formula>AND(BF1128&gt;0,BF1128&lt;0.5)</formula>
    </cfRule>
  </conditionalFormatting>
  <conditionalFormatting sqref="BL1219">
    <cfRule type="expression" dxfId="385" priority="450">
      <formula>AND(BL1219&gt;0,BL1219&lt;0.5)</formula>
    </cfRule>
  </conditionalFormatting>
  <conditionalFormatting sqref="BL1237">
    <cfRule type="expression" dxfId="384" priority="449">
      <formula>AND(BL1237&gt;0,BL1237&lt;0.5)</formula>
    </cfRule>
  </conditionalFormatting>
  <conditionalFormatting sqref="BL1231">
    <cfRule type="expression" dxfId="383" priority="448">
      <formula>AND(BL1231&gt;0,BL1231&lt;0.5)</formula>
    </cfRule>
  </conditionalFormatting>
  <conditionalFormatting sqref="BL641:BN641">
    <cfRule type="expression" dxfId="382" priority="447">
      <formula>AND(BL641&gt;0,BL641&lt;0.5)</formula>
    </cfRule>
  </conditionalFormatting>
  <conditionalFormatting sqref="BL1176">
    <cfRule type="expression" dxfId="381" priority="445">
      <formula>AND(BL1176&gt;0,BL1176&lt;0.5)</formula>
    </cfRule>
  </conditionalFormatting>
  <conditionalFormatting sqref="BE879:BF879">
    <cfRule type="expression" dxfId="380" priority="440">
      <formula>AND(BE879&gt;0,BE879&lt;0.5)</formula>
    </cfRule>
  </conditionalFormatting>
  <conditionalFormatting sqref="S105:AQ105">
    <cfRule type="expression" dxfId="379" priority="438">
      <formula>AND(S105&gt;0,S105&lt;0.5)</formula>
    </cfRule>
  </conditionalFormatting>
  <conditionalFormatting sqref="I703">
    <cfRule type="expression" dxfId="378" priority="435">
      <formula>AND(I703&gt;0,I703&lt;0.5)</formula>
    </cfRule>
  </conditionalFormatting>
  <conditionalFormatting sqref="J703:BK703">
    <cfRule type="expression" dxfId="377" priority="434">
      <formula>AND(J703&gt;0,J703&lt;0.5)</formula>
    </cfRule>
  </conditionalFormatting>
  <conditionalFormatting sqref="AW788:BI788">
    <cfRule type="expression" dxfId="376" priority="433">
      <formula>AND(AW788&gt;0,AW788&lt;0.5)</formula>
    </cfRule>
  </conditionalFormatting>
  <conditionalFormatting sqref="BF828">
    <cfRule type="expression" dxfId="375" priority="432">
      <formula>AND(BF828&gt;0,BF828&lt;0.5)</formula>
    </cfRule>
  </conditionalFormatting>
  <conditionalFormatting sqref="BF866:BF868">
    <cfRule type="expression" dxfId="374" priority="430">
      <formula>AND(BF866&gt;0,BF866&lt;0.5)</formula>
    </cfRule>
  </conditionalFormatting>
  <conditionalFormatting sqref="S444:AF445 AL442:BF443 V442:AI443 S442:T443 S438:BF438 AH444:AH445 S440:BF440 S439:BE439 AJ444:AK445 D446:BF446 AN444:BF445">
    <cfRule type="expression" dxfId="373" priority="428">
      <formula>AND(D438&gt;0,D438&lt;0.5)</formula>
    </cfRule>
  </conditionalFormatting>
  <conditionalFormatting sqref="BG440 BG442:BG446">
    <cfRule type="expression" dxfId="372" priority="425">
      <formula>AND(BG440&gt;0,BG440&lt;0.5)</formula>
    </cfRule>
  </conditionalFormatting>
  <conditionalFormatting sqref="AJ442:AK443">
    <cfRule type="expression" dxfId="371" priority="427">
      <formula>AND(AJ442&gt;0,AJ442&lt;0.5)</formula>
    </cfRule>
  </conditionalFormatting>
  <conditionalFormatting sqref="N438:R440 N437 N442:R445">
    <cfRule type="expression" dxfId="370" priority="426">
      <formula>AND(N437&gt;0,N437&lt;0.5)</formula>
    </cfRule>
  </conditionalFormatting>
  <conditionalFormatting sqref="BG438">
    <cfRule type="expression" dxfId="369" priority="424">
      <formula>AND(BG438&gt;0,BG438&lt;0.5)</formula>
    </cfRule>
  </conditionalFormatting>
  <conditionalFormatting sqref="D442:M445 D441 D436:M440">
    <cfRule type="expression" dxfId="368" priority="423">
      <formula>AND(D436&gt;0,D436&lt;0.5)</formula>
    </cfRule>
  </conditionalFormatting>
  <conditionalFormatting sqref="BH438">
    <cfRule type="expression" dxfId="367" priority="422">
      <formula>AND(BH438&gt;0,BH438&lt;0.5)</formula>
    </cfRule>
  </conditionalFormatting>
  <conditionalFormatting sqref="BH446">
    <cfRule type="expression" dxfId="366" priority="420">
      <formula>AND(BH446&gt;0,BH446&lt;0.5)</formula>
    </cfRule>
  </conditionalFormatting>
  <conditionalFormatting sqref="BH444:BH445">
    <cfRule type="expression" dxfId="365" priority="421">
      <formula>AND(BH444&gt;0,BH444&lt;0.5)</formula>
    </cfRule>
  </conditionalFormatting>
  <conditionalFormatting sqref="BF439:BH439">
    <cfRule type="expression" dxfId="364" priority="418">
      <formula>AND(BF439&gt;0,BF439&lt;0.5)</formula>
    </cfRule>
  </conditionalFormatting>
  <conditionalFormatting sqref="O437:AQ437">
    <cfRule type="expression" dxfId="363" priority="419">
      <formula>AND(O437&gt;0,O437&lt;0.5)</formula>
    </cfRule>
  </conditionalFormatting>
  <conditionalFormatting sqref="U442:U443">
    <cfRule type="expression" dxfId="362" priority="417">
      <formula>AND(U442&gt;0,U442&lt;0.5)</formula>
    </cfRule>
  </conditionalFormatting>
  <conditionalFormatting sqref="BI438">
    <cfRule type="expression" dxfId="361" priority="416">
      <formula>AND(BI438&gt;0,BI438&lt;0.5)</formula>
    </cfRule>
  </conditionalFormatting>
  <conditionalFormatting sqref="BI439">
    <cfRule type="expression" dxfId="360" priority="414">
      <formula>AND(BI439&gt;0,BI439&lt;0.5)</formula>
    </cfRule>
  </conditionalFormatting>
  <conditionalFormatting sqref="AM444:AM445">
    <cfRule type="expression" dxfId="359" priority="410">
      <formula>AND(AM444&gt;0,AM444&lt;0.5)</formula>
    </cfRule>
  </conditionalFormatting>
  <conditionalFormatting sqref="BI446">
    <cfRule type="expression" dxfId="358" priority="407">
      <formula>AND(BI446&gt;0,BI446&lt;0.5)</formula>
    </cfRule>
  </conditionalFormatting>
  <conditionalFormatting sqref="AG444:AG445">
    <cfRule type="expression" dxfId="357" priority="413">
      <formula>AND(AG444&gt;0,AG444&lt;0.5)</formula>
    </cfRule>
  </conditionalFormatting>
  <conditionalFormatting sqref="AI444:AI445">
    <cfRule type="expression" dxfId="356" priority="412">
      <formula>AND(AI444&gt;0,AI444&lt;0.5)</formula>
    </cfRule>
  </conditionalFormatting>
  <conditionalFormatting sqref="AL444:AL445">
    <cfRule type="expression" dxfId="355" priority="411">
      <formula>AND(AL444&gt;0,AL444&lt;0.5)</formula>
    </cfRule>
  </conditionalFormatting>
  <conditionalFormatting sqref="BH442:BH443">
    <cfRule type="expression" dxfId="354" priority="409">
      <formula>AND(BH442&gt;0,BH442&lt;0.5)</formula>
    </cfRule>
  </conditionalFormatting>
  <conditionalFormatting sqref="BI443:BI445">
    <cfRule type="expression" dxfId="353" priority="408">
      <formula>AND(BI443&gt;0,BI443&lt;0.5)</formula>
    </cfRule>
  </conditionalFormatting>
  <conditionalFormatting sqref="S447:BF447 S448:AM448 AP448 AR448:AS448 AV448:AW448 BB448">
    <cfRule type="expression" dxfId="352" priority="404">
      <formula>AND(S447&gt;0,S447&lt;0.5)</formula>
    </cfRule>
  </conditionalFormatting>
  <conditionalFormatting sqref="N447:R448">
    <cfRule type="expression" dxfId="351" priority="403">
      <formula>AND(N447&gt;0,N447&lt;0.5)</formula>
    </cfRule>
  </conditionalFormatting>
  <conditionalFormatting sqref="BG448">
    <cfRule type="expression" dxfId="350" priority="402">
      <formula>AND(BG448&gt;0,BG448&lt;0.5)</formula>
    </cfRule>
  </conditionalFormatting>
  <conditionalFormatting sqref="D447:M448">
    <cfRule type="expression" dxfId="349" priority="401">
      <formula>AND(D447&gt;0,D447&lt;0.5)</formula>
    </cfRule>
  </conditionalFormatting>
  <conditionalFormatting sqref="BH448">
    <cfRule type="expression" dxfId="348" priority="400">
      <formula>AND(BH448&gt;0,BH448&lt;0.5)</formula>
    </cfRule>
  </conditionalFormatting>
  <conditionalFormatting sqref="BI448">
    <cfRule type="expression" dxfId="347" priority="399">
      <formula>AND(BI448&gt;0,BI448&lt;0.5)</formula>
    </cfRule>
  </conditionalFormatting>
  <conditionalFormatting sqref="E441:BJ441">
    <cfRule type="expression" dxfId="346" priority="398">
      <formula>AND(E441&gt;0,E441&lt;0.5)</formula>
    </cfRule>
  </conditionalFormatting>
  <conditionalFormatting sqref="BK441">
    <cfRule type="expression" dxfId="345" priority="397">
      <formula>AND(BK441&gt;0,BK441&lt;0.5)</formula>
    </cfRule>
  </conditionalFormatting>
  <conditionalFormatting sqref="BL440">
    <cfRule type="expression" dxfId="344" priority="395">
      <formula>AND(BL440&gt;0,BL440&lt;0.5)</formula>
    </cfRule>
  </conditionalFormatting>
  <conditionalFormatting sqref="S1054:BK1055">
    <cfRule type="expression" dxfId="343" priority="394">
      <formula>AND(S1054&gt;0,S1054&lt;0.5)</formula>
    </cfRule>
  </conditionalFormatting>
  <conditionalFormatting sqref="BE1020:BF1021">
    <cfRule type="expression" dxfId="342" priority="391">
      <formula>AND(BE1020&gt;0,BE1020&lt;0.5)</formula>
    </cfRule>
  </conditionalFormatting>
  <conditionalFormatting sqref="AI1071:BK1072">
    <cfRule type="expression" dxfId="341" priority="389">
      <formula>AND(AI1071&gt;0,AI1071&lt;0.5)</formula>
    </cfRule>
  </conditionalFormatting>
  <conditionalFormatting sqref="BH1113:BH1114">
    <cfRule type="expression" dxfId="340" priority="388">
      <formula>AND(BH1113&gt;0,BH1113&lt;0.5)</formula>
    </cfRule>
  </conditionalFormatting>
  <conditionalFormatting sqref="BL88">
    <cfRule type="expression" dxfId="339" priority="387">
      <formula>AND(BL88&gt;0,BL88&lt;0.5)</formula>
    </cfRule>
  </conditionalFormatting>
  <conditionalFormatting sqref="BL156">
    <cfRule type="expression" dxfId="338" priority="386">
      <formula>AND(BL156&gt;0,BL156&lt;0.5)</formula>
    </cfRule>
  </conditionalFormatting>
  <conditionalFormatting sqref="BL153">
    <cfRule type="expression" dxfId="337" priority="385">
      <formula>AND(BL153&gt;0,BL153&lt;0.5)</formula>
    </cfRule>
  </conditionalFormatting>
  <conditionalFormatting sqref="BL168">
    <cfRule type="expression" dxfId="336" priority="384">
      <formula>AND(BL168&gt;0,BL168&lt;0.5)</formula>
    </cfRule>
  </conditionalFormatting>
  <conditionalFormatting sqref="BL188">
    <cfRule type="expression" dxfId="335" priority="383">
      <formula>AND(BL188&gt;0,BL188&lt;0.5)</formula>
    </cfRule>
  </conditionalFormatting>
  <conditionalFormatting sqref="BL193">
    <cfRule type="expression" dxfId="334" priority="382">
      <formula>AND(BL193&gt;0,BL193&lt;0.5)</formula>
    </cfRule>
  </conditionalFormatting>
  <conditionalFormatting sqref="BL218:BN218">
    <cfRule type="expression" dxfId="333" priority="381">
      <formula>AND(BL218&gt;0,BL218&lt;0.5)</formula>
    </cfRule>
  </conditionalFormatting>
  <conditionalFormatting sqref="BL217:BN217">
    <cfRule type="expression" dxfId="332" priority="380">
      <formula>AND(BL217&gt;0,BL217&lt;0.5)</formula>
    </cfRule>
  </conditionalFormatting>
  <conditionalFormatting sqref="BL209:BM210">
    <cfRule type="expression" dxfId="331" priority="379">
      <formula>AND(BL209&gt;0,BL209&lt;0.5)</formula>
    </cfRule>
  </conditionalFormatting>
  <conditionalFormatting sqref="BL201">
    <cfRule type="expression" dxfId="330" priority="378">
      <formula>AND(BL201&gt;0,BL201&lt;0.5)</formula>
    </cfRule>
  </conditionalFormatting>
  <conditionalFormatting sqref="BL230">
    <cfRule type="expression" dxfId="329" priority="377">
      <formula>AND(BL230&gt;0,BL230&lt;0.5)</formula>
    </cfRule>
  </conditionalFormatting>
  <conditionalFormatting sqref="BL224:BN224 BL225:BM225">
    <cfRule type="expression" dxfId="328" priority="376">
      <formula>AND(BL224&gt;0,BL224&lt;0.5)</formula>
    </cfRule>
  </conditionalFormatting>
  <conditionalFormatting sqref="BL233">
    <cfRule type="expression" dxfId="327" priority="375">
      <formula>AND(BL233&gt;0,BL233&lt;0.5)</formula>
    </cfRule>
  </conditionalFormatting>
  <conditionalFormatting sqref="BL242:BN242">
    <cfRule type="expression" dxfId="326" priority="374">
      <formula>AND(BL242&gt;0,BL242&lt;0.5)</formula>
    </cfRule>
  </conditionalFormatting>
  <conditionalFormatting sqref="BL251:BN251">
    <cfRule type="expression" dxfId="325" priority="373">
      <formula>AND(BL251&gt;0,BL251&lt;0.5)</formula>
    </cfRule>
  </conditionalFormatting>
  <conditionalFormatting sqref="BL253:BM253">
    <cfRule type="expression" dxfId="324" priority="372">
      <formula>AND(BL253&gt;0,BL253&lt;0.5)</formula>
    </cfRule>
  </conditionalFormatting>
  <conditionalFormatting sqref="BL254:BM254">
    <cfRule type="expression" dxfId="323" priority="371">
      <formula>AND(BL254&gt;0,BL254&lt;0.5)</formula>
    </cfRule>
  </conditionalFormatting>
  <conditionalFormatting sqref="BL263">
    <cfRule type="expression" dxfId="322" priority="370">
      <formula>AND(BL263&gt;0,BL263&lt;0.5)</formula>
    </cfRule>
  </conditionalFormatting>
  <conditionalFormatting sqref="BL264">
    <cfRule type="expression" dxfId="321" priority="369">
      <formula>AND(BL264&gt;0,BL264&lt;0.5)</formula>
    </cfRule>
  </conditionalFormatting>
  <conditionalFormatting sqref="BL261">
    <cfRule type="expression" dxfId="320" priority="368">
      <formula>AND(BL261&gt;0,BL261&lt;0.5)</formula>
    </cfRule>
  </conditionalFormatting>
  <conditionalFormatting sqref="BL283:BN283">
    <cfRule type="expression" dxfId="319" priority="367">
      <formula>AND(BL283&gt;0,BL283&lt;0.5)</formula>
    </cfRule>
  </conditionalFormatting>
  <conditionalFormatting sqref="BL292:BN292">
    <cfRule type="expression" dxfId="318" priority="366">
      <formula>AND(BL292&gt;0,BL292&lt;0.5)</formula>
    </cfRule>
  </conditionalFormatting>
  <conditionalFormatting sqref="BL316:BN316">
    <cfRule type="expression" dxfId="317" priority="365">
      <formula>AND(BL316&gt;0,BL316&lt;0.5)</formula>
    </cfRule>
  </conditionalFormatting>
  <conditionalFormatting sqref="BH182:BI182">
    <cfRule type="expression" dxfId="316" priority="364">
      <formula>AND(BH182&gt;0,BH182&lt;0.5)</formula>
    </cfRule>
  </conditionalFormatting>
  <conditionalFormatting sqref="BL337:BN337">
    <cfRule type="expression" dxfId="315" priority="363">
      <formula>AND(BL337&gt;0,BL337&lt;0.5)</formula>
    </cfRule>
  </conditionalFormatting>
  <conditionalFormatting sqref="BL346">
    <cfRule type="expression" dxfId="314" priority="362">
      <formula>AND(BL346&gt;0,BL346&lt;0.5)</formula>
    </cfRule>
  </conditionalFormatting>
  <conditionalFormatting sqref="BL358:BM359">
    <cfRule type="expression" dxfId="313" priority="361">
      <formula>AND(BL358&gt;0,BL358&lt;0.5)</formula>
    </cfRule>
  </conditionalFormatting>
  <conditionalFormatting sqref="BL357:BN357">
    <cfRule type="expression" dxfId="312" priority="360">
      <formula>AND(BL357&gt;0,BL357&lt;0.5)</formula>
    </cfRule>
  </conditionalFormatting>
  <conditionalFormatting sqref="BL364:BN364">
    <cfRule type="expression" dxfId="311" priority="359">
      <formula>AND(BL364&gt;0,BL364&lt;0.5)</formula>
    </cfRule>
  </conditionalFormatting>
  <conditionalFormatting sqref="BL379:BN379">
    <cfRule type="expression" dxfId="310" priority="358">
      <formula>AND(BL379&gt;0,BL379&lt;0.5)</formula>
    </cfRule>
  </conditionalFormatting>
  <conditionalFormatting sqref="BL405:BN405">
    <cfRule type="expression" dxfId="309" priority="356">
      <formula>AND(BL405&gt;0,BL405&lt;0.5)</formula>
    </cfRule>
  </conditionalFormatting>
  <conditionalFormatting sqref="BL413:BN413">
    <cfRule type="expression" dxfId="308" priority="355">
      <formula>AND(BL413&gt;0,BL413&lt;0.5)</formula>
    </cfRule>
  </conditionalFormatting>
  <conditionalFormatting sqref="S419:AN419 AQ419:BF419">
    <cfRule type="expression" dxfId="307" priority="354">
      <formula>AND(S419&gt;0,S419&lt;0.5)</formula>
    </cfRule>
  </conditionalFormatting>
  <conditionalFormatting sqref="BL491:BN491">
    <cfRule type="expression" dxfId="306" priority="343">
      <formula>AND(BL491&gt;0,BL491&lt;0.5)</formula>
    </cfRule>
  </conditionalFormatting>
  <conditionalFormatting sqref="BL428:BN428">
    <cfRule type="expression" dxfId="305" priority="352">
      <formula>AND(BL428&gt;0,BL428&lt;0.5)</formula>
    </cfRule>
  </conditionalFormatting>
  <conditionalFormatting sqref="BL421:BN421">
    <cfRule type="expression" dxfId="304" priority="351">
      <formula>AND(BL421&gt;0,BL421&lt;0.5)</formula>
    </cfRule>
  </conditionalFormatting>
  <conditionalFormatting sqref="BL434">
    <cfRule type="expression" dxfId="303" priority="350">
      <formula>AND(BL434&gt;0,BL434&lt;0.5)</formula>
    </cfRule>
  </conditionalFormatting>
  <conditionalFormatting sqref="BL441:BN441">
    <cfRule type="expression" dxfId="302" priority="349">
      <formula>AND(BL441&gt;0,BL441&lt;0.5)</formula>
    </cfRule>
  </conditionalFormatting>
  <conditionalFormatting sqref="BL450:BN450">
    <cfRule type="expression" dxfId="301" priority="348">
      <formula>AND(BL450&gt;0,BL450&lt;0.5)</formula>
    </cfRule>
  </conditionalFormatting>
  <conditionalFormatting sqref="BL459:BN459">
    <cfRule type="expression" dxfId="300" priority="347">
      <formula>AND(BL459&gt;0,BL459&lt;0.5)</formula>
    </cfRule>
  </conditionalFormatting>
  <conditionalFormatting sqref="BL466:BN466">
    <cfRule type="expression" dxfId="299" priority="346">
      <formula>AND(BL466&gt;0,BL466&lt;0.5)</formula>
    </cfRule>
  </conditionalFormatting>
  <conditionalFormatting sqref="BL483:BN483">
    <cfRule type="expression" dxfId="298" priority="344">
      <formula>AND(BL483&gt;0,BL483&lt;0.5)</formula>
    </cfRule>
  </conditionalFormatting>
  <conditionalFormatting sqref="BL148 BL150:BL151">
    <cfRule type="expression" dxfId="297" priority="342">
      <formula>AND(BL148&gt;0,BL148&lt;0.5)</formula>
    </cfRule>
  </conditionalFormatting>
  <conditionalFormatting sqref="BL182">
    <cfRule type="expression" dxfId="296" priority="341">
      <formula>AND(BL182&gt;0,BL182&lt;0.5)</formula>
    </cfRule>
  </conditionalFormatting>
  <conditionalFormatting sqref="BL76">
    <cfRule type="expression" dxfId="295" priority="340">
      <formula>AND(BL76&gt;0,BL76&lt;0.5)</formula>
    </cfRule>
  </conditionalFormatting>
  <conditionalFormatting sqref="BL1059:BN1059">
    <cfRule type="expression" dxfId="294" priority="339">
      <formula>AND(BL1059&gt;0,BL1059&lt;0.5)</formula>
    </cfRule>
  </conditionalFormatting>
  <conditionalFormatting sqref="BL518:BN518">
    <cfRule type="expression" dxfId="293" priority="335">
      <formula>AND(BL518&gt;0,BL518&lt;0.5)</formula>
    </cfRule>
  </conditionalFormatting>
  <conditionalFormatting sqref="BL509:BN509">
    <cfRule type="expression" dxfId="292" priority="337">
      <formula>AND(BL509&gt;0,BL509&lt;0.5)</formula>
    </cfRule>
  </conditionalFormatting>
  <conditionalFormatting sqref="BL521:BN521">
    <cfRule type="expression" dxfId="291" priority="336">
      <formula>AND(BL521&gt;0,BL521&lt;0.5)</formula>
    </cfRule>
  </conditionalFormatting>
  <conditionalFormatting sqref="BK555:BN555">
    <cfRule type="expression" dxfId="290" priority="334">
      <formula>AND(BK555&gt;0,BK555&lt;0.5)</formula>
    </cfRule>
  </conditionalFormatting>
  <conditionalFormatting sqref="BL670:BL672">
    <cfRule type="expression" dxfId="289" priority="333">
      <formula>AND(BL670&gt;0,BL670&lt;0.5)</formula>
    </cfRule>
  </conditionalFormatting>
  <conditionalFormatting sqref="BL669">
    <cfRule type="expression" dxfId="288" priority="332">
      <formula>AND(BL669&gt;0,BL669&lt;0.5)</formula>
    </cfRule>
  </conditionalFormatting>
  <conditionalFormatting sqref="BL674:BN674">
    <cfRule type="expression" dxfId="287" priority="331">
      <formula>AND(BL674&gt;0,BL674&lt;0.5)</formula>
    </cfRule>
  </conditionalFormatting>
  <conditionalFormatting sqref="BL682:BN682">
    <cfRule type="expression" dxfId="286" priority="330">
      <formula>AND(BL682&gt;0,BL682&lt;0.5)</formula>
    </cfRule>
  </conditionalFormatting>
  <conditionalFormatting sqref="BL754:BN754">
    <cfRule type="expression" dxfId="285" priority="329">
      <formula>AND(BL754&gt;0,BL754&lt;0.5)</formula>
    </cfRule>
  </conditionalFormatting>
  <conditionalFormatting sqref="BL767:BN767">
    <cfRule type="expression" dxfId="284" priority="328">
      <formula>AND(BL767&gt;0,BL767&lt;0.5)</formula>
    </cfRule>
  </conditionalFormatting>
  <conditionalFormatting sqref="BL771:BN771">
    <cfRule type="expression" dxfId="283" priority="327">
      <formula>AND(BL771&gt;0,BL771&lt;0.5)</formula>
    </cfRule>
  </conditionalFormatting>
  <conditionalFormatting sqref="BL790">
    <cfRule type="expression" dxfId="282" priority="326">
      <formula>AND(BL790&gt;0,BL790&lt;0.5)</formula>
    </cfRule>
  </conditionalFormatting>
  <conditionalFormatting sqref="BL803:BM803">
    <cfRule type="expression" dxfId="281" priority="325">
      <formula>AND(BL803&gt;0,BL803&lt;0.5)</formula>
    </cfRule>
  </conditionalFormatting>
  <conditionalFormatting sqref="BL798:BN798">
    <cfRule type="expression" dxfId="280" priority="324">
      <formula>AND(BL798&gt;0,BL798&lt;0.5)</formula>
    </cfRule>
  </conditionalFormatting>
  <conditionalFormatting sqref="BL819:BN819">
    <cfRule type="expression" dxfId="279" priority="323">
      <formula>AND(BL819&gt;0,BL819&lt;0.5)</formula>
    </cfRule>
  </conditionalFormatting>
  <conditionalFormatting sqref="BL829:BN829">
    <cfRule type="expression" dxfId="278" priority="322">
      <formula>AND(BL829&gt;0,BL829&lt;0.5)</formula>
    </cfRule>
  </conditionalFormatting>
  <conditionalFormatting sqref="BL853:BN853">
    <cfRule type="expression" dxfId="277" priority="321">
      <formula>AND(BL853&gt;0,BL853&lt;0.5)</formula>
    </cfRule>
  </conditionalFormatting>
  <conditionalFormatting sqref="BL880">
    <cfRule type="expression" dxfId="276" priority="320">
      <formula>AND(BL880&gt;0,BL880&lt;0.5)</formula>
    </cfRule>
  </conditionalFormatting>
  <conditionalFormatting sqref="BL911:BN911">
    <cfRule type="expression" dxfId="275" priority="319">
      <formula>AND(BL911&gt;0,BL911&lt;0.5)</formula>
    </cfRule>
  </conditionalFormatting>
  <conditionalFormatting sqref="BL928">
    <cfRule type="expression" dxfId="274" priority="318">
      <formula>AND(BL928&gt;0,BL928&lt;0.5)</formula>
    </cfRule>
  </conditionalFormatting>
  <conditionalFormatting sqref="BI955">
    <cfRule type="expression" dxfId="273" priority="316">
      <formula>AND(BI955&gt;0,BI955&lt;0.5)</formula>
    </cfRule>
  </conditionalFormatting>
  <conditionalFormatting sqref="BJ955">
    <cfRule type="expression" dxfId="272" priority="315">
      <formula>AND(BJ955&gt;0,BJ955&lt;0.5)</formula>
    </cfRule>
  </conditionalFormatting>
  <conditionalFormatting sqref="BK955">
    <cfRule type="expression" dxfId="271" priority="314">
      <formula>AND(BK955&gt;0,BK955&lt;0.5)</formula>
    </cfRule>
  </conditionalFormatting>
  <conditionalFormatting sqref="BL955:BN955">
    <cfRule type="expression" dxfId="270" priority="313">
      <formula>AND(BL955&gt;0,BL955&lt;0.5)</formula>
    </cfRule>
  </conditionalFormatting>
  <conditionalFormatting sqref="BL963:BN963">
    <cfRule type="expression" dxfId="269" priority="312">
      <formula>AND(BL963&gt;0,BL963&lt;0.5)</formula>
    </cfRule>
  </conditionalFormatting>
  <conditionalFormatting sqref="BL983:BN983">
    <cfRule type="expression" dxfId="268" priority="311">
      <formula>AND(BL983&gt;0,BL983&lt;0.5)</formula>
    </cfRule>
  </conditionalFormatting>
  <conditionalFormatting sqref="BL1232:BN1232">
    <cfRule type="expression" dxfId="267" priority="284">
      <formula>AND(BL1232&gt;0,BL1232&lt;0.5)</formula>
    </cfRule>
  </conditionalFormatting>
  <conditionalFormatting sqref="BL1020:BN1021">
    <cfRule type="expression" dxfId="266" priority="309">
      <formula>AND(BL1020&gt;0,BL1020&lt;0.5)</formula>
    </cfRule>
  </conditionalFormatting>
  <conditionalFormatting sqref="BL1027:BN1027">
    <cfRule type="expression" dxfId="265" priority="308">
      <formula>AND(BL1027&gt;0,BL1027&lt;0.5)</formula>
    </cfRule>
  </conditionalFormatting>
  <conditionalFormatting sqref="BL1046">
    <cfRule type="expression" dxfId="264" priority="307">
      <formula>AND(BL1046&gt;0,BL1046&lt;0.5)</formula>
    </cfRule>
  </conditionalFormatting>
  <conditionalFormatting sqref="BL1036:BN1036">
    <cfRule type="expression" dxfId="263" priority="306">
      <formula>AND(BL1036&gt;0,BL1036&lt;0.5)</formula>
    </cfRule>
  </conditionalFormatting>
  <conditionalFormatting sqref="BL1045:BN1045">
    <cfRule type="expression" dxfId="262" priority="305">
      <formula>AND(BL1045&gt;0,BL1045&lt;0.5)</formula>
    </cfRule>
  </conditionalFormatting>
  <conditionalFormatting sqref="BL1056">
    <cfRule type="expression" dxfId="261" priority="304">
      <formula>AND(BL1056&gt;0,BL1056&lt;0.5)</formula>
    </cfRule>
  </conditionalFormatting>
  <conditionalFormatting sqref="BL1048:BN1048">
    <cfRule type="expression" dxfId="260" priority="303">
      <formula>AND(BL1048&gt;0,BL1048&lt;0.5)</formula>
    </cfRule>
  </conditionalFormatting>
  <conditionalFormatting sqref="BL1057">
    <cfRule type="expression" dxfId="259" priority="302">
      <formula>AND(BL1057&gt;0,BL1057&lt;0.5)</formula>
    </cfRule>
  </conditionalFormatting>
  <conditionalFormatting sqref="BL1064:BN1064">
    <cfRule type="expression" dxfId="258" priority="301">
      <formula>AND(BL1064&gt;0,BL1064&lt;0.5)</formula>
    </cfRule>
  </conditionalFormatting>
  <conditionalFormatting sqref="BL1073:BM1073">
    <cfRule type="expression" dxfId="257" priority="300">
      <formula>AND(BL1073&gt;0,BL1073&lt;0.5)</formula>
    </cfRule>
  </conditionalFormatting>
  <conditionalFormatting sqref="BL1071:BM1072">
    <cfRule type="expression" dxfId="256" priority="299">
      <formula>AND(BL1071&gt;0,BL1071&lt;0.5)</formula>
    </cfRule>
  </conditionalFormatting>
  <conditionalFormatting sqref="BL1075:BM1076">
    <cfRule type="expression" dxfId="255" priority="298">
      <formula>AND(BL1075&gt;0,BL1075&lt;0.5)</formula>
    </cfRule>
  </conditionalFormatting>
  <conditionalFormatting sqref="BL1093:BN1093">
    <cfRule type="expression" dxfId="254" priority="296">
      <formula>AND(BL1093&gt;0,BL1093&lt;0.5)</formula>
    </cfRule>
  </conditionalFormatting>
  <conditionalFormatting sqref="BL1103:BN1103">
    <cfRule type="expression" dxfId="253" priority="295">
      <formula>AND(BL1103&gt;0,BL1103&lt;0.5)</formula>
    </cfRule>
  </conditionalFormatting>
  <conditionalFormatting sqref="BL1128:BN1128">
    <cfRule type="expression" dxfId="252" priority="294">
      <formula>AND(BL1128&gt;0,BL1128&lt;0.5)</formula>
    </cfRule>
  </conditionalFormatting>
  <conditionalFormatting sqref="BL1127:BN1127">
    <cfRule type="expression" dxfId="251" priority="293">
      <formula>AND(BL1127&gt;0,BL1127&lt;0.5)</formula>
    </cfRule>
  </conditionalFormatting>
  <conditionalFormatting sqref="BL1135:BN1135">
    <cfRule type="expression" dxfId="250" priority="292">
      <formula>AND(BL1135&gt;0,BL1135&lt;0.5)</formula>
    </cfRule>
  </conditionalFormatting>
  <conditionalFormatting sqref="BL1143">
    <cfRule type="expression" dxfId="249" priority="291">
      <formula>AND(BL1143&gt;0,BL1143&lt;0.5)</formula>
    </cfRule>
  </conditionalFormatting>
  <conditionalFormatting sqref="BL1172:BN1172">
    <cfRule type="expression" dxfId="248" priority="290">
      <formula>AND(BL1172&gt;0,BL1172&lt;0.5)</formula>
    </cfRule>
  </conditionalFormatting>
  <conditionalFormatting sqref="BL1204:BN1204">
    <cfRule type="expression" dxfId="247" priority="288">
      <formula>AND(BL1204&gt;0,BL1204&lt;0.5)</formula>
    </cfRule>
  </conditionalFormatting>
  <conditionalFormatting sqref="BL1220:BN1220">
    <cfRule type="expression" dxfId="246" priority="287">
      <formula>AND(BL1220&gt;0,BL1220&lt;0.5)</formula>
    </cfRule>
  </conditionalFormatting>
  <conditionalFormatting sqref="BL1238:BM1238">
    <cfRule type="expression" dxfId="245" priority="285">
      <formula>AND(BL1238&gt;0,BL1238&lt;0.5)</formula>
    </cfRule>
  </conditionalFormatting>
  <conditionalFormatting sqref="BM142:BN142">
    <cfRule type="expression" dxfId="244" priority="281">
      <formula>AND(BM142&gt;0,BM142&lt;0.5)</formula>
    </cfRule>
  </conditionalFormatting>
  <conditionalFormatting sqref="BM138:BN138">
    <cfRule type="expression" dxfId="243" priority="280">
      <formula>AND(BM138&gt;0,BM138&lt;0.5)</formula>
    </cfRule>
  </conditionalFormatting>
  <conditionalFormatting sqref="BM107:BN107">
    <cfRule type="expression" dxfId="242" priority="278">
      <formula>AND(BM107&gt;0,BM107&lt;0.5)</formula>
    </cfRule>
  </conditionalFormatting>
  <conditionalFormatting sqref="BM145:BN145 BM147:BN147 BN146">
    <cfRule type="expression" dxfId="241" priority="277">
      <formula>AND(BM145&gt;0,BM145&lt;0.5)</formula>
    </cfRule>
  </conditionalFormatting>
  <conditionalFormatting sqref="BM150:BM151 AI149:BM149 BM148:BN148">
    <cfRule type="expression" dxfId="240" priority="276">
      <formula>AND(AI148&gt;0,AI148&lt;0.5)</formula>
    </cfRule>
  </conditionalFormatting>
  <conditionalFormatting sqref="BM165:BN165">
    <cfRule type="expression" dxfId="239" priority="275">
      <formula>AND(BM165&gt;0,BM165&lt;0.5)</formula>
    </cfRule>
  </conditionalFormatting>
  <conditionalFormatting sqref="BM169:BM170">
    <cfRule type="expression" dxfId="238" priority="274">
      <formula>AND(BM169&gt;0,BM169&lt;0.5)</formula>
    </cfRule>
  </conditionalFormatting>
  <conditionalFormatting sqref="BM168:BN168">
    <cfRule type="expression" dxfId="237" priority="273">
      <formula>AND(BM168&gt;0,BM168&lt;0.5)</formula>
    </cfRule>
  </conditionalFormatting>
  <conditionalFormatting sqref="BM172:BM173">
    <cfRule type="expression" dxfId="236" priority="272">
      <formula>AND(BM172&gt;0,BM172&lt;0.5)</formula>
    </cfRule>
  </conditionalFormatting>
  <conditionalFormatting sqref="BM174:BM177">
    <cfRule type="expression" dxfId="235" priority="271">
      <formula>AND(BM174&gt;0,BM174&lt;0.5)</formula>
    </cfRule>
  </conditionalFormatting>
  <conditionalFormatting sqref="BM193:BN193">
    <cfRule type="expression" dxfId="234" priority="270">
      <formula>AND(BM193&gt;0,BM193&lt;0.5)</formula>
    </cfRule>
  </conditionalFormatting>
  <conditionalFormatting sqref="BM201:BN201">
    <cfRule type="expression" dxfId="233" priority="269">
      <formula>AND(BM201&gt;0,BM201&lt;0.5)</formula>
    </cfRule>
  </conditionalFormatting>
  <conditionalFormatting sqref="BM477 BM479:BM480">
    <cfRule type="expression" dxfId="232" priority="268">
      <formula>AND(BM477&gt;0,BM477&lt;0.5)</formula>
    </cfRule>
  </conditionalFormatting>
  <conditionalFormatting sqref="BM669:BN669">
    <cfRule type="expression" dxfId="231" priority="266">
      <formula>AND(BM669&gt;0,BM669&lt;0.5)</formula>
    </cfRule>
  </conditionalFormatting>
  <conditionalFormatting sqref="BM670:BN672">
    <cfRule type="expression" dxfId="230" priority="265">
      <formula>AND(BM670&gt;0,BM670&lt;0.5)</formula>
    </cfRule>
  </conditionalFormatting>
  <conditionalFormatting sqref="BM669:BN669">
    <cfRule type="expression" dxfId="229" priority="264">
      <formula>AND(BM669&gt;0,BM669&lt;0.5)</formula>
    </cfRule>
  </conditionalFormatting>
  <conditionalFormatting sqref="BL702:BN702">
    <cfRule type="expression" dxfId="228" priority="263">
      <formula>AND(BL702&gt;0,BL702&lt;0.5)</formula>
    </cfRule>
  </conditionalFormatting>
  <conditionalFormatting sqref="BM880:BN880">
    <cfRule type="expression" dxfId="227" priority="262">
      <formula>AND(BM880&gt;0,BM880&lt;0.5)</formula>
    </cfRule>
  </conditionalFormatting>
  <conditionalFormatting sqref="BC1108:BL1108">
    <cfRule type="expression" dxfId="226" priority="261">
      <formula>AND(BC1108&gt;0,BC1108&lt;0.5)</formula>
    </cfRule>
  </conditionalFormatting>
  <conditionalFormatting sqref="BM1108:BN1108">
    <cfRule type="expression" dxfId="225" priority="260">
      <formula>AND(BM1108&gt;0,BM1108&lt;0.5)</formula>
    </cfRule>
  </conditionalFormatting>
  <conditionalFormatting sqref="BM1143:BN1143">
    <cfRule type="expression" dxfId="224" priority="259">
      <formula>AND(BM1143&gt;0,BM1143&lt;0.5)</formula>
    </cfRule>
  </conditionalFormatting>
  <conditionalFormatting sqref="BM133:BN133">
    <cfRule type="expression" dxfId="223" priority="257">
      <formula>AND(BM133&gt;0,BM133&lt;0.5)</formula>
    </cfRule>
  </conditionalFormatting>
  <conditionalFormatting sqref="BM136:BN136">
    <cfRule type="expression" dxfId="222" priority="258">
      <formula>AND(BM136&gt;0,BM136&lt;0.5)</formula>
    </cfRule>
  </conditionalFormatting>
  <conditionalFormatting sqref="BM134:BN134">
    <cfRule type="expression" dxfId="221" priority="256">
      <formula>AND(BM134&gt;0,BM134&lt;0.5)</formula>
    </cfRule>
  </conditionalFormatting>
  <conditionalFormatting sqref="BM135:BN135">
    <cfRule type="expression" dxfId="220" priority="255">
      <formula>AND(BM135&gt;0,BM135&lt;0.5)</formula>
    </cfRule>
  </conditionalFormatting>
  <conditionalFormatting sqref="BM158:BN158">
    <cfRule type="expression" dxfId="219" priority="254">
      <formula>AND(BM158&gt;0,BM158&lt;0.5)</formula>
    </cfRule>
  </conditionalFormatting>
  <conditionalFormatting sqref="BM180:BM181">
    <cfRule type="expression" dxfId="218" priority="253">
      <formula>AND(BM180&gt;0,BM180&lt;0.5)</formula>
    </cfRule>
  </conditionalFormatting>
  <conditionalFormatting sqref="BM179:BN179">
    <cfRule type="expression" dxfId="217" priority="252">
      <formula>AND(BM179&gt;0,BM179&lt;0.5)</formula>
    </cfRule>
  </conditionalFormatting>
  <conditionalFormatting sqref="BM182">
    <cfRule type="expression" dxfId="216" priority="251">
      <formula>AND(BM182&gt;0,BM182&lt;0.5)</formula>
    </cfRule>
  </conditionalFormatting>
  <conditionalFormatting sqref="BM184:BM185">
    <cfRule type="expression" dxfId="215" priority="250">
      <formula>AND(BM184&gt;0,BM184&lt;0.5)</formula>
    </cfRule>
  </conditionalFormatting>
  <conditionalFormatting sqref="BM190:BM191">
    <cfRule type="expression" dxfId="214" priority="249">
      <formula>AND(BM190&gt;0,BM190&lt;0.5)</formula>
    </cfRule>
  </conditionalFormatting>
  <conditionalFormatting sqref="BM188:BN188">
    <cfRule type="expression" dxfId="213" priority="247">
      <formula>AND(BM188&gt;0,BM188&lt;0.5)</formula>
    </cfRule>
  </conditionalFormatting>
  <conditionalFormatting sqref="BM233:BN233">
    <cfRule type="expression" dxfId="212" priority="246">
      <formula>AND(BM233&gt;0,BM233&lt;0.5)</formula>
    </cfRule>
  </conditionalFormatting>
  <conditionalFormatting sqref="BM84:BM87">
    <cfRule type="expression" dxfId="211" priority="245">
      <formula>AND(BM84&gt;0,BM84&lt;0.5)</formula>
    </cfRule>
  </conditionalFormatting>
  <conditionalFormatting sqref="BM83:BN83">
    <cfRule type="expression" dxfId="210" priority="244">
      <formula>AND(BM83&gt;0,BM83&lt;0.5)</formula>
    </cfRule>
  </conditionalFormatting>
  <conditionalFormatting sqref="BM153:BN153">
    <cfRule type="expression" dxfId="209" priority="243">
      <formula>AND(BM153&gt;0,BM153&lt;0.5)</formula>
    </cfRule>
  </conditionalFormatting>
  <conditionalFormatting sqref="BM262:BN262">
    <cfRule type="expression" dxfId="208" priority="242">
      <formula>AND(BM262&gt;0,BM262&lt;0.5)</formula>
    </cfRule>
  </conditionalFormatting>
  <conditionalFormatting sqref="BM263:BN263">
    <cfRule type="expression" dxfId="207" priority="241">
      <formula>AND(BM263&gt;0,BM263&lt;0.5)</formula>
    </cfRule>
  </conditionalFormatting>
  <conditionalFormatting sqref="BM263:BN263">
    <cfRule type="expression" dxfId="206" priority="240">
      <formula>AND(BM263&gt;0,BM263&lt;0.5)</formula>
    </cfRule>
  </conditionalFormatting>
  <conditionalFormatting sqref="BM261:BN261">
    <cfRule type="expression" dxfId="205" priority="239">
      <formula>AND(BM261&gt;0,BM261&lt;0.5)</formula>
    </cfRule>
  </conditionalFormatting>
  <conditionalFormatting sqref="BM271:BN271">
    <cfRule type="expression" dxfId="204" priority="238">
      <formula>AND(BM271&gt;0,BM271&lt;0.5)</formula>
    </cfRule>
  </conditionalFormatting>
  <conditionalFormatting sqref="BM742:BN742">
    <cfRule type="expression" dxfId="203" priority="237">
      <formula>AND(BM742&gt;0,BM742&lt;0.5)</formula>
    </cfRule>
  </conditionalFormatting>
  <conditionalFormatting sqref="BM928:BN928">
    <cfRule type="expression" dxfId="202" priority="236">
      <formula>AND(BM928&gt;0,BM928&lt;0.5)</formula>
    </cfRule>
  </conditionalFormatting>
  <conditionalFormatting sqref="BM89:BN89">
    <cfRule type="expression" dxfId="201" priority="235">
      <formula>AND(BM89&gt;0,BM89&lt;0.5)</formula>
    </cfRule>
  </conditionalFormatting>
  <conditionalFormatting sqref="BM67:BN67">
    <cfRule type="expression" dxfId="200" priority="234">
      <formula>AND(BM67&gt;0,BM67&lt;0.5)</formula>
    </cfRule>
  </conditionalFormatting>
  <conditionalFormatting sqref="BM67:BN67">
    <cfRule type="expression" dxfId="199" priority="233">
      <formula>AND(BM67&gt;0,BM67&lt;0.5)</formula>
    </cfRule>
  </conditionalFormatting>
  <conditionalFormatting sqref="BM76:BN76">
    <cfRule type="expression" dxfId="198" priority="232">
      <formula>AND(BM76&gt;0,BM76&lt;0.5)</formula>
    </cfRule>
  </conditionalFormatting>
  <conditionalFormatting sqref="BL934:BN934">
    <cfRule type="expression" dxfId="197" priority="231">
      <formula>AND(BL934&gt;0,BL934&lt;0.5)</formula>
    </cfRule>
  </conditionalFormatting>
  <conditionalFormatting sqref="AO314:AS315">
    <cfRule type="expression" dxfId="196" priority="230">
      <formula>AND(AO314&gt;0,AO314&lt;0.5)</formula>
    </cfRule>
  </conditionalFormatting>
  <conditionalFormatting sqref="AT314:AU314 AU315">
    <cfRule type="expression" dxfId="195" priority="229">
      <formula>AND(AT314&gt;0,AT314&lt;0.5)</formula>
    </cfRule>
  </conditionalFormatting>
  <conditionalFormatting sqref="AX314:AY314 AY315">
    <cfRule type="expression" dxfId="194" priority="228">
      <formula>AND(AX314&gt;0,AX314&lt;0.5)</formula>
    </cfRule>
  </conditionalFormatting>
  <conditionalFormatting sqref="AO448">
    <cfRule type="expression" dxfId="193" priority="226">
      <formula>AND(AO448&gt;0,AO448&lt;0.5)</formula>
    </cfRule>
  </conditionalFormatting>
  <conditionalFormatting sqref="AN448">
    <cfRule type="expression" dxfId="192" priority="225">
      <formula>AND(AN448&gt;0,AN448&lt;0.5)</formula>
    </cfRule>
  </conditionalFormatting>
  <conditionalFormatting sqref="AQ448">
    <cfRule type="expression" dxfId="191" priority="224">
      <formula>AND(AQ448&gt;0,AQ448&lt;0.5)</formula>
    </cfRule>
  </conditionalFormatting>
  <conditionalFormatting sqref="AT448:AU448">
    <cfRule type="expression" dxfId="190" priority="223">
      <formula>AND(AT448&gt;0,AT448&lt;0.5)</formula>
    </cfRule>
  </conditionalFormatting>
  <conditionalFormatting sqref="AX448:AY448">
    <cfRule type="expression" dxfId="189" priority="222">
      <formula>AND(AX448&gt;0,AX448&lt;0.5)</formula>
    </cfRule>
  </conditionalFormatting>
  <conditionalFormatting sqref="AZ448:BA448">
    <cfRule type="expression" dxfId="188" priority="221">
      <formula>AND(AZ448&gt;0,AZ448&lt;0.5)</formula>
    </cfRule>
  </conditionalFormatting>
  <conditionalFormatting sqref="BC448:BF448">
    <cfRule type="expression" dxfId="187" priority="220">
      <formula>AND(BC448&gt;0,BC448&lt;0.5)</formula>
    </cfRule>
  </conditionalFormatting>
  <conditionalFormatting sqref="BF489">
    <cfRule type="expression" dxfId="186" priority="218">
      <formula>AND(BF489&gt;0,BF489&lt;0.5)</formula>
    </cfRule>
  </conditionalFormatting>
  <conditionalFormatting sqref="AW832">
    <cfRule type="expression" dxfId="185" priority="216">
      <formula>AND(AW832&gt;0,AW832&lt;0.5)</formula>
    </cfRule>
  </conditionalFormatting>
  <conditionalFormatting sqref="AH917">
    <cfRule type="expression" dxfId="184" priority="215">
      <formula>AND(AH917&gt;0,AH917&lt;0.5)</formula>
    </cfRule>
  </conditionalFormatting>
  <conditionalFormatting sqref="AL918:AQ918">
    <cfRule type="expression" dxfId="183" priority="214">
      <formula>AND(AL918&gt;0,AL918&lt;0.5)</formula>
    </cfRule>
  </conditionalFormatting>
  <conditionalFormatting sqref="BF993:BG993">
    <cfRule type="expression" dxfId="182" priority="212">
      <formula>AND(BF993&gt;0,BF993&lt;0.5)</formula>
    </cfRule>
  </conditionalFormatting>
  <conditionalFormatting sqref="BC1057:BH1057">
    <cfRule type="expression" dxfId="181" priority="211">
      <formula>AND(BC1057&gt;0,BC1057&lt;0.5)</formula>
    </cfRule>
  </conditionalFormatting>
  <conditionalFormatting sqref="BM228:BM230">
    <cfRule type="expression" dxfId="180" priority="210">
      <formula>AND(BM228&gt;0,BM228&lt;0.5)</formula>
    </cfRule>
  </conditionalFormatting>
  <conditionalFormatting sqref="BM371:BN371">
    <cfRule type="expression" dxfId="179" priority="208">
      <formula>AND(BM371&gt;0,BM371&lt;0.5)</formula>
    </cfRule>
  </conditionalFormatting>
  <conditionalFormatting sqref="BM537:BM539 BM541">
    <cfRule type="expression" dxfId="178" priority="207">
      <formula>AND(BM537&gt;0,BM537&lt;0.5)</formula>
    </cfRule>
  </conditionalFormatting>
  <conditionalFormatting sqref="BL172:BL173">
    <cfRule type="expression" dxfId="177" priority="206">
      <formula>AND(BL172&gt;0,BL172&lt;0.5)</formula>
    </cfRule>
  </conditionalFormatting>
  <conditionalFormatting sqref="BM353:BM354">
    <cfRule type="expression" dxfId="176" priority="205">
      <formula>AND(BM353&gt;0,BM353&lt;0.5)</formula>
    </cfRule>
  </conditionalFormatting>
  <conditionalFormatting sqref="BM400:BM403">
    <cfRule type="expression" dxfId="175" priority="204">
      <formula>AND(BM400&gt;0,BM400&lt;0.5)</formula>
    </cfRule>
  </conditionalFormatting>
  <conditionalFormatting sqref="BM399:BN399">
    <cfRule type="expression" dxfId="174" priority="203">
      <formula>AND(BM399&gt;0,BM399&lt;0.5)</formula>
    </cfRule>
  </conditionalFormatting>
  <conditionalFormatting sqref="BM653">
    <cfRule type="expression" dxfId="173" priority="201">
      <formula>AND(BM653&gt;0,BM653&lt;0.5)</formula>
    </cfRule>
  </conditionalFormatting>
  <conditionalFormatting sqref="BM732:BM733">
    <cfRule type="expression" dxfId="172" priority="199">
      <formula>AND(BM732&gt;0,BM732&lt;0.5)</formula>
    </cfRule>
  </conditionalFormatting>
  <conditionalFormatting sqref="BM730:BM731">
    <cfRule type="expression" dxfId="171" priority="198">
      <formula>AND(BM730&gt;0,BM730&lt;0.5)</formula>
    </cfRule>
  </conditionalFormatting>
  <conditionalFormatting sqref="BM729:BN729">
    <cfRule type="expression" dxfId="170" priority="197">
      <formula>AND(BM729&gt;0,BM729&lt;0.5)</formula>
    </cfRule>
  </conditionalFormatting>
  <conditionalFormatting sqref="BM755:BM758">
    <cfRule type="expression" dxfId="169" priority="196">
      <formula>AND(BM755&gt;0,BM755&lt;0.5)</formula>
    </cfRule>
  </conditionalFormatting>
  <conditionalFormatting sqref="BM754:BN754">
    <cfRule type="expression" dxfId="168" priority="195">
      <formula>AND(BM754&gt;0,BM754&lt;0.5)</formula>
    </cfRule>
  </conditionalFormatting>
  <conditionalFormatting sqref="BM790:BN790">
    <cfRule type="expression" dxfId="167" priority="194">
      <formula>AND(BM790&gt;0,BM790&lt;0.5)</formula>
    </cfRule>
  </conditionalFormatting>
  <conditionalFormatting sqref="BM805:BM809">
    <cfRule type="expression" dxfId="166" priority="193">
      <formula>AND(BM805&gt;0,BM805&lt;0.5)</formula>
    </cfRule>
  </conditionalFormatting>
  <conditionalFormatting sqref="BM1048:BM1049 BM1051:BM1052">
    <cfRule type="expression" dxfId="165" priority="192">
      <formula>AND(BM1048&gt;0,BM1048&lt;0.5)</formula>
    </cfRule>
  </conditionalFormatting>
  <conditionalFormatting sqref="BM1064:BM1066">
    <cfRule type="expression" dxfId="164" priority="191">
      <formula>AND(BM1064&gt;0,BM1064&lt;0.5)</formula>
    </cfRule>
  </conditionalFormatting>
  <conditionalFormatting sqref="V1037:Z1037">
    <cfRule type="expression" dxfId="163" priority="190">
      <formula>AND(V1037&gt;0,V1037&lt;0.5)</formula>
    </cfRule>
  </conditionalFormatting>
  <conditionalFormatting sqref="BF237:BG237">
    <cfRule type="expression" dxfId="162" priority="189">
      <formula>AND(BF237&gt;0,BF237&lt;0.5)</formula>
    </cfRule>
  </conditionalFormatting>
  <conditionalFormatting sqref="AK237:BE237">
    <cfRule type="expression" dxfId="161" priority="188">
      <formula>AND(AK237&gt;0,AK237&lt;0.5)</formula>
    </cfRule>
  </conditionalFormatting>
  <conditionalFormatting sqref="BH237">
    <cfRule type="expression" dxfId="160" priority="187">
      <formula>AND(BH237&gt;0,BH237&lt;0.5)</formula>
    </cfRule>
  </conditionalFormatting>
  <conditionalFormatting sqref="AO419:AP419">
    <cfRule type="expression" dxfId="159" priority="186">
      <formula>AND(AO419&gt;0,AO419&lt;0.5)</formula>
    </cfRule>
  </conditionalFormatting>
  <conditionalFormatting sqref="AM151:AP151">
    <cfRule type="expression" dxfId="158" priority="185">
      <formula>AND(AM151&gt;0,AM151&lt;0.5)</formula>
    </cfRule>
  </conditionalFormatting>
  <conditionalFormatting sqref="AT216">
    <cfRule type="expression" dxfId="157" priority="183">
      <formula>AND(AT216&gt;0,AT216&lt;0.5)</formula>
    </cfRule>
  </conditionalFormatting>
  <conditionalFormatting sqref="BL222:BL223">
    <cfRule type="expression" dxfId="156" priority="182">
      <formula>AND(BL222&gt;0,BL222&lt;0.5)</formula>
    </cfRule>
  </conditionalFormatting>
  <conditionalFormatting sqref="BM222:BM223">
    <cfRule type="expression" dxfId="155" priority="181">
      <formula>AND(BM222&gt;0,BM222&lt;0.5)</formula>
    </cfRule>
  </conditionalFormatting>
  <conditionalFormatting sqref="BF222:BF223">
    <cfRule type="expression" dxfId="154" priority="180">
      <formula>AND(BF222&gt;0,BF222&lt;0.5)</formula>
    </cfRule>
  </conditionalFormatting>
  <conditionalFormatting sqref="BE223">
    <cfRule type="expression" dxfId="153" priority="179">
      <formula>AND(BE223&gt;0,BE223&lt;0.5)</formula>
    </cfRule>
  </conditionalFormatting>
  <conditionalFormatting sqref="BE576:BF576">
    <cfRule type="expression" dxfId="152" priority="178">
      <formula>AND(BE576&gt;0,BE576&lt;0.5)</formula>
    </cfRule>
  </conditionalFormatting>
  <conditionalFormatting sqref="BH222:BK222">
    <cfRule type="expression" dxfId="151" priority="177">
      <formula>AND(BH222&gt;0,BH222&lt;0.5)</formula>
    </cfRule>
  </conditionalFormatting>
  <conditionalFormatting sqref="BL231:BM231">
    <cfRule type="expression" dxfId="150" priority="176">
      <formula>AND(BL231&gt;0,BL231&lt;0.5)</formula>
    </cfRule>
  </conditionalFormatting>
  <conditionalFormatting sqref="AX315">
    <cfRule type="expression" dxfId="149" priority="175">
      <formula>AND(AX315&gt;0,AX315&lt;0.5)</formula>
    </cfRule>
  </conditionalFormatting>
  <conditionalFormatting sqref="AT315">
    <cfRule type="expression" dxfId="148" priority="173">
      <formula>AND(AT315&gt;0,AT315&lt;0.5)</formula>
    </cfRule>
  </conditionalFormatting>
  <conditionalFormatting sqref="AQ611">
    <cfRule type="expression" dxfId="147" priority="172">
      <formula>AND(AQ611&gt;0,AQ611&lt;0.5)</formula>
    </cfRule>
  </conditionalFormatting>
  <conditionalFormatting sqref="AV596">
    <cfRule type="expression" dxfId="146" priority="170">
      <formula>AND(AV596&gt;0,AV596&lt;0.5)</formula>
    </cfRule>
  </conditionalFormatting>
  <conditionalFormatting sqref="BB474:BG474">
    <cfRule type="expression" dxfId="145" priority="169">
      <formula>AND(BB474&gt;0,BB474&lt;0.5)</formula>
    </cfRule>
  </conditionalFormatting>
  <conditionalFormatting sqref="AH785">
    <cfRule type="expression" dxfId="144" priority="168">
      <formula>AND(AH785&gt;0,AH785&lt;0.5)</formula>
    </cfRule>
  </conditionalFormatting>
  <conditionalFormatting sqref="AS602">
    <cfRule type="expression" dxfId="143" priority="167">
      <formula>AND(AS602&gt;0,AS602&lt;0.5)</formula>
    </cfRule>
  </conditionalFormatting>
  <conditionalFormatting sqref="AT602">
    <cfRule type="expression" dxfId="142" priority="166">
      <formula>AND(AT602&gt;0,AT602&lt;0.5)</formula>
    </cfRule>
  </conditionalFormatting>
  <conditionalFormatting sqref="AL602">
    <cfRule type="expression" dxfId="141" priority="165">
      <formula>AND(AL602&gt;0,AL602&lt;0.5)</formula>
    </cfRule>
  </conditionalFormatting>
  <conditionalFormatting sqref="BD752:BD753">
    <cfRule type="expression" dxfId="140" priority="164">
      <formula>AND(BD752&gt;0,BD752&lt;0.5)</formula>
    </cfRule>
  </conditionalFormatting>
  <conditionalFormatting sqref="BL961:BM961">
    <cfRule type="expression" dxfId="139" priority="162">
      <formula>AND(BL961&gt;0,BL961&lt;0.5)</formula>
    </cfRule>
  </conditionalFormatting>
  <conditionalFormatting sqref="BC655">
    <cfRule type="expression" dxfId="138" priority="161">
      <formula>AND(BC655&gt;0,BC655&lt;0.5)</formula>
    </cfRule>
  </conditionalFormatting>
  <conditionalFormatting sqref="AV128">
    <cfRule type="expression" dxfId="137" priority="160">
      <formula>AND(AV128&gt;0,AV128&lt;0.5)</formula>
    </cfRule>
  </conditionalFormatting>
  <conditionalFormatting sqref="AQ152:AT152">
    <cfRule type="expression" dxfId="136" priority="159">
      <formula>AND(AQ152&gt;0,AQ152&lt;0.5)</formula>
    </cfRule>
  </conditionalFormatting>
  <conditionalFormatting sqref="AQ151:AT151">
    <cfRule type="expression" dxfId="135" priority="158">
      <formula>AND(AQ151&gt;0,AQ151&lt;0.5)</formula>
    </cfRule>
  </conditionalFormatting>
  <conditionalFormatting sqref="BL707">
    <cfRule type="expression" dxfId="134" priority="157">
      <formula>AND(BL707&gt;0,BL707&lt;0.5)</formula>
    </cfRule>
  </conditionalFormatting>
  <conditionalFormatting sqref="BM707">
    <cfRule type="expression" dxfId="133" priority="156">
      <formula>AND(BM707&gt;0,BM707&lt;0.5)</formula>
    </cfRule>
  </conditionalFormatting>
  <conditionalFormatting sqref="AR697:BF700">
    <cfRule type="expression" dxfId="132" priority="155">
      <formula>AND(AR697&gt;0,AR697&lt;0.5)</formula>
    </cfRule>
  </conditionalFormatting>
  <conditionalFormatting sqref="BG697:BG700">
    <cfRule type="expression" dxfId="131" priority="154">
      <formula>AND(BG697&gt;0,BG697&lt;0.5)</formula>
    </cfRule>
  </conditionalFormatting>
  <conditionalFormatting sqref="BH697:BH700">
    <cfRule type="expression" dxfId="130" priority="153">
      <formula>AND(BH697&gt;0,BH697&lt;0.5)</formula>
    </cfRule>
  </conditionalFormatting>
  <conditionalFormatting sqref="AQ992:BE992">
    <cfRule type="expression" dxfId="129" priority="152">
      <formula>AND(AQ992&gt;0,AQ992&lt;0.5)</formula>
    </cfRule>
  </conditionalFormatting>
  <conditionalFormatting sqref="BF992:BG992">
    <cfRule type="expression" dxfId="128" priority="151">
      <formula>AND(BF992&gt;0,BF992&lt;0.5)</formula>
    </cfRule>
  </conditionalFormatting>
  <conditionalFormatting sqref="AX961:BD961">
    <cfRule type="expression" dxfId="127" priority="150">
      <formula>AND(AX961&gt;0,AX961&lt;0.5)</formula>
    </cfRule>
  </conditionalFormatting>
  <conditionalFormatting sqref="BD566:BE566">
    <cfRule type="expression" dxfId="126" priority="149">
      <formula>AND(BD566&gt;0,BD566&lt;0.5)</formula>
    </cfRule>
  </conditionalFormatting>
  <conditionalFormatting sqref="BG566">
    <cfRule type="expression" dxfId="125" priority="148">
      <formula>AND(BG566&gt;0,BG566&lt;0.5)</formula>
    </cfRule>
  </conditionalFormatting>
  <conditionalFormatting sqref="BF566">
    <cfRule type="expression" dxfId="124" priority="147">
      <formula>AND(BF566&gt;0,BF566&lt;0.5)</formula>
    </cfRule>
  </conditionalFormatting>
  <conditionalFormatting sqref="BH566">
    <cfRule type="expression" dxfId="123" priority="146">
      <formula>AND(BH566&gt;0,BH566&lt;0.5)</formula>
    </cfRule>
  </conditionalFormatting>
  <conditionalFormatting sqref="AS74:BF74">
    <cfRule type="expression" dxfId="122" priority="145">
      <formula>AND(AS74&gt;0,AS74&lt;0.5)</formula>
    </cfRule>
  </conditionalFormatting>
  <conditionalFormatting sqref="BI281">
    <cfRule type="expression" dxfId="121" priority="144">
      <formula>AND(BI281&gt;0,BI281&lt;0.5)</formula>
    </cfRule>
  </conditionalFormatting>
  <conditionalFormatting sqref="BH281">
    <cfRule type="expression" dxfId="120" priority="143">
      <formula>AND(BH281&gt;0,BH281&lt;0.5)</formula>
    </cfRule>
  </conditionalFormatting>
  <conditionalFormatting sqref="BF281:BG281">
    <cfRule type="expression" dxfId="119" priority="142">
      <formula>AND(BF281&gt;0,BF281&lt;0.5)</formula>
    </cfRule>
  </conditionalFormatting>
  <conditionalFormatting sqref="BF387:BG387">
    <cfRule type="expression" dxfId="118" priority="141">
      <formula>AND(BF387&gt;0,BF387&lt;0.5)</formula>
    </cfRule>
  </conditionalFormatting>
  <conditionalFormatting sqref="BF589:BG589">
    <cfRule type="expression" dxfId="117" priority="140">
      <formula>AND(BF589&gt;0,BF589&lt;0.5)</formula>
    </cfRule>
  </conditionalFormatting>
  <conditionalFormatting sqref="BE589">
    <cfRule type="expression" dxfId="116" priority="139">
      <formula>AND(BE589&gt;0,BE589&lt;0.5)</formula>
    </cfRule>
  </conditionalFormatting>
  <conditionalFormatting sqref="BG858:BG859">
    <cfRule type="expression" dxfId="115" priority="138">
      <formula>AND(BG858&gt;0,BG858&lt;0.5)</formula>
    </cfRule>
  </conditionalFormatting>
  <conditionalFormatting sqref="BH355">
    <cfRule type="expression" dxfId="114" priority="137">
      <formula>AND(BH355&gt;0,BH355&lt;0.5)</formula>
    </cfRule>
  </conditionalFormatting>
  <conditionalFormatting sqref="BN358:BN359">
    <cfRule type="expression" dxfId="113" priority="136">
      <formula>AND(BN358&gt;0,BN358&lt;0.5)</formula>
    </cfRule>
  </conditionalFormatting>
  <conditionalFormatting sqref="BN131">
    <cfRule type="expression" dxfId="112" priority="135">
      <formula>AND(BN131&gt;0,BN131&lt;0.5)</formula>
    </cfRule>
  </conditionalFormatting>
  <conditionalFormatting sqref="BN732:BN733">
    <cfRule type="expression" dxfId="111" priority="134">
      <formula>AND(BN732&gt;0,BN732&lt;0.5)</formula>
    </cfRule>
  </conditionalFormatting>
  <conditionalFormatting sqref="BN730:BN731">
    <cfRule type="expression" dxfId="110" priority="133">
      <formula>AND(BN730&gt;0,BN730&lt;0.5)</formula>
    </cfRule>
  </conditionalFormatting>
  <conditionalFormatting sqref="BN1049">
    <cfRule type="expression" dxfId="109" priority="132">
      <formula>AND(BN1049&gt;0,BN1049&lt;0.5)</formula>
    </cfRule>
  </conditionalFormatting>
  <conditionalFormatting sqref="BN1056">
    <cfRule type="expression" dxfId="108" priority="131">
      <formula>AND(BN1056&gt;0,BN1056&lt;0.5)</formula>
    </cfRule>
  </conditionalFormatting>
  <conditionalFormatting sqref="BN1056">
    <cfRule type="expression" dxfId="107" priority="130">
      <formula>AND(BN1056&gt;0,BN1056&lt;0.5)</formula>
    </cfRule>
  </conditionalFormatting>
  <conditionalFormatting sqref="BN169:BN170">
    <cfRule type="expression" dxfId="106" priority="129">
      <formula>AND(BN169&gt;0,BN169&lt;0.5)</formula>
    </cfRule>
  </conditionalFormatting>
  <conditionalFormatting sqref="BN172:BN173">
    <cfRule type="expression" dxfId="105" priority="128">
      <formula>AND(BN172&gt;0,BN172&lt;0.5)</formula>
    </cfRule>
  </conditionalFormatting>
  <conditionalFormatting sqref="BN174:BN175">
    <cfRule type="expression" dxfId="104" priority="127">
      <formula>AND(BN174&gt;0,BN174&lt;0.5)</formula>
    </cfRule>
  </conditionalFormatting>
  <conditionalFormatting sqref="BN84:BN87">
    <cfRule type="expression" dxfId="103" priority="126">
      <formula>AND(BN84&gt;0,BN84&lt;0.5)</formula>
    </cfRule>
  </conditionalFormatting>
  <conditionalFormatting sqref="BN190:BN191">
    <cfRule type="expression" dxfId="102" priority="125">
      <formula>AND(BN190&gt;0,BN190&lt;0.5)</formula>
    </cfRule>
  </conditionalFormatting>
  <conditionalFormatting sqref="BN219">
    <cfRule type="expression" dxfId="101" priority="124">
      <formula>AND(BN219&gt;0,BN219&lt;0.5)</formula>
    </cfRule>
  </conditionalFormatting>
  <conditionalFormatting sqref="BN221">
    <cfRule type="expression" dxfId="100" priority="123">
      <formula>AND(BN221&gt;0,BN221&lt;0.5)</formula>
    </cfRule>
  </conditionalFormatting>
  <conditionalFormatting sqref="BN226:BN231">
    <cfRule type="expression" dxfId="99" priority="122">
      <formula>AND(BN226&gt;0,BN226&lt;0.5)</formula>
    </cfRule>
  </conditionalFormatting>
  <conditionalFormatting sqref="BN400:BN403">
    <cfRule type="expression" dxfId="98" priority="121">
      <formula>AND(BN400&gt;0,BN400&lt;0.5)</formula>
    </cfRule>
  </conditionalFormatting>
  <conditionalFormatting sqref="BN1065:BN1066">
    <cfRule type="expression" dxfId="97" priority="120">
      <formula>AND(BN1065&gt;0,BN1065&lt;0.5)</formula>
    </cfRule>
  </conditionalFormatting>
  <conditionalFormatting sqref="BN477 BN479:BN480">
    <cfRule type="expression" dxfId="96" priority="119">
      <formula>AND(BN477&gt;0,BN477&lt;0.5)</formula>
    </cfRule>
  </conditionalFormatting>
  <conditionalFormatting sqref="BN638:BN639">
    <cfRule type="expression" dxfId="95" priority="118">
      <formula>AND(BN638&gt;0,BN638&lt;0.5)</formula>
    </cfRule>
  </conditionalFormatting>
  <conditionalFormatting sqref="BN960">
    <cfRule type="expression" dxfId="94" priority="117">
      <formula>AND(BN960&gt;0,BN960&lt;0.5)</formula>
    </cfRule>
  </conditionalFormatting>
  <conditionalFormatting sqref="BH971">
    <cfRule type="expression" dxfId="93" priority="116">
      <formula>AND(BH971&gt;0,BH971&lt;0.5)</formula>
    </cfRule>
  </conditionalFormatting>
  <conditionalFormatting sqref="BI971">
    <cfRule type="expression" dxfId="92" priority="115">
      <formula>AND(BI971&gt;0,BI971&lt;0.5)</formula>
    </cfRule>
  </conditionalFormatting>
  <conditionalFormatting sqref="BF971:BG971">
    <cfRule type="expression" dxfId="91" priority="114">
      <formula>AND(BF971&gt;0,BF971&lt;0.5)</formula>
    </cfRule>
  </conditionalFormatting>
  <conditionalFormatting sqref="BN1048">
    <cfRule type="expression" dxfId="90" priority="113">
      <formula>AND(BN1048&gt;0,BN1048&lt;0.5)</formula>
    </cfRule>
  </conditionalFormatting>
  <conditionalFormatting sqref="BN355">
    <cfRule type="expression" dxfId="89" priority="112">
      <formula>AND(BN355&gt;0,BN355&lt;0.5)</formula>
    </cfRule>
  </conditionalFormatting>
  <conditionalFormatting sqref="BN353">
    <cfRule type="expression" dxfId="88" priority="111">
      <formula>AND(BN353&gt;0,BN353&lt;0.5)</formula>
    </cfRule>
  </conditionalFormatting>
  <conditionalFormatting sqref="BG425">
    <cfRule type="expression" dxfId="87" priority="110">
      <formula>AND(BG425&gt;0,BG425&lt;0.5)</formula>
    </cfRule>
  </conditionalFormatting>
  <conditionalFormatting sqref="BH425">
    <cfRule type="expression" dxfId="86" priority="109">
      <formula>AND(BH425&gt;0,BH425&lt;0.5)</formula>
    </cfRule>
  </conditionalFormatting>
  <conditionalFormatting sqref="BI425">
    <cfRule type="expression" dxfId="85" priority="108">
      <formula>AND(BI425&gt;0,BI425&lt;0.5)</formula>
    </cfRule>
  </conditionalFormatting>
  <conditionalFormatting sqref="BJ425">
    <cfRule type="expression" dxfId="84" priority="107">
      <formula>AND(BJ425&gt;0,BJ425&lt;0.5)</formula>
    </cfRule>
  </conditionalFormatting>
  <conditionalFormatting sqref="BK425">
    <cfRule type="expression" dxfId="83" priority="106">
      <formula>AND(BK425&gt;0,BK425&lt;0.5)</formula>
    </cfRule>
  </conditionalFormatting>
  <conditionalFormatting sqref="BL425">
    <cfRule type="expression" dxfId="82" priority="105">
      <formula>AND(BL425&gt;0,BL425&lt;0.5)</formula>
    </cfRule>
  </conditionalFormatting>
  <conditionalFormatting sqref="BM425">
    <cfRule type="expression" dxfId="81" priority="104">
      <formula>AND(BM425&gt;0,BM425&lt;0.5)</formula>
    </cfRule>
  </conditionalFormatting>
  <conditionalFormatting sqref="BN425">
    <cfRule type="expression" dxfId="80" priority="103">
      <formula>AND(BN425&gt;0,BN425&lt;0.5)</formula>
    </cfRule>
  </conditionalFormatting>
  <conditionalFormatting sqref="BN755:BN758">
    <cfRule type="expression" dxfId="79" priority="102">
      <formula>AND(BN755&gt;0,BN755&lt;0.5)</formula>
    </cfRule>
  </conditionalFormatting>
  <conditionalFormatting sqref="AS105:AY105">
    <cfRule type="expression" dxfId="78" priority="101">
      <formula>AND(AS105&gt;0,AS105&lt;0.5)</formula>
    </cfRule>
  </conditionalFormatting>
  <conditionalFormatting sqref="BG105">
    <cfRule type="expression" dxfId="77" priority="100">
      <formula>AND(BG105&gt;0,BG105&lt;0.5)</formula>
    </cfRule>
  </conditionalFormatting>
  <conditionalFormatting sqref="AZ105:BF105">
    <cfRule type="expression" dxfId="76" priority="99">
      <formula>AND(AZ105&gt;0,AZ105&lt;0.5)</formula>
    </cfRule>
  </conditionalFormatting>
  <conditionalFormatting sqref="BF98">
    <cfRule type="expression" dxfId="75" priority="96">
      <formula>AND(BF98&gt;0,BF98&lt;0.5)</formula>
    </cfRule>
  </conditionalFormatting>
  <conditionalFormatting sqref="AR98:BE98">
    <cfRule type="expression" dxfId="74" priority="95">
      <formula>AND(AR98&gt;0,AR98&lt;0.5)</formula>
    </cfRule>
  </conditionalFormatting>
  <conditionalFormatting sqref="AR545:BF545">
    <cfRule type="expression" dxfId="73" priority="94">
      <formula>AND(AR545&gt;0,AR545&lt;0.5)</formula>
    </cfRule>
  </conditionalFormatting>
  <conditionalFormatting sqref="BG545">
    <cfRule type="expression" dxfId="72" priority="93">
      <formula>AND(BG545&gt;0,BG545&lt;0.5)</formula>
    </cfRule>
  </conditionalFormatting>
  <conditionalFormatting sqref="BN609">
    <cfRule type="expression" dxfId="71" priority="92">
      <formula>AND(BN609&gt;0,BN609&lt;0.5)</formula>
    </cfRule>
  </conditionalFormatting>
  <conditionalFormatting sqref="BN605:BN606">
    <cfRule type="expression" dxfId="70" priority="91">
      <formula>AND(BN605&gt;0,BN605&lt;0.5)</formula>
    </cfRule>
  </conditionalFormatting>
  <conditionalFormatting sqref="BN608">
    <cfRule type="expression" dxfId="69" priority="90">
      <formula>AND(BN608&gt;0,BN608&lt;0.5)</formula>
    </cfRule>
  </conditionalFormatting>
  <conditionalFormatting sqref="BN598">
    <cfRule type="expression" dxfId="68" priority="89">
      <formula>AND(BN598&gt;0,BN598&lt;0.5)</formula>
    </cfRule>
  </conditionalFormatting>
  <conditionalFormatting sqref="BN783">
    <cfRule type="expression" dxfId="67" priority="88">
      <formula>AND(BN783&gt;0,BN783&lt;0.5)</formula>
    </cfRule>
  </conditionalFormatting>
  <conditionalFormatting sqref="BN1064">
    <cfRule type="expression" dxfId="66" priority="87">
      <formula>AND(BN1064&gt;0,BN1064&lt;0.5)</formula>
    </cfRule>
  </conditionalFormatting>
  <conditionalFormatting sqref="BN90:BN91">
    <cfRule type="expression" dxfId="65" priority="86">
      <formula>AND(BN90&gt;0,BN90&lt;0.5)</formula>
    </cfRule>
  </conditionalFormatting>
  <conditionalFormatting sqref="BN94">
    <cfRule type="expression" dxfId="64" priority="85">
      <formula>AND(BN94&gt;0,BN94&lt;0.5)</formula>
    </cfRule>
  </conditionalFormatting>
  <conditionalFormatting sqref="BL70">
    <cfRule type="expression" dxfId="63" priority="84">
      <formula>AND(BL70&gt;0,BL70&lt;0.5)</formula>
    </cfRule>
  </conditionalFormatting>
  <conditionalFormatting sqref="BN180:BN185">
    <cfRule type="expression" dxfId="62" priority="83">
      <formula>AND(BN180&gt;0,BN180&lt;0.5)</formula>
    </cfRule>
  </conditionalFormatting>
  <conditionalFormatting sqref="AR207:AS207">
    <cfRule type="expression" dxfId="61" priority="82">
      <formula>AND(AR207&gt;0,AR207&lt;0.5)</formula>
    </cfRule>
  </conditionalFormatting>
  <conditionalFormatting sqref="AX207:AY207">
    <cfRule type="expression" dxfId="60" priority="81">
      <formula>AND(AX207&gt;0,AX207&lt;0.5)</formula>
    </cfRule>
  </conditionalFormatting>
  <conditionalFormatting sqref="BC207">
    <cfRule type="expression" dxfId="59" priority="80">
      <formula>AND(BC207&gt;0,BC207&lt;0.5)</formula>
    </cfRule>
  </conditionalFormatting>
  <conditionalFormatting sqref="BN537 BN539">
    <cfRule type="expression" dxfId="58" priority="79">
      <formula>AND(BN537&gt;0,BN537&lt;0.5)</formula>
    </cfRule>
  </conditionalFormatting>
  <conditionalFormatting sqref="BN525">
    <cfRule type="expression" dxfId="57" priority="78">
      <formula>AND(BN525&gt;0,BN525&lt;0.5)</formula>
    </cfRule>
  </conditionalFormatting>
  <conditionalFormatting sqref="BN526">
    <cfRule type="expression" dxfId="56" priority="77">
      <formula>AND(BN526&gt;0,BN526&lt;0.5)</formula>
    </cfRule>
  </conditionalFormatting>
  <conditionalFormatting sqref="AP122:AS123">
    <cfRule type="expression" dxfId="55" priority="75">
      <formula>AND(AP122&gt;0,AP122&lt;0.5)</formula>
    </cfRule>
  </conditionalFormatting>
  <conditionalFormatting sqref="AP124:AS124">
    <cfRule type="expression" dxfId="54" priority="74">
      <formula>AND(AP124&gt;0,AP124&lt;0.5)</formula>
    </cfRule>
  </conditionalFormatting>
  <conditionalFormatting sqref="BM249">
    <cfRule type="expression" dxfId="53" priority="73">
      <formula>AND(BM249&gt;0,BM249&lt;0.5)</formula>
    </cfRule>
  </conditionalFormatting>
  <conditionalFormatting sqref="BN252:BN255">
    <cfRule type="expression" dxfId="52" priority="72">
      <formula>AND(BN252&gt;0,BN252&lt;0.5)</formula>
    </cfRule>
  </conditionalFormatting>
  <conditionalFormatting sqref="BJ257:BN257">
    <cfRule type="expression" dxfId="51" priority="71">
      <formula>AND(BJ257&gt;0,BJ257&lt;0.5)</formula>
    </cfRule>
  </conditionalFormatting>
  <conditionalFormatting sqref="BN268">
    <cfRule type="expression" dxfId="50" priority="69">
      <formula>AND(BN268&gt;0,BN268&lt;0.5)</formula>
    </cfRule>
  </conditionalFormatting>
  <conditionalFormatting sqref="BN268">
    <cfRule type="expression" dxfId="49" priority="68">
      <formula>AND(BN268&gt;0,BN268&lt;0.5)</formula>
    </cfRule>
  </conditionalFormatting>
  <conditionalFormatting sqref="BN151">
    <cfRule type="expression" dxfId="48" priority="67">
      <formula>AND(BN151&gt;0,BN151&lt;0.5)</formula>
    </cfRule>
  </conditionalFormatting>
  <conditionalFormatting sqref="BL1242">
    <cfRule type="expression" dxfId="47" priority="66">
      <formula>AND(BL1242&gt;0,BL1242&lt;0.5)</formula>
    </cfRule>
  </conditionalFormatting>
  <conditionalFormatting sqref="BN209">
    <cfRule type="expression" dxfId="46" priority="65">
      <formula>AND(BN209&gt;0,BN209&lt;0.5)</formula>
    </cfRule>
  </conditionalFormatting>
  <conditionalFormatting sqref="BN762:BN763">
    <cfRule type="expression" dxfId="45" priority="64">
      <formula>AND(BN762&gt;0,BN762&lt;0.5)</formula>
    </cfRule>
  </conditionalFormatting>
  <conditionalFormatting sqref="BN703:BN706">
    <cfRule type="expression" dxfId="44" priority="63">
      <formula>AND(BN703&gt;0,BN703&lt;0.5)</formula>
    </cfRule>
  </conditionalFormatting>
  <conditionalFormatting sqref="BN1076">
    <cfRule type="expression" dxfId="43" priority="62">
      <formula>AND(BN1076&gt;0,BN1076&lt;0.5)</formula>
    </cfRule>
  </conditionalFormatting>
  <conditionalFormatting sqref="BN1071">
    <cfRule type="expression" dxfId="42" priority="61">
      <formula>AND(BN1071&gt;0,BN1071&lt;0.5)</formula>
    </cfRule>
  </conditionalFormatting>
  <conditionalFormatting sqref="BN1071">
    <cfRule type="expression" dxfId="41" priority="60">
      <formula>AND(BN1071&gt;0,BN1071&lt;0.5)</formula>
    </cfRule>
  </conditionalFormatting>
  <conditionalFormatting sqref="BH433:BN433">
    <cfRule type="expression" dxfId="40" priority="59">
      <formula>AND(BH433&gt;0,BH433&lt;0.5)</formula>
    </cfRule>
  </conditionalFormatting>
  <conditionalFormatting sqref="BE281">
    <cfRule type="expression" dxfId="39" priority="58">
      <formula>AND(BE281&gt;0,BE281&lt;0.5)</formula>
    </cfRule>
  </conditionalFormatting>
  <conditionalFormatting sqref="BI442">
    <cfRule type="expression" dxfId="38" priority="57">
      <formula>AND(BI442&gt;0,BI442&lt;0.5)</formula>
    </cfRule>
  </conditionalFormatting>
  <conditionalFormatting sqref="BI488">
    <cfRule type="expression" dxfId="37" priority="55">
      <formula>AND(BI488&gt;0,BI488&lt;0.5)</formula>
    </cfRule>
  </conditionalFormatting>
  <conditionalFormatting sqref="AR558">
    <cfRule type="expression" dxfId="36" priority="43">
      <formula>AND(AR558&gt;0,AR558&lt;0.5)</formula>
    </cfRule>
  </conditionalFormatting>
  <conditionalFormatting sqref="AT558">
    <cfRule type="expression" dxfId="35" priority="42">
      <formula>AND(AT558&gt;0,AT558&lt;0.5)</formula>
    </cfRule>
  </conditionalFormatting>
  <conditionalFormatting sqref="AW558">
    <cfRule type="expression" dxfId="34" priority="41">
      <formula>AND(AW558&gt;0,AW558&lt;0.5)</formula>
    </cfRule>
  </conditionalFormatting>
  <conditionalFormatting sqref="BH583">
    <cfRule type="expression" dxfId="33" priority="40">
      <formula>AND(BH583&gt;0,BH583&lt;0.5)</formula>
    </cfRule>
  </conditionalFormatting>
  <conditionalFormatting sqref="BI583:BM583">
    <cfRule type="expression" dxfId="32" priority="39">
      <formula>AND(BI583&gt;0,BI583&lt;0.5)</formula>
    </cfRule>
  </conditionalFormatting>
  <conditionalFormatting sqref="AJ583">
    <cfRule type="expression" dxfId="31" priority="38">
      <formula>AND(AJ583&gt;0,AJ583&lt;0.5)</formula>
    </cfRule>
  </conditionalFormatting>
  <conditionalFormatting sqref="AR607">
    <cfRule type="expression" dxfId="30" priority="35">
      <formula>AND(AR607&gt;0,AR607&lt;0.5)</formula>
    </cfRule>
  </conditionalFormatting>
  <conditionalFormatting sqref="AV607">
    <cfRule type="expression" dxfId="29" priority="34">
      <formula>AND(AV607&gt;0,AV607&lt;0.5)</formula>
    </cfRule>
  </conditionalFormatting>
  <conditionalFormatting sqref="AT625">
    <cfRule type="expression" dxfId="28" priority="33">
      <formula>AND(AT625&gt;0,AT625&lt;0.5)</formula>
    </cfRule>
  </conditionalFormatting>
  <conditionalFormatting sqref="AW625">
    <cfRule type="expression" dxfId="27" priority="32">
      <formula>AND(AW625&gt;0,AW625&lt;0.5)</formula>
    </cfRule>
  </conditionalFormatting>
  <conditionalFormatting sqref="AV470">
    <cfRule type="expression" dxfId="26" priority="31">
      <formula>AND(AV470&gt;0,AV470&lt;0.5)</formula>
    </cfRule>
  </conditionalFormatting>
  <conditionalFormatting sqref="BE488:BH488">
    <cfRule type="expression" dxfId="25" priority="30">
      <formula>AND(BE488&gt;0,BE488&lt;0.5)</formula>
    </cfRule>
  </conditionalFormatting>
  <conditionalFormatting sqref="AV523">
    <cfRule type="expression" dxfId="24" priority="29">
      <formula>AND(AV523&gt;0,AV523&lt;0.5)</formula>
    </cfRule>
  </conditionalFormatting>
  <conditionalFormatting sqref="AT593">
    <cfRule type="expression" dxfId="23" priority="24">
      <formula>AND(AT593&gt;0,AT593&lt;0.5)</formula>
    </cfRule>
  </conditionalFormatting>
  <conditionalFormatting sqref="AY593">
    <cfRule type="expression" dxfId="22" priority="23">
      <formula>AND(AY593&gt;0,AY593&lt;0.5)</formula>
    </cfRule>
  </conditionalFormatting>
  <conditionalFormatting sqref="BB663">
    <cfRule type="expression" dxfId="21" priority="22">
      <formula>AND(BB663&gt;0,BB663&lt;0.5)</formula>
    </cfRule>
  </conditionalFormatting>
  <conditionalFormatting sqref="BD775">
    <cfRule type="expression" dxfId="20" priority="21">
      <formula>AND(BD775&gt;0,BD775&lt;0.5)</formula>
    </cfRule>
  </conditionalFormatting>
  <conditionalFormatting sqref="AV532">
    <cfRule type="expression" dxfId="19" priority="20">
      <formula>AND(AV532&gt;0,AV532&lt;0.5)</formula>
    </cfRule>
  </conditionalFormatting>
  <conditionalFormatting sqref="AX532">
    <cfRule type="expression" dxfId="18" priority="19">
      <formula>AND(AX532&gt;0,AX532&lt;0.5)</formula>
    </cfRule>
  </conditionalFormatting>
  <conditionalFormatting sqref="BA532">
    <cfRule type="expression" dxfId="17" priority="18">
      <formula>AND(BA532&gt;0,BA532&lt;0.5)</formula>
    </cfRule>
  </conditionalFormatting>
  <conditionalFormatting sqref="AV542">
    <cfRule type="expression" dxfId="16" priority="17">
      <formula>AND(AV542&gt;0,AV542&lt;0.5)</formula>
    </cfRule>
  </conditionalFormatting>
  <conditionalFormatting sqref="AM740:AP740">
    <cfRule type="expression" dxfId="15" priority="16">
      <formula>AND(AM740&gt;0,AM740&lt;0.5)</formula>
    </cfRule>
  </conditionalFormatting>
  <conditionalFormatting sqref="BN225">
    <cfRule type="expression" dxfId="14" priority="15">
      <formula>AND(BN225&gt;0,BN225&lt;0.5)</formula>
    </cfRule>
  </conditionalFormatting>
  <conditionalFormatting sqref="AJ873:BN873">
    <cfRule type="expression" dxfId="13" priority="14">
      <formula>AND(AJ873&gt;0,AJ873&lt;0.5)</formula>
    </cfRule>
  </conditionalFormatting>
  <conditionalFormatting sqref="AI602">
    <cfRule type="expression" dxfId="12" priority="13">
      <formula>AND(AI602&gt;0,AI602&lt;0.5)</formula>
    </cfRule>
  </conditionalFormatting>
  <conditionalFormatting sqref="AM186">
    <cfRule type="expression" dxfId="11" priority="12">
      <formula>AND(AM186&gt;0,AM186&lt;0.5)</formula>
    </cfRule>
  </conditionalFormatting>
  <conditionalFormatting sqref="AJ182:AO182">
    <cfRule type="expression" dxfId="10" priority="11">
      <formula>AND(AJ182&gt;0,AJ182&lt;0.5)</formula>
    </cfRule>
  </conditionalFormatting>
  <conditionalFormatting sqref="AJ183:AP183">
    <cfRule type="expression" dxfId="9" priority="10">
      <formula>AND(AJ183&gt;0,AJ183&lt;0.5)</formula>
    </cfRule>
  </conditionalFormatting>
  <conditionalFormatting sqref="AS892">
    <cfRule type="expression" dxfId="8" priority="9">
      <formula>AND(AS892&gt;0,AS892&lt;0.5)</formula>
    </cfRule>
  </conditionalFormatting>
  <conditionalFormatting sqref="AS892">
    <cfRule type="expression" dxfId="7" priority="8">
      <formula>AND(AS892&gt;0,AS892&lt;0.5)</formula>
    </cfRule>
  </conditionalFormatting>
  <conditionalFormatting sqref="AY813">
    <cfRule type="expression" dxfId="6" priority="7">
      <formula>AND(AY813&gt;0,AY813&lt;0.5)</formula>
    </cfRule>
  </conditionalFormatting>
  <conditionalFormatting sqref="BD416">
    <cfRule type="expression" dxfId="5" priority="6">
      <formula>AND(BD416&gt;0,BD416&lt;0.5)</formula>
    </cfRule>
  </conditionalFormatting>
  <conditionalFormatting sqref="BH1149">
    <cfRule type="expression" dxfId="4" priority="5">
      <formula>AND(BH1149&gt;0,BH1149&lt;0.5)</formula>
    </cfRule>
  </conditionalFormatting>
  <conditionalFormatting sqref="BN1149">
    <cfRule type="expression" dxfId="3" priority="4">
      <formula>AND(BN1149&gt;0,BN1149&lt;0.5)</formula>
    </cfRule>
  </conditionalFormatting>
  <conditionalFormatting sqref="AR437:BK437">
    <cfRule type="expression" dxfId="2" priority="3">
      <formula>AND(AR437&gt;0,AR437&lt;0.5)</formula>
    </cfRule>
  </conditionalFormatting>
  <conditionalFormatting sqref="AH478:BC478">
    <cfRule type="expression" dxfId="1" priority="2">
      <formula>AND(AH478&gt;0,AH478&lt;0.5)</formula>
    </cfRule>
  </conditionalFormatting>
  <conditionalFormatting sqref="BG973:BN973">
    <cfRule type="expression" dxfId="0" priority="1">
      <formula>AND(BG973&gt;0,BG973&lt;0.5)</formula>
    </cfRule>
  </conditionalFormatting>
  <hyperlinks>
    <hyperlink ref="B1078" r:id="rId1" display="\\" xr:uid="{00000000-0004-0000-0000-000000000000}"/>
  </hyperlinks>
  <pageMargins left="0.7" right="0.7" top="0.75" bottom="0.75" header="0.3" footer="0.3"/>
  <pageSetup scale="95" orientation="portrait" horizontalDpi="300" verticalDpi="300" r:id="rId2"/>
  <ignoredErrors>
    <ignoredError sqref="BH76:BN76 BL83 BJ107 BJ179:BN179 BC209:BM209 AW242:AX242 AZ242:BA242 BB242:BJ242 BL242:BN242 BA251:BL251 BG100:BK100 AS261:AX261 AZ261 BA261:BA262 BB261:BE261 BG261:BK261 AJ283:AX283 BA283:BN283 BC292:BJ292 BD303:BN303 BI364:BJ364 BH371:BK371 AZ441:BH441 BJ441:BK441 AV450:BE450 AY466:BJ466 BK466:BN466 BG483:BN483 BD500:BN500 BE326:BN326 BD509:BN509 BI591:BM591 BK641:BL641 AX735:BN735 BC761:BH761 BJ761:BK761 BJ783:BN783 AY811:BN811 BF819:BJ819 BK819:BL819 BC829:BN829 BJ853:BL853 BL880 AR1027:BM1027 BJ1048:BK1048 BA1093:BB1093 BD1093:BJ1093 AZ1220:BK1220 BK527:BN527 BH562:BN562 BK650:BN650 BD657:BG657 AW709:BC709 BE709:BN709 BG717:BN717 BA983:BE983 BG983:BK983 AW1135:AX1135 AZ1135:BL1135 BB89:BN89 BL292 BD536:BK536 AY691:BN691 AU371:BG371 AP379 AN441:AO441 AV441 BK450:BL450 AQ179:BI179 BM364:BN364 BM107:BN107 BG459:BN459 BL441:BN441 BL536:BN536 BL955:BN955 BK1020:BN1020 AU89:AW89 AO158:AW158 AY158:BN158 AH364:AR364 AZ364:BB364 AQ326:AR326 AM735:AP735 AM1127:AN1127 AL1143:AO1143 AI459:AQ459 AM145 AQ76:AS76 AR209 BL476:BN476 AU509:AZ509 BB217:BF217 AV217:AX217 AQ224 AR224:AS224 BH224:BL224 BC224:BG224 AT224:BA224 AR251:AW251 AZ292 AZ413:BL413 AR421:AT421 AV421:AY421 BC76:BG76 AT76:BB76 AQ500 AS500:AW500 BC568:BK568 AR441:AT441 AZ761:BA761 BB682:BN682 AV682 AP691:AW691 BI657:BN657 AR709 AR717:AS717 AX717:BE717 AT709 AR591 AV591 AX591 AZ591:BA591 AO466:AQ466 AS604:AT604 AP604 AS459 AV459 AX459:BF459 AV568:AX568 AR911 BJ946:BL946 AW955 AR955:AT955 BB963:BK963 AQ562:BD562 AV1000 AW1000:BI1000 AX145:BM145 BG754:BN754 AT983:AW983 BD1007:BN1007 AS1048:BB1048 AN1048:AR1048 AP1059:AU1059 AM1071:AN1071 BJ1163:BN1163 AW1163:BG1163 BH1143:BM1143 AH641:AS641 AT641:AU641 AV641:BJ641 AN1113:AX1113 AY1113:BH1113 BF67:BN67 AY67:BA67 BC527:BG527 AZ527 AY604:BM604 AV629:BN629 AP1000:AQ1000 AW1071:BK1071 AR1071:AU1071 AW842:BF842 AO842:AU842 BC483:BD483 AY483:BB483 AW100:BE100 BK379:BN379 BD379:BJ379 AV379:BC379 AP829 AR829 AW829:BB829 AP798:AR798 AW798:BN798 AY536:BC536 BH581:BN581 BE581:BG581 AL581:BD581 BF591 BG920:BH920 BD920:BE920 AQ853:BE853 AZ500:BA500 AO179:AP179 AS536 AQ735:AU735 AX955:BK955 AQ483:AV483 AF413:AG413 BG217:BI217 BJ217:BL217 BM450:BN450 BG491:BN491 BA491:BF491 AQ491:AZ491 BN675:BN678 AS911:AX911 AY911:BN911 BM389:BN389 AR389:AT389 AV389:BA389 BM963:BN963 BM224:BN224 AQ1182:AV1182 AR107:BB107 AP107:AQ107 AS674:BN674 BM946:BN946 BN413 BM819:BN819 BF901:BN901 AQ100:AV100 BL100:BN100 AL371:AT371 BM371:BN371 BI920 AR920:BB920 BM1220 BN292 AT886:BH886 AW901:BE901 BL983:BN983 AQ201:AT201 AV201:AZ201 BB201 BD201:BN201 AN1088:AO1088 AQ1088:BI1088 BN518 BN251 BN217 AV1204:BH1204 AS1204:AT1204 BN702 BK1093:BN1093 AL886:AS886 BM1071:BN1071 AY233 AU233:AV233 AQ233:AS233 AY405:BN405 AR405:AX405 BN939 BC973:BF973 AK973:AW973 AN278:BA278 BB278:BF278 AL251:AN251 AP251:AQ251 BH527:BJ527 AK224:AO224 AK217:AR217 AT217 AI251:AJ251 AO209:AQ209 AT209 AY209:BB209 AO527:AU527 AW527 AP1232:AQ1232 AK261:AM261 AN261:AQ261 BH450:BI450 AO450:AU450 BM853:BN853 AQ811 AS811:AT811 AV811 AL811 AN811:AP811 AR629:AU629 AO509:AQ509 AS466:AT466 BB946:BH946 AX1093 AW742:AY742 BE742:BN742 AT742 AW963:BA963 AJ946:AQ946 AS946:AV946 AO983:AQ983 AQ1127:BH1127 AL158:AM158 X242:AB242 Z261:AJ261 AB441:AF441 Y292:AA292 X158:AF158 AH158:AK158 Y509:AK509 AM509 AA709:AD709 AG709:AH709 AK709:AM709 AO709:AP709 W811:AC811 AE811 AG811 AI811:AK811 AK955:AL955 Z955:AG955 AB209:AH209 AJ209:AN209 AL1135:AN1135 AP1135 AR1135 AT1135:AV1135 BM1135:BN1135 AU1143:BE1143 BK1204:BN1204 AK754:BE754 BF755 T224:AA224 BC67:BE67 AN76:AP76 AF76:AH76 AN717:AQ717 AU717:AW717 Z717:AB717 AD717:AI717 AW168:BN168 AJ168 AH168 AF168 AL107:AO107 BH1182:BK1182 BD1048 AH1048:AM1048 AO389 AV1059:BH1059 AI604:AK604 AM604:AO604 AF604:AG604 AH466:AM466 AH691:AO691 AL1220:AN1220 AR1220:AS1220 AU1220:AV1220 AX1220:AY1220 AC1232:AO1232 AK278:AM278 AG278:AJ278 AQ145:AW145 AH371:AK371 AF405:AG405 AI405:AQ405 AA450 AF450 AH450:AN450 AE483:AP483 AH491:AI491 AK491:AP491 AE500:AF500 AJ735:AL735 AE754 AH853:AP853 BG853:BI853 AC901:AV901 AI911:AM911 AW1078:BL1078 BN1078 AR860:AS860 AU860:BN860 AK860:AQ860 AO674:AP674 AO1093:AW1093 AH100:AP100 AH1113:AM1113 AM1000:AO1000 AR1108:BN1108 AY819:BE819 AF829:AO829 AC224:AJ224 AI233:AP233 AR476:BC476 BE476:BK476 AU622 AX622:BE622 BF622:BN622 AK622:AP622 AH629:AQ629 AZ682:BA682 W1093 Y1093 AA1093:AK1093 BL973:BN973 BG973:BK973" formulaRange="1"/>
    <ignoredError sqref="BF1036 BF934 AR674 AG657 AL663 AT783 DX358:DZ358 DX1228:DZ1228 DX1240:DZ1240 DX1229:DZ1229 DX1241 DY1241:DZ1241" formula="1"/>
    <ignoredError sqref="BJ450 BH657 BF717 BF450:BG450 BL963 BF983" formula="1" formulaRange="1"/>
    <ignoredError sqref="BN33" evalError="1"/>
  </ignoredError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H722"/>
  <sheetViews>
    <sheetView workbookViewId="0">
      <selection activeCell="A28" sqref="A28"/>
    </sheetView>
  </sheetViews>
  <sheetFormatPr defaultRowHeight="15"/>
  <sheetData>
    <row r="1" spans="1:60">
      <c r="A1" t="s">
        <v>195</v>
      </c>
      <c r="B1" t="s">
        <v>196</v>
      </c>
      <c r="C1">
        <v>1960</v>
      </c>
      <c r="D1">
        <v>1961</v>
      </c>
      <c r="E1">
        <v>1962</v>
      </c>
      <c r="F1">
        <v>1963</v>
      </c>
      <c r="G1">
        <v>1964</v>
      </c>
      <c r="H1">
        <v>1965</v>
      </c>
      <c r="I1">
        <v>1966</v>
      </c>
      <c r="J1">
        <v>1967</v>
      </c>
      <c r="K1">
        <v>1968</v>
      </c>
      <c r="L1">
        <v>1969</v>
      </c>
      <c r="M1">
        <v>1970</v>
      </c>
      <c r="N1">
        <v>1971</v>
      </c>
      <c r="O1">
        <v>1972</v>
      </c>
      <c r="P1">
        <v>1973</v>
      </c>
      <c r="Q1">
        <v>1974</v>
      </c>
      <c r="R1">
        <v>1975</v>
      </c>
      <c r="S1">
        <v>1976</v>
      </c>
      <c r="T1">
        <v>1977</v>
      </c>
      <c r="U1">
        <v>1978</v>
      </c>
      <c r="V1">
        <v>1979</v>
      </c>
      <c r="W1">
        <v>1980</v>
      </c>
      <c r="X1">
        <v>1981</v>
      </c>
      <c r="Y1">
        <v>1982</v>
      </c>
      <c r="Z1">
        <v>1983</v>
      </c>
      <c r="AA1">
        <v>1984</v>
      </c>
      <c r="AB1">
        <v>1985</v>
      </c>
      <c r="AC1">
        <v>1986</v>
      </c>
      <c r="AD1">
        <v>1987</v>
      </c>
      <c r="AE1">
        <v>1988</v>
      </c>
      <c r="AF1">
        <v>1989</v>
      </c>
      <c r="AG1">
        <v>1990</v>
      </c>
      <c r="AH1">
        <v>1991</v>
      </c>
      <c r="AI1">
        <v>1992</v>
      </c>
      <c r="AJ1">
        <v>1993</v>
      </c>
      <c r="AK1">
        <v>1994</v>
      </c>
      <c r="AL1">
        <v>1995</v>
      </c>
      <c r="AM1">
        <v>1996</v>
      </c>
      <c r="AN1">
        <v>1997</v>
      </c>
      <c r="AO1">
        <v>1998</v>
      </c>
      <c r="AP1">
        <v>1999</v>
      </c>
      <c r="AQ1">
        <v>2000</v>
      </c>
      <c r="AR1">
        <v>2001</v>
      </c>
      <c r="AS1">
        <v>2002</v>
      </c>
      <c r="AT1">
        <v>2003</v>
      </c>
      <c r="AU1">
        <v>2004</v>
      </c>
      <c r="AV1">
        <v>2005</v>
      </c>
      <c r="AW1">
        <v>2006</v>
      </c>
      <c r="AX1">
        <v>2007</v>
      </c>
      <c r="AY1">
        <v>2008</v>
      </c>
      <c r="AZ1">
        <v>2009</v>
      </c>
      <c r="BA1">
        <v>2010</v>
      </c>
      <c r="BB1">
        <v>2011</v>
      </c>
      <c r="BC1">
        <v>2012</v>
      </c>
      <c r="BD1">
        <v>2013</v>
      </c>
      <c r="BE1">
        <v>2014</v>
      </c>
      <c r="BF1">
        <v>2015</v>
      </c>
      <c r="BG1">
        <v>2016</v>
      </c>
      <c r="BH1">
        <v>2017</v>
      </c>
    </row>
    <row r="2" spans="1:60">
      <c r="A2" t="s">
        <v>14</v>
      </c>
      <c r="B2" t="s">
        <v>194</v>
      </c>
      <c r="C2">
        <v>0</v>
      </c>
      <c r="D2">
        <v>0</v>
      </c>
      <c r="E2">
        <v>0</v>
      </c>
      <c r="F2">
        <v>0</v>
      </c>
      <c r="G2">
        <v>267</v>
      </c>
      <c r="H2">
        <v>267</v>
      </c>
      <c r="I2">
        <v>267</v>
      </c>
      <c r="J2">
        <v>2.7</v>
      </c>
      <c r="K2">
        <v>0</v>
      </c>
      <c r="L2">
        <v>0</v>
      </c>
      <c r="M2">
        <v>0</v>
      </c>
      <c r="N2">
        <v>0</v>
      </c>
      <c r="O2">
        <v>37</v>
      </c>
      <c r="P2">
        <v>0</v>
      </c>
      <c r="Q2">
        <v>0</v>
      </c>
      <c r="R2">
        <v>0</v>
      </c>
      <c r="S2">
        <v>437</v>
      </c>
      <c r="T2">
        <v>0</v>
      </c>
      <c r="U2">
        <v>0</v>
      </c>
      <c r="V2">
        <v>0</v>
      </c>
      <c r="W2">
        <v>15</v>
      </c>
      <c r="X2">
        <v>0</v>
      </c>
      <c r="Y2">
        <v>3</v>
      </c>
      <c r="Z2">
        <v>0</v>
      </c>
      <c r="AA2">
        <v>0</v>
      </c>
      <c r="AB2">
        <v>10</v>
      </c>
      <c r="AC2">
        <v>10</v>
      </c>
      <c r="AD2">
        <v>0</v>
      </c>
      <c r="AE2">
        <v>0</v>
      </c>
      <c r="AF2">
        <v>0</v>
      </c>
      <c r="AG2">
        <v>0</v>
      </c>
      <c r="AH2">
        <v>0</v>
      </c>
      <c r="AI2">
        <v>4</v>
      </c>
      <c r="AJ2">
        <v>6</v>
      </c>
      <c r="AK2">
        <v>19</v>
      </c>
      <c r="AL2">
        <v>19.600000000000001</v>
      </c>
      <c r="AM2">
        <v>19.5</v>
      </c>
      <c r="AN2">
        <v>21.6743271775</v>
      </c>
      <c r="AO2">
        <v>23.687986676373573</v>
      </c>
      <c r="AP2">
        <v>25.192287665509628</v>
      </c>
      <c r="AQ2">
        <v>284.26501815615717</v>
      </c>
      <c r="AR2">
        <v>264.79069941102472</v>
      </c>
      <c r="AS2">
        <v>11367.048015634271</v>
      </c>
      <c r="AT2">
        <v>11302</v>
      </c>
      <c r="AU2">
        <v>11306</v>
      </c>
      <c r="AV2">
        <v>11305</v>
      </c>
      <c r="AW2">
        <v>11284.421</v>
      </c>
      <c r="AX2">
        <v>169.95499999999998</v>
      </c>
      <c r="AY2">
        <v>129.35599999999999</v>
      </c>
      <c r="AZ2">
        <v>78.163000000000011</v>
      </c>
      <c r="BA2">
        <v>1351.357</v>
      </c>
      <c r="BB2">
        <v>264.988</v>
      </c>
      <c r="BC2">
        <v>280.47800000000001</v>
      </c>
      <c r="BD2">
        <v>141.18199999999999</v>
      </c>
      <c r="BE2">
        <v>279.71199999999999</v>
      </c>
      <c r="BF2">
        <v>198.874</v>
      </c>
      <c r="BG2">
        <v>197.09899999999999</v>
      </c>
      <c r="BH2" t="s">
        <v>16</v>
      </c>
    </row>
    <row r="3" spans="1:60">
      <c r="A3" t="s">
        <v>14</v>
      </c>
      <c r="B3" t="s">
        <v>186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2.7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0.3</v>
      </c>
      <c r="AM3">
        <v>0.3</v>
      </c>
      <c r="AN3">
        <v>2.9743271775000002</v>
      </c>
      <c r="AO3">
        <v>4.9879866763735743</v>
      </c>
      <c r="AP3">
        <v>6.3922876655096283</v>
      </c>
      <c r="AQ3">
        <v>7.9650181561571705</v>
      </c>
      <c r="AR3">
        <v>9.2906994110247059</v>
      </c>
      <c r="AS3">
        <v>11.048015634271053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</row>
    <row r="4" spans="1:60">
      <c r="A4" t="s">
        <v>14</v>
      </c>
      <c r="B4" t="s">
        <v>187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21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</row>
    <row r="5" spans="1:60">
      <c r="A5" t="s">
        <v>14</v>
      </c>
      <c r="B5" t="s">
        <v>188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Q5" t="s">
        <v>16</v>
      </c>
      <c r="AR5" t="s">
        <v>16</v>
      </c>
      <c r="AS5" t="s">
        <v>16</v>
      </c>
      <c r="AT5" t="s">
        <v>16</v>
      </c>
      <c r="AU5" t="s">
        <v>16</v>
      </c>
      <c r="AV5" t="s">
        <v>16</v>
      </c>
      <c r="AW5">
        <v>11284</v>
      </c>
      <c r="AX5">
        <v>22</v>
      </c>
      <c r="AY5">
        <v>0</v>
      </c>
      <c r="AZ5">
        <v>0</v>
      </c>
      <c r="BA5">
        <v>1027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</row>
    <row r="6" spans="1:60">
      <c r="A6" t="s">
        <v>14</v>
      </c>
      <c r="B6" t="s">
        <v>189</v>
      </c>
      <c r="C6">
        <v>0</v>
      </c>
      <c r="D6">
        <v>0</v>
      </c>
      <c r="E6">
        <v>0</v>
      </c>
      <c r="F6">
        <v>0</v>
      </c>
      <c r="G6">
        <v>267</v>
      </c>
      <c r="H6">
        <v>267</v>
      </c>
      <c r="I6">
        <v>267</v>
      </c>
      <c r="J6">
        <v>0</v>
      </c>
      <c r="K6">
        <v>0</v>
      </c>
      <c r="L6">
        <v>0</v>
      </c>
      <c r="M6">
        <v>0</v>
      </c>
      <c r="N6">
        <v>0</v>
      </c>
      <c r="O6">
        <v>37</v>
      </c>
      <c r="P6">
        <v>0</v>
      </c>
      <c r="Q6">
        <v>0</v>
      </c>
      <c r="R6">
        <v>0</v>
      </c>
      <c r="S6">
        <v>437</v>
      </c>
      <c r="T6">
        <v>0</v>
      </c>
      <c r="U6">
        <v>0</v>
      </c>
      <c r="V6">
        <v>0</v>
      </c>
      <c r="W6">
        <v>15</v>
      </c>
      <c r="X6" t="s">
        <v>16</v>
      </c>
      <c r="Y6">
        <v>3</v>
      </c>
      <c r="Z6" t="s">
        <v>16</v>
      </c>
      <c r="AA6" t="s">
        <v>16</v>
      </c>
      <c r="AB6">
        <v>10</v>
      </c>
      <c r="AC6">
        <v>10</v>
      </c>
      <c r="AD6">
        <v>0</v>
      </c>
      <c r="AE6">
        <v>0</v>
      </c>
      <c r="AF6">
        <v>0</v>
      </c>
      <c r="AG6">
        <v>0</v>
      </c>
      <c r="AH6">
        <v>0</v>
      </c>
      <c r="AI6">
        <v>4</v>
      </c>
      <c r="AJ6">
        <v>6</v>
      </c>
      <c r="AK6">
        <v>19</v>
      </c>
      <c r="AL6">
        <v>19.3</v>
      </c>
      <c r="AM6">
        <v>19.2</v>
      </c>
      <c r="AN6">
        <v>18.7</v>
      </c>
      <c r="AO6">
        <v>18.7</v>
      </c>
      <c r="AP6">
        <v>18.8</v>
      </c>
      <c r="AQ6">
        <v>255.3</v>
      </c>
      <c r="AR6">
        <v>255.5</v>
      </c>
      <c r="AS6">
        <v>11356</v>
      </c>
      <c r="AT6">
        <v>11302</v>
      </c>
      <c r="AU6">
        <v>11306</v>
      </c>
      <c r="AV6">
        <v>11305</v>
      </c>
      <c r="AW6" t="s">
        <v>16</v>
      </c>
      <c r="AX6">
        <v>147.52199999999999</v>
      </c>
      <c r="AY6">
        <v>128.923</v>
      </c>
      <c r="AZ6">
        <v>77.73</v>
      </c>
      <c r="BA6">
        <v>324.35699999999997</v>
      </c>
      <c r="BB6">
        <v>264.988</v>
      </c>
      <c r="BC6">
        <v>280.47800000000001</v>
      </c>
      <c r="BD6">
        <v>141.18199999999999</v>
      </c>
      <c r="BE6">
        <v>279.71199999999999</v>
      </c>
      <c r="BF6">
        <v>198.874</v>
      </c>
      <c r="BG6">
        <v>197.09899999999999</v>
      </c>
      <c r="BH6" t="s">
        <v>16</v>
      </c>
    </row>
    <row r="7" spans="1:60">
      <c r="A7" t="s">
        <v>14</v>
      </c>
      <c r="B7" t="s">
        <v>190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0.42100000000000004</v>
      </c>
      <c r="AX7">
        <v>0.433</v>
      </c>
      <c r="AY7">
        <v>0.433</v>
      </c>
      <c r="AZ7">
        <v>0.433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</row>
    <row r="8" spans="1:60">
      <c r="A8" t="s">
        <v>17</v>
      </c>
      <c r="B8" t="s">
        <v>194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425</v>
      </c>
      <c r="AI8">
        <v>446.02300000000002</v>
      </c>
      <c r="AJ8">
        <v>571.79300000000001</v>
      </c>
      <c r="AK8">
        <v>511.84800000000001</v>
      </c>
      <c r="AL8">
        <v>745.26199999999994</v>
      </c>
      <c r="AM8">
        <v>34.957999999999998</v>
      </c>
      <c r="AN8">
        <v>34.402000000000001</v>
      </c>
      <c r="AO8">
        <v>109.435</v>
      </c>
      <c r="AP8">
        <v>34.533999999999999</v>
      </c>
      <c r="AQ8">
        <v>383.26800000000003</v>
      </c>
      <c r="AR8">
        <v>271.27300000000002</v>
      </c>
      <c r="AS8">
        <v>91.072000000000003</v>
      </c>
      <c r="AT8">
        <v>15.981999999999999</v>
      </c>
      <c r="AU8">
        <v>19.619</v>
      </c>
      <c r="AV8">
        <v>15.773999999999999</v>
      </c>
      <c r="AW8">
        <v>17.651</v>
      </c>
      <c r="AX8">
        <v>16.834</v>
      </c>
      <c r="AY8">
        <v>8.6999999999999993</v>
      </c>
      <c r="AZ8">
        <v>0.30499999999999999</v>
      </c>
      <c r="BA8">
        <v>0</v>
      </c>
      <c r="BB8">
        <v>0</v>
      </c>
      <c r="BC8">
        <v>0</v>
      </c>
      <c r="BD8">
        <v>1.232</v>
      </c>
      <c r="BE8">
        <v>0</v>
      </c>
      <c r="BF8">
        <v>0</v>
      </c>
      <c r="BG8">
        <v>0</v>
      </c>
      <c r="BH8">
        <v>0</v>
      </c>
    </row>
    <row r="9" spans="1:60">
      <c r="A9" t="s">
        <v>17</v>
      </c>
      <c r="B9" t="s">
        <v>188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109</v>
      </c>
      <c r="AK9">
        <v>0</v>
      </c>
      <c r="AL9">
        <v>0</v>
      </c>
      <c r="AM9">
        <v>0</v>
      </c>
      <c r="AN9">
        <v>0</v>
      </c>
      <c r="AO9">
        <v>75</v>
      </c>
      <c r="AP9">
        <v>0</v>
      </c>
      <c r="AQ9">
        <v>89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</row>
    <row r="10" spans="1:60">
      <c r="A10" t="s">
        <v>17</v>
      </c>
      <c r="B10" t="s">
        <v>189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4.0229999999999997</v>
      </c>
      <c r="AJ10">
        <v>5.7930000000000001</v>
      </c>
      <c r="AK10">
        <v>27.347999999999999</v>
      </c>
      <c r="AL10">
        <v>244.262</v>
      </c>
      <c r="AM10">
        <v>19.183999999999997</v>
      </c>
      <c r="AN10">
        <v>18.628</v>
      </c>
      <c r="AO10">
        <v>18.660999999999998</v>
      </c>
      <c r="AP10">
        <v>18.759999999999998</v>
      </c>
      <c r="AQ10">
        <v>278.35500000000002</v>
      </c>
      <c r="AR10">
        <v>255.49900000000002</v>
      </c>
      <c r="AS10">
        <v>75.298000000000002</v>
      </c>
      <c r="AT10">
        <v>0.20799999999999999</v>
      </c>
      <c r="AU10">
        <v>3.8450000000000002</v>
      </c>
      <c r="AV10">
        <v>0</v>
      </c>
      <c r="AW10">
        <v>1.877</v>
      </c>
      <c r="AX10">
        <v>1.0599999999999998</v>
      </c>
      <c r="AY10">
        <v>8.6999999999999993</v>
      </c>
      <c r="AZ10">
        <v>0.30499999999999999</v>
      </c>
      <c r="BA10">
        <v>0</v>
      </c>
      <c r="BB10">
        <v>0</v>
      </c>
      <c r="BC10">
        <v>0</v>
      </c>
      <c r="BD10">
        <v>1.232</v>
      </c>
      <c r="BE10">
        <v>0</v>
      </c>
      <c r="BF10">
        <v>0</v>
      </c>
      <c r="BG10">
        <v>0</v>
      </c>
      <c r="BH10">
        <v>0</v>
      </c>
    </row>
    <row r="11" spans="1:60">
      <c r="A11" t="s">
        <v>17</v>
      </c>
      <c r="B11" t="s">
        <v>190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 t="s">
        <v>16</v>
      </c>
      <c r="AI11" t="s">
        <v>16</v>
      </c>
      <c r="AJ11" t="s">
        <v>16</v>
      </c>
      <c r="AK11" t="s">
        <v>16</v>
      </c>
      <c r="AL11" t="s">
        <v>16</v>
      </c>
      <c r="AM11">
        <v>15.773999999999999</v>
      </c>
      <c r="AN11">
        <v>15.773999999999999</v>
      </c>
      <c r="AO11">
        <v>15.773999999999999</v>
      </c>
      <c r="AP11">
        <v>15.773999999999999</v>
      </c>
      <c r="AQ11">
        <v>15.913</v>
      </c>
      <c r="AR11">
        <v>15.773999999999999</v>
      </c>
      <c r="AS11">
        <v>15.773999999999999</v>
      </c>
      <c r="AT11">
        <v>15.773999999999999</v>
      </c>
      <c r="AU11">
        <v>15.773999999999999</v>
      </c>
      <c r="AV11">
        <v>15.773999999999999</v>
      </c>
      <c r="AW11">
        <v>15.773999999999999</v>
      </c>
      <c r="AX11">
        <v>15.773999999999999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</row>
    <row r="12" spans="1:60">
      <c r="A12" t="s">
        <v>17</v>
      </c>
      <c r="B12" t="s">
        <v>191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425</v>
      </c>
      <c r="AI12">
        <v>442</v>
      </c>
      <c r="AJ12">
        <v>457</v>
      </c>
      <c r="AK12">
        <v>484.5</v>
      </c>
      <c r="AL12">
        <v>501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</row>
    <row r="13" spans="1:60">
      <c r="A13" t="s">
        <v>19</v>
      </c>
      <c r="B13" t="s">
        <v>194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6.423</v>
      </c>
      <c r="T13">
        <v>13.012</v>
      </c>
      <c r="U13">
        <v>0.95899999999999996</v>
      </c>
      <c r="V13">
        <v>3.4860000000000002</v>
      </c>
      <c r="W13">
        <v>1.7</v>
      </c>
      <c r="X13">
        <v>1.7</v>
      </c>
      <c r="Y13">
        <v>1.7</v>
      </c>
      <c r="Z13">
        <v>1.7</v>
      </c>
      <c r="AA13">
        <v>0</v>
      </c>
      <c r="AB13">
        <v>0</v>
      </c>
      <c r="AC13">
        <v>0</v>
      </c>
      <c r="AD13">
        <v>1.6E-2</v>
      </c>
      <c r="AE13">
        <v>1.6E-2</v>
      </c>
      <c r="AF13">
        <v>0</v>
      </c>
      <c r="AG13">
        <v>0.76400000000000001</v>
      </c>
      <c r="AH13">
        <v>1260.3589999999999</v>
      </c>
      <c r="AI13">
        <v>1464.5940000000001</v>
      </c>
      <c r="AJ13">
        <v>910.67499999999995</v>
      </c>
      <c r="AK13">
        <v>9540.0290000000005</v>
      </c>
      <c r="AL13">
        <v>12108.181</v>
      </c>
      <c r="AM13">
        <v>3537.518</v>
      </c>
      <c r="AN13">
        <v>2212.9569999999999</v>
      </c>
      <c r="AO13">
        <v>542.53200000000004</v>
      </c>
      <c r="AP13">
        <v>0</v>
      </c>
      <c r="AQ13">
        <v>0</v>
      </c>
      <c r="AR13">
        <v>0</v>
      </c>
      <c r="AS13">
        <v>3.4000000000000002E-2</v>
      </c>
      <c r="AT13">
        <v>0.01</v>
      </c>
      <c r="AU13">
        <v>1.0999999999999999E-2</v>
      </c>
      <c r="AV13">
        <v>0.01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76.7</v>
      </c>
      <c r="BD13">
        <v>0</v>
      </c>
      <c r="BE13">
        <v>0</v>
      </c>
      <c r="BF13">
        <v>0</v>
      </c>
      <c r="BG13">
        <v>0</v>
      </c>
      <c r="BH13">
        <v>0</v>
      </c>
    </row>
    <row r="14" spans="1:60">
      <c r="A14" t="s">
        <v>19</v>
      </c>
      <c r="B14" t="s">
        <v>188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5344</v>
      </c>
      <c r="AL14">
        <v>7320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</row>
    <row r="15" spans="1:60">
      <c r="A15" t="s">
        <v>19</v>
      </c>
      <c r="B15" t="s">
        <v>189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6.423</v>
      </c>
      <c r="T15">
        <v>13.012</v>
      </c>
      <c r="U15">
        <v>0.95899999999999996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0.44500000000000001</v>
      </c>
      <c r="AH15">
        <v>0.04</v>
      </c>
      <c r="AI15">
        <v>1.014</v>
      </c>
      <c r="AJ15">
        <v>3.2300000000000004</v>
      </c>
      <c r="AK15">
        <v>618.029</v>
      </c>
      <c r="AL15">
        <v>597.18100000000004</v>
      </c>
      <c r="AM15">
        <v>406.9</v>
      </c>
      <c r="AN15">
        <v>248.678</v>
      </c>
      <c r="AO15">
        <v>81.078000000000003</v>
      </c>
      <c r="AP15">
        <v>0</v>
      </c>
      <c r="AQ15">
        <v>0</v>
      </c>
      <c r="AR15">
        <v>0</v>
      </c>
      <c r="AS15">
        <v>3.4000000000000002E-2</v>
      </c>
      <c r="AT15">
        <v>0.01</v>
      </c>
      <c r="AU15">
        <v>1.0999999999999999E-2</v>
      </c>
      <c r="AV15">
        <v>0.01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76.7</v>
      </c>
      <c r="BD15">
        <v>0</v>
      </c>
      <c r="BE15">
        <v>0</v>
      </c>
      <c r="BF15">
        <v>0</v>
      </c>
      <c r="BG15">
        <v>0</v>
      </c>
      <c r="BH15">
        <v>0</v>
      </c>
    </row>
    <row r="16" spans="1:60">
      <c r="A16" t="s">
        <v>19</v>
      </c>
      <c r="B16" t="s">
        <v>190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3.4860000000000002</v>
      </c>
      <c r="W16">
        <v>1.7</v>
      </c>
      <c r="X16">
        <v>1.7</v>
      </c>
      <c r="Y16">
        <v>1.7</v>
      </c>
      <c r="Z16">
        <v>1.7</v>
      </c>
      <c r="AA16">
        <v>0</v>
      </c>
      <c r="AB16">
        <v>0</v>
      </c>
      <c r="AC16">
        <v>0</v>
      </c>
      <c r="AD16">
        <v>1.6E-2</v>
      </c>
      <c r="AE16">
        <v>1.6E-2</v>
      </c>
      <c r="AF16">
        <v>0</v>
      </c>
      <c r="AG16">
        <v>0.31900000000000001</v>
      </c>
      <c r="AH16">
        <v>0.31900000000000001</v>
      </c>
      <c r="AI16">
        <v>6.58</v>
      </c>
      <c r="AJ16">
        <v>7.4450000000000003</v>
      </c>
      <c r="AK16">
        <v>2978</v>
      </c>
      <c r="AL16">
        <v>991</v>
      </c>
      <c r="AM16">
        <v>3130.6179999999999</v>
      </c>
      <c r="AN16">
        <v>1964.279</v>
      </c>
      <c r="AO16">
        <v>461.45400000000001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</row>
    <row r="17" spans="1:60">
      <c r="A17" t="s">
        <v>19</v>
      </c>
      <c r="B17" t="s">
        <v>191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1260</v>
      </c>
      <c r="AI17">
        <v>1457</v>
      </c>
      <c r="AJ17">
        <v>900</v>
      </c>
      <c r="AK17">
        <v>600</v>
      </c>
      <c r="AL17">
        <v>3200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</row>
    <row r="18" spans="1:60">
      <c r="A18" t="s">
        <v>20</v>
      </c>
      <c r="B18" t="s">
        <v>194</v>
      </c>
      <c r="AF18">
        <v>1082.192</v>
      </c>
      <c r="AG18">
        <v>1820.509</v>
      </c>
      <c r="AH18">
        <v>1538.2259999999999</v>
      </c>
      <c r="AI18">
        <v>2561.4430000000002</v>
      </c>
      <c r="AJ18">
        <v>4052.212</v>
      </c>
      <c r="AK18">
        <v>5152.3959999999997</v>
      </c>
      <c r="AL18">
        <v>5854.6819999999998</v>
      </c>
      <c r="AM18">
        <v>7318.7039999999997</v>
      </c>
      <c r="AN18">
        <v>2295.31</v>
      </c>
      <c r="AO18">
        <v>3213.7269999999999</v>
      </c>
      <c r="AP18">
        <v>3577.2049999999999</v>
      </c>
      <c r="AQ18">
        <v>3727.48</v>
      </c>
      <c r="AR18">
        <v>4359.143</v>
      </c>
      <c r="AS18">
        <v>4382.34</v>
      </c>
      <c r="AT18">
        <v>4561.0609999999997</v>
      </c>
      <c r="AU18">
        <v>4062.3190000000004</v>
      </c>
      <c r="AV18">
        <v>2575.8379999999997</v>
      </c>
      <c r="AW18">
        <v>1263.0639999999999</v>
      </c>
      <c r="AX18">
        <v>507.99100000000004</v>
      </c>
      <c r="AY18">
        <v>371.69200000000001</v>
      </c>
      <c r="AZ18">
        <v>408.43900000000002</v>
      </c>
      <c r="BA18">
        <v>360.13799999999998</v>
      </c>
      <c r="BB18">
        <v>322.40600000000001</v>
      </c>
      <c r="BC18">
        <v>310.30399999999997</v>
      </c>
      <c r="BD18">
        <v>333.34399999999999</v>
      </c>
      <c r="BE18">
        <v>315.88200000000001</v>
      </c>
      <c r="BF18">
        <v>284.149</v>
      </c>
      <c r="BG18">
        <v>292.92699999999996</v>
      </c>
      <c r="BH18" t="s">
        <v>16</v>
      </c>
    </row>
    <row r="19" spans="1:60">
      <c r="A19" t="s">
        <v>20</v>
      </c>
      <c r="B19" t="s">
        <v>188</v>
      </c>
      <c r="AF19">
        <v>446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</row>
    <row r="20" spans="1:60">
      <c r="A20" t="s">
        <v>20</v>
      </c>
      <c r="B20" t="s">
        <v>189</v>
      </c>
      <c r="AF20" t="s">
        <v>16</v>
      </c>
      <c r="AG20">
        <v>214.46600000000001</v>
      </c>
      <c r="AH20">
        <v>431.43299999999999</v>
      </c>
      <c r="AI20">
        <v>705.56200000000001</v>
      </c>
      <c r="AJ20">
        <v>1016.801</v>
      </c>
      <c r="AK20">
        <v>1168.769</v>
      </c>
      <c r="AL20">
        <v>1373.575</v>
      </c>
      <c r="AM20">
        <v>4605.8010000000004</v>
      </c>
      <c r="AN20">
        <v>601.83100000000002</v>
      </c>
      <c r="AO20">
        <v>827.85899999999992</v>
      </c>
      <c r="AP20">
        <v>965.91399999999999</v>
      </c>
      <c r="AQ20">
        <v>987.649</v>
      </c>
      <c r="AR20">
        <v>1131.634</v>
      </c>
      <c r="AS20">
        <v>1236.4079999999999</v>
      </c>
      <c r="AT20">
        <v>1469.5010000000002</v>
      </c>
      <c r="AU20">
        <v>2602.3180000000002</v>
      </c>
      <c r="AV20">
        <v>1416.4069999999999</v>
      </c>
      <c r="AW20">
        <v>731.56299999999999</v>
      </c>
      <c r="AX20">
        <v>125.509</v>
      </c>
      <c r="AY20">
        <v>82.932000000000002</v>
      </c>
      <c r="AZ20">
        <v>47.132000000000005</v>
      </c>
      <c r="BA20">
        <v>37.707000000000001</v>
      </c>
      <c r="BB20">
        <v>12.922000000000001</v>
      </c>
      <c r="BC20">
        <v>13.151999999999999</v>
      </c>
      <c r="BD20">
        <v>25.411999999999999</v>
      </c>
      <c r="BE20">
        <v>11.687999999999999</v>
      </c>
      <c r="BF20">
        <v>12.077999999999999</v>
      </c>
      <c r="BG20">
        <v>26.170999999999999</v>
      </c>
      <c r="BH20" t="s">
        <v>16</v>
      </c>
    </row>
    <row r="21" spans="1:60">
      <c r="A21" t="s">
        <v>20</v>
      </c>
      <c r="B21" t="s">
        <v>190</v>
      </c>
      <c r="C21" t="s">
        <v>169</v>
      </c>
      <c r="D21" t="s">
        <v>169</v>
      </c>
      <c r="E21" t="s">
        <v>169</v>
      </c>
      <c r="F21" t="s">
        <v>169</v>
      </c>
      <c r="G21" t="s">
        <v>169</v>
      </c>
      <c r="H21" t="s">
        <v>169</v>
      </c>
      <c r="I21" t="s">
        <v>169</v>
      </c>
      <c r="J21" t="s">
        <v>169</v>
      </c>
      <c r="K21" t="s">
        <v>169</v>
      </c>
      <c r="L21" t="s">
        <v>169</v>
      </c>
      <c r="M21" t="s">
        <v>169</v>
      </c>
      <c r="N21" t="s">
        <v>169</v>
      </c>
      <c r="O21" t="s">
        <v>169</v>
      </c>
      <c r="P21" t="s">
        <v>169</v>
      </c>
      <c r="Q21" t="s">
        <v>169</v>
      </c>
      <c r="R21" t="s">
        <v>169</v>
      </c>
      <c r="S21" t="s">
        <v>169</v>
      </c>
      <c r="T21" t="s">
        <v>169</v>
      </c>
      <c r="U21" t="s">
        <v>169</v>
      </c>
      <c r="V21" t="s">
        <v>169</v>
      </c>
      <c r="W21" t="s">
        <v>169</v>
      </c>
      <c r="X21" t="s">
        <v>169</v>
      </c>
      <c r="Y21" t="s">
        <v>169</v>
      </c>
      <c r="Z21" t="s">
        <v>169</v>
      </c>
      <c r="AA21" t="s">
        <v>169</v>
      </c>
      <c r="AB21" t="s">
        <v>169</v>
      </c>
      <c r="AC21" t="s">
        <v>169</v>
      </c>
      <c r="AF21">
        <v>636.19200000000001</v>
      </c>
      <c r="AG21">
        <v>739.04300000000001</v>
      </c>
      <c r="AH21">
        <v>1106.7929999999999</v>
      </c>
      <c r="AI21">
        <v>1855.8810000000001</v>
      </c>
      <c r="AJ21">
        <v>3035.4110000000001</v>
      </c>
      <c r="AK21">
        <v>3983.627</v>
      </c>
      <c r="AL21">
        <v>4481.107</v>
      </c>
      <c r="AM21">
        <v>2712.9029999999998</v>
      </c>
      <c r="AN21">
        <v>1693.479</v>
      </c>
      <c r="AO21">
        <v>2385.8679999999999</v>
      </c>
      <c r="AP21">
        <v>2611.2910000000002</v>
      </c>
      <c r="AQ21">
        <v>2739.8310000000001</v>
      </c>
      <c r="AR21">
        <v>3227.509</v>
      </c>
      <c r="AS21">
        <v>3145.9319999999998</v>
      </c>
      <c r="AT21">
        <v>3091.56</v>
      </c>
      <c r="AU21">
        <v>1460.001</v>
      </c>
      <c r="AV21">
        <v>1159.431</v>
      </c>
      <c r="AW21">
        <v>531.50099999999998</v>
      </c>
      <c r="AX21">
        <v>382.48200000000003</v>
      </c>
      <c r="AY21">
        <v>288.76</v>
      </c>
      <c r="AZ21">
        <v>361.30700000000002</v>
      </c>
      <c r="BA21">
        <v>322.43099999999998</v>
      </c>
      <c r="BB21">
        <v>309.48399999999998</v>
      </c>
      <c r="BC21">
        <v>297.15199999999999</v>
      </c>
      <c r="BD21">
        <v>307.93200000000002</v>
      </c>
      <c r="BE21">
        <v>304.19400000000002</v>
      </c>
      <c r="BF21">
        <v>272.07100000000003</v>
      </c>
      <c r="BG21">
        <v>266.75599999999997</v>
      </c>
      <c r="BH21" t="s">
        <v>16</v>
      </c>
    </row>
    <row r="22" spans="1:60">
      <c r="A22" t="s">
        <v>20</v>
      </c>
      <c r="B22" t="s">
        <v>192</v>
      </c>
      <c r="AF22">
        <v>0</v>
      </c>
      <c r="AG22">
        <v>867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</row>
    <row r="23" spans="1:60">
      <c r="A23" t="s">
        <v>23</v>
      </c>
      <c r="B23" t="s">
        <v>194</v>
      </c>
      <c r="X23">
        <v>0</v>
      </c>
      <c r="Y23">
        <v>0</v>
      </c>
      <c r="Z23">
        <v>0</v>
      </c>
      <c r="AA23">
        <v>0</v>
      </c>
      <c r="AB23">
        <v>24</v>
      </c>
      <c r="AC23">
        <v>32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161</v>
      </c>
      <c r="AN23">
        <v>175</v>
      </c>
      <c r="AO23">
        <v>391</v>
      </c>
      <c r="AP23">
        <v>702.11400000000003</v>
      </c>
      <c r="AQ23">
        <v>739.90140999999994</v>
      </c>
      <c r="AR23">
        <v>598</v>
      </c>
      <c r="AS23">
        <v>649</v>
      </c>
      <c r="AT23">
        <v>794</v>
      </c>
      <c r="AU23">
        <v>838</v>
      </c>
      <c r="AV23">
        <v>764</v>
      </c>
      <c r="AW23">
        <v>762</v>
      </c>
      <c r="AX23">
        <v>612</v>
      </c>
      <c r="AY23">
        <v>631</v>
      </c>
      <c r="AZ23">
        <v>707</v>
      </c>
      <c r="BA23">
        <v>684</v>
      </c>
      <c r="BB23">
        <v>515</v>
      </c>
      <c r="BC23">
        <v>0.4</v>
      </c>
      <c r="BD23">
        <v>2.9</v>
      </c>
      <c r="BE23">
        <v>18.600000000000001</v>
      </c>
      <c r="BF23">
        <v>20</v>
      </c>
      <c r="BG23">
        <v>64</v>
      </c>
      <c r="BH23" t="s">
        <v>16</v>
      </c>
    </row>
    <row r="24" spans="1:60">
      <c r="A24" t="s">
        <v>23</v>
      </c>
      <c r="B24" t="s">
        <v>188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110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</row>
    <row r="25" spans="1:60">
      <c r="A25" t="s">
        <v>23</v>
      </c>
      <c r="B25" t="s">
        <v>189</v>
      </c>
      <c r="X25">
        <v>0</v>
      </c>
      <c r="Y25">
        <v>0</v>
      </c>
      <c r="Z25">
        <v>0</v>
      </c>
      <c r="AA25">
        <v>0</v>
      </c>
      <c r="AB25">
        <v>24</v>
      </c>
      <c r="AC25">
        <v>32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290</v>
      </c>
      <c r="AQ25">
        <v>301</v>
      </c>
      <c r="AR25">
        <v>318</v>
      </c>
      <c r="AS25">
        <v>346</v>
      </c>
      <c r="AT25">
        <v>348</v>
      </c>
      <c r="AU25">
        <v>357</v>
      </c>
      <c r="AV25">
        <v>323</v>
      </c>
      <c r="AW25">
        <v>332</v>
      </c>
      <c r="AX25">
        <v>270</v>
      </c>
      <c r="AY25">
        <v>297</v>
      </c>
      <c r="AZ25">
        <v>316</v>
      </c>
      <c r="BA25">
        <v>287</v>
      </c>
      <c r="BB25">
        <v>278</v>
      </c>
      <c r="BC25">
        <v>0.4</v>
      </c>
      <c r="BD25">
        <v>2.9</v>
      </c>
      <c r="BE25">
        <v>18.600000000000001</v>
      </c>
      <c r="BF25">
        <v>20</v>
      </c>
      <c r="BG25">
        <v>64</v>
      </c>
      <c r="BH25">
        <v>154</v>
      </c>
    </row>
    <row r="26" spans="1:60">
      <c r="A26" t="s">
        <v>23</v>
      </c>
      <c r="B26" t="s">
        <v>191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161</v>
      </c>
      <c r="AN26">
        <v>175</v>
      </c>
      <c r="AO26">
        <v>391</v>
      </c>
      <c r="AP26">
        <v>412.11400000000003</v>
      </c>
      <c r="AQ26">
        <v>438.90141</v>
      </c>
      <c r="AR26">
        <v>280</v>
      </c>
      <c r="AS26">
        <v>303</v>
      </c>
      <c r="AT26">
        <v>446</v>
      </c>
      <c r="AU26">
        <v>481</v>
      </c>
      <c r="AV26">
        <v>356</v>
      </c>
      <c r="AW26">
        <v>325</v>
      </c>
      <c r="AX26">
        <v>295</v>
      </c>
      <c r="AY26">
        <v>291</v>
      </c>
      <c r="AZ26">
        <v>358</v>
      </c>
      <c r="BA26">
        <v>244</v>
      </c>
      <c r="BB26">
        <v>193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</row>
    <row r="27" spans="1:60">
      <c r="A27" t="s">
        <v>23</v>
      </c>
      <c r="B27" t="s">
        <v>193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85</v>
      </c>
      <c r="AW27">
        <v>105</v>
      </c>
      <c r="AX27">
        <v>47</v>
      </c>
      <c r="AY27">
        <v>43</v>
      </c>
      <c r="AZ27">
        <v>33</v>
      </c>
      <c r="BA27">
        <v>43</v>
      </c>
      <c r="BB27">
        <v>44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</row>
    <row r="28" spans="1:60">
      <c r="A28" t="s">
        <v>26</v>
      </c>
      <c r="B28" t="s">
        <v>194</v>
      </c>
      <c r="C28">
        <v>100</v>
      </c>
      <c r="D28">
        <v>462</v>
      </c>
      <c r="E28">
        <v>362</v>
      </c>
      <c r="F28">
        <v>15</v>
      </c>
      <c r="G28">
        <v>0</v>
      </c>
      <c r="H28">
        <v>472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970</v>
      </c>
      <c r="T28">
        <v>0</v>
      </c>
      <c r="U28">
        <v>0</v>
      </c>
      <c r="V28">
        <v>0</v>
      </c>
      <c r="W28">
        <v>0</v>
      </c>
      <c r="X28">
        <v>0</v>
      </c>
      <c r="Y28">
        <v>3870</v>
      </c>
      <c r="Z28">
        <v>3507.1</v>
      </c>
      <c r="AA28">
        <v>4469.5229999999992</v>
      </c>
      <c r="AB28">
        <v>11649.7</v>
      </c>
      <c r="AC28">
        <v>4655.5230000000001</v>
      </c>
      <c r="AD28">
        <v>31736.400000000001</v>
      </c>
      <c r="AE28">
        <v>23529.3</v>
      </c>
      <c r="AF28">
        <v>35530.300000000003</v>
      </c>
      <c r="AG28">
        <v>31834.9</v>
      </c>
      <c r="AH28">
        <v>34415.300000000003</v>
      </c>
      <c r="AI28">
        <v>32232.3</v>
      </c>
      <c r="AJ28">
        <v>28476</v>
      </c>
      <c r="AK28">
        <v>10.551</v>
      </c>
      <c r="AL28">
        <v>69.224999999999994</v>
      </c>
      <c r="AM28">
        <v>0.17299999999999999</v>
      </c>
      <c r="AN28">
        <v>0</v>
      </c>
      <c r="AO28">
        <v>0</v>
      </c>
      <c r="AP28">
        <v>0</v>
      </c>
      <c r="AQ28">
        <v>10.316000000000001</v>
      </c>
      <c r="AR28">
        <v>41000</v>
      </c>
      <c r="AS28">
        <v>103289</v>
      </c>
      <c r="AT28">
        <v>116644</v>
      </c>
      <c r="AU28">
        <v>115873</v>
      </c>
      <c r="AV28">
        <v>109529.7</v>
      </c>
      <c r="AW28">
        <v>34249</v>
      </c>
      <c r="AX28">
        <v>35984</v>
      </c>
      <c r="AY28">
        <v>36220</v>
      </c>
      <c r="AZ28">
        <v>36732</v>
      </c>
      <c r="BA28">
        <v>18068</v>
      </c>
      <c r="BB28">
        <v>17696</v>
      </c>
      <c r="BC28">
        <v>17750</v>
      </c>
      <c r="BD28">
        <v>17839</v>
      </c>
      <c r="BE28">
        <v>55844</v>
      </c>
      <c r="BF28">
        <v>44521</v>
      </c>
      <c r="BG28">
        <v>47286</v>
      </c>
      <c r="BH28">
        <v>106</v>
      </c>
    </row>
    <row r="29" spans="1:60">
      <c r="A29" t="s">
        <v>26</v>
      </c>
      <c r="B29" t="s">
        <v>186</v>
      </c>
      <c r="C29">
        <v>100</v>
      </c>
      <c r="D29">
        <v>28</v>
      </c>
      <c r="E29">
        <v>0</v>
      </c>
      <c r="F29">
        <v>0</v>
      </c>
      <c r="G29">
        <v>0</v>
      </c>
      <c r="H29">
        <v>170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2980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</row>
    <row r="30" spans="1:60">
      <c r="A30" t="s">
        <v>26</v>
      </c>
      <c r="B30" t="s">
        <v>187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774</v>
      </c>
      <c r="AT30">
        <v>797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</row>
    <row r="31" spans="1:60">
      <c r="A31" t="s">
        <v>26</v>
      </c>
      <c r="B31" t="s">
        <v>188</v>
      </c>
      <c r="C31">
        <v>0</v>
      </c>
      <c r="D31">
        <v>284</v>
      </c>
      <c r="E31">
        <v>270</v>
      </c>
      <c r="F31">
        <v>0</v>
      </c>
      <c r="G31">
        <v>0</v>
      </c>
      <c r="H31">
        <v>274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1726</v>
      </c>
      <c r="AC31">
        <v>0</v>
      </c>
      <c r="AD31">
        <v>2156</v>
      </c>
      <c r="AE31">
        <v>0</v>
      </c>
      <c r="AF31">
        <v>2402</v>
      </c>
      <c r="AG31">
        <v>0</v>
      </c>
      <c r="AH31">
        <v>1732</v>
      </c>
      <c r="AI31">
        <v>2700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1796</v>
      </c>
      <c r="AT31">
        <v>1811</v>
      </c>
      <c r="AU31">
        <v>1635</v>
      </c>
      <c r="AV31">
        <v>1175</v>
      </c>
      <c r="AW31">
        <v>2807</v>
      </c>
      <c r="AX31">
        <v>3073</v>
      </c>
      <c r="AY31">
        <v>3133</v>
      </c>
      <c r="AZ31">
        <v>3156</v>
      </c>
      <c r="BA31">
        <v>3165</v>
      </c>
      <c r="BB31">
        <v>3150</v>
      </c>
      <c r="BC31">
        <v>3113</v>
      </c>
      <c r="BD31">
        <v>3074</v>
      </c>
      <c r="BE31">
        <v>9690</v>
      </c>
      <c r="BF31">
        <v>0</v>
      </c>
      <c r="BG31">
        <v>0</v>
      </c>
      <c r="BH31">
        <v>0</v>
      </c>
    </row>
    <row r="32" spans="1:60">
      <c r="A32" t="s">
        <v>26</v>
      </c>
      <c r="B32" t="s">
        <v>189</v>
      </c>
      <c r="C32">
        <v>0</v>
      </c>
      <c r="D32">
        <v>0</v>
      </c>
      <c r="E32">
        <v>92</v>
      </c>
      <c r="F32">
        <v>15</v>
      </c>
      <c r="G32">
        <v>0</v>
      </c>
      <c r="H32">
        <v>28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157.1</v>
      </c>
      <c r="AA32">
        <v>326.89999999999998</v>
      </c>
      <c r="AB32">
        <v>23.700000000000003</v>
      </c>
      <c r="AC32">
        <v>914</v>
      </c>
      <c r="AD32">
        <v>65.400000000000006</v>
      </c>
      <c r="AE32">
        <v>453.29999999999995</v>
      </c>
      <c r="AF32">
        <v>486.29999999999995</v>
      </c>
      <c r="AG32">
        <v>356.9</v>
      </c>
      <c r="AH32">
        <v>589.29999999999995</v>
      </c>
      <c r="AI32">
        <v>1056.3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648</v>
      </c>
      <c r="AT32">
        <v>1540</v>
      </c>
      <c r="AU32">
        <v>2910</v>
      </c>
      <c r="AV32">
        <v>3488.7</v>
      </c>
      <c r="AW32">
        <v>3127</v>
      </c>
      <c r="AX32">
        <v>2288</v>
      </c>
      <c r="AY32">
        <v>2463</v>
      </c>
      <c r="AZ32">
        <v>2411</v>
      </c>
      <c r="BA32">
        <v>2521</v>
      </c>
      <c r="BB32">
        <v>2369</v>
      </c>
      <c r="BC32">
        <v>2266</v>
      </c>
      <c r="BD32">
        <v>2182</v>
      </c>
      <c r="BE32">
        <v>0</v>
      </c>
      <c r="BF32">
        <v>0</v>
      </c>
      <c r="BG32">
        <v>0</v>
      </c>
      <c r="BH32">
        <v>0</v>
      </c>
    </row>
    <row r="33" spans="1:60">
      <c r="A33" t="s">
        <v>26</v>
      </c>
      <c r="B33" t="s">
        <v>190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 t="s">
        <v>16</v>
      </c>
      <c r="AA33">
        <v>1375.9563333333331</v>
      </c>
      <c r="AB33" t="s">
        <v>16</v>
      </c>
      <c r="AC33">
        <v>1141.5230000000001</v>
      </c>
      <c r="AD33" t="s">
        <v>16</v>
      </c>
      <c r="AE33" t="s">
        <v>16</v>
      </c>
      <c r="AF33" t="s">
        <v>16</v>
      </c>
      <c r="AG33" t="s">
        <v>16</v>
      </c>
      <c r="AH33" t="s">
        <v>16</v>
      </c>
      <c r="AI33" t="s">
        <v>16</v>
      </c>
      <c r="AJ33" t="s">
        <v>16</v>
      </c>
      <c r="AK33">
        <v>10.551</v>
      </c>
      <c r="AL33">
        <v>69.224999999999994</v>
      </c>
      <c r="AM33">
        <v>0.17299999999999999</v>
      </c>
      <c r="AN33">
        <v>0</v>
      </c>
      <c r="AO33">
        <v>0</v>
      </c>
      <c r="AP33">
        <v>0</v>
      </c>
      <c r="AQ33">
        <v>10.316000000000001</v>
      </c>
      <c r="AR33">
        <v>0</v>
      </c>
      <c r="AS33">
        <v>258</v>
      </c>
      <c r="AT33">
        <v>494</v>
      </c>
      <c r="AU33">
        <v>409</v>
      </c>
      <c r="AV33">
        <v>260</v>
      </c>
      <c r="AW33">
        <v>373</v>
      </c>
      <c r="AX33">
        <v>345</v>
      </c>
      <c r="AY33">
        <v>301</v>
      </c>
      <c r="AZ33">
        <v>260</v>
      </c>
      <c r="BA33">
        <v>169</v>
      </c>
      <c r="BB33">
        <v>187</v>
      </c>
      <c r="BC33">
        <v>82</v>
      </c>
      <c r="BD33">
        <v>13</v>
      </c>
      <c r="BE33">
        <v>11</v>
      </c>
      <c r="BF33">
        <v>10</v>
      </c>
      <c r="BG33">
        <v>11</v>
      </c>
      <c r="BH33">
        <v>11</v>
      </c>
    </row>
    <row r="34" spans="1:60">
      <c r="A34" t="s">
        <v>26</v>
      </c>
      <c r="B34" t="s">
        <v>191</v>
      </c>
      <c r="C34">
        <v>0</v>
      </c>
      <c r="D34">
        <v>150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970</v>
      </c>
      <c r="T34">
        <v>0</v>
      </c>
      <c r="U34">
        <v>0</v>
      </c>
      <c r="V34">
        <v>0</v>
      </c>
      <c r="W34">
        <v>0</v>
      </c>
      <c r="X34">
        <v>0</v>
      </c>
      <c r="Y34">
        <v>3610</v>
      </c>
      <c r="Z34">
        <v>3350</v>
      </c>
      <c r="AA34">
        <v>2766.6666666666665</v>
      </c>
      <c r="AB34">
        <v>9900</v>
      </c>
      <c r="AC34">
        <v>2600</v>
      </c>
      <c r="AD34">
        <v>29515</v>
      </c>
      <c r="AE34">
        <v>23076</v>
      </c>
      <c r="AF34">
        <v>28342</v>
      </c>
      <c r="AG34">
        <v>30218</v>
      </c>
      <c r="AH34">
        <v>32094</v>
      </c>
      <c r="AI34">
        <v>28476</v>
      </c>
      <c r="AJ34">
        <v>28476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1233</v>
      </c>
      <c r="AT34">
        <v>1286</v>
      </c>
      <c r="AU34">
        <v>1055</v>
      </c>
      <c r="AV34">
        <v>825</v>
      </c>
      <c r="AW34">
        <v>1404</v>
      </c>
      <c r="AX34">
        <v>1046</v>
      </c>
      <c r="AY34">
        <v>1005</v>
      </c>
      <c r="AZ34">
        <v>894</v>
      </c>
      <c r="BA34">
        <v>851</v>
      </c>
      <c r="BB34">
        <v>701</v>
      </c>
      <c r="BC34">
        <v>708</v>
      </c>
      <c r="BD34">
        <v>727</v>
      </c>
      <c r="BE34">
        <v>98</v>
      </c>
      <c r="BF34">
        <v>94</v>
      </c>
      <c r="BG34">
        <v>92</v>
      </c>
      <c r="BH34">
        <v>92</v>
      </c>
    </row>
    <row r="35" spans="1:60">
      <c r="A35" t="s">
        <v>26</v>
      </c>
      <c r="B35" t="s">
        <v>193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1200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41000</v>
      </c>
      <c r="AS35">
        <v>95000</v>
      </c>
      <c r="AT35">
        <v>97281</v>
      </c>
      <c r="AU35">
        <v>99405</v>
      </c>
      <c r="AV35">
        <v>102600</v>
      </c>
      <c r="AW35">
        <v>26076</v>
      </c>
      <c r="AX35">
        <v>28857</v>
      </c>
      <c r="AY35">
        <v>28984</v>
      </c>
      <c r="AZ35">
        <v>29808</v>
      </c>
      <c r="BA35">
        <v>11218</v>
      </c>
      <c r="BB35">
        <v>11177</v>
      </c>
      <c r="BC35">
        <v>11482</v>
      </c>
      <c r="BD35">
        <v>11838</v>
      </c>
      <c r="BE35">
        <v>46041</v>
      </c>
      <c r="BF35">
        <v>44414</v>
      </c>
      <c r="BG35">
        <v>47180</v>
      </c>
      <c r="BH35">
        <v>0</v>
      </c>
    </row>
    <row r="36" spans="1:60">
      <c r="A36" t="s">
        <v>26</v>
      </c>
      <c r="B36" t="s">
        <v>192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260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3100</v>
      </c>
      <c r="AG36">
        <v>1260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3580</v>
      </c>
      <c r="AT36">
        <v>10455</v>
      </c>
      <c r="AU36">
        <v>10459</v>
      </c>
      <c r="AV36">
        <v>1181</v>
      </c>
      <c r="AW36">
        <v>462</v>
      </c>
      <c r="AX36">
        <v>375</v>
      </c>
      <c r="AY36">
        <v>334</v>
      </c>
      <c r="AZ36">
        <v>203</v>
      </c>
      <c r="BA36">
        <v>144</v>
      </c>
      <c r="BB36">
        <v>112</v>
      </c>
      <c r="BC36">
        <v>99</v>
      </c>
      <c r="BD36">
        <v>5</v>
      </c>
      <c r="BE36">
        <v>4</v>
      </c>
      <c r="BF36">
        <v>3</v>
      </c>
      <c r="BG36">
        <v>3</v>
      </c>
      <c r="BH36">
        <v>3</v>
      </c>
    </row>
    <row r="37" spans="1:60">
      <c r="A37" t="s">
        <v>27</v>
      </c>
      <c r="B37" t="s">
        <v>194</v>
      </c>
      <c r="AH37">
        <v>0</v>
      </c>
      <c r="AI37">
        <v>0</v>
      </c>
      <c r="AJ37">
        <v>30.8</v>
      </c>
      <c r="AK37">
        <v>32.228999999999999</v>
      </c>
      <c r="AL37">
        <v>76.576999999999998</v>
      </c>
      <c r="AM37">
        <v>64.034000000000006</v>
      </c>
      <c r="AN37">
        <v>126.88500000000001</v>
      </c>
      <c r="AO37">
        <v>31.314</v>
      </c>
      <c r="AP37">
        <v>0</v>
      </c>
      <c r="AQ37">
        <v>24.914999999999999</v>
      </c>
      <c r="AR37">
        <v>17.547999999999998</v>
      </c>
      <c r="AS37">
        <v>14.141999999999999</v>
      </c>
      <c r="AT37">
        <v>46.06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</row>
    <row r="38" spans="1:60">
      <c r="A38" t="s">
        <v>27</v>
      </c>
      <c r="B38" t="s">
        <v>189</v>
      </c>
      <c r="AH38">
        <v>0</v>
      </c>
      <c r="AI38">
        <v>0</v>
      </c>
      <c r="AJ38">
        <v>0</v>
      </c>
      <c r="AK38">
        <v>32.228999999999999</v>
      </c>
      <c r="AL38">
        <v>76.576999999999998</v>
      </c>
      <c r="AM38">
        <v>64.034000000000006</v>
      </c>
      <c r="AN38">
        <v>126.88500000000001</v>
      </c>
      <c r="AO38">
        <v>31.314</v>
      </c>
      <c r="AP38">
        <v>0</v>
      </c>
      <c r="AQ38">
        <v>24.914999999999999</v>
      </c>
      <c r="AR38">
        <v>17.547999999999998</v>
      </c>
      <c r="AS38">
        <v>14.141999999999999</v>
      </c>
      <c r="AT38">
        <v>46.06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</row>
    <row r="39" spans="1:60">
      <c r="A39" t="s">
        <v>27</v>
      </c>
      <c r="B39" t="s">
        <v>190</v>
      </c>
      <c r="AH39">
        <v>0</v>
      </c>
      <c r="AI39">
        <v>0</v>
      </c>
      <c r="AJ39">
        <v>30.8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</row>
    <row r="40" spans="1:60">
      <c r="A40" t="s">
        <v>28</v>
      </c>
      <c r="B40" t="s">
        <v>194</v>
      </c>
      <c r="AH40">
        <v>0</v>
      </c>
      <c r="AI40">
        <v>0</v>
      </c>
      <c r="AJ40">
        <v>0</v>
      </c>
      <c r="AK40">
        <v>23.899000000000001</v>
      </c>
      <c r="AL40">
        <v>41.531999999999996</v>
      </c>
      <c r="AM40">
        <v>37.981000000000002</v>
      </c>
      <c r="AN40">
        <v>37.981000000000002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74.816999999999993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</row>
    <row r="41" spans="1:60">
      <c r="A41" t="s">
        <v>28</v>
      </c>
      <c r="B41" t="s">
        <v>189</v>
      </c>
      <c r="AH41">
        <v>0</v>
      </c>
      <c r="AI41">
        <v>0</v>
      </c>
      <c r="AJ41">
        <v>0</v>
      </c>
      <c r="AK41">
        <v>23.899000000000001</v>
      </c>
      <c r="AL41">
        <v>41.531999999999996</v>
      </c>
      <c r="AM41">
        <v>37.981000000000002</v>
      </c>
      <c r="AN41">
        <v>37.981000000000002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74.816999999999993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</row>
    <row r="42" spans="1:60">
      <c r="A42" t="s">
        <v>29</v>
      </c>
      <c r="B42" t="s">
        <v>194</v>
      </c>
      <c r="N42">
        <v>0</v>
      </c>
      <c r="O42">
        <v>0</v>
      </c>
      <c r="P42">
        <v>0.53</v>
      </c>
      <c r="Q42">
        <v>1.0329999999999999</v>
      </c>
      <c r="R42">
        <v>2.0270000000000001</v>
      </c>
      <c r="S42">
        <v>3.2249999999999996</v>
      </c>
      <c r="T42">
        <v>4.0460000000000003</v>
      </c>
      <c r="U42">
        <v>5.4590000000000005</v>
      </c>
      <c r="V42">
        <v>1.2749999999999999</v>
      </c>
      <c r="W42">
        <v>0.24299999999999999</v>
      </c>
      <c r="X42">
        <v>0.25800000000000001</v>
      </c>
      <c r="Y42">
        <v>0.27</v>
      </c>
      <c r="Z42">
        <v>0.28899999999999998</v>
      </c>
      <c r="AA42">
        <v>0.26700000000000002</v>
      </c>
      <c r="AB42">
        <v>1.1989999999999998</v>
      </c>
      <c r="AC42">
        <v>2.5669999999999997</v>
      </c>
      <c r="AD42">
        <v>8.1890000000000001</v>
      </c>
      <c r="AE42">
        <v>8.897000000000002</v>
      </c>
      <c r="AF42">
        <v>10.410000000000002</v>
      </c>
      <c r="AG42">
        <v>12.52</v>
      </c>
      <c r="AH42">
        <v>309.21999999999997</v>
      </c>
      <c r="AI42">
        <v>14.076000000000001</v>
      </c>
      <c r="AJ42">
        <v>17.5</v>
      </c>
      <c r="AK42">
        <v>27.657</v>
      </c>
      <c r="AL42">
        <v>28.227</v>
      </c>
      <c r="AM42">
        <v>3.3940000000000001</v>
      </c>
      <c r="AN42">
        <v>3.214</v>
      </c>
      <c r="AO42">
        <v>3.532</v>
      </c>
      <c r="AP42">
        <v>4.4009999999999998</v>
      </c>
      <c r="AQ42">
        <v>4.4009999999999998</v>
      </c>
      <c r="AR42">
        <v>78.253</v>
      </c>
      <c r="AS42">
        <v>102.08000000000001</v>
      </c>
      <c r="AT42">
        <v>117.80499999999999</v>
      </c>
      <c r="AU42">
        <v>161.54300000000001</v>
      </c>
      <c r="AV42">
        <v>17.245000000000001</v>
      </c>
      <c r="AW42">
        <v>86.393000000000001</v>
      </c>
      <c r="AX42">
        <v>211.43099999999998</v>
      </c>
      <c r="AY42">
        <v>536.70500000000004</v>
      </c>
      <c r="AZ42">
        <v>8.1950000000000003</v>
      </c>
      <c r="BA42">
        <v>25.757000000000001</v>
      </c>
      <c r="BB42">
        <v>24.729000000000003</v>
      </c>
      <c r="BC42">
        <v>24.965</v>
      </c>
      <c r="BD42">
        <v>25.41</v>
      </c>
      <c r="BE42">
        <v>25.308</v>
      </c>
      <c r="BF42">
        <v>15.513999999999999</v>
      </c>
      <c r="BG42">
        <v>14.547000000000001</v>
      </c>
      <c r="BH42" t="s">
        <v>16</v>
      </c>
    </row>
    <row r="43" spans="1:60">
      <c r="A43" t="s">
        <v>29</v>
      </c>
      <c r="B43" t="s">
        <v>189</v>
      </c>
      <c r="N43">
        <v>0</v>
      </c>
      <c r="O43">
        <v>0</v>
      </c>
      <c r="P43">
        <v>0.53</v>
      </c>
      <c r="Q43">
        <v>1.0329999999999999</v>
      </c>
      <c r="R43">
        <v>2.0230000000000001</v>
      </c>
      <c r="S43">
        <v>3.2109999999999999</v>
      </c>
      <c r="T43">
        <v>4.0460000000000003</v>
      </c>
      <c r="U43">
        <v>5.2950000000000008</v>
      </c>
      <c r="V43">
        <v>1.2749999999999999</v>
      </c>
      <c r="W43">
        <v>0.24299999999999999</v>
      </c>
      <c r="X43">
        <v>0.25800000000000001</v>
      </c>
      <c r="Y43">
        <v>0.27</v>
      </c>
      <c r="Z43">
        <v>0.28899999999999998</v>
      </c>
      <c r="AA43">
        <v>0.26700000000000002</v>
      </c>
      <c r="AB43">
        <v>1.1989999999999998</v>
      </c>
      <c r="AC43">
        <v>2.5669999999999997</v>
      </c>
      <c r="AD43">
        <v>8.1359999999999992</v>
      </c>
      <c r="AE43">
        <v>8.8210000000000015</v>
      </c>
      <c r="AF43">
        <v>10.405000000000001</v>
      </c>
      <c r="AG43">
        <v>12.036</v>
      </c>
      <c r="AH43">
        <v>307.46899999999999</v>
      </c>
      <c r="AI43">
        <v>13.775</v>
      </c>
      <c r="AJ43">
        <v>17.488</v>
      </c>
      <c r="AK43">
        <v>23.722000000000001</v>
      </c>
      <c r="AL43">
        <v>28.222999999999999</v>
      </c>
      <c r="AM43">
        <v>3.3940000000000001</v>
      </c>
      <c r="AN43">
        <v>3.214</v>
      </c>
      <c r="AO43">
        <v>3.532</v>
      </c>
      <c r="AP43">
        <v>4.4009999999999998</v>
      </c>
      <c r="AQ43">
        <v>4.4009999999999998</v>
      </c>
      <c r="AR43">
        <v>78.253</v>
      </c>
      <c r="AS43">
        <v>102.08000000000001</v>
      </c>
      <c r="AT43">
        <v>117.80499999999999</v>
      </c>
      <c r="AU43">
        <v>161.54300000000001</v>
      </c>
      <c r="AV43">
        <v>17.245000000000001</v>
      </c>
      <c r="AW43">
        <v>86.393000000000001</v>
      </c>
      <c r="AX43">
        <v>163.22</v>
      </c>
      <c r="AY43">
        <v>536.70500000000004</v>
      </c>
      <c r="AZ43">
        <v>8.1950000000000003</v>
      </c>
      <c r="BA43">
        <v>25.757000000000001</v>
      </c>
      <c r="BB43">
        <v>24.729000000000003</v>
      </c>
      <c r="BC43">
        <v>24.965</v>
      </c>
      <c r="BD43">
        <v>25.41</v>
      </c>
      <c r="BE43">
        <v>25.308</v>
      </c>
      <c r="BF43">
        <v>15.513999999999999</v>
      </c>
      <c r="BG43">
        <v>14.547000000000001</v>
      </c>
      <c r="BH43" t="s">
        <v>16</v>
      </c>
    </row>
    <row r="44" spans="1:60">
      <c r="A44" t="s">
        <v>29</v>
      </c>
      <c r="B44" t="s">
        <v>190</v>
      </c>
      <c r="N44">
        <v>0</v>
      </c>
      <c r="O44">
        <v>0</v>
      </c>
      <c r="P44">
        <v>0</v>
      </c>
      <c r="Q44">
        <v>0</v>
      </c>
      <c r="R44">
        <v>4.0000000000000001E-3</v>
      </c>
      <c r="S44">
        <v>1.3999999999999999E-2</v>
      </c>
      <c r="T44">
        <v>0</v>
      </c>
      <c r="U44">
        <v>0.16400000000000001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5.2999999999999999E-2</v>
      </c>
      <c r="AE44">
        <v>7.5999999999999998E-2</v>
      </c>
      <c r="AF44">
        <v>5.0000000000000001E-3</v>
      </c>
      <c r="AG44">
        <v>0.48399999999999999</v>
      </c>
      <c r="AH44">
        <v>1.7509999999999999</v>
      </c>
      <c r="AI44">
        <v>0.30100000000000005</v>
      </c>
      <c r="AJ44">
        <v>1.2E-2</v>
      </c>
      <c r="AK44">
        <v>3.9350000000000001</v>
      </c>
      <c r="AL44">
        <v>4.0000000000000001E-3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48.210999999999999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</row>
    <row r="45" spans="1:60">
      <c r="A45" t="s">
        <v>30</v>
      </c>
      <c r="B45" t="s">
        <v>194</v>
      </c>
      <c r="AH45">
        <v>0</v>
      </c>
      <c r="AI45">
        <v>0</v>
      </c>
      <c r="AJ45">
        <v>6.9329999999999998</v>
      </c>
      <c r="AK45">
        <v>149.75800000000001</v>
      </c>
      <c r="AL45">
        <v>158.50299999999999</v>
      </c>
      <c r="AM45">
        <v>588.88400000000001</v>
      </c>
      <c r="AN45">
        <v>4.1359999999999992</v>
      </c>
      <c r="AO45">
        <v>15.751000000000001</v>
      </c>
      <c r="AP45">
        <v>32.846000000000004</v>
      </c>
      <c r="AQ45">
        <v>91.649000000000001</v>
      </c>
      <c r="AR45">
        <v>42.210999999999999</v>
      </c>
      <c r="AS45">
        <v>4.5570000000000004</v>
      </c>
      <c r="AT45">
        <v>20.93</v>
      </c>
      <c r="AU45">
        <v>0.51100000000000001</v>
      </c>
      <c r="AV45">
        <v>37.637</v>
      </c>
      <c r="AW45">
        <v>26.318000000000001</v>
      </c>
      <c r="AX45">
        <v>11.896000000000001</v>
      </c>
      <c r="AY45">
        <v>5.4770000000000003</v>
      </c>
      <c r="AZ45">
        <v>37.103000000000002</v>
      </c>
      <c r="BA45">
        <v>10.641999999999999</v>
      </c>
      <c r="BB45">
        <v>16.100000000000001</v>
      </c>
      <c r="BC45">
        <v>12.227</v>
      </c>
      <c r="BD45">
        <v>12.462</v>
      </c>
      <c r="BE45">
        <v>15.215999999999999</v>
      </c>
      <c r="BF45">
        <v>14.519</v>
      </c>
      <c r="BG45">
        <v>11.621</v>
      </c>
      <c r="BH45" t="s">
        <v>16</v>
      </c>
    </row>
    <row r="46" spans="1:60">
      <c r="A46" t="s">
        <v>30</v>
      </c>
      <c r="B46" t="s">
        <v>189</v>
      </c>
      <c r="AH46">
        <v>0</v>
      </c>
      <c r="AI46">
        <v>0</v>
      </c>
      <c r="AJ46">
        <v>0.23400000000000001</v>
      </c>
      <c r="AK46">
        <v>0</v>
      </c>
      <c r="AL46">
        <v>0</v>
      </c>
      <c r="AM46">
        <v>570.13599999999997</v>
      </c>
      <c r="AN46">
        <v>2.0339999999999998</v>
      </c>
      <c r="AO46">
        <v>9.6780000000000008</v>
      </c>
      <c r="AP46">
        <v>17.882000000000001</v>
      </c>
      <c r="AQ46">
        <v>89.241</v>
      </c>
      <c r="AR46">
        <v>38.26</v>
      </c>
      <c r="AS46">
        <v>2.6520000000000001</v>
      </c>
      <c r="AT46">
        <v>20.398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15.342000000000001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</row>
    <row r="47" spans="1:60">
      <c r="A47" t="s">
        <v>30</v>
      </c>
      <c r="B47" t="s">
        <v>190</v>
      </c>
      <c r="C47" t="s">
        <v>169</v>
      </c>
      <c r="D47" t="s">
        <v>169</v>
      </c>
      <c r="E47" t="s">
        <v>169</v>
      </c>
      <c r="F47" t="s">
        <v>169</v>
      </c>
      <c r="G47" t="s">
        <v>169</v>
      </c>
      <c r="H47" t="s">
        <v>169</v>
      </c>
      <c r="I47" t="s">
        <v>169</v>
      </c>
      <c r="J47" t="s">
        <v>169</v>
      </c>
      <c r="K47" t="s">
        <v>169</v>
      </c>
      <c r="L47" t="s">
        <v>169</v>
      </c>
      <c r="M47" t="s">
        <v>169</v>
      </c>
      <c r="N47" t="s">
        <v>169</v>
      </c>
      <c r="O47" t="s">
        <v>169</v>
      </c>
      <c r="P47" t="s">
        <v>169</v>
      </c>
      <c r="Q47" t="s">
        <v>169</v>
      </c>
      <c r="R47" t="s">
        <v>169</v>
      </c>
      <c r="S47" t="s">
        <v>169</v>
      </c>
      <c r="T47" t="s">
        <v>169</v>
      </c>
      <c r="U47" t="s">
        <v>169</v>
      </c>
      <c r="V47" t="s">
        <v>169</v>
      </c>
      <c r="W47" t="s">
        <v>169</v>
      </c>
      <c r="X47" t="s">
        <v>169</v>
      </c>
      <c r="Y47" t="s">
        <v>169</v>
      </c>
      <c r="Z47" t="s">
        <v>169</v>
      </c>
      <c r="AA47" t="s">
        <v>169</v>
      </c>
      <c r="AB47" t="s">
        <v>169</v>
      </c>
      <c r="AC47" t="s">
        <v>169</v>
      </c>
      <c r="AD47" t="s">
        <v>169</v>
      </c>
      <c r="AE47" t="s">
        <v>169</v>
      </c>
      <c r="AF47" t="s">
        <v>169</v>
      </c>
      <c r="AG47" t="s">
        <v>169</v>
      </c>
      <c r="AH47">
        <v>0</v>
      </c>
      <c r="AI47">
        <v>0</v>
      </c>
      <c r="AJ47">
        <v>6.6989999999999998</v>
      </c>
      <c r="AK47">
        <v>149.75800000000001</v>
      </c>
      <c r="AL47">
        <v>158.50299999999999</v>
      </c>
      <c r="AM47">
        <v>18.748000000000001</v>
      </c>
      <c r="AN47">
        <v>2.1019999999999999</v>
      </c>
      <c r="AO47">
        <v>6.0730000000000004</v>
      </c>
      <c r="AP47">
        <v>14.964</v>
      </c>
      <c r="AQ47">
        <v>2.4079999999999999</v>
      </c>
      <c r="AR47">
        <v>3.9510000000000001</v>
      </c>
      <c r="AS47">
        <v>1.905</v>
      </c>
      <c r="AT47">
        <v>0.53200000000000003</v>
      </c>
      <c r="AU47">
        <v>0.51100000000000001</v>
      </c>
      <c r="AV47">
        <v>37.637</v>
      </c>
      <c r="AW47">
        <v>26.318000000000001</v>
      </c>
      <c r="AX47">
        <v>11.896000000000001</v>
      </c>
      <c r="AY47">
        <v>5.4770000000000003</v>
      </c>
      <c r="AZ47">
        <v>21.760999999999999</v>
      </c>
      <c r="BA47">
        <v>10.641999999999999</v>
      </c>
      <c r="BB47">
        <v>16.100000000000001</v>
      </c>
      <c r="BC47">
        <v>12.227</v>
      </c>
      <c r="BD47">
        <v>12.462</v>
      </c>
      <c r="BE47">
        <v>15.215999999999999</v>
      </c>
      <c r="BF47">
        <v>14.519</v>
      </c>
      <c r="BG47">
        <v>11.621</v>
      </c>
      <c r="BH47" t="s">
        <v>16</v>
      </c>
    </row>
    <row r="48" spans="1:60">
      <c r="A48" t="s">
        <v>31</v>
      </c>
      <c r="B48" t="s">
        <v>194</v>
      </c>
      <c r="X48">
        <v>0.19800000000000001</v>
      </c>
      <c r="Y48">
        <v>0.47299999999999998</v>
      </c>
      <c r="Z48">
        <v>3.2050000000000001</v>
      </c>
      <c r="AA48">
        <v>5.7919999999999998</v>
      </c>
      <c r="AB48">
        <v>0.47199999999999998</v>
      </c>
      <c r="AC48">
        <v>2.407</v>
      </c>
      <c r="AD48">
        <v>2.0640000000000001</v>
      </c>
      <c r="AE48">
        <v>2.9610000000000003</v>
      </c>
      <c r="AF48">
        <v>2.319</v>
      </c>
      <c r="AG48">
        <v>11.556000000000001</v>
      </c>
      <c r="AH48">
        <v>1.7639999999999998</v>
      </c>
      <c r="AI48">
        <v>10.33</v>
      </c>
      <c r="AJ48">
        <v>12.010000000000002</v>
      </c>
      <c r="AK48">
        <v>7.25</v>
      </c>
      <c r="AL48">
        <v>1.2470000000000001</v>
      </c>
      <c r="AM48">
        <v>1.1779999999999999</v>
      </c>
      <c r="AN48">
        <v>1.4E-2</v>
      </c>
      <c r="AO48">
        <v>23.52</v>
      </c>
      <c r="AP48">
        <v>0</v>
      </c>
      <c r="AQ48">
        <v>0</v>
      </c>
      <c r="AR48">
        <v>1.2E-2</v>
      </c>
      <c r="AS48">
        <v>4.0350000000000001</v>
      </c>
      <c r="AT48">
        <v>3.2639999999999998</v>
      </c>
      <c r="AU48">
        <v>3.9220000000000002</v>
      </c>
      <c r="AV48">
        <v>9.0150000000000006</v>
      </c>
      <c r="AW48">
        <v>555.49800000000005</v>
      </c>
      <c r="AX48">
        <v>558.33900000000006</v>
      </c>
      <c r="AY48">
        <v>13.758999999999999</v>
      </c>
      <c r="AZ48">
        <v>9.7270000000000003</v>
      </c>
      <c r="BA48">
        <v>6.7249999999999996</v>
      </c>
      <c r="BB48">
        <v>7.4139999999999997</v>
      </c>
      <c r="BC48">
        <v>549.30700000000002</v>
      </c>
      <c r="BD48">
        <v>1107.982</v>
      </c>
      <c r="BE48">
        <v>6.0339999999999998</v>
      </c>
      <c r="BF48">
        <v>7.3140000000000001</v>
      </c>
      <c r="BG48">
        <v>6.0739999999999998</v>
      </c>
      <c r="BH48" t="s">
        <v>16</v>
      </c>
    </row>
    <row r="49" spans="1:60">
      <c r="A49" t="s">
        <v>31</v>
      </c>
      <c r="B49" t="s">
        <v>189</v>
      </c>
      <c r="X49">
        <v>0.19800000000000001</v>
      </c>
      <c r="Y49">
        <v>0.47299999999999998</v>
      </c>
      <c r="Z49">
        <v>3.2050000000000001</v>
      </c>
      <c r="AA49">
        <v>4.7699999999999996</v>
      </c>
      <c r="AB49">
        <v>0.47199999999999998</v>
      </c>
      <c r="AC49">
        <v>1.9119999999999999</v>
      </c>
      <c r="AD49">
        <v>1.167</v>
      </c>
      <c r="AE49">
        <v>1.901</v>
      </c>
      <c r="AF49">
        <v>1.357</v>
      </c>
      <c r="AG49">
        <v>10.333</v>
      </c>
      <c r="AH49">
        <v>1.7629999999999999</v>
      </c>
      <c r="AI49">
        <v>10.276</v>
      </c>
      <c r="AJ49">
        <v>11.55</v>
      </c>
      <c r="AK49">
        <v>5.1109999999999998</v>
      </c>
      <c r="AL49">
        <v>1.2470000000000001</v>
      </c>
      <c r="AM49">
        <v>1.1779999999999999</v>
      </c>
      <c r="AN49">
        <v>1.4E-2</v>
      </c>
      <c r="AO49">
        <v>23.52</v>
      </c>
      <c r="AP49">
        <v>0</v>
      </c>
      <c r="AQ49">
        <v>0</v>
      </c>
      <c r="AR49">
        <v>1.2E-2</v>
      </c>
      <c r="AS49">
        <v>3.0350000000000001</v>
      </c>
      <c r="AT49">
        <v>3.2639999999999998</v>
      </c>
      <c r="AU49">
        <v>3.9220000000000002</v>
      </c>
      <c r="AV49">
        <v>7.4909999999999997</v>
      </c>
      <c r="AW49">
        <v>8.4979999999999993</v>
      </c>
      <c r="AX49">
        <v>8.3010000000000002</v>
      </c>
      <c r="AY49">
        <v>13.680999999999999</v>
      </c>
      <c r="AZ49">
        <v>9.7119999999999997</v>
      </c>
      <c r="BA49">
        <v>6.7249999999999996</v>
      </c>
      <c r="BB49">
        <v>7.4139999999999997</v>
      </c>
      <c r="BC49">
        <v>5.3070000000000004</v>
      </c>
      <c r="BD49">
        <v>548.61599999999999</v>
      </c>
      <c r="BE49">
        <v>6.0339999999999998</v>
      </c>
      <c r="BF49">
        <v>7.3140000000000001</v>
      </c>
      <c r="BG49">
        <v>6.0739999999999998</v>
      </c>
      <c r="BH49" t="s">
        <v>16</v>
      </c>
    </row>
    <row r="50" spans="1:60">
      <c r="A50" t="s">
        <v>31</v>
      </c>
      <c r="B50" t="s">
        <v>190</v>
      </c>
      <c r="X50">
        <v>0</v>
      </c>
      <c r="Y50">
        <v>0</v>
      </c>
      <c r="Z50">
        <v>0</v>
      </c>
      <c r="AA50">
        <v>1.022</v>
      </c>
      <c r="AB50">
        <v>0</v>
      </c>
      <c r="AC50">
        <v>0.495</v>
      </c>
      <c r="AD50">
        <v>0.89700000000000002</v>
      </c>
      <c r="AE50">
        <v>1.06</v>
      </c>
      <c r="AF50">
        <v>0.96199999999999997</v>
      </c>
      <c r="AG50">
        <v>1.2230000000000001</v>
      </c>
      <c r="AH50">
        <v>1E-3</v>
      </c>
      <c r="AI50">
        <v>5.3999999999999999E-2</v>
      </c>
      <c r="AJ50">
        <v>0.46</v>
      </c>
      <c r="AK50">
        <v>2.1389999999999998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1</v>
      </c>
      <c r="AT50">
        <v>0</v>
      </c>
      <c r="AU50">
        <v>0</v>
      </c>
      <c r="AV50">
        <v>1.524</v>
      </c>
      <c r="AW50">
        <v>0</v>
      </c>
      <c r="AX50">
        <v>3.7999999999999999E-2</v>
      </c>
      <c r="AY50">
        <v>7.8E-2</v>
      </c>
      <c r="AZ50">
        <v>1.4999999999999999E-2</v>
      </c>
      <c r="BA50">
        <v>0</v>
      </c>
      <c r="BB50">
        <v>0</v>
      </c>
      <c r="BC50">
        <v>0</v>
      </c>
      <c r="BD50">
        <v>4.3659999999999997</v>
      </c>
      <c r="BE50">
        <v>0</v>
      </c>
      <c r="BF50">
        <v>0</v>
      </c>
      <c r="BG50">
        <v>0</v>
      </c>
      <c r="BH50">
        <v>0</v>
      </c>
    </row>
    <row r="51" spans="1:60">
      <c r="A51" t="s">
        <v>31</v>
      </c>
      <c r="B51" t="s">
        <v>193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547</v>
      </c>
      <c r="AX51">
        <v>550</v>
      </c>
      <c r="AY51">
        <v>0</v>
      </c>
      <c r="AZ51">
        <v>0</v>
      </c>
      <c r="BA51">
        <v>0</v>
      </c>
      <c r="BB51">
        <v>0</v>
      </c>
      <c r="BC51">
        <v>544</v>
      </c>
      <c r="BD51">
        <v>555</v>
      </c>
      <c r="BE51">
        <v>0</v>
      </c>
      <c r="BF51">
        <v>0</v>
      </c>
      <c r="BG51">
        <v>0</v>
      </c>
      <c r="BH51">
        <v>526</v>
      </c>
    </row>
    <row r="52" spans="1:60">
      <c r="A52" t="s">
        <v>32</v>
      </c>
      <c r="B52" t="s">
        <v>194</v>
      </c>
      <c r="C52">
        <v>0.8</v>
      </c>
      <c r="D52">
        <v>0.8</v>
      </c>
      <c r="E52">
        <v>0.8</v>
      </c>
      <c r="F52">
        <v>0.8</v>
      </c>
      <c r="G52">
        <v>0.8</v>
      </c>
      <c r="H52">
        <v>4.3</v>
      </c>
      <c r="I52">
        <v>4.3</v>
      </c>
      <c r="J52">
        <v>14</v>
      </c>
      <c r="K52">
        <v>14</v>
      </c>
      <c r="L52">
        <v>14</v>
      </c>
      <c r="M52">
        <v>4.3390000000000004</v>
      </c>
      <c r="N52">
        <v>5.9969999999999999</v>
      </c>
      <c r="O52">
        <v>9.3149999999999995</v>
      </c>
      <c r="P52">
        <v>12.619</v>
      </c>
      <c r="Q52">
        <v>14.757999999999999</v>
      </c>
      <c r="R52">
        <v>16.719000000000001</v>
      </c>
      <c r="S52">
        <v>15.441000000000001</v>
      </c>
      <c r="T52">
        <v>16.831</v>
      </c>
      <c r="U52">
        <v>19.096999999999998</v>
      </c>
      <c r="V52">
        <v>20.003</v>
      </c>
      <c r="W52">
        <v>18.906000000000002</v>
      </c>
      <c r="X52">
        <v>15.504000000000001</v>
      </c>
      <c r="Y52">
        <v>4.9960000000000004</v>
      </c>
      <c r="Z52">
        <v>44.907000000000004</v>
      </c>
      <c r="AA52">
        <v>87.570000000000007</v>
      </c>
      <c r="AB52">
        <v>166.745</v>
      </c>
      <c r="AC52">
        <v>265.923</v>
      </c>
      <c r="AD52">
        <v>394.34899999999999</v>
      </c>
      <c r="AE52">
        <v>440.11099999999999</v>
      </c>
      <c r="AF52">
        <v>486.92599999999999</v>
      </c>
      <c r="AG52">
        <v>230.322</v>
      </c>
      <c r="AH52">
        <v>399.108</v>
      </c>
      <c r="AI52">
        <v>146.91400000000002</v>
      </c>
      <c r="AJ52">
        <v>121.18300000000001</v>
      </c>
      <c r="AK52">
        <v>98.117999999999995</v>
      </c>
      <c r="AL52">
        <v>228.17500000000001</v>
      </c>
      <c r="AM52">
        <v>504.28099999999995</v>
      </c>
      <c r="AN52">
        <v>96.015999999999991</v>
      </c>
      <c r="AO52">
        <v>91.897000000000006</v>
      </c>
      <c r="AP52">
        <v>93.736999999999995</v>
      </c>
      <c r="AQ52">
        <v>92.474999999999994</v>
      </c>
      <c r="AR52">
        <v>47.712000000000003</v>
      </c>
      <c r="AS52">
        <v>49.843000000000004</v>
      </c>
      <c r="AT52">
        <v>364</v>
      </c>
      <c r="AU52">
        <v>117.485</v>
      </c>
      <c r="AV52">
        <v>50.567999999999998</v>
      </c>
      <c r="AW52">
        <v>2266.6350000000002</v>
      </c>
      <c r="AX52">
        <v>24.963999999999999</v>
      </c>
      <c r="AY52">
        <v>32.706000000000003</v>
      </c>
      <c r="AZ52">
        <v>76.022000000000006</v>
      </c>
      <c r="BA52">
        <v>75.356999999999999</v>
      </c>
      <c r="BB52">
        <v>78.039000000000001</v>
      </c>
      <c r="BC52">
        <v>110.63200000000001</v>
      </c>
      <c r="BD52">
        <v>115.221</v>
      </c>
      <c r="BE52">
        <v>62.712000000000003</v>
      </c>
      <c r="BF52">
        <v>114.371</v>
      </c>
      <c r="BG52">
        <v>106.494</v>
      </c>
      <c r="BH52" t="s">
        <v>16</v>
      </c>
    </row>
    <row r="53" spans="1:60">
      <c r="A53" t="s">
        <v>32</v>
      </c>
      <c r="B53" t="s">
        <v>188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193</v>
      </c>
      <c r="AG53">
        <v>0</v>
      </c>
      <c r="AH53">
        <v>152</v>
      </c>
      <c r="AI53">
        <v>0</v>
      </c>
      <c r="AJ53">
        <v>24</v>
      </c>
      <c r="AK53">
        <v>0</v>
      </c>
      <c r="AL53">
        <v>0</v>
      </c>
      <c r="AM53">
        <v>208</v>
      </c>
      <c r="AN53">
        <v>0</v>
      </c>
      <c r="AO53">
        <v>0</v>
      </c>
      <c r="AP53">
        <v>0</v>
      </c>
      <c r="AQ53">
        <v>5</v>
      </c>
      <c r="AR53">
        <v>0</v>
      </c>
      <c r="AS53">
        <v>0</v>
      </c>
      <c r="AT53">
        <v>65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</row>
    <row r="54" spans="1:60">
      <c r="A54" t="s">
        <v>32</v>
      </c>
      <c r="B54" t="s">
        <v>189</v>
      </c>
      <c r="C54">
        <v>0.8</v>
      </c>
      <c r="D54">
        <v>0.8</v>
      </c>
      <c r="E54">
        <v>0.8</v>
      </c>
      <c r="F54">
        <v>0.8</v>
      </c>
      <c r="G54">
        <v>0.8</v>
      </c>
      <c r="H54">
        <v>4.3</v>
      </c>
      <c r="I54">
        <v>4.3</v>
      </c>
      <c r="J54">
        <v>14</v>
      </c>
      <c r="K54">
        <v>14</v>
      </c>
      <c r="L54">
        <v>14</v>
      </c>
      <c r="M54">
        <v>1.5640000000000001</v>
      </c>
      <c r="N54">
        <v>2.085</v>
      </c>
      <c r="O54">
        <v>2.714</v>
      </c>
      <c r="P54">
        <v>2.9049999999999998</v>
      </c>
      <c r="Q54">
        <v>2.13</v>
      </c>
      <c r="R54">
        <v>1.2769999999999999</v>
      </c>
      <c r="S54">
        <v>0.92600000000000005</v>
      </c>
      <c r="T54">
        <v>0.79600000000000004</v>
      </c>
      <c r="U54">
        <v>0.79900000000000004</v>
      </c>
      <c r="V54">
        <v>0.67800000000000005</v>
      </c>
      <c r="W54">
        <v>0.79200000000000004</v>
      </c>
      <c r="X54">
        <v>0.749</v>
      </c>
      <c r="Y54">
        <v>1.5860000000000001</v>
      </c>
      <c r="Z54">
        <v>8.5419999999999998</v>
      </c>
      <c r="AA54">
        <v>18.84</v>
      </c>
      <c r="AB54">
        <v>29.271999999999998</v>
      </c>
      <c r="AC54">
        <v>43.046999999999997</v>
      </c>
      <c r="AD54">
        <v>62.997</v>
      </c>
      <c r="AE54">
        <v>77.644000000000005</v>
      </c>
      <c r="AF54">
        <v>126.664</v>
      </c>
      <c r="AG54">
        <v>213.42</v>
      </c>
      <c r="AH54">
        <v>237.14500000000001</v>
      </c>
      <c r="AI54">
        <v>140.727</v>
      </c>
      <c r="AJ54">
        <v>92.179000000000002</v>
      </c>
      <c r="AK54">
        <v>93.22</v>
      </c>
      <c r="AL54">
        <v>222.94200000000001</v>
      </c>
      <c r="AM54">
        <v>291.41199999999998</v>
      </c>
      <c r="AN54">
        <v>91.757999999999996</v>
      </c>
      <c r="AO54">
        <v>87.361000000000004</v>
      </c>
      <c r="AP54">
        <v>89.831999999999994</v>
      </c>
      <c r="AQ54">
        <v>87.474999999999994</v>
      </c>
      <c r="AR54">
        <v>47.712000000000003</v>
      </c>
      <c r="AS54">
        <v>49.843000000000004</v>
      </c>
      <c r="AT54">
        <v>299</v>
      </c>
      <c r="AU54">
        <v>117.485</v>
      </c>
      <c r="AV54">
        <v>50.567999999999998</v>
      </c>
      <c r="AW54">
        <v>2266.6350000000002</v>
      </c>
      <c r="AX54">
        <v>24.963999999999999</v>
      </c>
      <c r="AY54">
        <v>32.706000000000003</v>
      </c>
      <c r="AZ54">
        <v>76.022000000000006</v>
      </c>
      <c r="BA54">
        <v>75.356999999999999</v>
      </c>
      <c r="BB54">
        <v>78.039000000000001</v>
      </c>
      <c r="BC54">
        <v>110.63200000000001</v>
      </c>
      <c r="BD54">
        <v>115.221</v>
      </c>
      <c r="BE54">
        <v>62.712000000000003</v>
      </c>
      <c r="BF54">
        <v>114.371</v>
      </c>
      <c r="BG54">
        <v>106.494</v>
      </c>
      <c r="BH54" t="s">
        <v>16</v>
      </c>
    </row>
    <row r="55" spans="1:60">
      <c r="A55" t="s">
        <v>32</v>
      </c>
      <c r="B55" t="s">
        <v>190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2.7749999999999999</v>
      </c>
      <c r="N55">
        <v>3.9119999999999999</v>
      </c>
      <c r="O55">
        <v>6.601</v>
      </c>
      <c r="P55">
        <v>9.7140000000000004</v>
      </c>
      <c r="Q55">
        <v>12.628</v>
      </c>
      <c r="R55">
        <v>15.442</v>
      </c>
      <c r="S55">
        <v>14.515000000000001</v>
      </c>
      <c r="T55">
        <v>16.035</v>
      </c>
      <c r="U55">
        <v>18.297999999999998</v>
      </c>
      <c r="V55">
        <v>19.324999999999999</v>
      </c>
      <c r="W55">
        <v>18.114000000000001</v>
      </c>
      <c r="X55">
        <v>14.755000000000001</v>
      </c>
      <c r="Y55">
        <v>3.41</v>
      </c>
      <c r="Z55">
        <v>36.365000000000002</v>
      </c>
      <c r="AA55">
        <v>68.73</v>
      </c>
      <c r="AB55">
        <v>137.47300000000001</v>
      </c>
      <c r="AC55">
        <v>222.876</v>
      </c>
      <c r="AD55">
        <v>331.35199999999998</v>
      </c>
      <c r="AE55">
        <v>362.46699999999998</v>
      </c>
      <c r="AF55">
        <v>167.262</v>
      </c>
      <c r="AG55">
        <v>16.902000000000001</v>
      </c>
      <c r="AH55">
        <v>9.9629999999999992</v>
      </c>
      <c r="AI55">
        <v>6.1870000000000003</v>
      </c>
      <c r="AJ55">
        <v>5.0039999999999996</v>
      </c>
      <c r="AK55">
        <v>4.8979999999999997</v>
      </c>
      <c r="AL55">
        <v>5.2329999999999997</v>
      </c>
      <c r="AM55">
        <v>4.8689999999999998</v>
      </c>
      <c r="AN55">
        <v>4.258</v>
      </c>
      <c r="AO55">
        <v>4.5359999999999996</v>
      </c>
      <c r="AP55">
        <v>3.9049999999999998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</row>
    <row r="56" spans="1:60">
      <c r="A56" t="s">
        <v>33</v>
      </c>
      <c r="B56" t="s">
        <v>194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1.72</v>
      </c>
      <c r="AH56">
        <v>3.5409999999999999</v>
      </c>
      <c r="AI56">
        <v>3.488</v>
      </c>
      <c r="AJ56">
        <v>2.8420000000000001</v>
      </c>
      <c r="AK56">
        <v>2.0339999999999998</v>
      </c>
      <c r="AL56">
        <v>0.81399999999999995</v>
      </c>
      <c r="AM56">
        <v>0.27700000000000002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8.6180000000000003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</row>
    <row r="57" spans="1:60">
      <c r="A57" t="s">
        <v>33</v>
      </c>
      <c r="B57" t="s">
        <v>189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1.72</v>
      </c>
      <c r="AH57">
        <v>3.5409999999999999</v>
      </c>
      <c r="AI57">
        <v>3.488</v>
      </c>
      <c r="AJ57">
        <v>2.8420000000000001</v>
      </c>
      <c r="AK57">
        <v>2.0339999999999998</v>
      </c>
      <c r="AL57">
        <v>0.81399999999999995</v>
      </c>
      <c r="AM57">
        <v>0.27700000000000002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8.6180000000000003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</row>
    <row r="58" spans="1:60">
      <c r="A58" t="s">
        <v>34</v>
      </c>
      <c r="B58" t="s">
        <v>194</v>
      </c>
      <c r="C58">
        <v>116.547</v>
      </c>
      <c r="D58">
        <v>121.19</v>
      </c>
      <c r="E58">
        <v>97.832999999999998</v>
      </c>
      <c r="F58">
        <v>102.776</v>
      </c>
      <c r="G58">
        <v>106.119</v>
      </c>
      <c r="H58">
        <v>109.762</v>
      </c>
      <c r="I58">
        <v>112.405</v>
      </c>
      <c r="J58">
        <v>72.048000000000002</v>
      </c>
      <c r="K58">
        <v>74.691000000000003</v>
      </c>
      <c r="L58">
        <v>77.334000000000003</v>
      </c>
      <c r="M58">
        <v>2.9990000000000001</v>
      </c>
      <c r="N58">
        <v>5.298</v>
      </c>
      <c r="O58">
        <v>4.1340000000000003</v>
      </c>
      <c r="P58">
        <v>6.3780000000000001</v>
      </c>
      <c r="Q58">
        <v>5.4180000000000001</v>
      </c>
      <c r="R58">
        <v>5.2249999999999996</v>
      </c>
      <c r="S58">
        <v>5.2249999999999996</v>
      </c>
      <c r="T58">
        <v>5.2249999999999996</v>
      </c>
      <c r="U58">
        <v>6.6630000000000003</v>
      </c>
      <c r="V58">
        <v>26.69</v>
      </c>
      <c r="W58">
        <v>196.202</v>
      </c>
      <c r="X58">
        <v>558.16300000000001</v>
      </c>
      <c r="Y58">
        <v>310.08</v>
      </c>
      <c r="Z58">
        <v>735.14599999999996</v>
      </c>
      <c r="AA58">
        <v>586.73099999999999</v>
      </c>
      <c r="AB58">
        <v>891.35899999999992</v>
      </c>
      <c r="AC58">
        <v>2580.7062500000002</v>
      </c>
      <c r="AD58">
        <v>2157.8289999999997</v>
      </c>
      <c r="AE58">
        <v>958.55624999999998</v>
      </c>
      <c r="AF58">
        <v>1476.788</v>
      </c>
      <c r="AG58">
        <v>644.49849999999992</v>
      </c>
      <c r="AH58">
        <v>1252.4914050000002</v>
      </c>
      <c r="AI58">
        <v>499.22472715000004</v>
      </c>
      <c r="AJ58">
        <v>766.625</v>
      </c>
      <c r="AK58">
        <v>177.19800000000001</v>
      </c>
      <c r="AL58">
        <v>1402.920323533438</v>
      </c>
      <c r="AM58">
        <v>834.77344323944124</v>
      </c>
      <c r="AN58">
        <v>542.84544323944124</v>
      </c>
      <c r="AO58">
        <v>749.11099999999999</v>
      </c>
      <c r="AP58">
        <v>744.78600000000006</v>
      </c>
      <c r="AQ58">
        <v>109.51</v>
      </c>
      <c r="AR58">
        <v>1325.1610000000001</v>
      </c>
      <c r="AS58">
        <v>532.62199999999996</v>
      </c>
      <c r="AT58">
        <v>172.768</v>
      </c>
      <c r="AU58">
        <v>596.06399999999996</v>
      </c>
      <c r="AV58">
        <v>102.667</v>
      </c>
      <c r="AW58">
        <v>3607.4290000000001</v>
      </c>
      <c r="AX58">
        <v>2356.319</v>
      </c>
      <c r="AY58">
        <v>19.829999999999998</v>
      </c>
      <c r="AZ58">
        <v>87.459000000000003</v>
      </c>
      <c r="BA58">
        <v>83.68</v>
      </c>
      <c r="BB58">
        <v>0</v>
      </c>
      <c r="BC58">
        <v>0.16</v>
      </c>
      <c r="BD58">
        <v>0</v>
      </c>
      <c r="BE58">
        <v>0.442</v>
      </c>
      <c r="BF58">
        <v>0</v>
      </c>
      <c r="BG58">
        <v>0</v>
      </c>
      <c r="BH58">
        <v>0</v>
      </c>
    </row>
    <row r="59" spans="1:60">
      <c r="A59" t="s">
        <v>34</v>
      </c>
      <c r="B59" t="s">
        <v>186</v>
      </c>
      <c r="C59">
        <v>0</v>
      </c>
      <c r="D59">
        <v>0</v>
      </c>
      <c r="E59">
        <v>0</v>
      </c>
      <c r="F59">
        <v>0.3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</row>
    <row r="60" spans="1:60">
      <c r="A60" t="s">
        <v>34</v>
      </c>
      <c r="B60" t="s">
        <v>188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AB60" t="s">
        <v>16</v>
      </c>
      <c r="AC60">
        <v>642</v>
      </c>
      <c r="AD60" t="s">
        <v>16</v>
      </c>
      <c r="AE60">
        <v>228</v>
      </c>
      <c r="AF60" t="s">
        <v>16</v>
      </c>
      <c r="AG60">
        <v>276</v>
      </c>
      <c r="AH60" t="s">
        <v>16</v>
      </c>
      <c r="AI60">
        <v>65</v>
      </c>
      <c r="AJ60" t="s">
        <v>16</v>
      </c>
      <c r="AK60" t="s">
        <v>16</v>
      </c>
      <c r="AL60">
        <v>1363</v>
      </c>
      <c r="AM60" t="s">
        <v>16</v>
      </c>
      <c r="AN60" t="s">
        <v>16</v>
      </c>
      <c r="AO60">
        <v>561</v>
      </c>
      <c r="AP60" t="s">
        <v>16</v>
      </c>
      <c r="AQ60" t="s">
        <v>16</v>
      </c>
      <c r="AR60">
        <v>685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</row>
    <row r="61" spans="1:60">
      <c r="A61" t="s">
        <v>34</v>
      </c>
      <c r="B61" t="s">
        <v>189</v>
      </c>
      <c r="C61">
        <v>63</v>
      </c>
      <c r="D61">
        <v>65</v>
      </c>
      <c r="E61">
        <v>39</v>
      </c>
      <c r="F61">
        <v>41</v>
      </c>
      <c r="G61">
        <v>42</v>
      </c>
      <c r="H61">
        <v>43</v>
      </c>
      <c r="I61">
        <v>43</v>
      </c>
      <c r="J61">
        <v>0</v>
      </c>
      <c r="K61">
        <v>0</v>
      </c>
      <c r="L61">
        <v>0</v>
      </c>
      <c r="M61">
        <v>2.9990000000000001</v>
      </c>
      <c r="N61">
        <v>5.0679999999999996</v>
      </c>
      <c r="O61">
        <v>3.8759999999999999</v>
      </c>
      <c r="P61">
        <v>6.12</v>
      </c>
      <c r="Q61">
        <v>5.16</v>
      </c>
      <c r="R61">
        <v>4.9669999999999996</v>
      </c>
      <c r="S61">
        <v>4.9669999999999996</v>
      </c>
      <c r="T61">
        <v>4.9669999999999996</v>
      </c>
      <c r="U61">
        <v>5.0949999999999998</v>
      </c>
      <c r="V61">
        <v>15.217000000000001</v>
      </c>
      <c r="W61">
        <v>16.95</v>
      </c>
      <c r="X61">
        <v>36.979999999999997</v>
      </c>
      <c r="Y61">
        <v>90.265000000000001</v>
      </c>
      <c r="Z61">
        <v>107.583</v>
      </c>
      <c r="AA61">
        <v>145.23500000000001</v>
      </c>
      <c r="AB61">
        <v>242.429</v>
      </c>
      <c r="AC61">
        <v>312.3</v>
      </c>
      <c r="AD61">
        <v>286.83199999999999</v>
      </c>
      <c r="AE61">
        <v>185.05199999999999</v>
      </c>
      <c r="AF61">
        <v>1181.6320000000001</v>
      </c>
      <c r="AG61">
        <v>98.98399999999998</v>
      </c>
      <c r="AH61">
        <v>993.36300000000006</v>
      </c>
      <c r="AI61">
        <v>199.79399999999998</v>
      </c>
      <c r="AJ61">
        <v>398.72500000000002</v>
      </c>
      <c r="AK61">
        <v>129.238</v>
      </c>
      <c r="AL61" t="s">
        <v>16</v>
      </c>
      <c r="AM61">
        <v>794.83900000000006</v>
      </c>
      <c r="AN61">
        <v>517.90700000000004</v>
      </c>
      <c r="AO61">
        <v>178.726</v>
      </c>
      <c r="AP61">
        <v>744.72500000000002</v>
      </c>
      <c r="AQ61">
        <v>109.45</v>
      </c>
      <c r="AR61">
        <v>640.16100000000006</v>
      </c>
      <c r="AS61">
        <v>532.62199999999996</v>
      </c>
      <c r="AT61">
        <v>172.768</v>
      </c>
      <c r="AU61">
        <v>596.06399999999996</v>
      </c>
      <c r="AV61">
        <v>102.667</v>
      </c>
      <c r="AW61">
        <v>3607.4290000000001</v>
      </c>
      <c r="AX61">
        <v>2356.319</v>
      </c>
      <c r="AY61">
        <v>19.829999999999998</v>
      </c>
      <c r="AZ61">
        <v>87.459000000000003</v>
      </c>
      <c r="BA61">
        <v>83.68</v>
      </c>
      <c r="BB61">
        <v>0</v>
      </c>
      <c r="BC61">
        <v>0.16</v>
      </c>
      <c r="BD61">
        <v>0</v>
      </c>
      <c r="BE61">
        <v>0.442</v>
      </c>
      <c r="BF61">
        <v>0</v>
      </c>
      <c r="BG61">
        <v>0</v>
      </c>
      <c r="BH61">
        <v>0</v>
      </c>
    </row>
    <row r="62" spans="1:60">
      <c r="A62" t="s">
        <v>34</v>
      </c>
      <c r="B62" t="s">
        <v>190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0.23</v>
      </c>
      <c r="O62">
        <v>0.25800000000000001</v>
      </c>
      <c r="P62">
        <v>0.25800000000000001</v>
      </c>
      <c r="Q62">
        <v>0.25800000000000001</v>
      </c>
      <c r="R62">
        <v>0.25800000000000001</v>
      </c>
      <c r="S62">
        <v>0.25800000000000001</v>
      </c>
      <c r="T62">
        <v>0.25800000000000001</v>
      </c>
      <c r="U62">
        <v>1.5680000000000001</v>
      </c>
      <c r="V62">
        <v>11.473000000000001</v>
      </c>
      <c r="W62">
        <v>7.2519999999999998</v>
      </c>
      <c r="X62">
        <v>50.183</v>
      </c>
      <c r="Y62">
        <v>96.814999999999998</v>
      </c>
      <c r="Z62">
        <v>147.81299999999999</v>
      </c>
      <c r="AA62">
        <v>419.74599999999998</v>
      </c>
      <c r="AB62">
        <v>648.92999999999995</v>
      </c>
      <c r="AC62">
        <v>662.71500000000003</v>
      </c>
      <c r="AD62">
        <v>950.99699999999996</v>
      </c>
      <c r="AE62">
        <v>57.28</v>
      </c>
      <c r="AF62">
        <v>46.706000000000003</v>
      </c>
      <c r="AG62">
        <v>42.051000000000002</v>
      </c>
      <c r="AH62">
        <v>34.651000000000003</v>
      </c>
      <c r="AI62">
        <v>28.939</v>
      </c>
      <c r="AJ62">
        <v>31.9</v>
      </c>
      <c r="AK62">
        <v>32.96</v>
      </c>
      <c r="AL62">
        <v>24.382999999999999</v>
      </c>
      <c r="AM62">
        <v>24.381</v>
      </c>
      <c r="AN62">
        <v>9.3849999999999998</v>
      </c>
      <c r="AO62">
        <v>9.3849999999999998</v>
      </c>
      <c r="AP62">
        <v>6.0999999999999999E-2</v>
      </c>
      <c r="AQ62">
        <v>0.06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</row>
    <row r="63" spans="1:60">
      <c r="A63" t="s">
        <v>34</v>
      </c>
      <c r="B63" t="s">
        <v>191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172</v>
      </c>
      <c r="X63">
        <v>471</v>
      </c>
      <c r="Y63">
        <v>123</v>
      </c>
      <c r="Z63">
        <v>479.75</v>
      </c>
      <c r="AA63">
        <v>21.75</v>
      </c>
      <c r="AB63">
        <v>0</v>
      </c>
      <c r="AC63">
        <v>963.69125000000008</v>
      </c>
      <c r="AD63">
        <v>920</v>
      </c>
      <c r="AE63">
        <v>478.22424999999998</v>
      </c>
      <c r="AF63">
        <v>234.45</v>
      </c>
      <c r="AG63">
        <v>213.46350000000001</v>
      </c>
      <c r="AH63">
        <v>210.477405</v>
      </c>
      <c r="AI63">
        <v>190.49172715</v>
      </c>
      <c r="AJ63">
        <v>321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</row>
    <row r="64" spans="1:60">
      <c r="A64" t="s">
        <v>34</v>
      </c>
      <c r="B64" t="s">
        <v>193</v>
      </c>
      <c r="C64">
        <v>53.546999999999997</v>
      </c>
      <c r="D64">
        <v>56.19</v>
      </c>
      <c r="E64">
        <v>58.832999999999998</v>
      </c>
      <c r="F64">
        <v>61.475999999999999</v>
      </c>
      <c r="G64">
        <v>64.119</v>
      </c>
      <c r="H64">
        <v>66.762</v>
      </c>
      <c r="I64">
        <v>69.405000000000001</v>
      </c>
      <c r="J64">
        <v>72.048000000000002</v>
      </c>
      <c r="K64">
        <v>74.691000000000003</v>
      </c>
      <c r="L64">
        <v>77.334000000000003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14</v>
      </c>
      <c r="AG64">
        <v>14</v>
      </c>
      <c r="AH64">
        <v>14</v>
      </c>
      <c r="AI64">
        <v>15</v>
      </c>
      <c r="AJ64">
        <v>15</v>
      </c>
      <c r="AK64">
        <v>15</v>
      </c>
      <c r="AL64">
        <v>15.53732353343805</v>
      </c>
      <c r="AM64">
        <v>15.553443239441192</v>
      </c>
      <c r="AN64">
        <v>15.553443239441192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</row>
    <row r="65" spans="1:60">
      <c r="A65" t="s">
        <v>35</v>
      </c>
      <c r="B65" t="s">
        <v>194</v>
      </c>
      <c r="AI65">
        <v>972.17759766643246</v>
      </c>
      <c r="AJ65">
        <v>1110.1312229993937</v>
      </c>
      <c r="AK65">
        <v>1181.3565701545413</v>
      </c>
      <c r="AL65">
        <v>1268.060629164665</v>
      </c>
      <c r="AM65">
        <v>1852</v>
      </c>
      <c r="AN65">
        <v>1879</v>
      </c>
      <c r="AO65">
        <v>1145</v>
      </c>
      <c r="AP65">
        <v>1349.1181999999999</v>
      </c>
      <c r="AQ65">
        <v>709.14400000000001</v>
      </c>
      <c r="AR65">
        <v>4.25</v>
      </c>
      <c r="AS65">
        <v>5.2809999999999997</v>
      </c>
      <c r="AT65">
        <v>24.02</v>
      </c>
      <c r="AU65">
        <v>3.59</v>
      </c>
      <c r="AV65">
        <v>3.79</v>
      </c>
      <c r="AW65">
        <v>4.6100000000000003</v>
      </c>
      <c r="AX65">
        <v>5.99</v>
      </c>
      <c r="AY65">
        <v>6.83</v>
      </c>
      <c r="AZ65">
        <v>30.210999999999999</v>
      </c>
      <c r="BA65">
        <v>1.69</v>
      </c>
      <c r="BB65">
        <v>2.39</v>
      </c>
      <c r="BC65">
        <v>0</v>
      </c>
      <c r="BD65">
        <v>0.98</v>
      </c>
      <c r="BE65">
        <v>0.71</v>
      </c>
      <c r="BF65">
        <v>25.81</v>
      </c>
      <c r="BG65">
        <v>0.59899999999999998</v>
      </c>
      <c r="BH65">
        <v>1</v>
      </c>
    </row>
    <row r="66" spans="1:60">
      <c r="A66" t="s">
        <v>35</v>
      </c>
      <c r="B66" t="s">
        <v>186</v>
      </c>
      <c r="AI66">
        <v>0</v>
      </c>
      <c r="AJ66">
        <v>95.596813746659478</v>
      </c>
      <c r="AK66">
        <v>106.92245921704152</v>
      </c>
      <c r="AL66">
        <v>114.30587916466523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</row>
    <row r="67" spans="1:60">
      <c r="A67" t="s">
        <v>35</v>
      </c>
      <c r="B67" t="s">
        <v>187</v>
      </c>
      <c r="AI67" t="s">
        <v>16</v>
      </c>
      <c r="AJ67" t="s">
        <v>16</v>
      </c>
      <c r="AK67" t="s">
        <v>16</v>
      </c>
      <c r="AL67" t="s">
        <v>16</v>
      </c>
      <c r="AM67">
        <v>621</v>
      </c>
      <c r="AN67">
        <v>579</v>
      </c>
      <c r="AO67">
        <v>557</v>
      </c>
      <c r="AP67">
        <v>579</v>
      </c>
      <c r="AQ67">
        <v>569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</row>
    <row r="68" spans="1:60">
      <c r="A68" t="s">
        <v>35</v>
      </c>
      <c r="B68" t="s">
        <v>188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588</v>
      </c>
      <c r="AP68">
        <v>0</v>
      </c>
      <c r="AQ68">
        <v>9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</row>
    <row r="69" spans="1:60">
      <c r="A69" t="s">
        <v>35</v>
      </c>
      <c r="B69" t="s">
        <v>189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178.6182</v>
      </c>
      <c r="AQ69">
        <v>127.84399999999999</v>
      </c>
      <c r="AR69">
        <v>4.25</v>
      </c>
      <c r="AS69">
        <v>5.2809999999999997</v>
      </c>
      <c r="AT69">
        <v>24.02</v>
      </c>
      <c r="AU69">
        <v>3.59</v>
      </c>
      <c r="AV69">
        <v>3.79</v>
      </c>
      <c r="AW69">
        <v>4.6100000000000003</v>
      </c>
      <c r="AX69">
        <v>5.99</v>
      </c>
      <c r="AY69">
        <v>6.83</v>
      </c>
      <c r="AZ69">
        <v>30.210999999999999</v>
      </c>
      <c r="BA69">
        <v>1.69</v>
      </c>
      <c r="BB69">
        <v>2.39</v>
      </c>
      <c r="BC69">
        <v>0</v>
      </c>
      <c r="BD69">
        <v>0.98</v>
      </c>
      <c r="BE69">
        <v>0.71</v>
      </c>
      <c r="BF69">
        <v>25.81</v>
      </c>
      <c r="BG69">
        <v>0.59899999999999998</v>
      </c>
      <c r="BH69">
        <v>1</v>
      </c>
    </row>
    <row r="70" spans="1:60">
      <c r="A70" t="s">
        <v>35</v>
      </c>
      <c r="B70" t="s">
        <v>190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591.5</v>
      </c>
      <c r="AQ70">
        <v>3.3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</row>
    <row r="71" spans="1:60">
      <c r="A71" t="s">
        <v>35</v>
      </c>
      <c r="B71" t="s">
        <v>191</v>
      </c>
      <c r="AI71">
        <v>972.17759766643246</v>
      </c>
      <c r="AJ71">
        <v>1014.5344092527341</v>
      </c>
      <c r="AK71">
        <v>1074.4341109374998</v>
      </c>
      <c r="AL71">
        <v>1153.7547499999998</v>
      </c>
      <c r="AM71">
        <v>1231</v>
      </c>
      <c r="AN71">
        <v>1300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</row>
    <row r="72" spans="1:60">
      <c r="A72" t="s">
        <v>36</v>
      </c>
      <c r="B72" t="s">
        <v>194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0.27300000000000002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0.112</v>
      </c>
      <c r="AD72">
        <v>1.8069999999999999</v>
      </c>
      <c r="AE72">
        <v>0.98299999999999998</v>
      </c>
      <c r="AF72">
        <v>2.6459999999999999</v>
      </c>
      <c r="AG72">
        <v>7.266</v>
      </c>
      <c r="AH72">
        <v>9.1210000000000004</v>
      </c>
      <c r="AI72">
        <v>12.696</v>
      </c>
      <c r="AJ72">
        <v>13.59</v>
      </c>
      <c r="AK72">
        <v>22.055999999999997</v>
      </c>
      <c r="AL72">
        <v>16.858000000000001</v>
      </c>
      <c r="AM72">
        <v>1.633</v>
      </c>
      <c r="AN72">
        <v>2.0550000000000002</v>
      </c>
      <c r="AO72">
        <v>4.1859999999999999</v>
      </c>
      <c r="AP72">
        <v>4.1980000000000004</v>
      </c>
      <c r="AQ72">
        <v>4.8579999999999997</v>
      </c>
      <c r="AR72">
        <v>3.827</v>
      </c>
      <c r="AS72">
        <v>1.44</v>
      </c>
      <c r="AT72">
        <v>2.84</v>
      </c>
      <c r="AU72">
        <v>1.006</v>
      </c>
      <c r="AV72">
        <v>5.49</v>
      </c>
      <c r="AW72">
        <v>32.033000000000001</v>
      </c>
      <c r="AX72">
        <v>2.6</v>
      </c>
      <c r="AY72">
        <v>457.64</v>
      </c>
      <c r="AZ72">
        <v>0.52500000000000002</v>
      </c>
      <c r="BA72">
        <v>0.28999999999999998</v>
      </c>
      <c r="BB72">
        <v>0.28999999999999998</v>
      </c>
      <c r="BC72">
        <v>0.27</v>
      </c>
      <c r="BD72">
        <v>0.27</v>
      </c>
      <c r="BE72">
        <v>0.24</v>
      </c>
      <c r="BF72">
        <v>0.19</v>
      </c>
      <c r="BG72">
        <v>0</v>
      </c>
      <c r="BH72">
        <v>0</v>
      </c>
    </row>
    <row r="73" spans="1:60">
      <c r="A73" t="s">
        <v>36</v>
      </c>
      <c r="B73" t="s">
        <v>189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0.27300000000000002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0.112</v>
      </c>
      <c r="AD73">
        <v>1.8069999999999999</v>
      </c>
      <c r="AE73">
        <v>0.70799999999999996</v>
      </c>
      <c r="AF73">
        <v>2.4020000000000001</v>
      </c>
      <c r="AG73">
        <v>4.1689999999999996</v>
      </c>
      <c r="AH73">
        <v>6.2370000000000001</v>
      </c>
      <c r="AI73">
        <v>9.4659999999999993</v>
      </c>
      <c r="AJ73">
        <v>9.4009999999999998</v>
      </c>
      <c r="AK73">
        <v>10.629</v>
      </c>
      <c r="AL73">
        <v>4.8579999999999997</v>
      </c>
      <c r="AM73">
        <v>1.633</v>
      </c>
      <c r="AN73">
        <v>2.0550000000000002</v>
      </c>
      <c r="AO73">
        <v>4.1859999999999999</v>
      </c>
      <c r="AP73">
        <v>4.1980000000000004</v>
      </c>
      <c r="AQ73">
        <v>4.8579999999999997</v>
      </c>
      <c r="AR73">
        <v>3.827</v>
      </c>
      <c r="AS73">
        <v>1.44</v>
      </c>
      <c r="AT73">
        <v>2.84</v>
      </c>
      <c r="AU73">
        <v>1.006</v>
      </c>
      <c r="AV73">
        <v>5.49</v>
      </c>
      <c r="AW73">
        <v>32.033000000000001</v>
      </c>
      <c r="AX73">
        <v>2.6</v>
      </c>
      <c r="AY73">
        <v>457.64</v>
      </c>
      <c r="AZ73">
        <v>0.52500000000000002</v>
      </c>
      <c r="BA73">
        <v>0.28999999999999998</v>
      </c>
      <c r="BB73">
        <v>0.28999999999999998</v>
      </c>
      <c r="BC73">
        <v>0.27</v>
      </c>
      <c r="BD73">
        <v>0.27</v>
      </c>
      <c r="BE73">
        <v>0.24</v>
      </c>
      <c r="BF73">
        <v>0.19</v>
      </c>
      <c r="BG73">
        <v>0</v>
      </c>
      <c r="BH73">
        <v>0</v>
      </c>
    </row>
    <row r="74" spans="1:60">
      <c r="A74" t="s">
        <v>36</v>
      </c>
      <c r="B74" t="s">
        <v>190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0.27500000000000002</v>
      </c>
      <c r="AF74">
        <v>0.24399999999999999</v>
      </c>
      <c r="AG74">
        <v>3.097</v>
      </c>
      <c r="AH74">
        <v>2.8839999999999999</v>
      </c>
      <c r="AI74">
        <v>3.23</v>
      </c>
      <c r="AJ74">
        <v>4.1890000000000001</v>
      </c>
      <c r="AK74">
        <v>11.427</v>
      </c>
      <c r="AL74">
        <v>12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</row>
    <row r="75" spans="1:60">
      <c r="A75" t="s">
        <v>37</v>
      </c>
      <c r="B75" t="s">
        <v>194</v>
      </c>
      <c r="C75">
        <v>48</v>
      </c>
      <c r="D75">
        <v>811.6</v>
      </c>
      <c r="E75">
        <v>43.5</v>
      </c>
      <c r="F75">
        <v>112</v>
      </c>
      <c r="G75">
        <v>416</v>
      </c>
      <c r="H75">
        <v>43</v>
      </c>
      <c r="I75">
        <v>0</v>
      </c>
      <c r="J75">
        <v>0</v>
      </c>
      <c r="K75">
        <v>0</v>
      </c>
      <c r="L75">
        <v>0</v>
      </c>
      <c r="M75">
        <v>0</v>
      </c>
      <c r="N75">
        <v>20.8</v>
      </c>
      <c r="O75">
        <v>35</v>
      </c>
      <c r="P75">
        <v>40.800000000000004</v>
      </c>
      <c r="Q75">
        <v>39.800000000000004</v>
      </c>
      <c r="R75">
        <v>47.371000000000002</v>
      </c>
      <c r="S75">
        <v>62.83</v>
      </c>
      <c r="T75">
        <v>137.893</v>
      </c>
      <c r="U75">
        <v>286.37700000000001</v>
      </c>
      <c r="V75">
        <v>352.69</v>
      </c>
      <c r="W75">
        <v>411.435</v>
      </c>
      <c r="X75">
        <v>439.47799999999995</v>
      </c>
      <c r="Y75">
        <v>441.29599999999999</v>
      </c>
      <c r="Z75">
        <v>28266.532999999999</v>
      </c>
      <c r="AA75">
        <v>26641.555</v>
      </c>
      <c r="AB75">
        <v>17329.883000000002</v>
      </c>
      <c r="AC75">
        <v>54301.686000000002</v>
      </c>
      <c r="AD75">
        <v>98751.7</v>
      </c>
      <c r="AE75">
        <v>68315.100000000006</v>
      </c>
      <c r="AF75">
        <v>85564.52</v>
      </c>
      <c r="AG75">
        <v>147531.89500000002</v>
      </c>
      <c r="AH75">
        <v>28411.036</v>
      </c>
      <c r="AI75">
        <v>31888.5</v>
      </c>
      <c r="AJ75">
        <v>63096.476000000002</v>
      </c>
      <c r="AK75">
        <v>92622.260000000009</v>
      </c>
      <c r="AL75">
        <v>5450.4580000000005</v>
      </c>
      <c r="AM75">
        <v>4901.7530000000006</v>
      </c>
      <c r="AN75">
        <v>10851.409</v>
      </c>
      <c r="AO75">
        <v>3561.1050000000005</v>
      </c>
      <c r="AP75">
        <v>10647.549000000001</v>
      </c>
      <c r="AQ75">
        <v>14955.630000000001</v>
      </c>
      <c r="AR75">
        <v>0</v>
      </c>
      <c r="AS75">
        <v>0</v>
      </c>
      <c r="AT75">
        <v>0.2</v>
      </c>
      <c r="AU75">
        <v>1.9E-2</v>
      </c>
      <c r="AV75">
        <v>4274.2129999999997</v>
      </c>
      <c r="AW75">
        <v>104.84399999999999</v>
      </c>
      <c r="AX75">
        <v>24.1</v>
      </c>
      <c r="AY75">
        <v>112.634</v>
      </c>
      <c r="AZ75">
        <v>47.895000000000003</v>
      </c>
      <c r="BA75">
        <v>83.765000000000001</v>
      </c>
      <c r="BB75">
        <v>1.867</v>
      </c>
      <c r="BC75">
        <v>1.4580000000000002</v>
      </c>
      <c r="BD75">
        <v>102.702</v>
      </c>
      <c r="BE75">
        <v>1229.6180000000002</v>
      </c>
      <c r="BF75">
        <v>40.774999999999999</v>
      </c>
      <c r="BG75">
        <v>6.0170000000000003</v>
      </c>
      <c r="BH75">
        <v>5</v>
      </c>
    </row>
    <row r="76" spans="1:60">
      <c r="A76" t="s">
        <v>37</v>
      </c>
      <c r="B76" t="s">
        <v>186</v>
      </c>
      <c r="C76">
        <v>48</v>
      </c>
      <c r="D76">
        <v>0</v>
      </c>
      <c r="E76">
        <v>29</v>
      </c>
      <c r="F76">
        <v>0</v>
      </c>
      <c r="G76">
        <v>107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48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</row>
    <row r="77" spans="1:60">
      <c r="A77" t="s">
        <v>37</v>
      </c>
      <c r="B77" t="s">
        <v>188</v>
      </c>
      <c r="C77">
        <v>0</v>
      </c>
      <c r="D77">
        <v>300</v>
      </c>
      <c r="E77" t="s">
        <v>22</v>
      </c>
      <c r="F77" t="s">
        <v>22</v>
      </c>
      <c r="G77">
        <v>270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 t="s">
        <v>16</v>
      </c>
      <c r="Z77">
        <v>3100</v>
      </c>
      <c r="AA77">
        <v>0</v>
      </c>
      <c r="AB77">
        <v>0</v>
      </c>
      <c r="AC77">
        <v>0</v>
      </c>
      <c r="AD77">
        <v>3100</v>
      </c>
      <c r="AE77">
        <v>5600</v>
      </c>
      <c r="AF77" t="s">
        <v>22</v>
      </c>
      <c r="AG77" t="s">
        <v>22</v>
      </c>
      <c r="AH77" t="s">
        <v>22</v>
      </c>
      <c r="AI77">
        <v>10384</v>
      </c>
      <c r="AJ77" t="s">
        <v>22</v>
      </c>
      <c r="AK77" t="s">
        <v>22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</row>
    <row r="78" spans="1:60">
      <c r="A78" t="s">
        <v>37</v>
      </c>
      <c r="B78" t="s">
        <v>189</v>
      </c>
      <c r="C78">
        <v>0</v>
      </c>
      <c r="D78">
        <v>241.6</v>
      </c>
      <c r="E78">
        <v>14.5</v>
      </c>
      <c r="F78">
        <v>19</v>
      </c>
      <c r="G78">
        <v>39</v>
      </c>
      <c r="H78">
        <v>6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0.77100000000000002</v>
      </c>
      <c r="S78">
        <v>1.03</v>
      </c>
      <c r="T78">
        <v>1.2929999999999999</v>
      </c>
      <c r="U78">
        <v>1.877</v>
      </c>
      <c r="V78">
        <v>2.69</v>
      </c>
      <c r="W78">
        <v>3.1349999999999998</v>
      </c>
      <c r="X78">
        <v>9.0779999999999994</v>
      </c>
      <c r="Y78">
        <v>20.795999999999999</v>
      </c>
      <c r="Z78">
        <v>27.832999999999998</v>
      </c>
      <c r="AA78">
        <v>101.05500000000001</v>
      </c>
      <c r="AB78">
        <v>113.883</v>
      </c>
      <c r="AC78">
        <v>157.286</v>
      </c>
      <c r="AD78" t="s">
        <v>22</v>
      </c>
      <c r="AE78" t="s">
        <v>22</v>
      </c>
      <c r="AF78">
        <v>15814.62</v>
      </c>
      <c r="AG78">
        <v>3920.1950000000002</v>
      </c>
      <c r="AH78">
        <v>3933.4360000000001</v>
      </c>
      <c r="AI78" t="s">
        <v>22</v>
      </c>
      <c r="AJ78">
        <v>4075.9760000000001</v>
      </c>
      <c r="AK78">
        <v>46484.26</v>
      </c>
      <c r="AL78">
        <v>2064.4580000000001</v>
      </c>
      <c r="AM78">
        <v>1723.8530000000001</v>
      </c>
      <c r="AN78">
        <v>8213.3089999999993</v>
      </c>
      <c r="AO78">
        <v>630.505</v>
      </c>
      <c r="AP78">
        <v>8708.8490000000002</v>
      </c>
      <c r="AQ78">
        <v>13663.93</v>
      </c>
      <c r="AR78" t="s">
        <v>24</v>
      </c>
      <c r="AS78">
        <v>0</v>
      </c>
      <c r="AT78">
        <v>0</v>
      </c>
      <c r="AU78">
        <v>1.9E-2</v>
      </c>
      <c r="AV78">
        <v>4274.2129999999997</v>
      </c>
      <c r="AW78">
        <v>56.844000000000001</v>
      </c>
      <c r="AX78">
        <v>24</v>
      </c>
      <c r="AY78">
        <v>112.434</v>
      </c>
      <c r="AZ78">
        <v>47.795000000000002</v>
      </c>
      <c r="BA78">
        <v>83.364999999999995</v>
      </c>
      <c r="BB78">
        <v>1.367</v>
      </c>
      <c r="BC78">
        <v>1.0580000000000001</v>
      </c>
      <c r="BD78">
        <v>67.302000000000007</v>
      </c>
      <c r="BE78">
        <v>1211.2180000000001</v>
      </c>
      <c r="BF78">
        <v>40.774999999999999</v>
      </c>
      <c r="BG78">
        <v>6.0170000000000003</v>
      </c>
      <c r="BH78">
        <v>5</v>
      </c>
    </row>
    <row r="79" spans="1:60">
      <c r="A79" t="s">
        <v>37</v>
      </c>
      <c r="B79" t="s">
        <v>190</v>
      </c>
      <c r="C79">
        <v>0</v>
      </c>
      <c r="D79">
        <v>70</v>
      </c>
      <c r="E79">
        <v>0</v>
      </c>
      <c r="F79">
        <v>93</v>
      </c>
      <c r="G79">
        <v>0</v>
      </c>
      <c r="H79">
        <v>37</v>
      </c>
      <c r="I79">
        <v>0</v>
      </c>
      <c r="J79">
        <v>0</v>
      </c>
      <c r="K79">
        <v>0</v>
      </c>
      <c r="L79">
        <v>0</v>
      </c>
      <c r="M79">
        <v>0</v>
      </c>
      <c r="N79">
        <v>20.8</v>
      </c>
      <c r="O79">
        <v>35</v>
      </c>
      <c r="P79">
        <v>40.800000000000004</v>
      </c>
      <c r="Q79">
        <v>39.800000000000004</v>
      </c>
      <c r="R79">
        <v>46.6</v>
      </c>
      <c r="S79">
        <v>61.8</v>
      </c>
      <c r="T79">
        <v>136.6</v>
      </c>
      <c r="U79">
        <v>284.5</v>
      </c>
      <c r="V79">
        <v>350</v>
      </c>
      <c r="W79">
        <v>408.3</v>
      </c>
      <c r="X79">
        <v>430.4</v>
      </c>
      <c r="Y79">
        <v>420.5</v>
      </c>
      <c r="Z79">
        <v>434.7</v>
      </c>
      <c r="AA79">
        <v>568.5</v>
      </c>
      <c r="AB79">
        <v>584</v>
      </c>
      <c r="AC79">
        <v>750.4</v>
      </c>
      <c r="AD79">
        <v>3948.7</v>
      </c>
      <c r="AE79">
        <v>615.09999999999991</v>
      </c>
      <c r="AF79">
        <v>3905.9</v>
      </c>
      <c r="AG79">
        <v>11271.699999999999</v>
      </c>
      <c r="AH79">
        <v>12792.6</v>
      </c>
      <c r="AI79">
        <v>7109.5</v>
      </c>
      <c r="AJ79">
        <v>10135.5</v>
      </c>
      <c r="AK79">
        <v>2881</v>
      </c>
      <c r="AL79">
        <v>3386</v>
      </c>
      <c r="AM79">
        <v>3177.9</v>
      </c>
      <c r="AN79">
        <v>2638.1</v>
      </c>
      <c r="AO79">
        <v>2930.6000000000004</v>
      </c>
      <c r="AP79">
        <v>1938.7</v>
      </c>
      <c r="AQ79">
        <v>1291.7</v>
      </c>
      <c r="AR79">
        <v>0</v>
      </c>
      <c r="AS79">
        <v>0</v>
      </c>
      <c r="AT79">
        <v>0.2</v>
      </c>
      <c r="AU79">
        <v>0</v>
      </c>
      <c r="AV79">
        <v>0</v>
      </c>
      <c r="AW79">
        <v>0</v>
      </c>
      <c r="AX79">
        <v>0.1</v>
      </c>
      <c r="AY79">
        <v>0.2</v>
      </c>
      <c r="AZ79">
        <v>0.1</v>
      </c>
      <c r="BA79">
        <v>0.4</v>
      </c>
      <c r="BB79">
        <v>0.5</v>
      </c>
      <c r="BC79">
        <v>0.4</v>
      </c>
      <c r="BD79">
        <v>35.4</v>
      </c>
      <c r="BE79">
        <v>18.399999999999999</v>
      </c>
      <c r="BF79">
        <v>0</v>
      </c>
      <c r="BG79">
        <v>0</v>
      </c>
      <c r="BH79">
        <v>0</v>
      </c>
    </row>
    <row r="80" spans="1:60">
      <c r="A80" t="s">
        <v>37</v>
      </c>
      <c r="B80" t="s">
        <v>191</v>
      </c>
      <c r="C80">
        <v>0</v>
      </c>
      <c r="D80">
        <v>200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20252</v>
      </c>
      <c r="AA80">
        <v>21126</v>
      </c>
      <c r="AB80">
        <v>16632</v>
      </c>
      <c r="AC80">
        <v>21504</v>
      </c>
      <c r="AD80">
        <v>37703</v>
      </c>
      <c r="AE80">
        <v>62100</v>
      </c>
      <c r="AF80">
        <v>65844</v>
      </c>
      <c r="AG80">
        <v>70140</v>
      </c>
      <c r="AH80">
        <v>11685</v>
      </c>
      <c r="AI80">
        <v>14395</v>
      </c>
      <c r="AJ80">
        <v>48885</v>
      </c>
      <c r="AK80">
        <v>43257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</row>
    <row r="81" spans="1:60">
      <c r="A81" t="s">
        <v>37</v>
      </c>
      <c r="B81" t="s">
        <v>192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4452</v>
      </c>
      <c r="AA81">
        <v>4846</v>
      </c>
      <c r="AB81">
        <v>0</v>
      </c>
      <c r="AC81">
        <v>31890</v>
      </c>
      <c r="AD81">
        <v>54000</v>
      </c>
      <c r="AE81">
        <v>0</v>
      </c>
      <c r="AF81">
        <v>0</v>
      </c>
      <c r="AG81">
        <v>62200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</row>
    <row r="82" spans="1:60">
      <c r="A82" t="s">
        <v>38</v>
      </c>
      <c r="B82" t="s">
        <v>194</v>
      </c>
      <c r="C82">
        <v>131.6891</v>
      </c>
      <c r="D82">
        <v>133.77590000000001</v>
      </c>
      <c r="E82">
        <v>135.86270000000002</v>
      </c>
      <c r="F82">
        <v>137.9495</v>
      </c>
      <c r="G82">
        <v>140.03630000000001</v>
      </c>
      <c r="H82">
        <v>142.12310000000002</v>
      </c>
      <c r="I82">
        <v>144.2099</v>
      </c>
      <c r="J82">
        <v>128.21710000000002</v>
      </c>
      <c r="K82">
        <v>130.07350000000002</v>
      </c>
      <c r="L82">
        <v>131.92990000000003</v>
      </c>
      <c r="M82">
        <v>133.31703000000005</v>
      </c>
      <c r="N82">
        <v>141.81809000000001</v>
      </c>
      <c r="O82">
        <v>134.61436</v>
      </c>
      <c r="P82">
        <v>135.46310000000003</v>
      </c>
      <c r="Q82">
        <v>137.76573000000002</v>
      </c>
      <c r="R82">
        <v>124.14164000000002</v>
      </c>
      <c r="S82">
        <v>108.64894000000001</v>
      </c>
      <c r="T82">
        <v>118.75365000000002</v>
      </c>
      <c r="U82">
        <v>127.50815000000003</v>
      </c>
      <c r="V82">
        <v>140.07170000000005</v>
      </c>
      <c r="W82">
        <v>123.81445000000004</v>
      </c>
      <c r="X82">
        <v>101.19970000000002</v>
      </c>
      <c r="Y82">
        <v>87.219180000000023</v>
      </c>
      <c r="Z82">
        <v>77.813450000000017</v>
      </c>
      <c r="AA82">
        <v>65.439290000000014</v>
      </c>
      <c r="AB82">
        <v>80.016480000000016</v>
      </c>
      <c r="AC82">
        <v>80.845920000000021</v>
      </c>
      <c r="AD82">
        <v>103.79577000000003</v>
      </c>
      <c r="AE82">
        <v>0</v>
      </c>
      <c r="AF82">
        <v>3.1</v>
      </c>
      <c r="AG82">
        <v>6484.8</v>
      </c>
      <c r="AH82">
        <v>7651</v>
      </c>
      <c r="AI82">
        <v>7984</v>
      </c>
      <c r="AJ82">
        <v>8222.06</v>
      </c>
      <c r="AK82">
        <v>8110</v>
      </c>
      <c r="AL82">
        <v>342.4</v>
      </c>
      <c r="AM82">
        <v>231.87</v>
      </c>
      <c r="AN82">
        <v>514.76</v>
      </c>
      <c r="AO82">
        <v>267.48</v>
      </c>
      <c r="AP82">
        <v>350.39</v>
      </c>
      <c r="AQ82">
        <v>19.36</v>
      </c>
      <c r="AR82">
        <v>226.56</v>
      </c>
      <c r="AS82">
        <v>22.75</v>
      </c>
      <c r="AT82">
        <v>4.51</v>
      </c>
      <c r="AU82">
        <v>38.6</v>
      </c>
      <c r="AV82">
        <v>72.17</v>
      </c>
      <c r="AW82">
        <v>14.25</v>
      </c>
      <c r="AX82">
        <v>19.61</v>
      </c>
      <c r="AY82">
        <v>86.32</v>
      </c>
      <c r="AZ82">
        <v>122.89</v>
      </c>
      <c r="BA82">
        <v>0</v>
      </c>
      <c r="BB82">
        <v>0</v>
      </c>
      <c r="BC82">
        <v>0</v>
      </c>
      <c r="BD82">
        <v>0.96</v>
      </c>
      <c r="BE82">
        <v>0.02</v>
      </c>
      <c r="BF82">
        <v>0</v>
      </c>
      <c r="BG82">
        <v>0</v>
      </c>
      <c r="BH82">
        <v>0</v>
      </c>
    </row>
    <row r="83" spans="1:60">
      <c r="A83" t="s">
        <v>38</v>
      </c>
      <c r="B83" t="s">
        <v>188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6.4</v>
      </c>
      <c r="AH83">
        <v>642</v>
      </c>
      <c r="AI83">
        <v>251</v>
      </c>
      <c r="AJ83">
        <v>0</v>
      </c>
      <c r="AK83">
        <v>200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</row>
    <row r="84" spans="1:60">
      <c r="A84" t="s">
        <v>38</v>
      </c>
      <c r="B84" t="s">
        <v>189</v>
      </c>
      <c r="AF84">
        <v>0</v>
      </c>
      <c r="AG84">
        <v>6.4</v>
      </c>
      <c r="AH84" t="s">
        <v>22</v>
      </c>
      <c r="AI84">
        <v>187</v>
      </c>
      <c r="AJ84">
        <v>312.06</v>
      </c>
      <c r="AK84" t="s">
        <v>22</v>
      </c>
      <c r="AL84">
        <v>73</v>
      </c>
      <c r="AM84">
        <v>56.17</v>
      </c>
      <c r="AN84">
        <v>40.46</v>
      </c>
      <c r="AO84">
        <v>31.28</v>
      </c>
      <c r="AP84">
        <v>151.99</v>
      </c>
      <c r="AQ84">
        <v>11.56</v>
      </c>
      <c r="AR84">
        <v>201.96</v>
      </c>
      <c r="AS84">
        <v>6.95</v>
      </c>
      <c r="AT84">
        <v>4.51</v>
      </c>
      <c r="AU84">
        <v>0</v>
      </c>
      <c r="AV84">
        <v>72.17</v>
      </c>
      <c r="AW84">
        <v>14.25</v>
      </c>
      <c r="AX84">
        <v>19.61</v>
      </c>
      <c r="AY84">
        <v>86.32</v>
      </c>
      <c r="AZ84">
        <v>122.89</v>
      </c>
      <c r="BA84">
        <v>0</v>
      </c>
      <c r="BB84">
        <v>0</v>
      </c>
      <c r="BC84">
        <v>0</v>
      </c>
      <c r="BD84">
        <v>0.96</v>
      </c>
      <c r="BE84">
        <v>0.02</v>
      </c>
      <c r="BF84">
        <v>0</v>
      </c>
      <c r="BG84">
        <v>0</v>
      </c>
      <c r="BH84">
        <v>0</v>
      </c>
    </row>
    <row r="85" spans="1:60">
      <c r="A85" t="s">
        <v>38</v>
      </c>
      <c r="B85" t="s">
        <v>190</v>
      </c>
      <c r="AF85">
        <v>3.1</v>
      </c>
      <c r="AG85" t="s">
        <v>22</v>
      </c>
      <c r="AH85" t="s">
        <v>22</v>
      </c>
      <c r="AI85" t="s">
        <v>22</v>
      </c>
      <c r="AJ85" t="s">
        <v>22</v>
      </c>
      <c r="AK85" t="s">
        <v>22</v>
      </c>
      <c r="AL85">
        <v>269.39999999999998</v>
      </c>
      <c r="AM85">
        <v>175.7</v>
      </c>
      <c r="AN85">
        <v>474.3</v>
      </c>
      <c r="AO85">
        <v>236.2</v>
      </c>
      <c r="AP85">
        <v>198.4</v>
      </c>
      <c r="AQ85">
        <v>7.8000000000000007</v>
      </c>
      <c r="AR85">
        <v>24.6</v>
      </c>
      <c r="AS85">
        <v>15.799999999999999</v>
      </c>
      <c r="AT85">
        <v>0</v>
      </c>
      <c r="AU85">
        <v>38.6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</row>
    <row r="86" spans="1:60">
      <c r="A86" t="s">
        <v>38</v>
      </c>
      <c r="B86" t="s">
        <v>191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6472</v>
      </c>
      <c r="AH86">
        <v>7009</v>
      </c>
      <c r="AI86">
        <v>7546</v>
      </c>
      <c r="AJ86">
        <v>7910</v>
      </c>
      <c r="AK86">
        <v>7910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</row>
    <row r="87" spans="1:60">
      <c r="A87" t="s">
        <v>38</v>
      </c>
      <c r="B87" t="s">
        <v>193</v>
      </c>
      <c r="C87">
        <v>131.6891</v>
      </c>
      <c r="D87">
        <v>133.77590000000001</v>
      </c>
      <c r="E87">
        <v>135.86270000000002</v>
      </c>
      <c r="F87">
        <v>137.9495</v>
      </c>
      <c r="G87">
        <v>140.03630000000001</v>
      </c>
      <c r="H87">
        <v>142.12310000000002</v>
      </c>
      <c r="I87">
        <v>144.2099</v>
      </c>
      <c r="J87">
        <v>128.21710000000002</v>
      </c>
      <c r="K87">
        <v>130.07350000000002</v>
      </c>
      <c r="L87">
        <v>131.92990000000003</v>
      </c>
      <c r="M87">
        <v>133.31703000000005</v>
      </c>
      <c r="N87">
        <v>141.81809000000001</v>
      </c>
      <c r="O87">
        <v>134.61436</v>
      </c>
      <c r="P87">
        <v>135.46310000000003</v>
      </c>
      <c r="Q87">
        <v>137.76573000000002</v>
      </c>
      <c r="R87">
        <v>124.14164000000002</v>
      </c>
      <c r="S87">
        <v>108.64894000000001</v>
      </c>
      <c r="T87">
        <v>118.75365000000002</v>
      </c>
      <c r="U87">
        <v>127.50815000000003</v>
      </c>
      <c r="V87">
        <v>140.07170000000005</v>
      </c>
      <c r="W87">
        <v>123.81445000000004</v>
      </c>
      <c r="X87">
        <v>101.19970000000002</v>
      </c>
      <c r="Y87">
        <v>87.219180000000023</v>
      </c>
      <c r="Z87">
        <v>77.813450000000017</v>
      </c>
      <c r="AA87">
        <v>65.439290000000014</v>
      </c>
      <c r="AB87">
        <v>80.016480000000016</v>
      </c>
      <c r="AC87">
        <v>80.845920000000021</v>
      </c>
      <c r="AD87">
        <v>103.79577000000003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</row>
    <row r="88" spans="1:60">
      <c r="A88" t="s">
        <v>39</v>
      </c>
      <c r="B88" t="s">
        <v>194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0.01</v>
      </c>
      <c r="V88">
        <v>0.05</v>
      </c>
      <c r="W88">
        <v>0.25</v>
      </c>
      <c r="X88">
        <v>0.24</v>
      </c>
      <c r="Y88">
        <v>1.1299999999999999</v>
      </c>
      <c r="Z88">
        <v>0.99</v>
      </c>
      <c r="AA88">
        <v>7.2700000000000005</v>
      </c>
      <c r="AB88">
        <v>12.330000000000002</v>
      </c>
      <c r="AC88">
        <v>30.97</v>
      </c>
      <c r="AD88">
        <v>51.93</v>
      </c>
      <c r="AE88">
        <v>61.02000000000001</v>
      </c>
      <c r="AF88">
        <v>255.91</v>
      </c>
      <c r="AG88">
        <v>90.52</v>
      </c>
      <c r="AH88">
        <v>129.297</v>
      </c>
      <c r="AI88">
        <v>52.437999999999995</v>
      </c>
      <c r="AJ88">
        <v>91.593999999999994</v>
      </c>
      <c r="AK88">
        <v>166.33599999999998</v>
      </c>
      <c r="AL88">
        <v>63.938000000000002</v>
      </c>
      <c r="AM88">
        <v>111.1</v>
      </c>
      <c r="AN88">
        <v>40.836999999999996</v>
      </c>
      <c r="AO88">
        <v>47.256999999999998</v>
      </c>
      <c r="AP88">
        <v>44.012999999999998</v>
      </c>
      <c r="AQ88">
        <v>232.7</v>
      </c>
      <c r="AR88">
        <v>68.40100000000001</v>
      </c>
      <c r="AS88">
        <v>137.69999999999999</v>
      </c>
      <c r="AT88">
        <v>81.075000000000003</v>
      </c>
      <c r="AU88">
        <v>181.387</v>
      </c>
      <c r="AV88">
        <v>94.112000000000009</v>
      </c>
      <c r="AW88">
        <v>1329.3630000000003</v>
      </c>
      <c r="AX88">
        <v>39.273000000000003</v>
      </c>
      <c r="AY88">
        <v>40.847999999999999</v>
      </c>
      <c r="AZ88">
        <v>36.858000000000004</v>
      </c>
      <c r="BA88">
        <v>41.036999999999999</v>
      </c>
      <c r="BB88">
        <v>34.237000000000002</v>
      </c>
      <c r="BC88">
        <v>34.462000000000003</v>
      </c>
      <c r="BD88">
        <v>35.174999999999997</v>
      </c>
      <c r="BE88">
        <v>35.097000000000001</v>
      </c>
      <c r="BF88">
        <v>37.058</v>
      </c>
      <c r="BG88">
        <v>82.003</v>
      </c>
      <c r="BH88" t="s">
        <v>16</v>
      </c>
    </row>
    <row r="89" spans="1:60">
      <c r="A89" t="s">
        <v>39</v>
      </c>
      <c r="B89" t="s">
        <v>188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71</v>
      </c>
      <c r="AI89">
        <v>0</v>
      </c>
      <c r="AJ89">
        <v>36</v>
      </c>
      <c r="AK89">
        <v>0</v>
      </c>
      <c r="AL89">
        <v>0</v>
      </c>
      <c r="AM89">
        <v>64</v>
      </c>
      <c r="AN89">
        <v>0</v>
      </c>
      <c r="AO89">
        <v>0</v>
      </c>
      <c r="AP89">
        <v>0</v>
      </c>
      <c r="AQ89">
        <v>48</v>
      </c>
      <c r="AR89" t="s">
        <v>22</v>
      </c>
      <c r="AS89">
        <v>36</v>
      </c>
      <c r="AT89" t="s">
        <v>22</v>
      </c>
      <c r="AU89" t="s">
        <v>22</v>
      </c>
      <c r="AV89" t="s">
        <v>22</v>
      </c>
      <c r="AW89" t="s">
        <v>22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</row>
    <row r="90" spans="1:60">
      <c r="A90" t="s">
        <v>39</v>
      </c>
      <c r="B90" t="s">
        <v>189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0.01</v>
      </c>
      <c r="V90">
        <v>0.05</v>
      </c>
      <c r="W90">
        <v>0.25</v>
      </c>
      <c r="X90">
        <v>0.24</v>
      </c>
      <c r="Y90">
        <v>0.13</v>
      </c>
      <c r="Z90">
        <v>0.69</v>
      </c>
      <c r="AA90">
        <v>4.2700000000000005</v>
      </c>
      <c r="AB90">
        <v>2.13</v>
      </c>
      <c r="AC90">
        <v>13.469999999999999</v>
      </c>
      <c r="AD90">
        <v>25.93</v>
      </c>
      <c r="AE90">
        <v>34.120000000000005</v>
      </c>
      <c r="AF90">
        <v>225.41</v>
      </c>
      <c r="AG90">
        <v>53.62</v>
      </c>
      <c r="AH90">
        <v>51.497</v>
      </c>
      <c r="AI90">
        <v>49.537999999999997</v>
      </c>
      <c r="AJ90">
        <v>53.494</v>
      </c>
      <c r="AK90">
        <v>163.23599999999999</v>
      </c>
      <c r="AL90">
        <v>59.838000000000001</v>
      </c>
      <c r="AM90">
        <v>42</v>
      </c>
      <c r="AN90">
        <v>35.836999999999996</v>
      </c>
      <c r="AO90">
        <v>41.356999999999999</v>
      </c>
      <c r="AP90">
        <v>39.012999999999998</v>
      </c>
      <c r="AQ90">
        <v>180</v>
      </c>
      <c r="AR90">
        <v>67.001000000000005</v>
      </c>
      <c r="AS90">
        <v>100</v>
      </c>
      <c r="AT90">
        <v>81.075000000000003</v>
      </c>
      <c r="AU90">
        <v>181.387</v>
      </c>
      <c r="AV90">
        <v>94.112000000000009</v>
      </c>
      <c r="AW90">
        <v>1329.3630000000003</v>
      </c>
      <c r="AX90">
        <v>39.273000000000003</v>
      </c>
      <c r="AY90">
        <v>40.847999999999999</v>
      </c>
      <c r="AZ90">
        <v>36.858000000000004</v>
      </c>
      <c r="BA90">
        <v>41.036999999999999</v>
      </c>
      <c r="BB90">
        <v>34.237000000000002</v>
      </c>
      <c r="BC90">
        <v>34.462000000000003</v>
      </c>
      <c r="BD90">
        <v>35.174999999999997</v>
      </c>
      <c r="BE90">
        <v>35.097000000000001</v>
      </c>
      <c r="BF90">
        <v>37.058</v>
      </c>
      <c r="BG90">
        <v>82.003</v>
      </c>
      <c r="BH90" t="s">
        <v>16</v>
      </c>
    </row>
    <row r="91" spans="1:60">
      <c r="A91" t="s">
        <v>39</v>
      </c>
      <c r="B91" t="s">
        <v>190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1</v>
      </c>
      <c r="Z91">
        <v>0.3</v>
      </c>
      <c r="AA91">
        <v>3</v>
      </c>
      <c r="AB91">
        <v>10.200000000000001</v>
      </c>
      <c r="AC91">
        <v>17.5</v>
      </c>
      <c r="AD91">
        <v>26</v>
      </c>
      <c r="AE91">
        <v>26.900000000000002</v>
      </c>
      <c r="AF91">
        <v>30.5</v>
      </c>
      <c r="AG91">
        <v>36.9</v>
      </c>
      <c r="AH91">
        <v>6.8</v>
      </c>
      <c r="AI91">
        <v>2.9</v>
      </c>
      <c r="AJ91">
        <v>2.0999999999999996</v>
      </c>
      <c r="AK91">
        <v>3.1</v>
      </c>
      <c r="AL91">
        <v>4.0999999999999996</v>
      </c>
      <c r="AM91">
        <v>5.0999999999999996</v>
      </c>
      <c r="AN91">
        <v>5</v>
      </c>
      <c r="AO91">
        <v>5.9</v>
      </c>
      <c r="AP91">
        <v>5</v>
      </c>
      <c r="AQ91">
        <v>4.7</v>
      </c>
      <c r="AR91">
        <v>1.4</v>
      </c>
      <c r="AS91">
        <v>1.7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</row>
    <row r="92" spans="1:60">
      <c r="A92" t="s">
        <v>40</v>
      </c>
      <c r="B92" t="s">
        <v>194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0.05</v>
      </c>
      <c r="O92">
        <v>0.16</v>
      </c>
      <c r="P92">
        <v>0.31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6.5380000000000003</v>
      </c>
      <c r="X92">
        <v>0</v>
      </c>
      <c r="Y92">
        <v>2.6659999999999999</v>
      </c>
      <c r="Z92">
        <v>5</v>
      </c>
      <c r="AA92">
        <v>5.4</v>
      </c>
      <c r="AB92">
        <v>7.3999999999999995</v>
      </c>
      <c r="AC92">
        <v>9.9</v>
      </c>
      <c r="AD92">
        <v>10.9</v>
      </c>
      <c r="AE92">
        <v>2.2265090000000001</v>
      </c>
      <c r="AF92">
        <v>14.640868200000002</v>
      </c>
      <c r="AG92">
        <v>105.5795286</v>
      </c>
      <c r="AH92">
        <v>14.7521197</v>
      </c>
      <c r="AI92">
        <v>11.3686816</v>
      </c>
      <c r="AJ92">
        <v>13.406129199999999</v>
      </c>
      <c r="AK92">
        <v>12.6398429</v>
      </c>
      <c r="AL92">
        <v>21.623469399999998</v>
      </c>
      <c r="AM92">
        <v>20.1406721</v>
      </c>
      <c r="AN92">
        <v>35.5355706</v>
      </c>
      <c r="AO92">
        <v>56.1</v>
      </c>
      <c r="AP92">
        <v>78.399999999999991</v>
      </c>
      <c r="AQ92">
        <v>101.9</v>
      </c>
      <c r="AR92">
        <v>122.672</v>
      </c>
      <c r="AS92">
        <v>131.89999999999998</v>
      </c>
      <c r="AT92">
        <v>161</v>
      </c>
      <c r="AU92">
        <v>141.69999999999999</v>
      </c>
      <c r="AV92">
        <v>119.6</v>
      </c>
      <c r="AW92">
        <v>144.726</v>
      </c>
      <c r="AX92">
        <v>96.677000000000007</v>
      </c>
      <c r="AY92">
        <v>120.71299999999999</v>
      </c>
      <c r="AZ92">
        <v>1031.1999999999998</v>
      </c>
      <c r="BA92">
        <v>48.495999999999995</v>
      </c>
      <c r="BB92">
        <v>48.137</v>
      </c>
      <c r="BC92">
        <v>5.0809999999999995</v>
      </c>
      <c r="BD92">
        <v>6.7330000000000005</v>
      </c>
      <c r="BE92">
        <v>5.76</v>
      </c>
      <c r="BF92">
        <v>6.2</v>
      </c>
      <c r="BG92">
        <v>6.0511005999999998</v>
      </c>
      <c r="BH92" t="s">
        <v>16</v>
      </c>
    </row>
    <row r="93" spans="1:60">
      <c r="A93" t="s">
        <v>40</v>
      </c>
      <c r="B93" t="s">
        <v>188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 t="s">
        <v>22</v>
      </c>
      <c r="AU93">
        <v>85</v>
      </c>
      <c r="AV93">
        <v>85</v>
      </c>
      <c r="AW93">
        <v>0</v>
      </c>
      <c r="AX93">
        <v>0</v>
      </c>
      <c r="AY93" t="s">
        <v>22</v>
      </c>
      <c r="AZ93">
        <v>134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</row>
    <row r="94" spans="1:60">
      <c r="A94" t="s">
        <v>40</v>
      </c>
      <c r="B94" t="s">
        <v>189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0.05</v>
      </c>
      <c r="O94">
        <v>0.16</v>
      </c>
      <c r="P94">
        <v>0.31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6.5380000000000003</v>
      </c>
      <c r="X94">
        <v>0</v>
      </c>
      <c r="Y94">
        <v>2.6659999999999999</v>
      </c>
      <c r="Z94">
        <v>5</v>
      </c>
      <c r="AA94">
        <v>5.4</v>
      </c>
      <c r="AB94">
        <v>6.6</v>
      </c>
      <c r="AC94">
        <v>7.2</v>
      </c>
      <c r="AD94">
        <v>10</v>
      </c>
      <c r="AE94">
        <v>2</v>
      </c>
      <c r="AF94">
        <v>14.597000000000001</v>
      </c>
      <c r="AG94">
        <v>105.538</v>
      </c>
      <c r="AH94">
        <v>14.711</v>
      </c>
      <c r="AI94">
        <v>11.33</v>
      </c>
      <c r="AJ94">
        <v>13.37</v>
      </c>
      <c r="AK94">
        <v>12.6</v>
      </c>
      <c r="AL94">
        <v>21.58</v>
      </c>
      <c r="AM94">
        <v>20.100000000000001</v>
      </c>
      <c r="AN94">
        <v>35.5</v>
      </c>
      <c r="AO94">
        <v>55.9</v>
      </c>
      <c r="AP94">
        <v>77.8</v>
      </c>
      <c r="AQ94">
        <v>101</v>
      </c>
      <c r="AR94">
        <v>122.672</v>
      </c>
      <c r="AS94">
        <v>131.89999999999998</v>
      </c>
      <c r="AT94">
        <v>161</v>
      </c>
      <c r="AU94">
        <v>56</v>
      </c>
      <c r="AV94">
        <v>34</v>
      </c>
      <c r="AW94">
        <v>144.126</v>
      </c>
      <c r="AX94">
        <v>96.677000000000007</v>
      </c>
      <c r="AY94">
        <v>120.71299999999999</v>
      </c>
      <c r="AZ94">
        <v>897.19999999999993</v>
      </c>
      <c r="BA94">
        <v>46.995999999999995</v>
      </c>
      <c r="BB94">
        <v>45.337000000000003</v>
      </c>
      <c r="BC94">
        <v>1.681</v>
      </c>
      <c r="BD94">
        <v>2.0329999999999999</v>
      </c>
      <c r="BE94">
        <v>1.06</v>
      </c>
      <c r="BF94">
        <v>1.5</v>
      </c>
      <c r="BG94">
        <v>1.4111006000000001</v>
      </c>
      <c r="BH94" t="s">
        <v>16</v>
      </c>
    </row>
    <row r="95" spans="1:60">
      <c r="A95" t="s">
        <v>40</v>
      </c>
      <c r="B95" t="s">
        <v>190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0.8</v>
      </c>
      <c r="AC95">
        <v>2.7</v>
      </c>
      <c r="AD95">
        <v>0.9</v>
      </c>
      <c r="AE95">
        <v>0.22650900000000002</v>
      </c>
      <c r="AF95">
        <v>4.3868199999999996E-2</v>
      </c>
      <c r="AG95">
        <v>4.1528599999999999E-2</v>
      </c>
      <c r="AH95">
        <v>4.1119699999999995E-2</v>
      </c>
      <c r="AI95">
        <v>3.8681599999999997E-2</v>
      </c>
      <c r="AJ95">
        <v>3.61292E-2</v>
      </c>
      <c r="AK95">
        <v>3.9842900000000001E-2</v>
      </c>
      <c r="AL95">
        <v>4.3469399999999998E-2</v>
      </c>
      <c r="AM95">
        <v>4.0672099999999996E-2</v>
      </c>
      <c r="AN95">
        <v>3.5570600000000001E-2</v>
      </c>
      <c r="AO95">
        <v>0.2</v>
      </c>
      <c r="AP95">
        <v>0.6</v>
      </c>
      <c r="AQ95">
        <v>0.9</v>
      </c>
      <c r="AR95">
        <v>0</v>
      </c>
      <c r="AS95">
        <v>0</v>
      </c>
      <c r="AT95">
        <v>0</v>
      </c>
      <c r="AU95">
        <v>0.7</v>
      </c>
      <c r="AV95">
        <v>0.6</v>
      </c>
      <c r="AW95">
        <v>0.6</v>
      </c>
      <c r="AX95">
        <v>0</v>
      </c>
      <c r="AY95">
        <v>0</v>
      </c>
      <c r="AZ95">
        <v>0</v>
      </c>
      <c r="BA95">
        <v>1.5</v>
      </c>
      <c r="BB95">
        <v>2.8</v>
      </c>
      <c r="BC95">
        <v>3.4</v>
      </c>
      <c r="BD95">
        <v>4.7</v>
      </c>
      <c r="BE95">
        <v>4.7</v>
      </c>
      <c r="BF95">
        <v>4.7</v>
      </c>
      <c r="BG95">
        <v>4.6399999999999997</v>
      </c>
      <c r="BH95" t="s">
        <v>16</v>
      </c>
    </row>
    <row r="96" spans="1:60">
      <c r="A96" t="s">
        <v>179</v>
      </c>
      <c r="B96" t="s">
        <v>194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0.01</v>
      </c>
      <c r="Y96">
        <v>0.02</v>
      </c>
      <c r="Z96">
        <v>0.02</v>
      </c>
      <c r="AA96">
        <v>0.09</v>
      </c>
      <c r="AB96">
        <v>37.556997609631878</v>
      </c>
      <c r="AC96">
        <v>43.312688411231321</v>
      </c>
      <c r="AD96">
        <v>48.815279614597216</v>
      </c>
      <c r="AE96">
        <v>54.545455898369347</v>
      </c>
      <c r="AF96">
        <v>63.026014223596491</v>
      </c>
      <c r="AG96">
        <v>80.407897603285349</v>
      </c>
      <c r="AH96">
        <v>69.025897603285344</v>
      </c>
      <c r="AI96">
        <v>66.54789760328535</v>
      </c>
      <c r="AJ96">
        <v>68.765897603285353</v>
      </c>
      <c r="AK96">
        <v>68.781897603285344</v>
      </c>
      <c r="AL96">
        <v>70.716897603285346</v>
      </c>
      <c r="AM96">
        <v>27.930000000000003</v>
      </c>
      <c r="AN96">
        <v>24.3</v>
      </c>
      <c r="AO96">
        <v>16.04</v>
      </c>
      <c r="AP96">
        <v>88.94</v>
      </c>
      <c r="AQ96">
        <v>90.08</v>
      </c>
      <c r="AR96">
        <v>103.79999999999998</v>
      </c>
      <c r="AS96">
        <v>22.490000000000002</v>
      </c>
      <c r="AT96">
        <v>15.63</v>
      </c>
      <c r="AU96">
        <v>3.6100000000000003</v>
      </c>
      <c r="AV96">
        <v>3.41</v>
      </c>
      <c r="AW96">
        <v>2.6799999999999997</v>
      </c>
      <c r="AX96">
        <v>3.73</v>
      </c>
      <c r="AY96">
        <v>3.88</v>
      </c>
      <c r="AZ96">
        <v>3.94</v>
      </c>
      <c r="BA96">
        <v>3.94</v>
      </c>
      <c r="BB96">
        <v>3.94</v>
      </c>
      <c r="BC96">
        <v>3.94</v>
      </c>
      <c r="BD96">
        <v>3.94</v>
      </c>
      <c r="BE96">
        <v>3.94</v>
      </c>
      <c r="BF96">
        <v>3.94</v>
      </c>
      <c r="BG96">
        <v>3.9359999999999999</v>
      </c>
      <c r="BH96" t="s">
        <v>16</v>
      </c>
    </row>
    <row r="97" spans="1:60">
      <c r="A97" t="s">
        <v>179</v>
      </c>
      <c r="B97" t="s">
        <v>189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0.01</v>
      </c>
      <c r="Y97">
        <v>0.02</v>
      </c>
      <c r="Z97">
        <v>0.02</v>
      </c>
      <c r="AA97">
        <v>0.09</v>
      </c>
      <c r="AB97">
        <v>0.38</v>
      </c>
      <c r="AC97">
        <v>2.75</v>
      </c>
      <c r="AD97">
        <v>4.49</v>
      </c>
      <c r="AE97">
        <v>5.91</v>
      </c>
      <c r="AF97">
        <v>9.1199999999999992</v>
      </c>
      <c r="AG97">
        <v>21.27</v>
      </c>
      <c r="AH97">
        <v>11.83</v>
      </c>
      <c r="AI97">
        <v>11.309999999999999</v>
      </c>
      <c r="AJ97">
        <v>15.7</v>
      </c>
      <c r="AK97">
        <v>17.919999999999998</v>
      </c>
      <c r="AL97">
        <v>21.979999999999997</v>
      </c>
      <c r="AM97">
        <v>23.330000000000002</v>
      </c>
      <c r="AN97">
        <v>21.6</v>
      </c>
      <c r="AO97">
        <v>16.04</v>
      </c>
      <c r="AP97">
        <v>24.04</v>
      </c>
      <c r="AQ97">
        <v>34.879999999999995</v>
      </c>
      <c r="AR97">
        <v>48.899999999999991</v>
      </c>
      <c r="AS97">
        <v>22.19</v>
      </c>
      <c r="AT97">
        <v>15.63</v>
      </c>
      <c r="AU97">
        <v>3.6100000000000003</v>
      </c>
      <c r="AV97">
        <v>2.81</v>
      </c>
      <c r="AW97">
        <v>2.6799999999999997</v>
      </c>
      <c r="AX97">
        <v>3.73</v>
      </c>
      <c r="AY97">
        <v>3.88</v>
      </c>
      <c r="AZ97">
        <v>3.94</v>
      </c>
      <c r="BA97">
        <v>3.94</v>
      </c>
      <c r="BB97">
        <v>3.94</v>
      </c>
      <c r="BC97">
        <v>3.94</v>
      </c>
      <c r="BD97">
        <v>3.94</v>
      </c>
      <c r="BE97">
        <v>3.94</v>
      </c>
      <c r="BF97">
        <v>3.94</v>
      </c>
      <c r="BG97">
        <v>3.9359999999999999</v>
      </c>
      <c r="BH97" t="s">
        <v>16</v>
      </c>
    </row>
    <row r="98" spans="1:60">
      <c r="A98" t="s">
        <v>179</v>
      </c>
      <c r="B98" t="s">
        <v>190</v>
      </c>
      <c r="C98" t="s">
        <v>24</v>
      </c>
      <c r="D98" t="s">
        <v>24</v>
      </c>
      <c r="E98" t="s">
        <v>24</v>
      </c>
      <c r="F98" t="s">
        <v>24</v>
      </c>
      <c r="G98" t="s">
        <v>24</v>
      </c>
      <c r="H98" t="s">
        <v>24</v>
      </c>
      <c r="I98" t="s">
        <v>24</v>
      </c>
      <c r="J98" t="s">
        <v>24</v>
      </c>
      <c r="K98" t="s">
        <v>24</v>
      </c>
      <c r="L98" t="s">
        <v>24</v>
      </c>
      <c r="M98" t="s">
        <v>24</v>
      </c>
      <c r="N98" t="s">
        <v>24</v>
      </c>
      <c r="O98" t="s">
        <v>24</v>
      </c>
      <c r="P98" t="s">
        <v>24</v>
      </c>
      <c r="Q98" t="s">
        <v>24</v>
      </c>
      <c r="R98" t="s">
        <v>24</v>
      </c>
      <c r="X98">
        <v>0</v>
      </c>
      <c r="Y98">
        <v>0</v>
      </c>
      <c r="Z98">
        <v>0</v>
      </c>
      <c r="AA98">
        <v>0</v>
      </c>
      <c r="AB98">
        <v>0</v>
      </c>
      <c r="AC98">
        <v>0.30000000000000004</v>
      </c>
      <c r="AD98">
        <v>0.60000000000000009</v>
      </c>
      <c r="AE98">
        <v>0.8</v>
      </c>
      <c r="AF98">
        <v>1</v>
      </c>
      <c r="AG98">
        <v>1.1000000000000001</v>
      </c>
      <c r="AH98">
        <v>0.9</v>
      </c>
      <c r="AI98">
        <v>1.2000000000000002</v>
      </c>
      <c r="AJ98">
        <v>1.5</v>
      </c>
      <c r="AK98">
        <v>1.8</v>
      </c>
      <c r="AL98">
        <v>2.2999999999999998</v>
      </c>
      <c r="AM98">
        <v>2.6</v>
      </c>
      <c r="AN98">
        <v>2.7</v>
      </c>
      <c r="AO98">
        <v>0</v>
      </c>
      <c r="AP98">
        <v>1.9000000000000001</v>
      </c>
      <c r="AQ98">
        <v>1.2</v>
      </c>
      <c r="AR98">
        <v>0.89999999999999991</v>
      </c>
      <c r="AS98">
        <v>0.30000000000000004</v>
      </c>
      <c r="AT98">
        <v>0</v>
      </c>
      <c r="AU98">
        <v>0</v>
      </c>
      <c r="AV98">
        <v>0.6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</row>
    <row r="99" spans="1:60">
      <c r="A99" t="s">
        <v>179</v>
      </c>
      <c r="B99" t="s">
        <v>191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37.176997609631876</v>
      </c>
      <c r="AC99">
        <v>40.262688411231323</v>
      </c>
      <c r="AD99">
        <v>43.725279614597213</v>
      </c>
      <c r="AE99">
        <v>47.835455898369347</v>
      </c>
      <c r="AF99">
        <v>52.906014223596493</v>
      </c>
      <c r="AG99">
        <v>58.037897603285352</v>
      </c>
      <c r="AH99">
        <v>56.295897603285347</v>
      </c>
      <c r="AI99">
        <v>54.037897603285352</v>
      </c>
      <c r="AJ99">
        <v>51.56589760328535</v>
      </c>
      <c r="AK99">
        <v>49.061897603285345</v>
      </c>
      <c r="AL99">
        <v>46.436897603285352</v>
      </c>
      <c r="AM99">
        <v>2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</row>
    <row r="100" spans="1:60">
      <c r="A100" t="s">
        <v>179</v>
      </c>
      <c r="B100" t="s">
        <v>192</v>
      </c>
      <c r="AP100">
        <v>63</v>
      </c>
      <c r="AQ100">
        <v>54</v>
      </c>
      <c r="AR100">
        <v>54</v>
      </c>
    </row>
    <row r="101" spans="1:60">
      <c r="A101" t="s">
        <v>41</v>
      </c>
      <c r="B101" t="s">
        <v>194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10</v>
      </c>
      <c r="O101">
        <v>17</v>
      </c>
      <c r="P101">
        <v>11</v>
      </c>
      <c r="Q101">
        <v>16</v>
      </c>
      <c r="R101">
        <v>380</v>
      </c>
      <c r="S101">
        <v>294</v>
      </c>
      <c r="T101">
        <v>298</v>
      </c>
      <c r="U101">
        <v>304.49092079169247</v>
      </c>
      <c r="V101">
        <v>310.0260162570903</v>
      </c>
      <c r="W101">
        <v>314.96283306295118</v>
      </c>
      <c r="X101">
        <v>319.94089902369171</v>
      </c>
      <c r="Y101">
        <v>325.80869706466189</v>
      </c>
      <c r="Z101">
        <v>331.66107110672914</v>
      </c>
      <c r="AA101">
        <v>337.28793085532072</v>
      </c>
      <c r="AB101">
        <v>347.72479964195543</v>
      </c>
      <c r="AC101">
        <v>1033.5785505784575</v>
      </c>
      <c r="AD101">
        <v>1134.324242883439</v>
      </c>
      <c r="AE101">
        <v>1227.2958313097392</v>
      </c>
      <c r="AF101">
        <v>1322.2947024215712</v>
      </c>
      <c r="AG101">
        <v>1362.8037952079449</v>
      </c>
      <c r="AH101">
        <v>2006.8024887195331</v>
      </c>
      <c r="AI101">
        <v>752.08780097522799</v>
      </c>
      <c r="AJ101">
        <v>849.76771514625955</v>
      </c>
      <c r="AK101">
        <v>927.31999999999994</v>
      </c>
      <c r="AL101">
        <v>1225.7210000000002</v>
      </c>
      <c r="AM101">
        <v>883.89</v>
      </c>
      <c r="AN101">
        <v>1010.8699999999999</v>
      </c>
      <c r="AO101">
        <v>1140.3</v>
      </c>
      <c r="AP101">
        <v>1265.5999999999999</v>
      </c>
      <c r="AQ101">
        <v>1406.8</v>
      </c>
      <c r="AR101">
        <v>1462.1999999999998</v>
      </c>
      <c r="AS101">
        <v>1551.4</v>
      </c>
      <c r="AT101">
        <v>1608.49</v>
      </c>
      <c r="AU101">
        <v>1671.6</v>
      </c>
      <c r="AV101">
        <v>1728.8000000000002</v>
      </c>
      <c r="AW101">
        <v>1787.11</v>
      </c>
      <c r="AX101">
        <v>1774.06</v>
      </c>
      <c r="AY101">
        <v>1949.305649526596</v>
      </c>
      <c r="AZ101">
        <v>1956.0901648344477</v>
      </c>
      <c r="BA101">
        <v>1962.9771263234477</v>
      </c>
      <c r="BB101">
        <v>1969.9680809309318</v>
      </c>
      <c r="BC101">
        <v>1977.0645989529887</v>
      </c>
      <c r="BD101">
        <v>1984.2682743971789</v>
      </c>
      <c r="BE101">
        <v>1991.5807253405762</v>
      </c>
      <c r="BF101">
        <v>1999.0035942932188</v>
      </c>
      <c r="BG101">
        <v>2096.5385485670499</v>
      </c>
      <c r="BH101">
        <v>2014.1872806504089</v>
      </c>
    </row>
    <row r="102" spans="1:60">
      <c r="A102" t="s">
        <v>41</v>
      </c>
      <c r="B102" t="s">
        <v>186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15</v>
      </c>
      <c r="S102">
        <v>16</v>
      </c>
      <c r="T102">
        <v>16</v>
      </c>
      <c r="U102">
        <v>17.490920791692499</v>
      </c>
      <c r="V102">
        <v>19.026016257090312</v>
      </c>
      <c r="W102">
        <v>19.962833062951191</v>
      </c>
      <c r="X102">
        <v>20.160295585397055</v>
      </c>
      <c r="Y102">
        <v>21.501406514449044</v>
      </c>
      <c r="Z102">
        <v>22.758740469208139</v>
      </c>
      <c r="AA102">
        <v>23.721175025173178</v>
      </c>
      <c r="AB102">
        <v>29.423185798772714</v>
      </c>
      <c r="AC102">
        <v>35.578550578457524</v>
      </c>
      <c r="AD102">
        <v>44.324242883439005</v>
      </c>
      <c r="AE102">
        <v>45.295831309739135</v>
      </c>
      <c r="AF102">
        <v>47.794702421571266</v>
      </c>
      <c r="AG102">
        <v>56.203795207944857</v>
      </c>
      <c r="AH102">
        <v>61.462488719533148</v>
      </c>
      <c r="AI102">
        <v>54.907800975228064</v>
      </c>
      <c r="AJ102">
        <v>57.647715146259465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</row>
    <row r="103" spans="1:60">
      <c r="A103" t="s">
        <v>41</v>
      </c>
      <c r="B103" t="s">
        <v>188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 t="s">
        <v>16</v>
      </c>
      <c r="O103">
        <v>7</v>
      </c>
      <c r="P103">
        <v>3</v>
      </c>
      <c r="Q103">
        <v>4</v>
      </c>
      <c r="R103" t="s">
        <v>16</v>
      </c>
      <c r="S103" t="s">
        <v>16</v>
      </c>
      <c r="T103" t="s">
        <v>16</v>
      </c>
      <c r="U103" t="s">
        <v>16</v>
      </c>
      <c r="V103" t="s">
        <v>16</v>
      </c>
      <c r="W103" t="s">
        <v>16</v>
      </c>
      <c r="X103" t="s">
        <v>16</v>
      </c>
      <c r="Y103" t="s">
        <v>16</v>
      </c>
      <c r="Z103" t="s">
        <v>16</v>
      </c>
      <c r="AA103" t="s">
        <v>16</v>
      </c>
      <c r="AB103" t="s">
        <v>16</v>
      </c>
      <c r="AC103" t="s">
        <v>16</v>
      </c>
      <c r="AD103" t="s">
        <v>16</v>
      </c>
      <c r="AE103" t="s">
        <v>16</v>
      </c>
      <c r="AF103" t="s">
        <v>16</v>
      </c>
      <c r="AG103" t="s">
        <v>16</v>
      </c>
      <c r="AH103">
        <v>250</v>
      </c>
      <c r="AI103">
        <v>250</v>
      </c>
      <c r="AJ103">
        <v>250</v>
      </c>
      <c r="AK103">
        <v>250</v>
      </c>
      <c r="AL103">
        <v>258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</row>
    <row r="104" spans="1:60">
      <c r="A104" t="s">
        <v>41</v>
      </c>
      <c r="B104" t="s">
        <v>189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10</v>
      </c>
      <c r="O104">
        <v>10</v>
      </c>
      <c r="P104">
        <v>8</v>
      </c>
      <c r="Q104">
        <v>12</v>
      </c>
      <c r="R104">
        <v>274</v>
      </c>
      <c r="S104">
        <v>278</v>
      </c>
      <c r="T104">
        <v>282</v>
      </c>
      <c r="U104">
        <v>287</v>
      </c>
      <c r="V104">
        <v>291</v>
      </c>
      <c r="W104">
        <v>295</v>
      </c>
      <c r="X104">
        <v>299.78060343829463</v>
      </c>
      <c r="Y104">
        <v>304.30729055021283</v>
      </c>
      <c r="Z104">
        <v>308.902330637521</v>
      </c>
      <c r="AA104">
        <v>313.56675583014754</v>
      </c>
      <c r="AB104">
        <v>318.30161384318274</v>
      </c>
      <c r="AC104">
        <v>998</v>
      </c>
      <c r="AD104">
        <v>1090</v>
      </c>
      <c r="AE104">
        <v>1182</v>
      </c>
      <c r="AF104">
        <v>1274</v>
      </c>
      <c r="AG104">
        <v>1306</v>
      </c>
      <c r="AH104">
        <v>1694.74</v>
      </c>
      <c r="AI104">
        <v>446.78</v>
      </c>
      <c r="AJ104">
        <v>541.72</v>
      </c>
      <c r="AK104">
        <v>676.92</v>
      </c>
      <c r="AL104">
        <v>967.30000000000007</v>
      </c>
      <c r="AM104">
        <v>883.89</v>
      </c>
      <c r="AN104">
        <v>1010.8699999999999</v>
      </c>
      <c r="AO104">
        <v>1140.3</v>
      </c>
      <c r="AP104">
        <v>1265.5999999999999</v>
      </c>
      <c r="AQ104">
        <v>1406.8</v>
      </c>
      <c r="AR104">
        <v>1462.1999999999998</v>
      </c>
      <c r="AS104">
        <v>1551.4</v>
      </c>
      <c r="AT104">
        <v>1608.49</v>
      </c>
      <c r="AU104">
        <v>1671.6</v>
      </c>
      <c r="AV104">
        <v>1728.8000000000002</v>
      </c>
      <c r="AW104">
        <v>1787.11</v>
      </c>
      <c r="AX104">
        <v>1774.06</v>
      </c>
      <c r="AY104">
        <v>1949.305649526596</v>
      </c>
      <c r="AZ104">
        <v>1956.0901648344477</v>
      </c>
      <c r="BA104">
        <v>1962.9771263234477</v>
      </c>
      <c r="BB104">
        <v>1969.9680809309318</v>
      </c>
      <c r="BC104">
        <v>1977.0645989529887</v>
      </c>
      <c r="BD104">
        <v>1984.2682743971789</v>
      </c>
      <c r="BE104">
        <v>1991.5807253405762</v>
      </c>
      <c r="BF104">
        <v>1999.0035942932188</v>
      </c>
      <c r="BG104">
        <v>2096.5385485670499</v>
      </c>
      <c r="BH104">
        <v>2014.1872806504089</v>
      </c>
    </row>
    <row r="105" spans="1:60">
      <c r="A105" t="s">
        <v>41</v>
      </c>
      <c r="B105" t="s">
        <v>190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0.5</v>
      </c>
      <c r="AG105">
        <v>0.6</v>
      </c>
      <c r="AH105">
        <v>0.6</v>
      </c>
      <c r="AI105">
        <v>0.4</v>
      </c>
      <c r="AJ105">
        <v>0.4</v>
      </c>
      <c r="AK105">
        <v>0.4</v>
      </c>
      <c r="AL105">
        <v>0.42100000000000004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</row>
    <row r="106" spans="1:60">
      <c r="A106" t="s">
        <v>41</v>
      </c>
      <c r="B106" t="s">
        <v>192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91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</row>
    <row r="107" spans="1:60">
      <c r="A107" t="s">
        <v>42</v>
      </c>
      <c r="B107" t="s">
        <v>194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0.01</v>
      </c>
      <c r="P107">
        <v>0.05</v>
      </c>
      <c r="Q107">
        <v>2.96</v>
      </c>
      <c r="R107">
        <v>1.7</v>
      </c>
      <c r="S107">
        <v>0</v>
      </c>
      <c r="T107">
        <v>1.3</v>
      </c>
      <c r="U107">
        <v>0.88</v>
      </c>
      <c r="V107">
        <v>19.126999999999999</v>
      </c>
      <c r="W107">
        <v>16.11</v>
      </c>
      <c r="X107">
        <v>22.15</v>
      </c>
      <c r="Y107">
        <v>28.79</v>
      </c>
      <c r="Z107">
        <v>32.881</v>
      </c>
      <c r="AA107">
        <v>36.659999999999997</v>
      </c>
      <c r="AB107">
        <v>405.9</v>
      </c>
      <c r="AC107">
        <v>444</v>
      </c>
      <c r="AD107">
        <v>510.08519999999993</v>
      </c>
      <c r="AE107">
        <v>632.28798879999988</v>
      </c>
      <c r="AF107">
        <v>1104.2338556127997</v>
      </c>
      <c r="AG107">
        <v>833.89853960724122</v>
      </c>
      <c r="AH107">
        <v>1093.2153396072413</v>
      </c>
      <c r="AI107">
        <v>1604.4555396072412</v>
      </c>
      <c r="AJ107">
        <v>1256.6603396072412</v>
      </c>
      <c r="AK107">
        <v>2138.3119396072411</v>
      </c>
      <c r="AL107">
        <v>2016.6894396072412</v>
      </c>
      <c r="AM107">
        <v>1896.6522396072412</v>
      </c>
      <c r="AN107">
        <v>1941.0571396072412</v>
      </c>
      <c r="AO107">
        <v>1041.5363396072412</v>
      </c>
      <c r="AP107">
        <v>1064.1307396072414</v>
      </c>
      <c r="AQ107">
        <v>929.37333960724118</v>
      </c>
      <c r="AR107">
        <v>1993.2542396072413</v>
      </c>
      <c r="AS107">
        <v>1065.5040396072411</v>
      </c>
      <c r="AT107">
        <v>1290.4960000000001</v>
      </c>
      <c r="AU107">
        <v>1564.44</v>
      </c>
      <c r="AV107">
        <v>1610.8109999999999</v>
      </c>
      <c r="AW107">
        <v>5079.7730000000001</v>
      </c>
      <c r="AX107">
        <v>332.637</v>
      </c>
      <c r="AY107">
        <v>93.132000000000005</v>
      </c>
      <c r="AZ107">
        <v>80.777000000000001</v>
      </c>
      <c r="BA107">
        <v>141.56299999999999</v>
      </c>
      <c r="BB107">
        <v>0</v>
      </c>
      <c r="BC107">
        <v>64.305999999999997</v>
      </c>
      <c r="BD107">
        <v>179.14399999999998</v>
      </c>
      <c r="BE107">
        <v>27.130000000000003</v>
      </c>
      <c r="BF107">
        <v>2.9909999999999997</v>
      </c>
      <c r="BG107">
        <v>449.685</v>
      </c>
      <c r="BH107" t="s">
        <v>16</v>
      </c>
    </row>
    <row r="108" spans="1:60">
      <c r="A108" t="s">
        <v>42</v>
      </c>
      <c r="B108" t="s">
        <v>188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535</v>
      </c>
      <c r="AG108">
        <v>0</v>
      </c>
      <c r="AH108">
        <v>0</v>
      </c>
      <c r="AI108">
        <v>960</v>
      </c>
      <c r="AJ108" t="s">
        <v>16</v>
      </c>
      <c r="AK108">
        <v>1258</v>
      </c>
      <c r="AL108">
        <v>1348</v>
      </c>
      <c r="AM108" t="s">
        <v>16</v>
      </c>
      <c r="AN108">
        <v>1270</v>
      </c>
      <c r="AO108">
        <v>0</v>
      </c>
      <c r="AP108">
        <v>0</v>
      </c>
      <c r="AQ108" t="s">
        <v>16</v>
      </c>
      <c r="AR108">
        <v>1300</v>
      </c>
      <c r="AS108" t="s">
        <v>16</v>
      </c>
      <c r="AT108" t="s">
        <v>16</v>
      </c>
      <c r="AU108" t="s">
        <v>16</v>
      </c>
      <c r="AV108" t="s">
        <v>16</v>
      </c>
      <c r="AW108">
        <v>1829</v>
      </c>
      <c r="AX108" t="s">
        <v>22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 t="s">
        <v>16</v>
      </c>
      <c r="BH108" t="s">
        <v>16</v>
      </c>
    </row>
    <row r="109" spans="1:60">
      <c r="A109" t="s">
        <v>42</v>
      </c>
      <c r="B109" t="s">
        <v>189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0.01</v>
      </c>
      <c r="P109">
        <v>0.05</v>
      </c>
      <c r="Q109">
        <v>2.96</v>
      </c>
      <c r="R109">
        <v>1.7</v>
      </c>
      <c r="S109">
        <v>0</v>
      </c>
      <c r="T109">
        <v>1.3</v>
      </c>
      <c r="U109">
        <v>0.88</v>
      </c>
      <c r="V109">
        <v>1.0269999999999999</v>
      </c>
      <c r="W109">
        <v>5.01</v>
      </c>
      <c r="X109">
        <v>3.25</v>
      </c>
      <c r="Y109">
        <v>5.49</v>
      </c>
      <c r="Z109">
        <v>4.4000000000000004</v>
      </c>
      <c r="AA109">
        <v>4.76</v>
      </c>
      <c r="AB109">
        <v>5.9</v>
      </c>
      <c r="AC109">
        <v>10.8</v>
      </c>
      <c r="AD109">
        <v>39.630000000000003</v>
      </c>
      <c r="AE109">
        <v>117.60999999999999</v>
      </c>
      <c r="AF109" t="s">
        <v>16</v>
      </c>
      <c r="AG109">
        <v>209.44899999999998</v>
      </c>
      <c r="AH109">
        <v>455.48</v>
      </c>
      <c r="AI109" t="s">
        <v>16</v>
      </c>
      <c r="AJ109">
        <v>607.29999999999995</v>
      </c>
      <c r="AK109">
        <v>222.71000000000004</v>
      </c>
      <c r="AL109" t="s">
        <v>16</v>
      </c>
      <c r="AM109">
        <v>1218.999</v>
      </c>
      <c r="AN109" t="s">
        <v>16</v>
      </c>
      <c r="AO109">
        <v>365.01</v>
      </c>
      <c r="AP109">
        <v>383.2</v>
      </c>
      <c r="AQ109">
        <v>236.44800000000004</v>
      </c>
      <c r="AR109" t="s">
        <v>16</v>
      </c>
      <c r="AS109">
        <v>363.286</v>
      </c>
      <c r="AT109">
        <v>494.49600000000004</v>
      </c>
      <c r="AU109">
        <v>343.03999999999996</v>
      </c>
      <c r="AV109">
        <v>280.31099999999998</v>
      </c>
      <c r="AW109">
        <v>2768.973</v>
      </c>
      <c r="AX109">
        <v>294.03699999999998</v>
      </c>
      <c r="AY109">
        <v>34.231999999999999</v>
      </c>
      <c r="AZ109">
        <v>34.877000000000002</v>
      </c>
      <c r="BA109">
        <v>95.563000000000002</v>
      </c>
      <c r="BB109">
        <v>0</v>
      </c>
      <c r="BC109">
        <v>63.706000000000003</v>
      </c>
      <c r="BD109">
        <v>176.75299999999999</v>
      </c>
      <c r="BE109">
        <v>26.990000000000002</v>
      </c>
      <c r="BF109">
        <v>2.8519999999999999</v>
      </c>
      <c r="BG109">
        <v>449.54899999999998</v>
      </c>
      <c r="BH109" t="s">
        <v>16</v>
      </c>
    </row>
    <row r="110" spans="1:60">
      <c r="A110" t="s">
        <v>42</v>
      </c>
      <c r="B110" t="s">
        <v>190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18.099999999999998</v>
      </c>
      <c r="W110">
        <v>11.100000000000001</v>
      </c>
      <c r="X110">
        <v>18.899999999999999</v>
      </c>
      <c r="Y110">
        <v>23.299999999999997</v>
      </c>
      <c r="Z110">
        <v>28.481000000000002</v>
      </c>
      <c r="AA110">
        <v>31.9</v>
      </c>
      <c r="AB110" t="s">
        <v>16</v>
      </c>
      <c r="AC110" t="s">
        <v>16</v>
      </c>
      <c r="AD110" t="s">
        <v>16</v>
      </c>
      <c r="AE110" t="s">
        <v>16</v>
      </c>
      <c r="AF110" t="s">
        <v>16</v>
      </c>
      <c r="AG110" t="s">
        <v>16</v>
      </c>
      <c r="AH110" t="s">
        <v>16</v>
      </c>
      <c r="AI110" t="s">
        <v>16</v>
      </c>
      <c r="AJ110" t="s">
        <v>16</v>
      </c>
      <c r="AK110" t="s">
        <v>16</v>
      </c>
      <c r="AL110" t="s">
        <v>16</v>
      </c>
      <c r="AM110" t="s">
        <v>16</v>
      </c>
      <c r="AN110" t="s">
        <v>16</v>
      </c>
      <c r="AO110" t="s">
        <v>16</v>
      </c>
      <c r="AP110" t="s">
        <v>16</v>
      </c>
      <c r="AQ110" t="s">
        <v>16</v>
      </c>
      <c r="AR110" t="s">
        <v>16</v>
      </c>
      <c r="AS110" t="s">
        <v>16</v>
      </c>
      <c r="AT110" t="s">
        <v>16</v>
      </c>
      <c r="AU110">
        <v>221.4</v>
      </c>
      <c r="AV110">
        <v>330.5</v>
      </c>
      <c r="AW110">
        <v>481.8</v>
      </c>
      <c r="AX110">
        <v>38.6</v>
      </c>
      <c r="AY110">
        <v>58.9</v>
      </c>
      <c r="AZ110">
        <v>45.9</v>
      </c>
      <c r="BA110">
        <v>46</v>
      </c>
      <c r="BB110">
        <v>0</v>
      </c>
      <c r="BC110">
        <v>0.6</v>
      </c>
      <c r="BD110">
        <v>2.391</v>
      </c>
      <c r="BE110">
        <v>0.14000000000000001</v>
      </c>
      <c r="BF110">
        <v>0.13900000000000001</v>
      </c>
      <c r="BG110">
        <v>0.13600000000000001</v>
      </c>
      <c r="BH110">
        <v>0.13600000000000001</v>
      </c>
    </row>
    <row r="111" spans="1:60">
      <c r="A111" t="s">
        <v>42</v>
      </c>
      <c r="B111" t="s">
        <v>191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400</v>
      </c>
      <c r="AC111">
        <v>433.2</v>
      </c>
      <c r="AD111">
        <v>470.45519999999993</v>
      </c>
      <c r="AE111">
        <v>514.67798879999987</v>
      </c>
      <c r="AF111">
        <v>569.23385561279974</v>
      </c>
      <c r="AG111">
        <v>624.44953960724126</v>
      </c>
      <c r="AH111">
        <v>637.73533960724126</v>
      </c>
      <c r="AI111">
        <v>644.45553960724123</v>
      </c>
      <c r="AJ111">
        <v>649.36033960724126</v>
      </c>
      <c r="AK111">
        <v>657.60193960724121</v>
      </c>
      <c r="AL111">
        <v>668.68943960724118</v>
      </c>
      <c r="AM111">
        <v>677.65323960724118</v>
      </c>
      <c r="AN111">
        <v>671.0571396072412</v>
      </c>
      <c r="AO111">
        <v>676.5263396072412</v>
      </c>
      <c r="AP111">
        <v>680.93073960724132</v>
      </c>
      <c r="AQ111">
        <v>692.9253396072412</v>
      </c>
      <c r="AR111">
        <v>693.25423960724117</v>
      </c>
      <c r="AS111">
        <v>702.21803960724117</v>
      </c>
      <c r="AT111">
        <v>796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</row>
    <row r="112" spans="1:60">
      <c r="A112" t="s">
        <v>42</v>
      </c>
      <c r="B112" t="s">
        <v>193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 t="s">
        <v>16</v>
      </c>
      <c r="AU112">
        <v>1000</v>
      </c>
      <c r="AV112">
        <v>1000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</row>
    <row r="113" spans="1:60">
      <c r="A113" t="s">
        <v>43</v>
      </c>
      <c r="B113" t="s">
        <v>194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0.37907100000000005</v>
      </c>
      <c r="N113">
        <v>1.3868792000000001</v>
      </c>
      <c r="O113">
        <v>2.575285</v>
      </c>
      <c r="P113">
        <v>4.5484302000000003</v>
      </c>
      <c r="Q113">
        <v>6.9024290999999991</v>
      </c>
      <c r="R113">
        <v>11.787316800000001</v>
      </c>
      <c r="S113">
        <v>18.7257225</v>
      </c>
      <c r="T113">
        <v>24.791874700000001</v>
      </c>
      <c r="U113">
        <v>25.927197400000001</v>
      </c>
      <c r="V113">
        <v>31.246492199999999</v>
      </c>
      <c r="W113">
        <v>45.284903499999999</v>
      </c>
      <c r="X113">
        <v>35.302556500000001</v>
      </c>
      <c r="Y113">
        <v>31.024512600000001</v>
      </c>
      <c r="Z113">
        <v>32.831015700000002</v>
      </c>
      <c r="AA113">
        <v>6.4965174999999995</v>
      </c>
      <c r="AB113">
        <v>30.798628799999999</v>
      </c>
      <c r="AC113">
        <v>3.0310181000000003</v>
      </c>
      <c r="AD113">
        <v>13.613446</v>
      </c>
      <c r="AE113">
        <v>59.382624800000002</v>
      </c>
      <c r="AF113">
        <v>70.157636800000006</v>
      </c>
      <c r="AG113">
        <v>202.70223780000001</v>
      </c>
      <c r="AH113">
        <v>56.3686924</v>
      </c>
      <c r="AI113">
        <v>75.657468699999995</v>
      </c>
      <c r="AJ113">
        <v>108.2749297</v>
      </c>
      <c r="AK113">
        <v>170.30492150000001</v>
      </c>
      <c r="AL113">
        <v>114.4565463</v>
      </c>
      <c r="AM113">
        <v>130.3414903</v>
      </c>
      <c r="AN113">
        <v>141.49061800000001</v>
      </c>
      <c r="AO113">
        <v>155.6023227</v>
      </c>
      <c r="AP113">
        <v>138.39740090000001</v>
      </c>
      <c r="AQ113">
        <v>125.79396850000001</v>
      </c>
      <c r="AR113">
        <v>123.48849109999999</v>
      </c>
      <c r="AS113">
        <v>180.3287952</v>
      </c>
      <c r="AT113">
        <v>261.88987300000002</v>
      </c>
      <c r="AU113">
        <v>286.9268659</v>
      </c>
      <c r="AV113">
        <v>317.72278009999997</v>
      </c>
      <c r="AW113">
        <v>302.3187595</v>
      </c>
      <c r="AX113">
        <v>273.6685779</v>
      </c>
      <c r="AY113">
        <v>255.09797579999997</v>
      </c>
      <c r="AZ113">
        <v>759.39482199999998</v>
      </c>
      <c r="BA113">
        <v>243.19155800000001</v>
      </c>
      <c r="BB113">
        <v>166.4323019</v>
      </c>
      <c r="BC113">
        <v>156.8874663</v>
      </c>
      <c r="BD113">
        <v>171.95365870000001</v>
      </c>
      <c r="BE113">
        <v>175.00016840000001</v>
      </c>
      <c r="BF113">
        <v>191.38550290000001</v>
      </c>
      <c r="BG113">
        <v>207.4881384</v>
      </c>
      <c r="BH113" t="s">
        <v>16</v>
      </c>
    </row>
    <row r="114" spans="1:60">
      <c r="A114" t="s">
        <v>43</v>
      </c>
      <c r="B114" t="s">
        <v>186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2.2400000000000002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2</v>
      </c>
      <c r="AG114">
        <v>0</v>
      </c>
      <c r="AH114">
        <v>0</v>
      </c>
      <c r="AI114">
        <v>0.3</v>
      </c>
      <c r="AJ114">
        <v>2</v>
      </c>
      <c r="AK114">
        <v>2</v>
      </c>
      <c r="AL114">
        <v>2</v>
      </c>
      <c r="AM114">
        <v>1</v>
      </c>
      <c r="AN114">
        <v>3</v>
      </c>
      <c r="AO114">
        <v>3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</row>
    <row r="115" spans="1:60">
      <c r="A115" t="s">
        <v>43</v>
      </c>
      <c r="B115" t="s">
        <v>188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 t="s">
        <v>16</v>
      </c>
      <c r="W115" t="s">
        <v>16</v>
      </c>
      <c r="X115">
        <v>28</v>
      </c>
      <c r="Y115" t="s">
        <v>16</v>
      </c>
      <c r="Z115">
        <v>11</v>
      </c>
      <c r="AA115" t="s">
        <v>16</v>
      </c>
      <c r="AB115">
        <v>28</v>
      </c>
      <c r="AC115" t="s">
        <v>16</v>
      </c>
      <c r="AD115" t="s">
        <v>16</v>
      </c>
      <c r="AE115">
        <v>57</v>
      </c>
      <c r="AF115" t="s">
        <v>16</v>
      </c>
      <c r="AG115">
        <v>6</v>
      </c>
      <c r="AK115">
        <v>47</v>
      </c>
      <c r="AO115">
        <v>23</v>
      </c>
      <c r="AW115" t="s">
        <v>24</v>
      </c>
      <c r="AX115">
        <v>42</v>
      </c>
      <c r="AY115" t="s">
        <v>16</v>
      </c>
      <c r="AZ115">
        <v>49</v>
      </c>
    </row>
    <row r="116" spans="1:60">
      <c r="A116" t="s">
        <v>43</v>
      </c>
      <c r="B116" t="s">
        <v>189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0.24000000000000002</v>
      </c>
      <c r="N116">
        <v>0.99</v>
      </c>
      <c r="O116">
        <v>1.28</v>
      </c>
      <c r="P116">
        <v>1.48</v>
      </c>
      <c r="Q116">
        <v>1.65</v>
      </c>
      <c r="R116">
        <v>2.59</v>
      </c>
      <c r="S116">
        <v>5.22</v>
      </c>
      <c r="T116">
        <v>7.1</v>
      </c>
      <c r="U116">
        <v>4.71</v>
      </c>
      <c r="V116">
        <v>5.08</v>
      </c>
      <c r="W116">
        <v>18.61</v>
      </c>
      <c r="X116" t="s">
        <v>16</v>
      </c>
      <c r="Y116">
        <v>20.52</v>
      </c>
      <c r="Z116">
        <v>16.23</v>
      </c>
      <c r="AA116">
        <v>3.14</v>
      </c>
      <c r="AB116">
        <v>0.45</v>
      </c>
      <c r="AC116">
        <v>0.71</v>
      </c>
      <c r="AD116">
        <v>12.719999999999999</v>
      </c>
      <c r="AE116" t="s">
        <v>16</v>
      </c>
      <c r="AF116">
        <v>65.59</v>
      </c>
      <c r="AG116">
        <v>193.11</v>
      </c>
      <c r="AH116">
        <v>50.64</v>
      </c>
      <c r="AI116">
        <v>68.05</v>
      </c>
      <c r="AJ116">
        <v>95.56</v>
      </c>
      <c r="AK116">
        <v>106</v>
      </c>
      <c r="AL116">
        <v>98.87</v>
      </c>
      <c r="AM116">
        <v>115.19</v>
      </c>
      <c r="AN116">
        <v>124.89000000000001</v>
      </c>
      <c r="AO116">
        <v>119</v>
      </c>
      <c r="AP116">
        <v>125.80000000000001</v>
      </c>
      <c r="AQ116">
        <v>113.25</v>
      </c>
      <c r="AR116">
        <v>110.97999999999999</v>
      </c>
      <c r="AS116">
        <v>154.44999999999999</v>
      </c>
      <c r="AT116">
        <v>231.79000000000002</v>
      </c>
      <c r="AU116">
        <v>252.48000000000002</v>
      </c>
      <c r="AV116">
        <v>283.64</v>
      </c>
      <c r="AW116">
        <v>267.95999999999998</v>
      </c>
      <c r="AX116">
        <v>197</v>
      </c>
      <c r="AY116">
        <v>220.58999999999997</v>
      </c>
      <c r="AZ116">
        <v>676</v>
      </c>
      <c r="BA116">
        <v>208.99</v>
      </c>
      <c r="BB116">
        <v>140.1</v>
      </c>
      <c r="BC116">
        <v>130.12</v>
      </c>
      <c r="BD116">
        <v>145.80000000000001</v>
      </c>
      <c r="BE116">
        <v>151.30000000000001</v>
      </c>
      <c r="BF116">
        <v>161.85000000000002</v>
      </c>
      <c r="BG116">
        <v>175.9981468</v>
      </c>
      <c r="BH116" t="s">
        <v>16</v>
      </c>
    </row>
    <row r="117" spans="1:60">
      <c r="A117" t="s">
        <v>43</v>
      </c>
      <c r="B117" t="s">
        <v>190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0.139071</v>
      </c>
      <c r="N117">
        <v>0.39687919999999999</v>
      </c>
      <c r="O117">
        <v>1.295285</v>
      </c>
      <c r="P117">
        <v>3.0684302000000003</v>
      </c>
      <c r="Q117">
        <v>5.2524290999999996</v>
      </c>
      <c r="R117">
        <v>9.1973168000000012</v>
      </c>
      <c r="S117">
        <v>13.505722499999999</v>
      </c>
      <c r="T117">
        <v>17.6918747</v>
      </c>
      <c r="U117">
        <v>21.2171974</v>
      </c>
      <c r="V117">
        <v>23.926492199999998</v>
      </c>
      <c r="W117">
        <v>26.674903499999999</v>
      </c>
      <c r="X117">
        <v>7.3025564999999997</v>
      </c>
      <c r="Y117">
        <v>10.5045126</v>
      </c>
      <c r="Z117">
        <v>5.6010157000000005</v>
      </c>
      <c r="AA117">
        <v>3.3565174999999998</v>
      </c>
      <c r="AB117">
        <v>2.3486287999999997</v>
      </c>
      <c r="AC117">
        <v>2.3210181000000003</v>
      </c>
      <c r="AD117">
        <v>0.89344599999999996</v>
      </c>
      <c r="AE117">
        <v>2.3826247999999999</v>
      </c>
      <c r="AF117">
        <v>2.5676367999999998</v>
      </c>
      <c r="AG117">
        <v>3.5922377999999999</v>
      </c>
      <c r="AH117">
        <v>5.7286924000000008</v>
      </c>
      <c r="AI117">
        <v>7.3074687000000003</v>
      </c>
      <c r="AJ117">
        <v>10.714929699999999</v>
      </c>
      <c r="AK117">
        <v>15.304921500000001</v>
      </c>
      <c r="AL117">
        <v>13.5865463</v>
      </c>
      <c r="AM117">
        <v>14.151490300000001</v>
      </c>
      <c r="AN117">
        <v>13.600618000000001</v>
      </c>
      <c r="AO117">
        <v>10.602322699999998</v>
      </c>
      <c r="AP117">
        <v>12.5974009</v>
      </c>
      <c r="AQ117">
        <v>12.5439685</v>
      </c>
      <c r="AR117">
        <v>12.508491099999999</v>
      </c>
      <c r="AS117">
        <v>25.878795199999999</v>
      </c>
      <c r="AT117">
        <v>30.099872999999999</v>
      </c>
      <c r="AU117">
        <v>34.446865899999999</v>
      </c>
      <c r="AV117">
        <v>34.082780100000001</v>
      </c>
      <c r="AW117">
        <v>34.358759499999998</v>
      </c>
      <c r="AX117">
        <v>34.668577899999995</v>
      </c>
      <c r="AY117">
        <v>34.507975799999997</v>
      </c>
      <c r="AZ117">
        <v>34.394821999999998</v>
      </c>
      <c r="BA117">
        <v>34.201557999999999</v>
      </c>
      <c r="BB117">
        <v>26.332301899999997</v>
      </c>
      <c r="BC117">
        <v>26.767466300000002</v>
      </c>
      <c r="BD117">
        <v>26.153658699999998</v>
      </c>
      <c r="BE117">
        <v>23.700168399999999</v>
      </c>
      <c r="BF117">
        <v>29.535502899999997</v>
      </c>
      <c r="BG117">
        <v>31.4899916</v>
      </c>
      <c r="BH117" t="s">
        <v>16</v>
      </c>
    </row>
    <row r="118" spans="1:60">
      <c r="A118" t="s">
        <v>44</v>
      </c>
      <c r="B118" t="s">
        <v>194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1.835</v>
      </c>
      <c r="N118">
        <v>2.2000000000000002</v>
      </c>
      <c r="O118">
        <v>3.27</v>
      </c>
      <c r="P118">
        <v>5.62</v>
      </c>
      <c r="Q118">
        <v>7.53</v>
      </c>
      <c r="R118">
        <v>9.4</v>
      </c>
      <c r="S118">
        <v>12.039</v>
      </c>
      <c r="T118">
        <v>15.799999999999999</v>
      </c>
      <c r="U118">
        <v>22.573</v>
      </c>
      <c r="V118">
        <v>32.299999999999997</v>
      </c>
      <c r="W118">
        <v>37.700000000000003</v>
      </c>
      <c r="X118">
        <v>34.799999999999997</v>
      </c>
      <c r="Y118">
        <v>28.9</v>
      </c>
      <c r="Z118">
        <v>29.5</v>
      </c>
      <c r="AA118">
        <v>40.778406446230363</v>
      </c>
      <c r="AB118">
        <v>59.599999999999994</v>
      </c>
      <c r="AC118">
        <v>74.900000000000006</v>
      </c>
      <c r="AD118">
        <v>93.899999999999991</v>
      </c>
      <c r="AE118">
        <v>86.3</v>
      </c>
      <c r="AF118">
        <v>146.43</v>
      </c>
      <c r="AG118">
        <v>39.254000000000005</v>
      </c>
      <c r="AH118">
        <v>34.39</v>
      </c>
      <c r="AI118">
        <v>39.4</v>
      </c>
      <c r="AJ118">
        <v>43.6</v>
      </c>
      <c r="AK118">
        <v>52.1</v>
      </c>
      <c r="AL118">
        <v>115</v>
      </c>
      <c r="AM118">
        <v>60</v>
      </c>
      <c r="AN118">
        <v>49.07</v>
      </c>
      <c r="AO118">
        <v>54.550000000000004</v>
      </c>
      <c r="AP118">
        <v>55.179999999999993</v>
      </c>
      <c r="AQ118">
        <v>62.49</v>
      </c>
      <c r="AR118">
        <v>93.009999999999991</v>
      </c>
      <c r="AS118">
        <v>75.25</v>
      </c>
      <c r="AT118">
        <v>73.099000000000004</v>
      </c>
      <c r="AU118">
        <v>46.59</v>
      </c>
      <c r="AV118">
        <v>58.81</v>
      </c>
      <c r="AW118">
        <v>54.06</v>
      </c>
      <c r="AX118">
        <v>32.019999999999996</v>
      </c>
      <c r="AY118">
        <v>37.97</v>
      </c>
      <c r="AZ118">
        <v>39.658000000000001</v>
      </c>
      <c r="BA118">
        <v>53.300000000000004</v>
      </c>
      <c r="BB118">
        <v>50.730000000000004</v>
      </c>
      <c r="BC118">
        <v>53.14</v>
      </c>
      <c r="BD118">
        <v>52.99</v>
      </c>
      <c r="BE118">
        <v>1533.96</v>
      </c>
      <c r="BF118">
        <v>2359.1799999999998</v>
      </c>
      <c r="BG118">
        <v>45.966999999999999</v>
      </c>
      <c r="BH118" t="s">
        <v>16</v>
      </c>
    </row>
    <row r="119" spans="1:60">
      <c r="A119" t="s">
        <v>44</v>
      </c>
      <c r="B119" t="s">
        <v>186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13.378406446230365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</row>
    <row r="120" spans="1:60">
      <c r="A120" t="s">
        <v>44</v>
      </c>
      <c r="B120" t="s">
        <v>188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AF120">
        <v>33</v>
      </c>
      <c r="AL120">
        <v>24</v>
      </c>
      <c r="AM120">
        <v>12</v>
      </c>
      <c r="AQ120" t="s">
        <v>16</v>
      </c>
      <c r="AR120">
        <v>15</v>
      </c>
      <c r="BE120" t="s">
        <v>16</v>
      </c>
      <c r="BF120">
        <v>63</v>
      </c>
      <c r="BG120" t="s">
        <v>16</v>
      </c>
      <c r="BH120" t="s">
        <v>16</v>
      </c>
    </row>
    <row r="121" spans="1:60">
      <c r="A121" t="s">
        <v>44</v>
      </c>
      <c r="B121" t="s">
        <v>189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9.4E-2</v>
      </c>
      <c r="N121">
        <v>0</v>
      </c>
      <c r="O121">
        <v>0.37</v>
      </c>
      <c r="P121">
        <v>0.82</v>
      </c>
      <c r="Q121">
        <v>2.13</v>
      </c>
      <c r="R121">
        <v>3.1999999999999997</v>
      </c>
      <c r="S121">
        <v>3.5999999999999996</v>
      </c>
      <c r="T121">
        <v>5.1999999999999993</v>
      </c>
      <c r="U121">
        <v>9.1</v>
      </c>
      <c r="V121">
        <v>13.7</v>
      </c>
      <c r="W121">
        <v>16</v>
      </c>
      <c r="X121">
        <v>12.7</v>
      </c>
      <c r="Y121">
        <v>7.6</v>
      </c>
      <c r="Z121">
        <v>7.8000000000000007</v>
      </c>
      <c r="AA121">
        <v>6.4</v>
      </c>
      <c r="AB121">
        <v>31.3</v>
      </c>
      <c r="AC121">
        <v>35.4</v>
      </c>
      <c r="AD121">
        <v>41.599999999999994</v>
      </c>
      <c r="AE121">
        <v>39.700000000000003</v>
      </c>
      <c r="AF121">
        <v>81</v>
      </c>
      <c r="AG121">
        <v>34.040000000000006</v>
      </c>
      <c r="AH121">
        <v>29.49</v>
      </c>
      <c r="AI121">
        <v>34.299999999999997</v>
      </c>
      <c r="AJ121">
        <v>39.200000000000003</v>
      </c>
      <c r="AK121">
        <v>47</v>
      </c>
      <c r="AL121">
        <v>89</v>
      </c>
      <c r="AM121">
        <v>48</v>
      </c>
      <c r="AN121">
        <v>48.87</v>
      </c>
      <c r="AO121">
        <v>52.45</v>
      </c>
      <c r="AP121">
        <v>52.879999999999995</v>
      </c>
      <c r="AQ121">
        <v>59.39</v>
      </c>
      <c r="AR121">
        <v>74.91</v>
      </c>
      <c r="AS121">
        <v>71.650000000000006</v>
      </c>
      <c r="AT121">
        <v>69.499000000000009</v>
      </c>
      <c r="AU121">
        <v>40.89</v>
      </c>
      <c r="AV121">
        <v>53.11</v>
      </c>
      <c r="AW121">
        <v>45.06</v>
      </c>
      <c r="AX121">
        <v>19.82</v>
      </c>
      <c r="AY121">
        <v>22.97</v>
      </c>
      <c r="AZ121">
        <v>24.189999999999998</v>
      </c>
      <c r="BA121">
        <v>33.700000000000003</v>
      </c>
      <c r="BB121">
        <v>34.03</v>
      </c>
      <c r="BC121">
        <v>36.04</v>
      </c>
      <c r="BD121">
        <v>36.49</v>
      </c>
      <c r="BE121">
        <v>32.46</v>
      </c>
      <c r="BF121">
        <v>795.18</v>
      </c>
      <c r="BG121">
        <v>33.048000000000002</v>
      </c>
      <c r="BH121" t="s">
        <v>16</v>
      </c>
    </row>
    <row r="122" spans="1:60">
      <c r="A122" t="s">
        <v>44</v>
      </c>
      <c r="B122" t="s">
        <v>190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1.7409999999999999</v>
      </c>
      <c r="N122">
        <v>2.2000000000000002</v>
      </c>
      <c r="O122">
        <v>2.9</v>
      </c>
      <c r="P122">
        <v>4.8</v>
      </c>
      <c r="Q122">
        <v>5.4</v>
      </c>
      <c r="R122">
        <v>6.2</v>
      </c>
      <c r="S122">
        <v>8.4390000000000001</v>
      </c>
      <c r="T122">
        <v>10.6</v>
      </c>
      <c r="U122">
        <v>13.473000000000001</v>
      </c>
      <c r="V122">
        <v>18.600000000000001</v>
      </c>
      <c r="W122">
        <v>21.7</v>
      </c>
      <c r="X122">
        <v>22.099999999999998</v>
      </c>
      <c r="Y122">
        <v>21.3</v>
      </c>
      <c r="Z122">
        <v>21.7</v>
      </c>
      <c r="AA122">
        <v>21</v>
      </c>
      <c r="AB122">
        <v>28.299999999999997</v>
      </c>
      <c r="AC122">
        <v>39.5</v>
      </c>
      <c r="AD122">
        <v>52.3</v>
      </c>
      <c r="AE122">
        <v>46.599999999999994</v>
      </c>
      <c r="AF122">
        <v>32.43</v>
      </c>
      <c r="AG122">
        <v>5.2139999999999995</v>
      </c>
      <c r="AH122">
        <v>4.9000000000000004</v>
      </c>
      <c r="AI122">
        <v>5.0999999999999996</v>
      </c>
      <c r="AJ122">
        <v>4.4000000000000004</v>
      </c>
      <c r="AK122">
        <v>5.0999999999999996</v>
      </c>
      <c r="AL122">
        <v>2</v>
      </c>
      <c r="AM122">
        <v>0</v>
      </c>
      <c r="AN122">
        <v>0.2</v>
      </c>
      <c r="AO122">
        <v>2.1</v>
      </c>
      <c r="AP122">
        <v>2.2999999999999998</v>
      </c>
      <c r="AQ122">
        <v>3.1</v>
      </c>
      <c r="AR122">
        <v>3.1</v>
      </c>
      <c r="AS122">
        <v>3.6</v>
      </c>
      <c r="AT122">
        <v>3.6</v>
      </c>
      <c r="AU122">
        <v>5.7</v>
      </c>
      <c r="AV122">
        <v>5.7</v>
      </c>
      <c r="AW122">
        <v>9</v>
      </c>
      <c r="AX122">
        <v>12.2</v>
      </c>
      <c r="AY122">
        <v>15</v>
      </c>
      <c r="AZ122">
        <v>15.468</v>
      </c>
      <c r="BA122">
        <v>19.600000000000001</v>
      </c>
      <c r="BB122">
        <v>16.7</v>
      </c>
      <c r="BC122">
        <v>17.100000000000001</v>
      </c>
      <c r="BD122">
        <v>16.5</v>
      </c>
      <c r="BE122">
        <v>13.5</v>
      </c>
      <c r="BF122">
        <v>13</v>
      </c>
      <c r="BG122">
        <v>12.919</v>
      </c>
      <c r="BH122" t="s">
        <v>16</v>
      </c>
    </row>
    <row r="123" spans="1:60">
      <c r="A123" t="s">
        <v>44</v>
      </c>
      <c r="B123" t="s">
        <v>191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BE123">
        <v>1488</v>
      </c>
      <c r="BF123">
        <v>1488</v>
      </c>
      <c r="BG123">
        <v>0</v>
      </c>
      <c r="BH123">
        <v>0</v>
      </c>
    </row>
    <row r="124" spans="1:60">
      <c r="A124" t="s">
        <v>45</v>
      </c>
      <c r="B124" t="s">
        <v>194</v>
      </c>
      <c r="C124">
        <v>0</v>
      </c>
      <c r="D124">
        <v>17.8</v>
      </c>
      <c r="E124">
        <v>0</v>
      </c>
      <c r="F124">
        <v>15</v>
      </c>
      <c r="G124">
        <v>109</v>
      </c>
      <c r="H124">
        <v>90</v>
      </c>
      <c r="I124">
        <v>66</v>
      </c>
      <c r="J124">
        <v>0</v>
      </c>
      <c r="K124">
        <v>0</v>
      </c>
      <c r="L124">
        <v>0</v>
      </c>
      <c r="M124">
        <v>0</v>
      </c>
      <c r="N124">
        <v>53.5</v>
      </c>
      <c r="O124">
        <v>562.6</v>
      </c>
      <c r="P124">
        <v>399</v>
      </c>
      <c r="Q124">
        <v>560.29999999999995</v>
      </c>
      <c r="R124">
        <v>281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2850</v>
      </c>
      <c r="AA124">
        <v>4317</v>
      </c>
      <c r="AB124">
        <v>8764</v>
      </c>
      <c r="AC124">
        <v>7602</v>
      </c>
      <c r="AD124">
        <v>7767.2</v>
      </c>
      <c r="AE124">
        <v>7602</v>
      </c>
      <c r="AF124">
        <v>7303</v>
      </c>
      <c r="AG124">
        <v>6494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</row>
    <row r="125" spans="1:60">
      <c r="A125" t="s">
        <v>45</v>
      </c>
      <c r="B125" t="s">
        <v>186</v>
      </c>
      <c r="C125">
        <v>0</v>
      </c>
      <c r="D125">
        <v>0</v>
      </c>
      <c r="E125">
        <v>0</v>
      </c>
      <c r="F125">
        <v>0</v>
      </c>
      <c r="G125">
        <v>64</v>
      </c>
      <c r="H125">
        <v>0</v>
      </c>
      <c r="I125">
        <v>66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</row>
    <row r="126" spans="1:60">
      <c r="A126" t="s">
        <v>45</v>
      </c>
      <c r="B126" t="s">
        <v>188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90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258</v>
      </c>
      <c r="P126">
        <v>236</v>
      </c>
      <c r="Q126">
        <v>460</v>
      </c>
      <c r="R126">
        <v>230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179</v>
      </c>
      <c r="AC126">
        <v>0</v>
      </c>
      <c r="AD126">
        <v>165.2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</row>
    <row r="127" spans="1:60">
      <c r="A127" t="s">
        <v>45</v>
      </c>
      <c r="B127" t="s">
        <v>189</v>
      </c>
      <c r="C127">
        <v>0</v>
      </c>
      <c r="D127">
        <v>17.8</v>
      </c>
      <c r="E127">
        <v>0</v>
      </c>
      <c r="F127">
        <v>15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21</v>
      </c>
      <c r="O127">
        <v>128</v>
      </c>
      <c r="P127">
        <v>26</v>
      </c>
      <c r="Q127">
        <v>55</v>
      </c>
      <c r="R127">
        <v>9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</row>
    <row r="128" spans="1:60">
      <c r="A128" t="s">
        <v>45</v>
      </c>
      <c r="B128" t="s">
        <v>190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32.5</v>
      </c>
      <c r="O128">
        <v>16.600000000000001</v>
      </c>
      <c r="P128">
        <v>107</v>
      </c>
      <c r="Q128">
        <v>45.300000000000004</v>
      </c>
      <c r="R128">
        <v>42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</row>
    <row r="129" spans="1:60">
      <c r="A129" t="s">
        <v>45</v>
      </c>
      <c r="B129" t="s">
        <v>191</v>
      </c>
      <c r="C129">
        <v>0</v>
      </c>
      <c r="D129">
        <v>0</v>
      </c>
      <c r="E129">
        <v>0</v>
      </c>
      <c r="F129">
        <v>0</v>
      </c>
      <c r="G129">
        <v>45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160</v>
      </c>
      <c r="P129">
        <v>30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2850</v>
      </c>
      <c r="AA129">
        <v>4317</v>
      </c>
      <c r="AB129">
        <v>8585</v>
      </c>
      <c r="AC129">
        <v>7602</v>
      </c>
      <c r="AD129">
        <v>7602</v>
      </c>
      <c r="AE129">
        <v>7602</v>
      </c>
      <c r="AF129">
        <v>7303</v>
      </c>
      <c r="AG129">
        <v>6494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</row>
    <row r="130" spans="1:60">
      <c r="A130" t="s">
        <v>46</v>
      </c>
      <c r="B130" t="s">
        <v>194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0.17799999999999999</v>
      </c>
      <c r="X130">
        <v>0.17799999999999999</v>
      </c>
      <c r="Y130">
        <v>1.3069999999999999</v>
      </c>
      <c r="Z130">
        <v>4.6669999999999998</v>
      </c>
      <c r="AA130">
        <v>8.782</v>
      </c>
      <c r="AB130">
        <v>10.739000000000001</v>
      </c>
      <c r="AC130">
        <v>2.6160000000000001</v>
      </c>
      <c r="AD130">
        <v>6.843</v>
      </c>
      <c r="AE130">
        <v>436.11399999999998</v>
      </c>
      <c r="AF130">
        <v>335.08700000000005</v>
      </c>
      <c r="AG130">
        <v>411.33100000000002</v>
      </c>
      <c r="AH130">
        <v>253.608</v>
      </c>
      <c r="AI130">
        <v>145.411</v>
      </c>
      <c r="AJ130">
        <v>227.196</v>
      </c>
      <c r="AK130">
        <v>178.863</v>
      </c>
      <c r="AL130">
        <v>177.34300000000002</v>
      </c>
      <c r="AM130">
        <v>9.9599999999999991</v>
      </c>
      <c r="AN130">
        <v>8.7910000000000004</v>
      </c>
      <c r="AO130">
        <v>9.3469999999999995</v>
      </c>
      <c r="AP130">
        <v>7.9910000000000005</v>
      </c>
      <c r="AQ130">
        <v>7.5179999999999998</v>
      </c>
      <c r="AR130">
        <v>6.5960000000000001</v>
      </c>
      <c r="AS130">
        <v>0.19400000000000001</v>
      </c>
      <c r="AT130">
        <v>0.219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</row>
    <row r="131" spans="1:60">
      <c r="A131" t="s">
        <v>46</v>
      </c>
      <c r="B131" t="s">
        <v>189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0.85</v>
      </c>
      <c r="AA131">
        <v>0.67900000000000005</v>
      </c>
      <c r="AB131">
        <v>0</v>
      </c>
      <c r="AC131">
        <v>0</v>
      </c>
      <c r="AD131">
        <v>2.327</v>
      </c>
      <c r="AE131">
        <v>5.4450000000000003</v>
      </c>
      <c r="AF131">
        <v>1.1240000000000001</v>
      </c>
      <c r="AG131">
        <v>44.396000000000001</v>
      </c>
      <c r="AH131">
        <v>58.186999999999998</v>
      </c>
      <c r="AI131">
        <v>90.18</v>
      </c>
      <c r="AJ131">
        <v>155.613</v>
      </c>
      <c r="AK131">
        <v>88.212999999999994</v>
      </c>
      <c r="AL131">
        <v>85.14</v>
      </c>
      <c r="AM131">
        <v>1.4E-2</v>
      </c>
      <c r="AN131">
        <v>1.2E-2</v>
      </c>
      <c r="AO131">
        <v>1.2999999999999999E-2</v>
      </c>
      <c r="AP131">
        <v>1.0999999999999999E-2</v>
      </c>
      <c r="AQ131">
        <v>0.01</v>
      </c>
      <c r="AR131">
        <v>8.9999999999999993E-3</v>
      </c>
      <c r="AS131">
        <v>1.0999999999999999E-2</v>
      </c>
      <c r="AT131">
        <v>1.4E-2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</row>
    <row r="132" spans="1:60">
      <c r="A132" t="s">
        <v>46</v>
      </c>
      <c r="B132" t="s">
        <v>190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0.17799999999999999</v>
      </c>
      <c r="X132">
        <v>0.17799999999999999</v>
      </c>
      <c r="Y132">
        <v>1.3069999999999999</v>
      </c>
      <c r="Z132">
        <v>3.8170000000000002</v>
      </c>
      <c r="AA132">
        <v>8.1029999999999998</v>
      </c>
      <c r="AB132">
        <v>10.739000000000001</v>
      </c>
      <c r="AC132">
        <v>2.6160000000000001</v>
      </c>
      <c r="AD132">
        <v>4.516</v>
      </c>
      <c r="AE132">
        <v>430.66899999999998</v>
      </c>
      <c r="AF132">
        <v>333.96300000000002</v>
      </c>
      <c r="AG132">
        <v>366.935</v>
      </c>
      <c r="AH132">
        <v>195.42099999999999</v>
      </c>
      <c r="AI132">
        <v>55.231000000000002</v>
      </c>
      <c r="AJ132">
        <v>71.582999999999998</v>
      </c>
      <c r="AK132">
        <v>90.65</v>
      </c>
      <c r="AL132">
        <v>92.203000000000003</v>
      </c>
      <c r="AM132">
        <v>9.9459999999999997</v>
      </c>
      <c r="AN132">
        <v>8.7789999999999999</v>
      </c>
      <c r="AO132">
        <v>9.3339999999999996</v>
      </c>
      <c r="AP132">
        <v>7.98</v>
      </c>
      <c r="AQ132">
        <v>7.508</v>
      </c>
      <c r="AR132">
        <v>6.5869999999999997</v>
      </c>
      <c r="AS132">
        <v>0.183</v>
      </c>
      <c r="AT132">
        <v>0.20499999999999999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</row>
    <row r="133" spans="1:60">
      <c r="A133" t="s">
        <v>47</v>
      </c>
      <c r="B133" t="s">
        <v>194</v>
      </c>
      <c r="R133">
        <v>0</v>
      </c>
      <c r="S133">
        <v>3.5999999999999997E-2</v>
      </c>
      <c r="T133">
        <v>0.39100000000000001</v>
      </c>
      <c r="U133">
        <v>1.478</v>
      </c>
      <c r="V133">
        <v>2.5529999999999999</v>
      </c>
      <c r="W133">
        <v>2E-3</v>
      </c>
      <c r="X133">
        <v>5.3999999999999999E-2</v>
      </c>
      <c r="Y133">
        <v>0.28800000000000003</v>
      </c>
      <c r="Z133">
        <v>0.41199999999999998</v>
      </c>
      <c r="AA133">
        <v>1.8740000000000001</v>
      </c>
      <c r="AB133">
        <v>2.2890000000000001</v>
      </c>
      <c r="AC133">
        <v>7.1189999999999998</v>
      </c>
      <c r="AD133">
        <v>14.509999999999998</v>
      </c>
      <c r="AE133">
        <v>22.334</v>
      </c>
      <c r="AF133">
        <v>55.137999999999998</v>
      </c>
      <c r="AG133">
        <v>37.754999999999995</v>
      </c>
      <c r="AH133">
        <v>34.067</v>
      </c>
      <c r="AI133">
        <v>31.057000000000002</v>
      </c>
      <c r="AJ133">
        <v>48.975999999999999</v>
      </c>
      <c r="AK133">
        <v>43.21</v>
      </c>
      <c r="AL133">
        <v>36.970999999999997</v>
      </c>
      <c r="AM133">
        <v>44.281000000000006</v>
      </c>
      <c r="AN133">
        <v>45.734000000000002</v>
      </c>
      <c r="AO133">
        <v>51.945999999999998</v>
      </c>
      <c r="AP133">
        <v>56.932000000000002</v>
      </c>
      <c r="AQ133">
        <v>79.525000000000006</v>
      </c>
      <c r="AR133">
        <v>83.147000000000006</v>
      </c>
      <c r="AS133">
        <v>89.173000000000002</v>
      </c>
      <c r="AT133">
        <v>92.393000000000001</v>
      </c>
      <c r="AU133">
        <v>107.514</v>
      </c>
      <c r="AV133">
        <v>103.07299999999999</v>
      </c>
      <c r="AW133">
        <v>108.76900000000001</v>
      </c>
      <c r="AX133">
        <v>111.182</v>
      </c>
      <c r="AY133">
        <v>28.186999999999998</v>
      </c>
      <c r="AZ133">
        <v>38.908000000000001</v>
      </c>
      <c r="BA133">
        <v>64.753</v>
      </c>
      <c r="BB133">
        <v>24.085999999999999</v>
      </c>
      <c r="BC133">
        <v>50.977000000000004</v>
      </c>
      <c r="BD133">
        <v>158.333</v>
      </c>
      <c r="BE133">
        <v>5.9030000000000005</v>
      </c>
      <c r="BF133">
        <v>6.7050000000000001</v>
      </c>
      <c r="BG133">
        <v>7.7949999999999999</v>
      </c>
      <c r="BH133" t="s">
        <v>16</v>
      </c>
    </row>
    <row r="134" spans="1:60">
      <c r="A134" t="s">
        <v>47</v>
      </c>
      <c r="B134" t="s">
        <v>186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1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</row>
    <row r="135" spans="1:60">
      <c r="A135" t="s">
        <v>47</v>
      </c>
      <c r="B135" t="s">
        <v>187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1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</row>
    <row r="136" spans="1:60">
      <c r="A136" t="s">
        <v>47</v>
      </c>
      <c r="B136" t="s">
        <v>188</v>
      </c>
      <c r="R136">
        <v>0</v>
      </c>
      <c r="S136">
        <v>0</v>
      </c>
      <c r="T136">
        <v>0</v>
      </c>
      <c r="W136">
        <v>0</v>
      </c>
      <c r="X136">
        <v>0</v>
      </c>
      <c r="Y136">
        <v>0</v>
      </c>
      <c r="Z136">
        <v>0</v>
      </c>
      <c r="AA136" t="s">
        <v>16</v>
      </c>
      <c r="AB136" t="s">
        <v>16</v>
      </c>
      <c r="AC136" t="s">
        <v>16</v>
      </c>
      <c r="AD136" t="s">
        <v>16</v>
      </c>
      <c r="AE136" t="s">
        <v>16</v>
      </c>
      <c r="AF136" t="s">
        <v>16</v>
      </c>
      <c r="AG136" t="s">
        <v>16</v>
      </c>
      <c r="AH136" t="s">
        <v>16</v>
      </c>
      <c r="AI136" t="s">
        <v>16</v>
      </c>
      <c r="AJ136">
        <v>1</v>
      </c>
      <c r="AK136">
        <v>1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 t="s">
        <v>16</v>
      </c>
      <c r="AY136" t="s">
        <v>16</v>
      </c>
      <c r="AZ136">
        <v>13</v>
      </c>
      <c r="BA136">
        <v>13</v>
      </c>
      <c r="BB136">
        <v>0</v>
      </c>
      <c r="BC136">
        <v>0</v>
      </c>
      <c r="BD136">
        <v>12</v>
      </c>
      <c r="BE136">
        <v>0</v>
      </c>
      <c r="BF136">
        <v>0</v>
      </c>
      <c r="BG136">
        <v>0</v>
      </c>
      <c r="BH136">
        <v>0</v>
      </c>
    </row>
    <row r="137" spans="1:60">
      <c r="A137" t="s">
        <v>47</v>
      </c>
      <c r="B137" t="s">
        <v>189</v>
      </c>
      <c r="R137">
        <v>0</v>
      </c>
      <c r="S137">
        <v>3.5999999999999997E-2</v>
      </c>
      <c r="T137">
        <v>0.39100000000000001</v>
      </c>
      <c r="U137">
        <v>1.478</v>
      </c>
      <c r="V137">
        <v>2.5529999999999999</v>
      </c>
      <c r="W137">
        <v>2E-3</v>
      </c>
      <c r="X137">
        <v>5.3999999999999999E-2</v>
      </c>
      <c r="Y137">
        <v>9.6000000000000002E-2</v>
      </c>
      <c r="Z137">
        <v>0.23899999999999999</v>
      </c>
      <c r="AA137">
        <v>0.69700000000000006</v>
      </c>
      <c r="AB137">
        <v>2.0649999999999999</v>
      </c>
      <c r="AC137">
        <v>6.8569999999999993</v>
      </c>
      <c r="AD137">
        <v>14.192999999999998</v>
      </c>
      <c r="AE137">
        <v>22.055</v>
      </c>
      <c r="AF137">
        <v>55.137999999999998</v>
      </c>
      <c r="AG137">
        <v>37.754999999999995</v>
      </c>
      <c r="AH137">
        <v>34.067</v>
      </c>
      <c r="AI137">
        <v>31.057000000000002</v>
      </c>
      <c r="AJ137">
        <v>47.975999999999999</v>
      </c>
      <c r="AK137">
        <v>42.21</v>
      </c>
      <c r="AL137">
        <v>36.970999999999997</v>
      </c>
      <c r="AM137">
        <v>44.281000000000006</v>
      </c>
      <c r="AN137">
        <v>45.734000000000002</v>
      </c>
      <c r="AO137">
        <v>51.945999999999998</v>
      </c>
      <c r="AP137">
        <v>56.932000000000002</v>
      </c>
      <c r="AQ137">
        <v>78.525000000000006</v>
      </c>
      <c r="AR137">
        <v>83.147000000000006</v>
      </c>
      <c r="AS137">
        <v>89.173000000000002</v>
      </c>
      <c r="AT137">
        <v>92.393000000000001</v>
      </c>
      <c r="AU137">
        <v>107.514</v>
      </c>
      <c r="AV137">
        <v>103.07299999999999</v>
      </c>
      <c r="AW137">
        <v>108.76900000000001</v>
      </c>
      <c r="AX137">
        <v>111.182</v>
      </c>
      <c r="AY137">
        <v>28.186999999999998</v>
      </c>
      <c r="AZ137">
        <v>25.908000000000001</v>
      </c>
      <c r="BA137">
        <v>51.753</v>
      </c>
      <c r="BB137">
        <v>24.085999999999999</v>
      </c>
      <c r="BC137">
        <v>50.977000000000004</v>
      </c>
      <c r="BD137">
        <v>146.333</v>
      </c>
      <c r="BE137">
        <v>5.9030000000000005</v>
      </c>
      <c r="BF137">
        <v>6.7050000000000001</v>
      </c>
      <c r="BG137">
        <v>7.7949999999999999</v>
      </c>
      <c r="BH137" t="s">
        <v>16</v>
      </c>
    </row>
    <row r="138" spans="1:60">
      <c r="A138" t="s">
        <v>47</v>
      </c>
      <c r="B138" t="s">
        <v>190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0.192</v>
      </c>
      <c r="Z138">
        <v>0.17299999999999999</v>
      </c>
      <c r="AA138">
        <v>0.17699999999999999</v>
      </c>
      <c r="AB138">
        <v>0.224</v>
      </c>
      <c r="AC138">
        <v>0.26200000000000001</v>
      </c>
      <c r="AD138">
        <v>0.317</v>
      </c>
      <c r="AE138">
        <v>0.27900000000000003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</row>
    <row r="139" spans="1:60">
      <c r="A139" t="s">
        <v>48</v>
      </c>
      <c r="B139" t="s">
        <v>194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1.56</v>
      </c>
      <c r="N139">
        <v>3.9699999999999998</v>
      </c>
      <c r="O139">
        <v>7.61</v>
      </c>
      <c r="P139">
        <v>12.549999999999999</v>
      </c>
      <c r="Q139">
        <v>14.6</v>
      </c>
      <c r="R139">
        <v>17.57</v>
      </c>
      <c r="S139">
        <v>27.1</v>
      </c>
      <c r="T139">
        <v>40.81</v>
      </c>
      <c r="U139">
        <v>49.8</v>
      </c>
      <c r="V139">
        <v>25.51</v>
      </c>
      <c r="W139">
        <v>14.129999999999999</v>
      </c>
      <c r="X139">
        <v>12.95</v>
      </c>
      <c r="Y139">
        <v>34.44</v>
      </c>
      <c r="Z139">
        <v>53.55</v>
      </c>
      <c r="AA139">
        <v>78.91</v>
      </c>
      <c r="AB139">
        <v>171.31</v>
      </c>
      <c r="AC139">
        <v>610.6</v>
      </c>
      <c r="AD139">
        <v>371.27</v>
      </c>
      <c r="AE139">
        <v>662.04</v>
      </c>
      <c r="AF139">
        <v>1058.961</v>
      </c>
      <c r="AG139">
        <v>2002.066</v>
      </c>
      <c r="AH139">
        <v>1213.3530000000001</v>
      </c>
      <c r="AI139">
        <v>1538.7620000000002</v>
      </c>
      <c r="AJ139">
        <v>1920.4110000000001</v>
      </c>
      <c r="AK139">
        <v>2065.8109999999997</v>
      </c>
      <c r="AL139">
        <v>1512.3919999999998</v>
      </c>
      <c r="AM139">
        <v>2385.9449999999997</v>
      </c>
      <c r="AN139">
        <v>1636.06</v>
      </c>
      <c r="AO139">
        <v>2055.85</v>
      </c>
      <c r="AP139">
        <v>2250.91</v>
      </c>
      <c r="AQ139">
        <v>2491.19</v>
      </c>
      <c r="AR139">
        <v>2699.31</v>
      </c>
      <c r="AS139">
        <v>3123.5299999999997</v>
      </c>
      <c r="AT139">
        <v>3680.44</v>
      </c>
      <c r="AU139">
        <v>5947.1</v>
      </c>
      <c r="AV139">
        <v>3525.4430000000002</v>
      </c>
      <c r="AW139">
        <v>3610.06</v>
      </c>
      <c r="AX139">
        <v>5365.5110000000004</v>
      </c>
      <c r="AY139">
        <v>2373.13</v>
      </c>
      <c r="AZ139">
        <v>1250.4100000000001</v>
      </c>
      <c r="BA139">
        <v>3002.1</v>
      </c>
      <c r="BB139">
        <v>279.67</v>
      </c>
      <c r="BC139">
        <v>230.31</v>
      </c>
      <c r="BD139">
        <v>248.43299999999999</v>
      </c>
      <c r="BE139">
        <v>237.27</v>
      </c>
      <c r="BF139">
        <v>228.29000000000002</v>
      </c>
      <c r="BG139">
        <v>692.529</v>
      </c>
      <c r="BH139" t="s">
        <v>16</v>
      </c>
    </row>
    <row r="140" spans="1:60">
      <c r="A140" t="s">
        <v>48</v>
      </c>
      <c r="B140" t="s">
        <v>187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37</v>
      </c>
      <c r="AJ140">
        <v>65</v>
      </c>
      <c r="AK140">
        <v>0</v>
      </c>
      <c r="AL140">
        <v>0</v>
      </c>
      <c r="AM140">
        <v>0</v>
      </c>
      <c r="AN140" t="s">
        <v>16</v>
      </c>
      <c r="AO140">
        <v>21</v>
      </c>
      <c r="AP140">
        <v>39</v>
      </c>
      <c r="AQ140">
        <v>55</v>
      </c>
      <c r="AR140">
        <v>34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</row>
    <row r="141" spans="1:60">
      <c r="A141" t="s">
        <v>48</v>
      </c>
      <c r="B141" t="s">
        <v>188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AC141">
        <v>470</v>
      </c>
      <c r="AD141" t="s">
        <v>16</v>
      </c>
      <c r="AE141" t="s">
        <v>16</v>
      </c>
      <c r="AF141" t="s">
        <v>16</v>
      </c>
      <c r="AG141">
        <v>1052</v>
      </c>
      <c r="AH141" t="s">
        <v>16</v>
      </c>
      <c r="AI141" t="s">
        <v>16</v>
      </c>
      <c r="AJ141" t="s">
        <v>16</v>
      </c>
      <c r="AK141">
        <v>1175</v>
      </c>
      <c r="AL141" t="s">
        <v>16</v>
      </c>
      <c r="AM141">
        <v>1758</v>
      </c>
      <c r="AN141" t="s">
        <v>16</v>
      </c>
      <c r="AO141" t="s">
        <v>16</v>
      </c>
      <c r="AP141" t="s">
        <v>16</v>
      </c>
      <c r="AQ141" t="s">
        <v>16</v>
      </c>
      <c r="AR141" t="s">
        <v>16</v>
      </c>
      <c r="AS141" t="s">
        <v>16</v>
      </c>
      <c r="AT141" t="s">
        <v>16</v>
      </c>
      <c r="AU141">
        <v>3016</v>
      </c>
      <c r="AV141" t="s">
        <v>16</v>
      </c>
      <c r="AW141" t="s">
        <v>16</v>
      </c>
      <c r="AX141" t="s">
        <v>16</v>
      </c>
      <c r="AY141">
        <v>961</v>
      </c>
      <c r="AZ141" t="s">
        <v>16</v>
      </c>
      <c r="BA141">
        <v>2474</v>
      </c>
      <c r="BB141">
        <v>0</v>
      </c>
      <c r="BC141">
        <v>0</v>
      </c>
      <c r="BD141">
        <v>0</v>
      </c>
      <c r="BE141">
        <v>0</v>
      </c>
      <c r="BF141">
        <v>0</v>
      </c>
      <c r="BG141" t="s">
        <v>16</v>
      </c>
      <c r="BH141" t="s">
        <v>16</v>
      </c>
    </row>
    <row r="142" spans="1:60">
      <c r="A142" t="s">
        <v>48</v>
      </c>
      <c r="B142" t="s">
        <v>189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0.56000000000000005</v>
      </c>
      <c r="N142">
        <v>1.27</v>
      </c>
      <c r="O142">
        <v>2.71</v>
      </c>
      <c r="P142">
        <v>4.3499999999999996</v>
      </c>
      <c r="Q142">
        <v>6</v>
      </c>
      <c r="R142">
        <v>7.97</v>
      </c>
      <c r="S142">
        <v>14</v>
      </c>
      <c r="T142">
        <v>24.009999999999998</v>
      </c>
      <c r="U142">
        <v>28.9</v>
      </c>
      <c r="V142">
        <v>15.510000000000002</v>
      </c>
      <c r="W142">
        <v>7.53</v>
      </c>
      <c r="X142">
        <v>11.35</v>
      </c>
      <c r="Y142">
        <v>14.84</v>
      </c>
      <c r="Z142">
        <v>26.95</v>
      </c>
      <c r="AA142">
        <v>40.209999999999994</v>
      </c>
      <c r="AB142">
        <v>71.61</v>
      </c>
      <c r="AC142" t="s">
        <v>16</v>
      </c>
      <c r="AD142">
        <v>102.87</v>
      </c>
      <c r="AE142">
        <v>225.04000000000002</v>
      </c>
      <c r="AF142">
        <v>399.18</v>
      </c>
      <c r="AG142" t="s">
        <v>16</v>
      </c>
      <c r="AH142">
        <v>548.25</v>
      </c>
      <c r="AI142">
        <v>828.1</v>
      </c>
      <c r="AJ142">
        <v>1172.05</v>
      </c>
      <c r="AK142">
        <v>219</v>
      </c>
      <c r="AL142">
        <v>971.87</v>
      </c>
      <c r="AM142" t="s">
        <v>16</v>
      </c>
      <c r="AN142">
        <v>941.36</v>
      </c>
      <c r="AO142">
        <v>1195.75</v>
      </c>
      <c r="AP142">
        <v>1325.9099999999999</v>
      </c>
      <c r="AQ142">
        <v>1508.59</v>
      </c>
      <c r="AR142">
        <v>1690.51</v>
      </c>
      <c r="AS142">
        <v>2079.0299999999997</v>
      </c>
      <c r="AT142">
        <v>2550.54</v>
      </c>
      <c r="AU142" t="s">
        <v>16</v>
      </c>
      <c r="AV142">
        <v>741.96</v>
      </c>
      <c r="AW142">
        <v>777.86</v>
      </c>
      <c r="AX142">
        <v>2145.85</v>
      </c>
      <c r="AY142">
        <v>601.53</v>
      </c>
      <c r="AZ142">
        <v>1074.4100000000001</v>
      </c>
      <c r="BA142">
        <v>422</v>
      </c>
      <c r="BB142">
        <v>176.37</v>
      </c>
      <c r="BC142">
        <v>125.51</v>
      </c>
      <c r="BD142">
        <v>138.94999999999999</v>
      </c>
      <c r="BE142">
        <v>140.67000000000002</v>
      </c>
      <c r="BF142">
        <v>141.49</v>
      </c>
      <c r="BG142">
        <v>210.43700000000001</v>
      </c>
      <c r="BH142" t="s">
        <v>16</v>
      </c>
    </row>
    <row r="143" spans="1:60">
      <c r="A143" t="s">
        <v>48</v>
      </c>
      <c r="B143" t="s">
        <v>190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1</v>
      </c>
      <c r="N143">
        <v>2.6999999999999997</v>
      </c>
      <c r="O143">
        <v>4.9000000000000004</v>
      </c>
      <c r="P143">
        <v>8.1999999999999993</v>
      </c>
      <c r="Q143">
        <v>8.6</v>
      </c>
      <c r="R143">
        <v>9.6000000000000014</v>
      </c>
      <c r="S143">
        <v>13.1</v>
      </c>
      <c r="T143">
        <v>16.8</v>
      </c>
      <c r="U143">
        <v>20.9</v>
      </c>
      <c r="V143">
        <v>10</v>
      </c>
      <c r="W143">
        <v>6.6</v>
      </c>
      <c r="X143">
        <v>1.6</v>
      </c>
      <c r="Y143">
        <v>19.599999999999998</v>
      </c>
      <c r="Z143">
        <v>26.599999999999998</v>
      </c>
      <c r="AA143">
        <v>38.700000000000003</v>
      </c>
      <c r="AB143">
        <v>99.7</v>
      </c>
      <c r="AC143">
        <v>140.6</v>
      </c>
      <c r="AD143">
        <v>268.39999999999998</v>
      </c>
      <c r="AE143">
        <v>220</v>
      </c>
      <c r="AF143">
        <v>659.78099999999995</v>
      </c>
      <c r="AG143">
        <v>950.06600000000003</v>
      </c>
      <c r="AH143">
        <v>665.10299999999995</v>
      </c>
      <c r="AI143">
        <v>673.66200000000003</v>
      </c>
      <c r="AJ143">
        <v>683.36099999999999</v>
      </c>
      <c r="AK143">
        <v>671.81099999999992</v>
      </c>
      <c r="AL143">
        <v>540.52199999999993</v>
      </c>
      <c r="AM143">
        <v>627.94499999999994</v>
      </c>
      <c r="AN143">
        <v>694.7</v>
      </c>
      <c r="AO143">
        <v>839.09999999999991</v>
      </c>
      <c r="AP143">
        <v>886</v>
      </c>
      <c r="AQ143">
        <v>927.6</v>
      </c>
      <c r="AR143">
        <v>974.8</v>
      </c>
      <c r="AS143">
        <v>1044.5</v>
      </c>
      <c r="AT143">
        <v>1129.9000000000001</v>
      </c>
      <c r="AU143">
        <v>2931.1</v>
      </c>
      <c r="AV143">
        <v>2783.4830000000002</v>
      </c>
      <c r="AW143">
        <v>2832.2</v>
      </c>
      <c r="AX143">
        <v>1119.6610000000001</v>
      </c>
      <c r="AY143">
        <v>810.6</v>
      </c>
      <c r="AZ143">
        <v>176</v>
      </c>
      <c r="BA143">
        <v>106.1</v>
      </c>
      <c r="BB143">
        <v>103.3</v>
      </c>
      <c r="BC143">
        <v>104.8</v>
      </c>
      <c r="BD143">
        <v>109.483</v>
      </c>
      <c r="BE143">
        <v>96.6</v>
      </c>
      <c r="BF143">
        <v>86.8</v>
      </c>
      <c r="BG143">
        <v>84.091999999999999</v>
      </c>
      <c r="BH143" t="s">
        <v>16</v>
      </c>
    </row>
    <row r="144" spans="1:60">
      <c r="A144" t="s">
        <v>48</v>
      </c>
      <c r="B144" t="s">
        <v>191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 t="s">
        <v>16</v>
      </c>
      <c r="T144" t="s">
        <v>16</v>
      </c>
      <c r="U144" t="s">
        <v>16</v>
      </c>
      <c r="V144" t="s">
        <v>16</v>
      </c>
      <c r="W144" t="s">
        <v>16</v>
      </c>
      <c r="X144">
        <v>0</v>
      </c>
      <c r="Y144">
        <v>0</v>
      </c>
      <c r="Z144">
        <v>0</v>
      </c>
      <c r="AA144" t="s">
        <v>16</v>
      </c>
      <c r="AB144" t="s">
        <v>16</v>
      </c>
      <c r="AC144" t="s">
        <v>16</v>
      </c>
      <c r="AD144" t="s">
        <v>16</v>
      </c>
      <c r="AE144">
        <v>217</v>
      </c>
      <c r="AF144" t="s">
        <v>16</v>
      </c>
      <c r="AG144" t="s">
        <v>16</v>
      </c>
      <c r="AH144" t="s">
        <v>16</v>
      </c>
      <c r="AI144" t="s">
        <v>16</v>
      </c>
      <c r="AJ144" t="s">
        <v>16</v>
      </c>
      <c r="AK144" t="s">
        <v>16</v>
      </c>
      <c r="AL144" t="s">
        <v>16</v>
      </c>
      <c r="AM144" t="s">
        <v>16</v>
      </c>
      <c r="AN144" t="s">
        <v>16</v>
      </c>
      <c r="AO144" t="s">
        <v>16</v>
      </c>
      <c r="AP144" t="s">
        <v>16</v>
      </c>
      <c r="AQ144" t="s">
        <v>16</v>
      </c>
      <c r="AR144" t="s">
        <v>16</v>
      </c>
      <c r="AS144" t="s">
        <v>16</v>
      </c>
      <c r="AT144" t="s">
        <v>16</v>
      </c>
      <c r="AU144" t="s">
        <v>16</v>
      </c>
      <c r="AV144" t="s">
        <v>16</v>
      </c>
      <c r="AW144" t="s">
        <v>16</v>
      </c>
      <c r="AX144">
        <v>2100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</row>
    <row r="145" spans="1:60">
      <c r="A145" t="s">
        <v>48</v>
      </c>
      <c r="B145" t="s">
        <v>193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398</v>
      </c>
      <c r="BH145">
        <v>492</v>
      </c>
    </row>
    <row r="146" spans="1:60">
      <c r="A146" t="s">
        <v>49</v>
      </c>
      <c r="B146" t="s">
        <v>194</v>
      </c>
      <c r="C146">
        <v>351</v>
      </c>
      <c r="D146">
        <v>369.59749999999997</v>
      </c>
      <c r="E146">
        <v>389.38499999999999</v>
      </c>
      <c r="F146">
        <v>408.17250000000001</v>
      </c>
      <c r="G146">
        <v>428.96</v>
      </c>
      <c r="H146">
        <v>450.7475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0.29000000000000004</v>
      </c>
      <c r="Q146">
        <v>6.6999999999999993</v>
      </c>
      <c r="R146">
        <v>94.320000000000007</v>
      </c>
      <c r="S146">
        <v>421.24</v>
      </c>
      <c r="T146">
        <v>605.99</v>
      </c>
      <c r="U146">
        <v>1795.5900000000001</v>
      </c>
      <c r="V146">
        <v>2208.56</v>
      </c>
      <c r="W146">
        <v>1073.5900000000001</v>
      </c>
      <c r="X146">
        <v>787.24</v>
      </c>
      <c r="Y146">
        <v>667.99</v>
      </c>
      <c r="Z146">
        <v>1727.3999999999999</v>
      </c>
      <c r="AA146">
        <v>333.74</v>
      </c>
      <c r="AB146">
        <v>697.44</v>
      </c>
      <c r="AC146">
        <v>861</v>
      </c>
      <c r="AD146">
        <v>1536.8400000000001</v>
      </c>
      <c r="AE146">
        <v>2070.8929116410991</v>
      </c>
      <c r="AF146">
        <v>3017.5714395134278</v>
      </c>
      <c r="AG146">
        <v>1729.83</v>
      </c>
      <c r="AH146">
        <v>2456.73</v>
      </c>
      <c r="AI146">
        <v>3826.8703739560624</v>
      </c>
      <c r="AJ146">
        <v>4752.1103064419158</v>
      </c>
      <c r="AK146">
        <v>6111.8664155067754</v>
      </c>
      <c r="AL146">
        <v>8161.7305214424523</v>
      </c>
      <c r="AM146">
        <v>8327.2359454543057</v>
      </c>
      <c r="AN146">
        <v>8244.0795411955442</v>
      </c>
      <c r="AO146">
        <v>9067.368958794068</v>
      </c>
      <c r="AP146">
        <v>8649.5944818359912</v>
      </c>
      <c r="AQ146">
        <v>8736.2212282092041</v>
      </c>
      <c r="AR146">
        <v>9214.9620232094258</v>
      </c>
      <c r="AS146">
        <v>10214.536662593091</v>
      </c>
      <c r="AT146">
        <v>1441.15</v>
      </c>
      <c r="AU146">
        <v>1487.8509999999999</v>
      </c>
      <c r="AV146">
        <v>1664.5500000000002</v>
      </c>
      <c r="AW146">
        <v>1671.78</v>
      </c>
      <c r="AX146">
        <v>1994.02</v>
      </c>
      <c r="AY146">
        <v>2289.3199999999997</v>
      </c>
      <c r="AZ146">
        <v>2753.84</v>
      </c>
      <c r="BA146">
        <v>9078.6200000000008</v>
      </c>
      <c r="BB146">
        <v>466.10999999999996</v>
      </c>
      <c r="BC146">
        <v>217.92000000000002</v>
      </c>
      <c r="BD146">
        <v>243.69</v>
      </c>
      <c r="BE146">
        <v>212.91</v>
      </c>
      <c r="BF146">
        <v>206.86</v>
      </c>
      <c r="BG146">
        <v>263.97800000000001</v>
      </c>
      <c r="BH146" t="s">
        <v>16</v>
      </c>
    </row>
    <row r="147" spans="1:60">
      <c r="A147" t="s">
        <v>49</v>
      </c>
      <c r="B147" t="s">
        <v>186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125</v>
      </c>
      <c r="W147">
        <v>31</v>
      </c>
      <c r="X147">
        <v>0</v>
      </c>
      <c r="Y147">
        <v>0</v>
      </c>
      <c r="Z147">
        <v>7.1</v>
      </c>
      <c r="AA147">
        <v>0</v>
      </c>
      <c r="AB147">
        <v>0</v>
      </c>
      <c r="AC147">
        <v>0</v>
      </c>
      <c r="AD147">
        <v>0</v>
      </c>
      <c r="AE147">
        <v>856.87291164109911</v>
      </c>
      <c r="AF147">
        <v>765.00143951342761</v>
      </c>
      <c r="AG147" t="s">
        <v>16</v>
      </c>
      <c r="AH147" t="s">
        <v>16</v>
      </c>
      <c r="AI147">
        <v>488.16037395606247</v>
      </c>
      <c r="AJ147">
        <v>517.62030644191566</v>
      </c>
      <c r="AK147">
        <v>574.50641550677528</v>
      </c>
      <c r="AL147">
        <v>612.84052144245186</v>
      </c>
      <c r="AM147">
        <v>583.77594545430429</v>
      </c>
      <c r="AN147">
        <v>572.60954119554413</v>
      </c>
      <c r="AO147">
        <v>623.46895879406759</v>
      </c>
      <c r="AP147">
        <v>632.67448183599151</v>
      </c>
      <c r="AQ147">
        <v>632.22122820920458</v>
      </c>
      <c r="AR147">
        <v>635.22202320942574</v>
      </c>
      <c r="AS147">
        <v>706.8366625930903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</row>
    <row r="148" spans="1:60">
      <c r="A148" t="s">
        <v>49</v>
      </c>
      <c r="B148" t="s">
        <v>187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 t="s">
        <v>16</v>
      </c>
      <c r="AK148">
        <v>24</v>
      </c>
      <c r="AL148">
        <v>43</v>
      </c>
      <c r="AM148">
        <v>59</v>
      </c>
      <c r="AN148">
        <v>72</v>
      </c>
      <c r="AO148">
        <v>86</v>
      </c>
      <c r="AP148">
        <v>100</v>
      </c>
      <c r="AQ148">
        <v>113</v>
      </c>
      <c r="AR148">
        <v>126</v>
      </c>
      <c r="AS148">
        <v>132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</row>
    <row r="149" spans="1:60">
      <c r="A149" t="s">
        <v>49</v>
      </c>
      <c r="B149" t="s">
        <v>188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 t="s">
        <v>16</v>
      </c>
      <c r="S149">
        <v>280</v>
      </c>
      <c r="T149">
        <v>210</v>
      </c>
      <c r="U149">
        <v>1147</v>
      </c>
      <c r="V149">
        <v>1200</v>
      </c>
      <c r="W149">
        <v>606</v>
      </c>
      <c r="X149">
        <v>600</v>
      </c>
      <c r="Y149" t="s">
        <v>16</v>
      </c>
      <c r="Z149">
        <v>1490</v>
      </c>
      <c r="AA149" t="s">
        <v>16</v>
      </c>
      <c r="AB149">
        <v>322</v>
      </c>
      <c r="AC149">
        <v>350</v>
      </c>
      <c r="AD149">
        <v>883</v>
      </c>
      <c r="AE149" t="s">
        <v>16</v>
      </c>
      <c r="AF149">
        <v>1530</v>
      </c>
      <c r="AG149" t="s">
        <v>16</v>
      </c>
      <c r="AH149" t="s">
        <v>16</v>
      </c>
      <c r="AI149" t="s">
        <v>16</v>
      </c>
      <c r="AJ149" t="s">
        <v>16</v>
      </c>
      <c r="AK149" t="s">
        <v>16</v>
      </c>
      <c r="AL149" t="s">
        <v>16</v>
      </c>
      <c r="AM149" t="s">
        <v>16</v>
      </c>
      <c r="AN149" t="s">
        <v>16</v>
      </c>
      <c r="AO149" t="s">
        <v>16</v>
      </c>
      <c r="AP149" t="s">
        <v>16</v>
      </c>
      <c r="AQ149" t="s">
        <v>16</v>
      </c>
      <c r="AR149" t="s">
        <v>16</v>
      </c>
      <c r="AS149">
        <v>8980</v>
      </c>
      <c r="AT149" t="s">
        <v>16</v>
      </c>
      <c r="AU149" t="s">
        <v>16</v>
      </c>
      <c r="AV149" t="s">
        <v>16</v>
      </c>
      <c r="AW149" t="s">
        <v>16</v>
      </c>
      <c r="AX149" t="s">
        <v>16</v>
      </c>
      <c r="AY149" t="s">
        <v>16</v>
      </c>
      <c r="AZ149" t="s">
        <v>16</v>
      </c>
      <c r="BA149">
        <v>2957</v>
      </c>
      <c r="BG149">
        <v>0</v>
      </c>
      <c r="BH149">
        <v>0</v>
      </c>
    </row>
    <row r="150" spans="1:60">
      <c r="A150" t="s">
        <v>49</v>
      </c>
      <c r="B150" t="s">
        <v>189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0.09</v>
      </c>
      <c r="Q150">
        <v>0</v>
      </c>
      <c r="R150">
        <v>5.92</v>
      </c>
      <c r="S150">
        <v>8.24</v>
      </c>
      <c r="T150">
        <v>51.39</v>
      </c>
      <c r="U150">
        <v>92.990000000000009</v>
      </c>
      <c r="V150">
        <v>126.06</v>
      </c>
      <c r="W150">
        <v>34.590000000000003</v>
      </c>
      <c r="X150">
        <v>130.14000000000001</v>
      </c>
      <c r="Y150">
        <v>380.39</v>
      </c>
      <c r="Z150" t="s">
        <v>16</v>
      </c>
      <c r="AA150">
        <v>118.24</v>
      </c>
      <c r="AB150">
        <v>84.54</v>
      </c>
      <c r="AC150">
        <v>112.1</v>
      </c>
      <c r="AD150">
        <v>134.34</v>
      </c>
      <c r="AE150">
        <v>664.92000000000007</v>
      </c>
      <c r="AF150" t="s">
        <v>16</v>
      </c>
      <c r="AG150">
        <v>947.63</v>
      </c>
      <c r="AH150">
        <v>1621.9299999999998</v>
      </c>
      <c r="AI150">
        <v>2414.11</v>
      </c>
      <c r="AJ150">
        <v>3217.39</v>
      </c>
      <c r="AK150">
        <v>4414.16</v>
      </c>
      <c r="AL150">
        <v>6363.1900000000005</v>
      </c>
      <c r="AM150">
        <v>6539.8600000000006</v>
      </c>
      <c r="AN150">
        <v>6470.4699999999993</v>
      </c>
      <c r="AO150">
        <v>7169.6</v>
      </c>
      <c r="AP150">
        <v>7243.72</v>
      </c>
      <c r="AQ150">
        <v>7324</v>
      </c>
      <c r="AR150">
        <v>7794.54</v>
      </c>
      <c r="AS150" t="s">
        <v>16</v>
      </c>
      <c r="AT150">
        <v>1238.3500000000001</v>
      </c>
      <c r="AU150">
        <v>1282.751</v>
      </c>
      <c r="AV150">
        <v>1458.0500000000002</v>
      </c>
      <c r="AW150">
        <v>1468.78</v>
      </c>
      <c r="AX150">
        <v>1724.92</v>
      </c>
      <c r="AY150">
        <v>1964.12</v>
      </c>
      <c r="AZ150">
        <v>2387.54</v>
      </c>
      <c r="BA150">
        <v>5952</v>
      </c>
      <c r="BB150">
        <v>466.00999999999993</v>
      </c>
      <c r="BC150">
        <v>217.92000000000002</v>
      </c>
      <c r="BD150">
        <v>243.69</v>
      </c>
      <c r="BE150">
        <v>212.91</v>
      </c>
      <c r="BF150">
        <v>206.86</v>
      </c>
      <c r="BG150">
        <v>263.97800000000001</v>
      </c>
      <c r="BH150" t="s">
        <v>16</v>
      </c>
    </row>
    <row r="151" spans="1:60">
      <c r="A151" t="s">
        <v>49</v>
      </c>
      <c r="B151" t="s">
        <v>190</v>
      </c>
      <c r="C151">
        <v>225</v>
      </c>
      <c r="D151">
        <v>236.81</v>
      </c>
      <c r="E151">
        <v>248.81</v>
      </c>
      <c r="F151">
        <v>260.81</v>
      </c>
      <c r="G151">
        <v>272.81</v>
      </c>
      <c r="H151">
        <v>284.81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0.2</v>
      </c>
      <c r="Q151">
        <v>6.6999999999999993</v>
      </c>
      <c r="R151">
        <v>88.4</v>
      </c>
      <c r="S151">
        <v>133</v>
      </c>
      <c r="T151">
        <v>344.6</v>
      </c>
      <c r="U151">
        <v>555.6</v>
      </c>
      <c r="V151">
        <v>470.5</v>
      </c>
      <c r="W151" t="s">
        <v>16</v>
      </c>
      <c r="X151">
        <v>52.1</v>
      </c>
      <c r="Y151">
        <v>225.60000000000002</v>
      </c>
      <c r="Z151">
        <v>172.3</v>
      </c>
      <c r="AA151">
        <v>151.5</v>
      </c>
      <c r="AB151">
        <v>229.9</v>
      </c>
      <c r="AC151">
        <v>333.9</v>
      </c>
      <c r="AD151">
        <v>458.5</v>
      </c>
      <c r="AE151">
        <v>549.1</v>
      </c>
      <c r="AF151">
        <v>661.57</v>
      </c>
      <c r="AG151">
        <v>782.2</v>
      </c>
      <c r="AH151">
        <v>834.80000000000007</v>
      </c>
      <c r="AI151">
        <v>924.6</v>
      </c>
      <c r="AJ151">
        <v>1017.1</v>
      </c>
      <c r="AK151">
        <v>1099.2</v>
      </c>
      <c r="AL151">
        <v>1142.7</v>
      </c>
      <c r="AM151">
        <v>1144.5999999999999</v>
      </c>
      <c r="AN151">
        <v>1129</v>
      </c>
      <c r="AO151">
        <v>1188.3</v>
      </c>
      <c r="AP151">
        <v>673.2</v>
      </c>
      <c r="AQ151">
        <v>667</v>
      </c>
      <c r="AR151">
        <v>659.2</v>
      </c>
      <c r="AS151">
        <v>395.7</v>
      </c>
      <c r="AT151">
        <v>202.8</v>
      </c>
      <c r="AU151">
        <v>205.1</v>
      </c>
      <c r="AV151">
        <v>206.5</v>
      </c>
      <c r="AW151">
        <v>203</v>
      </c>
      <c r="AX151">
        <v>269.10000000000002</v>
      </c>
      <c r="AY151">
        <v>325.20000000000005</v>
      </c>
      <c r="AZ151">
        <v>366.3</v>
      </c>
      <c r="BA151">
        <v>169.62</v>
      </c>
      <c r="BB151">
        <v>0.1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</row>
    <row r="152" spans="1:60">
      <c r="A152" t="s">
        <v>49</v>
      </c>
      <c r="B152" t="s">
        <v>191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 t="s">
        <v>16</v>
      </c>
      <c r="S152" t="s">
        <v>16</v>
      </c>
      <c r="T152" t="s">
        <v>16</v>
      </c>
      <c r="U152" t="s">
        <v>16</v>
      </c>
      <c r="V152">
        <v>287</v>
      </c>
      <c r="W152">
        <v>402</v>
      </c>
      <c r="X152">
        <v>5</v>
      </c>
      <c r="Y152">
        <v>62</v>
      </c>
      <c r="Z152">
        <v>58</v>
      </c>
      <c r="AA152">
        <v>64</v>
      </c>
      <c r="AB152">
        <v>61</v>
      </c>
      <c r="AC152">
        <v>65</v>
      </c>
      <c r="AD152">
        <v>61</v>
      </c>
      <c r="AF152">
        <v>61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</row>
    <row r="153" spans="1:60">
      <c r="A153" t="s">
        <v>49</v>
      </c>
      <c r="B153" t="s">
        <v>193</v>
      </c>
      <c r="C153">
        <v>15</v>
      </c>
      <c r="D153">
        <v>15.7875</v>
      </c>
      <c r="E153">
        <v>16.574999999999999</v>
      </c>
      <c r="F153">
        <v>17.362500000000001</v>
      </c>
      <c r="G153">
        <v>18.150000000000002</v>
      </c>
      <c r="H153">
        <v>18.937500000000004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</row>
    <row r="154" spans="1:60">
      <c r="A154" t="s">
        <v>49</v>
      </c>
      <c r="B154" t="s">
        <v>192</v>
      </c>
      <c r="C154">
        <v>111</v>
      </c>
      <c r="D154">
        <v>117</v>
      </c>
      <c r="E154">
        <v>124</v>
      </c>
      <c r="F154">
        <v>130</v>
      </c>
      <c r="G154">
        <v>138</v>
      </c>
      <c r="H154">
        <v>147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</row>
    <row r="155" spans="1:60">
      <c r="A155" t="s">
        <v>50</v>
      </c>
      <c r="B155" t="s">
        <v>194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46.357615894039739</v>
      </c>
      <c r="AM155">
        <v>49.195837275307476</v>
      </c>
      <c r="AN155">
        <v>52</v>
      </c>
      <c r="AO155">
        <v>54.963999999999999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</row>
    <row r="156" spans="1:60">
      <c r="A156" t="s">
        <v>50</v>
      </c>
      <c r="B156" t="s">
        <v>189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46.357615894039739</v>
      </c>
      <c r="AM156">
        <v>49.195837275307476</v>
      </c>
      <c r="AN156">
        <v>52</v>
      </c>
      <c r="AO156">
        <v>54.963999999999999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</row>
    <row r="157" spans="1:60">
      <c r="A157" t="s">
        <v>51</v>
      </c>
      <c r="B157" t="s">
        <v>194</v>
      </c>
      <c r="C157">
        <v>0</v>
      </c>
      <c r="D157">
        <v>0</v>
      </c>
      <c r="E157">
        <v>3</v>
      </c>
      <c r="F157">
        <v>0</v>
      </c>
      <c r="G157">
        <v>0</v>
      </c>
      <c r="H157">
        <v>3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8.0000000000000002E-3</v>
      </c>
      <c r="O157">
        <v>0</v>
      </c>
      <c r="P157">
        <v>0.20900000000000002</v>
      </c>
      <c r="Q157">
        <v>0</v>
      </c>
      <c r="R157">
        <v>0</v>
      </c>
      <c r="S157">
        <v>0</v>
      </c>
      <c r="T157">
        <v>0.61499999999999999</v>
      </c>
      <c r="U157">
        <v>0.90900000000000003</v>
      </c>
      <c r="V157">
        <v>1.7000000000000001E-2</v>
      </c>
      <c r="W157">
        <v>2.4159999999999999</v>
      </c>
      <c r="X157">
        <v>690.53</v>
      </c>
      <c r="Y157">
        <v>1557.146</v>
      </c>
      <c r="Z157">
        <v>751.93000000000006</v>
      </c>
      <c r="AA157">
        <v>371.96</v>
      </c>
      <c r="AB157">
        <v>684.07500000000005</v>
      </c>
      <c r="AC157">
        <v>1927.0139999999999</v>
      </c>
      <c r="AD157">
        <v>2818.5410000000002</v>
      </c>
      <c r="AE157">
        <v>3332.4380000000001</v>
      </c>
      <c r="AF157">
        <v>3082.828</v>
      </c>
      <c r="AG157">
        <v>2683.56</v>
      </c>
      <c r="AH157">
        <v>473.50599999999997</v>
      </c>
      <c r="AI157">
        <v>197.708</v>
      </c>
      <c r="AJ157">
        <v>192.94800000000001</v>
      </c>
      <c r="AK157">
        <v>206.22399999999999</v>
      </c>
      <c r="AL157">
        <v>184.32500000000002</v>
      </c>
      <c r="AM157">
        <v>137.47200000000001</v>
      </c>
      <c r="AN157">
        <v>120.26599999999999</v>
      </c>
      <c r="AO157">
        <v>110.64000000000001</v>
      </c>
      <c r="AP157">
        <v>98.550999999999988</v>
      </c>
      <c r="AQ157">
        <v>96.465999999999994</v>
      </c>
      <c r="AR157">
        <v>93.448999999999998</v>
      </c>
      <c r="AS157">
        <v>86.457000000000008</v>
      </c>
      <c r="AT157">
        <v>86.369</v>
      </c>
      <c r="AU157">
        <v>2.4430000000000001</v>
      </c>
      <c r="AV157">
        <v>1.8080000000000001</v>
      </c>
      <c r="AW157">
        <v>2.024</v>
      </c>
      <c r="AX157">
        <v>9.9000000000000005E-2</v>
      </c>
      <c r="AY157">
        <v>0.311</v>
      </c>
      <c r="AZ157">
        <v>0.30599999999999999</v>
      </c>
      <c r="BA157">
        <v>0.33700000000000002</v>
      </c>
      <c r="BB157">
        <v>0.33800000000000002</v>
      </c>
      <c r="BC157">
        <v>0.34100000000000003</v>
      </c>
      <c r="BD157">
        <v>0.34499999999999997</v>
      </c>
      <c r="BE157">
        <v>0.32100000000000001</v>
      </c>
      <c r="BF157">
        <v>0</v>
      </c>
      <c r="BG157">
        <v>0</v>
      </c>
      <c r="BH157">
        <v>0</v>
      </c>
    </row>
    <row r="158" spans="1:60">
      <c r="A158" t="s">
        <v>51</v>
      </c>
      <c r="B158" t="s">
        <v>188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Y158" t="s">
        <v>16</v>
      </c>
      <c r="Z158">
        <v>104</v>
      </c>
      <c r="AB158">
        <v>93</v>
      </c>
      <c r="AF158">
        <v>182</v>
      </c>
      <c r="AH158">
        <v>97</v>
      </c>
      <c r="AI158" t="s">
        <v>16</v>
      </c>
      <c r="AJ158">
        <v>57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</row>
    <row r="159" spans="1:60">
      <c r="A159" t="s">
        <v>51</v>
      </c>
      <c r="B159" t="s">
        <v>189</v>
      </c>
      <c r="C159">
        <v>0</v>
      </c>
      <c r="D159">
        <v>0</v>
      </c>
      <c r="E159">
        <v>3</v>
      </c>
      <c r="F159">
        <v>0</v>
      </c>
      <c r="G159">
        <v>0</v>
      </c>
      <c r="H159">
        <v>3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6.0000000000000001E-3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0.61499999999999999</v>
      </c>
      <c r="U159">
        <v>0.90300000000000002</v>
      </c>
      <c r="V159">
        <v>1.0999999999999999E-2</v>
      </c>
      <c r="W159">
        <v>0.75700000000000001</v>
      </c>
      <c r="X159">
        <v>24.886000000000003</v>
      </c>
      <c r="Y159">
        <v>58.161000000000001</v>
      </c>
      <c r="Z159" t="s">
        <v>16</v>
      </c>
      <c r="AA159">
        <v>80.849999999999994</v>
      </c>
      <c r="AB159" t="s">
        <v>16</v>
      </c>
      <c r="AC159">
        <v>33.783999999999999</v>
      </c>
      <c r="AD159">
        <v>178.13800000000001</v>
      </c>
      <c r="AE159">
        <v>227.822</v>
      </c>
      <c r="AF159">
        <v>143</v>
      </c>
      <c r="AG159">
        <v>1150.98</v>
      </c>
      <c r="AH159">
        <v>342</v>
      </c>
      <c r="AI159">
        <v>174.67099999999999</v>
      </c>
      <c r="AJ159">
        <v>124</v>
      </c>
      <c r="AK159">
        <v>199.96899999999999</v>
      </c>
      <c r="AL159">
        <v>178.55700000000002</v>
      </c>
      <c r="AM159">
        <v>132.99299999999999</v>
      </c>
      <c r="AN159">
        <v>116.815</v>
      </c>
      <c r="AO159">
        <v>107.20400000000001</v>
      </c>
      <c r="AP159">
        <v>95.426999999999992</v>
      </c>
      <c r="AQ159">
        <v>93.341999999999999</v>
      </c>
      <c r="AR159">
        <v>90.346999999999994</v>
      </c>
      <c r="AS159">
        <v>86.29</v>
      </c>
      <c r="AT159">
        <v>86.201999999999998</v>
      </c>
      <c r="AU159">
        <v>2.2760000000000002</v>
      </c>
      <c r="AV159">
        <v>1.8080000000000001</v>
      </c>
      <c r="AW159">
        <v>2.024</v>
      </c>
      <c r="AX159">
        <v>9.9000000000000005E-2</v>
      </c>
      <c r="AY159">
        <v>0.311</v>
      </c>
      <c r="AZ159">
        <v>0.30599999999999999</v>
      </c>
      <c r="BA159">
        <v>0.33700000000000002</v>
      </c>
      <c r="BB159">
        <v>0.33800000000000002</v>
      </c>
      <c r="BC159">
        <v>0.34100000000000003</v>
      </c>
      <c r="BD159">
        <v>0.34499999999999997</v>
      </c>
      <c r="BE159">
        <v>0.32100000000000001</v>
      </c>
      <c r="BF159">
        <v>0</v>
      </c>
      <c r="BG159">
        <v>0</v>
      </c>
      <c r="BH159">
        <v>0</v>
      </c>
    </row>
    <row r="160" spans="1:60">
      <c r="A160" t="s">
        <v>51</v>
      </c>
      <c r="B160" t="s">
        <v>190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2E-3</v>
      </c>
      <c r="O160">
        <v>0</v>
      </c>
      <c r="P160">
        <v>0.20900000000000002</v>
      </c>
      <c r="Q160">
        <v>0</v>
      </c>
      <c r="R160">
        <v>0</v>
      </c>
      <c r="S160">
        <v>0</v>
      </c>
      <c r="T160">
        <v>0</v>
      </c>
      <c r="U160">
        <v>6.0000000000000001E-3</v>
      </c>
      <c r="V160">
        <v>6.0000000000000001E-3</v>
      </c>
      <c r="W160">
        <v>1.6589999999999998</v>
      </c>
      <c r="X160">
        <v>404.64400000000001</v>
      </c>
      <c r="Y160">
        <v>633.98500000000001</v>
      </c>
      <c r="Z160">
        <v>38.93</v>
      </c>
      <c r="AA160">
        <v>63.11</v>
      </c>
      <c r="AB160">
        <v>39.075000000000003</v>
      </c>
      <c r="AC160">
        <v>140.22999999999999</v>
      </c>
      <c r="AD160">
        <v>582.40300000000002</v>
      </c>
      <c r="AE160">
        <v>804.61599999999999</v>
      </c>
      <c r="AF160">
        <v>1187.828</v>
      </c>
      <c r="AG160">
        <v>148.57999999999998</v>
      </c>
      <c r="AH160">
        <v>34.506</v>
      </c>
      <c r="AI160">
        <v>23.036999999999999</v>
      </c>
      <c r="AJ160">
        <v>11.948</v>
      </c>
      <c r="AK160">
        <v>6.2549999999999999</v>
      </c>
      <c r="AL160">
        <v>5.7680000000000007</v>
      </c>
      <c r="AM160">
        <v>4.4790000000000001</v>
      </c>
      <c r="AN160">
        <v>3.4510000000000001</v>
      </c>
      <c r="AO160">
        <v>3.4359999999999999</v>
      </c>
      <c r="AP160">
        <v>3.1240000000000001</v>
      </c>
      <c r="AQ160">
        <v>3.1240000000000001</v>
      </c>
      <c r="AR160">
        <v>3.1020000000000003</v>
      </c>
      <c r="AS160">
        <v>0.16700000000000001</v>
      </c>
      <c r="AT160">
        <v>0.16700000000000001</v>
      </c>
      <c r="AU160">
        <v>0.16700000000000001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</row>
    <row r="161" spans="1:60">
      <c r="A161" t="s">
        <v>51</v>
      </c>
      <c r="B161" t="s">
        <v>191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261</v>
      </c>
      <c r="Y161">
        <v>865</v>
      </c>
      <c r="Z161">
        <v>609</v>
      </c>
      <c r="AA161">
        <v>138</v>
      </c>
      <c r="AB161">
        <v>440</v>
      </c>
      <c r="AC161">
        <v>1753</v>
      </c>
      <c r="AD161">
        <v>2058</v>
      </c>
      <c r="AE161">
        <v>2300</v>
      </c>
      <c r="AF161">
        <v>1570</v>
      </c>
      <c r="AG161">
        <v>1384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</row>
    <row r="162" spans="1:60">
      <c r="A162" t="s">
        <v>51</v>
      </c>
      <c r="B162" t="s">
        <v>193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90</v>
      </c>
      <c r="AB162">
        <v>112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</row>
    <row r="163" spans="1:60">
      <c r="A163" t="s">
        <v>52</v>
      </c>
      <c r="B163" t="s">
        <v>194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0.123</v>
      </c>
      <c r="R163">
        <v>0.17799999999999999</v>
      </c>
      <c r="S163">
        <v>0.161</v>
      </c>
      <c r="T163">
        <v>0</v>
      </c>
      <c r="U163">
        <v>3.9E-2</v>
      </c>
      <c r="V163">
        <v>8.6999999999999994E-2</v>
      </c>
      <c r="W163">
        <v>0.51100000000000001</v>
      </c>
      <c r="X163">
        <v>8.177999999999999</v>
      </c>
      <c r="Y163">
        <v>4.1059999999999999</v>
      </c>
      <c r="Z163">
        <v>162.07299999999998</v>
      </c>
      <c r="AA163">
        <v>405.57499999999999</v>
      </c>
      <c r="AB163">
        <v>436</v>
      </c>
      <c r="AC163">
        <v>3933.9838100000006</v>
      </c>
      <c r="AD163">
        <v>4448.6446076871007</v>
      </c>
      <c r="AE163">
        <v>4282.2518889719349</v>
      </c>
      <c r="AF163">
        <v>5511.5950852960368</v>
      </c>
      <c r="AG163">
        <v>5861.4632697561883</v>
      </c>
      <c r="AH163">
        <v>6148.6456320245998</v>
      </c>
      <c r="AI163">
        <v>6212.4506955189481</v>
      </c>
      <c r="AJ163">
        <v>6656.6676467447051</v>
      </c>
      <c r="AK163">
        <v>8497.7530506344356</v>
      </c>
      <c r="AL163">
        <v>7457.5331125055591</v>
      </c>
      <c r="AM163">
        <v>7469.4353698408013</v>
      </c>
      <c r="AN163">
        <v>11991.888215806532</v>
      </c>
      <c r="AO163">
        <v>8602</v>
      </c>
      <c r="AP163">
        <v>140.20400000000001</v>
      </c>
      <c r="AQ163">
        <v>2688.3530000000001</v>
      </c>
      <c r="AR163">
        <v>3348.01</v>
      </c>
      <c r="AS163">
        <v>4604.6530000000002</v>
      </c>
      <c r="AT163">
        <v>3717.8850000000002</v>
      </c>
      <c r="AU163">
        <v>4620.2910000000002</v>
      </c>
      <c r="AV163">
        <v>5330.4870000000001</v>
      </c>
      <c r="AW163">
        <v>6367.3739999999998</v>
      </c>
      <c r="AX163">
        <v>7577.6270000000004</v>
      </c>
      <c r="AY163">
        <v>6983.3639999999996</v>
      </c>
      <c r="AZ163">
        <v>8296.4719999999998</v>
      </c>
      <c r="BA163">
        <v>5972.2729999999992</v>
      </c>
      <c r="BB163">
        <v>4656.8379999999997</v>
      </c>
      <c r="BC163">
        <v>8612.9079999999994</v>
      </c>
      <c r="BD163">
        <v>639.13400000000001</v>
      </c>
      <c r="BE163">
        <v>188.089</v>
      </c>
      <c r="BF163">
        <v>386.34100000000001</v>
      </c>
      <c r="BG163">
        <v>7.1390000000000002</v>
      </c>
      <c r="BH163" t="s">
        <v>16</v>
      </c>
    </row>
    <row r="164" spans="1:60">
      <c r="A164" t="s">
        <v>52</v>
      </c>
      <c r="B164" t="s">
        <v>187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50</v>
      </c>
      <c r="AS164">
        <v>0</v>
      </c>
      <c r="AT164">
        <v>0</v>
      </c>
      <c r="AU164">
        <v>0</v>
      </c>
      <c r="AV164">
        <v>137</v>
      </c>
      <c r="AW164">
        <v>241</v>
      </c>
      <c r="AX164">
        <v>347</v>
      </c>
      <c r="AY164">
        <v>90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</row>
    <row r="165" spans="1:60">
      <c r="A165" t="s">
        <v>52</v>
      </c>
      <c r="B165" t="s">
        <v>188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AA165">
        <v>224</v>
      </c>
      <c r="AB165">
        <v>215</v>
      </c>
      <c r="AC165">
        <v>380</v>
      </c>
      <c r="AD165">
        <v>600</v>
      </c>
      <c r="AF165">
        <v>881</v>
      </c>
      <c r="AH165">
        <v>724</v>
      </c>
      <c r="AK165">
        <v>1849</v>
      </c>
      <c r="AO165">
        <v>1402</v>
      </c>
      <c r="AR165" t="s">
        <v>16</v>
      </c>
      <c r="AS165">
        <v>1822</v>
      </c>
      <c r="AT165" t="s">
        <v>16</v>
      </c>
      <c r="AU165" t="s">
        <v>16</v>
      </c>
      <c r="AV165" t="s">
        <v>16</v>
      </c>
      <c r="AW165" t="s">
        <v>16</v>
      </c>
      <c r="AX165" t="s">
        <v>16</v>
      </c>
      <c r="AY165" t="s">
        <v>16</v>
      </c>
      <c r="AZ165">
        <v>4960</v>
      </c>
      <c r="BA165" t="s">
        <v>16</v>
      </c>
      <c r="BB165">
        <v>2321</v>
      </c>
      <c r="BC165" t="s">
        <v>16</v>
      </c>
      <c r="BD165">
        <v>0</v>
      </c>
      <c r="BE165">
        <v>0</v>
      </c>
      <c r="BF165">
        <v>0</v>
      </c>
      <c r="BG165">
        <v>0</v>
      </c>
      <c r="BH165">
        <v>0</v>
      </c>
    </row>
    <row r="166" spans="1:60">
      <c r="A166" t="s">
        <v>52</v>
      </c>
      <c r="B166" t="s">
        <v>189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0.123</v>
      </c>
      <c r="R166">
        <v>0.17799999999999999</v>
      </c>
      <c r="S166">
        <v>0.161</v>
      </c>
      <c r="T166">
        <v>0</v>
      </c>
      <c r="U166">
        <v>3.9E-2</v>
      </c>
      <c r="V166">
        <v>8.6999999999999994E-2</v>
      </c>
      <c r="W166">
        <v>0.51100000000000001</v>
      </c>
      <c r="X166">
        <v>0.84099999999999997</v>
      </c>
      <c r="Y166">
        <v>1.514</v>
      </c>
      <c r="Z166">
        <v>22.396000000000001</v>
      </c>
      <c r="AA166" t="s">
        <v>16</v>
      </c>
      <c r="AB166" t="s">
        <v>16</v>
      </c>
      <c r="AC166" t="s">
        <v>16</v>
      </c>
      <c r="AD166" t="s">
        <v>16</v>
      </c>
      <c r="AE166">
        <v>83.727000000000004</v>
      </c>
      <c r="AF166" t="s">
        <v>16</v>
      </c>
      <c r="AG166">
        <v>796.00900000000001</v>
      </c>
      <c r="AH166" t="s">
        <v>16</v>
      </c>
      <c r="AI166">
        <v>517.06099999999992</v>
      </c>
      <c r="AJ166">
        <v>705.49800000000005</v>
      </c>
      <c r="AK166">
        <v>347</v>
      </c>
      <c r="AL166">
        <v>702.62099999999998</v>
      </c>
      <c r="AM166">
        <v>269.30700000000002</v>
      </c>
      <c r="AN166">
        <v>4295.5990000000002</v>
      </c>
      <c r="AO166" t="s">
        <v>16</v>
      </c>
      <c r="AP166">
        <v>88.53</v>
      </c>
      <c r="AQ166">
        <v>292.601</v>
      </c>
      <c r="AR166">
        <v>644.27500000000009</v>
      </c>
      <c r="AS166" t="s">
        <v>16</v>
      </c>
      <c r="AT166">
        <v>797.74700000000007</v>
      </c>
      <c r="AU166">
        <v>1638.9850000000001</v>
      </c>
      <c r="AV166">
        <v>2088.9940000000001</v>
      </c>
      <c r="AW166">
        <v>2785.9639999999999</v>
      </c>
      <c r="AX166">
        <v>3658.8670000000002</v>
      </c>
      <c r="AY166">
        <v>3080.402</v>
      </c>
      <c r="AZ166" t="s">
        <v>16</v>
      </c>
      <c r="BA166">
        <v>1047.7939999999999</v>
      </c>
      <c r="BB166" t="s">
        <v>16</v>
      </c>
      <c r="BC166">
        <v>5901.5329999999994</v>
      </c>
      <c r="BD166">
        <v>639.13400000000001</v>
      </c>
      <c r="BE166">
        <v>188.089</v>
      </c>
      <c r="BF166">
        <v>386.34100000000001</v>
      </c>
      <c r="BG166">
        <v>7.1390000000000002</v>
      </c>
      <c r="BH166" t="s">
        <v>16</v>
      </c>
    </row>
    <row r="167" spans="1:60">
      <c r="A167" t="s">
        <v>52</v>
      </c>
      <c r="B167" t="s">
        <v>190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7.3369999999999997</v>
      </c>
      <c r="Y167">
        <v>2.5920000000000001</v>
      </c>
      <c r="Z167">
        <v>139.67699999999999</v>
      </c>
      <c r="AA167">
        <v>181.57499999999999</v>
      </c>
      <c r="AB167" t="s">
        <v>16</v>
      </c>
      <c r="AC167" t="s">
        <v>16</v>
      </c>
      <c r="AD167" t="s">
        <v>16</v>
      </c>
      <c r="AE167" t="s">
        <v>16</v>
      </c>
      <c r="AF167" t="s">
        <v>16</v>
      </c>
      <c r="AG167" t="s">
        <v>16</v>
      </c>
      <c r="AH167" t="s">
        <v>16</v>
      </c>
      <c r="AI167" t="s">
        <v>16</v>
      </c>
      <c r="AJ167" t="s">
        <v>16</v>
      </c>
      <c r="AK167" t="s">
        <v>16</v>
      </c>
      <c r="AL167" t="s">
        <v>16</v>
      </c>
      <c r="AM167" t="s">
        <v>16</v>
      </c>
      <c r="AN167" t="s">
        <v>16</v>
      </c>
      <c r="AO167" t="s">
        <v>16</v>
      </c>
      <c r="AP167">
        <v>51.673999999999999</v>
      </c>
      <c r="AQ167">
        <v>52.751999999999995</v>
      </c>
      <c r="AR167">
        <v>250.73500000000001</v>
      </c>
      <c r="AS167">
        <v>319.65300000000002</v>
      </c>
      <c r="AT167">
        <v>397.13800000000003</v>
      </c>
      <c r="AU167">
        <v>388.30600000000004</v>
      </c>
      <c r="AV167">
        <v>441.49299999999999</v>
      </c>
      <c r="AW167">
        <v>557.41</v>
      </c>
      <c r="AX167">
        <v>668.76</v>
      </c>
      <c r="AY167">
        <v>789.96199999999999</v>
      </c>
      <c r="AZ167">
        <v>293.47199999999998</v>
      </c>
      <c r="BA167">
        <v>1824.4789999999998</v>
      </c>
      <c r="BB167">
        <v>2.8380000000000001</v>
      </c>
      <c r="BC167">
        <v>0.375</v>
      </c>
      <c r="BD167">
        <v>0</v>
      </c>
      <c r="BE167">
        <v>0</v>
      </c>
      <c r="BF167">
        <v>0</v>
      </c>
      <c r="BG167">
        <v>0</v>
      </c>
      <c r="BH167">
        <v>0</v>
      </c>
    </row>
    <row r="168" spans="1:60">
      <c r="A168" t="s">
        <v>52</v>
      </c>
      <c r="B168" t="s">
        <v>191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221</v>
      </c>
      <c r="AC168">
        <v>3553.9838100000006</v>
      </c>
      <c r="AD168">
        <v>3848.6446076871007</v>
      </c>
      <c r="AE168">
        <v>4198.5248889719351</v>
      </c>
      <c r="AF168">
        <v>4630.5950852960368</v>
      </c>
      <c r="AG168">
        <v>5065.4542697561883</v>
      </c>
      <c r="AH168">
        <v>5424.6456320245998</v>
      </c>
      <c r="AI168">
        <v>5695.3896955189484</v>
      </c>
      <c r="AJ168">
        <v>5951.1696467447046</v>
      </c>
      <c r="AK168">
        <v>6301.7530506344356</v>
      </c>
      <c r="AL168">
        <v>6754.912112505559</v>
      </c>
      <c r="AM168">
        <v>7200.1283698408015</v>
      </c>
      <c r="AN168">
        <v>7696.2892158065315</v>
      </c>
      <c r="AO168">
        <v>7200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</row>
    <row r="169" spans="1:60">
      <c r="A169" t="s">
        <v>52</v>
      </c>
      <c r="B169" t="s">
        <v>193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2343</v>
      </c>
      <c r="AR169">
        <v>2403</v>
      </c>
      <c r="AS169">
        <v>2463</v>
      </c>
      <c r="AT169">
        <v>2523</v>
      </c>
      <c r="AU169">
        <v>2593</v>
      </c>
      <c r="AV169">
        <v>2663</v>
      </c>
      <c r="AW169">
        <v>2783</v>
      </c>
      <c r="AX169">
        <v>2903</v>
      </c>
      <c r="AY169">
        <v>3023</v>
      </c>
      <c r="AZ169">
        <v>3043</v>
      </c>
      <c r="BA169">
        <v>3100</v>
      </c>
      <c r="BB169">
        <v>2333</v>
      </c>
      <c r="BC169">
        <v>2711</v>
      </c>
      <c r="BD169">
        <v>0</v>
      </c>
      <c r="BE169">
        <v>0</v>
      </c>
      <c r="BF169">
        <v>0</v>
      </c>
      <c r="BG169">
        <v>0</v>
      </c>
      <c r="BH169">
        <v>0</v>
      </c>
    </row>
    <row r="170" spans="1:60">
      <c r="A170" t="s">
        <v>53</v>
      </c>
      <c r="B170" t="s">
        <v>194</v>
      </c>
      <c r="AI170">
        <v>1098</v>
      </c>
      <c r="AJ170">
        <v>1268</v>
      </c>
      <c r="AK170">
        <v>1453</v>
      </c>
      <c r="AL170">
        <v>2620</v>
      </c>
      <c r="AM170">
        <v>2110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</row>
    <row r="171" spans="1:60">
      <c r="A171" t="s">
        <v>53</v>
      </c>
      <c r="B171" t="s">
        <v>188</v>
      </c>
      <c r="AI171">
        <v>0</v>
      </c>
      <c r="AJ171">
        <v>0</v>
      </c>
      <c r="AK171">
        <v>0</v>
      </c>
      <c r="AL171">
        <v>861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</row>
    <row r="172" spans="1:60">
      <c r="A172" t="s">
        <v>53</v>
      </c>
      <c r="B172" t="s">
        <v>191</v>
      </c>
      <c r="AI172">
        <v>1098</v>
      </c>
      <c r="AJ172">
        <v>1268</v>
      </c>
      <c r="AK172">
        <v>1453</v>
      </c>
      <c r="AL172">
        <v>1759</v>
      </c>
      <c r="AM172">
        <v>2110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</row>
    <row r="173" spans="1:60">
      <c r="A173" t="s">
        <v>54</v>
      </c>
      <c r="B173" t="s">
        <v>194</v>
      </c>
      <c r="C173">
        <v>69</v>
      </c>
      <c r="D173">
        <v>288</v>
      </c>
      <c r="E173">
        <v>25</v>
      </c>
      <c r="F173">
        <v>25</v>
      </c>
      <c r="G173">
        <v>25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800</v>
      </c>
      <c r="Z173">
        <v>917.27034920000006</v>
      </c>
      <c r="AA173">
        <v>1104.8092648000002</v>
      </c>
      <c r="AB173">
        <v>1437.5944740266909</v>
      </c>
      <c r="AC173">
        <v>9420.3714654417145</v>
      </c>
      <c r="AD173">
        <v>9774.7195294062913</v>
      </c>
      <c r="AE173">
        <v>9895.5452199011961</v>
      </c>
      <c r="AF173">
        <v>10915.230442398122</v>
      </c>
      <c r="AG173">
        <v>10365.86696352459</v>
      </c>
      <c r="AH173">
        <v>10543.566970811436</v>
      </c>
      <c r="AI173">
        <v>10783.470147963872</v>
      </c>
      <c r="AJ173">
        <v>11063.370698670109</v>
      </c>
      <c r="AK173">
        <v>11531.279380310309</v>
      </c>
      <c r="AL173">
        <v>13225.630733395037</v>
      </c>
      <c r="AM173">
        <v>11840.512512341022</v>
      </c>
      <c r="AN173">
        <v>11748.240599807119</v>
      </c>
      <c r="AO173">
        <v>11859.067022544757</v>
      </c>
      <c r="AP173">
        <v>12134.343622880891</v>
      </c>
      <c r="AQ173">
        <v>12293.379847916922</v>
      </c>
      <c r="AR173">
        <v>12182.651746663045</v>
      </c>
      <c r="AS173">
        <v>12599.467324686293</v>
      </c>
      <c r="AT173">
        <v>14220.445305493262</v>
      </c>
      <c r="AU173">
        <v>16673.494594672906</v>
      </c>
      <c r="AV173">
        <v>14550.75788731554</v>
      </c>
      <c r="AW173">
        <v>14822.368396750555</v>
      </c>
      <c r="AX173">
        <v>15233.989194276583</v>
      </c>
      <c r="AY173">
        <v>15760.888216130988</v>
      </c>
      <c r="AZ173">
        <v>16370.869491755664</v>
      </c>
      <c r="BA173">
        <v>20827.446494433152</v>
      </c>
      <c r="BB173">
        <v>23174.536691717822</v>
      </c>
      <c r="BC173">
        <v>19177.785711160548</v>
      </c>
      <c r="BD173">
        <v>14788.593453119334</v>
      </c>
      <c r="BE173">
        <v>49247.208585987108</v>
      </c>
      <c r="BF173">
        <v>14003.656502379508</v>
      </c>
      <c r="BG173">
        <v>13551.087923979114</v>
      </c>
      <c r="BH173" t="s">
        <v>16</v>
      </c>
    </row>
    <row r="174" spans="1:60">
      <c r="A174" t="s">
        <v>54</v>
      </c>
      <c r="B174" t="s">
        <v>186</v>
      </c>
      <c r="C174">
        <v>25</v>
      </c>
      <c r="D174">
        <v>25</v>
      </c>
      <c r="E174">
        <v>25</v>
      </c>
      <c r="F174">
        <v>25</v>
      </c>
      <c r="G174">
        <v>25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</row>
    <row r="175" spans="1:60">
      <c r="A175" t="s">
        <v>54</v>
      </c>
      <c r="B175" t="s">
        <v>188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426</v>
      </c>
      <c r="AA175">
        <v>630</v>
      </c>
      <c r="AB175">
        <v>786</v>
      </c>
      <c r="AC175">
        <v>8490</v>
      </c>
      <c r="AD175">
        <v>8580</v>
      </c>
      <c r="AE175">
        <v>8670</v>
      </c>
      <c r="AF175">
        <v>8760</v>
      </c>
      <c r="AG175">
        <v>8850</v>
      </c>
      <c r="AH175">
        <v>8940</v>
      </c>
      <c r="AI175">
        <v>9030</v>
      </c>
      <c r="AJ175">
        <v>9120</v>
      </c>
      <c r="AK175">
        <v>9210</v>
      </c>
      <c r="AL175">
        <v>9300</v>
      </c>
      <c r="AM175">
        <v>9390</v>
      </c>
      <c r="AN175">
        <v>9480</v>
      </c>
      <c r="AO175">
        <v>9570</v>
      </c>
      <c r="AP175">
        <v>9660</v>
      </c>
      <c r="AQ175">
        <v>9750</v>
      </c>
      <c r="AR175">
        <v>9840</v>
      </c>
      <c r="AS175">
        <v>9930</v>
      </c>
      <c r="AT175">
        <v>10020</v>
      </c>
      <c r="AU175">
        <v>10110</v>
      </c>
      <c r="AV175">
        <v>10200</v>
      </c>
      <c r="AW175">
        <v>10290</v>
      </c>
      <c r="AX175">
        <v>10380</v>
      </c>
      <c r="AY175">
        <v>10470</v>
      </c>
      <c r="AZ175">
        <v>10560</v>
      </c>
      <c r="BA175">
        <v>10650</v>
      </c>
      <c r="BB175">
        <v>10740</v>
      </c>
      <c r="BC175">
        <v>10830</v>
      </c>
      <c r="BD175">
        <v>10920</v>
      </c>
      <c r="BE175">
        <v>11010</v>
      </c>
      <c r="BF175">
        <v>11100</v>
      </c>
      <c r="BG175">
        <v>10660</v>
      </c>
      <c r="BH175">
        <v>750</v>
      </c>
    </row>
    <row r="176" spans="1:60">
      <c r="A176" t="s">
        <v>54</v>
      </c>
      <c r="B176" t="s">
        <v>189</v>
      </c>
      <c r="AF176">
        <v>900</v>
      </c>
      <c r="AG176">
        <v>38</v>
      </c>
      <c r="AK176">
        <v>40</v>
      </c>
      <c r="AL176">
        <v>1280</v>
      </c>
      <c r="AP176">
        <v>109</v>
      </c>
      <c r="AQ176">
        <v>115</v>
      </c>
      <c r="AR176" t="s">
        <v>16</v>
      </c>
      <c r="AS176" t="s">
        <v>16</v>
      </c>
      <c r="AT176" t="s">
        <v>16</v>
      </c>
      <c r="AU176">
        <v>1967</v>
      </c>
      <c r="AV176" t="s">
        <v>16</v>
      </c>
      <c r="AW176" t="s">
        <v>16</v>
      </c>
      <c r="AX176" t="s">
        <v>16</v>
      </c>
      <c r="AY176" t="s">
        <v>16</v>
      </c>
      <c r="AZ176" t="s">
        <v>16</v>
      </c>
      <c r="BA176">
        <v>4106</v>
      </c>
      <c r="BB176">
        <v>6000</v>
      </c>
      <c r="BC176">
        <v>1750</v>
      </c>
      <c r="BD176">
        <v>487</v>
      </c>
      <c r="BE176">
        <v>35200</v>
      </c>
      <c r="BF176">
        <v>35</v>
      </c>
      <c r="BG176">
        <v>53</v>
      </c>
      <c r="BH176" t="s">
        <v>16</v>
      </c>
    </row>
    <row r="177" spans="1:60">
      <c r="A177" t="s">
        <v>54</v>
      </c>
      <c r="B177" t="s">
        <v>191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800</v>
      </c>
      <c r="Z177">
        <v>491.27034920000006</v>
      </c>
      <c r="AA177">
        <v>474.80926480000005</v>
      </c>
      <c r="AB177">
        <v>651.59447402669105</v>
      </c>
      <c r="AC177">
        <v>930.37146544171492</v>
      </c>
      <c r="AD177">
        <v>1194.7195294062919</v>
      </c>
      <c r="AE177">
        <v>1225.5452199011959</v>
      </c>
      <c r="AF177">
        <v>1255.2304423981222</v>
      </c>
      <c r="AG177">
        <v>1477.866963524589</v>
      </c>
      <c r="AH177">
        <v>1603.566970811436</v>
      </c>
      <c r="AI177">
        <v>1753.4701479638718</v>
      </c>
      <c r="AJ177">
        <v>1943.370698670109</v>
      </c>
      <c r="AK177">
        <v>2281.2793803103091</v>
      </c>
      <c r="AL177">
        <v>2645.6307333950376</v>
      </c>
      <c r="AM177">
        <v>2450.5125123410216</v>
      </c>
      <c r="AN177">
        <v>2268.2405998071199</v>
      </c>
      <c r="AO177">
        <v>2289.0670225447566</v>
      </c>
      <c r="AP177">
        <v>2365.3436228808914</v>
      </c>
      <c r="AQ177">
        <v>2428.3798479169218</v>
      </c>
      <c r="AR177">
        <v>2342.6517466630448</v>
      </c>
      <c r="AS177">
        <v>2669.4673246862935</v>
      </c>
      <c r="AT177">
        <v>4200.4453054932619</v>
      </c>
      <c r="AU177">
        <v>4596.4945946729058</v>
      </c>
      <c r="AV177">
        <v>4350.7578873155389</v>
      </c>
      <c r="AW177">
        <v>4532.3683967505549</v>
      </c>
      <c r="AX177">
        <v>4853.9891942765826</v>
      </c>
      <c r="AY177">
        <v>5290.8882161309884</v>
      </c>
      <c r="AZ177">
        <v>5810.8694917556641</v>
      </c>
      <c r="BA177">
        <v>6071.4464944331521</v>
      </c>
      <c r="BB177">
        <v>6434.5366917178226</v>
      </c>
      <c r="BC177">
        <v>6597.7857111605481</v>
      </c>
      <c r="BD177">
        <v>3381.5934531193343</v>
      </c>
      <c r="BE177">
        <v>3037.2085859871045</v>
      </c>
      <c r="BF177">
        <v>2868.6565023795088</v>
      </c>
      <c r="BG177">
        <v>2838.0879239791129</v>
      </c>
      <c r="BH177">
        <v>3067.990716872443</v>
      </c>
    </row>
    <row r="178" spans="1:60">
      <c r="A178" t="s">
        <v>54</v>
      </c>
      <c r="B178" t="s">
        <v>193</v>
      </c>
      <c r="C178">
        <v>44</v>
      </c>
      <c r="D178">
        <v>54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</row>
    <row r="179" spans="1:60">
      <c r="A179" t="s">
        <v>54</v>
      </c>
      <c r="B179" t="s">
        <v>192</v>
      </c>
      <c r="C179">
        <v>0</v>
      </c>
      <c r="D179">
        <v>209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</row>
    <row r="180" spans="1:60">
      <c r="A180" t="s">
        <v>55</v>
      </c>
      <c r="B180" t="s">
        <v>194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1698.2364467668192</v>
      </c>
      <c r="BE180">
        <v>0</v>
      </c>
      <c r="BF180">
        <v>0</v>
      </c>
      <c r="BG180">
        <v>0</v>
      </c>
      <c r="BH180">
        <v>0</v>
      </c>
    </row>
    <row r="181" spans="1:60">
      <c r="A181" t="s">
        <v>55</v>
      </c>
      <c r="B181" t="s">
        <v>193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1698.2364467668192</v>
      </c>
      <c r="BE181">
        <v>0</v>
      </c>
      <c r="BF181">
        <v>0</v>
      </c>
      <c r="BG181">
        <v>0</v>
      </c>
      <c r="BH181">
        <v>0</v>
      </c>
    </row>
    <row r="182" spans="1:60">
      <c r="A182" t="s">
        <v>56</v>
      </c>
      <c r="B182" t="s">
        <v>194</v>
      </c>
      <c r="C182">
        <v>3.7505000000000002</v>
      </c>
      <c r="D182">
        <v>3.9210000000000003</v>
      </c>
      <c r="E182">
        <v>4.0914999999999999</v>
      </c>
      <c r="F182">
        <v>4.2619999999999996</v>
      </c>
      <c r="G182">
        <v>4.4324999999999992</v>
      </c>
      <c r="H182">
        <v>4.6029999999999989</v>
      </c>
      <c r="I182">
        <v>4.7734999999999985</v>
      </c>
      <c r="J182">
        <v>4.9439999999999982</v>
      </c>
      <c r="K182">
        <v>5.1144999999999978</v>
      </c>
      <c r="L182">
        <v>5.2849999999999975</v>
      </c>
      <c r="M182">
        <v>5.4554999999999971</v>
      </c>
      <c r="N182">
        <v>5.6259999999999968</v>
      </c>
      <c r="O182">
        <v>5.7964999999999964</v>
      </c>
      <c r="P182">
        <v>5.9669999999999961</v>
      </c>
      <c r="Q182">
        <v>6.1374999999999957</v>
      </c>
      <c r="R182">
        <v>6.3079999999999954</v>
      </c>
      <c r="S182">
        <v>6.478499999999995</v>
      </c>
      <c r="T182">
        <v>6.6489999999999947</v>
      </c>
      <c r="U182">
        <v>6.8194999999999943</v>
      </c>
      <c r="V182">
        <v>6.989999999999994</v>
      </c>
      <c r="W182">
        <v>7.1604999999999936</v>
      </c>
      <c r="X182">
        <v>7.3309999999999933</v>
      </c>
      <c r="Y182">
        <v>7.501499999999993</v>
      </c>
      <c r="Z182">
        <v>7.6719999999999926</v>
      </c>
      <c r="AA182">
        <v>7.8424999999999923</v>
      </c>
      <c r="AB182">
        <v>8.0129999999999928</v>
      </c>
      <c r="AC182">
        <v>8.1834999999999933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</row>
    <row r="183" spans="1:60">
      <c r="A183" t="s">
        <v>56</v>
      </c>
      <c r="B183" t="s">
        <v>193</v>
      </c>
      <c r="C183">
        <v>3.7505000000000002</v>
      </c>
      <c r="D183">
        <v>3.9210000000000003</v>
      </c>
      <c r="E183">
        <v>4.0914999999999999</v>
      </c>
      <c r="F183">
        <v>4.2619999999999996</v>
      </c>
      <c r="G183">
        <v>4.4324999999999992</v>
      </c>
      <c r="H183">
        <v>4.6029999999999989</v>
      </c>
      <c r="I183">
        <v>4.7734999999999985</v>
      </c>
      <c r="J183">
        <v>4.9439999999999982</v>
      </c>
      <c r="K183">
        <v>5.1144999999999978</v>
      </c>
      <c r="L183">
        <v>5.2849999999999975</v>
      </c>
      <c r="M183">
        <v>5.4554999999999971</v>
      </c>
      <c r="N183">
        <v>5.6259999999999968</v>
      </c>
      <c r="O183">
        <v>5.7964999999999964</v>
      </c>
      <c r="P183">
        <v>5.9669999999999961</v>
      </c>
      <c r="Q183">
        <v>6.1374999999999957</v>
      </c>
      <c r="R183">
        <v>6.3079999999999954</v>
      </c>
      <c r="S183">
        <v>6.478499999999995</v>
      </c>
      <c r="T183">
        <v>6.6489999999999947</v>
      </c>
      <c r="U183">
        <v>6.8194999999999943</v>
      </c>
      <c r="V183">
        <v>6.989999999999994</v>
      </c>
      <c r="W183">
        <v>7.1604999999999936</v>
      </c>
      <c r="X183">
        <v>7.3309999999999933</v>
      </c>
      <c r="Y183">
        <v>7.501499999999993</v>
      </c>
      <c r="Z183">
        <v>7.6719999999999926</v>
      </c>
      <c r="AA183">
        <v>7.8424999999999923</v>
      </c>
      <c r="AB183">
        <v>8.0129999999999928</v>
      </c>
      <c r="AC183">
        <v>8.1834999999999933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</row>
    <row r="184" spans="1:60">
      <c r="A184" t="s">
        <v>57</v>
      </c>
      <c r="B184" t="s">
        <v>194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0.75499999999999989</v>
      </c>
      <c r="AB184">
        <v>0</v>
      </c>
      <c r="AC184">
        <v>5.6000000000000001E-2</v>
      </c>
      <c r="AD184">
        <v>0</v>
      </c>
      <c r="AE184">
        <v>4.9000000000000002E-2</v>
      </c>
      <c r="AF184">
        <v>25.846</v>
      </c>
      <c r="AG184">
        <v>1.3090000000000002</v>
      </c>
      <c r="AH184">
        <v>3.452</v>
      </c>
      <c r="AI184">
        <v>6.1050000000000004</v>
      </c>
      <c r="AJ184">
        <v>10.814</v>
      </c>
      <c r="AK184">
        <v>13.42</v>
      </c>
      <c r="AL184">
        <v>16.608999999999998</v>
      </c>
      <c r="AM184">
        <v>18.872999999999998</v>
      </c>
      <c r="AN184">
        <v>32.936</v>
      </c>
      <c r="AO184">
        <v>26.791</v>
      </c>
      <c r="AP184">
        <v>30.072000000000003</v>
      </c>
      <c r="AQ184">
        <v>31</v>
      </c>
      <c r="AR184">
        <v>32.316000000000003</v>
      </c>
      <c r="AS184">
        <v>14.899000000000001</v>
      </c>
      <c r="AT184">
        <v>25.027999999999999</v>
      </c>
      <c r="AU184">
        <v>29.448</v>
      </c>
      <c r="AV184">
        <v>32.018999999999998</v>
      </c>
      <c r="AW184">
        <v>39.021000000000001</v>
      </c>
      <c r="AX184">
        <v>46.296999999999997</v>
      </c>
      <c r="AY184">
        <v>86.778000000000006</v>
      </c>
      <c r="AZ184">
        <v>13.831999999999999</v>
      </c>
      <c r="BA184">
        <v>19.954999999999998</v>
      </c>
      <c r="BB184">
        <v>2.4959999999999996</v>
      </c>
      <c r="BC184">
        <v>8.5939999999999994</v>
      </c>
      <c r="BD184">
        <v>14.142999999999999</v>
      </c>
      <c r="BE184">
        <v>21.465</v>
      </c>
      <c r="BF184">
        <v>20.482999999999997</v>
      </c>
      <c r="BG184">
        <v>22.439</v>
      </c>
      <c r="BH184" t="s">
        <v>16</v>
      </c>
    </row>
    <row r="185" spans="1:60">
      <c r="A185" t="s">
        <v>57</v>
      </c>
      <c r="B185" t="s">
        <v>188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Q185">
        <v>16</v>
      </c>
      <c r="AR185" t="s">
        <v>16</v>
      </c>
      <c r="AS185" t="s">
        <v>16</v>
      </c>
      <c r="AT185" t="s">
        <v>16</v>
      </c>
      <c r="AU185" t="s">
        <v>16</v>
      </c>
      <c r="AV185" t="s">
        <v>16</v>
      </c>
      <c r="AW185" t="s">
        <v>16</v>
      </c>
      <c r="AX185" t="s">
        <v>16</v>
      </c>
      <c r="AY185">
        <v>76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</row>
    <row r="186" spans="1:60">
      <c r="A186" t="s">
        <v>57</v>
      </c>
      <c r="B186" t="s">
        <v>189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8.6999999999999994E-2</v>
      </c>
      <c r="AB186">
        <v>0</v>
      </c>
      <c r="AC186">
        <v>3.0000000000000001E-3</v>
      </c>
      <c r="AD186">
        <v>0</v>
      </c>
      <c r="AE186">
        <v>4.9000000000000002E-2</v>
      </c>
      <c r="AF186">
        <v>25.846</v>
      </c>
      <c r="AG186">
        <v>1.3090000000000002</v>
      </c>
      <c r="AH186">
        <v>3.452</v>
      </c>
      <c r="AI186">
        <v>6.1050000000000004</v>
      </c>
      <c r="AJ186">
        <v>10.814</v>
      </c>
      <c r="AK186">
        <v>13.42</v>
      </c>
      <c r="AL186">
        <v>16.608999999999998</v>
      </c>
      <c r="AM186">
        <v>18.872999999999998</v>
      </c>
      <c r="AN186">
        <v>32.936</v>
      </c>
      <c r="AO186">
        <v>26.791</v>
      </c>
      <c r="AP186">
        <v>30.072000000000003</v>
      </c>
      <c r="AQ186">
        <v>15</v>
      </c>
      <c r="AR186">
        <v>32.316000000000003</v>
      </c>
      <c r="AS186">
        <v>12.352</v>
      </c>
      <c r="AT186">
        <v>21.84</v>
      </c>
      <c r="AU186">
        <v>25.838000000000001</v>
      </c>
      <c r="AV186">
        <v>28.212</v>
      </c>
      <c r="AW186">
        <v>35.189</v>
      </c>
      <c r="AX186">
        <v>35.576999999999998</v>
      </c>
      <c r="AY186" t="s">
        <v>16</v>
      </c>
      <c r="AZ186">
        <v>9.8159999999999989</v>
      </c>
      <c r="BA186">
        <v>18.012999999999998</v>
      </c>
      <c r="BB186">
        <v>2.2239999999999998</v>
      </c>
      <c r="BC186">
        <v>8.3759999999999994</v>
      </c>
      <c r="BD186">
        <v>13.780999999999999</v>
      </c>
      <c r="BE186">
        <v>20.96</v>
      </c>
      <c r="BF186">
        <v>19.835999999999999</v>
      </c>
      <c r="BG186">
        <v>21.652000000000001</v>
      </c>
      <c r="BH186" t="s">
        <v>16</v>
      </c>
    </row>
    <row r="187" spans="1:60">
      <c r="A187" t="s">
        <v>57</v>
      </c>
      <c r="B187" t="s">
        <v>190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0.66799999999999993</v>
      </c>
      <c r="AB187">
        <v>0</v>
      </c>
      <c r="AC187">
        <v>5.2999999999999999E-2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2.5469999999999997</v>
      </c>
      <c r="AT187">
        <v>3.1880000000000002</v>
      </c>
      <c r="AU187">
        <v>3.6100000000000003</v>
      </c>
      <c r="AV187">
        <v>3.8069999999999999</v>
      </c>
      <c r="AW187">
        <v>3.8319999999999999</v>
      </c>
      <c r="AX187">
        <v>10.72</v>
      </c>
      <c r="AY187">
        <v>10.778</v>
      </c>
      <c r="AZ187">
        <v>4.016</v>
      </c>
      <c r="BA187">
        <v>1.9420000000000002</v>
      </c>
      <c r="BB187">
        <v>0.27200000000000002</v>
      </c>
      <c r="BC187">
        <v>0.218</v>
      </c>
      <c r="BD187">
        <v>0.36199999999999999</v>
      </c>
      <c r="BE187">
        <v>0.505</v>
      </c>
      <c r="BF187">
        <v>0.64699999999999991</v>
      </c>
      <c r="BG187">
        <v>0.78699999999999992</v>
      </c>
      <c r="BH187" t="s">
        <v>16</v>
      </c>
    </row>
    <row r="188" spans="1:60">
      <c r="A188" t="s">
        <v>58</v>
      </c>
      <c r="B188" t="s">
        <v>194</v>
      </c>
      <c r="U188">
        <v>0</v>
      </c>
      <c r="V188">
        <v>0</v>
      </c>
      <c r="W188">
        <v>0</v>
      </c>
      <c r="X188">
        <v>0.23899999999999999</v>
      </c>
      <c r="Y188">
        <v>0.36799999999999999</v>
      </c>
      <c r="Z188">
        <v>4.0000000000000001E-3</v>
      </c>
      <c r="AA188">
        <v>4.0000000000000001E-3</v>
      </c>
      <c r="AB188">
        <v>0</v>
      </c>
      <c r="AC188">
        <v>0</v>
      </c>
      <c r="AD188">
        <v>6.2E-2</v>
      </c>
      <c r="AE188">
        <v>2.7999999999999997E-2</v>
      </c>
      <c r="AF188">
        <v>1.9E-2</v>
      </c>
      <c r="AG188">
        <v>3.52</v>
      </c>
      <c r="AH188">
        <v>0.156</v>
      </c>
      <c r="AI188">
        <v>0.88500000000000001</v>
      </c>
      <c r="AJ188">
        <v>0.19600000000000001</v>
      </c>
      <c r="AK188">
        <v>0.22</v>
      </c>
      <c r="AL188">
        <v>2.2210000000000001</v>
      </c>
      <c r="AM188">
        <v>3.762</v>
      </c>
      <c r="AN188">
        <v>0.47399999999999998</v>
      </c>
      <c r="AO188">
        <v>0.46599999999999997</v>
      </c>
      <c r="AP188">
        <v>0.40300000000000002</v>
      </c>
      <c r="AQ188">
        <v>0.40500000000000003</v>
      </c>
      <c r="AR188">
        <v>0.315</v>
      </c>
      <c r="AS188">
        <v>96.650999999999996</v>
      </c>
      <c r="AT188">
        <v>150.029</v>
      </c>
      <c r="AU188">
        <v>150.99349999999998</v>
      </c>
      <c r="AV188">
        <v>67.293999999999997</v>
      </c>
      <c r="AW188">
        <v>67.597000000000008</v>
      </c>
      <c r="AX188">
        <v>60.44</v>
      </c>
      <c r="AY188">
        <v>63.018999999999998</v>
      </c>
      <c r="AZ188">
        <v>63.739000000000004</v>
      </c>
      <c r="BA188">
        <v>47.722999999999999</v>
      </c>
      <c r="BB188">
        <v>47.390999999999998</v>
      </c>
      <c r="BC188">
        <v>55.950600000000001</v>
      </c>
      <c r="BD188">
        <v>8.1180000000000003</v>
      </c>
      <c r="BE188">
        <v>8.2119999999999997</v>
      </c>
      <c r="BF188">
        <v>8.093</v>
      </c>
      <c r="BG188">
        <v>7.2749999999999995</v>
      </c>
      <c r="BH188" t="s">
        <v>16</v>
      </c>
    </row>
    <row r="189" spans="1:60">
      <c r="A189" t="s">
        <v>58</v>
      </c>
      <c r="B189" t="s">
        <v>189</v>
      </c>
      <c r="U189">
        <v>0</v>
      </c>
      <c r="V189">
        <v>0</v>
      </c>
      <c r="W189">
        <v>0</v>
      </c>
      <c r="X189">
        <v>0.23899999999999999</v>
      </c>
      <c r="Y189">
        <v>0.36799999999999999</v>
      </c>
      <c r="Z189">
        <v>4.0000000000000001E-3</v>
      </c>
      <c r="AA189">
        <v>4.0000000000000001E-3</v>
      </c>
      <c r="AB189">
        <v>0</v>
      </c>
      <c r="AC189">
        <v>0</v>
      </c>
      <c r="AD189">
        <v>6.2E-2</v>
      </c>
      <c r="AE189">
        <v>2.7999999999999997E-2</v>
      </c>
      <c r="AF189">
        <v>1.9E-2</v>
      </c>
      <c r="AG189">
        <v>3.4409999999999998</v>
      </c>
      <c r="AH189">
        <v>0.156</v>
      </c>
      <c r="AI189">
        <v>0.88500000000000001</v>
      </c>
      <c r="AJ189">
        <v>0.19600000000000001</v>
      </c>
      <c r="AK189">
        <v>0.22</v>
      </c>
      <c r="AL189">
        <v>2.2210000000000001</v>
      </c>
      <c r="AM189">
        <v>3.762</v>
      </c>
      <c r="AN189">
        <v>0.47399999999999998</v>
      </c>
      <c r="AO189">
        <v>0.46599999999999997</v>
      </c>
      <c r="AP189">
        <v>0.40300000000000002</v>
      </c>
      <c r="AQ189">
        <v>0.40500000000000003</v>
      </c>
      <c r="AR189">
        <v>0.315</v>
      </c>
      <c r="AS189">
        <v>0.41400000000000003</v>
      </c>
      <c r="AT189">
        <v>1.198</v>
      </c>
      <c r="AU189">
        <v>2.0055000000000001</v>
      </c>
      <c r="AV189">
        <v>4.9889999999999999</v>
      </c>
      <c r="AW189">
        <v>11.657</v>
      </c>
      <c r="AX189">
        <v>1.123</v>
      </c>
      <c r="AY189">
        <v>0.72</v>
      </c>
      <c r="AZ189">
        <v>0.29699999999999999</v>
      </c>
      <c r="BA189">
        <v>0.33200000000000002</v>
      </c>
      <c r="BB189">
        <v>0</v>
      </c>
      <c r="BC189">
        <v>8.5595999999999997</v>
      </c>
      <c r="BD189">
        <v>2.1999999999999999E-2</v>
      </c>
      <c r="BE189">
        <v>0.11599999999999999</v>
      </c>
      <c r="BF189">
        <v>0</v>
      </c>
      <c r="BG189">
        <v>0.41099999999999998</v>
      </c>
      <c r="BH189" t="s">
        <v>16</v>
      </c>
    </row>
    <row r="190" spans="1:60">
      <c r="A190" t="s">
        <v>58</v>
      </c>
      <c r="B190" t="s">
        <v>190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7.9000000000000001E-2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3.2370000000000001</v>
      </c>
      <c r="AT190">
        <v>4.8309999999999995</v>
      </c>
      <c r="AU190">
        <v>4.9880000000000004</v>
      </c>
      <c r="AV190">
        <v>19.305</v>
      </c>
      <c r="AW190">
        <v>12.940000000000001</v>
      </c>
      <c r="AX190">
        <v>16.317</v>
      </c>
      <c r="AY190">
        <v>19.298999999999999</v>
      </c>
      <c r="AZ190">
        <v>20.442</v>
      </c>
      <c r="BA190">
        <v>4.391</v>
      </c>
      <c r="BB190">
        <v>4.391</v>
      </c>
      <c r="BC190">
        <v>4.391</v>
      </c>
      <c r="BD190">
        <v>8.0960000000000001</v>
      </c>
      <c r="BE190">
        <v>8.0960000000000001</v>
      </c>
      <c r="BF190">
        <v>8.093</v>
      </c>
      <c r="BG190">
        <v>6.8639999999999999</v>
      </c>
      <c r="BH190" t="s">
        <v>16</v>
      </c>
    </row>
    <row r="191" spans="1:60">
      <c r="A191" t="s">
        <v>58</v>
      </c>
      <c r="B191" t="s">
        <v>191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93</v>
      </c>
      <c r="AT191">
        <v>97</v>
      </c>
      <c r="AU191">
        <v>97</v>
      </c>
      <c r="AV191">
        <v>43</v>
      </c>
      <c r="AW191">
        <v>43</v>
      </c>
      <c r="AX191">
        <v>43</v>
      </c>
      <c r="AY191">
        <v>43</v>
      </c>
      <c r="AZ191">
        <v>43</v>
      </c>
      <c r="BA191">
        <v>43</v>
      </c>
      <c r="BB191">
        <v>43</v>
      </c>
      <c r="BC191">
        <v>43</v>
      </c>
      <c r="BD191">
        <v>0</v>
      </c>
      <c r="BE191">
        <v>0</v>
      </c>
      <c r="BF191">
        <v>0</v>
      </c>
      <c r="BG191">
        <v>0</v>
      </c>
      <c r="BH191">
        <v>0</v>
      </c>
    </row>
    <row r="192" spans="1:60">
      <c r="A192" t="s">
        <v>58</v>
      </c>
      <c r="B192" t="s">
        <v>193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47</v>
      </c>
      <c r="AU192">
        <v>47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</row>
    <row r="193" spans="1:60">
      <c r="A193" t="s">
        <v>59</v>
      </c>
      <c r="B193" t="s">
        <v>194</v>
      </c>
      <c r="C193">
        <v>1</v>
      </c>
      <c r="D193">
        <v>13.5</v>
      </c>
      <c r="E193">
        <v>15</v>
      </c>
      <c r="F193">
        <v>34</v>
      </c>
      <c r="G193">
        <v>61</v>
      </c>
      <c r="H193">
        <v>4</v>
      </c>
      <c r="I193">
        <v>24</v>
      </c>
      <c r="J193">
        <v>47</v>
      </c>
      <c r="K193">
        <v>39</v>
      </c>
      <c r="L193">
        <v>19</v>
      </c>
      <c r="M193">
        <v>0.72899999999999998</v>
      </c>
      <c r="N193">
        <v>3.0209999999999999</v>
      </c>
      <c r="O193">
        <v>4.26</v>
      </c>
      <c r="P193">
        <v>1.734</v>
      </c>
      <c r="Q193">
        <v>2.2670000000000003</v>
      </c>
      <c r="R193">
        <v>4.1560000000000006</v>
      </c>
      <c r="S193">
        <v>9.2080000000000002</v>
      </c>
      <c r="T193">
        <v>17.372</v>
      </c>
      <c r="U193">
        <v>19.346</v>
      </c>
      <c r="V193">
        <v>11.42</v>
      </c>
      <c r="W193">
        <v>26.071999999999999</v>
      </c>
      <c r="X193">
        <v>34.036999999999999</v>
      </c>
      <c r="Y193">
        <v>564.34</v>
      </c>
      <c r="Z193">
        <v>572.86800000000005</v>
      </c>
      <c r="AA193">
        <v>235.31200000000001</v>
      </c>
      <c r="AB193">
        <v>1113.7180000000001</v>
      </c>
      <c r="AC193">
        <v>990.50650000000007</v>
      </c>
      <c r="AD193">
        <v>1207.4372655</v>
      </c>
      <c r="AE193">
        <v>1389.5081784745</v>
      </c>
      <c r="AF193">
        <v>1550.5428687156793</v>
      </c>
      <c r="AG193">
        <v>1958.464155950365</v>
      </c>
      <c r="AH193">
        <v>2917.8219811514364</v>
      </c>
      <c r="AI193">
        <v>1634.60277243519</v>
      </c>
      <c r="AJ193">
        <v>1740.9013339255523</v>
      </c>
      <c r="AK193">
        <v>2458.2169999999996</v>
      </c>
      <c r="AL193">
        <v>545.73</v>
      </c>
      <c r="AM193">
        <v>569.93000000000006</v>
      </c>
      <c r="AN193">
        <v>548.649</v>
      </c>
      <c r="AO193">
        <v>476.54899999999998</v>
      </c>
      <c r="AP193">
        <v>489.017</v>
      </c>
      <c r="AQ193">
        <v>98.069000000000003</v>
      </c>
      <c r="AR193">
        <v>85.971000000000004</v>
      </c>
      <c r="AS193">
        <v>113.929</v>
      </c>
      <c r="AT193">
        <v>173.44800000000001</v>
      </c>
      <c r="AU193">
        <v>312.452</v>
      </c>
      <c r="AV193">
        <v>2919.931</v>
      </c>
      <c r="AW193">
        <v>64.206000000000003</v>
      </c>
      <c r="AX193">
        <v>22.056999999999999</v>
      </c>
      <c r="AY193">
        <v>17.536000000000001</v>
      </c>
      <c r="AZ193">
        <v>9.2999999999999985E-2</v>
      </c>
      <c r="BA193">
        <v>0.20100000000000001</v>
      </c>
      <c r="BB193">
        <v>0.45399999999999996</v>
      </c>
      <c r="BC193">
        <v>0.45600000000000002</v>
      </c>
      <c r="BD193">
        <v>0.49399999999999999</v>
      </c>
      <c r="BE193">
        <v>2.58</v>
      </c>
      <c r="BF193">
        <v>2090.1909999999998</v>
      </c>
      <c r="BG193">
        <v>2.613</v>
      </c>
      <c r="BH193">
        <v>0</v>
      </c>
    </row>
    <row r="194" spans="1:60">
      <c r="A194" t="s">
        <v>59</v>
      </c>
      <c r="B194" t="s">
        <v>186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20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</row>
    <row r="195" spans="1:60">
      <c r="A195" t="s">
        <v>59</v>
      </c>
      <c r="B195" t="s">
        <v>188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AA195" t="s">
        <v>16</v>
      </c>
      <c r="AB195">
        <v>287</v>
      </c>
      <c r="AH195">
        <v>845</v>
      </c>
      <c r="AT195" t="s">
        <v>16</v>
      </c>
      <c r="AU195">
        <v>193</v>
      </c>
      <c r="AV195">
        <v>193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</row>
    <row r="196" spans="1:60">
      <c r="A196" t="s">
        <v>59</v>
      </c>
      <c r="B196" t="s">
        <v>189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0.20399999999999999</v>
      </c>
      <c r="N196">
        <v>2.496</v>
      </c>
      <c r="O196">
        <v>3.613</v>
      </c>
      <c r="P196">
        <v>0.89700000000000002</v>
      </c>
      <c r="Q196">
        <v>1.3780000000000001</v>
      </c>
      <c r="R196">
        <v>1.58</v>
      </c>
      <c r="S196">
        <v>1.6419999999999999</v>
      </c>
      <c r="T196">
        <v>1.72</v>
      </c>
      <c r="U196">
        <v>2.0259999999999998</v>
      </c>
      <c r="V196">
        <v>2.262</v>
      </c>
      <c r="W196">
        <v>7.3569999999999993</v>
      </c>
      <c r="X196">
        <v>10.859</v>
      </c>
      <c r="Y196">
        <v>15.798999999999999</v>
      </c>
      <c r="Z196">
        <v>42.649000000000001</v>
      </c>
      <c r="AA196">
        <v>131.31200000000001</v>
      </c>
      <c r="AB196">
        <v>31.718</v>
      </c>
      <c r="AC196">
        <v>121.876</v>
      </c>
      <c r="AD196">
        <v>272.48899999999998</v>
      </c>
      <c r="AE196">
        <v>378.09399999999999</v>
      </c>
      <c r="AF196">
        <v>441.45399999999995</v>
      </c>
      <c r="AG196">
        <v>757.83999999999992</v>
      </c>
      <c r="AH196">
        <v>798.53800000000001</v>
      </c>
      <c r="AI196">
        <v>309.01</v>
      </c>
      <c r="AJ196">
        <v>366.66300000000001</v>
      </c>
      <c r="AK196">
        <v>1350.2169999999999</v>
      </c>
      <c r="AL196">
        <v>418.52499999999998</v>
      </c>
      <c r="AM196">
        <v>444.62200000000001</v>
      </c>
      <c r="AN196">
        <v>434.036</v>
      </c>
      <c r="AO196">
        <v>344.63400000000001</v>
      </c>
      <c r="AP196">
        <v>344.79300000000001</v>
      </c>
      <c r="AQ196">
        <v>75.195999999999998</v>
      </c>
      <c r="AR196">
        <v>61.994999999999997</v>
      </c>
      <c r="AS196">
        <v>98.375</v>
      </c>
      <c r="AT196">
        <v>136.364</v>
      </c>
      <c r="AU196">
        <v>83</v>
      </c>
      <c r="AV196">
        <v>1383</v>
      </c>
      <c r="AW196">
        <v>35.629000000000005</v>
      </c>
      <c r="AX196">
        <v>9.11</v>
      </c>
      <c r="AY196">
        <v>17.469000000000001</v>
      </c>
      <c r="AZ196">
        <v>8.0999999999999989E-2</v>
      </c>
      <c r="BA196">
        <v>0.20100000000000001</v>
      </c>
      <c r="BB196">
        <v>0.45399999999999996</v>
      </c>
      <c r="BC196">
        <v>0.45600000000000002</v>
      </c>
      <c r="BD196">
        <v>0.49399999999999999</v>
      </c>
      <c r="BE196">
        <v>2.516</v>
      </c>
      <c r="BF196">
        <v>2090.127</v>
      </c>
      <c r="BG196">
        <v>2.5489999999999999</v>
      </c>
      <c r="BH196">
        <v>0</v>
      </c>
    </row>
    <row r="197" spans="1:60">
      <c r="A197" t="s">
        <v>59</v>
      </c>
      <c r="B197" t="s">
        <v>190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0.52500000000000002</v>
      </c>
      <c r="N197">
        <v>0.52500000000000002</v>
      </c>
      <c r="O197">
        <v>0.64700000000000002</v>
      </c>
      <c r="P197">
        <v>0.83699999999999997</v>
      </c>
      <c r="Q197">
        <v>0.88900000000000001</v>
      </c>
      <c r="R197">
        <v>1.5760000000000001</v>
      </c>
      <c r="S197">
        <v>6.5660000000000007</v>
      </c>
      <c r="T197">
        <v>13.652000000000001</v>
      </c>
      <c r="U197">
        <v>14.32</v>
      </c>
      <c r="V197">
        <v>4.1579999999999995</v>
      </c>
      <c r="W197">
        <v>12.715</v>
      </c>
      <c r="X197">
        <v>16.178000000000001</v>
      </c>
      <c r="Y197">
        <v>30.541</v>
      </c>
      <c r="Z197">
        <v>10.218999999999999</v>
      </c>
      <c r="AA197" t="s">
        <v>16</v>
      </c>
      <c r="AB197" t="s">
        <v>16</v>
      </c>
      <c r="AC197" t="s">
        <v>16</v>
      </c>
      <c r="AD197" t="s">
        <v>16</v>
      </c>
      <c r="AE197" t="s">
        <v>16</v>
      </c>
      <c r="AF197" t="s">
        <v>16</v>
      </c>
      <c r="AG197" t="s">
        <v>16</v>
      </c>
      <c r="AH197" t="s">
        <v>16</v>
      </c>
      <c r="AI197" t="s">
        <v>16</v>
      </c>
      <c r="AJ197" t="s">
        <v>16</v>
      </c>
      <c r="AK197" t="s">
        <v>16</v>
      </c>
      <c r="AL197">
        <v>117.20500000000001</v>
      </c>
      <c r="AM197">
        <v>115.30799999999999</v>
      </c>
      <c r="AN197">
        <v>104.613</v>
      </c>
      <c r="AO197">
        <v>121.91499999999999</v>
      </c>
      <c r="AP197">
        <v>134.22399999999999</v>
      </c>
      <c r="AQ197">
        <v>9.8729999999999993</v>
      </c>
      <c r="AR197">
        <v>10.976000000000001</v>
      </c>
      <c r="AS197">
        <v>15.553999999999998</v>
      </c>
      <c r="AT197">
        <v>37.084000000000003</v>
      </c>
      <c r="AU197">
        <v>36.451999999999998</v>
      </c>
      <c r="AV197">
        <v>63.930999999999997</v>
      </c>
      <c r="AW197">
        <v>28.576999999999998</v>
      </c>
      <c r="AX197">
        <v>12.946999999999999</v>
      </c>
      <c r="AY197">
        <v>6.7000000000000004E-2</v>
      </c>
      <c r="AZ197">
        <v>1.2E-2</v>
      </c>
      <c r="BA197">
        <v>0</v>
      </c>
      <c r="BB197">
        <v>0</v>
      </c>
      <c r="BC197">
        <v>0</v>
      </c>
      <c r="BD197">
        <v>0</v>
      </c>
      <c r="BE197">
        <v>6.4000000000000001E-2</v>
      </c>
      <c r="BF197">
        <v>6.4000000000000001E-2</v>
      </c>
      <c r="BG197">
        <v>6.4000000000000001E-2</v>
      </c>
      <c r="BH197">
        <v>0</v>
      </c>
    </row>
    <row r="198" spans="1:60">
      <c r="A198" t="s">
        <v>59</v>
      </c>
      <c r="B198" t="s">
        <v>191</v>
      </c>
      <c r="C198">
        <v>1</v>
      </c>
      <c r="D198">
        <v>13.5</v>
      </c>
      <c r="E198">
        <v>15</v>
      </c>
      <c r="F198">
        <v>34</v>
      </c>
      <c r="G198">
        <v>61</v>
      </c>
      <c r="H198">
        <v>4</v>
      </c>
      <c r="I198">
        <v>24</v>
      </c>
      <c r="J198">
        <v>27</v>
      </c>
      <c r="K198">
        <v>39</v>
      </c>
      <c r="L198">
        <v>19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509</v>
      </c>
      <c r="Z198">
        <v>510</v>
      </c>
      <c r="AA198">
        <v>92</v>
      </c>
      <c r="AB198">
        <v>791</v>
      </c>
      <c r="AC198">
        <v>863.6305000000001</v>
      </c>
      <c r="AD198">
        <v>929.94826550000005</v>
      </c>
      <c r="AE198">
        <v>1007.4141784745</v>
      </c>
      <c r="AF198">
        <v>1104.0888687156794</v>
      </c>
      <c r="AG198">
        <v>1197.6241559503651</v>
      </c>
      <c r="AH198">
        <v>1271.2839811514366</v>
      </c>
      <c r="AI198">
        <v>1322.59277243519</v>
      </c>
      <c r="AJ198">
        <v>1370.2383339255523</v>
      </c>
      <c r="AK198">
        <v>1104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180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</row>
    <row r="199" spans="1:60">
      <c r="A199" t="s">
        <v>59</v>
      </c>
      <c r="B199" t="s">
        <v>193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1100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</row>
    <row r="200" spans="1:60">
      <c r="A200" t="s">
        <v>59</v>
      </c>
      <c r="B200" t="s">
        <v>192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1</v>
      </c>
      <c r="S200">
        <v>1</v>
      </c>
      <c r="T200">
        <v>2</v>
      </c>
      <c r="U200">
        <v>3</v>
      </c>
      <c r="V200">
        <v>5</v>
      </c>
      <c r="W200">
        <v>6</v>
      </c>
      <c r="X200">
        <v>7</v>
      </c>
      <c r="Y200">
        <v>9</v>
      </c>
      <c r="Z200">
        <v>10</v>
      </c>
      <c r="AA200">
        <v>12</v>
      </c>
      <c r="AB200">
        <v>4</v>
      </c>
      <c r="AC200">
        <v>5</v>
      </c>
      <c r="AD200">
        <v>5</v>
      </c>
      <c r="AE200">
        <v>4</v>
      </c>
      <c r="AF200">
        <v>5</v>
      </c>
      <c r="AG200">
        <v>3</v>
      </c>
      <c r="AH200">
        <v>3</v>
      </c>
      <c r="AI200">
        <v>3</v>
      </c>
      <c r="AJ200">
        <v>4</v>
      </c>
      <c r="AK200">
        <v>4</v>
      </c>
      <c r="AL200">
        <v>10</v>
      </c>
      <c r="AM200">
        <v>10</v>
      </c>
      <c r="AN200">
        <v>10</v>
      </c>
      <c r="AO200">
        <v>10</v>
      </c>
      <c r="AP200">
        <v>10</v>
      </c>
      <c r="AQ200">
        <v>13</v>
      </c>
      <c r="AR200">
        <v>13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</row>
    <row r="201" spans="1:60">
      <c r="A201" t="s">
        <v>60</v>
      </c>
      <c r="B201" t="s">
        <v>194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0.47299999999999998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0.52900000000000003</v>
      </c>
      <c r="X201">
        <v>0.56799999999999995</v>
      </c>
      <c r="Y201">
        <v>2456.212</v>
      </c>
      <c r="Z201">
        <v>2942.607</v>
      </c>
      <c r="AA201">
        <v>3197.9620000000004</v>
      </c>
      <c r="AB201">
        <v>4617.6419999999998</v>
      </c>
      <c r="AC201">
        <v>723.36300000000006</v>
      </c>
      <c r="AD201">
        <v>5944.7034999999996</v>
      </c>
      <c r="AE201">
        <v>5955.7065000000002</v>
      </c>
      <c r="AF201">
        <v>6278.4671807499999</v>
      </c>
      <c r="AG201">
        <v>6555.989165234625</v>
      </c>
      <c r="AH201">
        <v>6796.1051093750739</v>
      </c>
      <c r="AI201">
        <v>7186.2838064453917</v>
      </c>
      <c r="AJ201">
        <v>7236.5636386708838</v>
      </c>
      <c r="AK201">
        <v>7023.3249999999998</v>
      </c>
      <c r="AL201">
        <v>11718.919</v>
      </c>
      <c r="AM201">
        <v>281.68899999999996</v>
      </c>
      <c r="AN201">
        <v>596.65099999999995</v>
      </c>
      <c r="AO201">
        <v>364.03999999999996</v>
      </c>
      <c r="AP201">
        <v>8611.7989999999991</v>
      </c>
      <c r="AQ201">
        <v>10592.722</v>
      </c>
      <c r="AR201">
        <v>21.972999999999999</v>
      </c>
      <c r="AS201">
        <v>6.827</v>
      </c>
      <c r="AT201">
        <v>85.819000000000003</v>
      </c>
      <c r="AU201">
        <v>5.8529999999999998</v>
      </c>
      <c r="AV201">
        <v>7.0780000000000003</v>
      </c>
      <c r="AW201">
        <v>1.196</v>
      </c>
      <c r="AX201">
        <v>4.4160000000000004</v>
      </c>
      <c r="AY201">
        <v>3223.8850000000002</v>
      </c>
      <c r="AZ201">
        <v>6280.8340000000007</v>
      </c>
      <c r="BA201">
        <v>43.234999999999999</v>
      </c>
      <c r="BB201">
        <v>61.32</v>
      </c>
      <c r="BC201">
        <v>69.414999999999992</v>
      </c>
      <c r="BD201">
        <v>68.822000000000003</v>
      </c>
      <c r="BE201">
        <v>47.816000000000003</v>
      </c>
      <c r="BF201">
        <v>48.754000000000005</v>
      </c>
      <c r="BG201">
        <v>47.088999999999999</v>
      </c>
      <c r="BH201" t="s">
        <v>16</v>
      </c>
    </row>
    <row r="202" spans="1:60">
      <c r="A202" t="s">
        <v>60</v>
      </c>
      <c r="B202" t="s">
        <v>188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169</v>
      </c>
      <c r="AA202">
        <v>0</v>
      </c>
      <c r="AB202">
        <v>330</v>
      </c>
      <c r="AC202">
        <v>0</v>
      </c>
      <c r="AD202" t="s">
        <v>16</v>
      </c>
      <c r="AE202">
        <v>277</v>
      </c>
      <c r="AF202">
        <v>393</v>
      </c>
      <c r="AG202">
        <v>0</v>
      </c>
      <c r="AH202" t="s">
        <v>16</v>
      </c>
      <c r="AI202">
        <v>339</v>
      </c>
      <c r="AJ202" t="s">
        <v>16</v>
      </c>
      <c r="AK202">
        <v>293</v>
      </c>
      <c r="AL202" t="s">
        <v>16</v>
      </c>
      <c r="AM202" t="s">
        <v>16</v>
      </c>
      <c r="AN202" t="s">
        <v>16</v>
      </c>
      <c r="AO202" t="s">
        <v>16</v>
      </c>
      <c r="AP202" t="s">
        <v>16</v>
      </c>
      <c r="AQ202">
        <v>880</v>
      </c>
      <c r="AR202">
        <v>0</v>
      </c>
      <c r="AS202">
        <v>0</v>
      </c>
      <c r="AT202">
        <v>81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</row>
    <row r="203" spans="1:60">
      <c r="A203" t="s">
        <v>60</v>
      </c>
      <c r="B203" t="s">
        <v>189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1.2849999999999999</v>
      </c>
      <c r="AB203">
        <v>34.671999999999997</v>
      </c>
      <c r="AC203">
        <v>8.8830000000000009</v>
      </c>
      <c r="AD203">
        <v>234.25799999999998</v>
      </c>
      <c r="AE203">
        <v>23.796999999999997</v>
      </c>
      <c r="AF203" t="s">
        <v>16</v>
      </c>
      <c r="AG203">
        <v>248.91800000000001</v>
      </c>
      <c r="AH203">
        <v>224.54299999999998</v>
      </c>
      <c r="AI203">
        <v>18</v>
      </c>
      <c r="AJ203">
        <v>146.40100000000001</v>
      </c>
      <c r="AK203">
        <v>116</v>
      </c>
      <c r="AL203">
        <v>4548.9189999999999</v>
      </c>
      <c r="AM203">
        <v>183.90299999999999</v>
      </c>
      <c r="AN203">
        <v>466.87899999999996</v>
      </c>
      <c r="AO203">
        <v>276.14599999999996</v>
      </c>
      <c r="AP203">
        <v>564.62099999999998</v>
      </c>
      <c r="AQ203">
        <v>2924</v>
      </c>
      <c r="AR203">
        <v>13.250999999999999</v>
      </c>
      <c r="AS203">
        <v>0.56100000000000005</v>
      </c>
      <c r="AT203" t="s">
        <v>16</v>
      </c>
      <c r="AU203">
        <v>1.0680000000000001</v>
      </c>
      <c r="AV203">
        <v>2.2930000000000001</v>
      </c>
      <c r="AW203">
        <v>1.159</v>
      </c>
      <c r="AX203">
        <v>4.4160000000000004</v>
      </c>
      <c r="AY203">
        <v>3.3970000000000002</v>
      </c>
      <c r="AZ203">
        <v>2993.1610000000005</v>
      </c>
      <c r="BA203">
        <v>6.5619999999999994</v>
      </c>
      <c r="BB203">
        <v>24.646999999999998</v>
      </c>
      <c r="BC203">
        <v>32.741999999999997</v>
      </c>
      <c r="BD203">
        <v>32.149000000000001</v>
      </c>
      <c r="BE203">
        <v>11.142999999999999</v>
      </c>
      <c r="BF203">
        <v>12.081000000000001</v>
      </c>
      <c r="BG203">
        <v>10.416</v>
      </c>
      <c r="BH203" t="s">
        <v>16</v>
      </c>
    </row>
    <row r="204" spans="1:60">
      <c r="A204" t="s">
        <v>60</v>
      </c>
      <c r="B204" t="s">
        <v>190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0.47299999999999998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0.52900000000000003</v>
      </c>
      <c r="X204">
        <v>0.56799999999999995</v>
      </c>
      <c r="Y204">
        <v>0.60699999999999998</v>
      </c>
      <c r="Z204">
        <v>3.6070000000000002</v>
      </c>
      <c r="AA204">
        <v>79.042000000000002</v>
      </c>
      <c r="AB204">
        <v>28.97</v>
      </c>
      <c r="AC204">
        <v>14.48</v>
      </c>
      <c r="AD204" t="s">
        <v>16</v>
      </c>
      <c r="AE204" t="s">
        <v>16</v>
      </c>
      <c r="AF204" t="s">
        <v>16</v>
      </c>
      <c r="AG204" t="s">
        <v>16</v>
      </c>
      <c r="AH204" t="s">
        <v>16</v>
      </c>
      <c r="AI204" t="s">
        <v>16</v>
      </c>
      <c r="AJ204" t="s">
        <v>16</v>
      </c>
      <c r="AK204" t="s">
        <v>16</v>
      </c>
      <c r="AL204" t="s">
        <v>16</v>
      </c>
      <c r="AM204">
        <v>97.786000000000001</v>
      </c>
      <c r="AN204">
        <v>129.77199999999999</v>
      </c>
      <c r="AO204">
        <v>87.894000000000005</v>
      </c>
      <c r="AP204">
        <v>87.177999999999997</v>
      </c>
      <c r="AQ204">
        <v>88.721999999999994</v>
      </c>
      <c r="AR204">
        <v>8.7220000000000013</v>
      </c>
      <c r="AS204">
        <v>6.266</v>
      </c>
      <c r="AT204">
        <v>4.819</v>
      </c>
      <c r="AU204">
        <v>4.7850000000000001</v>
      </c>
      <c r="AV204">
        <v>4.7850000000000001</v>
      </c>
      <c r="AW204">
        <v>3.6999999999999998E-2</v>
      </c>
      <c r="AX204">
        <v>0</v>
      </c>
      <c r="AY204">
        <v>30.488</v>
      </c>
      <c r="AZ204">
        <v>36.673000000000002</v>
      </c>
      <c r="BA204">
        <v>36.673000000000002</v>
      </c>
      <c r="BB204">
        <v>36.673000000000002</v>
      </c>
      <c r="BC204">
        <v>36.673000000000002</v>
      </c>
      <c r="BD204">
        <v>36.673000000000002</v>
      </c>
      <c r="BE204">
        <v>36.673000000000002</v>
      </c>
      <c r="BF204">
        <v>36.673000000000002</v>
      </c>
      <c r="BG204">
        <v>36.673000000000002</v>
      </c>
      <c r="BH204" t="s">
        <v>16</v>
      </c>
    </row>
    <row r="205" spans="1:60">
      <c r="A205" t="s">
        <v>60</v>
      </c>
      <c r="B205" t="s">
        <v>191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2455.605</v>
      </c>
      <c r="Z205">
        <v>2770</v>
      </c>
      <c r="AA205">
        <v>3117.6350000000007</v>
      </c>
      <c r="AB205">
        <v>4224</v>
      </c>
      <c r="AC205">
        <v>700</v>
      </c>
      <c r="AD205">
        <v>5710.4454999999998</v>
      </c>
      <c r="AE205">
        <v>5654.9094999999998</v>
      </c>
      <c r="AF205">
        <v>5885.4671807499999</v>
      </c>
      <c r="AG205">
        <v>6307.0711652346254</v>
      </c>
      <c r="AH205">
        <v>6571.5621093750742</v>
      </c>
      <c r="AI205">
        <v>6829.2838064453917</v>
      </c>
      <c r="AJ205">
        <v>7090.162638670884</v>
      </c>
      <c r="AK205">
        <v>6614.3249999999998</v>
      </c>
      <c r="AL205">
        <v>7170</v>
      </c>
      <c r="AM205">
        <v>0</v>
      </c>
      <c r="AN205">
        <v>0</v>
      </c>
      <c r="AO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</row>
    <row r="206" spans="1:60">
      <c r="A206" t="s">
        <v>60</v>
      </c>
      <c r="B206" t="s">
        <v>193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7960</v>
      </c>
      <c r="AQ206">
        <v>6700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3190</v>
      </c>
      <c r="AZ206">
        <v>3251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</row>
    <row r="207" spans="1:60">
      <c r="A207" t="s">
        <v>61</v>
      </c>
      <c r="B207" t="s">
        <v>194</v>
      </c>
      <c r="C207">
        <v>0</v>
      </c>
      <c r="D207">
        <v>0</v>
      </c>
      <c r="E207">
        <v>0</v>
      </c>
      <c r="F207">
        <v>0</v>
      </c>
      <c r="G207">
        <v>277</v>
      </c>
      <c r="H207">
        <v>560</v>
      </c>
      <c r="I207">
        <v>211.5</v>
      </c>
      <c r="J207">
        <v>62.2</v>
      </c>
      <c r="K207">
        <v>152.80000000000001</v>
      </c>
      <c r="L207">
        <v>211</v>
      </c>
      <c r="M207">
        <v>86.320999999999998</v>
      </c>
      <c r="N207">
        <v>70.141000000000005</v>
      </c>
      <c r="O207">
        <v>90.778999999999996</v>
      </c>
      <c r="P207">
        <v>25.604999999999997</v>
      </c>
      <c r="Q207">
        <v>39.661999999999999</v>
      </c>
      <c r="R207">
        <v>22.073</v>
      </c>
      <c r="S207">
        <v>124.98100000000001</v>
      </c>
      <c r="T207">
        <v>7105.5</v>
      </c>
      <c r="U207">
        <v>95.509999999999991</v>
      </c>
      <c r="V207">
        <v>345.53000000000003</v>
      </c>
      <c r="W207">
        <v>484.27000000000004</v>
      </c>
      <c r="X207">
        <v>641.92100000000005</v>
      </c>
      <c r="Y207">
        <v>977.56499999999994</v>
      </c>
      <c r="Z207">
        <v>1484.1279999999999</v>
      </c>
      <c r="AA207">
        <v>2721.9690000000001</v>
      </c>
      <c r="AB207">
        <v>4578.4380000000001</v>
      </c>
      <c r="AC207">
        <v>13706.771000000001</v>
      </c>
      <c r="AD207">
        <v>10882.291999999999</v>
      </c>
      <c r="AE207">
        <v>8345.5560000000005</v>
      </c>
      <c r="AF207">
        <v>11196.253000000001</v>
      </c>
      <c r="AG207">
        <v>18005.132999999998</v>
      </c>
      <c r="AH207">
        <v>23529.016</v>
      </c>
      <c r="AI207">
        <v>877.65100000000007</v>
      </c>
      <c r="AJ207">
        <v>724.42200000000003</v>
      </c>
      <c r="AK207">
        <v>543.1</v>
      </c>
      <c r="AL207">
        <v>516.029</v>
      </c>
      <c r="AM207">
        <v>366.74599999999998</v>
      </c>
      <c r="AN207">
        <v>180.87299999999999</v>
      </c>
      <c r="AO207">
        <v>103.104</v>
      </c>
      <c r="AP207">
        <v>113.559</v>
      </c>
      <c r="AQ207">
        <v>52.629999999999995</v>
      </c>
      <c r="AR207">
        <v>4.2869999999999999</v>
      </c>
      <c r="AS207">
        <v>2.3659999999999997</v>
      </c>
      <c r="AT207">
        <v>3.98</v>
      </c>
      <c r="AU207">
        <v>7.7510000000000003</v>
      </c>
      <c r="AV207">
        <v>10.956</v>
      </c>
      <c r="AW207">
        <v>3.1589999999999998</v>
      </c>
      <c r="AX207">
        <v>2.968</v>
      </c>
      <c r="AY207">
        <v>2.198</v>
      </c>
      <c r="AZ207">
        <v>2.6179999999999999</v>
      </c>
      <c r="BA207">
        <v>3.0000000000000001E-3</v>
      </c>
      <c r="BB207">
        <v>2E-3</v>
      </c>
      <c r="BC207">
        <v>2E-3</v>
      </c>
      <c r="BD207">
        <v>3.0000000000000001E-3</v>
      </c>
      <c r="BE207">
        <v>1E-3</v>
      </c>
      <c r="BF207">
        <v>1E-3</v>
      </c>
      <c r="BG207">
        <v>0</v>
      </c>
      <c r="BH207">
        <v>0</v>
      </c>
    </row>
    <row r="208" spans="1:60">
      <c r="A208" t="s">
        <v>61</v>
      </c>
      <c r="B208" t="s">
        <v>186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40</v>
      </c>
      <c r="J208">
        <v>14.2</v>
      </c>
      <c r="K208">
        <v>14.8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27.6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</row>
    <row r="209" spans="1:60">
      <c r="A209" t="s">
        <v>61</v>
      </c>
      <c r="B209" t="s">
        <v>188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 t="s">
        <v>16</v>
      </c>
      <c r="AB209" t="s">
        <v>16</v>
      </c>
      <c r="AC209" t="s">
        <v>16</v>
      </c>
      <c r="AD209">
        <v>7098</v>
      </c>
      <c r="AE209" t="s">
        <v>16</v>
      </c>
      <c r="AF209" t="s">
        <v>16</v>
      </c>
      <c r="AG209" t="s">
        <v>16</v>
      </c>
      <c r="AH209">
        <v>21164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</row>
    <row r="210" spans="1:60">
      <c r="A210" t="s">
        <v>61</v>
      </c>
      <c r="B210" t="s">
        <v>189</v>
      </c>
      <c r="C210">
        <v>0</v>
      </c>
      <c r="D210">
        <v>0</v>
      </c>
      <c r="E210">
        <v>0</v>
      </c>
      <c r="F210">
        <v>0</v>
      </c>
      <c r="G210">
        <v>277</v>
      </c>
      <c r="H210">
        <v>560</v>
      </c>
      <c r="I210">
        <v>171.5</v>
      </c>
      <c r="J210">
        <v>48</v>
      </c>
      <c r="K210">
        <v>138</v>
      </c>
      <c r="L210">
        <v>211</v>
      </c>
      <c r="M210">
        <v>73.84</v>
      </c>
      <c r="N210">
        <v>48.510000000000005</v>
      </c>
      <c r="O210">
        <v>54.339999999999996</v>
      </c>
      <c r="P210">
        <v>22.009999999999998</v>
      </c>
      <c r="Q210">
        <v>12.56</v>
      </c>
      <c r="R210">
        <v>13.149999999999999</v>
      </c>
      <c r="S210">
        <v>120.62</v>
      </c>
      <c r="T210">
        <v>7105.5</v>
      </c>
      <c r="U210">
        <v>95.509999999999991</v>
      </c>
      <c r="V210">
        <v>345.53000000000003</v>
      </c>
      <c r="W210">
        <v>456.67</v>
      </c>
      <c r="X210">
        <v>640.40000000000009</v>
      </c>
      <c r="Y210">
        <v>971.53</v>
      </c>
      <c r="Z210">
        <v>1473.23</v>
      </c>
      <c r="AA210">
        <v>2702.88</v>
      </c>
      <c r="AB210">
        <v>4531.84</v>
      </c>
      <c r="AC210">
        <v>12817.57</v>
      </c>
      <c r="AD210">
        <v>3000</v>
      </c>
      <c r="AE210">
        <v>7429.77</v>
      </c>
      <c r="AF210">
        <v>9418.61</v>
      </c>
      <c r="AG210">
        <v>15702.23</v>
      </c>
      <c r="AH210" t="s">
        <v>16</v>
      </c>
      <c r="AI210">
        <v>371.34199999999998</v>
      </c>
      <c r="AJ210">
        <v>322.86400000000003</v>
      </c>
      <c r="AK210">
        <v>224.78399999999999</v>
      </c>
      <c r="AL210">
        <v>244.154</v>
      </c>
      <c r="AM210">
        <v>223.10399999999998</v>
      </c>
      <c r="AN210">
        <v>71.670999999999992</v>
      </c>
      <c r="AO210">
        <v>49.420999999999999</v>
      </c>
      <c r="AP210">
        <v>20.686</v>
      </c>
      <c r="AQ210">
        <v>39.558999999999997</v>
      </c>
      <c r="AR210">
        <v>3.1440000000000001</v>
      </c>
      <c r="AS210">
        <v>1.3519999999999999</v>
      </c>
      <c r="AT210">
        <v>2.899</v>
      </c>
      <c r="AU210">
        <v>6.74</v>
      </c>
      <c r="AV210">
        <v>10.012</v>
      </c>
      <c r="AW210">
        <v>8.6000000000000007E-2</v>
      </c>
      <c r="AX210">
        <v>2.8000000000000001E-2</v>
      </c>
      <c r="AY210">
        <v>2.8000000000000001E-2</v>
      </c>
      <c r="AZ210">
        <v>2.8000000000000001E-2</v>
      </c>
      <c r="BA210">
        <v>3.0000000000000001E-3</v>
      </c>
      <c r="BB210">
        <v>2E-3</v>
      </c>
      <c r="BC210">
        <v>2E-3</v>
      </c>
      <c r="BD210">
        <v>3.0000000000000001E-3</v>
      </c>
      <c r="BE210">
        <v>1E-3</v>
      </c>
      <c r="BF210">
        <v>1E-3</v>
      </c>
      <c r="BG210">
        <v>0</v>
      </c>
      <c r="BH210">
        <v>0</v>
      </c>
    </row>
    <row r="211" spans="1:60">
      <c r="A211" t="s">
        <v>61</v>
      </c>
      <c r="B211" t="s">
        <v>190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12.481</v>
      </c>
      <c r="N211">
        <v>21.631</v>
      </c>
      <c r="O211">
        <v>36.439</v>
      </c>
      <c r="P211">
        <v>3.5949999999999998</v>
      </c>
      <c r="Q211">
        <v>27.102</v>
      </c>
      <c r="R211">
        <v>8.923</v>
      </c>
      <c r="S211">
        <v>4.3609999999999998</v>
      </c>
      <c r="T211">
        <v>0</v>
      </c>
      <c r="U211">
        <v>0</v>
      </c>
      <c r="V211">
        <v>0</v>
      </c>
      <c r="W211">
        <v>0</v>
      </c>
      <c r="X211">
        <v>1.5209999999999999</v>
      </c>
      <c r="Y211">
        <v>6.0350000000000001</v>
      </c>
      <c r="Z211">
        <v>10.898</v>
      </c>
      <c r="AA211">
        <v>19.089000000000002</v>
      </c>
      <c r="AB211">
        <v>46.597999999999999</v>
      </c>
      <c r="AC211">
        <v>889.20100000000002</v>
      </c>
      <c r="AD211">
        <v>784.29200000000003</v>
      </c>
      <c r="AE211">
        <v>915.78599999999994</v>
      </c>
      <c r="AF211">
        <v>1777.643</v>
      </c>
      <c r="AG211">
        <v>2302.9029999999998</v>
      </c>
      <c r="AH211">
        <v>2365.0160000000001</v>
      </c>
      <c r="AI211">
        <v>506.30900000000003</v>
      </c>
      <c r="AJ211">
        <v>401.55799999999999</v>
      </c>
      <c r="AK211">
        <v>318.31600000000003</v>
      </c>
      <c r="AL211">
        <v>271.875</v>
      </c>
      <c r="AM211">
        <v>143.642</v>
      </c>
      <c r="AN211">
        <v>109.202</v>
      </c>
      <c r="AO211">
        <v>53.683</v>
      </c>
      <c r="AP211">
        <v>92.873000000000005</v>
      </c>
      <c r="AQ211">
        <v>13.071000000000002</v>
      </c>
      <c r="AR211">
        <v>1.143</v>
      </c>
      <c r="AS211">
        <v>1.014</v>
      </c>
      <c r="AT211">
        <v>1.081</v>
      </c>
      <c r="AU211">
        <v>1.0109999999999999</v>
      </c>
      <c r="AV211">
        <v>0.94399999999999995</v>
      </c>
      <c r="AW211">
        <v>3.073</v>
      </c>
      <c r="AX211">
        <v>2.94</v>
      </c>
      <c r="AY211">
        <v>2.17</v>
      </c>
      <c r="AZ211">
        <v>2.59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</row>
    <row r="212" spans="1:60">
      <c r="A212" t="s">
        <v>62</v>
      </c>
      <c r="B212" t="s">
        <v>194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7.1999999999999995E-2</v>
      </c>
      <c r="W212">
        <v>0</v>
      </c>
      <c r="X212">
        <v>604.4</v>
      </c>
      <c r="Y212">
        <v>568.90899999999999</v>
      </c>
      <c r="Z212">
        <v>533.56700000000001</v>
      </c>
      <c r="AA212">
        <v>542.30799999999999</v>
      </c>
      <c r="AB212">
        <v>464.52199999999999</v>
      </c>
      <c r="AC212">
        <v>221.511</v>
      </c>
      <c r="AD212">
        <v>208.56400000000002</v>
      </c>
      <c r="AE212">
        <v>199.255</v>
      </c>
      <c r="AF212">
        <v>226.38600000000002</v>
      </c>
      <c r="AG212">
        <v>251.25</v>
      </c>
      <c r="AH212">
        <v>146.95732098765433</v>
      </c>
      <c r="AI212">
        <v>105.6953043478261</v>
      </c>
      <c r="AJ212">
        <v>740.01854022988516</v>
      </c>
      <c r="AK212">
        <v>59.585999999999991</v>
      </c>
      <c r="AL212">
        <v>51.431727272727265</v>
      </c>
      <c r="AM212">
        <v>54.149885057471266</v>
      </c>
      <c r="AN212">
        <v>15.243</v>
      </c>
      <c r="AO212">
        <v>5.7840000000000007</v>
      </c>
      <c r="AP212">
        <v>1.476</v>
      </c>
      <c r="AQ212">
        <v>16.999000000000002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2.57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6033</v>
      </c>
    </row>
    <row r="213" spans="1:60">
      <c r="A213" t="s">
        <v>62</v>
      </c>
      <c r="B213" t="s">
        <v>186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1.266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</row>
    <row r="214" spans="1:60">
      <c r="A214" t="s">
        <v>62</v>
      </c>
      <c r="B214" t="s">
        <v>188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G214">
        <v>143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</row>
    <row r="215" spans="1:60">
      <c r="A215" t="s">
        <v>62</v>
      </c>
      <c r="B215" t="s">
        <v>189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7.1999999999999995E-2</v>
      </c>
      <c r="W215">
        <v>0</v>
      </c>
      <c r="X215">
        <v>0</v>
      </c>
      <c r="Y215">
        <v>0</v>
      </c>
      <c r="Z215">
        <v>0.159</v>
      </c>
      <c r="AA215">
        <v>0.372</v>
      </c>
      <c r="AB215">
        <v>0.65700000000000003</v>
      </c>
      <c r="AC215">
        <v>6.2959999999999994</v>
      </c>
      <c r="AD215">
        <v>11.524000000000001</v>
      </c>
      <c r="AE215">
        <v>20.738</v>
      </c>
      <c r="AF215">
        <v>59.691000000000003</v>
      </c>
      <c r="AG215" t="s">
        <v>16</v>
      </c>
      <c r="AH215">
        <v>52.65</v>
      </c>
      <c r="AI215">
        <v>34.463000000000001</v>
      </c>
      <c r="AJ215">
        <v>676.22500000000002</v>
      </c>
      <c r="AK215">
        <v>4.9720000000000004</v>
      </c>
      <c r="AL215">
        <v>5.109</v>
      </c>
      <c r="AM215">
        <v>6.3949999999999996</v>
      </c>
      <c r="AN215">
        <v>14.122</v>
      </c>
      <c r="AO215">
        <v>5.3360000000000003</v>
      </c>
      <c r="AP215">
        <v>1.298</v>
      </c>
      <c r="AQ215">
        <v>16.984000000000002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2.57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</row>
    <row r="216" spans="1:60">
      <c r="A216" t="s">
        <v>62</v>
      </c>
      <c r="B216" t="s">
        <v>190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0.109</v>
      </c>
      <c r="Z216">
        <v>0.20799999999999999</v>
      </c>
      <c r="AA216">
        <v>44.335999999999999</v>
      </c>
      <c r="AB216">
        <v>1.865</v>
      </c>
      <c r="AC216">
        <v>2.0150000000000001</v>
      </c>
      <c r="AD216">
        <v>1.6400000000000001</v>
      </c>
      <c r="AE216">
        <v>0.91700000000000004</v>
      </c>
      <c r="AF216">
        <v>5.6289999999999996</v>
      </c>
      <c r="AG216">
        <v>8.25</v>
      </c>
      <c r="AH216">
        <v>6.6529999999999996</v>
      </c>
      <c r="AI216">
        <v>3.8410000000000002</v>
      </c>
      <c r="AJ216">
        <v>2.8739999999999997</v>
      </c>
      <c r="AK216">
        <v>4.6139999999999999</v>
      </c>
      <c r="AL216">
        <v>6.55</v>
      </c>
      <c r="AM216">
        <v>7.5250000000000004</v>
      </c>
      <c r="AN216">
        <v>1.121</v>
      </c>
      <c r="AO216">
        <v>0.44800000000000001</v>
      </c>
      <c r="AP216">
        <v>0.17799999999999999</v>
      </c>
      <c r="AQ216">
        <v>1.4999999999999999E-2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</row>
    <row r="217" spans="1:60">
      <c r="A217" t="s">
        <v>62</v>
      </c>
      <c r="B217" t="s">
        <v>193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604.4</v>
      </c>
      <c r="Y217">
        <v>568.79999999999995</v>
      </c>
      <c r="Z217">
        <v>533.20000000000005</v>
      </c>
      <c r="AA217">
        <v>497.6</v>
      </c>
      <c r="AB217">
        <v>462</v>
      </c>
      <c r="AC217">
        <v>213.2</v>
      </c>
      <c r="AD217">
        <v>195.4</v>
      </c>
      <c r="AE217">
        <v>177.6</v>
      </c>
      <c r="AF217">
        <v>159.80000000000001</v>
      </c>
      <c r="AG217">
        <v>100</v>
      </c>
      <c r="AH217">
        <v>87.65432098765433</v>
      </c>
      <c r="AI217">
        <v>67.391304347826093</v>
      </c>
      <c r="AJ217">
        <v>60.919540229885065</v>
      </c>
      <c r="AK217">
        <v>49.999999999999993</v>
      </c>
      <c r="AL217">
        <v>39.772727272727266</v>
      </c>
      <c r="AM217">
        <v>40.229885057471265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6033</v>
      </c>
    </row>
    <row r="218" spans="1:60">
      <c r="A218" t="s">
        <v>63</v>
      </c>
      <c r="B218" t="s">
        <v>194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2</v>
      </c>
      <c r="Y218">
        <v>9.26</v>
      </c>
      <c r="Z218">
        <v>16.11</v>
      </c>
      <c r="AA218">
        <v>36.33</v>
      </c>
      <c r="AB218">
        <v>38</v>
      </c>
      <c r="AC218">
        <v>5.8</v>
      </c>
      <c r="AD218">
        <v>13.4</v>
      </c>
      <c r="AE218">
        <v>23.1</v>
      </c>
      <c r="AF218">
        <v>40</v>
      </c>
      <c r="AG218">
        <v>16.7</v>
      </c>
      <c r="AH218">
        <v>21.200000000000003</v>
      </c>
      <c r="AI218">
        <v>5.8</v>
      </c>
      <c r="AJ218">
        <v>12</v>
      </c>
      <c r="AK218">
        <v>55.9</v>
      </c>
      <c r="AL218">
        <v>43</v>
      </c>
      <c r="AM218">
        <v>58.8</v>
      </c>
      <c r="AN218">
        <v>47.2</v>
      </c>
      <c r="AO218">
        <v>23.3</v>
      </c>
      <c r="AP218">
        <v>33.800000000000004</v>
      </c>
      <c r="AQ218">
        <v>36.1</v>
      </c>
      <c r="AR218">
        <v>35.5</v>
      </c>
      <c r="AS218">
        <v>39.5</v>
      </c>
      <c r="AT218">
        <v>20.9</v>
      </c>
      <c r="AU218">
        <v>4.0999999999999996</v>
      </c>
      <c r="AV218">
        <v>30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</row>
    <row r="219" spans="1:60">
      <c r="A219" t="s">
        <v>63</v>
      </c>
      <c r="B219" t="s">
        <v>186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0.26</v>
      </c>
      <c r="Z219">
        <v>1.1100000000000001</v>
      </c>
      <c r="AA219">
        <v>1.23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</row>
    <row r="220" spans="1:60">
      <c r="A220" t="s">
        <v>63</v>
      </c>
      <c r="B220" t="s">
        <v>188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32</v>
      </c>
      <c r="AC220">
        <v>0</v>
      </c>
      <c r="AD220">
        <v>0</v>
      </c>
      <c r="AE220">
        <v>0</v>
      </c>
      <c r="AF220">
        <v>13</v>
      </c>
      <c r="AG220">
        <v>13.4</v>
      </c>
      <c r="AH220">
        <v>16.8</v>
      </c>
      <c r="AI220">
        <v>1.2</v>
      </c>
      <c r="AJ220">
        <v>7.3</v>
      </c>
      <c r="AK220">
        <v>51</v>
      </c>
      <c r="AL220">
        <v>16</v>
      </c>
      <c r="AM220">
        <v>29</v>
      </c>
      <c r="AN220">
        <v>30.7</v>
      </c>
      <c r="AO220">
        <v>9.4</v>
      </c>
      <c r="AP220">
        <v>4.2</v>
      </c>
      <c r="AQ220">
        <v>27.7</v>
      </c>
      <c r="AR220">
        <v>25.6</v>
      </c>
      <c r="AS220">
        <v>36.6</v>
      </c>
      <c r="AT220">
        <v>20.9</v>
      </c>
      <c r="AU220">
        <v>4.0999999999999996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</row>
    <row r="221" spans="1:60">
      <c r="A221" t="s">
        <v>63</v>
      </c>
      <c r="B221" t="s">
        <v>189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2</v>
      </c>
      <c r="Y221">
        <v>9</v>
      </c>
      <c r="Z221">
        <v>15</v>
      </c>
      <c r="AA221">
        <v>35.1</v>
      </c>
      <c r="AB221">
        <v>6</v>
      </c>
      <c r="AC221">
        <v>5.8</v>
      </c>
      <c r="AD221">
        <v>13.4</v>
      </c>
      <c r="AE221">
        <v>23.1</v>
      </c>
      <c r="AF221">
        <v>27</v>
      </c>
      <c r="AG221">
        <v>3.3</v>
      </c>
      <c r="AH221">
        <v>4.4000000000000004</v>
      </c>
      <c r="AI221">
        <v>4.5999999999999996</v>
      </c>
      <c r="AJ221">
        <v>4.7</v>
      </c>
      <c r="AK221">
        <v>4.9000000000000004</v>
      </c>
      <c r="AL221">
        <v>26.2</v>
      </c>
      <c r="AM221">
        <v>24.9</v>
      </c>
      <c r="AN221">
        <v>11.5</v>
      </c>
      <c r="AO221">
        <v>10.9</v>
      </c>
      <c r="AP221">
        <v>29.6</v>
      </c>
      <c r="AQ221">
        <v>8.4</v>
      </c>
      <c r="AR221">
        <v>9.9</v>
      </c>
      <c r="AS221">
        <v>2.9</v>
      </c>
      <c r="AT221">
        <v>0</v>
      </c>
      <c r="AU221">
        <v>0</v>
      </c>
      <c r="AV221">
        <v>30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</row>
    <row r="222" spans="1:60">
      <c r="A222" t="s">
        <v>63</v>
      </c>
      <c r="B222" t="s">
        <v>190</v>
      </c>
      <c r="AL222">
        <v>0.8</v>
      </c>
      <c r="AM222">
        <v>4.9000000000000004</v>
      </c>
      <c r="AN222">
        <v>5</v>
      </c>
      <c r="AO222">
        <v>3</v>
      </c>
    </row>
    <row r="223" spans="1:60">
      <c r="A223" t="s">
        <v>64</v>
      </c>
      <c r="B223" t="s">
        <v>194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6.8150000000000004</v>
      </c>
      <c r="AR223">
        <v>4.1210000000000004</v>
      </c>
      <c r="AS223">
        <v>7.9430000000000005</v>
      </c>
      <c r="AT223">
        <v>16.294</v>
      </c>
      <c r="AU223">
        <v>29.750999999999998</v>
      </c>
      <c r="AV223">
        <v>15.462999999999999</v>
      </c>
      <c r="AW223">
        <v>24.925000000000001</v>
      </c>
      <c r="AX223">
        <v>44.975999999999992</v>
      </c>
      <c r="AY223">
        <v>33.742999999999995</v>
      </c>
      <c r="AZ223">
        <v>22.847000000000001</v>
      </c>
      <c r="BA223">
        <v>26.76</v>
      </c>
      <c r="BB223">
        <v>32.96</v>
      </c>
      <c r="BC223">
        <v>49.575000000000003</v>
      </c>
      <c r="BD223">
        <v>62.771000000000008</v>
      </c>
      <c r="BE223">
        <v>73.010999999999996</v>
      </c>
      <c r="BF223">
        <v>82.965000000000003</v>
      </c>
      <c r="BG223">
        <v>93.718000000000004</v>
      </c>
      <c r="BH223" t="s">
        <v>16</v>
      </c>
    </row>
    <row r="224" spans="1:60">
      <c r="A224" t="s">
        <v>64</v>
      </c>
      <c r="B224" t="s">
        <v>189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6.8150000000000004</v>
      </c>
      <c r="AR224">
        <v>4.1210000000000004</v>
      </c>
      <c r="AS224">
        <v>7.9430000000000005</v>
      </c>
      <c r="AT224">
        <v>16.294</v>
      </c>
      <c r="AU224">
        <v>29.750999999999998</v>
      </c>
      <c r="AV224">
        <v>15.299999999999999</v>
      </c>
      <c r="AW224">
        <v>24.925000000000001</v>
      </c>
      <c r="AX224">
        <v>44.492999999999995</v>
      </c>
      <c r="AY224">
        <v>33.055999999999997</v>
      </c>
      <c r="AZ224">
        <v>21.932000000000002</v>
      </c>
      <c r="BA224">
        <v>25.722000000000001</v>
      </c>
      <c r="BB224">
        <v>31.771000000000001</v>
      </c>
      <c r="BC224">
        <v>48.362000000000002</v>
      </c>
      <c r="BD224">
        <v>61.504000000000005</v>
      </c>
      <c r="BE224">
        <v>71.894999999999996</v>
      </c>
      <c r="BF224">
        <v>81.963999999999999</v>
      </c>
      <c r="BG224">
        <v>92.749000000000009</v>
      </c>
      <c r="BH224" t="s">
        <v>16</v>
      </c>
    </row>
    <row r="225" spans="1:60">
      <c r="A225" t="s">
        <v>64</v>
      </c>
      <c r="B225" t="s">
        <v>190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0.16300000000000001</v>
      </c>
      <c r="AW225">
        <v>0</v>
      </c>
      <c r="AX225">
        <v>0.48299999999999998</v>
      </c>
      <c r="AY225">
        <v>0.68700000000000006</v>
      </c>
      <c r="AZ225">
        <v>0.91500000000000004</v>
      </c>
      <c r="BA225">
        <v>1.038</v>
      </c>
      <c r="BB225">
        <v>1.1890000000000001</v>
      </c>
      <c r="BC225">
        <v>1.2130000000000001</v>
      </c>
      <c r="BD225">
        <v>1.2669999999999999</v>
      </c>
      <c r="BE225">
        <v>1.1160000000000001</v>
      </c>
      <c r="BF225">
        <v>1.0009999999999999</v>
      </c>
      <c r="BG225">
        <v>0.96899999999999997</v>
      </c>
      <c r="BH225" t="s">
        <v>16</v>
      </c>
    </row>
    <row r="226" spans="1:60">
      <c r="A226" t="s">
        <v>65</v>
      </c>
      <c r="B226" t="s">
        <v>194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0.45499999999999996</v>
      </c>
      <c r="N226">
        <v>0.42300000000000004</v>
      </c>
      <c r="O226">
        <v>0.77300000000000002</v>
      </c>
      <c r="P226">
        <v>6.8000000000000005E-2</v>
      </c>
      <c r="Q226">
        <v>0.126</v>
      </c>
      <c r="R226">
        <v>0.32000000000000006</v>
      </c>
      <c r="S226">
        <v>1.2010000000000001</v>
      </c>
      <c r="T226">
        <v>1.2610000000000001</v>
      </c>
      <c r="U226">
        <v>0.81100000000000005</v>
      </c>
      <c r="V226">
        <v>1.7110000000000001</v>
      </c>
      <c r="W226">
        <v>1.125</v>
      </c>
      <c r="X226">
        <v>1.284</v>
      </c>
      <c r="Y226">
        <v>1.3559999999999999</v>
      </c>
      <c r="Z226">
        <v>1.2210000000000001</v>
      </c>
      <c r="AA226">
        <v>1.2910000000000001</v>
      </c>
      <c r="AB226">
        <v>1.4159999999999999</v>
      </c>
      <c r="AC226">
        <v>1.137</v>
      </c>
      <c r="AD226">
        <v>54.113</v>
      </c>
      <c r="AE226">
        <v>15.694000000000003</v>
      </c>
      <c r="AF226">
        <v>68.521000000000001</v>
      </c>
      <c r="AG226">
        <v>345.37600000000003</v>
      </c>
      <c r="AH226">
        <v>1093.704</v>
      </c>
      <c r="AI226">
        <v>1976.739</v>
      </c>
      <c r="AJ226">
        <v>2530.9279999999999</v>
      </c>
      <c r="AK226">
        <v>3274.1000000000004</v>
      </c>
      <c r="AL226">
        <v>4106.99</v>
      </c>
      <c r="AM226">
        <v>4998.5389999999998</v>
      </c>
      <c r="AN226">
        <v>5431.9439999999995</v>
      </c>
      <c r="AO226">
        <v>5836.7269999999999</v>
      </c>
      <c r="AP226">
        <v>6515.8510000000006</v>
      </c>
      <c r="AQ226">
        <v>717.09099999999989</v>
      </c>
      <c r="AR226">
        <v>696.90300000000002</v>
      </c>
      <c r="AS226">
        <v>760.24400000000003</v>
      </c>
      <c r="AT226">
        <v>1091.4479999999999</v>
      </c>
      <c r="AU226">
        <v>1940.7180000000001</v>
      </c>
      <c r="AV226">
        <v>1163.17</v>
      </c>
      <c r="AW226">
        <v>4766.1719999999996</v>
      </c>
      <c r="AX226">
        <v>418.416</v>
      </c>
      <c r="AY226">
        <v>435.38799999999998</v>
      </c>
      <c r="AZ226">
        <v>404.726</v>
      </c>
      <c r="BA226">
        <v>404.78499999999997</v>
      </c>
      <c r="BB226">
        <v>393.43900000000008</v>
      </c>
      <c r="BC226">
        <v>384.38099999999997</v>
      </c>
      <c r="BD226">
        <v>382.96199999999999</v>
      </c>
      <c r="BE226">
        <v>382.88799999999998</v>
      </c>
      <c r="BF226">
        <v>394.15800000000002</v>
      </c>
      <c r="BG226">
        <v>382.596</v>
      </c>
      <c r="BH226" t="s">
        <v>16</v>
      </c>
    </row>
    <row r="227" spans="1:60">
      <c r="A227" t="s">
        <v>65</v>
      </c>
      <c r="B227" t="s">
        <v>188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 t="s">
        <v>16</v>
      </c>
      <c r="AH227" t="s">
        <v>16</v>
      </c>
      <c r="AI227">
        <v>441</v>
      </c>
      <c r="AJ227" t="s">
        <v>16</v>
      </c>
      <c r="AK227" t="s">
        <v>16</v>
      </c>
      <c r="AL227" t="s">
        <v>16</v>
      </c>
      <c r="AM227" t="s">
        <v>16</v>
      </c>
      <c r="AN227">
        <v>183</v>
      </c>
      <c r="AO227" t="s">
        <v>16</v>
      </c>
      <c r="AP227" t="s">
        <v>16</v>
      </c>
      <c r="AQ227" t="s">
        <v>16</v>
      </c>
      <c r="AR227">
        <v>432</v>
      </c>
      <c r="AS227">
        <v>7</v>
      </c>
      <c r="AT227" t="s">
        <v>16</v>
      </c>
      <c r="AU227">
        <v>1487</v>
      </c>
      <c r="AV227" t="s">
        <v>16</v>
      </c>
      <c r="AW227" t="s">
        <v>16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</row>
    <row r="228" spans="1:60">
      <c r="A228" t="s">
        <v>65</v>
      </c>
      <c r="B228" t="s">
        <v>189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0.45499999999999996</v>
      </c>
      <c r="N228">
        <v>0.1</v>
      </c>
      <c r="O228">
        <v>2.5999999999999999E-2</v>
      </c>
      <c r="P228">
        <v>2.8000000000000001E-2</v>
      </c>
      <c r="Q228">
        <v>3.3000000000000002E-2</v>
      </c>
      <c r="R228">
        <v>2.1999999999999999E-2</v>
      </c>
      <c r="S228">
        <v>0</v>
      </c>
      <c r="T228">
        <v>0</v>
      </c>
      <c r="U228">
        <v>0</v>
      </c>
      <c r="V228">
        <v>0.22900000000000001</v>
      </c>
      <c r="W228">
        <v>0.22500000000000001</v>
      </c>
      <c r="X228">
        <v>0.32700000000000001</v>
      </c>
      <c r="Y228">
        <v>0.60599999999999998</v>
      </c>
      <c r="Z228">
        <v>0.47699999999999998</v>
      </c>
      <c r="AA228">
        <v>0.45</v>
      </c>
      <c r="AB228">
        <v>0</v>
      </c>
      <c r="AC228">
        <v>0</v>
      </c>
      <c r="AD228">
        <v>42.959000000000003</v>
      </c>
      <c r="AE228">
        <v>9.0910000000000011</v>
      </c>
      <c r="AF228">
        <v>55.425000000000004</v>
      </c>
      <c r="AG228">
        <v>302.57800000000003</v>
      </c>
      <c r="AH228">
        <v>974.91300000000001</v>
      </c>
      <c r="AI228">
        <v>1343</v>
      </c>
      <c r="AJ228">
        <v>2347.866</v>
      </c>
      <c r="AK228">
        <v>3064.34</v>
      </c>
      <c r="AL228">
        <v>3896.5929999999998</v>
      </c>
      <c r="AM228">
        <v>4782.2309999999998</v>
      </c>
      <c r="AN228">
        <v>4982</v>
      </c>
      <c r="AO228">
        <v>5579.5940000000001</v>
      </c>
      <c r="AP228">
        <v>6451.8340000000007</v>
      </c>
      <c r="AQ228">
        <v>673.17199999999991</v>
      </c>
      <c r="AR228">
        <v>217</v>
      </c>
      <c r="AS228">
        <v>715</v>
      </c>
      <c r="AT228">
        <v>1052.2239999999999</v>
      </c>
      <c r="AU228">
        <v>437</v>
      </c>
      <c r="AV228">
        <v>1149.5</v>
      </c>
      <c r="AW228">
        <v>4756.951</v>
      </c>
      <c r="AX228">
        <v>408.952</v>
      </c>
      <c r="AY228">
        <v>426.31399999999996</v>
      </c>
      <c r="AZ228">
        <v>395.58100000000002</v>
      </c>
      <c r="BA228">
        <v>395.58699999999999</v>
      </c>
      <c r="BB228">
        <v>384.52900000000005</v>
      </c>
      <c r="BC228">
        <v>375.51</v>
      </c>
      <c r="BD228">
        <v>374.24799999999999</v>
      </c>
      <c r="BE228">
        <v>374.23499999999996</v>
      </c>
      <c r="BF228">
        <v>385.577</v>
      </c>
      <c r="BG228">
        <v>374.04899999999998</v>
      </c>
      <c r="BH228" t="s">
        <v>16</v>
      </c>
    </row>
    <row r="229" spans="1:60">
      <c r="A229" t="s">
        <v>65</v>
      </c>
      <c r="B229" t="s">
        <v>190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0.32300000000000001</v>
      </c>
      <c r="O229">
        <v>0.747</v>
      </c>
      <c r="P229">
        <v>0.04</v>
      </c>
      <c r="Q229">
        <v>9.2999999999999999E-2</v>
      </c>
      <c r="R229">
        <v>0.29800000000000004</v>
      </c>
      <c r="S229">
        <v>1.2010000000000001</v>
      </c>
      <c r="T229">
        <v>1.2610000000000001</v>
      </c>
      <c r="U229">
        <v>0.81100000000000005</v>
      </c>
      <c r="V229">
        <v>1.482</v>
      </c>
      <c r="W229">
        <v>0.89999999999999991</v>
      </c>
      <c r="X229">
        <v>0.95700000000000007</v>
      </c>
      <c r="Y229">
        <v>0.75</v>
      </c>
      <c r="Z229">
        <v>0.74399999999999999</v>
      </c>
      <c r="AA229">
        <v>0.84100000000000008</v>
      </c>
      <c r="AB229">
        <v>1.4159999999999999</v>
      </c>
      <c r="AC229">
        <v>1.137</v>
      </c>
      <c r="AD229">
        <v>11.154</v>
      </c>
      <c r="AE229">
        <v>6.6030000000000006</v>
      </c>
      <c r="AF229">
        <v>13.096</v>
      </c>
      <c r="AG229">
        <v>42.798000000000002</v>
      </c>
      <c r="AH229">
        <v>118.791</v>
      </c>
      <c r="AI229">
        <v>180.43899999999999</v>
      </c>
      <c r="AJ229">
        <v>175.982</v>
      </c>
      <c r="AK229">
        <v>204.26</v>
      </c>
      <c r="AL229">
        <v>207.17699999999999</v>
      </c>
      <c r="AM229">
        <v>216.30799999999999</v>
      </c>
      <c r="AN229">
        <v>261.62400000000002</v>
      </c>
      <c r="AO229">
        <v>255.46299999999999</v>
      </c>
      <c r="AP229">
        <v>63.366999999999997</v>
      </c>
      <c r="AQ229">
        <v>43.919000000000004</v>
      </c>
      <c r="AR229">
        <v>47.902999999999999</v>
      </c>
      <c r="AS229">
        <v>38.244</v>
      </c>
      <c r="AT229">
        <v>39.223999999999997</v>
      </c>
      <c r="AU229">
        <v>16.718</v>
      </c>
      <c r="AV229">
        <v>13.67</v>
      </c>
      <c r="AW229">
        <v>9.2210000000000001</v>
      </c>
      <c r="AX229">
        <v>9.4639999999999986</v>
      </c>
      <c r="AY229">
        <v>9.0739999999999998</v>
      </c>
      <c r="AZ229">
        <v>9.1449999999999996</v>
      </c>
      <c r="BA229">
        <v>9.1980000000000004</v>
      </c>
      <c r="BB229">
        <v>8.91</v>
      </c>
      <c r="BC229">
        <v>8.8710000000000004</v>
      </c>
      <c r="BD229">
        <v>8.7140000000000004</v>
      </c>
      <c r="BE229">
        <v>8.6530000000000005</v>
      </c>
      <c r="BF229">
        <v>8.5809999999999995</v>
      </c>
      <c r="BG229">
        <v>8.5470000000000006</v>
      </c>
      <c r="BH229" t="s">
        <v>16</v>
      </c>
    </row>
    <row r="230" spans="1:60">
      <c r="A230" t="s">
        <v>65</v>
      </c>
      <c r="B230" t="s">
        <v>191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AI230">
        <v>12.3</v>
      </c>
      <c r="AJ230">
        <v>7.08</v>
      </c>
      <c r="AK230">
        <v>5.5</v>
      </c>
      <c r="AL230">
        <v>3.22</v>
      </c>
      <c r="AN230">
        <v>5.32</v>
      </c>
      <c r="AO230">
        <v>1.67</v>
      </c>
      <c r="AP230">
        <v>0.65</v>
      </c>
    </row>
    <row r="231" spans="1:60">
      <c r="A231" t="s">
        <v>66</v>
      </c>
      <c r="B231" t="s">
        <v>194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0.03</v>
      </c>
      <c r="T231">
        <v>0.19400000000000001</v>
      </c>
      <c r="U231">
        <v>0</v>
      </c>
      <c r="V231">
        <v>0.7</v>
      </c>
      <c r="W231">
        <v>0.29799999999999999</v>
      </c>
      <c r="X231">
        <v>0</v>
      </c>
      <c r="Y231">
        <v>1E-3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1.9E-2</v>
      </c>
      <c r="AH231">
        <v>4.5999999999999999E-2</v>
      </c>
      <c r="AI231">
        <v>6.5000000000000002E-2</v>
      </c>
      <c r="AJ231">
        <v>8.1000000000000003E-2</v>
      </c>
      <c r="AK231">
        <v>0.111</v>
      </c>
      <c r="AL231">
        <v>0.13900000000000001</v>
      </c>
      <c r="AM231">
        <v>0.15</v>
      </c>
      <c r="AN231">
        <v>0.14799999999999999</v>
      </c>
      <c r="AO231">
        <v>0.20300000000000001</v>
      </c>
      <c r="AP231">
        <v>0.19500000000000001</v>
      </c>
      <c r="AQ231">
        <v>0.19900000000000001</v>
      </c>
      <c r="AR231">
        <v>0.214</v>
      </c>
      <c r="AS231">
        <v>0.55699999999999994</v>
      </c>
      <c r="AT231">
        <v>0.72299999999999998</v>
      </c>
      <c r="AU231">
        <v>0.4</v>
      </c>
      <c r="AV231">
        <v>0.37</v>
      </c>
      <c r="AW231">
        <v>2.992</v>
      </c>
      <c r="AX231">
        <v>4.0510000000000002</v>
      </c>
      <c r="AY231">
        <v>2.573</v>
      </c>
      <c r="AZ231">
        <v>4.4959999999999996</v>
      </c>
      <c r="BA231">
        <v>0.14699999999999999</v>
      </c>
      <c r="BB231">
        <v>0.47599999999999998</v>
      </c>
      <c r="BC231">
        <v>0.21100000000000002</v>
      </c>
      <c r="BD231">
        <v>0.62000000000000011</v>
      </c>
      <c r="BE231">
        <v>2.8000000000000001E-2</v>
      </c>
      <c r="BF231">
        <v>0</v>
      </c>
      <c r="BG231">
        <v>0</v>
      </c>
      <c r="BH231">
        <v>0</v>
      </c>
    </row>
    <row r="232" spans="1:60">
      <c r="A232" t="s">
        <v>66</v>
      </c>
      <c r="B232" t="s">
        <v>189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0.03</v>
      </c>
      <c r="T232">
        <v>0.19400000000000001</v>
      </c>
      <c r="U232">
        <v>0</v>
      </c>
      <c r="V232">
        <v>0.7</v>
      </c>
      <c r="W232">
        <v>0.29799999999999999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1.9E-2</v>
      </c>
      <c r="AH232">
        <v>4.5999999999999999E-2</v>
      </c>
      <c r="AI232">
        <v>6.5000000000000002E-2</v>
      </c>
      <c r="AJ232">
        <v>8.1000000000000003E-2</v>
      </c>
      <c r="AK232">
        <v>0.111</v>
      </c>
      <c r="AL232">
        <v>0.13900000000000001</v>
      </c>
      <c r="AM232">
        <v>0.15</v>
      </c>
      <c r="AN232">
        <v>0.14799999999999999</v>
      </c>
      <c r="AO232">
        <v>0.20300000000000001</v>
      </c>
      <c r="AP232">
        <v>0.19500000000000001</v>
      </c>
      <c r="AQ232">
        <v>0.19900000000000001</v>
      </c>
      <c r="AR232">
        <v>0.214</v>
      </c>
      <c r="AS232">
        <v>0.55699999999999994</v>
      </c>
      <c r="AT232">
        <v>0.72299999999999998</v>
      </c>
      <c r="AU232">
        <v>0.4</v>
      </c>
      <c r="AV232">
        <v>0.37</v>
      </c>
      <c r="AW232">
        <v>2.992</v>
      </c>
      <c r="AX232">
        <v>4.0090000000000003</v>
      </c>
      <c r="AY232">
        <v>2.5019999999999998</v>
      </c>
      <c r="AZ232">
        <v>4.3849999999999998</v>
      </c>
      <c r="BA232">
        <v>3.5999999999999997E-2</v>
      </c>
      <c r="BB232">
        <v>0.45599999999999996</v>
      </c>
      <c r="BC232">
        <v>0.129</v>
      </c>
      <c r="BD232">
        <v>0.55500000000000005</v>
      </c>
      <c r="BE232">
        <v>2.8000000000000001E-2</v>
      </c>
      <c r="BF232">
        <v>0</v>
      </c>
      <c r="BG232">
        <v>0</v>
      </c>
      <c r="BH232">
        <v>0</v>
      </c>
    </row>
    <row r="233" spans="1:60">
      <c r="A233" t="s">
        <v>66</v>
      </c>
      <c r="B233" t="s">
        <v>190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1E-3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4.2000000000000003E-2</v>
      </c>
      <c r="AY233">
        <v>7.0999999999999994E-2</v>
      </c>
      <c r="AZ233">
        <v>0.111</v>
      </c>
      <c r="BA233">
        <v>0.111</v>
      </c>
      <c r="BB233">
        <v>0.02</v>
      </c>
      <c r="BC233">
        <v>8.2000000000000003E-2</v>
      </c>
      <c r="BD233">
        <v>6.5000000000000002E-2</v>
      </c>
      <c r="BE233">
        <v>0</v>
      </c>
      <c r="BF233">
        <v>0</v>
      </c>
      <c r="BG233">
        <v>0</v>
      </c>
      <c r="BH233">
        <v>0</v>
      </c>
    </row>
    <row r="234" spans="1:60">
      <c r="A234" t="s">
        <v>67</v>
      </c>
      <c r="B234" t="s">
        <v>194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0.183</v>
      </c>
      <c r="S234">
        <v>4.9000000000000002E-2</v>
      </c>
      <c r="T234">
        <v>0</v>
      </c>
      <c r="U234">
        <v>60</v>
      </c>
      <c r="V234">
        <v>0</v>
      </c>
      <c r="W234">
        <v>2.8000000000000001E-2</v>
      </c>
      <c r="X234">
        <v>1.5270000000000001</v>
      </c>
      <c r="Y234">
        <v>5.077</v>
      </c>
      <c r="Z234">
        <v>0.40199999999999997</v>
      </c>
      <c r="AA234">
        <v>0.09</v>
      </c>
      <c r="AB234">
        <v>0.29099999999999998</v>
      </c>
      <c r="AC234">
        <v>92.337999999999994</v>
      </c>
      <c r="AD234">
        <v>370.58699999999999</v>
      </c>
      <c r="AE234">
        <v>462.35399999999993</v>
      </c>
      <c r="AF234">
        <v>777.57287199999996</v>
      </c>
      <c r="AG234">
        <v>478.05644058399992</v>
      </c>
      <c r="AH234">
        <v>767</v>
      </c>
      <c r="AI234">
        <v>731.303</v>
      </c>
      <c r="AJ234">
        <v>1130.932</v>
      </c>
      <c r="AK234">
        <v>1879</v>
      </c>
      <c r="AL234">
        <v>1061.2170000000001</v>
      </c>
      <c r="AM234">
        <v>333.70400000000001</v>
      </c>
      <c r="AN234">
        <v>237.86700000000002</v>
      </c>
      <c r="AO234">
        <v>266.346</v>
      </c>
      <c r="AP234">
        <v>269.596</v>
      </c>
      <c r="AQ234">
        <v>978.71900000000005</v>
      </c>
      <c r="AR234">
        <v>243.19900000000001</v>
      </c>
      <c r="AS234">
        <v>139.274</v>
      </c>
      <c r="AT234">
        <v>747.46600000000001</v>
      </c>
      <c r="AU234">
        <v>1122</v>
      </c>
      <c r="AV234">
        <v>835.87900000000002</v>
      </c>
      <c r="AW234">
        <v>1104.3029999999999</v>
      </c>
      <c r="AX234">
        <v>2355.9690000000001</v>
      </c>
      <c r="AY234">
        <v>2286.1860000000001</v>
      </c>
      <c r="AZ234">
        <v>54.575000000000003</v>
      </c>
      <c r="BA234">
        <v>8.5109999999999992</v>
      </c>
      <c r="BB234">
        <v>9.2349999999999994</v>
      </c>
      <c r="BC234">
        <v>10.968999999999999</v>
      </c>
      <c r="BD234">
        <v>24.802999999999997</v>
      </c>
      <c r="BE234">
        <v>0</v>
      </c>
      <c r="BF234">
        <v>11.898</v>
      </c>
      <c r="BG234">
        <v>88.592999999999989</v>
      </c>
      <c r="BH234" t="s">
        <v>16</v>
      </c>
    </row>
    <row r="235" spans="1:60">
      <c r="A235" t="s">
        <v>67</v>
      </c>
      <c r="B235" t="s">
        <v>188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 t="s">
        <v>16</v>
      </c>
      <c r="U235">
        <v>60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330</v>
      </c>
      <c r="AE235">
        <v>235</v>
      </c>
      <c r="AF235">
        <v>545</v>
      </c>
      <c r="AG235" t="s">
        <v>16</v>
      </c>
      <c r="AH235">
        <v>481</v>
      </c>
      <c r="AI235" t="s">
        <v>16</v>
      </c>
      <c r="AJ235" t="s">
        <v>16</v>
      </c>
      <c r="AK235">
        <v>1359</v>
      </c>
      <c r="AL235">
        <v>1031</v>
      </c>
      <c r="AO235" t="s">
        <v>16</v>
      </c>
      <c r="AP235" t="s">
        <v>16</v>
      </c>
      <c r="AQ235">
        <v>532</v>
      </c>
      <c r="AT235" t="s">
        <v>16</v>
      </c>
      <c r="AU235">
        <v>716</v>
      </c>
      <c r="AV235" t="s">
        <v>16</v>
      </c>
      <c r="AW235" t="s">
        <v>16</v>
      </c>
      <c r="AX235">
        <v>2337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</row>
    <row r="236" spans="1:60">
      <c r="A236" t="s">
        <v>67</v>
      </c>
      <c r="B236" t="s">
        <v>189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2.8000000000000001E-2</v>
      </c>
      <c r="X236">
        <v>1.5270000000000001</v>
      </c>
      <c r="Y236">
        <v>0.40799999999999997</v>
      </c>
      <c r="Z236">
        <v>0.3</v>
      </c>
      <c r="AA236">
        <v>0</v>
      </c>
      <c r="AB236">
        <v>0.182</v>
      </c>
      <c r="AC236">
        <v>24.692</v>
      </c>
      <c r="AD236">
        <v>1.2669999999999999</v>
      </c>
      <c r="AE236">
        <v>9.9320000000000004</v>
      </c>
      <c r="AF236" t="s">
        <v>16</v>
      </c>
      <c r="AG236">
        <v>186.60300000000001</v>
      </c>
      <c r="AH236" t="s">
        <v>16</v>
      </c>
      <c r="AI236">
        <v>354.303</v>
      </c>
      <c r="AJ236">
        <v>669.93200000000002</v>
      </c>
      <c r="AK236" t="s">
        <v>16</v>
      </c>
      <c r="AL236" t="s">
        <v>16</v>
      </c>
      <c r="AM236">
        <v>329.637</v>
      </c>
      <c r="AN236">
        <v>237.03100000000001</v>
      </c>
      <c r="AO236">
        <v>263.505</v>
      </c>
      <c r="AP236">
        <v>201.517</v>
      </c>
      <c r="AQ236">
        <v>384</v>
      </c>
      <c r="AR236">
        <v>180.82300000000001</v>
      </c>
      <c r="AS236">
        <v>53.376000000000005</v>
      </c>
      <c r="AT236">
        <v>678.46600000000001</v>
      </c>
      <c r="AU236">
        <v>351</v>
      </c>
      <c r="AV236">
        <v>797.87900000000002</v>
      </c>
      <c r="AW236">
        <v>1071.502</v>
      </c>
      <c r="AX236" t="s">
        <v>16</v>
      </c>
      <c r="AY236">
        <v>2282.4100000000003</v>
      </c>
      <c r="AZ236">
        <v>53.93</v>
      </c>
      <c r="BA236">
        <v>7.8849999999999998</v>
      </c>
      <c r="BB236">
        <v>8.0429999999999993</v>
      </c>
      <c r="BC236">
        <v>10.958</v>
      </c>
      <c r="BD236">
        <v>24.802999999999997</v>
      </c>
      <c r="BE236">
        <v>0</v>
      </c>
      <c r="BF236">
        <v>6.867</v>
      </c>
      <c r="BG236">
        <v>15.333</v>
      </c>
      <c r="BH236" t="s">
        <v>16</v>
      </c>
    </row>
    <row r="237" spans="1:60">
      <c r="A237" t="s">
        <v>67</v>
      </c>
      <c r="B237" t="s">
        <v>190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0.183</v>
      </c>
      <c r="S237">
        <v>4.9000000000000002E-2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4.6689999999999996</v>
      </c>
      <c r="Z237">
        <v>0.10199999999999999</v>
      </c>
      <c r="AA237">
        <v>0.09</v>
      </c>
      <c r="AB237">
        <v>0.109</v>
      </c>
      <c r="AC237">
        <v>32</v>
      </c>
      <c r="AD237">
        <v>0.32</v>
      </c>
      <c r="AE237">
        <v>0.80999999999999994</v>
      </c>
      <c r="AF237">
        <v>7</v>
      </c>
      <c r="AG237">
        <v>49</v>
      </c>
      <c r="AH237">
        <v>128</v>
      </c>
      <c r="AI237">
        <v>217</v>
      </c>
      <c r="AJ237">
        <v>300</v>
      </c>
      <c r="AK237">
        <v>333</v>
      </c>
      <c r="AL237">
        <v>30.216999999999999</v>
      </c>
      <c r="AM237">
        <v>4.0670000000000002</v>
      </c>
      <c r="AN237">
        <v>0.83600000000000008</v>
      </c>
      <c r="AO237">
        <v>2.8410000000000002</v>
      </c>
      <c r="AP237">
        <v>5.0790000000000006</v>
      </c>
      <c r="AQ237">
        <v>12.719000000000001</v>
      </c>
      <c r="AR237">
        <v>3.3760000000000003</v>
      </c>
      <c r="AS237">
        <v>10.898</v>
      </c>
      <c r="AT237">
        <v>21</v>
      </c>
      <c r="AU237">
        <v>34</v>
      </c>
      <c r="AV237">
        <v>17</v>
      </c>
      <c r="AW237">
        <v>32.801000000000002</v>
      </c>
      <c r="AX237">
        <v>18.968999999999998</v>
      </c>
      <c r="AY237">
        <v>3.7760000000000002</v>
      </c>
      <c r="AZ237">
        <v>0.64500000000000002</v>
      </c>
      <c r="BA237">
        <v>0.626</v>
      </c>
      <c r="BB237">
        <v>1.1919999999999999</v>
      </c>
      <c r="BC237">
        <v>1.0999999999999999E-2</v>
      </c>
      <c r="BD237">
        <v>0</v>
      </c>
      <c r="BE237">
        <v>0</v>
      </c>
      <c r="BF237">
        <v>5.0309999999999997</v>
      </c>
      <c r="BG237">
        <v>73.259999999999991</v>
      </c>
      <c r="BH237" t="s">
        <v>16</v>
      </c>
    </row>
    <row r="238" spans="1:60">
      <c r="A238" t="s">
        <v>67</v>
      </c>
      <c r="B238" t="s">
        <v>191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35.646000000000001</v>
      </c>
      <c r="AD238">
        <v>39</v>
      </c>
      <c r="AE238">
        <v>216.61199999999997</v>
      </c>
      <c r="AF238">
        <v>225.57287199999993</v>
      </c>
      <c r="AG238">
        <v>242.45344058399991</v>
      </c>
      <c r="AH238">
        <v>158</v>
      </c>
      <c r="AI238">
        <v>160</v>
      </c>
      <c r="AJ238">
        <v>161</v>
      </c>
      <c r="AK238">
        <v>187</v>
      </c>
      <c r="AL238">
        <v>0</v>
      </c>
      <c r="AM238">
        <v>0</v>
      </c>
      <c r="AN238">
        <v>0</v>
      </c>
      <c r="AO238">
        <v>0</v>
      </c>
      <c r="AP238">
        <v>63</v>
      </c>
      <c r="AQ238">
        <v>50</v>
      </c>
      <c r="AR238">
        <v>59</v>
      </c>
      <c r="AS238">
        <v>75</v>
      </c>
      <c r="AT238">
        <v>48</v>
      </c>
      <c r="AU238">
        <v>21</v>
      </c>
      <c r="AV238">
        <v>21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</row>
    <row r="239" spans="1:60">
      <c r="A239" t="s">
        <v>68</v>
      </c>
      <c r="B239" t="s">
        <v>194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1.4999999999999999E-2</v>
      </c>
      <c r="U239">
        <v>3.7999999999999999E-2</v>
      </c>
      <c r="V239">
        <v>0</v>
      </c>
      <c r="W239">
        <v>0.29400000000000004</v>
      </c>
      <c r="X239">
        <v>0.57400000000000007</v>
      </c>
      <c r="Y239">
        <v>2.4239999999999999</v>
      </c>
      <c r="Z239">
        <v>4.9480000000000004</v>
      </c>
      <c r="AA239">
        <v>11.381999999999998</v>
      </c>
      <c r="AB239">
        <v>56.858856025705236</v>
      </c>
      <c r="AC239">
        <v>67.601820200738132</v>
      </c>
      <c r="AD239">
        <v>11.625999999999999</v>
      </c>
      <c r="AE239">
        <v>28.834</v>
      </c>
      <c r="AF239">
        <v>11.361000000000001</v>
      </c>
      <c r="AG239">
        <v>1.482</v>
      </c>
      <c r="AH239">
        <v>2.1520000000000001</v>
      </c>
      <c r="AI239">
        <v>2.1989999999999998</v>
      </c>
      <c r="AJ239">
        <v>4.4649999999999999</v>
      </c>
      <c r="AK239">
        <v>6.3979999999999997</v>
      </c>
      <c r="AL239">
        <v>2.8850000000000002</v>
      </c>
      <c r="AM239">
        <v>2.0460000000000003</v>
      </c>
      <c r="AN239">
        <v>1.1480000000000001</v>
      </c>
      <c r="AO239">
        <v>0.871</v>
      </c>
      <c r="AP239">
        <v>1.4279999999999999</v>
      </c>
      <c r="AQ239">
        <v>2.1480000000000001</v>
      </c>
      <c r="AR239">
        <v>8.504999999999999</v>
      </c>
      <c r="AS239">
        <v>12.772</v>
      </c>
      <c r="AT239">
        <v>21.838000000000001</v>
      </c>
      <c r="AU239">
        <v>24.082000000000001</v>
      </c>
      <c r="AV239">
        <v>21.404999999999998</v>
      </c>
      <c r="AW239">
        <v>22.873999999999999</v>
      </c>
      <c r="AX239">
        <v>33.030999999999999</v>
      </c>
      <c r="AY239">
        <v>248.1</v>
      </c>
      <c r="AZ239">
        <v>23.881</v>
      </c>
      <c r="BA239">
        <v>45.686</v>
      </c>
      <c r="BB239">
        <v>20.193999999999999</v>
      </c>
      <c r="BC239">
        <v>28.369</v>
      </c>
      <c r="BD239">
        <v>25.215</v>
      </c>
      <c r="BE239">
        <v>17.759999999999998</v>
      </c>
      <c r="BF239">
        <v>9.6440000000000001</v>
      </c>
      <c r="BG239">
        <v>6.8100000000000005</v>
      </c>
      <c r="BH239" t="s">
        <v>16</v>
      </c>
    </row>
    <row r="240" spans="1:60">
      <c r="A240" t="s">
        <v>68</v>
      </c>
      <c r="B240" t="s">
        <v>186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1</v>
      </c>
      <c r="Z240">
        <v>0</v>
      </c>
      <c r="AA240">
        <v>0</v>
      </c>
      <c r="AB240">
        <v>37.298856025705234</v>
      </c>
      <c r="AC240">
        <v>45.101820200738132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</row>
    <row r="241" spans="1:60">
      <c r="A241" t="s">
        <v>68</v>
      </c>
      <c r="B241" t="s">
        <v>188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 t="s">
        <v>16</v>
      </c>
      <c r="AC241">
        <v>18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3</v>
      </c>
      <c r="AY241">
        <v>15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</row>
    <row r="242" spans="1:60">
      <c r="A242" t="s">
        <v>68</v>
      </c>
      <c r="B242" t="s">
        <v>189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1.4999999999999999E-2</v>
      </c>
      <c r="U242">
        <v>3.7999999999999999E-2</v>
      </c>
      <c r="V242">
        <v>0</v>
      </c>
      <c r="W242">
        <v>0.19400000000000001</v>
      </c>
      <c r="X242">
        <v>0.374</v>
      </c>
      <c r="Y242">
        <v>1.024</v>
      </c>
      <c r="Z242">
        <v>2.948</v>
      </c>
      <c r="AA242">
        <v>4.6819999999999995</v>
      </c>
      <c r="AB242">
        <v>9.76</v>
      </c>
      <c r="AC242" t="s">
        <v>16</v>
      </c>
      <c r="AD242">
        <v>9.0259999999999998</v>
      </c>
      <c r="AE242">
        <v>7.9340000000000002</v>
      </c>
      <c r="AF242">
        <v>4.7610000000000001</v>
      </c>
      <c r="AG242">
        <v>1.482</v>
      </c>
      <c r="AH242">
        <v>2.1520000000000001</v>
      </c>
      <c r="AI242">
        <v>2.1989999999999998</v>
      </c>
      <c r="AJ242">
        <v>4.4649999999999999</v>
      </c>
      <c r="AK242">
        <v>6.298</v>
      </c>
      <c r="AL242">
        <v>2.7850000000000001</v>
      </c>
      <c r="AM242">
        <v>2.0460000000000003</v>
      </c>
      <c r="AN242">
        <v>1.1480000000000001</v>
      </c>
      <c r="AO242">
        <v>0.871</v>
      </c>
      <c r="AP242">
        <v>1.4279999999999999</v>
      </c>
      <c r="AQ242">
        <v>2.1480000000000001</v>
      </c>
      <c r="AR242">
        <v>8.504999999999999</v>
      </c>
      <c r="AS242">
        <v>12.772</v>
      </c>
      <c r="AT242">
        <v>21.338000000000001</v>
      </c>
      <c r="AU242">
        <v>23.682000000000002</v>
      </c>
      <c r="AV242">
        <v>21.404999999999998</v>
      </c>
      <c r="AW242">
        <v>22.873999999999999</v>
      </c>
      <c r="AX242">
        <v>30.030999999999999</v>
      </c>
      <c r="AY242">
        <v>233</v>
      </c>
      <c r="AZ242">
        <v>22.381</v>
      </c>
      <c r="BA242">
        <v>45.286000000000001</v>
      </c>
      <c r="BB242">
        <v>20.193999999999999</v>
      </c>
      <c r="BC242">
        <v>28.369</v>
      </c>
      <c r="BD242">
        <v>25.215</v>
      </c>
      <c r="BE242">
        <v>17.759999999999998</v>
      </c>
      <c r="BF242">
        <v>9.6440000000000001</v>
      </c>
      <c r="BG242">
        <v>6.8100000000000005</v>
      </c>
      <c r="BH242" t="s">
        <v>16</v>
      </c>
    </row>
    <row r="243" spans="1:60">
      <c r="A243" t="s">
        <v>68</v>
      </c>
      <c r="B243" t="s">
        <v>190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0.1</v>
      </c>
      <c r="X243">
        <v>0.2</v>
      </c>
      <c r="Y243">
        <v>0.4</v>
      </c>
      <c r="Z243">
        <v>2</v>
      </c>
      <c r="AA243">
        <v>6.6999999999999993</v>
      </c>
      <c r="AB243">
        <v>9.8000000000000007</v>
      </c>
      <c r="AC243">
        <v>4.5</v>
      </c>
      <c r="AD243">
        <v>2.6</v>
      </c>
      <c r="AE243">
        <v>1.9000000000000001</v>
      </c>
      <c r="AF243">
        <v>6.6</v>
      </c>
      <c r="AG243">
        <v>0</v>
      </c>
      <c r="AH243">
        <v>0</v>
      </c>
      <c r="AI243">
        <v>0</v>
      </c>
      <c r="AJ243">
        <v>0</v>
      </c>
      <c r="AK243">
        <v>0.1</v>
      </c>
      <c r="AL243">
        <v>0.1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0.5</v>
      </c>
      <c r="AU243">
        <v>0.4</v>
      </c>
      <c r="AV243">
        <v>0</v>
      </c>
      <c r="AW243">
        <v>0</v>
      </c>
      <c r="AX243">
        <v>0</v>
      </c>
      <c r="AY243">
        <v>0.1</v>
      </c>
      <c r="AZ243">
        <v>1.5</v>
      </c>
      <c r="BA243">
        <v>0.4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</row>
    <row r="244" spans="1:60">
      <c r="A244" t="s">
        <v>68</v>
      </c>
      <c r="B244" t="s">
        <v>191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AA244" t="s">
        <v>16</v>
      </c>
      <c r="AB244" t="s">
        <v>16</v>
      </c>
      <c r="AC244" t="s">
        <v>16</v>
      </c>
      <c r="AD244" t="s">
        <v>16</v>
      </c>
      <c r="AE244">
        <v>19</v>
      </c>
      <c r="AF244" t="s">
        <v>16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</row>
    <row r="245" spans="1:60">
      <c r="A245" t="s">
        <v>69</v>
      </c>
      <c r="B245" t="s">
        <v>194</v>
      </c>
      <c r="AH245">
        <v>0</v>
      </c>
      <c r="AI245">
        <v>1.1000000000000001</v>
      </c>
      <c r="AJ245">
        <v>0.2</v>
      </c>
      <c r="AK245">
        <v>259.154</v>
      </c>
      <c r="AL245">
        <v>272.58799999999997</v>
      </c>
      <c r="AM245">
        <v>842.83399999999995</v>
      </c>
      <c r="AN245">
        <v>246.40699999999998</v>
      </c>
      <c r="AO245">
        <v>59.175999999999995</v>
      </c>
      <c r="AP245">
        <v>113.426</v>
      </c>
      <c r="AQ245">
        <v>180.66900000000001</v>
      </c>
      <c r="AR245">
        <v>299</v>
      </c>
      <c r="AS245">
        <v>350.15899999999999</v>
      </c>
      <c r="AT245">
        <v>320.613</v>
      </c>
      <c r="AU245">
        <v>260</v>
      </c>
      <c r="AV245">
        <v>218.83099999999999</v>
      </c>
      <c r="AW245">
        <v>228.79500000000002</v>
      </c>
      <c r="AX245">
        <v>41.870999999999995</v>
      </c>
      <c r="AY245">
        <v>35.365000000000002</v>
      </c>
      <c r="AZ245">
        <v>35.365000000000002</v>
      </c>
      <c r="BA245">
        <v>35.365000000000002</v>
      </c>
      <c r="BB245">
        <v>35.365000000000002</v>
      </c>
      <c r="BC245">
        <v>35.674999999999997</v>
      </c>
      <c r="BD245">
        <v>51.497</v>
      </c>
      <c r="BE245">
        <v>35.365000000000002</v>
      </c>
      <c r="BF245">
        <v>35.365000000000002</v>
      </c>
      <c r="BG245">
        <v>35.365000000000002</v>
      </c>
      <c r="BH245" t="s">
        <v>16</v>
      </c>
    </row>
    <row r="246" spans="1:60">
      <c r="A246" t="s">
        <v>69</v>
      </c>
      <c r="B246" t="s">
        <v>188</v>
      </c>
      <c r="AH246">
        <v>0</v>
      </c>
      <c r="AI246">
        <v>0</v>
      </c>
      <c r="AJ246">
        <v>0</v>
      </c>
      <c r="AQ246" t="s">
        <v>16</v>
      </c>
      <c r="AR246">
        <v>58</v>
      </c>
      <c r="AS246" t="s">
        <v>16</v>
      </c>
      <c r="AT246" t="s">
        <v>16</v>
      </c>
      <c r="AU246">
        <v>161</v>
      </c>
      <c r="AV246" t="s">
        <v>16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</row>
    <row r="247" spans="1:60">
      <c r="A247" t="s">
        <v>69</v>
      </c>
      <c r="B247" t="s">
        <v>189</v>
      </c>
      <c r="AH247">
        <v>0</v>
      </c>
      <c r="AI247">
        <v>0</v>
      </c>
      <c r="AJ247">
        <v>0</v>
      </c>
      <c r="AK247">
        <v>258.154</v>
      </c>
      <c r="AL247">
        <v>256.68799999999999</v>
      </c>
      <c r="AM247">
        <v>812.53399999999999</v>
      </c>
      <c r="AN247">
        <v>235.05599999999998</v>
      </c>
      <c r="AO247">
        <v>59.175999999999995</v>
      </c>
      <c r="AP247">
        <v>113.426</v>
      </c>
      <c r="AQ247">
        <v>180.66900000000001</v>
      </c>
      <c r="AR247">
        <v>241</v>
      </c>
      <c r="AS247">
        <v>350.15899999999999</v>
      </c>
      <c r="AT247">
        <v>320.613</v>
      </c>
      <c r="AU247">
        <v>99</v>
      </c>
      <c r="AV247">
        <v>218.83099999999999</v>
      </c>
      <c r="AW247">
        <v>228.79500000000002</v>
      </c>
      <c r="AX247">
        <v>41.870999999999995</v>
      </c>
      <c r="AY247">
        <v>35.365000000000002</v>
      </c>
      <c r="AZ247">
        <v>35.365000000000002</v>
      </c>
      <c r="BA247">
        <v>35.365000000000002</v>
      </c>
      <c r="BB247">
        <v>35.365000000000002</v>
      </c>
      <c r="BC247">
        <v>35.674999999999997</v>
      </c>
      <c r="BD247">
        <v>51.497</v>
      </c>
      <c r="BE247">
        <v>35.365000000000002</v>
      </c>
      <c r="BF247">
        <v>35.365000000000002</v>
      </c>
      <c r="BG247">
        <v>35.365000000000002</v>
      </c>
      <c r="BH247" t="s">
        <v>16</v>
      </c>
    </row>
    <row r="248" spans="1:60">
      <c r="A248" t="s">
        <v>69</v>
      </c>
      <c r="B248" t="s">
        <v>190</v>
      </c>
      <c r="AH248">
        <v>0</v>
      </c>
      <c r="AI248">
        <v>1.1000000000000001</v>
      </c>
      <c r="AJ248">
        <v>0.2</v>
      </c>
      <c r="AK248">
        <v>1</v>
      </c>
      <c r="AL248">
        <v>15.899999999999999</v>
      </c>
      <c r="AM248">
        <v>30.3</v>
      </c>
      <c r="AN248">
        <v>11.351000000000001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</row>
    <row r="249" spans="1:60">
      <c r="A249" t="s">
        <v>70</v>
      </c>
      <c r="B249" t="s">
        <v>194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116</v>
      </c>
      <c r="I249">
        <v>178.65</v>
      </c>
      <c r="J249">
        <v>57</v>
      </c>
      <c r="K249">
        <v>246</v>
      </c>
      <c r="L249">
        <v>50</v>
      </c>
      <c r="M249">
        <v>43.436</v>
      </c>
      <c r="N249">
        <v>34.722999999999999</v>
      </c>
      <c r="O249">
        <v>76.113</v>
      </c>
      <c r="P249">
        <v>112.694</v>
      </c>
      <c r="Q249">
        <v>221.261</v>
      </c>
      <c r="R249">
        <v>54.968999999999994</v>
      </c>
      <c r="S249">
        <v>34.113999999999997</v>
      </c>
      <c r="T249">
        <v>38.36</v>
      </c>
      <c r="U249">
        <v>28.600999999999999</v>
      </c>
      <c r="V249">
        <v>924.61599999999999</v>
      </c>
      <c r="W249">
        <v>9.2860000000000014</v>
      </c>
      <c r="X249">
        <v>18.320999999999998</v>
      </c>
      <c r="Y249">
        <v>2553.0540000000001</v>
      </c>
      <c r="Z249">
        <v>17.884999999999998</v>
      </c>
      <c r="AA249">
        <v>29.698999999999998</v>
      </c>
      <c r="AB249">
        <v>44.128999999999998</v>
      </c>
      <c r="AC249">
        <v>54.108999999999995</v>
      </c>
      <c r="AD249">
        <v>76.121000000000009</v>
      </c>
      <c r="AE249">
        <v>77.447000000000003</v>
      </c>
      <c r="AF249">
        <v>157.34800000000001</v>
      </c>
      <c r="AG249">
        <v>235.34100000000001</v>
      </c>
      <c r="AH249">
        <v>269.32099999999997</v>
      </c>
      <c r="AI249">
        <v>121.93600000000001</v>
      </c>
      <c r="AJ249">
        <v>158.63900000000001</v>
      </c>
      <c r="AK249">
        <v>162.84800000000001</v>
      </c>
      <c r="AL249">
        <v>117.946</v>
      </c>
      <c r="AM249">
        <v>134.78800000000001</v>
      </c>
      <c r="AN249">
        <v>34.28</v>
      </c>
      <c r="AO249">
        <v>91.454999999999998</v>
      </c>
      <c r="AP249">
        <v>107.98699999999999</v>
      </c>
      <c r="AQ249">
        <v>111.11199999999999</v>
      </c>
      <c r="AR249">
        <v>304.35599999999999</v>
      </c>
      <c r="AS249">
        <v>334.5</v>
      </c>
      <c r="AT249">
        <v>269.839</v>
      </c>
      <c r="AU249">
        <v>1640.8630000000001</v>
      </c>
      <c r="AV249">
        <v>150.63400000000001</v>
      </c>
      <c r="AW249">
        <v>4732.55</v>
      </c>
      <c r="AX249">
        <v>46.456000000000003</v>
      </c>
      <c r="AY249">
        <v>38.186999999999998</v>
      </c>
      <c r="AZ249">
        <v>77.367000000000004</v>
      </c>
      <c r="BA249">
        <v>81.935999999999993</v>
      </c>
      <c r="BB249">
        <v>203.50799999999998</v>
      </c>
      <c r="BC249">
        <v>310.375</v>
      </c>
      <c r="BD249">
        <v>468.60299999999995</v>
      </c>
      <c r="BE249">
        <v>347.82799999999997</v>
      </c>
      <c r="BF249">
        <v>568.03100000000006</v>
      </c>
      <c r="BG249">
        <v>595.05700000000002</v>
      </c>
      <c r="BH249" t="s">
        <v>16</v>
      </c>
    </row>
    <row r="250" spans="1:60">
      <c r="A250" t="s">
        <v>70</v>
      </c>
      <c r="B250" t="s">
        <v>186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8.65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</row>
    <row r="251" spans="1:60">
      <c r="A251" t="s">
        <v>70</v>
      </c>
      <c r="B251" t="s">
        <v>188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116</v>
      </c>
      <c r="I251">
        <v>170</v>
      </c>
      <c r="J251" t="s">
        <v>16</v>
      </c>
      <c r="K251">
        <v>184</v>
      </c>
      <c r="L251" t="s">
        <v>16</v>
      </c>
      <c r="M251">
        <v>22</v>
      </c>
      <c r="N251" t="s">
        <v>16</v>
      </c>
      <c r="O251" t="s">
        <v>16</v>
      </c>
      <c r="P251" t="s">
        <v>16</v>
      </c>
      <c r="Q251">
        <v>190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93</v>
      </c>
      <c r="AN251">
        <v>0</v>
      </c>
      <c r="AO251">
        <v>0</v>
      </c>
      <c r="AP251">
        <v>0</v>
      </c>
      <c r="AQ251" t="s">
        <v>16</v>
      </c>
      <c r="AR251">
        <v>199</v>
      </c>
      <c r="AS251">
        <v>163</v>
      </c>
      <c r="AT251" t="s">
        <v>16</v>
      </c>
      <c r="AU251">
        <v>1560</v>
      </c>
      <c r="AV251" t="s">
        <v>16</v>
      </c>
      <c r="AW251" t="s">
        <v>16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</row>
    <row r="252" spans="1:60">
      <c r="A252" t="s">
        <v>70</v>
      </c>
      <c r="B252" t="s">
        <v>189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57</v>
      </c>
      <c r="K252">
        <v>62</v>
      </c>
      <c r="L252">
        <v>50</v>
      </c>
      <c r="M252" t="s">
        <v>16</v>
      </c>
      <c r="N252">
        <v>11.391999999999999</v>
      </c>
      <c r="O252">
        <v>31.043999999999997</v>
      </c>
      <c r="P252">
        <v>48.454999999999998</v>
      </c>
      <c r="Q252" t="s">
        <v>16</v>
      </c>
      <c r="R252">
        <v>26.277999999999999</v>
      </c>
      <c r="S252">
        <v>18.613</v>
      </c>
      <c r="T252">
        <v>21.684999999999999</v>
      </c>
      <c r="U252">
        <v>18.821999999999999</v>
      </c>
      <c r="V252">
        <v>14.856999999999999</v>
      </c>
      <c r="W252">
        <v>6.4130000000000003</v>
      </c>
      <c r="X252">
        <v>13.623999999999999</v>
      </c>
      <c r="Y252">
        <v>18.995999999999999</v>
      </c>
      <c r="Z252">
        <v>15.433</v>
      </c>
      <c r="AA252">
        <v>23.962</v>
      </c>
      <c r="AB252">
        <v>38.442999999999998</v>
      </c>
      <c r="AC252">
        <v>46.281999999999996</v>
      </c>
      <c r="AD252">
        <v>60.972000000000008</v>
      </c>
      <c r="AE252">
        <v>59.423999999999999</v>
      </c>
      <c r="AF252">
        <v>119.672</v>
      </c>
      <c r="AG252">
        <v>197.39699999999999</v>
      </c>
      <c r="AH252">
        <v>213.88799999999998</v>
      </c>
      <c r="AI252">
        <v>62.006</v>
      </c>
      <c r="AJ252">
        <v>88.174999999999997</v>
      </c>
      <c r="AK252">
        <v>82.582999999999998</v>
      </c>
      <c r="AL252">
        <v>68.453999999999994</v>
      </c>
      <c r="AM252" t="s">
        <v>16</v>
      </c>
      <c r="AN252">
        <v>19.187999999999999</v>
      </c>
      <c r="AO252">
        <v>77.448999999999998</v>
      </c>
      <c r="AP252">
        <v>76.328999999999994</v>
      </c>
      <c r="AQ252">
        <v>79.890999999999991</v>
      </c>
      <c r="AR252" t="s">
        <v>16</v>
      </c>
      <c r="AS252">
        <v>107</v>
      </c>
      <c r="AT252">
        <v>122.86499999999999</v>
      </c>
      <c r="AU252" t="s">
        <v>16</v>
      </c>
      <c r="AV252">
        <v>109.97</v>
      </c>
      <c r="AW252">
        <v>4680.4319999999998</v>
      </c>
      <c r="AX252">
        <v>13.456</v>
      </c>
      <c r="AY252">
        <v>25.079000000000001</v>
      </c>
      <c r="AZ252">
        <v>15.294</v>
      </c>
      <c r="BA252">
        <v>25.452999999999999</v>
      </c>
      <c r="BB252">
        <v>63.01</v>
      </c>
      <c r="BC252">
        <v>143.084</v>
      </c>
      <c r="BD252">
        <v>396.95799999999997</v>
      </c>
      <c r="BE252">
        <v>222.05600000000001</v>
      </c>
      <c r="BF252">
        <v>404.43800000000005</v>
      </c>
      <c r="BG252">
        <v>413.71299999999997</v>
      </c>
      <c r="BH252" t="s">
        <v>16</v>
      </c>
    </row>
    <row r="253" spans="1:60">
      <c r="A253" t="s">
        <v>70</v>
      </c>
      <c r="B253" t="s">
        <v>190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21.436</v>
      </c>
      <c r="N253">
        <v>23.331</v>
      </c>
      <c r="O253">
        <v>45.068999999999996</v>
      </c>
      <c r="P253">
        <v>64.239000000000004</v>
      </c>
      <c r="Q253">
        <v>31.260999999999999</v>
      </c>
      <c r="R253">
        <v>28.690999999999999</v>
      </c>
      <c r="S253">
        <v>15.500999999999999</v>
      </c>
      <c r="T253">
        <v>16.675000000000001</v>
      </c>
      <c r="U253">
        <v>9.7790000000000017</v>
      </c>
      <c r="V253">
        <v>15.759</v>
      </c>
      <c r="W253">
        <v>2.8730000000000002</v>
      </c>
      <c r="X253">
        <v>4.6970000000000001</v>
      </c>
      <c r="Y253">
        <v>4.0579999999999998</v>
      </c>
      <c r="Z253">
        <v>2.452</v>
      </c>
      <c r="AA253">
        <v>5.7370000000000001</v>
      </c>
      <c r="AB253">
        <v>5.6859999999999999</v>
      </c>
      <c r="AC253">
        <v>7.827</v>
      </c>
      <c r="AD253">
        <v>15.149000000000001</v>
      </c>
      <c r="AE253">
        <v>18.023</v>
      </c>
      <c r="AF253">
        <v>37.676000000000002</v>
      </c>
      <c r="AG253">
        <v>37.944000000000003</v>
      </c>
      <c r="AH253">
        <v>55.432999999999993</v>
      </c>
      <c r="AI253">
        <v>59.930000000000007</v>
      </c>
      <c r="AJ253">
        <v>70.463999999999999</v>
      </c>
      <c r="AK253">
        <v>80.265000000000001</v>
      </c>
      <c r="AL253">
        <v>49.491999999999997</v>
      </c>
      <c r="AM253">
        <v>41.787999999999997</v>
      </c>
      <c r="AN253">
        <v>15.092000000000001</v>
      </c>
      <c r="AO253">
        <v>14.006</v>
      </c>
      <c r="AP253">
        <v>31.658000000000001</v>
      </c>
      <c r="AQ253">
        <v>31.221</v>
      </c>
      <c r="AR253">
        <v>105.35599999999999</v>
      </c>
      <c r="AS253">
        <v>64.5</v>
      </c>
      <c r="AT253">
        <v>146.97399999999999</v>
      </c>
      <c r="AU253">
        <v>80.863</v>
      </c>
      <c r="AV253">
        <v>40.664000000000001</v>
      </c>
      <c r="AW253">
        <v>52.117999999999995</v>
      </c>
      <c r="AX253">
        <v>33</v>
      </c>
      <c r="AY253">
        <v>13.108000000000001</v>
      </c>
      <c r="AZ253">
        <v>62.073</v>
      </c>
      <c r="BA253">
        <v>56.482999999999997</v>
      </c>
      <c r="BB253">
        <v>140.49799999999999</v>
      </c>
      <c r="BC253">
        <v>167.291</v>
      </c>
      <c r="BD253">
        <v>71.644999999999996</v>
      </c>
      <c r="BE253">
        <v>125.77199999999999</v>
      </c>
      <c r="BF253">
        <v>163.59300000000002</v>
      </c>
      <c r="BG253">
        <v>181.34399999999999</v>
      </c>
      <c r="BH253" t="s">
        <v>16</v>
      </c>
    </row>
    <row r="254" spans="1:60">
      <c r="A254" t="s">
        <v>70</v>
      </c>
      <c r="B254" t="s">
        <v>192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894</v>
      </c>
      <c r="W254">
        <v>0</v>
      </c>
      <c r="X254">
        <v>0</v>
      </c>
      <c r="Y254">
        <v>2530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</row>
    <row r="255" spans="1:60">
      <c r="A255" t="s">
        <v>71</v>
      </c>
      <c r="B255" t="s">
        <v>194</v>
      </c>
      <c r="C255">
        <v>368.60159999999996</v>
      </c>
      <c r="D255">
        <v>377.75479999999999</v>
      </c>
      <c r="E255">
        <v>386.90800000000002</v>
      </c>
      <c r="F255">
        <v>301.08119999999991</v>
      </c>
      <c r="G255">
        <v>307.64439999999991</v>
      </c>
      <c r="H255">
        <v>314.2075999999999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312420</v>
      </c>
      <c r="BD255">
        <v>212819</v>
      </c>
      <c r="BE255">
        <v>0</v>
      </c>
      <c r="BF255">
        <v>2222</v>
      </c>
      <c r="BG255">
        <v>0</v>
      </c>
      <c r="BH255">
        <v>0</v>
      </c>
    </row>
    <row r="256" spans="1:60">
      <c r="A256" t="s">
        <v>71</v>
      </c>
      <c r="B256" t="s">
        <v>186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2222</v>
      </c>
      <c r="BG256">
        <v>0</v>
      </c>
      <c r="BH256">
        <v>0</v>
      </c>
    </row>
    <row r="257" spans="1:60">
      <c r="A257" t="s">
        <v>71</v>
      </c>
      <c r="B257" t="s">
        <v>189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212819</v>
      </c>
      <c r="BE257">
        <v>0</v>
      </c>
      <c r="BF257">
        <v>0</v>
      </c>
      <c r="BG257">
        <v>0</v>
      </c>
      <c r="BH257">
        <v>0</v>
      </c>
    </row>
    <row r="258" spans="1:60">
      <c r="A258" t="s">
        <v>71</v>
      </c>
      <c r="B258" t="s">
        <v>193</v>
      </c>
      <c r="C258">
        <v>368.60159999999996</v>
      </c>
      <c r="D258">
        <v>377.75479999999999</v>
      </c>
      <c r="E258">
        <v>386.90800000000002</v>
      </c>
      <c r="F258">
        <v>301.08119999999991</v>
      </c>
      <c r="G258">
        <v>307.64439999999991</v>
      </c>
      <c r="H258">
        <v>314.2075999999999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312420</v>
      </c>
      <c r="BD258">
        <v>0</v>
      </c>
      <c r="BE258">
        <v>0</v>
      </c>
      <c r="BF258">
        <v>0</v>
      </c>
      <c r="BG258">
        <v>0</v>
      </c>
      <c r="BH258">
        <v>0</v>
      </c>
    </row>
    <row r="259" spans="1:60">
      <c r="A259" t="s">
        <v>72</v>
      </c>
      <c r="B259" t="s">
        <v>194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0.41499999999999998</v>
      </c>
      <c r="Y259">
        <v>0.41499999999999998</v>
      </c>
      <c r="Z259">
        <v>1.45</v>
      </c>
      <c r="AA259">
        <v>2.5449999999999999</v>
      </c>
      <c r="AB259">
        <v>5.1229999999999993</v>
      </c>
      <c r="AC259">
        <v>6.3719999999999999</v>
      </c>
      <c r="AD259">
        <v>9.7270000000000003</v>
      </c>
      <c r="AE259">
        <v>12.023999999999999</v>
      </c>
      <c r="AF259">
        <v>16.643000000000001</v>
      </c>
      <c r="AG259">
        <v>24.741</v>
      </c>
      <c r="AH259">
        <v>30.682000000000002</v>
      </c>
      <c r="AI259">
        <v>27.433</v>
      </c>
      <c r="AJ259">
        <v>27.015999999999998</v>
      </c>
      <c r="AK259">
        <v>28.203999999999997</v>
      </c>
      <c r="AL259">
        <v>28.930999999999997</v>
      </c>
      <c r="AM259">
        <v>30.042000000000002</v>
      </c>
      <c r="AN259">
        <v>17.071999999999999</v>
      </c>
      <c r="AO259">
        <v>10.488</v>
      </c>
      <c r="AP259">
        <v>13.493</v>
      </c>
      <c r="AQ259">
        <v>15.941000000000001</v>
      </c>
      <c r="AR259">
        <v>13.733000000000001</v>
      </c>
      <c r="AS259">
        <v>12.735999999999999</v>
      </c>
      <c r="AT259">
        <v>12.273</v>
      </c>
      <c r="AU259">
        <v>296.69299999999998</v>
      </c>
      <c r="AV259">
        <v>285.58799999999997</v>
      </c>
      <c r="AW259">
        <v>22.202999999999999</v>
      </c>
      <c r="AX259">
        <v>26.827999999999999</v>
      </c>
      <c r="AY259">
        <v>32.371000000000002</v>
      </c>
      <c r="AZ259">
        <v>39.733000000000004</v>
      </c>
      <c r="BA259">
        <v>41.650999999999996</v>
      </c>
      <c r="BB259">
        <v>45.221000000000004</v>
      </c>
      <c r="BC259">
        <v>81.647999999999996</v>
      </c>
      <c r="BD259">
        <v>352.43600000000004</v>
      </c>
      <c r="BE259">
        <v>379.61599999999999</v>
      </c>
      <c r="BF259">
        <v>401.11900000000003</v>
      </c>
      <c r="BG259">
        <v>193.792</v>
      </c>
      <c r="BH259" t="s">
        <v>16</v>
      </c>
    </row>
    <row r="260" spans="1:60">
      <c r="A260" t="s">
        <v>72</v>
      </c>
      <c r="B260" t="s">
        <v>188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AV260" t="s">
        <v>16</v>
      </c>
      <c r="AW260">
        <v>16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 t="s">
        <v>16</v>
      </c>
      <c r="BF260">
        <v>10</v>
      </c>
      <c r="BG260">
        <v>5</v>
      </c>
      <c r="BH260">
        <v>0</v>
      </c>
    </row>
    <row r="261" spans="1:60">
      <c r="A261" t="s">
        <v>72</v>
      </c>
      <c r="B261" t="s">
        <v>189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0.626</v>
      </c>
      <c r="AA261">
        <v>1.7210000000000001</v>
      </c>
      <c r="AB261">
        <v>4.2989999999999995</v>
      </c>
      <c r="AC261">
        <v>5.5329999999999995</v>
      </c>
      <c r="AD261">
        <v>8.6300000000000008</v>
      </c>
      <c r="AE261">
        <v>10.798999999999999</v>
      </c>
      <c r="AF261">
        <v>14.777000000000001</v>
      </c>
      <c r="AG261">
        <v>22.024999999999999</v>
      </c>
      <c r="AH261">
        <v>28.086000000000002</v>
      </c>
      <c r="AI261">
        <v>25.064999999999998</v>
      </c>
      <c r="AJ261">
        <v>24.738999999999997</v>
      </c>
      <c r="AK261">
        <v>25.733999999999998</v>
      </c>
      <c r="AL261">
        <v>26.776999999999997</v>
      </c>
      <c r="AM261">
        <v>28.009</v>
      </c>
      <c r="AN261">
        <v>15.811</v>
      </c>
      <c r="AO261">
        <v>9.1989999999999998</v>
      </c>
      <c r="AP261">
        <v>11.358000000000001</v>
      </c>
      <c r="AQ261">
        <v>8.947000000000001</v>
      </c>
      <c r="AR261">
        <v>10.250999999999999</v>
      </c>
      <c r="AS261">
        <v>9.85</v>
      </c>
      <c r="AT261">
        <v>9.3119999999999994</v>
      </c>
      <c r="AU261">
        <v>10.936</v>
      </c>
      <c r="AV261">
        <v>9.588000000000001</v>
      </c>
      <c r="AW261" t="s">
        <v>16</v>
      </c>
      <c r="AX261">
        <v>16.395</v>
      </c>
      <c r="AY261">
        <v>24.942</v>
      </c>
      <c r="AZ261">
        <v>30.103000000000002</v>
      </c>
      <c r="BA261">
        <v>32.460999999999999</v>
      </c>
      <c r="BB261">
        <v>34.058</v>
      </c>
      <c r="BC261">
        <v>44.314999999999998</v>
      </c>
      <c r="BD261">
        <v>46.439</v>
      </c>
      <c r="BE261">
        <v>48.783999999999999</v>
      </c>
      <c r="BF261">
        <v>43</v>
      </c>
      <c r="BG261">
        <v>42</v>
      </c>
      <c r="BH261" t="s">
        <v>16</v>
      </c>
    </row>
    <row r="262" spans="1:60">
      <c r="A262" t="s">
        <v>72</v>
      </c>
      <c r="B262" t="s">
        <v>190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0.41499999999999998</v>
      </c>
      <c r="Y262">
        <v>0.41499999999999998</v>
      </c>
      <c r="Z262">
        <v>0.82399999999999995</v>
      </c>
      <c r="AA262">
        <v>0.82399999999999995</v>
      </c>
      <c r="AB262">
        <v>0.82399999999999995</v>
      </c>
      <c r="AC262">
        <v>0.83899999999999997</v>
      </c>
      <c r="AD262">
        <v>1.097</v>
      </c>
      <c r="AE262">
        <v>1.2250000000000001</v>
      </c>
      <c r="AF262">
        <v>1.8660000000000001</v>
      </c>
      <c r="AG262">
        <v>2.7160000000000002</v>
      </c>
      <c r="AH262">
        <v>2.5959999999999996</v>
      </c>
      <c r="AI262">
        <v>2.3680000000000003</v>
      </c>
      <c r="AJ262">
        <v>2.2770000000000001</v>
      </c>
      <c r="AK262">
        <v>2.4699999999999998</v>
      </c>
      <c r="AL262">
        <v>2.1539999999999999</v>
      </c>
      <c r="AM262">
        <v>2.0329999999999999</v>
      </c>
      <c r="AN262">
        <v>1.2609999999999999</v>
      </c>
      <c r="AO262">
        <v>1.2889999999999999</v>
      </c>
      <c r="AP262">
        <v>2.1350000000000002</v>
      </c>
      <c r="AQ262">
        <v>6.9939999999999998</v>
      </c>
      <c r="AR262">
        <v>3.4820000000000002</v>
      </c>
      <c r="AS262">
        <v>2.8859999999999997</v>
      </c>
      <c r="AT262">
        <v>2.9609999999999999</v>
      </c>
      <c r="AU262">
        <v>9.7570000000000014</v>
      </c>
      <c r="AV262" t="s">
        <v>16</v>
      </c>
      <c r="AW262">
        <v>6.2029999999999994</v>
      </c>
      <c r="AX262">
        <v>10.433</v>
      </c>
      <c r="AY262">
        <v>7.4290000000000003</v>
      </c>
      <c r="AZ262">
        <v>9.629999999999999</v>
      </c>
      <c r="BA262">
        <v>9.19</v>
      </c>
      <c r="BB262">
        <v>11.163</v>
      </c>
      <c r="BC262">
        <v>37.332999999999998</v>
      </c>
      <c r="BD262">
        <v>44.997</v>
      </c>
      <c r="BE262">
        <v>54.171999999999997</v>
      </c>
      <c r="BF262">
        <v>51.119</v>
      </c>
      <c r="BG262">
        <v>19.792000000000002</v>
      </c>
      <c r="BH262" t="s">
        <v>16</v>
      </c>
    </row>
    <row r="263" spans="1:60">
      <c r="A263" t="s">
        <v>72</v>
      </c>
      <c r="B263" t="s">
        <v>191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176</v>
      </c>
      <c r="AV263">
        <v>176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</row>
    <row r="264" spans="1:60">
      <c r="A264" t="s">
        <v>72</v>
      </c>
      <c r="B264" t="s">
        <v>193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100</v>
      </c>
      <c r="AV264">
        <v>100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261</v>
      </c>
      <c r="BE264">
        <v>276.66000000000003</v>
      </c>
      <c r="BF264">
        <v>297</v>
      </c>
      <c r="BG264">
        <v>127</v>
      </c>
      <c r="BH264">
        <v>0</v>
      </c>
    </row>
    <row r="265" spans="1:60">
      <c r="A265" t="s">
        <v>73</v>
      </c>
      <c r="B265" t="s">
        <v>194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0.25</v>
      </c>
      <c r="AA265">
        <v>18.07</v>
      </c>
      <c r="AB265">
        <v>76.56</v>
      </c>
      <c r="AC265">
        <v>233.19</v>
      </c>
      <c r="AD265">
        <v>329.78</v>
      </c>
      <c r="AE265">
        <v>324.18</v>
      </c>
      <c r="AF265">
        <v>915.08</v>
      </c>
      <c r="AG265">
        <v>506.47</v>
      </c>
      <c r="AH265">
        <v>533.54</v>
      </c>
      <c r="AI265">
        <v>519.77</v>
      </c>
      <c r="AJ265">
        <v>907.98</v>
      </c>
      <c r="AK265">
        <v>447.82</v>
      </c>
      <c r="AL265">
        <v>477.85</v>
      </c>
      <c r="AM265">
        <v>488.26</v>
      </c>
      <c r="AN265">
        <v>474.94</v>
      </c>
      <c r="AO265">
        <v>461.32</v>
      </c>
      <c r="AP265">
        <v>492.23</v>
      </c>
      <c r="AQ265">
        <v>541.08999999999992</v>
      </c>
      <c r="AR265">
        <v>580.26</v>
      </c>
      <c r="AS265">
        <v>522.07999999999993</v>
      </c>
      <c r="AT265">
        <v>535</v>
      </c>
      <c r="AU265">
        <v>548.76</v>
      </c>
      <c r="AV265">
        <v>544.9</v>
      </c>
      <c r="AW265">
        <v>538</v>
      </c>
      <c r="AX265">
        <v>0.03</v>
      </c>
      <c r="AY265">
        <v>0</v>
      </c>
      <c r="AZ265">
        <v>0</v>
      </c>
      <c r="BA265">
        <v>0</v>
      </c>
      <c r="BB265">
        <v>0</v>
      </c>
      <c r="BC265">
        <v>4.0000000000000001E-3</v>
      </c>
      <c r="BD265">
        <v>0.38900000000000001</v>
      </c>
      <c r="BE265">
        <v>0</v>
      </c>
      <c r="BF265">
        <v>0</v>
      </c>
      <c r="BG265">
        <v>0</v>
      </c>
      <c r="BH265">
        <v>0</v>
      </c>
    </row>
    <row r="266" spans="1:60">
      <c r="A266" t="s">
        <v>73</v>
      </c>
      <c r="B266" t="s">
        <v>187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69</v>
      </c>
      <c r="AI266">
        <v>67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</row>
    <row r="267" spans="1:60">
      <c r="A267" t="s">
        <v>73</v>
      </c>
      <c r="B267" t="s">
        <v>188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I267" t="s">
        <v>16</v>
      </c>
      <c r="AJ267">
        <v>440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</row>
    <row r="268" spans="1:60">
      <c r="A268" t="s">
        <v>73</v>
      </c>
      <c r="B268" t="s">
        <v>189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0.25</v>
      </c>
      <c r="AA268">
        <v>3.07</v>
      </c>
      <c r="AB268">
        <v>13.559999999999999</v>
      </c>
      <c r="AC268">
        <v>31.990000000000002</v>
      </c>
      <c r="AD268">
        <v>129.47999999999999</v>
      </c>
      <c r="AE268">
        <v>96.98</v>
      </c>
      <c r="AF268">
        <v>185.48000000000002</v>
      </c>
      <c r="AG268">
        <v>180.67000000000002</v>
      </c>
      <c r="AH268">
        <v>125.14</v>
      </c>
      <c r="AI268">
        <v>87.27</v>
      </c>
      <c r="AJ268">
        <v>94.68</v>
      </c>
      <c r="AK268">
        <v>55.519999999999996</v>
      </c>
      <c r="AL268">
        <v>68.75</v>
      </c>
      <c r="AM268">
        <v>81.56</v>
      </c>
      <c r="AN268">
        <v>63.24</v>
      </c>
      <c r="AO268">
        <v>64.319999999999993</v>
      </c>
      <c r="AP268">
        <v>49.13</v>
      </c>
      <c r="AQ268">
        <v>41.69</v>
      </c>
      <c r="AR268">
        <v>68.259999999999991</v>
      </c>
      <c r="AS268">
        <v>0.68</v>
      </c>
      <c r="AT268">
        <v>0</v>
      </c>
      <c r="AU268">
        <v>3.86</v>
      </c>
      <c r="AV268">
        <v>0</v>
      </c>
      <c r="AW268">
        <v>538</v>
      </c>
      <c r="AX268">
        <v>0.03</v>
      </c>
      <c r="AY268">
        <v>0</v>
      </c>
      <c r="AZ268">
        <v>0</v>
      </c>
      <c r="BA268">
        <v>0</v>
      </c>
      <c r="BB268">
        <v>0</v>
      </c>
      <c r="BC268">
        <v>4.0000000000000001E-3</v>
      </c>
      <c r="BD268">
        <v>0.38900000000000001</v>
      </c>
      <c r="BE268">
        <v>0</v>
      </c>
      <c r="BF268">
        <v>0</v>
      </c>
      <c r="BG268">
        <v>0</v>
      </c>
      <c r="BH268">
        <v>0</v>
      </c>
    </row>
    <row r="269" spans="1:60">
      <c r="A269" t="s">
        <v>73</v>
      </c>
      <c r="B269" t="s">
        <v>190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15</v>
      </c>
      <c r="AB269">
        <v>63</v>
      </c>
      <c r="AC269">
        <v>136.19999999999999</v>
      </c>
      <c r="AD269">
        <v>200.3</v>
      </c>
      <c r="AE269">
        <v>227.2</v>
      </c>
      <c r="AF269">
        <v>229.60000000000002</v>
      </c>
      <c r="AG269">
        <v>325.8</v>
      </c>
      <c r="AH269">
        <v>339.4</v>
      </c>
      <c r="AI269">
        <v>365.5</v>
      </c>
      <c r="AJ269">
        <v>373.3</v>
      </c>
      <c r="AK269">
        <v>392.3</v>
      </c>
      <c r="AL269">
        <v>409.1</v>
      </c>
      <c r="AM269">
        <v>406.7</v>
      </c>
      <c r="AN269">
        <v>411.7</v>
      </c>
      <c r="AO269">
        <v>397</v>
      </c>
      <c r="AP269">
        <v>443.1</v>
      </c>
      <c r="AQ269">
        <v>499.4</v>
      </c>
      <c r="AR269">
        <v>512</v>
      </c>
      <c r="AS269">
        <v>521.4</v>
      </c>
      <c r="AT269">
        <v>535</v>
      </c>
      <c r="AU269">
        <v>544.9</v>
      </c>
      <c r="AV269">
        <v>544.9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</row>
    <row r="270" spans="1:60">
      <c r="A270" t="s">
        <v>73</v>
      </c>
      <c r="B270" t="s">
        <v>191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65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</row>
    <row r="271" spans="1:60">
      <c r="A271" t="s">
        <v>73</v>
      </c>
      <c r="B271" t="s">
        <v>193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500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</row>
    <row r="272" spans="1:60">
      <c r="A272" t="s">
        <v>74</v>
      </c>
      <c r="B272" t="s">
        <v>194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29</v>
      </c>
      <c r="I272">
        <v>0</v>
      </c>
      <c r="J272">
        <v>7</v>
      </c>
      <c r="K272">
        <v>9</v>
      </c>
      <c r="L272">
        <v>9</v>
      </c>
      <c r="M272">
        <v>21.640999999999998</v>
      </c>
      <c r="N272">
        <v>41.884999999999998</v>
      </c>
      <c r="O272">
        <v>62.850999999999999</v>
      </c>
      <c r="P272">
        <v>95.894000000000005</v>
      </c>
      <c r="Q272">
        <v>129.62200000000001</v>
      </c>
      <c r="R272">
        <v>157.779</v>
      </c>
      <c r="S272">
        <v>172.309</v>
      </c>
      <c r="T272">
        <v>200.73200000000003</v>
      </c>
      <c r="U272">
        <v>242.94400000000002</v>
      </c>
      <c r="V272">
        <v>249.01900000000001</v>
      </c>
      <c r="W272">
        <v>134.273</v>
      </c>
      <c r="X272">
        <v>160.13500000000002</v>
      </c>
      <c r="Y272">
        <v>191.14600000000002</v>
      </c>
      <c r="Z272">
        <v>207.31700000000001</v>
      </c>
      <c r="AA272">
        <v>201.52199999999999</v>
      </c>
      <c r="AB272">
        <v>261.202</v>
      </c>
      <c r="AC272">
        <v>225.893</v>
      </c>
      <c r="AD272">
        <v>211.67099999999999</v>
      </c>
      <c r="AE272">
        <v>304.22300000000001</v>
      </c>
      <c r="AF272">
        <v>654.90899999999999</v>
      </c>
      <c r="AG272">
        <v>319.27300000000002</v>
      </c>
      <c r="AH272">
        <v>344.63099999999997</v>
      </c>
      <c r="AI272">
        <v>486.89300000000003</v>
      </c>
      <c r="AJ272">
        <v>413.12400000000002</v>
      </c>
      <c r="AK272">
        <v>565.322</v>
      </c>
      <c r="AL272">
        <v>628.11599999999999</v>
      </c>
      <c r="AM272">
        <v>534.95299999999997</v>
      </c>
      <c r="AN272">
        <v>605.774</v>
      </c>
      <c r="AO272">
        <v>846.55799999999999</v>
      </c>
      <c r="AP272">
        <v>649.35</v>
      </c>
      <c r="AQ272">
        <v>491.98899999999998</v>
      </c>
      <c r="AR272">
        <v>428.80599999999998</v>
      </c>
      <c r="AS272">
        <v>425.262</v>
      </c>
      <c r="AT272">
        <v>429.55499999999995</v>
      </c>
      <c r="AU272">
        <v>406.74399999999997</v>
      </c>
      <c r="AV272">
        <v>404.73099999999999</v>
      </c>
      <c r="AW272">
        <v>417.43799999999999</v>
      </c>
      <c r="AX272">
        <v>430.81399999999996</v>
      </c>
      <c r="AY272">
        <v>436.24299999999999</v>
      </c>
      <c r="AZ272">
        <v>214.827</v>
      </c>
      <c r="BA272">
        <v>301.45699999999999</v>
      </c>
      <c r="BB272">
        <v>239.238</v>
      </c>
      <c r="BC272">
        <v>2165.6350000000002</v>
      </c>
      <c r="BD272">
        <v>167.505</v>
      </c>
      <c r="BE272">
        <v>166.66300000000001</v>
      </c>
      <c r="BF272">
        <v>163.911</v>
      </c>
      <c r="BG272">
        <v>155.15499999999997</v>
      </c>
      <c r="BH272" t="s">
        <v>16</v>
      </c>
    </row>
    <row r="273" spans="1:60">
      <c r="A273" t="s">
        <v>74</v>
      </c>
      <c r="B273" t="s">
        <v>188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AB273" t="s">
        <v>16</v>
      </c>
      <c r="AC273">
        <v>200</v>
      </c>
      <c r="AF273">
        <v>124</v>
      </c>
      <c r="AI273">
        <v>203</v>
      </c>
      <c r="AL273">
        <v>156</v>
      </c>
      <c r="AM273" t="s">
        <v>16</v>
      </c>
      <c r="AN273">
        <v>156</v>
      </c>
      <c r="AQ273" t="s">
        <v>16</v>
      </c>
      <c r="AR273">
        <v>151</v>
      </c>
      <c r="AW273" t="s">
        <v>16</v>
      </c>
      <c r="AX273" t="s">
        <v>16</v>
      </c>
      <c r="AY273">
        <v>298</v>
      </c>
      <c r="BA273" t="s">
        <v>16</v>
      </c>
      <c r="BB273" t="s">
        <v>16</v>
      </c>
      <c r="BC273">
        <v>1005</v>
      </c>
      <c r="BD273">
        <v>0</v>
      </c>
      <c r="BE273">
        <v>0</v>
      </c>
      <c r="BF273">
        <v>0</v>
      </c>
      <c r="BG273">
        <v>0</v>
      </c>
      <c r="BH273">
        <v>0</v>
      </c>
    </row>
    <row r="274" spans="1:60">
      <c r="A274" t="s">
        <v>74</v>
      </c>
      <c r="B274" t="s">
        <v>189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29</v>
      </c>
      <c r="I274">
        <v>0</v>
      </c>
      <c r="J274">
        <v>7</v>
      </c>
      <c r="K274">
        <v>9</v>
      </c>
      <c r="L274">
        <v>9</v>
      </c>
      <c r="M274">
        <v>11.173</v>
      </c>
      <c r="N274">
        <v>27.568999999999999</v>
      </c>
      <c r="O274">
        <v>45.027000000000001</v>
      </c>
      <c r="P274">
        <v>71.444000000000003</v>
      </c>
      <c r="Q274">
        <v>101.649</v>
      </c>
      <c r="R274">
        <v>128.71699999999998</v>
      </c>
      <c r="S274">
        <v>146.69200000000001</v>
      </c>
      <c r="T274">
        <v>170.47500000000002</v>
      </c>
      <c r="U274">
        <v>198.179</v>
      </c>
      <c r="V274">
        <v>193.60499999999999</v>
      </c>
      <c r="W274">
        <v>113.50699999999999</v>
      </c>
      <c r="X274">
        <v>116.50900000000001</v>
      </c>
      <c r="Y274">
        <v>125.34</v>
      </c>
      <c r="Z274">
        <v>129.22800000000001</v>
      </c>
      <c r="AA274">
        <v>119.84800000000001</v>
      </c>
      <c r="AB274">
        <v>118.069</v>
      </c>
      <c r="AC274" t="s">
        <v>16</v>
      </c>
      <c r="AD274">
        <v>163.67099999999999</v>
      </c>
      <c r="AE274">
        <v>259.22300000000001</v>
      </c>
      <c r="AF274">
        <v>469</v>
      </c>
      <c r="AG274">
        <v>288.21000000000004</v>
      </c>
      <c r="AH274">
        <v>300.04399999999998</v>
      </c>
      <c r="AI274">
        <v>233</v>
      </c>
      <c r="AJ274">
        <v>351.84300000000002</v>
      </c>
      <c r="AK274">
        <v>495.95499999999998</v>
      </c>
      <c r="AL274">
        <v>402</v>
      </c>
      <c r="AM274">
        <v>457.79599999999999</v>
      </c>
      <c r="AN274">
        <v>376</v>
      </c>
      <c r="AO274">
        <v>697.77599999999995</v>
      </c>
      <c r="AP274">
        <v>621.10699999999997</v>
      </c>
      <c r="AQ274">
        <v>367.18299999999999</v>
      </c>
      <c r="AR274">
        <v>245</v>
      </c>
      <c r="AS274">
        <v>392.45600000000002</v>
      </c>
      <c r="AT274">
        <v>396.74899999999997</v>
      </c>
      <c r="AU274">
        <v>373.03799999999995</v>
      </c>
      <c r="AV274">
        <v>370.36500000000001</v>
      </c>
      <c r="AW274">
        <v>381.99799999999999</v>
      </c>
      <c r="AX274">
        <v>391.2</v>
      </c>
      <c r="AY274">
        <v>99</v>
      </c>
      <c r="AZ274">
        <v>193.529</v>
      </c>
      <c r="BA274">
        <v>280.642</v>
      </c>
      <c r="BB274">
        <v>218.619</v>
      </c>
      <c r="BC274">
        <v>1146</v>
      </c>
      <c r="BD274">
        <v>152.87</v>
      </c>
      <c r="BE274">
        <v>152.02800000000002</v>
      </c>
      <c r="BF274">
        <v>149.27600000000001</v>
      </c>
      <c r="BG274">
        <v>140.51999999999998</v>
      </c>
      <c r="BH274" t="s">
        <v>16</v>
      </c>
    </row>
    <row r="275" spans="1:60">
      <c r="A275" t="s">
        <v>74</v>
      </c>
      <c r="B275" t="s">
        <v>190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10.468</v>
      </c>
      <c r="N275">
        <v>14.316000000000001</v>
      </c>
      <c r="O275">
        <v>17.823999999999998</v>
      </c>
      <c r="P275">
        <v>24.450000000000003</v>
      </c>
      <c r="Q275">
        <v>27.973000000000003</v>
      </c>
      <c r="R275">
        <v>29.061999999999998</v>
      </c>
      <c r="S275">
        <v>25.617000000000001</v>
      </c>
      <c r="T275">
        <v>30.256999999999998</v>
      </c>
      <c r="U275">
        <v>44.765000000000001</v>
      </c>
      <c r="V275">
        <v>55.414000000000001</v>
      </c>
      <c r="W275">
        <v>20.765999999999998</v>
      </c>
      <c r="X275">
        <v>43.626000000000005</v>
      </c>
      <c r="Y275">
        <v>65.805999999999997</v>
      </c>
      <c r="Z275">
        <v>78.088999999999999</v>
      </c>
      <c r="AA275">
        <v>81.673999999999992</v>
      </c>
      <c r="AB275">
        <v>143.13300000000001</v>
      </c>
      <c r="AC275">
        <v>25.893000000000001</v>
      </c>
      <c r="AD275">
        <v>23</v>
      </c>
      <c r="AE275">
        <v>2</v>
      </c>
      <c r="AF275">
        <v>61.908999999999999</v>
      </c>
      <c r="AG275">
        <v>31.063000000000002</v>
      </c>
      <c r="AH275">
        <v>44.586999999999996</v>
      </c>
      <c r="AI275">
        <v>50.893000000000001</v>
      </c>
      <c r="AJ275">
        <v>61.280999999999999</v>
      </c>
      <c r="AK275">
        <v>69.367000000000004</v>
      </c>
      <c r="AL275">
        <v>70.116</v>
      </c>
      <c r="AM275">
        <v>77.156999999999996</v>
      </c>
      <c r="AN275">
        <v>73.774000000000001</v>
      </c>
      <c r="AO275">
        <v>18.782</v>
      </c>
      <c r="AP275">
        <v>28.242999999999999</v>
      </c>
      <c r="AQ275">
        <v>32.805999999999997</v>
      </c>
      <c r="AR275">
        <v>32.805999999999997</v>
      </c>
      <c r="AS275">
        <v>32.805999999999997</v>
      </c>
      <c r="AT275">
        <v>32.805999999999997</v>
      </c>
      <c r="AU275">
        <v>33.706000000000003</v>
      </c>
      <c r="AV275">
        <v>34.366</v>
      </c>
      <c r="AW275">
        <v>35.44</v>
      </c>
      <c r="AX275">
        <v>39.613999999999997</v>
      </c>
      <c r="AY275">
        <v>39.243000000000002</v>
      </c>
      <c r="AZ275">
        <v>21.297999999999998</v>
      </c>
      <c r="BA275">
        <v>20.815000000000001</v>
      </c>
      <c r="BB275">
        <v>20.619</v>
      </c>
      <c r="BC275">
        <v>14.635</v>
      </c>
      <c r="BD275">
        <v>14.635</v>
      </c>
      <c r="BE275">
        <v>14.635</v>
      </c>
      <c r="BF275">
        <v>14.635</v>
      </c>
      <c r="BG275">
        <v>14.635</v>
      </c>
      <c r="BH275" t="s">
        <v>16</v>
      </c>
    </row>
    <row r="276" spans="1:60">
      <c r="A276" t="s">
        <v>74</v>
      </c>
      <c r="B276" t="s">
        <v>191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AD276">
        <v>25</v>
      </c>
      <c r="AE276">
        <v>43</v>
      </c>
      <c r="AF276" t="s">
        <v>16</v>
      </c>
      <c r="AG276" t="s">
        <v>16</v>
      </c>
      <c r="AH276" t="s">
        <v>16</v>
      </c>
      <c r="AI276" t="s">
        <v>16</v>
      </c>
      <c r="AJ276" t="s">
        <v>16</v>
      </c>
      <c r="AK276" t="s">
        <v>16</v>
      </c>
      <c r="AL276" t="s">
        <v>16</v>
      </c>
      <c r="AM276" t="s">
        <v>16</v>
      </c>
      <c r="AN276" t="s">
        <v>16</v>
      </c>
      <c r="AO276">
        <v>130</v>
      </c>
      <c r="AP276">
        <v>0</v>
      </c>
      <c r="AQ276">
        <v>92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</row>
    <row r="277" spans="1:60">
      <c r="A277" t="s">
        <v>75</v>
      </c>
      <c r="B277" t="s">
        <v>194</v>
      </c>
      <c r="Q277">
        <v>0</v>
      </c>
      <c r="R277">
        <v>0</v>
      </c>
      <c r="S277">
        <v>0.107</v>
      </c>
      <c r="T277">
        <v>0.217</v>
      </c>
      <c r="U277">
        <v>0.622</v>
      </c>
      <c r="V277">
        <v>2.3210000000000002</v>
      </c>
      <c r="W277">
        <v>5.4050000000000002</v>
      </c>
      <c r="X277">
        <v>15.544999999999998</v>
      </c>
      <c r="Y277">
        <v>28.115999999999996</v>
      </c>
      <c r="Z277">
        <v>32.692999999999998</v>
      </c>
      <c r="AA277">
        <v>26.784999999999997</v>
      </c>
      <c r="AB277">
        <v>37.531999999999996</v>
      </c>
      <c r="AC277">
        <v>48.344999999999999</v>
      </c>
      <c r="AD277">
        <v>50.997999999999998</v>
      </c>
      <c r="AE277">
        <v>49.995000000000005</v>
      </c>
      <c r="AF277">
        <v>117.392</v>
      </c>
      <c r="AG277">
        <v>163.173</v>
      </c>
      <c r="AH277">
        <v>180.67600000000002</v>
      </c>
      <c r="AI277">
        <v>224.90299999999999</v>
      </c>
      <c r="AJ277">
        <v>273.30500000000001</v>
      </c>
      <c r="AK277">
        <v>341.21699999999998</v>
      </c>
      <c r="AL277">
        <v>354.88400000000001</v>
      </c>
      <c r="AM277">
        <v>398.23099999999999</v>
      </c>
      <c r="AN277">
        <v>226.642</v>
      </c>
      <c r="AO277">
        <v>254.08600000000001</v>
      </c>
      <c r="AP277">
        <v>283.041</v>
      </c>
      <c r="AQ277">
        <v>307.17399999999998</v>
      </c>
      <c r="AR277">
        <v>323</v>
      </c>
      <c r="AS277">
        <v>354.24399999999997</v>
      </c>
      <c r="AT277">
        <v>398.26300000000003</v>
      </c>
      <c r="AU277">
        <v>559.04899999999998</v>
      </c>
      <c r="AV277">
        <v>384.41199999999998</v>
      </c>
      <c r="AW277">
        <v>384.142</v>
      </c>
      <c r="AX277">
        <v>393.69799999999998</v>
      </c>
      <c r="AY277">
        <v>424.42700000000002</v>
      </c>
      <c r="AZ277">
        <v>472.81600000000003</v>
      </c>
      <c r="BA277">
        <v>815.00199999999995</v>
      </c>
      <c r="BB277">
        <v>987.94400000000007</v>
      </c>
      <c r="BC277">
        <v>135.22499999999999</v>
      </c>
      <c r="BD277">
        <v>135.589</v>
      </c>
      <c r="BE277">
        <v>134.31100000000001</v>
      </c>
      <c r="BF277">
        <v>133.31299999999999</v>
      </c>
      <c r="BG277">
        <v>133.05099999999999</v>
      </c>
      <c r="BH277" t="s">
        <v>16</v>
      </c>
    </row>
    <row r="278" spans="1:60">
      <c r="A278" t="s">
        <v>75</v>
      </c>
      <c r="B278" t="s">
        <v>186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0.15</v>
      </c>
      <c r="Z278">
        <v>0.16</v>
      </c>
      <c r="AA278">
        <v>0</v>
      </c>
      <c r="AB278">
        <v>0.3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</row>
    <row r="279" spans="1:60">
      <c r="A279" t="s">
        <v>75</v>
      </c>
      <c r="B279" t="s">
        <v>188</v>
      </c>
      <c r="Q279">
        <v>0</v>
      </c>
      <c r="R279">
        <v>0</v>
      </c>
      <c r="S279">
        <v>0</v>
      </c>
      <c r="T279">
        <v>0</v>
      </c>
      <c r="AD279">
        <v>21</v>
      </c>
      <c r="AF279">
        <v>21</v>
      </c>
      <c r="AK279" t="s">
        <v>16</v>
      </c>
      <c r="AL279">
        <v>196</v>
      </c>
      <c r="AM279" t="s">
        <v>16</v>
      </c>
      <c r="AQ279" t="s">
        <v>16</v>
      </c>
      <c r="AR279">
        <v>141</v>
      </c>
      <c r="AS279" t="s">
        <v>16</v>
      </c>
      <c r="AZ279" t="s">
        <v>16</v>
      </c>
      <c r="BA279">
        <v>322</v>
      </c>
      <c r="BB279" t="s">
        <v>16</v>
      </c>
    </row>
    <row r="280" spans="1:60">
      <c r="A280" t="s">
        <v>75</v>
      </c>
      <c r="B280" t="s">
        <v>189</v>
      </c>
      <c r="Q280">
        <v>0</v>
      </c>
      <c r="R280">
        <v>0</v>
      </c>
      <c r="S280">
        <v>0.107</v>
      </c>
      <c r="T280">
        <v>0.217</v>
      </c>
      <c r="U280">
        <v>0.622</v>
      </c>
      <c r="V280">
        <v>1.5990000000000002</v>
      </c>
      <c r="W280">
        <v>3.6280000000000001</v>
      </c>
      <c r="X280">
        <v>9.8469999999999995</v>
      </c>
      <c r="Y280">
        <v>18.809999999999999</v>
      </c>
      <c r="Z280">
        <v>20.003999999999998</v>
      </c>
      <c r="AA280">
        <v>21.701999999999998</v>
      </c>
      <c r="AB280">
        <v>27.315999999999999</v>
      </c>
      <c r="AC280">
        <v>36.097000000000001</v>
      </c>
      <c r="AD280">
        <v>24</v>
      </c>
      <c r="AE280">
        <v>41.661000000000001</v>
      </c>
      <c r="AF280">
        <v>73</v>
      </c>
      <c r="AG280">
        <v>147.50200000000001</v>
      </c>
      <c r="AH280">
        <v>165.18</v>
      </c>
      <c r="AI280">
        <v>203.27199999999999</v>
      </c>
      <c r="AJ280">
        <v>243.49199999999999</v>
      </c>
      <c r="AK280">
        <v>308.85699999999997</v>
      </c>
      <c r="AL280">
        <v>122</v>
      </c>
      <c r="AM280">
        <v>364.02100000000002</v>
      </c>
      <c r="AN280">
        <v>226.642</v>
      </c>
      <c r="AO280">
        <v>254.08600000000001</v>
      </c>
      <c r="AP280">
        <v>283.041</v>
      </c>
      <c r="AQ280">
        <v>307.17399999999998</v>
      </c>
      <c r="AR280">
        <v>182</v>
      </c>
      <c r="AS280">
        <v>354.24399999999997</v>
      </c>
      <c r="AT280">
        <v>398.26300000000003</v>
      </c>
      <c r="AU280">
        <v>559.04899999999998</v>
      </c>
      <c r="AV280">
        <v>384.41199999999998</v>
      </c>
      <c r="AW280">
        <v>384.142</v>
      </c>
      <c r="AX280">
        <v>393.69799999999998</v>
      </c>
      <c r="AY280">
        <v>424.42700000000002</v>
      </c>
      <c r="AZ280">
        <v>472.81600000000003</v>
      </c>
      <c r="BA280">
        <v>493.00199999999995</v>
      </c>
      <c r="BB280">
        <v>987.94400000000007</v>
      </c>
      <c r="BC280">
        <v>135.22499999999999</v>
      </c>
      <c r="BD280">
        <v>135.589</v>
      </c>
      <c r="BE280">
        <v>134.31100000000001</v>
      </c>
      <c r="BF280">
        <v>133.31299999999999</v>
      </c>
      <c r="BG280">
        <v>133.05099999999999</v>
      </c>
      <c r="BH280" t="s">
        <v>16</v>
      </c>
    </row>
    <row r="281" spans="1:60">
      <c r="A281" t="s">
        <v>75</v>
      </c>
      <c r="B281" t="s">
        <v>190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0.72199999999999998</v>
      </c>
      <c r="W281">
        <v>1.7769999999999999</v>
      </c>
      <c r="X281">
        <v>5.6979999999999995</v>
      </c>
      <c r="Y281">
        <v>9.1559999999999988</v>
      </c>
      <c r="Z281">
        <v>12.529</v>
      </c>
      <c r="AA281">
        <v>5.0830000000000002</v>
      </c>
      <c r="AB281">
        <v>9.9160000000000004</v>
      </c>
      <c r="AC281">
        <v>12.248000000000001</v>
      </c>
      <c r="AD281">
        <v>5.9980000000000002</v>
      </c>
      <c r="AE281">
        <v>8.3339999999999996</v>
      </c>
      <c r="AF281">
        <v>23.391999999999999</v>
      </c>
      <c r="AG281">
        <v>15.670999999999999</v>
      </c>
      <c r="AH281">
        <v>15.495999999999999</v>
      </c>
      <c r="AI281">
        <v>21.631</v>
      </c>
      <c r="AJ281">
        <v>29.812999999999999</v>
      </c>
      <c r="AK281">
        <v>32.36</v>
      </c>
      <c r="AL281">
        <v>36.884</v>
      </c>
      <c r="AM281">
        <v>34.21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</row>
    <row r="282" spans="1:60">
      <c r="A282" t="s">
        <v>76</v>
      </c>
      <c r="B282" t="s">
        <v>194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0.53800000000000003</v>
      </c>
      <c r="P282">
        <v>0.76800000000000002</v>
      </c>
      <c r="Q282">
        <v>2.157</v>
      </c>
      <c r="R282">
        <v>3.46</v>
      </c>
      <c r="S282">
        <v>17.023</v>
      </c>
      <c r="T282">
        <v>25.081999999999997</v>
      </c>
      <c r="U282">
        <v>39.253999999999998</v>
      </c>
      <c r="V282">
        <v>106.09</v>
      </c>
      <c r="W282">
        <v>77.837999999999994</v>
      </c>
      <c r="X282">
        <v>82.35</v>
      </c>
      <c r="Y282">
        <v>131.18700000000001</v>
      </c>
      <c r="Z282">
        <v>172.13400000000001</v>
      </c>
      <c r="AA282">
        <v>293.03174366998724</v>
      </c>
      <c r="AB282">
        <v>373.50921038208924</v>
      </c>
      <c r="AC282">
        <v>458.27349027166048</v>
      </c>
      <c r="AD282">
        <v>608.40322552680573</v>
      </c>
      <c r="AE282">
        <v>659.33855322485988</v>
      </c>
      <c r="AF282">
        <v>1003.4795413887135</v>
      </c>
      <c r="AG282">
        <v>936.2871593349555</v>
      </c>
      <c r="AH282">
        <v>381.34299999999996</v>
      </c>
      <c r="AI282">
        <v>310.738</v>
      </c>
      <c r="AJ282">
        <v>193.71899999999999</v>
      </c>
      <c r="AK282">
        <v>205.941</v>
      </c>
      <c r="AL282">
        <v>248.85599999999999</v>
      </c>
      <c r="AM282">
        <v>1044.0729999999999</v>
      </c>
      <c r="AN282">
        <v>195.446</v>
      </c>
      <c r="AO282">
        <v>176.51499999999999</v>
      </c>
      <c r="AP282">
        <v>684</v>
      </c>
      <c r="AQ282">
        <v>146.80799999999999</v>
      </c>
      <c r="AR282">
        <v>154.619</v>
      </c>
      <c r="AS282">
        <v>163.21299999999999</v>
      </c>
      <c r="AT282">
        <v>190.05500000000001</v>
      </c>
      <c r="AU282">
        <v>310.45400000000001</v>
      </c>
      <c r="AV282">
        <v>395.54100000000005</v>
      </c>
      <c r="AW282">
        <v>459.86399999999992</v>
      </c>
      <c r="AX282">
        <v>597.23200000000008</v>
      </c>
      <c r="AY282">
        <v>183.209</v>
      </c>
      <c r="AZ282">
        <v>174.77699999999999</v>
      </c>
      <c r="BA282">
        <v>185.24700000000001</v>
      </c>
      <c r="BB282">
        <v>189.05799999999999</v>
      </c>
      <c r="BC282">
        <v>192.79500000000002</v>
      </c>
      <c r="BD282">
        <v>477.27299999999997</v>
      </c>
      <c r="BE282">
        <v>313.33299999999997</v>
      </c>
      <c r="BF282">
        <v>246.29800000000003</v>
      </c>
      <c r="BG282">
        <v>170.79900000000001</v>
      </c>
      <c r="BH282" t="s">
        <v>16</v>
      </c>
    </row>
    <row r="283" spans="1:60">
      <c r="A283" t="s">
        <v>76</v>
      </c>
      <c r="B283" t="s">
        <v>186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29</v>
      </c>
      <c r="W283">
        <v>0</v>
      </c>
      <c r="X283">
        <v>0</v>
      </c>
      <c r="Y283">
        <v>1.23</v>
      </c>
      <c r="Z283">
        <v>4.4000000000000004</v>
      </c>
      <c r="AA283">
        <v>91.784743669987222</v>
      </c>
      <c r="AB283">
        <v>112.74921038208922</v>
      </c>
      <c r="AC283">
        <v>135.65149027166052</v>
      </c>
      <c r="AD283">
        <v>167.98922552680568</v>
      </c>
      <c r="AE283">
        <v>171.67155322485982</v>
      </c>
      <c r="AF283">
        <v>180.05154138871356</v>
      </c>
      <c r="AG283">
        <v>211.73015933495543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</row>
    <row r="284" spans="1:60">
      <c r="A284" t="s">
        <v>76</v>
      </c>
      <c r="B284" t="s">
        <v>187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 t="s">
        <v>16</v>
      </c>
      <c r="AD284">
        <v>16</v>
      </c>
      <c r="AE284">
        <v>20</v>
      </c>
      <c r="AF284">
        <v>18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</row>
    <row r="285" spans="1:60">
      <c r="A285" t="s">
        <v>76</v>
      </c>
      <c r="B285" t="s">
        <v>188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AE285" t="s">
        <v>16</v>
      </c>
      <c r="AF285">
        <v>195</v>
      </c>
      <c r="AG285">
        <v>223</v>
      </c>
      <c r="AH285" t="s">
        <v>16</v>
      </c>
      <c r="AJ285">
        <v>39</v>
      </c>
      <c r="AL285" t="s">
        <v>16</v>
      </c>
      <c r="AM285">
        <v>96</v>
      </c>
      <c r="AN285" t="s">
        <v>16</v>
      </c>
      <c r="AP285">
        <v>240</v>
      </c>
      <c r="AQ285" t="s">
        <v>16</v>
      </c>
      <c r="AU285">
        <v>156</v>
      </c>
      <c r="AV285" t="s">
        <v>16</v>
      </c>
    </row>
    <row r="286" spans="1:60">
      <c r="A286" t="s">
        <v>76</v>
      </c>
      <c r="B286" t="s">
        <v>189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16.291</v>
      </c>
      <c r="T286">
        <v>22.832999999999998</v>
      </c>
      <c r="U286">
        <v>29.451000000000001</v>
      </c>
      <c r="V286">
        <v>36.090000000000003</v>
      </c>
      <c r="W286">
        <v>38.837999999999994</v>
      </c>
      <c r="X286">
        <v>48.35</v>
      </c>
      <c r="Y286">
        <v>81.456999999999994</v>
      </c>
      <c r="Z286">
        <v>97.733999999999995</v>
      </c>
      <c r="AA286">
        <v>114.247</v>
      </c>
      <c r="AB286">
        <v>147.678</v>
      </c>
      <c r="AC286">
        <v>181.191</v>
      </c>
      <c r="AD286">
        <v>222.733</v>
      </c>
      <c r="AE286">
        <v>259.57600000000002</v>
      </c>
      <c r="AF286">
        <v>411</v>
      </c>
      <c r="AG286">
        <v>375</v>
      </c>
      <c r="AH286">
        <v>252.839</v>
      </c>
      <c r="AI286">
        <v>217.738</v>
      </c>
      <c r="AJ286">
        <v>104</v>
      </c>
      <c r="AK286">
        <v>152.51900000000001</v>
      </c>
      <c r="AL286">
        <v>190.989</v>
      </c>
      <c r="AM286">
        <v>889.11199999999997</v>
      </c>
      <c r="AN286">
        <v>134.59399999999999</v>
      </c>
      <c r="AO286">
        <v>115.08099999999999</v>
      </c>
      <c r="AP286">
        <v>371</v>
      </c>
      <c r="AQ286">
        <v>123.952</v>
      </c>
      <c r="AR286">
        <v>120.024</v>
      </c>
      <c r="AS286">
        <v>125.922</v>
      </c>
      <c r="AT286">
        <v>147.24600000000001</v>
      </c>
      <c r="AU286">
        <v>109</v>
      </c>
      <c r="AV286">
        <v>377.79400000000004</v>
      </c>
      <c r="AW286">
        <v>441.36299999999994</v>
      </c>
      <c r="AX286">
        <v>578.2940000000001</v>
      </c>
      <c r="AY286">
        <v>151.98500000000001</v>
      </c>
      <c r="AZ286">
        <v>142.92099999999999</v>
      </c>
      <c r="BA286">
        <v>153.16300000000001</v>
      </c>
      <c r="BB286">
        <v>156.68099999999998</v>
      </c>
      <c r="BC286">
        <v>160.02600000000001</v>
      </c>
      <c r="BD286">
        <v>444.10899999999998</v>
      </c>
      <c r="BE286">
        <v>279.90999999999997</v>
      </c>
      <c r="BF286">
        <v>212.62400000000002</v>
      </c>
      <c r="BG286">
        <v>137.179</v>
      </c>
      <c r="BH286" t="s">
        <v>16</v>
      </c>
    </row>
    <row r="287" spans="1:60">
      <c r="A287" t="s">
        <v>76</v>
      </c>
      <c r="B287" t="s">
        <v>190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0.53800000000000003</v>
      </c>
      <c r="P287">
        <v>0.76800000000000002</v>
      </c>
      <c r="Q287">
        <v>2.157</v>
      </c>
      <c r="R287">
        <v>3.46</v>
      </c>
      <c r="S287">
        <v>0.73199999999999998</v>
      </c>
      <c r="T287">
        <v>2.2490000000000001</v>
      </c>
      <c r="U287">
        <v>9.802999999999999</v>
      </c>
      <c r="V287" t="s">
        <v>16</v>
      </c>
      <c r="W287" t="s">
        <v>16</v>
      </c>
      <c r="X287">
        <v>24</v>
      </c>
      <c r="Y287">
        <v>34</v>
      </c>
      <c r="Z287">
        <v>46</v>
      </c>
      <c r="AA287">
        <v>45</v>
      </c>
      <c r="AB287">
        <v>113.08200000000001</v>
      </c>
      <c r="AC287">
        <v>141.43099999999998</v>
      </c>
      <c r="AD287">
        <v>201.68100000000001</v>
      </c>
      <c r="AE287">
        <v>208.09100000000001</v>
      </c>
      <c r="AF287">
        <v>199.428</v>
      </c>
      <c r="AG287">
        <v>126.557</v>
      </c>
      <c r="AH287">
        <v>128.50399999999999</v>
      </c>
      <c r="AI287" t="s">
        <v>16</v>
      </c>
      <c r="AJ287">
        <v>50.719000000000001</v>
      </c>
      <c r="AK287">
        <v>53.421999999999997</v>
      </c>
      <c r="AL287">
        <v>57.867000000000004</v>
      </c>
      <c r="AM287">
        <v>58.960999999999999</v>
      </c>
      <c r="AN287">
        <v>60.851999999999997</v>
      </c>
      <c r="AO287">
        <v>61.433999999999997</v>
      </c>
      <c r="AP287" t="s">
        <v>16</v>
      </c>
      <c r="AQ287">
        <v>22.856000000000002</v>
      </c>
      <c r="AR287">
        <v>34.594999999999999</v>
      </c>
      <c r="AS287">
        <v>37.290999999999997</v>
      </c>
      <c r="AT287">
        <v>42.808999999999997</v>
      </c>
      <c r="AU287">
        <v>45.454000000000001</v>
      </c>
      <c r="AV287">
        <v>17.747</v>
      </c>
      <c r="AW287">
        <v>18.500999999999998</v>
      </c>
      <c r="AX287">
        <v>18.938000000000002</v>
      </c>
      <c r="AY287">
        <v>31.224</v>
      </c>
      <c r="AZ287">
        <v>31.856000000000002</v>
      </c>
      <c r="BA287">
        <v>32.084000000000003</v>
      </c>
      <c r="BB287">
        <v>32.376999999999995</v>
      </c>
      <c r="BC287">
        <v>32.769000000000005</v>
      </c>
      <c r="BD287">
        <v>33.164000000000001</v>
      </c>
      <c r="BE287">
        <v>33.423000000000002</v>
      </c>
      <c r="BF287">
        <v>33.673999999999999</v>
      </c>
      <c r="BG287">
        <v>33.619999999999997</v>
      </c>
      <c r="BH287" t="s">
        <v>16</v>
      </c>
    </row>
    <row r="288" spans="1:60">
      <c r="A288" t="s">
        <v>76</v>
      </c>
      <c r="B288" t="s">
        <v>191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41</v>
      </c>
      <c r="W288">
        <v>39</v>
      </c>
      <c r="X288">
        <v>10</v>
      </c>
      <c r="Y288">
        <v>14.5</v>
      </c>
      <c r="Z288">
        <v>24</v>
      </c>
      <c r="AA288">
        <v>42</v>
      </c>
      <c r="AB288" t="s">
        <v>16</v>
      </c>
      <c r="AC288" t="s">
        <v>16</v>
      </c>
      <c r="AD288" t="s">
        <v>16</v>
      </c>
      <c r="AE288" t="s">
        <v>16</v>
      </c>
      <c r="AF288" t="s">
        <v>16</v>
      </c>
      <c r="AG288" t="s">
        <v>16</v>
      </c>
      <c r="AH288" t="s">
        <v>16</v>
      </c>
      <c r="AI288">
        <v>93</v>
      </c>
      <c r="AJ288" t="s">
        <v>16</v>
      </c>
      <c r="AK288" t="s">
        <v>16</v>
      </c>
      <c r="AL288" t="s">
        <v>16</v>
      </c>
      <c r="AM288" t="s">
        <v>16</v>
      </c>
      <c r="AN288" t="s">
        <v>16</v>
      </c>
      <c r="AO288" t="s">
        <v>16</v>
      </c>
      <c r="AP288">
        <v>73</v>
      </c>
      <c r="AQ288" t="s">
        <v>16</v>
      </c>
      <c r="AR288" t="s">
        <v>16</v>
      </c>
      <c r="AS288" t="s">
        <v>16</v>
      </c>
      <c r="AT288" t="s">
        <v>16</v>
      </c>
      <c r="AU288" t="s">
        <v>16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</row>
    <row r="289" spans="1:60">
      <c r="A289" t="s">
        <v>77</v>
      </c>
      <c r="B289" t="s">
        <v>194</v>
      </c>
      <c r="C289">
        <v>1</v>
      </c>
      <c r="D289">
        <v>1</v>
      </c>
      <c r="E289">
        <v>1</v>
      </c>
      <c r="F289">
        <v>27</v>
      </c>
      <c r="G289">
        <v>27</v>
      </c>
      <c r="H289">
        <v>29</v>
      </c>
      <c r="I289">
        <v>0.2</v>
      </c>
      <c r="J289">
        <v>3.55</v>
      </c>
      <c r="K289">
        <v>4.2</v>
      </c>
      <c r="L289">
        <v>5.5</v>
      </c>
      <c r="M289">
        <v>4.32</v>
      </c>
      <c r="N289">
        <v>4.32</v>
      </c>
      <c r="O289">
        <v>4.3259999999999996</v>
      </c>
      <c r="P289">
        <v>4.0519999999999996</v>
      </c>
      <c r="Q289">
        <v>5.3999999999999999E-2</v>
      </c>
      <c r="R289">
        <v>2.99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0.15</v>
      </c>
      <c r="Y289">
        <v>2.6890000000000001</v>
      </c>
      <c r="Z289">
        <v>9.7650000000000006</v>
      </c>
      <c r="AA289">
        <v>17.597999999999999</v>
      </c>
      <c r="AB289">
        <v>29.934000000000001</v>
      </c>
      <c r="AC289">
        <v>38.506</v>
      </c>
      <c r="AD289">
        <v>41.680999999999997</v>
      </c>
      <c r="AE289">
        <v>104.51948790891601</v>
      </c>
      <c r="AF289">
        <v>100.69812187120672</v>
      </c>
      <c r="AG289">
        <v>66.626000000000005</v>
      </c>
      <c r="AH289">
        <v>230.79600000000002</v>
      </c>
      <c r="AI289">
        <v>81.972000000000008</v>
      </c>
      <c r="AJ289">
        <v>172.59407673629556</v>
      </c>
      <c r="AK289">
        <v>194.05314215406798</v>
      </c>
      <c r="AL289">
        <v>199.64499999999998</v>
      </c>
      <c r="AM289">
        <v>5.1710000000000003</v>
      </c>
      <c r="AN289">
        <v>3.851</v>
      </c>
      <c r="AO289">
        <v>2.88</v>
      </c>
      <c r="AP289">
        <v>3.2030000000000003</v>
      </c>
      <c r="AQ289">
        <v>3.46</v>
      </c>
      <c r="AR289">
        <v>12.016999999999999</v>
      </c>
      <c r="AS289">
        <v>24.138999999999999</v>
      </c>
      <c r="AT289">
        <v>60.022999999999996</v>
      </c>
      <c r="AU289">
        <v>129.197</v>
      </c>
      <c r="AV289">
        <v>36.484000000000002</v>
      </c>
      <c r="AW289">
        <v>69</v>
      </c>
      <c r="AX289">
        <v>51.278999999999996</v>
      </c>
      <c r="AY289">
        <v>19.474</v>
      </c>
      <c r="AZ289">
        <v>1034</v>
      </c>
      <c r="BA289">
        <v>779.91200000000003</v>
      </c>
      <c r="BB289">
        <v>563.28</v>
      </c>
      <c r="BC289">
        <v>11.957000000000001</v>
      </c>
      <c r="BD289">
        <v>15.116</v>
      </c>
      <c r="BE289">
        <v>13.317</v>
      </c>
      <c r="BF289">
        <v>20.221</v>
      </c>
      <c r="BG289">
        <v>4.1959999999999997</v>
      </c>
      <c r="BH289" t="s">
        <v>16</v>
      </c>
    </row>
    <row r="290" spans="1:60">
      <c r="A290" t="s">
        <v>77</v>
      </c>
      <c r="B290" t="s">
        <v>186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3.25</v>
      </c>
      <c r="K290">
        <v>2</v>
      </c>
      <c r="L290">
        <v>3.5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50.729487908915999</v>
      </c>
      <c r="AF290">
        <v>53.528121871206721</v>
      </c>
      <c r="AG290">
        <v>0</v>
      </c>
      <c r="AH290">
        <v>0</v>
      </c>
      <c r="AI290">
        <v>0</v>
      </c>
      <c r="AJ290">
        <v>34.729076736295582</v>
      </c>
      <c r="AK290">
        <v>9.5881421540679703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</row>
    <row r="291" spans="1:60">
      <c r="A291" t="s">
        <v>77</v>
      </c>
      <c r="B291" t="s">
        <v>187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1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46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</row>
    <row r="292" spans="1:60">
      <c r="A292" t="s">
        <v>77</v>
      </c>
      <c r="B292" t="s">
        <v>188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AL292">
        <v>117</v>
      </c>
      <c r="AW292">
        <v>69</v>
      </c>
      <c r="AX292" t="s">
        <v>16</v>
      </c>
      <c r="AZ292">
        <v>161</v>
      </c>
      <c r="BA292" t="s">
        <v>16</v>
      </c>
    </row>
    <row r="293" spans="1:60">
      <c r="A293" t="s">
        <v>77</v>
      </c>
      <c r="B293" t="s">
        <v>189</v>
      </c>
      <c r="C293">
        <v>1</v>
      </c>
      <c r="D293">
        <v>1</v>
      </c>
      <c r="E293">
        <v>1</v>
      </c>
      <c r="F293">
        <v>27</v>
      </c>
      <c r="G293">
        <v>27</v>
      </c>
      <c r="H293">
        <v>29</v>
      </c>
      <c r="I293">
        <v>0.2</v>
      </c>
      <c r="J293">
        <v>0.3</v>
      </c>
      <c r="K293">
        <v>1.2</v>
      </c>
      <c r="L293">
        <v>2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2.99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0.15</v>
      </c>
      <c r="Y293">
        <v>0.34899999999999998</v>
      </c>
      <c r="Z293">
        <v>0.52400000000000002</v>
      </c>
      <c r="AA293">
        <v>2.173</v>
      </c>
      <c r="AB293">
        <v>3.9089999999999998</v>
      </c>
      <c r="AC293">
        <v>10.54</v>
      </c>
      <c r="AD293">
        <v>10.718</v>
      </c>
      <c r="AE293">
        <v>12.6</v>
      </c>
      <c r="AF293">
        <v>15.716999999999999</v>
      </c>
      <c r="AG293">
        <v>27.486000000000001</v>
      </c>
      <c r="AH293">
        <v>184.41900000000001</v>
      </c>
      <c r="AI293">
        <v>28.808</v>
      </c>
      <c r="AJ293">
        <v>55.552</v>
      </c>
      <c r="AK293">
        <v>101.82000000000001</v>
      </c>
      <c r="AL293" t="s">
        <v>16</v>
      </c>
      <c r="AM293">
        <v>5.1710000000000003</v>
      </c>
      <c r="AN293">
        <v>3.851</v>
      </c>
      <c r="AO293">
        <v>2.88</v>
      </c>
      <c r="AP293">
        <v>3.2030000000000003</v>
      </c>
      <c r="AQ293">
        <v>3.46</v>
      </c>
      <c r="AR293">
        <v>12.016999999999999</v>
      </c>
      <c r="AS293">
        <v>24.138999999999999</v>
      </c>
      <c r="AT293">
        <v>60.022999999999996</v>
      </c>
      <c r="AU293">
        <v>83.197000000000003</v>
      </c>
      <c r="AV293">
        <v>36.484000000000002</v>
      </c>
      <c r="AW293" t="s">
        <v>16</v>
      </c>
      <c r="AX293">
        <v>51.278999999999996</v>
      </c>
      <c r="AY293">
        <v>19.474</v>
      </c>
      <c r="AZ293">
        <v>873</v>
      </c>
      <c r="BA293">
        <v>779.91200000000003</v>
      </c>
      <c r="BB293">
        <v>563.28</v>
      </c>
      <c r="BC293">
        <v>11.957000000000001</v>
      </c>
      <c r="BD293">
        <v>15.116</v>
      </c>
      <c r="BE293">
        <v>13.317</v>
      </c>
      <c r="BF293">
        <v>20.221</v>
      </c>
      <c r="BG293">
        <v>4.1959999999999997</v>
      </c>
      <c r="BH293" t="s">
        <v>16</v>
      </c>
    </row>
    <row r="294" spans="1:60">
      <c r="A294" t="s">
        <v>77</v>
      </c>
      <c r="B294" t="s">
        <v>190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4.32</v>
      </c>
      <c r="N294">
        <v>4.32</v>
      </c>
      <c r="O294">
        <v>4.3259999999999996</v>
      </c>
      <c r="P294">
        <v>4.0519999999999996</v>
      </c>
      <c r="Q294">
        <v>5.3999999999999999E-2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2.34</v>
      </c>
      <c r="Z294">
        <v>9.2409999999999997</v>
      </c>
      <c r="AA294">
        <v>15.424999999999999</v>
      </c>
      <c r="AB294">
        <v>26.025000000000002</v>
      </c>
      <c r="AC294">
        <v>27.966000000000001</v>
      </c>
      <c r="AD294">
        <v>30.963000000000001</v>
      </c>
      <c r="AE294">
        <v>41.19</v>
      </c>
      <c r="AF294">
        <v>31.452999999999999</v>
      </c>
      <c r="AG294">
        <v>39.14</v>
      </c>
      <c r="AH294">
        <v>46.377000000000002</v>
      </c>
      <c r="AI294">
        <v>53.164000000000001</v>
      </c>
      <c r="AJ294">
        <v>82.313000000000002</v>
      </c>
      <c r="AK294">
        <v>82.644999999999996</v>
      </c>
      <c r="AL294">
        <v>82.644999999999996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</row>
    <row r="295" spans="1:60">
      <c r="A295" t="s">
        <v>78</v>
      </c>
      <c r="B295" t="s">
        <v>194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0.25</v>
      </c>
      <c r="U295">
        <v>1.01</v>
      </c>
      <c r="V295">
        <v>2.6</v>
      </c>
      <c r="W295">
        <v>2.6830000000000003</v>
      </c>
      <c r="X295">
        <v>16.053000000000001</v>
      </c>
      <c r="Y295">
        <v>57.571999999999996</v>
      </c>
      <c r="Z295">
        <v>112.23</v>
      </c>
      <c r="AA295">
        <v>382.42899999999997</v>
      </c>
      <c r="AB295">
        <v>285.30699999999996</v>
      </c>
      <c r="AC295">
        <v>360.678</v>
      </c>
      <c r="AD295">
        <v>435.71600000000001</v>
      </c>
      <c r="AE295">
        <v>523.99873534785036</v>
      </c>
      <c r="AF295">
        <v>817.18816941260479</v>
      </c>
      <c r="AG295">
        <v>686.52196408597376</v>
      </c>
      <c r="AH295">
        <v>792.05000000000007</v>
      </c>
      <c r="AI295">
        <v>326.80500000000001</v>
      </c>
      <c r="AJ295">
        <v>390.64800000000002</v>
      </c>
      <c r="AK295">
        <v>342.90499999999997</v>
      </c>
      <c r="AL295">
        <v>292.96400000000006</v>
      </c>
      <c r="AM295">
        <v>314.50900000000001</v>
      </c>
      <c r="AN295">
        <v>357.733</v>
      </c>
      <c r="AO295">
        <v>248.73099999999999</v>
      </c>
      <c r="AP295">
        <v>529.15300000000002</v>
      </c>
      <c r="AQ295">
        <v>260.82900000000001</v>
      </c>
      <c r="AR295">
        <v>203.529</v>
      </c>
      <c r="AS295">
        <v>187.13300000000001</v>
      </c>
      <c r="AT295">
        <v>229.01000000000002</v>
      </c>
      <c r="AU295">
        <v>498.12900000000002</v>
      </c>
      <c r="AV295">
        <v>999.71199999999999</v>
      </c>
      <c r="AW295">
        <v>1538.9950000000001</v>
      </c>
      <c r="AX295">
        <v>1250.6199999999999</v>
      </c>
      <c r="AY295">
        <v>97.285999999999987</v>
      </c>
      <c r="AZ295">
        <v>48.259</v>
      </c>
      <c r="BA295">
        <v>49.018000000000001</v>
      </c>
      <c r="BB295">
        <v>130.24799999999999</v>
      </c>
      <c r="BC295">
        <v>27.234000000000002</v>
      </c>
      <c r="BD295">
        <v>27.858000000000001</v>
      </c>
      <c r="BE295">
        <v>25.239000000000001</v>
      </c>
      <c r="BF295">
        <v>20.558</v>
      </c>
      <c r="BG295">
        <v>15.274000000000001</v>
      </c>
      <c r="BH295" t="s">
        <v>16</v>
      </c>
    </row>
    <row r="296" spans="1:60">
      <c r="A296" t="s">
        <v>78</v>
      </c>
      <c r="B296" t="s">
        <v>186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42.381735347850395</v>
      </c>
      <c r="AF296">
        <v>44.286169412604792</v>
      </c>
      <c r="AG296">
        <v>52.077964085973768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</row>
    <row r="297" spans="1:60">
      <c r="A297" t="s">
        <v>78</v>
      </c>
      <c r="B297" t="s">
        <v>187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27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</row>
    <row r="298" spans="1:60">
      <c r="A298" t="s">
        <v>78</v>
      </c>
      <c r="B298" t="s">
        <v>188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AG298">
        <v>280</v>
      </c>
      <c r="AI298">
        <v>180</v>
      </c>
      <c r="AM298">
        <v>180</v>
      </c>
      <c r="AO298" t="s">
        <v>16</v>
      </c>
      <c r="AP298">
        <v>411</v>
      </c>
      <c r="AT298" t="s">
        <v>16</v>
      </c>
      <c r="AU298">
        <v>361</v>
      </c>
      <c r="AV298">
        <v>316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</row>
    <row r="299" spans="1:60">
      <c r="A299" t="s">
        <v>78</v>
      </c>
      <c r="B299" t="s">
        <v>189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0.25</v>
      </c>
      <c r="U299">
        <v>0.182</v>
      </c>
      <c r="V299">
        <v>0.627</v>
      </c>
      <c r="W299">
        <v>0.46800000000000003</v>
      </c>
      <c r="X299">
        <v>0.48399999999999999</v>
      </c>
      <c r="Y299">
        <v>6.2720000000000002</v>
      </c>
      <c r="Z299">
        <v>10.43</v>
      </c>
      <c r="AA299">
        <v>14.428999999999998</v>
      </c>
      <c r="AB299">
        <v>26.200000000000003</v>
      </c>
      <c r="AC299">
        <v>50.164000000000001</v>
      </c>
      <c r="AD299">
        <v>86.639999999999986</v>
      </c>
      <c r="AE299">
        <v>107.773</v>
      </c>
      <c r="AF299">
        <v>262.77600000000001</v>
      </c>
      <c r="AG299">
        <v>26</v>
      </c>
      <c r="AH299">
        <v>611.55600000000004</v>
      </c>
      <c r="AI299">
        <v>22</v>
      </c>
      <c r="AJ299">
        <v>205.01</v>
      </c>
      <c r="AK299">
        <v>210.07999999999998</v>
      </c>
      <c r="AL299">
        <v>160.60500000000002</v>
      </c>
      <c r="AM299">
        <v>32</v>
      </c>
      <c r="AN299">
        <v>265.74599999999998</v>
      </c>
      <c r="AO299">
        <v>138.55600000000001</v>
      </c>
      <c r="AP299" t="s">
        <v>16</v>
      </c>
      <c r="AQ299">
        <v>138.86799999999999</v>
      </c>
      <c r="AR299">
        <v>158.529</v>
      </c>
      <c r="AS299">
        <v>143.36500000000001</v>
      </c>
      <c r="AT299">
        <v>175.71100000000001</v>
      </c>
      <c r="AU299">
        <v>17</v>
      </c>
      <c r="AV299">
        <v>651</v>
      </c>
      <c r="AW299">
        <v>1536.2</v>
      </c>
      <c r="AX299">
        <v>1246.2069999999999</v>
      </c>
      <c r="AY299">
        <v>91.907999999999987</v>
      </c>
      <c r="AZ299">
        <v>41.548999999999999</v>
      </c>
      <c r="BA299">
        <v>42.34</v>
      </c>
      <c r="BB299">
        <v>124.916</v>
      </c>
      <c r="BC299">
        <v>20.651</v>
      </c>
      <c r="BD299">
        <v>21.375</v>
      </c>
      <c r="BE299">
        <v>18.899000000000001</v>
      </c>
      <c r="BF299">
        <v>14.31</v>
      </c>
      <c r="BG299">
        <v>9.6470000000000002</v>
      </c>
      <c r="BH299" t="s">
        <v>16</v>
      </c>
    </row>
    <row r="300" spans="1:60">
      <c r="A300" t="s">
        <v>78</v>
      </c>
      <c r="B300" t="s">
        <v>190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0.82799999999999996</v>
      </c>
      <c r="V300">
        <v>1.9730000000000001</v>
      </c>
      <c r="W300">
        <v>2.2150000000000003</v>
      </c>
      <c r="X300">
        <v>4.1690000000000005</v>
      </c>
      <c r="Y300">
        <v>10</v>
      </c>
      <c r="Z300">
        <v>66</v>
      </c>
      <c r="AA300" t="s">
        <v>16</v>
      </c>
      <c r="AB300">
        <v>259.10699999999997</v>
      </c>
      <c r="AC300">
        <v>310.51400000000001</v>
      </c>
      <c r="AD300">
        <v>349.07600000000002</v>
      </c>
      <c r="AE300">
        <v>373.84399999999999</v>
      </c>
      <c r="AF300">
        <v>351.12599999999998</v>
      </c>
      <c r="AG300">
        <v>328.44400000000002</v>
      </c>
      <c r="AH300">
        <v>180.494</v>
      </c>
      <c r="AI300">
        <v>124.80499999999999</v>
      </c>
      <c r="AJ300">
        <v>185.63800000000001</v>
      </c>
      <c r="AK300">
        <v>132.82499999999999</v>
      </c>
      <c r="AL300">
        <v>132.35900000000001</v>
      </c>
      <c r="AM300">
        <v>102.509</v>
      </c>
      <c r="AN300">
        <v>91.987000000000009</v>
      </c>
      <c r="AO300">
        <v>110.175</v>
      </c>
      <c r="AP300">
        <v>118.15299999999999</v>
      </c>
      <c r="AQ300">
        <v>121.961</v>
      </c>
      <c r="AR300">
        <v>10</v>
      </c>
      <c r="AS300">
        <v>43.768000000000001</v>
      </c>
      <c r="AT300">
        <v>53.299000000000007</v>
      </c>
      <c r="AU300">
        <v>120.129</v>
      </c>
      <c r="AV300">
        <v>32.712000000000003</v>
      </c>
      <c r="AW300">
        <v>2.7949999999999999</v>
      </c>
      <c r="AX300">
        <v>4.4130000000000003</v>
      </c>
      <c r="AY300">
        <v>5.3780000000000001</v>
      </c>
      <c r="AZ300">
        <v>6.71</v>
      </c>
      <c r="BA300">
        <v>6.6779999999999999</v>
      </c>
      <c r="BB300">
        <v>5.3319999999999999</v>
      </c>
      <c r="BC300">
        <v>6.5830000000000002</v>
      </c>
      <c r="BD300">
        <v>6.4830000000000005</v>
      </c>
      <c r="BE300">
        <v>6.34</v>
      </c>
      <c r="BF300">
        <v>6.2480000000000002</v>
      </c>
      <c r="BG300">
        <v>5.6269999999999998</v>
      </c>
      <c r="BH300" t="s">
        <v>16</v>
      </c>
    </row>
    <row r="301" spans="1:60">
      <c r="A301" t="s">
        <v>78</v>
      </c>
      <c r="B301" t="s">
        <v>191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11.4</v>
      </c>
      <c r="Y301">
        <v>41.3</v>
      </c>
      <c r="Z301">
        <v>35.799999999999997</v>
      </c>
      <c r="AA301">
        <v>368</v>
      </c>
      <c r="AB301" t="s">
        <v>16</v>
      </c>
      <c r="AC301" t="s">
        <v>16</v>
      </c>
      <c r="AD301" t="s">
        <v>16</v>
      </c>
      <c r="AE301" t="s">
        <v>16</v>
      </c>
      <c r="AF301">
        <v>132</v>
      </c>
      <c r="AG301" t="s">
        <v>16</v>
      </c>
      <c r="AH301" t="s">
        <v>16</v>
      </c>
      <c r="AI301" t="s">
        <v>16</v>
      </c>
      <c r="AJ301" t="s">
        <v>16</v>
      </c>
      <c r="AK301" t="s">
        <v>16</v>
      </c>
      <c r="AL301" t="s">
        <v>16</v>
      </c>
      <c r="AM301" t="s">
        <v>16</v>
      </c>
      <c r="AN301" t="s">
        <v>16</v>
      </c>
      <c r="AO301" t="s">
        <v>16</v>
      </c>
      <c r="AP301" t="s">
        <v>16</v>
      </c>
      <c r="AQ301" t="s">
        <v>16</v>
      </c>
      <c r="AR301">
        <v>35</v>
      </c>
      <c r="AS301" t="s">
        <v>16</v>
      </c>
      <c r="AT301" t="s">
        <v>16</v>
      </c>
      <c r="AU301" t="s">
        <v>16</v>
      </c>
      <c r="AV301" t="s">
        <v>16</v>
      </c>
      <c r="AW301" t="s">
        <v>16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</row>
    <row r="302" spans="1:60">
      <c r="A302" t="s">
        <v>79</v>
      </c>
      <c r="B302" t="s">
        <v>194</v>
      </c>
      <c r="C302">
        <v>144.8484</v>
      </c>
      <c r="D302">
        <v>147.74760000000001</v>
      </c>
      <c r="E302">
        <v>150.64679999999998</v>
      </c>
      <c r="F302">
        <v>153.54600000000002</v>
      </c>
      <c r="G302">
        <v>156.4452</v>
      </c>
      <c r="H302">
        <v>159.34440000000004</v>
      </c>
      <c r="I302">
        <v>162.24360000000001</v>
      </c>
      <c r="J302">
        <v>148.79440000000002</v>
      </c>
      <c r="K302">
        <v>51.590000000000018</v>
      </c>
      <c r="L302">
        <v>52.47600000000002</v>
      </c>
      <c r="M302">
        <v>53.362000000000023</v>
      </c>
      <c r="N302">
        <v>54.248000000000026</v>
      </c>
      <c r="O302">
        <v>55.134000000000029</v>
      </c>
      <c r="P302">
        <v>56.020000000000032</v>
      </c>
      <c r="Q302">
        <v>56.906000000000034</v>
      </c>
      <c r="R302">
        <v>57.792000000000037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9.1999999999999993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</row>
    <row r="303" spans="1:60">
      <c r="A303" t="s">
        <v>79</v>
      </c>
      <c r="B303" t="s">
        <v>189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9.1999999999999993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</row>
    <row r="304" spans="1:60">
      <c r="A304" t="s">
        <v>79</v>
      </c>
      <c r="B304" t="s">
        <v>193</v>
      </c>
      <c r="C304">
        <v>144.8484</v>
      </c>
      <c r="D304">
        <v>147.74760000000001</v>
      </c>
      <c r="E304">
        <v>150.64679999999998</v>
      </c>
      <c r="F304">
        <v>153.54600000000002</v>
      </c>
      <c r="G304">
        <v>156.4452</v>
      </c>
      <c r="H304">
        <v>159.34440000000004</v>
      </c>
      <c r="I304">
        <v>162.24360000000001</v>
      </c>
      <c r="J304">
        <v>148.79440000000002</v>
      </c>
      <c r="K304">
        <v>51.590000000000018</v>
      </c>
      <c r="L304">
        <v>52.47600000000002</v>
      </c>
      <c r="M304">
        <v>53.362000000000023</v>
      </c>
      <c r="N304">
        <v>54.248000000000026</v>
      </c>
      <c r="O304">
        <v>55.134000000000029</v>
      </c>
      <c r="P304">
        <v>56.020000000000032</v>
      </c>
      <c r="Q304">
        <v>56.906000000000034</v>
      </c>
      <c r="R304">
        <v>57.792000000000037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</row>
    <row r="305" spans="1:60">
      <c r="A305" t="s">
        <v>80</v>
      </c>
      <c r="B305" t="s">
        <v>194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30</v>
      </c>
      <c r="K305">
        <v>403</v>
      </c>
      <c r="L305">
        <v>0</v>
      </c>
      <c r="M305">
        <v>0</v>
      </c>
      <c r="N305">
        <v>0</v>
      </c>
      <c r="O305">
        <v>153</v>
      </c>
      <c r="P305">
        <v>187</v>
      </c>
      <c r="Q305">
        <v>194</v>
      </c>
      <c r="R305">
        <v>228</v>
      </c>
      <c r="S305">
        <v>169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3</v>
      </c>
      <c r="AJ305">
        <v>1.1000000000000001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</row>
    <row r="306" spans="1:60">
      <c r="A306" t="s">
        <v>80</v>
      </c>
      <c r="B306" t="s">
        <v>187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30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</row>
    <row r="307" spans="1:60">
      <c r="A307" t="s">
        <v>80</v>
      </c>
      <c r="B307" t="s">
        <v>189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403</v>
      </c>
      <c r="L307">
        <v>0</v>
      </c>
      <c r="M307">
        <v>0</v>
      </c>
      <c r="N307">
        <v>0</v>
      </c>
      <c r="O307">
        <v>153</v>
      </c>
      <c r="P307">
        <v>187</v>
      </c>
      <c r="Q307">
        <v>194</v>
      </c>
      <c r="R307">
        <v>228</v>
      </c>
      <c r="S307">
        <v>169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3</v>
      </c>
      <c r="AJ307">
        <v>1.1000000000000001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</row>
    <row r="308" spans="1:60">
      <c r="A308" t="s">
        <v>81</v>
      </c>
      <c r="B308" t="s">
        <v>194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810</v>
      </c>
      <c r="J308">
        <v>110</v>
      </c>
      <c r="K308">
        <v>180</v>
      </c>
      <c r="L308">
        <v>801</v>
      </c>
      <c r="M308">
        <v>3402.2849999999999</v>
      </c>
      <c r="N308">
        <v>40.189</v>
      </c>
      <c r="O308">
        <v>42.584000000000003</v>
      </c>
      <c r="P308">
        <v>0.2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63.143000000000001</v>
      </c>
      <c r="AC308">
        <v>67.331000000000003</v>
      </c>
      <c r="AD308">
        <v>85.701000000000008</v>
      </c>
      <c r="AE308">
        <v>73.893000000000001</v>
      </c>
      <c r="AF308">
        <v>70.533000000000001</v>
      </c>
      <c r="AG308">
        <v>1.296</v>
      </c>
      <c r="AH308">
        <v>1.24</v>
      </c>
      <c r="AI308">
        <v>1.155</v>
      </c>
      <c r="AJ308">
        <v>1.135</v>
      </c>
      <c r="AK308">
        <v>4200</v>
      </c>
      <c r="AL308">
        <v>0</v>
      </c>
      <c r="AM308">
        <v>0</v>
      </c>
      <c r="AN308">
        <v>3.2000000000000001E-2</v>
      </c>
      <c r="AO308">
        <v>4176</v>
      </c>
      <c r="AP308">
        <v>4351.4920000000002</v>
      </c>
      <c r="AQ308">
        <v>6295</v>
      </c>
      <c r="AR308">
        <v>1890.704</v>
      </c>
      <c r="AS308">
        <v>6976</v>
      </c>
      <c r="AT308">
        <v>2294.145</v>
      </c>
      <c r="AU308">
        <v>0</v>
      </c>
      <c r="AV308">
        <v>2704</v>
      </c>
      <c r="AW308">
        <v>92.259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231.364</v>
      </c>
      <c r="BD308">
        <v>0</v>
      </c>
      <c r="BE308">
        <v>0</v>
      </c>
      <c r="BF308">
        <v>0</v>
      </c>
      <c r="BG308">
        <v>2.1320000000000001</v>
      </c>
      <c r="BH308">
        <v>0</v>
      </c>
    </row>
    <row r="309" spans="1:60">
      <c r="A309" t="s">
        <v>81</v>
      </c>
      <c r="B309" t="s">
        <v>188</v>
      </c>
      <c r="C309">
        <v>0</v>
      </c>
      <c r="D309">
        <v>0</v>
      </c>
      <c r="E309">
        <v>0</v>
      </c>
      <c r="F309">
        <v>0</v>
      </c>
      <c r="G309">
        <v>0</v>
      </c>
      <c r="H309" t="s">
        <v>16</v>
      </c>
      <c r="I309">
        <v>310</v>
      </c>
      <c r="J309">
        <v>110</v>
      </c>
      <c r="K309">
        <v>180</v>
      </c>
      <c r="L309">
        <v>759</v>
      </c>
      <c r="M309">
        <v>2090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4200</v>
      </c>
      <c r="AL309">
        <v>0</v>
      </c>
      <c r="AM309">
        <v>0</v>
      </c>
      <c r="AN309">
        <v>0</v>
      </c>
      <c r="AO309">
        <v>4176</v>
      </c>
      <c r="AP309">
        <v>0</v>
      </c>
      <c r="AQ309">
        <v>5445</v>
      </c>
      <c r="AR309">
        <v>0</v>
      </c>
      <c r="AS309">
        <v>5473</v>
      </c>
      <c r="AT309">
        <v>0</v>
      </c>
      <c r="AU309">
        <v>0</v>
      </c>
      <c r="AV309">
        <v>2704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</row>
    <row r="310" spans="1:60">
      <c r="A310" t="s">
        <v>81</v>
      </c>
      <c r="B310" t="s">
        <v>189</v>
      </c>
      <c r="C310">
        <v>0</v>
      </c>
      <c r="D310">
        <v>0</v>
      </c>
      <c r="E310">
        <v>0</v>
      </c>
      <c r="F310">
        <v>0</v>
      </c>
      <c r="G310">
        <v>0</v>
      </c>
      <c r="H310" t="s">
        <v>16</v>
      </c>
      <c r="I310">
        <v>500</v>
      </c>
      <c r="J310">
        <v>0</v>
      </c>
      <c r="K310">
        <v>0</v>
      </c>
      <c r="L310">
        <v>42</v>
      </c>
      <c r="M310">
        <v>1306</v>
      </c>
      <c r="N310">
        <v>35.119999999999997</v>
      </c>
      <c r="O310">
        <v>41.512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54.332999999999998</v>
      </c>
      <c r="AC310">
        <v>66.873000000000005</v>
      </c>
      <c r="AD310">
        <v>84.944000000000003</v>
      </c>
      <c r="AE310">
        <v>73.435000000000002</v>
      </c>
      <c r="AF310">
        <v>70.533000000000001</v>
      </c>
      <c r="AG310">
        <v>1.296</v>
      </c>
      <c r="AH310">
        <v>1.24</v>
      </c>
      <c r="AI310">
        <v>1.155</v>
      </c>
      <c r="AJ310">
        <v>1.135</v>
      </c>
      <c r="AK310">
        <v>0</v>
      </c>
      <c r="AL310">
        <v>0</v>
      </c>
      <c r="AM310">
        <v>0</v>
      </c>
      <c r="AN310">
        <v>3.2000000000000001E-2</v>
      </c>
      <c r="AO310" t="s">
        <v>16</v>
      </c>
      <c r="AP310">
        <v>4001.4920000000002</v>
      </c>
      <c r="AQ310" t="s">
        <v>16</v>
      </c>
      <c r="AR310">
        <v>1890.704</v>
      </c>
      <c r="AS310" t="s">
        <v>16</v>
      </c>
      <c r="AT310">
        <v>2294.145</v>
      </c>
      <c r="AU310">
        <v>0</v>
      </c>
      <c r="AV310" t="s">
        <v>16</v>
      </c>
      <c r="AW310">
        <v>92.259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231.364</v>
      </c>
      <c r="BD310">
        <v>0</v>
      </c>
      <c r="BE310">
        <v>0</v>
      </c>
      <c r="BF310">
        <v>0</v>
      </c>
      <c r="BG310">
        <v>2.1320000000000001</v>
      </c>
      <c r="BH310">
        <v>0</v>
      </c>
    </row>
    <row r="311" spans="1:60">
      <c r="A311" t="s">
        <v>81</v>
      </c>
      <c r="B311" t="s">
        <v>190</v>
      </c>
      <c r="M311">
        <v>6.2850000000000001</v>
      </c>
      <c r="N311">
        <v>5.069</v>
      </c>
      <c r="O311">
        <v>1.0719999999999998</v>
      </c>
      <c r="P311">
        <v>0.2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8.81</v>
      </c>
      <c r="AC311">
        <v>0.45800000000000002</v>
      </c>
      <c r="AD311">
        <v>0.75700000000000001</v>
      </c>
      <c r="AE311">
        <v>0.45800000000000002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 t="s">
        <v>16</v>
      </c>
      <c r="AP311" t="s">
        <v>16</v>
      </c>
      <c r="AQ311" t="s">
        <v>16</v>
      </c>
      <c r="AR311" t="s">
        <v>16</v>
      </c>
      <c r="AS311" t="s">
        <v>16</v>
      </c>
      <c r="AT311" t="s">
        <v>16</v>
      </c>
      <c r="AU311" t="s">
        <v>16</v>
      </c>
      <c r="AV311" t="s">
        <v>16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</row>
    <row r="312" spans="1:60">
      <c r="A312" t="s">
        <v>81</v>
      </c>
      <c r="B312" t="s">
        <v>191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350</v>
      </c>
      <c r="AQ312">
        <v>850</v>
      </c>
      <c r="AR312">
        <v>0</v>
      </c>
      <c r="AS312">
        <v>1503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</row>
    <row r="313" spans="1:60">
      <c r="A313" t="s">
        <v>82</v>
      </c>
      <c r="B313" t="s">
        <v>194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0.91400000000000003</v>
      </c>
      <c r="X313">
        <v>195.40200000000002</v>
      </c>
      <c r="Y313">
        <v>528.58399999999995</v>
      </c>
      <c r="Z313">
        <v>927.1</v>
      </c>
      <c r="AA313">
        <v>1282.1879999999999</v>
      </c>
      <c r="AB313">
        <v>1603.6680000000001</v>
      </c>
      <c r="AC313">
        <v>1832.29</v>
      </c>
      <c r="AD313">
        <v>1946.5889999999999</v>
      </c>
      <c r="AE313">
        <v>1959.954</v>
      </c>
      <c r="AF313">
        <v>2017.9449999999999</v>
      </c>
      <c r="AG313">
        <v>1972.9930000000002</v>
      </c>
      <c r="AH313">
        <v>1943.9769999999999</v>
      </c>
      <c r="AI313">
        <v>41.107000000000006</v>
      </c>
      <c r="AJ313">
        <v>2826.3</v>
      </c>
      <c r="AK313">
        <v>10840.3</v>
      </c>
      <c r="AL313">
        <v>3232.7160000000003</v>
      </c>
      <c r="AM313">
        <v>1839.1</v>
      </c>
      <c r="AN313">
        <v>38.6</v>
      </c>
      <c r="AO313">
        <v>33.9</v>
      </c>
      <c r="AP313">
        <v>32.9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40.152000000000001</v>
      </c>
      <c r="BC313">
        <v>25.4</v>
      </c>
      <c r="BD313">
        <v>79</v>
      </c>
      <c r="BE313">
        <v>0</v>
      </c>
      <c r="BF313">
        <v>0</v>
      </c>
      <c r="BG313">
        <v>11.634</v>
      </c>
      <c r="BH313">
        <v>0</v>
      </c>
    </row>
    <row r="314" spans="1:60">
      <c r="A314" t="s">
        <v>82</v>
      </c>
      <c r="B314" t="s">
        <v>187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79</v>
      </c>
      <c r="BE314">
        <v>0</v>
      </c>
      <c r="BF314">
        <v>0</v>
      </c>
      <c r="BG314">
        <v>0</v>
      </c>
      <c r="BH314">
        <v>0</v>
      </c>
    </row>
    <row r="315" spans="1:60">
      <c r="A315" t="s">
        <v>82</v>
      </c>
      <c r="B315" t="s">
        <v>189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0.91400000000000003</v>
      </c>
      <c r="X315">
        <v>7.1020000000000003</v>
      </c>
      <c r="Y315">
        <v>13.183999999999999</v>
      </c>
      <c r="Z315">
        <v>16.399999999999999</v>
      </c>
      <c r="AA315">
        <v>19.488</v>
      </c>
      <c r="AB315">
        <v>22.467999999999996</v>
      </c>
      <c r="AC315">
        <v>25.29</v>
      </c>
      <c r="AD315">
        <v>28.089000000000002</v>
      </c>
      <c r="AE315">
        <v>30.853999999999999</v>
      </c>
      <c r="AF315">
        <v>83.644999999999996</v>
      </c>
      <c r="AG315">
        <v>35.593000000000004</v>
      </c>
      <c r="AH315">
        <v>2.3770000000000002</v>
      </c>
      <c r="AI315">
        <v>0.20699999999999999</v>
      </c>
      <c r="AJ315">
        <v>2786</v>
      </c>
      <c r="AK315">
        <v>10785</v>
      </c>
      <c r="AL315">
        <v>3179.9160000000002</v>
      </c>
      <c r="AM315">
        <v>1805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5.1999999999999998E-2</v>
      </c>
      <c r="BC315">
        <v>0</v>
      </c>
      <c r="BD315">
        <v>0</v>
      </c>
      <c r="BE315">
        <v>0</v>
      </c>
      <c r="BF315">
        <v>0</v>
      </c>
      <c r="BG315">
        <v>11.634</v>
      </c>
      <c r="BH315">
        <v>0</v>
      </c>
    </row>
    <row r="316" spans="1:60">
      <c r="A316" t="s">
        <v>82</v>
      </c>
      <c r="B316" t="s">
        <v>190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188.3</v>
      </c>
      <c r="Y316">
        <v>515.4</v>
      </c>
      <c r="Z316">
        <v>910.7</v>
      </c>
      <c r="AA316">
        <v>1262.6999999999998</v>
      </c>
      <c r="AB316">
        <v>1581.2</v>
      </c>
      <c r="AC316">
        <v>1807</v>
      </c>
      <c r="AD316">
        <v>1918.5</v>
      </c>
      <c r="AE316">
        <v>1929.1</v>
      </c>
      <c r="AF316">
        <v>1934.3</v>
      </c>
      <c r="AG316">
        <v>1937.4</v>
      </c>
      <c r="AH316">
        <v>1941.6</v>
      </c>
      <c r="AI316">
        <v>40.900000000000006</v>
      </c>
      <c r="AJ316">
        <v>40.300000000000004</v>
      </c>
      <c r="AK316">
        <v>55.3</v>
      </c>
      <c r="AL316">
        <v>52.8</v>
      </c>
      <c r="AM316">
        <v>34.1</v>
      </c>
      <c r="AN316">
        <v>38.6</v>
      </c>
      <c r="AO316">
        <v>33.9</v>
      </c>
      <c r="AP316">
        <v>32.9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40.1</v>
      </c>
      <c r="BC316">
        <v>25.4</v>
      </c>
      <c r="BD316">
        <v>0</v>
      </c>
      <c r="BE316">
        <v>0</v>
      </c>
      <c r="BF316">
        <v>0</v>
      </c>
      <c r="BG316">
        <v>0</v>
      </c>
      <c r="BH316">
        <v>0</v>
      </c>
    </row>
    <row r="317" spans="1:60">
      <c r="A317" t="s">
        <v>83</v>
      </c>
      <c r="B317" t="s">
        <v>194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5780.695999999999</v>
      </c>
      <c r="AF317">
        <v>6393.4497759999986</v>
      </c>
      <c r="AG317">
        <v>8256.614404271997</v>
      </c>
      <c r="AH317">
        <v>7548.6218701881244</v>
      </c>
      <c r="AI317">
        <v>7968.8133293080937</v>
      </c>
      <c r="AJ317">
        <v>10204.857180607985</v>
      </c>
      <c r="AK317">
        <v>8897.2878242311181</v>
      </c>
      <c r="AL317">
        <v>9583.7591368414123</v>
      </c>
      <c r="AM317">
        <v>10248.550537010611</v>
      </c>
      <c r="AN317">
        <v>10987.965622764677</v>
      </c>
      <c r="AO317">
        <v>11757.641394990345</v>
      </c>
      <c r="AP317">
        <v>12565.454565340789</v>
      </c>
      <c r="AQ317">
        <v>13561.63525077136</v>
      </c>
      <c r="AR317">
        <v>14260.315595212602</v>
      </c>
      <c r="AS317">
        <v>101235.21216370228</v>
      </c>
      <c r="AT317">
        <v>106631.89554577757</v>
      </c>
      <c r="AU317">
        <v>110052.39688543303</v>
      </c>
      <c r="AV317">
        <v>111284.28069855901</v>
      </c>
      <c r="AW317">
        <v>99176.561066759576</v>
      </c>
      <c r="AX317">
        <v>66007</v>
      </c>
      <c r="AY317">
        <v>56182</v>
      </c>
      <c r="AZ317">
        <v>50500</v>
      </c>
      <c r="BA317">
        <v>50500</v>
      </c>
      <c r="BB317">
        <v>42000</v>
      </c>
      <c r="BC317">
        <v>42000</v>
      </c>
      <c r="BD317">
        <v>41000</v>
      </c>
      <c r="BE317">
        <v>41000</v>
      </c>
      <c r="BF317">
        <v>41000</v>
      </c>
      <c r="BG317">
        <v>41000</v>
      </c>
      <c r="BH317">
        <v>41000</v>
      </c>
    </row>
    <row r="318" spans="1:60">
      <c r="A318" t="s">
        <v>83</v>
      </c>
      <c r="B318" t="s">
        <v>186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2</v>
      </c>
      <c r="AH318">
        <v>2</v>
      </c>
      <c r="AI318">
        <v>11.962499999999999</v>
      </c>
      <c r="AJ318">
        <v>19.27751149310544</v>
      </c>
      <c r="AK318">
        <v>26.328215631115896</v>
      </c>
      <c r="AL318">
        <v>32.702557596410287</v>
      </c>
      <c r="AM318">
        <v>37.68005379770581</v>
      </c>
      <c r="AN318">
        <v>44.664464760443593</v>
      </c>
      <c r="AO318">
        <v>53.069155925817057</v>
      </c>
      <c r="AP318">
        <v>56.958841780809607</v>
      </c>
      <c r="AQ318">
        <v>60.979869326584399</v>
      </c>
      <c r="AR318">
        <v>64.058133932700215</v>
      </c>
      <c r="AS318">
        <v>72.29069127758325</v>
      </c>
      <c r="AT318">
        <v>81.706232861197535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</row>
    <row r="319" spans="1:60">
      <c r="A319" t="s">
        <v>83</v>
      </c>
      <c r="B319" t="s">
        <v>187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 t="s">
        <v>16</v>
      </c>
      <c r="AH319">
        <v>14</v>
      </c>
      <c r="AI319">
        <v>25</v>
      </c>
      <c r="AJ319">
        <v>31</v>
      </c>
      <c r="AK319">
        <v>43</v>
      </c>
      <c r="AL319">
        <v>61</v>
      </c>
      <c r="AM319">
        <v>66</v>
      </c>
      <c r="AN319">
        <v>68</v>
      </c>
      <c r="AO319">
        <v>68</v>
      </c>
      <c r="AP319">
        <v>69</v>
      </c>
      <c r="AQ319">
        <v>66</v>
      </c>
      <c r="AR319">
        <v>63</v>
      </c>
      <c r="AS319">
        <v>76</v>
      </c>
      <c r="AT319">
        <v>90</v>
      </c>
      <c r="AU319">
        <v>0</v>
      </c>
      <c r="AV319">
        <v>51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</row>
    <row r="320" spans="1:60">
      <c r="A320" t="s">
        <v>83</v>
      </c>
      <c r="B320" t="s">
        <v>188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G320" t="s">
        <v>16</v>
      </c>
      <c r="AH320" t="s">
        <v>16</v>
      </c>
      <c r="AI320" t="s">
        <v>16</v>
      </c>
      <c r="AJ320" t="s">
        <v>16</v>
      </c>
      <c r="AK320" t="s">
        <v>16</v>
      </c>
      <c r="AL320" t="s">
        <v>16</v>
      </c>
      <c r="AM320" t="s">
        <v>16</v>
      </c>
      <c r="AN320" t="s">
        <v>16</v>
      </c>
      <c r="AO320" t="s">
        <v>16</v>
      </c>
      <c r="AP320" t="s">
        <v>16</v>
      </c>
      <c r="AQ320" t="s">
        <v>16</v>
      </c>
      <c r="AR320" t="s">
        <v>16</v>
      </c>
      <c r="AS320" t="s">
        <v>16</v>
      </c>
      <c r="AT320" t="s">
        <v>16</v>
      </c>
      <c r="AU320">
        <v>37158</v>
      </c>
      <c r="AV320">
        <v>25550</v>
      </c>
      <c r="AW320">
        <v>13958</v>
      </c>
      <c r="AX320">
        <v>13958</v>
      </c>
      <c r="AY320">
        <v>9750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 t="s">
        <v>24</v>
      </c>
      <c r="BH320" t="s">
        <v>24</v>
      </c>
    </row>
    <row r="321" spans="1:60">
      <c r="A321" t="s">
        <v>83</v>
      </c>
      <c r="B321" t="s">
        <v>189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S321">
        <v>86459</v>
      </c>
      <c r="AT321">
        <v>91430</v>
      </c>
      <c r="AU321">
        <v>57263</v>
      </c>
      <c r="AV321">
        <v>69114</v>
      </c>
      <c r="AW321">
        <v>67506</v>
      </c>
      <c r="AX321">
        <v>52049</v>
      </c>
      <c r="AY321">
        <v>46432</v>
      </c>
      <c r="AZ321">
        <v>50500</v>
      </c>
      <c r="BA321">
        <v>50500</v>
      </c>
      <c r="BB321">
        <v>42000</v>
      </c>
      <c r="BC321">
        <v>42000</v>
      </c>
      <c r="BD321">
        <v>41000</v>
      </c>
      <c r="BE321">
        <v>41000</v>
      </c>
      <c r="BF321">
        <v>41000</v>
      </c>
      <c r="BG321">
        <v>41000</v>
      </c>
      <c r="BH321">
        <v>41000</v>
      </c>
    </row>
    <row r="322" spans="1:60">
      <c r="A322" t="s">
        <v>83</v>
      </c>
      <c r="B322" t="s">
        <v>191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5780.695999999999</v>
      </c>
      <c r="AF322">
        <v>6393.4497759999986</v>
      </c>
      <c r="AG322">
        <v>7013.614404271998</v>
      </c>
      <c r="AH322">
        <v>7532.6218701881244</v>
      </c>
      <c r="AI322">
        <v>7931.850829308094</v>
      </c>
      <c r="AJ322">
        <v>8312.5796691148807</v>
      </c>
      <c r="AK322">
        <v>8827.959608600002</v>
      </c>
      <c r="AL322">
        <v>9490.0565792450016</v>
      </c>
      <c r="AM322">
        <v>10144.870483212906</v>
      </c>
      <c r="AN322">
        <v>10875.301158004233</v>
      </c>
      <c r="AO322">
        <v>11636.572239064528</v>
      </c>
      <c r="AP322">
        <v>12439.49572355998</v>
      </c>
      <c r="AQ322">
        <v>13434.655381444776</v>
      </c>
      <c r="AR322">
        <v>14133.257461279902</v>
      </c>
      <c r="AS322">
        <v>14627.921472424699</v>
      </c>
      <c r="AT322">
        <v>15030.189312916375</v>
      </c>
      <c r="AU322">
        <v>15631.396885433027</v>
      </c>
      <c r="AV322">
        <v>16569.280698559007</v>
      </c>
      <c r="AW322">
        <v>17712.561066759579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</row>
    <row r="323" spans="1:60">
      <c r="A323" t="s">
        <v>83</v>
      </c>
      <c r="B323" t="s">
        <v>192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1241</v>
      </c>
      <c r="AH323">
        <v>0</v>
      </c>
      <c r="AI323">
        <v>0</v>
      </c>
      <c r="AJ323">
        <v>1842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</row>
    <row r="324" spans="1:60">
      <c r="A324" t="s">
        <v>84</v>
      </c>
      <c r="B324" t="s">
        <v>194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88290</v>
      </c>
      <c r="BE324">
        <v>0</v>
      </c>
      <c r="BF324">
        <v>0</v>
      </c>
      <c r="BG324">
        <v>0</v>
      </c>
      <c r="BH324">
        <v>0</v>
      </c>
    </row>
    <row r="325" spans="1:60">
      <c r="A325" t="s">
        <v>84</v>
      </c>
      <c r="B325" t="s">
        <v>189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88290</v>
      </c>
      <c r="BE325">
        <v>0</v>
      </c>
      <c r="BF325">
        <v>0</v>
      </c>
      <c r="BG325">
        <v>0</v>
      </c>
      <c r="BH325">
        <v>0</v>
      </c>
    </row>
    <row r="326" spans="1:60">
      <c r="A326" t="s">
        <v>85</v>
      </c>
      <c r="B326" t="s">
        <v>194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1.4999999999999999E-2</v>
      </c>
      <c r="N326">
        <v>0</v>
      </c>
      <c r="O326">
        <v>0</v>
      </c>
      <c r="P326">
        <v>0.98299999999999998</v>
      </c>
      <c r="Q326">
        <v>0.55400000000000005</v>
      </c>
      <c r="R326">
        <v>0.35699999999999998</v>
      </c>
      <c r="S326">
        <v>0.35699999999999998</v>
      </c>
      <c r="T326">
        <v>0</v>
      </c>
      <c r="U326">
        <v>63</v>
      </c>
      <c r="V326">
        <v>149.054</v>
      </c>
      <c r="W326">
        <v>28.597000000000001</v>
      </c>
      <c r="X326">
        <v>152.45099999999999</v>
      </c>
      <c r="Y326">
        <v>130.12</v>
      </c>
      <c r="Z326">
        <v>267.98</v>
      </c>
      <c r="AA326">
        <v>376.13</v>
      </c>
      <c r="AB326">
        <v>545.84400000000005</v>
      </c>
      <c r="AC326">
        <v>961.18759189073876</v>
      </c>
      <c r="AD326">
        <v>1513.3709826969546</v>
      </c>
      <c r="AE326">
        <v>503</v>
      </c>
      <c r="AF326">
        <v>646.81500000000005</v>
      </c>
      <c r="AG326">
        <v>992</v>
      </c>
      <c r="AH326">
        <v>961</v>
      </c>
      <c r="AI326">
        <v>657.88599999999997</v>
      </c>
      <c r="AJ326">
        <v>784</v>
      </c>
      <c r="AK326">
        <v>435.42500000000007</v>
      </c>
      <c r="AL326">
        <v>406.23199999999997</v>
      </c>
      <c r="AM326">
        <v>298.34499999999997</v>
      </c>
      <c r="AN326">
        <v>230.92099999999999</v>
      </c>
      <c r="AO326">
        <v>236.678</v>
      </c>
      <c r="AP326">
        <v>285.14999999999998</v>
      </c>
      <c r="AQ326">
        <v>284.55599999999998</v>
      </c>
      <c r="AR326">
        <v>232.51</v>
      </c>
      <c r="AS326">
        <v>261.38400000000001</v>
      </c>
      <c r="AT326">
        <v>321.35399999999998</v>
      </c>
      <c r="AU326">
        <v>355.286</v>
      </c>
      <c r="AV326">
        <v>369.03299999999996</v>
      </c>
      <c r="AW326">
        <v>437.84100000000001</v>
      </c>
      <c r="AX326">
        <v>432.69399999999996</v>
      </c>
      <c r="AY326">
        <v>404.70600000000002</v>
      </c>
      <c r="AZ326">
        <v>386.96899999999999</v>
      </c>
      <c r="BA326">
        <v>7885.6270000000004</v>
      </c>
      <c r="BB326">
        <v>614.83799999999997</v>
      </c>
      <c r="BC326">
        <v>278.36700000000002</v>
      </c>
      <c r="BD326">
        <v>9017.6290000000008</v>
      </c>
      <c r="BE326">
        <v>136.49199999999999</v>
      </c>
      <c r="BF326">
        <v>45.542000000000002</v>
      </c>
      <c r="BG326">
        <v>90</v>
      </c>
      <c r="BH326" t="s">
        <v>16</v>
      </c>
    </row>
    <row r="327" spans="1:60">
      <c r="A327" t="s">
        <v>85</v>
      </c>
      <c r="B327" t="s">
        <v>186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1.29</v>
      </c>
      <c r="X327">
        <v>20.8</v>
      </c>
      <c r="Y327">
        <v>0</v>
      </c>
      <c r="Z327">
        <v>6.7</v>
      </c>
      <c r="AA327">
        <v>0</v>
      </c>
      <c r="AB327">
        <v>0</v>
      </c>
      <c r="AC327">
        <v>744.43959189073871</v>
      </c>
      <c r="AD327">
        <v>927.43298269695458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</row>
    <row r="328" spans="1:60">
      <c r="A328" t="s">
        <v>85</v>
      </c>
      <c r="B328" t="s">
        <v>188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Z328" t="s">
        <v>16</v>
      </c>
      <c r="AA328">
        <v>207</v>
      </c>
      <c r="AB328">
        <v>67</v>
      </c>
      <c r="AD328">
        <v>81</v>
      </c>
      <c r="AE328">
        <v>146</v>
      </c>
      <c r="AG328">
        <v>178</v>
      </c>
      <c r="AH328">
        <v>125</v>
      </c>
      <c r="AJ328">
        <v>282</v>
      </c>
    </row>
    <row r="329" spans="1:60">
      <c r="A329" t="s">
        <v>85</v>
      </c>
      <c r="B329" t="s">
        <v>189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1.4999999999999999E-2</v>
      </c>
      <c r="N329">
        <v>0</v>
      </c>
      <c r="O329">
        <v>0</v>
      </c>
      <c r="P329">
        <v>1.7999999999999999E-2</v>
      </c>
      <c r="Q329">
        <v>3.6999999999999998E-2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8.0969999999999995</v>
      </c>
      <c r="X329">
        <v>41.048999999999999</v>
      </c>
      <c r="Y329">
        <v>62.117000000000004</v>
      </c>
      <c r="Z329">
        <v>101.661</v>
      </c>
      <c r="AA329" t="s">
        <v>16</v>
      </c>
      <c r="AB329">
        <v>105.453</v>
      </c>
      <c r="AC329">
        <v>198.27699999999999</v>
      </c>
      <c r="AD329">
        <v>127.938</v>
      </c>
      <c r="AE329" t="s">
        <v>16</v>
      </c>
      <c r="AF329">
        <v>322.81500000000005</v>
      </c>
      <c r="AG329">
        <v>482</v>
      </c>
      <c r="AH329">
        <v>541</v>
      </c>
      <c r="AI329">
        <v>386.88599999999997</v>
      </c>
      <c r="AJ329">
        <v>245</v>
      </c>
      <c r="AK329">
        <v>383.43600000000004</v>
      </c>
      <c r="AL329">
        <v>353.94499999999999</v>
      </c>
      <c r="AM329">
        <v>248.48199999999997</v>
      </c>
      <c r="AN329">
        <v>199.33699999999999</v>
      </c>
      <c r="AO329">
        <v>204.40600000000001</v>
      </c>
      <c r="AP329">
        <v>253.834</v>
      </c>
      <c r="AQ329">
        <v>235.49099999999999</v>
      </c>
      <c r="AR329">
        <v>178.21899999999999</v>
      </c>
      <c r="AS329">
        <v>178.93900000000002</v>
      </c>
      <c r="AT329">
        <v>206.25099999999998</v>
      </c>
      <c r="AU329">
        <v>213.476</v>
      </c>
      <c r="AV329">
        <v>275.15499999999997</v>
      </c>
      <c r="AW329">
        <v>295.98</v>
      </c>
      <c r="AX329">
        <v>301.49599999999998</v>
      </c>
      <c r="AY329">
        <v>279.52</v>
      </c>
      <c r="AZ329">
        <v>294.58600000000001</v>
      </c>
      <c r="BA329">
        <v>285.62700000000001</v>
      </c>
      <c r="BB329">
        <v>554.56700000000001</v>
      </c>
      <c r="BC329">
        <v>223.87200000000001</v>
      </c>
      <c r="BD329">
        <v>117.62899999999999</v>
      </c>
      <c r="BE329">
        <v>93.620999999999995</v>
      </c>
      <c r="BF329">
        <v>44.301000000000002</v>
      </c>
      <c r="BG329">
        <v>90</v>
      </c>
      <c r="BH329" t="s">
        <v>16</v>
      </c>
    </row>
    <row r="330" spans="1:60">
      <c r="A330" t="s">
        <v>85</v>
      </c>
      <c r="B330" t="s">
        <v>190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0.96499999999999997</v>
      </c>
      <c r="Q330">
        <v>0.51700000000000002</v>
      </c>
      <c r="R330">
        <v>0.35699999999999998</v>
      </c>
      <c r="S330">
        <v>0.35699999999999998</v>
      </c>
      <c r="T330">
        <v>0</v>
      </c>
      <c r="U330">
        <v>0</v>
      </c>
      <c r="V330">
        <v>5.3999999999999999E-2</v>
      </c>
      <c r="W330">
        <v>19.21</v>
      </c>
      <c r="X330">
        <v>1.6020000000000001</v>
      </c>
      <c r="Y330">
        <v>0.13300000000000001</v>
      </c>
      <c r="Z330">
        <v>16.201000000000001</v>
      </c>
      <c r="AA330">
        <v>5.13</v>
      </c>
      <c r="AB330">
        <v>4.391</v>
      </c>
      <c r="AC330">
        <v>18.471</v>
      </c>
      <c r="AD330" t="s">
        <v>16</v>
      </c>
      <c r="AE330" t="s">
        <v>16</v>
      </c>
      <c r="AF330" t="s">
        <v>16</v>
      </c>
      <c r="AG330" t="s">
        <v>16</v>
      </c>
      <c r="AH330" t="s">
        <v>16</v>
      </c>
      <c r="AI330" t="s">
        <v>16</v>
      </c>
      <c r="AJ330" t="s">
        <v>16</v>
      </c>
      <c r="AK330">
        <v>51.989000000000004</v>
      </c>
      <c r="AL330">
        <v>52.286999999999999</v>
      </c>
      <c r="AM330">
        <v>49.863</v>
      </c>
      <c r="AN330">
        <v>31.584000000000003</v>
      </c>
      <c r="AO330">
        <v>32.271999999999998</v>
      </c>
      <c r="AP330">
        <v>31.315999999999999</v>
      </c>
      <c r="AQ330">
        <v>49.064999999999998</v>
      </c>
      <c r="AR330">
        <v>54.290999999999997</v>
      </c>
      <c r="AS330">
        <v>82.444999999999993</v>
      </c>
      <c r="AT330">
        <v>115.10300000000001</v>
      </c>
      <c r="AU330">
        <v>141.81</v>
      </c>
      <c r="AV330">
        <v>93.878</v>
      </c>
      <c r="AW330">
        <v>141.86099999999999</v>
      </c>
      <c r="AX330">
        <v>131.19799999999998</v>
      </c>
      <c r="AY330">
        <v>125.18600000000001</v>
      </c>
      <c r="AZ330">
        <v>92.382999999999996</v>
      </c>
      <c r="BA330" t="s">
        <v>16</v>
      </c>
      <c r="BB330">
        <v>60.271000000000001</v>
      </c>
      <c r="BC330">
        <v>54.494999999999997</v>
      </c>
      <c r="BD330" t="s">
        <v>16</v>
      </c>
      <c r="BE330">
        <v>42.871000000000002</v>
      </c>
      <c r="BF330">
        <v>1.2410000000000001</v>
      </c>
      <c r="BG330">
        <v>0</v>
      </c>
      <c r="BH330">
        <v>0</v>
      </c>
    </row>
    <row r="331" spans="1:60">
      <c r="A331" t="s">
        <v>85</v>
      </c>
      <c r="B331" t="s">
        <v>191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63</v>
      </c>
      <c r="V331">
        <v>149</v>
      </c>
      <c r="W331">
        <v>0</v>
      </c>
      <c r="X331">
        <v>89</v>
      </c>
      <c r="Y331">
        <v>67.87</v>
      </c>
      <c r="Z331">
        <v>143.41800000000001</v>
      </c>
      <c r="AA331">
        <v>164</v>
      </c>
      <c r="AB331">
        <v>369</v>
      </c>
      <c r="AC331">
        <v>0</v>
      </c>
      <c r="AD331">
        <v>377</v>
      </c>
      <c r="AE331">
        <v>357</v>
      </c>
      <c r="AF331">
        <v>324</v>
      </c>
      <c r="AG331">
        <v>332</v>
      </c>
      <c r="AH331">
        <v>295</v>
      </c>
      <c r="AI331">
        <v>271</v>
      </c>
      <c r="AJ331">
        <v>257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</row>
    <row r="332" spans="1:60">
      <c r="A332" t="s">
        <v>85</v>
      </c>
      <c r="B332" t="s">
        <v>193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912</v>
      </c>
      <c r="BB332">
        <v>0</v>
      </c>
      <c r="BC332">
        <v>0</v>
      </c>
      <c r="BD332">
        <v>654</v>
      </c>
      <c r="BE332">
        <v>0</v>
      </c>
      <c r="BF332">
        <v>0</v>
      </c>
      <c r="BG332">
        <v>0</v>
      </c>
      <c r="BH332">
        <v>0</v>
      </c>
    </row>
    <row r="333" spans="1:60">
      <c r="A333" t="s">
        <v>85</v>
      </c>
      <c r="B333" t="s">
        <v>192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6688</v>
      </c>
      <c r="BB333">
        <v>0</v>
      </c>
      <c r="BC333">
        <v>0</v>
      </c>
      <c r="BD333">
        <v>8246</v>
      </c>
      <c r="BE333">
        <v>0</v>
      </c>
      <c r="BF333">
        <v>0</v>
      </c>
      <c r="BG333">
        <v>0</v>
      </c>
      <c r="BH333">
        <v>0</v>
      </c>
    </row>
    <row r="334" spans="1:60">
      <c r="A334" t="s">
        <v>86</v>
      </c>
      <c r="B334" t="s">
        <v>194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0.28000000000000003</v>
      </c>
      <c r="N334">
        <v>3.4989999999999997</v>
      </c>
      <c r="O334">
        <v>6.0629999999999997</v>
      </c>
      <c r="P334">
        <v>7.6529999999999996</v>
      </c>
      <c r="Q334">
        <v>10.654999999999999</v>
      </c>
      <c r="R334">
        <v>13.228</v>
      </c>
      <c r="S334">
        <v>17.026</v>
      </c>
      <c r="T334">
        <v>19.667000000000002</v>
      </c>
      <c r="U334">
        <v>22.470999999999997</v>
      </c>
      <c r="V334">
        <v>25.958000000000002</v>
      </c>
      <c r="W334">
        <v>26.992000000000001</v>
      </c>
      <c r="X334">
        <v>28.249000000000002</v>
      </c>
      <c r="Y334">
        <v>30.247999999999998</v>
      </c>
      <c r="Z334">
        <v>30.154</v>
      </c>
      <c r="AA334">
        <v>8.9290000000000003</v>
      </c>
      <c r="AB334">
        <v>9.3640000000000008</v>
      </c>
      <c r="AC334">
        <v>10.299999999999999</v>
      </c>
      <c r="AD334">
        <v>22.073</v>
      </c>
      <c r="AE334">
        <v>66.140999999999991</v>
      </c>
      <c r="AF334">
        <v>1056.4580000000001</v>
      </c>
      <c r="AG334">
        <v>985.31</v>
      </c>
      <c r="AH334">
        <v>1143.3779999999999</v>
      </c>
      <c r="AI334">
        <v>2059.9180000000001</v>
      </c>
      <c r="AJ334">
        <v>2029.6590000000001</v>
      </c>
      <c r="AK334">
        <v>1321.3029999999999</v>
      </c>
      <c r="AL334">
        <v>931.78800000000001</v>
      </c>
      <c r="AM334">
        <v>726.16699999999992</v>
      </c>
      <c r="AN334">
        <v>596.49599999999998</v>
      </c>
      <c r="AO334">
        <v>532.524</v>
      </c>
      <c r="AP334">
        <v>895.79899999999998</v>
      </c>
      <c r="AQ334">
        <v>682.68799999999999</v>
      </c>
      <c r="AR334">
        <v>882.56700000000012</v>
      </c>
      <c r="AS334">
        <v>1219.6089999999999</v>
      </c>
      <c r="AT334">
        <v>515.83399999999995</v>
      </c>
      <c r="AU334">
        <v>350.339</v>
      </c>
      <c r="AV334">
        <v>237.40600000000001</v>
      </c>
      <c r="AW334">
        <v>244.596</v>
      </c>
      <c r="AX334">
        <v>2522.2339999999999</v>
      </c>
      <c r="AY334">
        <v>2318.1639999999998</v>
      </c>
      <c r="AZ334">
        <v>17.422000000000001</v>
      </c>
      <c r="BA334">
        <v>17.942</v>
      </c>
      <c r="BB334">
        <v>20.655000000000001</v>
      </c>
      <c r="BC334">
        <v>28.155999999999999</v>
      </c>
      <c r="BD334">
        <v>28.462</v>
      </c>
      <c r="BE334">
        <v>28.361000000000001</v>
      </c>
      <c r="BF334">
        <v>17.641999999999999</v>
      </c>
      <c r="BG334">
        <v>17.690999999999999</v>
      </c>
      <c r="BH334" t="s">
        <v>16</v>
      </c>
    </row>
    <row r="335" spans="1:60">
      <c r="A335" t="s">
        <v>86</v>
      </c>
      <c r="B335" t="s">
        <v>188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AF335">
        <v>586</v>
      </c>
      <c r="AI335">
        <v>771</v>
      </c>
      <c r="AK335">
        <v>1147</v>
      </c>
      <c r="AM335" t="s">
        <v>16</v>
      </c>
      <c r="AN335">
        <v>400</v>
      </c>
      <c r="AO335" t="s">
        <v>16</v>
      </c>
      <c r="AP335">
        <v>821</v>
      </c>
      <c r="AR335" t="s">
        <v>16</v>
      </c>
      <c r="AS335">
        <v>1170</v>
      </c>
      <c r="AT335">
        <v>0</v>
      </c>
      <c r="AU335">
        <v>0</v>
      </c>
      <c r="AV335">
        <v>0</v>
      </c>
      <c r="AW335">
        <v>0</v>
      </c>
      <c r="AX335">
        <v>2500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</row>
    <row r="336" spans="1:60">
      <c r="A336" t="s">
        <v>86</v>
      </c>
      <c r="B336" t="s">
        <v>189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0.28000000000000003</v>
      </c>
      <c r="N336">
        <v>3.4989999999999997</v>
      </c>
      <c r="O336">
        <v>6.0629999999999997</v>
      </c>
      <c r="P336">
        <v>7.6529999999999996</v>
      </c>
      <c r="Q336">
        <v>10.654999999999999</v>
      </c>
      <c r="R336">
        <v>13.228</v>
      </c>
      <c r="S336">
        <v>17.026</v>
      </c>
      <c r="T336">
        <v>19.667000000000002</v>
      </c>
      <c r="U336">
        <v>22.470999999999997</v>
      </c>
      <c r="V336">
        <v>25.958000000000002</v>
      </c>
      <c r="W336">
        <v>26.992000000000001</v>
      </c>
      <c r="X336">
        <v>28.249000000000002</v>
      </c>
      <c r="Y336">
        <v>30.247999999999998</v>
      </c>
      <c r="Z336">
        <v>30.154</v>
      </c>
      <c r="AA336">
        <v>8.9290000000000003</v>
      </c>
      <c r="AB336">
        <v>9.3640000000000008</v>
      </c>
      <c r="AC336">
        <v>10.299999999999999</v>
      </c>
      <c r="AD336">
        <v>14.483000000000001</v>
      </c>
      <c r="AE336">
        <v>33.183</v>
      </c>
      <c r="AF336" t="s">
        <v>16</v>
      </c>
      <c r="AG336">
        <v>256.31399999999996</v>
      </c>
      <c r="AH336">
        <v>129.12700000000001</v>
      </c>
      <c r="AI336">
        <v>34</v>
      </c>
      <c r="AJ336">
        <v>740.65899999999999</v>
      </c>
      <c r="AK336" t="s">
        <v>16</v>
      </c>
      <c r="AL336">
        <v>731.75700000000006</v>
      </c>
      <c r="AM336">
        <v>425.10799999999995</v>
      </c>
      <c r="AN336">
        <v>59</v>
      </c>
      <c r="AO336">
        <v>450.76100000000002</v>
      </c>
      <c r="AP336" t="s">
        <v>16</v>
      </c>
      <c r="AQ336">
        <v>631.36599999999999</v>
      </c>
      <c r="AR336">
        <v>827.79500000000007</v>
      </c>
      <c r="AS336" t="s">
        <v>16</v>
      </c>
      <c r="AT336">
        <v>444.93999999999994</v>
      </c>
      <c r="AU336">
        <v>320.67599999999999</v>
      </c>
      <c r="AV336">
        <v>209.92000000000002</v>
      </c>
      <c r="AW336">
        <v>220.08799999999999</v>
      </c>
      <c r="AX336" t="s">
        <v>16</v>
      </c>
      <c r="AY336">
        <v>2318.1639999999998</v>
      </c>
      <c r="AZ336">
        <v>17.422000000000001</v>
      </c>
      <c r="BA336">
        <v>17.216999999999999</v>
      </c>
      <c r="BB336">
        <v>20.655000000000001</v>
      </c>
      <c r="BC336">
        <v>17.373999999999999</v>
      </c>
      <c r="BD336">
        <v>17.68</v>
      </c>
      <c r="BE336">
        <v>17.579000000000001</v>
      </c>
      <c r="BF336">
        <v>17.641999999999999</v>
      </c>
      <c r="BG336">
        <v>17.690999999999999</v>
      </c>
      <c r="BH336" t="s">
        <v>16</v>
      </c>
    </row>
    <row r="337" spans="1:60">
      <c r="A337" t="s">
        <v>86</v>
      </c>
      <c r="B337" t="s">
        <v>190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7.59</v>
      </c>
      <c r="AE337">
        <v>32.957999999999998</v>
      </c>
      <c r="AF337">
        <v>470.45799999999997</v>
      </c>
      <c r="AG337">
        <v>728.99599999999998</v>
      </c>
      <c r="AH337">
        <v>1014.251</v>
      </c>
      <c r="AI337">
        <v>1254.9180000000001</v>
      </c>
      <c r="AJ337" t="s">
        <v>16</v>
      </c>
      <c r="AK337">
        <v>174.303</v>
      </c>
      <c r="AL337">
        <v>200.03100000000001</v>
      </c>
      <c r="AM337">
        <v>301.05900000000003</v>
      </c>
      <c r="AN337">
        <v>137.49600000000001</v>
      </c>
      <c r="AO337">
        <v>81.763000000000005</v>
      </c>
      <c r="AP337">
        <v>74.798999999999992</v>
      </c>
      <c r="AQ337">
        <v>51.322000000000003</v>
      </c>
      <c r="AR337">
        <v>54.771999999999998</v>
      </c>
      <c r="AS337">
        <v>49.608999999999995</v>
      </c>
      <c r="AT337">
        <v>70.894000000000005</v>
      </c>
      <c r="AU337">
        <v>29.663</v>
      </c>
      <c r="AV337">
        <v>27.486000000000001</v>
      </c>
      <c r="AW337">
        <v>24.507999999999999</v>
      </c>
      <c r="AX337">
        <v>22.234000000000002</v>
      </c>
      <c r="AY337">
        <v>0</v>
      </c>
      <c r="AZ337">
        <v>0</v>
      </c>
      <c r="BA337">
        <v>0.72499999999999998</v>
      </c>
      <c r="BB337">
        <v>0</v>
      </c>
      <c r="BC337">
        <v>10.782</v>
      </c>
      <c r="BD337">
        <v>10.782</v>
      </c>
      <c r="BE337">
        <v>10.782</v>
      </c>
      <c r="BF337">
        <v>0</v>
      </c>
      <c r="BG337">
        <v>0</v>
      </c>
      <c r="BH337">
        <v>0</v>
      </c>
    </row>
    <row r="338" spans="1:60">
      <c r="A338" t="s">
        <v>86</v>
      </c>
      <c r="B338" t="s">
        <v>191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G338" t="s">
        <v>16</v>
      </c>
      <c r="AH338" t="s">
        <v>16</v>
      </c>
      <c r="AI338" t="s">
        <v>16</v>
      </c>
      <c r="AJ338">
        <v>1289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</row>
    <row r="339" spans="1:60">
      <c r="A339" t="s">
        <v>87</v>
      </c>
      <c r="B339" t="s">
        <v>194</v>
      </c>
      <c r="AH339">
        <v>0</v>
      </c>
      <c r="AI339">
        <v>0</v>
      </c>
      <c r="AJ339">
        <v>21.470000000000002</v>
      </c>
      <c r="AK339">
        <v>105.30000000000001</v>
      </c>
      <c r="AL339">
        <v>161.72</v>
      </c>
      <c r="AM339">
        <v>0</v>
      </c>
      <c r="AN339">
        <v>0</v>
      </c>
      <c r="AO339">
        <v>103.8</v>
      </c>
      <c r="AP339">
        <v>388.12</v>
      </c>
      <c r="AQ339">
        <v>0</v>
      </c>
      <c r="AR339">
        <v>169.72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</row>
    <row r="340" spans="1:60">
      <c r="A340" t="s">
        <v>87</v>
      </c>
      <c r="B340" t="s">
        <v>189</v>
      </c>
      <c r="AH340">
        <v>0</v>
      </c>
      <c r="AI340">
        <v>0</v>
      </c>
      <c r="AJ340">
        <v>0.67</v>
      </c>
      <c r="AK340">
        <v>80.2</v>
      </c>
      <c r="AL340">
        <v>161.72</v>
      </c>
      <c r="AM340">
        <v>0</v>
      </c>
      <c r="AN340">
        <v>0</v>
      </c>
      <c r="AO340">
        <v>0</v>
      </c>
      <c r="AP340">
        <v>184.72</v>
      </c>
      <c r="AQ340">
        <v>0</v>
      </c>
      <c r="AR340">
        <v>169.72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</row>
    <row r="341" spans="1:60">
      <c r="A341" t="s">
        <v>87</v>
      </c>
      <c r="B341" t="s">
        <v>190</v>
      </c>
      <c r="AH341">
        <v>0</v>
      </c>
      <c r="AI341">
        <v>0</v>
      </c>
      <c r="AJ341">
        <v>20.8</v>
      </c>
      <c r="AK341">
        <v>25.1</v>
      </c>
      <c r="AL341">
        <v>0</v>
      </c>
      <c r="AM341">
        <v>0</v>
      </c>
      <c r="AN341">
        <v>0</v>
      </c>
      <c r="AO341">
        <v>103.8</v>
      </c>
      <c r="AP341">
        <v>203.4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</row>
    <row r="342" spans="1:60">
      <c r="A342" t="s">
        <v>88</v>
      </c>
      <c r="B342" t="s">
        <v>194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0.3</v>
      </c>
      <c r="N342">
        <v>0</v>
      </c>
      <c r="O342">
        <v>1.2E-2</v>
      </c>
      <c r="P342">
        <v>5.0000000000000001E-3</v>
      </c>
      <c r="Q342">
        <v>0</v>
      </c>
      <c r="R342">
        <v>4.8000000000000001E-2</v>
      </c>
      <c r="S342">
        <v>0.6339999999999999</v>
      </c>
      <c r="T342">
        <v>1.1419999999999999</v>
      </c>
      <c r="U342">
        <v>1.7130000000000001</v>
      </c>
      <c r="V342">
        <v>2.2839999999999998</v>
      </c>
      <c r="W342">
        <v>5.665</v>
      </c>
      <c r="X342">
        <v>8.048</v>
      </c>
      <c r="Y342">
        <v>9.5739999999999998</v>
      </c>
      <c r="Z342">
        <v>10.411999999999999</v>
      </c>
      <c r="AA342">
        <v>11.030000000000001</v>
      </c>
      <c r="AB342">
        <v>14.948</v>
      </c>
      <c r="AC342">
        <v>23.515999999999998</v>
      </c>
      <c r="AD342">
        <v>40.854999999999997</v>
      </c>
      <c r="AE342">
        <v>65.902999999999992</v>
      </c>
      <c r="AF342">
        <v>549.15300000000002</v>
      </c>
      <c r="AG342">
        <v>263.14</v>
      </c>
      <c r="AH342">
        <v>361.55700000000002</v>
      </c>
      <c r="AI342">
        <v>481.56099999999998</v>
      </c>
      <c r="AJ342">
        <v>652.46500000000003</v>
      </c>
      <c r="AK342">
        <v>1008.963</v>
      </c>
      <c r="AL342">
        <v>37.477999999999994</v>
      </c>
      <c r="AM342">
        <v>24.716999999999999</v>
      </c>
      <c r="AN342">
        <v>109.602</v>
      </c>
      <c r="AO342">
        <v>164.08799999999999</v>
      </c>
      <c r="AP342">
        <v>246.779</v>
      </c>
      <c r="AQ342">
        <v>434.96</v>
      </c>
      <c r="AR342">
        <v>277.37099999999998</v>
      </c>
      <c r="AS342">
        <v>183.22</v>
      </c>
      <c r="AT342">
        <v>56.638999999999996</v>
      </c>
      <c r="AU342">
        <v>388.95299999999997</v>
      </c>
      <c r="AV342">
        <v>268.91899999999998</v>
      </c>
      <c r="AW342">
        <v>524.69200000000001</v>
      </c>
      <c r="AX342">
        <v>365.17899999999997</v>
      </c>
      <c r="AY342">
        <v>337.42899999999997</v>
      </c>
      <c r="AZ342">
        <v>352.95499999999998</v>
      </c>
      <c r="BA342">
        <v>353.25900000000001</v>
      </c>
      <c r="BB342">
        <v>363.79699999999997</v>
      </c>
      <c r="BC342">
        <v>341.77199999999999</v>
      </c>
      <c r="BD342">
        <v>301.702</v>
      </c>
      <c r="BE342">
        <v>269.15100000000001</v>
      </c>
      <c r="BF342">
        <v>254.37799999999999</v>
      </c>
      <c r="BG342">
        <v>323.35300000000001</v>
      </c>
      <c r="BH342" t="s">
        <v>16</v>
      </c>
    </row>
    <row r="343" spans="1:60">
      <c r="A343" t="s">
        <v>88</v>
      </c>
      <c r="B343" t="s">
        <v>188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AK343">
        <v>535</v>
      </c>
      <c r="AP343" t="s">
        <v>16</v>
      </c>
      <c r="AQ343">
        <v>300</v>
      </c>
      <c r="AT343" t="s">
        <v>16</v>
      </c>
      <c r="AU343">
        <v>353</v>
      </c>
    </row>
    <row r="344" spans="1:60">
      <c r="A344" t="s">
        <v>88</v>
      </c>
      <c r="B344" t="s">
        <v>189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4.8000000000000001E-2</v>
      </c>
      <c r="S344">
        <v>6.3E-2</v>
      </c>
      <c r="T344">
        <v>0</v>
      </c>
      <c r="U344">
        <v>0</v>
      </c>
      <c r="V344">
        <v>0</v>
      </c>
      <c r="W344">
        <v>2.81</v>
      </c>
      <c r="X344">
        <v>4.6219999999999999</v>
      </c>
      <c r="Y344">
        <v>5.5739999999999998</v>
      </c>
      <c r="Z344">
        <v>6.4119999999999999</v>
      </c>
      <c r="AA344">
        <v>7.03</v>
      </c>
      <c r="AB344">
        <v>10.765000000000001</v>
      </c>
      <c r="AC344">
        <v>18.552</v>
      </c>
      <c r="AD344">
        <v>33.358999999999995</v>
      </c>
      <c r="AE344">
        <v>39.436</v>
      </c>
      <c r="AF344">
        <v>491.76099999999997</v>
      </c>
      <c r="AG344">
        <v>167.14</v>
      </c>
      <c r="AH344">
        <v>166.18299999999999</v>
      </c>
      <c r="AI344">
        <v>163.49799999999999</v>
      </c>
      <c r="AJ344">
        <v>155.51900000000001</v>
      </c>
      <c r="AK344" t="s">
        <v>16</v>
      </c>
      <c r="AL344">
        <v>24.730999999999998</v>
      </c>
      <c r="AM344">
        <v>19.811</v>
      </c>
      <c r="AN344">
        <v>82.298000000000002</v>
      </c>
      <c r="AO344">
        <v>90.85</v>
      </c>
      <c r="AP344">
        <v>154.90899999999999</v>
      </c>
      <c r="AQ344" t="s">
        <v>16</v>
      </c>
      <c r="AR344">
        <v>173.483</v>
      </c>
      <c r="AS344">
        <v>127.02500000000001</v>
      </c>
      <c r="AT344">
        <v>34.927999999999997</v>
      </c>
      <c r="AU344" t="s">
        <v>16</v>
      </c>
      <c r="AV344">
        <v>119.664</v>
      </c>
      <c r="AW344">
        <v>288.779</v>
      </c>
      <c r="AX344">
        <v>76.866</v>
      </c>
      <c r="AY344">
        <v>51.764000000000003</v>
      </c>
      <c r="AZ344">
        <v>29.240000000000002</v>
      </c>
      <c r="BA344">
        <v>50.704000000000001</v>
      </c>
      <c r="BB344">
        <v>50.704000000000001</v>
      </c>
      <c r="BC344">
        <v>71.02600000000001</v>
      </c>
      <c r="BD344">
        <v>8.4909999999999997</v>
      </c>
      <c r="BE344">
        <v>11.599</v>
      </c>
      <c r="BF344">
        <v>3.4350000000000001</v>
      </c>
      <c r="BG344">
        <v>62.082000000000001</v>
      </c>
      <c r="BH344" t="s">
        <v>16</v>
      </c>
    </row>
    <row r="345" spans="1:60">
      <c r="A345" t="s">
        <v>88</v>
      </c>
      <c r="B345" t="s">
        <v>190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0.3</v>
      </c>
      <c r="N345">
        <v>0</v>
      </c>
      <c r="O345">
        <v>1.2E-2</v>
      </c>
      <c r="P345">
        <v>5.0000000000000001E-3</v>
      </c>
      <c r="Q345">
        <v>0</v>
      </c>
      <c r="R345">
        <v>0</v>
      </c>
      <c r="S345">
        <v>0.57099999999999995</v>
      </c>
      <c r="T345">
        <v>1.1419999999999999</v>
      </c>
      <c r="U345">
        <v>1.7130000000000001</v>
      </c>
      <c r="V345">
        <v>2.2839999999999998</v>
      </c>
      <c r="W345">
        <v>2.855</v>
      </c>
      <c r="X345">
        <v>3.4260000000000002</v>
      </c>
      <c r="Y345">
        <v>4</v>
      </c>
      <c r="Z345">
        <v>4</v>
      </c>
      <c r="AA345">
        <v>4</v>
      </c>
      <c r="AB345">
        <v>4.1829999999999998</v>
      </c>
      <c r="AC345">
        <v>4.9639999999999995</v>
      </c>
      <c r="AD345">
        <v>7.4959999999999996</v>
      </c>
      <c r="AE345">
        <v>26.466999999999999</v>
      </c>
      <c r="AF345">
        <v>57.391999999999996</v>
      </c>
      <c r="AG345">
        <v>5</v>
      </c>
      <c r="AH345">
        <v>195.374</v>
      </c>
      <c r="AI345">
        <v>318.06299999999999</v>
      </c>
      <c r="AJ345">
        <v>496.94600000000003</v>
      </c>
      <c r="AK345">
        <v>473.96300000000002</v>
      </c>
      <c r="AL345">
        <v>12.747</v>
      </c>
      <c r="AM345">
        <v>4.9060000000000006</v>
      </c>
      <c r="AN345">
        <v>27.304000000000002</v>
      </c>
      <c r="AO345">
        <v>73.238</v>
      </c>
      <c r="AP345">
        <v>91.87</v>
      </c>
      <c r="AQ345">
        <v>134.95999999999998</v>
      </c>
      <c r="AR345">
        <v>103.88800000000001</v>
      </c>
      <c r="AS345">
        <v>56.195</v>
      </c>
      <c r="AT345">
        <v>21.710999999999999</v>
      </c>
      <c r="AU345">
        <v>35.953000000000003</v>
      </c>
      <c r="AV345">
        <v>149.255</v>
      </c>
      <c r="AW345">
        <v>235.91299999999998</v>
      </c>
      <c r="AX345">
        <v>288.31299999999999</v>
      </c>
      <c r="AY345">
        <v>285.66499999999996</v>
      </c>
      <c r="AZ345">
        <v>323.71499999999997</v>
      </c>
      <c r="BA345">
        <v>302.55500000000001</v>
      </c>
      <c r="BB345">
        <v>313.09299999999996</v>
      </c>
      <c r="BC345">
        <v>270.74599999999998</v>
      </c>
      <c r="BD345">
        <v>293.21100000000001</v>
      </c>
      <c r="BE345">
        <v>257.55200000000002</v>
      </c>
      <c r="BF345">
        <v>250.94299999999998</v>
      </c>
      <c r="BG345">
        <v>261.27100000000002</v>
      </c>
      <c r="BH345" t="s">
        <v>16</v>
      </c>
    </row>
    <row r="346" spans="1:60">
      <c r="A346" t="s">
        <v>88</v>
      </c>
      <c r="B346" t="s">
        <v>191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AG346">
        <v>91</v>
      </c>
    </row>
    <row r="347" spans="1:60">
      <c r="A347" t="s">
        <v>89</v>
      </c>
      <c r="B347" t="s">
        <v>194</v>
      </c>
      <c r="R347" t="s">
        <v>16</v>
      </c>
      <c r="S347" t="s">
        <v>16</v>
      </c>
      <c r="T347" t="s">
        <v>16</v>
      </c>
      <c r="U347" t="s">
        <v>16</v>
      </c>
      <c r="V347" t="s">
        <v>16</v>
      </c>
      <c r="W347" t="s">
        <v>16</v>
      </c>
      <c r="X347" t="s">
        <v>16</v>
      </c>
      <c r="Y347" t="s">
        <v>16</v>
      </c>
      <c r="Z347" t="s">
        <v>16</v>
      </c>
      <c r="AA347">
        <v>417.10787985263903</v>
      </c>
      <c r="AB347">
        <v>552.15820461777378</v>
      </c>
      <c r="AC347">
        <v>747.66521522942651</v>
      </c>
      <c r="AD347">
        <v>983.29535421310356</v>
      </c>
      <c r="AE347">
        <v>926.03136100298934</v>
      </c>
      <c r="AF347">
        <v>973.9214632384253</v>
      </c>
      <c r="AG347">
        <v>1251.1120386650011</v>
      </c>
      <c r="AH347">
        <v>1312.8426090482785</v>
      </c>
      <c r="AI347">
        <v>1644.4930730199781</v>
      </c>
      <c r="AJ347">
        <v>1467.5656660132413</v>
      </c>
      <c r="AK347">
        <v>1756.0390166323373</v>
      </c>
      <c r="AL347">
        <v>2077.36322227038</v>
      </c>
      <c r="AM347">
        <v>1972.9276101934315</v>
      </c>
      <c r="AN347">
        <v>1837.3213765399164</v>
      </c>
      <c r="AO347">
        <v>1935.4210589894526</v>
      </c>
      <c r="AP347">
        <v>1836.3081176630876</v>
      </c>
      <c r="AQ347">
        <v>1822.4738335319598</v>
      </c>
      <c r="AR347">
        <v>1848.4058407036678</v>
      </c>
      <c r="AS347">
        <v>2313.6445121181669</v>
      </c>
      <c r="AT347">
        <v>2815.1907193714369</v>
      </c>
      <c r="AU347">
        <v>3135.7716454046144</v>
      </c>
      <c r="AV347">
        <v>2821.6649281294813</v>
      </c>
      <c r="AW347">
        <v>3208.6091022649634</v>
      </c>
      <c r="AX347">
        <v>3662.2701936209223</v>
      </c>
      <c r="AY347">
        <v>13380.968523219355</v>
      </c>
      <c r="AZ347">
        <v>13980.437163589744</v>
      </c>
      <c r="BA347">
        <v>14012.4388826472</v>
      </c>
      <c r="BB347">
        <v>14298.248149395258</v>
      </c>
      <c r="BC347">
        <v>24700.012688113635</v>
      </c>
      <c r="BD347">
        <v>15225.020801417641</v>
      </c>
      <c r="BE347">
        <v>6843.5083299322014</v>
      </c>
      <c r="BF347">
        <v>6482.9369996847472</v>
      </c>
      <c r="BG347">
        <v>6327.5544634591906</v>
      </c>
      <c r="BH347" t="s">
        <v>16</v>
      </c>
    </row>
    <row r="348" spans="1:60">
      <c r="A348" t="s">
        <v>89</v>
      </c>
      <c r="B348" t="s">
        <v>188</v>
      </c>
      <c r="R348" t="s">
        <v>16</v>
      </c>
      <c r="S348" t="s">
        <v>16</v>
      </c>
      <c r="T348" t="s">
        <v>16</v>
      </c>
      <c r="U348" t="s">
        <v>16</v>
      </c>
      <c r="V348" t="s">
        <v>16</v>
      </c>
      <c r="W348" t="s">
        <v>16</v>
      </c>
      <c r="X348" t="s">
        <v>16</v>
      </c>
      <c r="Y348" t="s">
        <v>16</v>
      </c>
      <c r="Z348" t="s">
        <v>16</v>
      </c>
      <c r="AA348" t="s">
        <v>16</v>
      </c>
      <c r="AB348" t="s">
        <v>16</v>
      </c>
      <c r="AC348" t="s">
        <v>16</v>
      </c>
      <c r="AD348" t="s">
        <v>16</v>
      </c>
      <c r="AE348" t="s">
        <v>16</v>
      </c>
      <c r="AF348" t="s">
        <v>16</v>
      </c>
      <c r="AG348" t="s">
        <v>16</v>
      </c>
      <c r="AH348" t="s">
        <v>16</v>
      </c>
      <c r="AI348" t="s">
        <v>16</v>
      </c>
      <c r="AJ348" t="s">
        <v>16</v>
      </c>
      <c r="AK348" t="s">
        <v>16</v>
      </c>
      <c r="AL348" t="s">
        <v>16</v>
      </c>
      <c r="AM348" t="s">
        <v>16</v>
      </c>
      <c r="AN348" t="s">
        <v>16</v>
      </c>
      <c r="AO348" t="s">
        <v>16</v>
      </c>
      <c r="AP348" t="s">
        <v>16</v>
      </c>
      <c r="AQ348" t="s">
        <v>16</v>
      </c>
      <c r="AR348" t="s">
        <v>16</v>
      </c>
      <c r="AS348" t="s">
        <v>16</v>
      </c>
      <c r="AT348" t="s">
        <v>16</v>
      </c>
      <c r="AU348" t="s">
        <v>16</v>
      </c>
      <c r="AV348" t="s">
        <v>16</v>
      </c>
      <c r="AW348" t="s">
        <v>16</v>
      </c>
      <c r="AX348" t="s">
        <v>16</v>
      </c>
      <c r="AY348">
        <v>9544</v>
      </c>
      <c r="AZ348">
        <v>9567</v>
      </c>
      <c r="BA348">
        <v>9742</v>
      </c>
      <c r="BB348">
        <v>9986</v>
      </c>
      <c r="BC348">
        <v>20188</v>
      </c>
      <c r="BD348">
        <v>10445</v>
      </c>
      <c r="BE348">
        <v>2526</v>
      </c>
      <c r="BF348">
        <v>2351</v>
      </c>
      <c r="BG348">
        <v>2234</v>
      </c>
      <c r="BH348" t="s">
        <v>16</v>
      </c>
    </row>
    <row r="349" spans="1:60">
      <c r="A349" t="s">
        <v>89</v>
      </c>
      <c r="B349" t="s">
        <v>191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417.10787985263903</v>
      </c>
      <c r="AB349">
        <v>552.15820461777378</v>
      </c>
      <c r="AC349">
        <v>747.66521522942651</v>
      </c>
      <c r="AD349">
        <v>983.29535421310356</v>
      </c>
      <c r="AE349">
        <v>926.03136100298934</v>
      </c>
      <c r="AF349">
        <v>973.9214632384253</v>
      </c>
      <c r="AG349">
        <v>1251.1120386650011</v>
      </c>
      <c r="AH349">
        <v>1312.8426090482785</v>
      </c>
      <c r="AI349">
        <v>1397.4930730199781</v>
      </c>
      <c r="AJ349">
        <v>1467.5656660132413</v>
      </c>
      <c r="AK349">
        <v>1756.0390166323373</v>
      </c>
      <c r="AL349">
        <v>2077.36322227038</v>
      </c>
      <c r="AM349">
        <v>1972.9276101934315</v>
      </c>
      <c r="AN349">
        <v>1837.3213765399164</v>
      </c>
      <c r="AO349">
        <v>1935.4210589894526</v>
      </c>
      <c r="AP349">
        <v>1836.3081176630876</v>
      </c>
      <c r="AQ349">
        <v>1822.4738335319598</v>
      </c>
      <c r="AR349">
        <v>1848.4058407036678</v>
      </c>
      <c r="AS349">
        <v>2313.6445121181669</v>
      </c>
      <c r="AT349">
        <v>2815.1907193714369</v>
      </c>
      <c r="AU349">
        <v>3135.7716454046144</v>
      </c>
      <c r="AV349">
        <v>2821.6649281294813</v>
      </c>
      <c r="AW349">
        <v>3208.6091022649634</v>
      </c>
      <c r="AX349">
        <v>3662.2701936209223</v>
      </c>
      <c r="AY349">
        <v>3836.9685232193551</v>
      </c>
      <c r="AZ349">
        <v>4172.4371635897442</v>
      </c>
      <c r="BA349">
        <v>4270.4388826472004</v>
      </c>
      <c r="BB349">
        <v>4312.2481493952591</v>
      </c>
      <c r="BC349">
        <v>4512.0126881136348</v>
      </c>
      <c r="BD349">
        <v>4780.0208014176405</v>
      </c>
      <c r="BE349">
        <v>4317.5083299322014</v>
      </c>
      <c r="BF349">
        <v>4131.9369996847472</v>
      </c>
      <c r="BG349">
        <v>4093.5544634591906</v>
      </c>
      <c r="BH349">
        <v>4462.5685915383056</v>
      </c>
    </row>
    <row r="350" spans="1:60">
      <c r="A350" t="s">
        <v>89</v>
      </c>
      <c r="B350" t="s">
        <v>192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247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241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</row>
    <row r="351" spans="1:60">
      <c r="A351" t="s">
        <v>90</v>
      </c>
      <c r="B351" t="s">
        <v>194</v>
      </c>
      <c r="AH351">
        <v>0</v>
      </c>
      <c r="AI351">
        <v>0</v>
      </c>
      <c r="AJ351">
        <v>0.9</v>
      </c>
      <c r="AK351">
        <v>24.423000000000002</v>
      </c>
      <c r="AL351">
        <v>21.748000000000001</v>
      </c>
      <c r="AM351">
        <v>198.48700000000002</v>
      </c>
      <c r="AN351">
        <v>4.0200000000000005</v>
      </c>
      <c r="AO351">
        <v>41.37</v>
      </c>
      <c r="AP351">
        <v>32.028000000000006</v>
      </c>
      <c r="AQ351">
        <v>60.911999999999999</v>
      </c>
      <c r="AR351">
        <v>111.893</v>
      </c>
      <c r="AS351">
        <v>132.11000000000001</v>
      </c>
      <c r="AT351">
        <v>45.04</v>
      </c>
      <c r="AU351">
        <v>48.754000000000005</v>
      </c>
      <c r="AV351">
        <v>555.899</v>
      </c>
      <c r="AW351">
        <v>11.117999999999999</v>
      </c>
      <c r="AX351">
        <v>23.457000000000001</v>
      </c>
      <c r="AY351">
        <v>25.295999999999999</v>
      </c>
      <c r="AZ351">
        <v>17.274000000000001</v>
      </c>
      <c r="BA351">
        <v>18.256999999999998</v>
      </c>
      <c r="BB351">
        <v>9.7940000000000005</v>
      </c>
      <c r="BC351">
        <v>61.427000000000007</v>
      </c>
      <c r="BD351">
        <v>217.66299999999998</v>
      </c>
      <c r="BE351">
        <v>8.8550000000000004</v>
      </c>
      <c r="BF351">
        <v>5.5E-2</v>
      </c>
      <c r="BG351">
        <v>44.991</v>
      </c>
      <c r="BH351" t="s">
        <v>16</v>
      </c>
    </row>
    <row r="352" spans="1:60">
      <c r="A352" t="s">
        <v>90</v>
      </c>
      <c r="B352" t="s">
        <v>188</v>
      </c>
      <c r="AH352">
        <v>0</v>
      </c>
      <c r="AI352">
        <v>0</v>
      </c>
      <c r="AO352">
        <v>0</v>
      </c>
      <c r="AP352" t="s">
        <v>16</v>
      </c>
      <c r="AQ352" t="s">
        <v>16</v>
      </c>
      <c r="AR352" t="s">
        <v>16</v>
      </c>
      <c r="AS352">
        <v>102</v>
      </c>
      <c r="AU352" t="s">
        <v>16</v>
      </c>
      <c r="AV352">
        <v>555</v>
      </c>
    </row>
    <row r="353" spans="1:60">
      <c r="A353" t="s">
        <v>90</v>
      </c>
      <c r="B353" t="s">
        <v>189</v>
      </c>
      <c r="AH353">
        <v>0</v>
      </c>
      <c r="AI353">
        <v>0</v>
      </c>
      <c r="AJ353">
        <v>0.9</v>
      </c>
      <c r="AK353">
        <v>24.423000000000002</v>
      </c>
      <c r="AL353">
        <v>21.748000000000001</v>
      </c>
      <c r="AM353">
        <v>198.48700000000002</v>
      </c>
      <c r="AN353">
        <v>4.0200000000000005</v>
      </c>
      <c r="AO353">
        <v>41.37</v>
      </c>
      <c r="AP353">
        <v>29.092000000000002</v>
      </c>
      <c r="AQ353">
        <v>57.192</v>
      </c>
      <c r="AR353">
        <v>110.97</v>
      </c>
      <c r="AS353">
        <v>27.732999999999997</v>
      </c>
      <c r="AT353">
        <v>42.341000000000001</v>
      </c>
      <c r="AU353">
        <v>46.400000000000006</v>
      </c>
      <c r="AV353" t="s">
        <v>16</v>
      </c>
      <c r="AW353">
        <v>11.117999999999999</v>
      </c>
      <c r="AX353">
        <v>23.457000000000001</v>
      </c>
      <c r="AY353">
        <v>25.295999999999999</v>
      </c>
      <c r="AZ353">
        <v>17.274000000000001</v>
      </c>
      <c r="BA353">
        <v>18.256999999999998</v>
      </c>
      <c r="BB353">
        <v>9.7940000000000005</v>
      </c>
      <c r="BC353">
        <v>61.427000000000007</v>
      </c>
      <c r="BD353">
        <v>217.66299999999998</v>
      </c>
      <c r="BE353">
        <v>8.8550000000000004</v>
      </c>
      <c r="BF353">
        <v>5.5E-2</v>
      </c>
      <c r="BG353">
        <v>44.991</v>
      </c>
      <c r="BH353" t="s">
        <v>16</v>
      </c>
    </row>
    <row r="354" spans="1:60">
      <c r="A354" t="s">
        <v>90</v>
      </c>
      <c r="B354" t="s">
        <v>190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2.9359999999999999</v>
      </c>
      <c r="AQ354">
        <v>3.7199999999999998</v>
      </c>
      <c r="AR354">
        <v>0.92299999999999993</v>
      </c>
      <c r="AS354">
        <v>2.3769999999999998</v>
      </c>
      <c r="AT354">
        <v>2.6990000000000003</v>
      </c>
      <c r="AU354">
        <v>2.3540000000000001</v>
      </c>
      <c r="AV354">
        <v>0.89900000000000002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</row>
    <row r="355" spans="1:60">
      <c r="A355" t="s">
        <v>91</v>
      </c>
      <c r="B355" t="s">
        <v>194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0.22500000000000001</v>
      </c>
      <c r="P355">
        <v>0.27300000000000002</v>
      </c>
      <c r="Q355">
        <v>0.128</v>
      </c>
      <c r="R355">
        <v>0.60899999999999999</v>
      </c>
      <c r="S355">
        <v>156.11799999999999</v>
      </c>
      <c r="T355">
        <v>1.8009999999999999</v>
      </c>
      <c r="U355">
        <v>3.1859999999999999</v>
      </c>
      <c r="V355">
        <v>4.2620000000000005</v>
      </c>
      <c r="W355">
        <v>5.5090000000000003</v>
      </c>
      <c r="X355">
        <v>5.3010000000000002</v>
      </c>
      <c r="Y355">
        <v>5.2460000000000004</v>
      </c>
      <c r="Z355">
        <v>4.8680000000000003</v>
      </c>
      <c r="AA355">
        <v>4.7780000000000005</v>
      </c>
      <c r="AB355">
        <v>6.7520000000000007</v>
      </c>
      <c r="AC355">
        <v>8.7680000000000007</v>
      </c>
      <c r="AD355">
        <v>12.713999999999999</v>
      </c>
      <c r="AE355">
        <v>0.66799999999999993</v>
      </c>
      <c r="AF355">
        <v>0.254</v>
      </c>
      <c r="AG355">
        <v>1.0209999999999999</v>
      </c>
      <c r="AH355">
        <v>1291.9190000000001</v>
      </c>
      <c r="AI355">
        <v>0.4</v>
      </c>
      <c r="AJ355">
        <v>0</v>
      </c>
      <c r="AK355">
        <v>0</v>
      </c>
      <c r="AL355">
        <v>0</v>
      </c>
      <c r="AM355">
        <v>1.5840000000000001</v>
      </c>
      <c r="AN355">
        <v>1.659</v>
      </c>
      <c r="AO355">
        <v>0.69600000000000006</v>
      </c>
      <c r="AP355">
        <v>0.98399999999999999</v>
      </c>
      <c r="AQ355">
        <v>1.22</v>
      </c>
      <c r="AR355">
        <v>1.7000000000000001E-2</v>
      </c>
      <c r="AS355">
        <v>0</v>
      </c>
      <c r="AT355">
        <v>905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3.0000000000000001E-3</v>
      </c>
      <c r="BD355">
        <v>3.0000000000000001E-3</v>
      </c>
      <c r="BE355">
        <v>2E-3</v>
      </c>
      <c r="BF355">
        <v>2E-3</v>
      </c>
      <c r="BG355">
        <v>2E-3</v>
      </c>
      <c r="BH355">
        <v>0</v>
      </c>
    </row>
    <row r="356" spans="1:60">
      <c r="A356" t="s">
        <v>91</v>
      </c>
      <c r="B356" t="s">
        <v>186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1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</row>
    <row r="357" spans="1:60">
      <c r="A357" t="s">
        <v>91</v>
      </c>
      <c r="B357" t="s">
        <v>189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0.22500000000000001</v>
      </c>
      <c r="P357">
        <v>0.27300000000000002</v>
      </c>
      <c r="Q357">
        <v>0.128</v>
      </c>
      <c r="R357">
        <v>0.36399999999999999</v>
      </c>
      <c r="S357">
        <v>0.42000000000000004</v>
      </c>
      <c r="T357">
        <v>0.11700000000000001</v>
      </c>
      <c r="U357">
        <v>0.312</v>
      </c>
      <c r="V357">
        <v>0.47299999999999998</v>
      </c>
      <c r="W357">
        <v>1.246</v>
      </c>
      <c r="X357">
        <v>1.3919999999999999</v>
      </c>
      <c r="Y357">
        <v>1.5569999999999999</v>
      </c>
      <c r="Z357">
        <v>1.6150000000000002</v>
      </c>
      <c r="AA357">
        <v>1.7010000000000001</v>
      </c>
      <c r="AB357">
        <v>2.746</v>
      </c>
      <c r="AC357">
        <v>3.9630000000000001</v>
      </c>
      <c r="AD357">
        <v>5.6429999999999998</v>
      </c>
      <c r="AE357">
        <v>0.66799999999999993</v>
      </c>
      <c r="AF357">
        <v>0.254</v>
      </c>
      <c r="AG357">
        <v>1.0209999999999999</v>
      </c>
      <c r="AH357">
        <v>1291.9190000000001</v>
      </c>
      <c r="AI357">
        <v>0.4</v>
      </c>
      <c r="AJ357">
        <v>0</v>
      </c>
      <c r="AK357">
        <v>0</v>
      </c>
      <c r="AL357">
        <v>0</v>
      </c>
      <c r="AM357">
        <v>1.5840000000000001</v>
      </c>
      <c r="AN357">
        <v>1.659</v>
      </c>
      <c r="AO357">
        <v>0.69600000000000006</v>
      </c>
      <c r="AP357">
        <v>0.98399999999999999</v>
      </c>
      <c r="AQ357">
        <v>1.22</v>
      </c>
      <c r="AR357">
        <v>1.7000000000000001E-2</v>
      </c>
      <c r="AS357">
        <v>0</v>
      </c>
      <c r="AT357">
        <v>905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</row>
    <row r="358" spans="1:60">
      <c r="A358" t="s">
        <v>91</v>
      </c>
      <c r="B358" t="s">
        <v>190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0.245</v>
      </c>
      <c r="S358">
        <v>0.69800000000000006</v>
      </c>
      <c r="T358">
        <v>1.6839999999999999</v>
      </c>
      <c r="U358">
        <v>2.8740000000000001</v>
      </c>
      <c r="V358">
        <v>3.7890000000000001</v>
      </c>
      <c r="W358">
        <v>4.2629999999999999</v>
      </c>
      <c r="X358">
        <v>3.9089999999999998</v>
      </c>
      <c r="Y358">
        <v>3.6890000000000001</v>
      </c>
      <c r="Z358">
        <v>3.2530000000000001</v>
      </c>
      <c r="AA358">
        <v>3.077</v>
      </c>
      <c r="AB358">
        <v>4.0060000000000002</v>
      </c>
      <c r="AC358">
        <v>4.8049999999999997</v>
      </c>
      <c r="AD358">
        <v>6.0709999999999997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3.0000000000000001E-3</v>
      </c>
      <c r="BD358">
        <v>3.0000000000000001E-3</v>
      </c>
      <c r="BE358">
        <v>2E-3</v>
      </c>
      <c r="BF358">
        <v>2E-3</v>
      </c>
      <c r="BG358">
        <v>2E-3</v>
      </c>
      <c r="BH358">
        <v>0</v>
      </c>
    </row>
    <row r="359" spans="1:60">
      <c r="A359" t="s">
        <v>91</v>
      </c>
      <c r="B359" t="s">
        <v>192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155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</row>
    <row r="360" spans="1:60">
      <c r="A360" t="s">
        <v>92</v>
      </c>
      <c r="B360" t="s">
        <v>194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8.2650000000000006</v>
      </c>
      <c r="Z360">
        <v>17.933</v>
      </c>
      <c r="AA360">
        <v>27.550999999999998</v>
      </c>
      <c r="AB360">
        <v>37.084000000000003</v>
      </c>
      <c r="AC360">
        <v>47.128999999999998</v>
      </c>
      <c r="AD360">
        <v>64.253999999999991</v>
      </c>
      <c r="AE360">
        <v>96.244</v>
      </c>
      <c r="AF360">
        <v>130.399</v>
      </c>
      <c r="AG360">
        <v>171.30699999999999</v>
      </c>
      <c r="AH360">
        <v>183.43099999999998</v>
      </c>
      <c r="AI360">
        <v>77.798000000000002</v>
      </c>
      <c r="AJ360">
        <v>71.975999999999999</v>
      </c>
      <c r="AK360">
        <v>59.594999999999999</v>
      </c>
      <c r="AL360">
        <v>51.298999999999999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0.125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3.0110000000000001</v>
      </c>
      <c r="BG360">
        <v>0</v>
      </c>
      <c r="BH360">
        <v>0</v>
      </c>
    </row>
    <row r="361" spans="1:60">
      <c r="A361" t="s">
        <v>92</v>
      </c>
      <c r="B361" t="s">
        <v>187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0.3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</row>
    <row r="362" spans="1:60">
      <c r="A362" t="s">
        <v>92</v>
      </c>
      <c r="B362" t="s">
        <v>189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0.14899999999999999</v>
      </c>
      <c r="AC362">
        <v>1.044</v>
      </c>
      <c r="AD362">
        <v>4.7729999999999997</v>
      </c>
      <c r="AE362">
        <v>16.645</v>
      </c>
      <c r="AF362">
        <v>29.747</v>
      </c>
      <c r="AG362">
        <v>44.802</v>
      </c>
      <c r="AH362">
        <v>28.597999999999999</v>
      </c>
      <c r="AI362">
        <v>13.06</v>
      </c>
      <c r="AJ362">
        <v>12.273</v>
      </c>
      <c r="AK362">
        <v>13.181000000000001</v>
      </c>
      <c r="AL362">
        <v>0.27800000000000002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0.125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3.0110000000000001</v>
      </c>
      <c r="BG362">
        <v>0</v>
      </c>
      <c r="BH362">
        <v>0</v>
      </c>
    </row>
    <row r="363" spans="1:60">
      <c r="A363" t="s">
        <v>92</v>
      </c>
      <c r="B363" t="s">
        <v>190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8.2650000000000006</v>
      </c>
      <c r="Z363">
        <v>17.933</v>
      </c>
      <c r="AA363">
        <v>27.550999999999998</v>
      </c>
      <c r="AB363">
        <v>36.935000000000002</v>
      </c>
      <c r="AC363">
        <v>46.085000000000001</v>
      </c>
      <c r="AD363">
        <v>59.480999999999995</v>
      </c>
      <c r="AE363">
        <v>79.599000000000004</v>
      </c>
      <c r="AF363">
        <v>100.65200000000002</v>
      </c>
      <c r="AG363">
        <v>126.505</v>
      </c>
      <c r="AH363">
        <v>154.833</v>
      </c>
      <c r="AI363">
        <v>64.738</v>
      </c>
      <c r="AJ363">
        <v>59.703000000000003</v>
      </c>
      <c r="AK363">
        <v>46.414000000000001</v>
      </c>
      <c r="AL363">
        <v>51.021000000000001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</row>
    <row r="364" spans="1:60">
      <c r="A364" t="s">
        <v>93</v>
      </c>
      <c r="B364" t="s">
        <v>194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1E-3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0.19600000000000001</v>
      </c>
      <c r="AC364">
        <v>4.3999999999999997E-2</v>
      </c>
      <c r="AD364">
        <v>3.7999999999999999E-2</v>
      </c>
      <c r="AE364">
        <v>4.1000000000000002E-2</v>
      </c>
      <c r="AF364">
        <v>3.3000000000000002E-2</v>
      </c>
      <c r="AG364">
        <v>8.1210000000000004</v>
      </c>
      <c r="AH364">
        <v>3.6979999999999995</v>
      </c>
      <c r="AI364">
        <v>5.5759999999999996</v>
      </c>
      <c r="AJ364">
        <v>12.052</v>
      </c>
      <c r="AK364">
        <v>2.8819999999999997</v>
      </c>
      <c r="AL364">
        <v>0</v>
      </c>
      <c r="AM364">
        <v>0</v>
      </c>
      <c r="AN364">
        <v>0</v>
      </c>
      <c r="AO364">
        <v>6.3E-2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18.280999999999999</v>
      </c>
      <c r="AX364">
        <v>5.85</v>
      </c>
      <c r="AY364">
        <v>1.44</v>
      </c>
      <c r="AZ364">
        <v>2E-3</v>
      </c>
      <c r="BA364">
        <v>0</v>
      </c>
      <c r="BB364">
        <v>0</v>
      </c>
      <c r="BC364">
        <v>0</v>
      </c>
      <c r="BD364">
        <v>7.1000000000000008E-2</v>
      </c>
      <c r="BE364">
        <v>0.14299999999999999</v>
      </c>
      <c r="BF364">
        <v>0.13</v>
      </c>
      <c r="BG364">
        <v>0.375</v>
      </c>
      <c r="BH364">
        <v>0.13</v>
      </c>
    </row>
    <row r="365" spans="1:60">
      <c r="A365" t="s">
        <v>93</v>
      </c>
      <c r="B365" t="s">
        <v>189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1E-3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0.19600000000000001</v>
      </c>
      <c r="AC365">
        <v>4.3999999999999997E-2</v>
      </c>
      <c r="AD365">
        <v>5.0000000000000001E-3</v>
      </c>
      <c r="AE365">
        <v>8.0000000000000002E-3</v>
      </c>
      <c r="AF365">
        <v>0</v>
      </c>
      <c r="AG365">
        <v>6.194</v>
      </c>
      <c r="AH365">
        <v>3.1389999999999998</v>
      </c>
      <c r="AI365">
        <v>4.6059999999999999</v>
      </c>
      <c r="AJ365">
        <v>11.068999999999999</v>
      </c>
      <c r="AK365">
        <v>2.1269999999999998</v>
      </c>
      <c r="AL365">
        <v>0</v>
      </c>
      <c r="AM365">
        <v>0</v>
      </c>
      <c r="AN365">
        <v>0</v>
      </c>
      <c r="AO365">
        <v>6.3E-2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18.280999999999999</v>
      </c>
      <c r="AX365">
        <v>5.85</v>
      </c>
      <c r="AY365">
        <v>1.44</v>
      </c>
      <c r="AZ365">
        <v>2E-3</v>
      </c>
      <c r="BA365">
        <v>0</v>
      </c>
      <c r="BB365">
        <v>0</v>
      </c>
      <c r="BC365">
        <v>0</v>
      </c>
      <c r="BD365">
        <v>7.1000000000000008E-2</v>
      </c>
      <c r="BE365">
        <v>0.14299999999999999</v>
      </c>
      <c r="BF365">
        <v>0.128</v>
      </c>
      <c r="BG365">
        <v>0.375</v>
      </c>
      <c r="BH365">
        <v>0.13</v>
      </c>
    </row>
    <row r="366" spans="1:60">
      <c r="A366" t="s">
        <v>93</v>
      </c>
      <c r="B366" t="s">
        <v>190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3.3000000000000002E-2</v>
      </c>
      <c r="AE366">
        <v>3.3000000000000002E-2</v>
      </c>
      <c r="AF366">
        <v>3.3000000000000002E-2</v>
      </c>
      <c r="AG366">
        <v>1.927</v>
      </c>
      <c r="AH366">
        <v>0.55899999999999994</v>
      </c>
      <c r="AI366">
        <v>0.97</v>
      </c>
      <c r="AJ366">
        <v>0.98299999999999998</v>
      </c>
      <c r="AK366">
        <v>0.755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2E-3</v>
      </c>
      <c r="BG366">
        <v>0</v>
      </c>
      <c r="BH366">
        <v>0</v>
      </c>
    </row>
    <row r="367" spans="1:60">
      <c r="A367" t="s">
        <v>94</v>
      </c>
      <c r="B367" t="s">
        <v>194</v>
      </c>
      <c r="C367">
        <v>0</v>
      </c>
      <c r="D367">
        <v>0</v>
      </c>
      <c r="E367">
        <v>0</v>
      </c>
      <c r="F367">
        <v>122</v>
      </c>
      <c r="G367">
        <v>0</v>
      </c>
      <c r="H367">
        <v>0</v>
      </c>
      <c r="I367">
        <v>0</v>
      </c>
      <c r="J367">
        <v>0</v>
      </c>
      <c r="K367">
        <v>112</v>
      </c>
      <c r="L367">
        <v>5</v>
      </c>
      <c r="M367">
        <v>0</v>
      </c>
      <c r="N367">
        <v>7.8E-2</v>
      </c>
      <c r="O367">
        <v>7.6999999999999999E-2</v>
      </c>
      <c r="P367">
        <v>0.13400000000000001</v>
      </c>
      <c r="Q367">
        <v>0.24099999999999999</v>
      </c>
      <c r="R367">
        <v>4.7E-2</v>
      </c>
      <c r="S367">
        <v>5.3999999999999999E-2</v>
      </c>
      <c r="T367">
        <v>0.126</v>
      </c>
      <c r="U367">
        <v>1.2749999999999999</v>
      </c>
      <c r="V367">
        <v>1.7979999999999998</v>
      </c>
      <c r="W367">
        <v>40.095999999999997</v>
      </c>
      <c r="X367">
        <v>50.786999999999999</v>
      </c>
      <c r="Y367">
        <v>60.647000000000006</v>
      </c>
      <c r="Z367">
        <v>71.3</v>
      </c>
      <c r="AA367">
        <v>120.25</v>
      </c>
      <c r="AB367">
        <v>469.55433768494999</v>
      </c>
      <c r="AC367">
        <v>838.92150112462787</v>
      </c>
      <c r="AD367">
        <v>1004.3250025816966</v>
      </c>
      <c r="AE367">
        <v>1047.7021599191185</v>
      </c>
      <c r="AF367">
        <v>1117.745481483003</v>
      </c>
      <c r="AG367">
        <v>1241.1084899070881</v>
      </c>
      <c r="AH367">
        <v>1333.8529578218977</v>
      </c>
      <c r="AI367">
        <v>1390.9026365693041</v>
      </c>
      <c r="AJ367">
        <v>1459.3808034216897</v>
      </c>
      <c r="AK367">
        <v>1573.0822953892271</v>
      </c>
      <c r="AL367">
        <v>1694.5552931094608</v>
      </c>
      <c r="AM367">
        <v>1747.9758554837072</v>
      </c>
      <c r="AN367">
        <v>1779.9397760745492</v>
      </c>
      <c r="AO367">
        <v>1927.0059508553186</v>
      </c>
      <c r="AP367">
        <v>1994.938580008094</v>
      </c>
      <c r="AQ367">
        <v>2123.3597396575101</v>
      </c>
      <c r="AR367">
        <v>2162.8416274689143</v>
      </c>
      <c r="AS367">
        <v>2383.6566945675449</v>
      </c>
      <c r="AT367">
        <v>2630.716348876761</v>
      </c>
      <c r="AU367">
        <v>2482.4081303648491</v>
      </c>
      <c r="AV367">
        <v>2833.8516711641551</v>
      </c>
      <c r="AW367">
        <v>3016.6504050717208</v>
      </c>
      <c r="AX367">
        <v>3228.5559900397066</v>
      </c>
      <c r="AY367">
        <v>4066.3196915999542</v>
      </c>
      <c r="AZ367">
        <v>3042.0320000000002</v>
      </c>
      <c r="BA367">
        <v>2948</v>
      </c>
      <c r="BB367">
        <v>110.387</v>
      </c>
      <c r="BC367">
        <v>121.041</v>
      </c>
      <c r="BD367">
        <v>92.025000000000006</v>
      </c>
      <c r="BE367">
        <v>78.615000000000009</v>
      </c>
      <c r="BF367">
        <v>78.596000000000004</v>
      </c>
      <c r="BG367">
        <v>78.596000000000004</v>
      </c>
      <c r="BH367" t="s">
        <v>16</v>
      </c>
    </row>
    <row r="368" spans="1:60">
      <c r="A368" t="s">
        <v>94</v>
      </c>
      <c r="B368" t="s">
        <v>186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10.95</v>
      </c>
      <c r="AB368">
        <v>280.93133768494994</v>
      </c>
      <c r="AC368">
        <v>339.70250112462782</v>
      </c>
      <c r="AD368">
        <v>423.20600258169657</v>
      </c>
      <c r="AE368">
        <v>431.08315991911837</v>
      </c>
      <c r="AF368">
        <v>452.02648148300301</v>
      </c>
      <c r="AG368">
        <v>530.58948990708814</v>
      </c>
      <c r="AH368">
        <v>580.23395782189766</v>
      </c>
      <c r="AI368">
        <v>599.48363656930417</v>
      </c>
      <c r="AJ368">
        <v>635.6618034216898</v>
      </c>
      <c r="AK368">
        <v>709.96329538922714</v>
      </c>
      <c r="AL368">
        <v>758.8552931094606</v>
      </c>
      <c r="AM368">
        <v>767.5758554837073</v>
      </c>
      <c r="AN368">
        <v>752.83977607454926</v>
      </c>
      <c r="AO368">
        <v>820.10595085531838</v>
      </c>
      <c r="AP368">
        <v>832.83858000809414</v>
      </c>
      <c r="AQ368">
        <v>831.65973965751004</v>
      </c>
      <c r="AR368">
        <v>835.04162746891473</v>
      </c>
      <c r="AS368">
        <v>928.85669456754476</v>
      </c>
      <c r="AT368">
        <v>1038.016348876761</v>
      </c>
      <c r="AU368">
        <v>1114.6081303648489</v>
      </c>
      <c r="AV368">
        <v>1064.1516711641552</v>
      </c>
      <c r="AW368">
        <v>1175.6504050717208</v>
      </c>
      <c r="AX368">
        <v>1299.8559900397067</v>
      </c>
      <c r="AY368">
        <v>1313.619691599954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</row>
    <row r="369" spans="1:60">
      <c r="A369" t="s">
        <v>94</v>
      </c>
      <c r="B369" t="s">
        <v>187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14</v>
      </c>
      <c r="AD369">
        <v>15</v>
      </c>
      <c r="AE369">
        <v>31</v>
      </c>
      <c r="AF369">
        <v>30</v>
      </c>
      <c r="AG369">
        <v>89</v>
      </c>
      <c r="AH369">
        <v>109</v>
      </c>
      <c r="AI369">
        <v>144</v>
      </c>
      <c r="AJ369">
        <v>166</v>
      </c>
      <c r="AK369">
        <v>202</v>
      </c>
      <c r="AL369">
        <v>253</v>
      </c>
      <c r="AM369">
        <v>250</v>
      </c>
      <c r="AN369">
        <v>252</v>
      </c>
      <c r="AO369">
        <v>254</v>
      </c>
      <c r="AP369">
        <v>276</v>
      </c>
      <c r="AQ369">
        <v>291</v>
      </c>
      <c r="AR369">
        <v>282</v>
      </c>
      <c r="AS369">
        <v>318</v>
      </c>
      <c r="AT369">
        <v>348</v>
      </c>
      <c r="AU369">
        <v>38</v>
      </c>
      <c r="AV369">
        <v>391</v>
      </c>
      <c r="AW369">
        <v>405</v>
      </c>
      <c r="AX369">
        <v>421</v>
      </c>
      <c r="AY369">
        <v>179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</row>
    <row r="370" spans="1:60">
      <c r="A370" t="s">
        <v>94</v>
      </c>
      <c r="B370" t="s">
        <v>188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35</v>
      </c>
      <c r="X370">
        <v>30</v>
      </c>
      <c r="Y370" t="s">
        <v>16</v>
      </c>
      <c r="Z370">
        <v>19</v>
      </c>
      <c r="AA370">
        <v>16</v>
      </c>
      <c r="AB370" t="s">
        <v>16</v>
      </c>
      <c r="AC370" t="s">
        <v>16</v>
      </c>
      <c r="AD370" t="s">
        <v>16</v>
      </c>
      <c r="AE370" t="s">
        <v>16</v>
      </c>
      <c r="AF370" t="s">
        <v>16</v>
      </c>
      <c r="AG370" t="s">
        <v>16</v>
      </c>
      <c r="AH370" t="s">
        <v>16</v>
      </c>
      <c r="AI370" t="s">
        <v>16</v>
      </c>
      <c r="AJ370" t="s">
        <v>16</v>
      </c>
      <c r="AK370" t="s">
        <v>16</v>
      </c>
      <c r="AL370" t="s">
        <v>16</v>
      </c>
      <c r="AM370" t="s">
        <v>16</v>
      </c>
      <c r="AN370" t="s">
        <v>16</v>
      </c>
      <c r="AO370" t="s">
        <v>16</v>
      </c>
      <c r="AP370" t="s">
        <v>16</v>
      </c>
      <c r="AQ370" t="s">
        <v>16</v>
      </c>
      <c r="AR370" t="s">
        <v>16</v>
      </c>
      <c r="AS370" t="s">
        <v>16</v>
      </c>
      <c r="AT370" t="s">
        <v>16</v>
      </c>
      <c r="AU370" t="s">
        <v>16</v>
      </c>
      <c r="AV370" t="s">
        <v>16</v>
      </c>
      <c r="AW370" t="s">
        <v>16</v>
      </c>
      <c r="AX370" t="s">
        <v>16</v>
      </c>
      <c r="AY370">
        <v>1043</v>
      </c>
      <c r="AZ370" t="s">
        <v>16</v>
      </c>
      <c r="BA370">
        <v>1366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</row>
    <row r="371" spans="1:60">
      <c r="A371" t="s">
        <v>94</v>
      </c>
      <c r="B371" t="s">
        <v>189</v>
      </c>
      <c r="C371">
        <v>0</v>
      </c>
      <c r="D371">
        <v>0</v>
      </c>
      <c r="E371">
        <v>0</v>
      </c>
      <c r="F371">
        <v>46</v>
      </c>
      <c r="G371">
        <v>0</v>
      </c>
      <c r="H371">
        <v>0</v>
      </c>
      <c r="I371">
        <v>0</v>
      </c>
      <c r="J371">
        <v>0</v>
      </c>
      <c r="K371">
        <v>100</v>
      </c>
      <c r="L371">
        <v>5</v>
      </c>
      <c r="M371">
        <v>0</v>
      </c>
      <c r="N371">
        <v>7.8E-2</v>
      </c>
      <c r="O371">
        <v>7.6999999999999999E-2</v>
      </c>
      <c r="P371">
        <v>0.13400000000000001</v>
      </c>
      <c r="Q371">
        <v>0.24099999999999999</v>
      </c>
      <c r="R371">
        <v>4.7E-2</v>
      </c>
      <c r="S371">
        <v>5.3999999999999999E-2</v>
      </c>
      <c r="T371">
        <v>0.126</v>
      </c>
      <c r="U371">
        <v>1.2749999999999999</v>
      </c>
      <c r="V371">
        <v>1.7979999999999998</v>
      </c>
      <c r="W371">
        <v>2.7960000000000003</v>
      </c>
      <c r="X371">
        <v>6.8870000000000005</v>
      </c>
      <c r="Y371">
        <v>10.347000000000001</v>
      </c>
      <c r="Z371" t="s">
        <v>16</v>
      </c>
      <c r="AA371">
        <v>7</v>
      </c>
      <c r="AB371">
        <v>58.823000000000008</v>
      </c>
      <c r="AC371">
        <v>196.21899999999999</v>
      </c>
      <c r="AD371">
        <v>195.21899999999999</v>
      </c>
      <c r="AE371">
        <v>179.21899999999999</v>
      </c>
      <c r="AF371">
        <v>180.21899999999999</v>
      </c>
      <c r="AG371">
        <v>121.21899999999999</v>
      </c>
      <c r="AH371">
        <v>101.21899999999999</v>
      </c>
      <c r="AI371">
        <v>66.218999999999994</v>
      </c>
      <c r="AJ371">
        <v>44.218999999999994</v>
      </c>
      <c r="AK371">
        <v>8.2189999999999941</v>
      </c>
      <c r="AL371" t="s">
        <v>16</v>
      </c>
      <c r="AM371" t="s">
        <v>16</v>
      </c>
      <c r="AN371" t="s">
        <v>16</v>
      </c>
      <c r="AO371" t="s">
        <v>16</v>
      </c>
      <c r="AP371" t="s">
        <v>16</v>
      </c>
      <c r="AQ371" t="s">
        <v>16</v>
      </c>
      <c r="AR371" t="s">
        <v>16</v>
      </c>
      <c r="AS371" t="s">
        <v>16</v>
      </c>
      <c r="AT371" t="s">
        <v>16</v>
      </c>
      <c r="AU371" t="s">
        <v>16</v>
      </c>
      <c r="AV371" t="s">
        <v>16</v>
      </c>
      <c r="AW371" t="s">
        <v>16</v>
      </c>
      <c r="AX371" t="s">
        <v>16</v>
      </c>
      <c r="AY371">
        <v>11</v>
      </c>
      <c r="AZ371">
        <v>1806.5319999999999</v>
      </c>
      <c r="BA371">
        <v>325</v>
      </c>
      <c r="BB371">
        <v>110.387</v>
      </c>
      <c r="BC371">
        <v>121.041</v>
      </c>
      <c r="BD371">
        <v>92.025000000000006</v>
      </c>
      <c r="BE371">
        <v>78.615000000000009</v>
      </c>
      <c r="BF371">
        <v>78.596000000000004</v>
      </c>
      <c r="BG371">
        <v>78.596000000000004</v>
      </c>
      <c r="BH371" t="s">
        <v>16</v>
      </c>
    </row>
    <row r="372" spans="1:60">
      <c r="A372" t="s">
        <v>94</v>
      </c>
      <c r="B372" t="s">
        <v>190</v>
      </c>
      <c r="C372">
        <v>0</v>
      </c>
      <c r="D372">
        <v>0</v>
      </c>
      <c r="E372">
        <v>0</v>
      </c>
      <c r="F372">
        <v>60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2.2999999999999998</v>
      </c>
      <c r="X372">
        <v>12.3</v>
      </c>
      <c r="Y372">
        <v>20.3</v>
      </c>
      <c r="Z372">
        <v>17.299999999999997</v>
      </c>
      <c r="AA372">
        <v>86.3</v>
      </c>
      <c r="AB372">
        <v>129.80000000000001</v>
      </c>
      <c r="AC372">
        <v>289</v>
      </c>
      <c r="AD372">
        <v>370.9</v>
      </c>
      <c r="AE372">
        <v>406.4</v>
      </c>
      <c r="AF372">
        <v>455.5</v>
      </c>
      <c r="AG372">
        <v>500.29999999999995</v>
      </c>
      <c r="AH372">
        <v>543.4</v>
      </c>
      <c r="AI372">
        <v>581.20000000000005</v>
      </c>
      <c r="AJ372">
        <v>613.5</v>
      </c>
      <c r="AK372">
        <v>652.9</v>
      </c>
      <c r="AL372">
        <v>682.7</v>
      </c>
      <c r="AM372">
        <v>730.4</v>
      </c>
      <c r="AN372">
        <v>775.1</v>
      </c>
      <c r="AO372">
        <v>852.90000000000009</v>
      </c>
      <c r="AP372">
        <v>886.1</v>
      </c>
      <c r="AQ372">
        <v>1000.7</v>
      </c>
      <c r="AR372">
        <v>1045.8</v>
      </c>
      <c r="AS372">
        <v>1136.8</v>
      </c>
      <c r="AT372">
        <v>1244.6999999999998</v>
      </c>
      <c r="AU372">
        <v>1329.8</v>
      </c>
      <c r="AV372">
        <v>1378.7</v>
      </c>
      <c r="AW372">
        <v>1436</v>
      </c>
      <c r="AX372">
        <v>1507.7</v>
      </c>
      <c r="AY372">
        <v>1519.7</v>
      </c>
      <c r="AZ372">
        <v>20.5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</row>
    <row r="373" spans="1:60">
      <c r="A373" t="s">
        <v>94</v>
      </c>
      <c r="B373" t="s">
        <v>191</v>
      </c>
      <c r="C373">
        <v>0</v>
      </c>
      <c r="D373">
        <v>0</v>
      </c>
      <c r="E373">
        <v>0</v>
      </c>
      <c r="F373">
        <v>16</v>
      </c>
      <c r="G373">
        <v>0</v>
      </c>
      <c r="H373">
        <v>0</v>
      </c>
      <c r="I373">
        <v>0</v>
      </c>
      <c r="J373">
        <v>0</v>
      </c>
      <c r="K373">
        <v>12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 t="s">
        <v>16</v>
      </c>
      <c r="X373">
        <v>1.6</v>
      </c>
      <c r="Y373">
        <v>30</v>
      </c>
      <c r="Z373">
        <v>35</v>
      </c>
      <c r="AA373" t="s">
        <v>16</v>
      </c>
      <c r="AB373" t="s">
        <v>16</v>
      </c>
      <c r="AC373" t="s">
        <v>16</v>
      </c>
      <c r="AD373" t="s">
        <v>16</v>
      </c>
      <c r="AE373" t="s">
        <v>16</v>
      </c>
      <c r="AF373" t="s">
        <v>16</v>
      </c>
      <c r="AG373" t="s">
        <v>16</v>
      </c>
      <c r="AH373" t="s">
        <v>16</v>
      </c>
      <c r="AI373" t="s">
        <v>16</v>
      </c>
      <c r="AJ373" t="s">
        <v>16</v>
      </c>
      <c r="AK373" t="s">
        <v>16</v>
      </c>
      <c r="AL373" t="s">
        <v>16</v>
      </c>
      <c r="AM373" t="s">
        <v>16</v>
      </c>
      <c r="AN373" t="s">
        <v>16</v>
      </c>
      <c r="AO373" t="s">
        <v>16</v>
      </c>
      <c r="AP373" t="s">
        <v>16</v>
      </c>
      <c r="AQ373" t="s">
        <v>16</v>
      </c>
      <c r="AR373" t="s">
        <v>16</v>
      </c>
      <c r="AS373" t="s">
        <v>16</v>
      </c>
      <c r="AT373" t="s">
        <v>16</v>
      </c>
      <c r="AU373" t="s">
        <v>16</v>
      </c>
      <c r="AV373" t="s">
        <v>16</v>
      </c>
      <c r="AW373" t="s">
        <v>16</v>
      </c>
      <c r="AX373" t="s">
        <v>16</v>
      </c>
      <c r="AY373" t="s">
        <v>16</v>
      </c>
      <c r="AZ373">
        <v>1215</v>
      </c>
      <c r="BA373">
        <v>1257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</row>
    <row r="374" spans="1:60">
      <c r="A374" t="s">
        <v>95</v>
      </c>
      <c r="B374" t="s">
        <v>194</v>
      </c>
      <c r="AI374">
        <v>227.68857390155847</v>
      </c>
      <c r="AJ374">
        <v>610.01773874412572</v>
      </c>
      <c r="AK374">
        <v>515.60653110312501</v>
      </c>
      <c r="AL374">
        <v>614.21479849999992</v>
      </c>
      <c r="AM374">
        <v>387.14099999999996</v>
      </c>
      <c r="AN374">
        <v>665.99299999999994</v>
      </c>
      <c r="AO374">
        <v>5.1920000000000002</v>
      </c>
      <c r="AP374">
        <v>4.8000000000000001E-2</v>
      </c>
      <c r="AQ374">
        <v>46</v>
      </c>
      <c r="AR374">
        <v>11.395</v>
      </c>
      <c r="AS374">
        <v>21.939999999999998</v>
      </c>
      <c r="AT374">
        <v>9.9339999999999993</v>
      </c>
      <c r="AU374">
        <v>25.209</v>
      </c>
      <c r="AV374">
        <v>1.1779999999999999</v>
      </c>
      <c r="AW374">
        <v>0</v>
      </c>
      <c r="AX374">
        <v>0</v>
      </c>
      <c r="AY374">
        <v>0.16799999999999998</v>
      </c>
      <c r="AZ374">
        <v>0.54800000000000004</v>
      </c>
      <c r="BA374">
        <v>2.7650000000000001</v>
      </c>
      <c r="BB374">
        <v>1.4530000000000001</v>
      </c>
      <c r="BC374">
        <v>6.0999999999999999E-2</v>
      </c>
      <c r="BD374">
        <v>0.42499999999999999</v>
      </c>
      <c r="BE374">
        <v>0.374</v>
      </c>
      <c r="BF374">
        <v>0.33500000000000002</v>
      </c>
      <c r="BG374">
        <v>0.17599999999999999</v>
      </c>
      <c r="BH374">
        <v>0</v>
      </c>
    </row>
    <row r="375" spans="1:60">
      <c r="A375" t="s">
        <v>95</v>
      </c>
      <c r="B375" t="s">
        <v>187</v>
      </c>
      <c r="AI375">
        <v>0</v>
      </c>
      <c r="AJ375">
        <v>88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</row>
    <row r="376" spans="1:60">
      <c r="A376" t="s">
        <v>95</v>
      </c>
      <c r="B376" t="s">
        <v>188</v>
      </c>
      <c r="AI376">
        <v>0</v>
      </c>
      <c r="AJ376" t="s">
        <v>16</v>
      </c>
      <c r="AK376" t="s">
        <v>16</v>
      </c>
      <c r="AL376">
        <v>290</v>
      </c>
      <c r="AM376" t="s">
        <v>16</v>
      </c>
      <c r="AN376">
        <v>0</v>
      </c>
      <c r="AO376">
        <v>0</v>
      </c>
      <c r="AP376" t="s">
        <v>16</v>
      </c>
      <c r="AQ376">
        <v>46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</row>
    <row r="377" spans="1:60">
      <c r="A377" t="s">
        <v>95</v>
      </c>
      <c r="B377" t="s">
        <v>189</v>
      </c>
      <c r="AI377">
        <v>0</v>
      </c>
      <c r="AJ377">
        <v>284.40899999999999</v>
      </c>
      <c r="AK377">
        <v>263.96899999999999</v>
      </c>
      <c r="AL377">
        <v>8</v>
      </c>
      <c r="AM377">
        <v>98.835000000000008</v>
      </c>
      <c r="AN377">
        <v>273.22800000000001</v>
      </c>
      <c r="AO377">
        <v>5.1920000000000002</v>
      </c>
      <c r="AP377">
        <v>4.8000000000000001E-2</v>
      </c>
      <c r="AQ377" t="s">
        <v>16</v>
      </c>
      <c r="AR377">
        <v>11.395</v>
      </c>
      <c r="AS377">
        <v>21.939999999999998</v>
      </c>
      <c r="AT377">
        <v>9.9339999999999993</v>
      </c>
      <c r="AU377">
        <v>25.209</v>
      </c>
      <c r="AV377">
        <v>1.1779999999999999</v>
      </c>
      <c r="AW377">
        <v>0</v>
      </c>
      <c r="AX377">
        <v>0</v>
      </c>
      <c r="AY377">
        <v>0.16799999999999998</v>
      </c>
      <c r="AZ377">
        <v>0.54800000000000004</v>
      </c>
      <c r="BA377">
        <v>2.7650000000000001</v>
      </c>
      <c r="BB377">
        <v>1.4530000000000001</v>
      </c>
      <c r="BC377">
        <v>6.0999999999999999E-2</v>
      </c>
      <c r="BD377">
        <v>0.42499999999999999</v>
      </c>
      <c r="BE377">
        <v>0.374</v>
      </c>
      <c r="BF377">
        <v>0.33500000000000002</v>
      </c>
      <c r="BG377">
        <v>0.17599999999999999</v>
      </c>
      <c r="BH377">
        <v>0</v>
      </c>
    </row>
    <row r="378" spans="1:60">
      <c r="A378" t="s">
        <v>95</v>
      </c>
      <c r="B378" t="s">
        <v>190</v>
      </c>
      <c r="AI378" t="s">
        <v>16</v>
      </c>
      <c r="AJ378" t="s">
        <v>16</v>
      </c>
      <c r="AK378" t="s">
        <v>16</v>
      </c>
      <c r="AL378">
        <v>46</v>
      </c>
      <c r="AM378" t="s">
        <v>16</v>
      </c>
      <c r="AN378">
        <v>124.28700000000001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</row>
    <row r="379" spans="1:60">
      <c r="A379" t="s">
        <v>95</v>
      </c>
      <c r="B379" t="s">
        <v>191</v>
      </c>
      <c r="AI379">
        <v>227.68857390155847</v>
      </c>
      <c r="AJ379">
        <v>237.60873874412573</v>
      </c>
      <c r="AK379">
        <v>251.63753110312496</v>
      </c>
      <c r="AL379">
        <v>270.21479849999997</v>
      </c>
      <c r="AM379">
        <v>288.30599999999998</v>
      </c>
      <c r="AN379">
        <v>268.47800000000001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</row>
    <row r="380" spans="1:60">
      <c r="A380" t="s">
        <v>96</v>
      </c>
      <c r="B380" t="s">
        <v>194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6.8000000000000005E-2</v>
      </c>
      <c r="P380">
        <v>6.8000000000000005E-2</v>
      </c>
      <c r="Q380">
        <v>0.51100000000000001</v>
      </c>
      <c r="R380">
        <v>0.57600000000000007</v>
      </c>
      <c r="S380">
        <v>0.51100000000000001</v>
      </c>
      <c r="T380">
        <v>0.68600000000000005</v>
      </c>
      <c r="U380">
        <v>0.91100000000000003</v>
      </c>
      <c r="V380">
        <v>2.0760000000000001</v>
      </c>
      <c r="W380">
        <v>56.509</v>
      </c>
      <c r="X380">
        <v>295.76300000000003</v>
      </c>
      <c r="Y380">
        <v>306.10562874999999</v>
      </c>
      <c r="Z380">
        <v>384.46849999999995</v>
      </c>
      <c r="AA380">
        <v>396.86500000000001</v>
      </c>
      <c r="AB380">
        <v>350.40100000000001</v>
      </c>
      <c r="AC380">
        <v>471.42399999999998</v>
      </c>
      <c r="AD380">
        <v>416.3775</v>
      </c>
      <c r="AE380">
        <v>346.38099999999997</v>
      </c>
      <c r="AF380">
        <v>539.851</v>
      </c>
      <c r="AG380">
        <v>536</v>
      </c>
      <c r="AH380">
        <v>685.76199999999994</v>
      </c>
      <c r="AI380">
        <v>849.04899999999998</v>
      </c>
      <c r="AJ380">
        <v>1092.414</v>
      </c>
      <c r="AK380">
        <v>1402.213</v>
      </c>
      <c r="AL380">
        <v>1685.652</v>
      </c>
      <c r="AM380">
        <v>1764.9740000000002</v>
      </c>
      <c r="AN380">
        <v>2177.4899999999998</v>
      </c>
      <c r="AO380">
        <v>826.06200000000001</v>
      </c>
      <c r="AP380">
        <v>829.53200000000004</v>
      </c>
      <c r="AQ380">
        <v>869.625</v>
      </c>
      <c r="AR380">
        <v>880.20699999999999</v>
      </c>
      <c r="AS380">
        <v>1225.325</v>
      </c>
      <c r="AT380">
        <v>806.65699999999993</v>
      </c>
      <c r="AU380">
        <v>1063.269</v>
      </c>
      <c r="AV380">
        <v>333.637</v>
      </c>
      <c r="AW380">
        <v>2892.152</v>
      </c>
      <c r="AX380">
        <v>476.73199999999997</v>
      </c>
      <c r="AY380">
        <v>392.72500000000002</v>
      </c>
      <c r="AZ380">
        <v>384.25599999999997</v>
      </c>
      <c r="BA380">
        <v>383.13100000000003</v>
      </c>
      <c r="BB380">
        <v>383.04300000000001</v>
      </c>
      <c r="BC380">
        <v>463.55200000000002</v>
      </c>
      <c r="BD380">
        <v>419.09</v>
      </c>
      <c r="BE380">
        <v>216.88299999999998</v>
      </c>
      <c r="BF380">
        <v>181.30200000000002</v>
      </c>
      <c r="BG380">
        <v>133.11799999999999</v>
      </c>
      <c r="BH380" t="s">
        <v>16</v>
      </c>
    </row>
    <row r="381" spans="1:60">
      <c r="A381" t="s">
        <v>96</v>
      </c>
      <c r="B381" t="s">
        <v>188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W381">
        <v>29</v>
      </c>
      <c r="X381">
        <v>130</v>
      </c>
      <c r="Y381">
        <v>94</v>
      </c>
      <c r="Z381" t="s">
        <v>16</v>
      </c>
      <c r="AA381">
        <v>179</v>
      </c>
      <c r="AB381">
        <v>165</v>
      </c>
      <c r="AC381">
        <v>200</v>
      </c>
      <c r="AD381" t="s">
        <v>16</v>
      </c>
      <c r="AE381">
        <v>265</v>
      </c>
      <c r="AF381" t="s">
        <v>16</v>
      </c>
      <c r="AG381">
        <v>99</v>
      </c>
      <c r="AH381" t="s">
        <v>16</v>
      </c>
      <c r="AI381" t="s">
        <v>16</v>
      </c>
      <c r="AJ381" t="s">
        <v>16</v>
      </c>
      <c r="AK381" t="s">
        <v>16</v>
      </c>
      <c r="AL381" t="s">
        <v>16</v>
      </c>
      <c r="AM381" t="s">
        <v>16</v>
      </c>
      <c r="AN381">
        <v>1247</v>
      </c>
      <c r="AQ381">
        <v>57</v>
      </c>
      <c r="AR381">
        <v>254</v>
      </c>
      <c r="AS381" t="s">
        <v>16</v>
      </c>
      <c r="AT381" t="s">
        <v>16</v>
      </c>
      <c r="AU381">
        <v>1057</v>
      </c>
      <c r="AV381" t="s">
        <v>16</v>
      </c>
      <c r="AW381" t="s">
        <v>16</v>
      </c>
    </row>
    <row r="382" spans="1:60">
      <c r="A382" t="s">
        <v>96</v>
      </c>
      <c r="B382" t="s">
        <v>189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6.8000000000000005E-2</v>
      </c>
      <c r="P382">
        <v>6.8000000000000005E-2</v>
      </c>
      <c r="Q382">
        <v>0.51100000000000001</v>
      </c>
      <c r="R382">
        <v>0.57600000000000007</v>
      </c>
      <c r="S382">
        <v>0.51100000000000001</v>
      </c>
      <c r="T382">
        <v>0.55800000000000005</v>
      </c>
      <c r="U382">
        <v>0.77300000000000002</v>
      </c>
      <c r="V382">
        <v>1.8860000000000001</v>
      </c>
      <c r="W382">
        <v>7.4029999999999996</v>
      </c>
      <c r="X382" t="s">
        <v>16</v>
      </c>
      <c r="Y382" t="s">
        <v>16</v>
      </c>
      <c r="Z382">
        <v>68.346999999999994</v>
      </c>
      <c r="AA382" t="s">
        <v>16</v>
      </c>
      <c r="AB382" t="s">
        <v>16</v>
      </c>
      <c r="AC382" t="s">
        <v>16</v>
      </c>
      <c r="AD382">
        <v>158.18799999999999</v>
      </c>
      <c r="AE382">
        <v>29</v>
      </c>
      <c r="AF382">
        <v>474.39300000000003</v>
      </c>
      <c r="AG382">
        <v>388</v>
      </c>
      <c r="AH382">
        <v>641.75199999999995</v>
      </c>
      <c r="AI382">
        <v>801.53</v>
      </c>
      <c r="AJ382">
        <v>1040.251</v>
      </c>
      <c r="AK382">
        <v>1340.3009999999999</v>
      </c>
      <c r="AL382">
        <v>1614.5700000000002</v>
      </c>
      <c r="AM382">
        <v>1692.4</v>
      </c>
      <c r="AN382">
        <v>855</v>
      </c>
      <c r="AO382">
        <v>792.572</v>
      </c>
      <c r="AP382">
        <v>790.75</v>
      </c>
      <c r="AQ382">
        <v>769</v>
      </c>
      <c r="AR382">
        <v>580</v>
      </c>
      <c r="AS382">
        <v>757.19500000000005</v>
      </c>
      <c r="AT382">
        <v>757.23699999999997</v>
      </c>
      <c r="AU382" t="s">
        <v>16</v>
      </c>
      <c r="AV382">
        <v>328.245</v>
      </c>
      <c r="AW382">
        <v>2886.31</v>
      </c>
      <c r="AX382">
        <v>470.36599999999999</v>
      </c>
      <c r="AY382">
        <v>386.10900000000004</v>
      </c>
      <c r="AZ382">
        <v>377.42399999999998</v>
      </c>
      <c r="BA382">
        <v>375.81600000000003</v>
      </c>
      <c r="BB382">
        <v>375.76800000000003</v>
      </c>
      <c r="BC382">
        <v>456.322</v>
      </c>
      <c r="BD382">
        <v>411.40099999999995</v>
      </c>
      <c r="BE382">
        <v>209.97399999999999</v>
      </c>
      <c r="BF382">
        <v>174.50300000000001</v>
      </c>
      <c r="BG382">
        <v>126.325</v>
      </c>
      <c r="BH382" t="s">
        <v>16</v>
      </c>
    </row>
    <row r="383" spans="1:60">
      <c r="A383" t="s">
        <v>96</v>
      </c>
      <c r="B383" t="s">
        <v>190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0.128</v>
      </c>
      <c r="U383">
        <v>0.13800000000000001</v>
      </c>
      <c r="V383">
        <v>0.19</v>
      </c>
      <c r="W383">
        <v>9.1059999999999999</v>
      </c>
      <c r="X383">
        <v>18.762999999999998</v>
      </c>
      <c r="Y383">
        <v>60.933</v>
      </c>
      <c r="Z383">
        <v>145.59399999999999</v>
      </c>
      <c r="AA383">
        <v>22.864999999999998</v>
      </c>
      <c r="AB383">
        <v>27.401000000000003</v>
      </c>
      <c r="AC383">
        <v>76.424000000000007</v>
      </c>
      <c r="AD383">
        <v>59.932000000000002</v>
      </c>
      <c r="AE383">
        <v>52.381</v>
      </c>
      <c r="AF383">
        <v>65.457999999999998</v>
      </c>
      <c r="AG383" t="s">
        <v>16</v>
      </c>
      <c r="AH383">
        <v>44.01</v>
      </c>
      <c r="AI383">
        <v>47.518999999999998</v>
      </c>
      <c r="AJ383">
        <v>52.162999999999997</v>
      </c>
      <c r="AK383">
        <v>61.911999999999999</v>
      </c>
      <c r="AL383">
        <v>71.081999999999994</v>
      </c>
      <c r="AM383">
        <v>72.573999999999998</v>
      </c>
      <c r="AN383">
        <v>75.490000000000009</v>
      </c>
      <c r="AO383">
        <v>33.49</v>
      </c>
      <c r="AP383">
        <v>38.781999999999996</v>
      </c>
      <c r="AQ383">
        <v>43.625</v>
      </c>
      <c r="AR383">
        <v>46.207000000000001</v>
      </c>
      <c r="AS383">
        <v>49.129999999999995</v>
      </c>
      <c r="AT383">
        <v>49.42</v>
      </c>
      <c r="AU383">
        <v>6.2690000000000001</v>
      </c>
      <c r="AV383">
        <v>5.3919999999999995</v>
      </c>
      <c r="AW383">
        <v>5.8419999999999996</v>
      </c>
      <c r="AX383">
        <v>6.3659999999999997</v>
      </c>
      <c r="AY383">
        <v>6.6160000000000005</v>
      </c>
      <c r="AZ383">
        <v>6.8319999999999999</v>
      </c>
      <c r="BA383">
        <v>7.3149999999999995</v>
      </c>
      <c r="BB383">
        <v>7.2749999999999995</v>
      </c>
      <c r="BC383">
        <v>7.23</v>
      </c>
      <c r="BD383">
        <v>7.6889999999999992</v>
      </c>
      <c r="BE383">
        <v>6.9090000000000007</v>
      </c>
      <c r="BF383">
        <v>6.7989999999999995</v>
      </c>
      <c r="BG383">
        <v>6.7930000000000001</v>
      </c>
      <c r="BH383" t="s">
        <v>16</v>
      </c>
    </row>
    <row r="384" spans="1:60">
      <c r="A384" t="s">
        <v>96</v>
      </c>
      <c r="B384" t="s">
        <v>191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11</v>
      </c>
      <c r="X384">
        <v>147</v>
      </c>
      <c r="Y384">
        <v>151.17262875</v>
      </c>
      <c r="Z384">
        <v>170.5275</v>
      </c>
      <c r="AA384">
        <v>195</v>
      </c>
      <c r="AB384">
        <v>158</v>
      </c>
      <c r="AC384">
        <v>195</v>
      </c>
      <c r="AD384">
        <v>198.25749999999999</v>
      </c>
      <c r="AE384" t="s">
        <v>16</v>
      </c>
      <c r="AF384" t="s">
        <v>16</v>
      </c>
      <c r="AG384">
        <v>49</v>
      </c>
      <c r="AH384" t="s">
        <v>16</v>
      </c>
      <c r="AI384" t="s">
        <v>16</v>
      </c>
      <c r="AJ384" t="s">
        <v>16</v>
      </c>
      <c r="AK384" t="s">
        <v>16</v>
      </c>
      <c r="AL384" t="s">
        <v>16</v>
      </c>
      <c r="AM384" t="s">
        <v>16</v>
      </c>
      <c r="AN384" t="s">
        <v>16</v>
      </c>
      <c r="AO384" t="s">
        <v>16</v>
      </c>
      <c r="AP384" t="s">
        <v>16</v>
      </c>
      <c r="AQ384" t="s">
        <v>16</v>
      </c>
      <c r="AR384" t="s">
        <v>16</v>
      </c>
      <c r="AS384">
        <v>160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</row>
    <row r="385" spans="1:60">
      <c r="A385" t="s">
        <v>96</v>
      </c>
      <c r="B385" t="s">
        <v>192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259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</row>
    <row r="386" spans="1:60">
      <c r="A386" t="s">
        <v>97</v>
      </c>
      <c r="B386" t="s">
        <v>194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3.9569999999999999</v>
      </c>
      <c r="X386">
        <v>0.378</v>
      </c>
      <c r="Y386">
        <v>71.048000000000002</v>
      </c>
      <c r="Z386">
        <v>87</v>
      </c>
      <c r="AA386">
        <v>0</v>
      </c>
      <c r="AB386">
        <v>1.6950000000000001</v>
      </c>
      <c r="AC386">
        <v>1.1000000000000001</v>
      </c>
      <c r="AD386">
        <v>28.076000000000001</v>
      </c>
      <c r="AE386">
        <v>73.299000000000007</v>
      </c>
      <c r="AF386">
        <v>47.012</v>
      </c>
      <c r="AG386">
        <v>76.350000000000009</v>
      </c>
      <c r="AH386">
        <v>7.6280000000000001</v>
      </c>
      <c r="AI386">
        <v>5.2190000000000003</v>
      </c>
      <c r="AJ386">
        <v>8.2840000000000007</v>
      </c>
      <c r="AK386">
        <v>15.913</v>
      </c>
      <c r="AL386">
        <v>8.65</v>
      </c>
      <c r="AM386">
        <v>20.193000000000001</v>
      </c>
      <c r="AN386">
        <v>20.097999999999999</v>
      </c>
      <c r="AO386">
        <v>51.219000000000001</v>
      </c>
      <c r="AP386">
        <v>71.546000000000006</v>
      </c>
      <c r="AQ386">
        <v>109.18299999999999</v>
      </c>
      <c r="AR386">
        <v>159.57</v>
      </c>
      <c r="AS386">
        <v>115.24000000000001</v>
      </c>
      <c r="AT386">
        <v>130.999</v>
      </c>
      <c r="AU386">
        <v>93.040999999999997</v>
      </c>
      <c r="AV386">
        <v>102.09299999999999</v>
      </c>
      <c r="AW386">
        <v>2689</v>
      </c>
      <c r="AX386">
        <v>80.134999999999991</v>
      </c>
      <c r="AY386">
        <v>16.274000000000001</v>
      </c>
      <c r="AZ386">
        <v>11.571</v>
      </c>
      <c r="BA386">
        <v>1.2729999999999999</v>
      </c>
      <c r="BB386">
        <v>1.403</v>
      </c>
      <c r="BC386">
        <v>1.881</v>
      </c>
      <c r="BD386">
        <v>6.6310000000000002</v>
      </c>
      <c r="BE386">
        <v>11.424999999999999</v>
      </c>
      <c r="BF386">
        <v>2.7310000000000003</v>
      </c>
      <c r="BG386">
        <v>3.048</v>
      </c>
      <c r="BH386" t="s">
        <v>16</v>
      </c>
    </row>
    <row r="387" spans="1:60">
      <c r="A387" t="s">
        <v>97</v>
      </c>
      <c r="B387" t="s">
        <v>188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29</v>
      </c>
      <c r="Z387">
        <v>30</v>
      </c>
      <c r="AA387">
        <v>0</v>
      </c>
      <c r="AE387">
        <v>20</v>
      </c>
      <c r="AR387">
        <v>66</v>
      </c>
      <c r="AW387">
        <v>355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</row>
    <row r="388" spans="1:60">
      <c r="A388" t="s">
        <v>97</v>
      </c>
      <c r="B388" t="s">
        <v>189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2.863</v>
      </c>
      <c r="X388">
        <v>0.378</v>
      </c>
      <c r="Y388">
        <v>4.8000000000000001E-2</v>
      </c>
      <c r="Z388">
        <v>0</v>
      </c>
      <c r="AA388">
        <v>0</v>
      </c>
      <c r="AB388">
        <v>1.591</v>
      </c>
      <c r="AC388">
        <v>0.24199999999999999</v>
      </c>
      <c r="AD388">
        <v>15.494999999999999</v>
      </c>
      <c r="AE388">
        <v>14.561</v>
      </c>
      <c r="AF388">
        <v>40.869</v>
      </c>
      <c r="AG388">
        <v>67.069000000000003</v>
      </c>
      <c r="AH388">
        <v>6.524</v>
      </c>
      <c r="AI388">
        <v>4.5060000000000002</v>
      </c>
      <c r="AJ388">
        <v>6.556</v>
      </c>
      <c r="AK388">
        <v>11.081</v>
      </c>
      <c r="AL388">
        <v>3.7170000000000001</v>
      </c>
      <c r="AM388">
        <v>11.562000000000001</v>
      </c>
      <c r="AN388">
        <v>10.657999999999999</v>
      </c>
      <c r="AO388">
        <v>38.427</v>
      </c>
      <c r="AP388">
        <v>57.859000000000002</v>
      </c>
      <c r="AQ388">
        <v>94.760999999999996</v>
      </c>
      <c r="AR388">
        <v>87</v>
      </c>
      <c r="AS388">
        <v>109.54</v>
      </c>
      <c r="AT388">
        <v>125.261</v>
      </c>
      <c r="AU388">
        <v>93.040999999999997</v>
      </c>
      <c r="AV388">
        <v>102.09299999999999</v>
      </c>
      <c r="AW388">
        <v>2334</v>
      </c>
      <c r="AX388">
        <v>80.134999999999991</v>
      </c>
      <c r="AY388">
        <v>16.274000000000001</v>
      </c>
      <c r="AZ388">
        <v>11.571</v>
      </c>
      <c r="BA388">
        <v>1.2729999999999999</v>
      </c>
      <c r="BB388">
        <v>1.403</v>
      </c>
      <c r="BC388">
        <v>1.881</v>
      </c>
      <c r="BD388">
        <v>6.6310000000000002</v>
      </c>
      <c r="BE388">
        <v>10.722</v>
      </c>
      <c r="BF388">
        <v>2.7310000000000003</v>
      </c>
      <c r="BG388">
        <v>3.048</v>
      </c>
      <c r="BH388" t="s">
        <v>16</v>
      </c>
    </row>
    <row r="389" spans="1:60">
      <c r="A389" t="s">
        <v>97</v>
      </c>
      <c r="B389" t="s">
        <v>190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1.0940000000000001</v>
      </c>
      <c r="X389">
        <v>0</v>
      </c>
      <c r="Y389" t="s">
        <v>16</v>
      </c>
      <c r="Z389">
        <v>0</v>
      </c>
      <c r="AA389">
        <v>0</v>
      </c>
      <c r="AB389">
        <v>0.104</v>
      </c>
      <c r="AC389">
        <v>0.8580000000000001</v>
      </c>
      <c r="AD389">
        <v>12.581000000000001</v>
      </c>
      <c r="AE389">
        <v>3.7379999999999995</v>
      </c>
      <c r="AF389">
        <v>6.1429999999999998</v>
      </c>
      <c r="AG389">
        <v>9.2810000000000006</v>
      </c>
      <c r="AH389">
        <v>1.1040000000000001</v>
      </c>
      <c r="AI389">
        <v>0.71300000000000008</v>
      </c>
      <c r="AJ389">
        <v>1.728</v>
      </c>
      <c r="AK389">
        <v>4.8319999999999999</v>
      </c>
      <c r="AL389">
        <v>4.9329999999999998</v>
      </c>
      <c r="AM389">
        <v>8.6310000000000002</v>
      </c>
      <c r="AN389">
        <v>9.4400000000000013</v>
      </c>
      <c r="AO389">
        <v>12.792000000000002</v>
      </c>
      <c r="AP389">
        <v>13.687000000000001</v>
      </c>
      <c r="AQ389">
        <v>14.422000000000001</v>
      </c>
      <c r="AR389">
        <v>6.57</v>
      </c>
      <c r="AS389">
        <v>5.7</v>
      </c>
      <c r="AT389">
        <v>5.7379999999999995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0.70299999999999996</v>
      </c>
      <c r="BF389">
        <v>0</v>
      </c>
      <c r="BG389">
        <v>0</v>
      </c>
      <c r="BH389">
        <v>0</v>
      </c>
    </row>
    <row r="390" spans="1:60">
      <c r="A390" t="s">
        <v>97</v>
      </c>
      <c r="B390" t="s">
        <v>191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42</v>
      </c>
      <c r="Z390">
        <v>57</v>
      </c>
      <c r="AA390">
        <v>0</v>
      </c>
      <c r="AB390">
        <v>0</v>
      </c>
      <c r="AC390">
        <v>0</v>
      </c>
      <c r="AD390" t="s">
        <v>16</v>
      </c>
      <c r="AE390">
        <v>35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</row>
    <row r="391" spans="1:60">
      <c r="A391" t="s">
        <v>98</v>
      </c>
      <c r="B391" t="s">
        <v>194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1.0999999999999999E-2</v>
      </c>
      <c r="V391">
        <v>1.4999999999999999E-2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0.51200000000000001</v>
      </c>
      <c r="AU391">
        <v>0.54600000000000004</v>
      </c>
      <c r="AV391">
        <v>0.308</v>
      </c>
      <c r="AW391">
        <v>0.20199999999999999</v>
      </c>
      <c r="AX391">
        <v>2E-3</v>
      </c>
      <c r="AY391">
        <v>10.206</v>
      </c>
      <c r="AZ391">
        <v>9.7729999999999997</v>
      </c>
      <c r="BA391">
        <v>5.12</v>
      </c>
      <c r="BB391">
        <v>6.4499999999999993</v>
      </c>
      <c r="BC391">
        <v>6.6150000000000002</v>
      </c>
      <c r="BD391">
        <v>15.72</v>
      </c>
      <c r="BE391">
        <v>9.56</v>
      </c>
      <c r="BF391">
        <v>3.7690000000000001</v>
      </c>
      <c r="BG391">
        <v>2.2320000000000002</v>
      </c>
      <c r="BH391" t="s">
        <v>16</v>
      </c>
    </row>
    <row r="392" spans="1:60">
      <c r="A392" t="s">
        <v>98</v>
      </c>
      <c r="B392" t="s">
        <v>189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1.0999999999999999E-2</v>
      </c>
      <c r="V392">
        <v>1.4999999999999999E-2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0.51200000000000001</v>
      </c>
      <c r="AU392">
        <v>0.54600000000000004</v>
      </c>
      <c r="AV392">
        <v>0.16200000000000001</v>
      </c>
      <c r="AW392">
        <v>0.17599999999999999</v>
      </c>
      <c r="AX392">
        <v>2E-3</v>
      </c>
      <c r="AY392">
        <v>7.7690000000000001</v>
      </c>
      <c r="AZ392">
        <v>9.4859999999999989</v>
      </c>
      <c r="BA392">
        <v>3.9670000000000001</v>
      </c>
      <c r="BB392">
        <v>6.3629999999999995</v>
      </c>
      <c r="BC392">
        <v>5.202</v>
      </c>
      <c r="BD392">
        <v>12.259</v>
      </c>
      <c r="BE392">
        <v>7.7690000000000001</v>
      </c>
      <c r="BF392">
        <v>2.6379999999999999</v>
      </c>
      <c r="BG392">
        <v>1.7530000000000001</v>
      </c>
      <c r="BH392" t="s">
        <v>16</v>
      </c>
    </row>
    <row r="393" spans="1:60">
      <c r="A393" t="s">
        <v>98</v>
      </c>
      <c r="B393" t="s">
        <v>190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0.14599999999999999</v>
      </c>
      <c r="AW393">
        <v>2.5999999999999999E-2</v>
      </c>
      <c r="AX393">
        <v>0</v>
      </c>
      <c r="AY393">
        <v>2.4370000000000003</v>
      </c>
      <c r="AZ393">
        <v>0.28700000000000003</v>
      </c>
      <c r="BA393">
        <v>1.153</v>
      </c>
      <c r="BB393">
        <v>8.6999999999999994E-2</v>
      </c>
      <c r="BC393">
        <v>1.413</v>
      </c>
      <c r="BD393">
        <v>3.4610000000000003</v>
      </c>
      <c r="BE393">
        <v>1.7910000000000001</v>
      </c>
      <c r="BF393">
        <v>1.131</v>
      </c>
      <c r="BG393">
        <v>0.47899999999999998</v>
      </c>
      <c r="BH393">
        <v>0</v>
      </c>
    </row>
    <row r="394" spans="1:60">
      <c r="A394" t="s">
        <v>99</v>
      </c>
      <c r="B394" t="s">
        <v>194</v>
      </c>
      <c r="C394">
        <v>0</v>
      </c>
      <c r="D394">
        <v>0</v>
      </c>
      <c r="E394">
        <v>0</v>
      </c>
      <c r="F394">
        <v>0</v>
      </c>
      <c r="G394">
        <v>26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10.940999999999999</v>
      </c>
      <c r="N394">
        <v>16.111000000000001</v>
      </c>
      <c r="O394">
        <v>21.452000000000002</v>
      </c>
      <c r="P394">
        <v>28.144000000000002</v>
      </c>
      <c r="Q394">
        <v>34.274000000000001</v>
      </c>
      <c r="R394">
        <v>38.997999999999998</v>
      </c>
      <c r="S394">
        <v>60.120000000000005</v>
      </c>
      <c r="T394">
        <v>85.925000000000011</v>
      </c>
      <c r="U394">
        <v>116.985</v>
      </c>
      <c r="V394">
        <v>141.36699999999999</v>
      </c>
      <c r="W394">
        <v>76.150999999999996</v>
      </c>
      <c r="X394">
        <v>7.3090000000000002</v>
      </c>
      <c r="Y394">
        <v>10.71</v>
      </c>
      <c r="Z394">
        <v>16.532</v>
      </c>
      <c r="AA394">
        <v>90.897999999999996</v>
      </c>
      <c r="AB394">
        <v>98.727999999999994</v>
      </c>
      <c r="AC394">
        <v>58.097999999999999</v>
      </c>
      <c r="AD394">
        <v>81.524999999999991</v>
      </c>
      <c r="AE394">
        <v>57.825000000000003</v>
      </c>
      <c r="AF394">
        <v>35.433</v>
      </c>
      <c r="AG394">
        <v>86.759</v>
      </c>
      <c r="AH394">
        <v>204.958</v>
      </c>
      <c r="AI394">
        <v>340.88299999999998</v>
      </c>
      <c r="AJ394">
        <v>260.55700000000002</v>
      </c>
      <c r="AK394">
        <v>715.92000000000007</v>
      </c>
      <c r="AL394">
        <v>369.964</v>
      </c>
      <c r="AM394">
        <v>478.76799999999997</v>
      </c>
      <c r="AN394">
        <v>674.84300000000007</v>
      </c>
      <c r="AO394">
        <v>709.07100000000003</v>
      </c>
      <c r="AP394">
        <v>589.65499999999997</v>
      </c>
      <c r="AQ394">
        <v>661</v>
      </c>
      <c r="AR394">
        <v>641</v>
      </c>
      <c r="AS394">
        <v>913</v>
      </c>
      <c r="AT394">
        <v>155</v>
      </c>
      <c r="AU394">
        <v>131.636</v>
      </c>
      <c r="AV394">
        <v>119.212</v>
      </c>
      <c r="AW394">
        <v>1994.769</v>
      </c>
      <c r="AX394">
        <v>138.125</v>
      </c>
      <c r="AY394">
        <v>51.543000000000006</v>
      </c>
      <c r="AZ394">
        <v>502.279</v>
      </c>
      <c r="BA394">
        <v>0.85399999999999998</v>
      </c>
      <c r="BB394">
        <v>84.444000000000003</v>
      </c>
      <c r="BC394">
        <v>104.81299999999999</v>
      </c>
      <c r="BD394">
        <v>111.07599999999999</v>
      </c>
      <c r="BE394">
        <v>120.429</v>
      </c>
      <c r="BF394">
        <v>148.239</v>
      </c>
      <c r="BG394">
        <v>135.48499999999999</v>
      </c>
      <c r="BH394" t="s">
        <v>16</v>
      </c>
    </row>
    <row r="395" spans="1:60">
      <c r="A395" t="s">
        <v>99</v>
      </c>
      <c r="B395" t="s">
        <v>188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AD395" t="s">
        <v>16</v>
      </c>
      <c r="AE395">
        <v>56</v>
      </c>
      <c r="AF395">
        <v>29</v>
      </c>
      <c r="AH395" t="s">
        <v>16</v>
      </c>
      <c r="AI395">
        <v>19</v>
      </c>
      <c r="AM395">
        <v>32</v>
      </c>
      <c r="AP395" t="s">
        <v>16</v>
      </c>
      <c r="AQ395">
        <v>3</v>
      </c>
      <c r="AR395">
        <v>1</v>
      </c>
      <c r="AS395">
        <v>1</v>
      </c>
      <c r="AT395">
        <v>155</v>
      </c>
      <c r="AU395" t="s">
        <v>16</v>
      </c>
      <c r="BC395" t="s">
        <v>16</v>
      </c>
    </row>
    <row r="396" spans="1:60">
      <c r="A396" t="s">
        <v>99</v>
      </c>
      <c r="B396" t="s">
        <v>189</v>
      </c>
      <c r="C396">
        <v>0</v>
      </c>
      <c r="D396">
        <v>0</v>
      </c>
      <c r="E396">
        <v>0</v>
      </c>
      <c r="F396">
        <v>0</v>
      </c>
      <c r="G396">
        <v>26</v>
      </c>
      <c r="H396" t="s">
        <v>16</v>
      </c>
      <c r="I396">
        <v>0</v>
      </c>
      <c r="J396">
        <v>0</v>
      </c>
      <c r="K396" t="s">
        <v>16</v>
      </c>
      <c r="L396" t="s">
        <v>16</v>
      </c>
      <c r="M396">
        <v>5.18</v>
      </c>
      <c r="N396">
        <v>9.423</v>
      </c>
      <c r="O396">
        <v>15.437000000000001</v>
      </c>
      <c r="P396">
        <v>21.294</v>
      </c>
      <c r="Q396">
        <v>26.741</v>
      </c>
      <c r="R396">
        <v>37.274000000000001</v>
      </c>
      <c r="S396">
        <v>58.664000000000001</v>
      </c>
      <c r="T396">
        <v>84.293000000000006</v>
      </c>
      <c r="U396">
        <v>115.24299999999999</v>
      </c>
      <c r="V396">
        <v>139.464</v>
      </c>
      <c r="W396">
        <v>74.11</v>
      </c>
      <c r="X396">
        <v>5.6760000000000002</v>
      </c>
      <c r="Y396">
        <v>9.1560000000000006</v>
      </c>
      <c r="Z396">
        <v>14.424000000000001</v>
      </c>
      <c r="AA396">
        <v>86.192999999999998</v>
      </c>
      <c r="AB396">
        <v>80.16</v>
      </c>
      <c r="AC396">
        <v>31.803000000000001</v>
      </c>
      <c r="AD396">
        <v>51.587999999999994</v>
      </c>
      <c r="AE396" t="s">
        <v>16</v>
      </c>
      <c r="AF396">
        <v>1</v>
      </c>
      <c r="AG396">
        <v>82.432000000000002</v>
      </c>
      <c r="AH396">
        <v>198.55099999999999</v>
      </c>
      <c r="AI396">
        <v>315</v>
      </c>
      <c r="AJ396">
        <v>235.02500000000001</v>
      </c>
      <c r="AK396">
        <v>713.68200000000002</v>
      </c>
      <c r="AL396">
        <v>367.54399999999998</v>
      </c>
      <c r="AM396">
        <v>446</v>
      </c>
      <c r="AN396">
        <v>674.84300000000007</v>
      </c>
      <c r="AO396">
        <v>709.07100000000003</v>
      </c>
      <c r="AP396">
        <v>589.65499999999997</v>
      </c>
      <c r="AQ396">
        <v>658</v>
      </c>
      <c r="AR396">
        <v>640</v>
      </c>
      <c r="AS396">
        <v>912</v>
      </c>
      <c r="AT396" t="s">
        <v>16</v>
      </c>
      <c r="AU396">
        <v>131.636</v>
      </c>
      <c r="AV396">
        <v>119.212</v>
      </c>
      <c r="AW396">
        <v>1994.769</v>
      </c>
      <c r="AX396">
        <v>138.125</v>
      </c>
      <c r="AY396">
        <v>51.543000000000006</v>
      </c>
      <c r="AZ396">
        <v>502.279</v>
      </c>
      <c r="BA396">
        <v>0.85399999999999998</v>
      </c>
      <c r="BB396">
        <v>84.430999999999997</v>
      </c>
      <c r="BC396">
        <v>104.25399999999999</v>
      </c>
      <c r="BD396">
        <v>111.017</v>
      </c>
      <c r="BE396">
        <v>120.239</v>
      </c>
      <c r="BF396">
        <v>147.95000000000002</v>
      </c>
      <c r="BG396">
        <v>135.21199999999999</v>
      </c>
      <c r="BH396" t="s">
        <v>16</v>
      </c>
    </row>
    <row r="397" spans="1:60">
      <c r="A397" t="s">
        <v>99</v>
      </c>
      <c r="B397" t="s">
        <v>190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5.7610000000000001</v>
      </c>
      <c r="N397">
        <v>6.6879999999999997</v>
      </c>
      <c r="O397">
        <v>6.0150000000000006</v>
      </c>
      <c r="P397">
        <v>6.8500000000000005</v>
      </c>
      <c r="Q397">
        <v>7.5329999999999995</v>
      </c>
      <c r="R397">
        <v>1.724</v>
      </c>
      <c r="S397">
        <v>1.456</v>
      </c>
      <c r="T397">
        <v>1.6319999999999999</v>
      </c>
      <c r="U397">
        <v>1.742</v>
      </c>
      <c r="V397">
        <v>1.903</v>
      </c>
      <c r="W397">
        <v>2.0409999999999999</v>
      </c>
      <c r="X397">
        <v>1.633</v>
      </c>
      <c r="Y397">
        <v>1.554</v>
      </c>
      <c r="Z397">
        <v>2.1080000000000001</v>
      </c>
      <c r="AA397">
        <v>4.7050000000000001</v>
      </c>
      <c r="AB397">
        <v>18.567999999999998</v>
      </c>
      <c r="AC397">
        <v>26.294999999999998</v>
      </c>
      <c r="AD397">
        <v>29.937000000000001</v>
      </c>
      <c r="AE397">
        <v>1.8250000000000002</v>
      </c>
      <c r="AF397">
        <v>5.4329999999999998</v>
      </c>
      <c r="AG397">
        <v>4.327</v>
      </c>
      <c r="AH397">
        <v>6.407</v>
      </c>
      <c r="AI397">
        <v>6.883</v>
      </c>
      <c r="AJ397">
        <v>25.532</v>
      </c>
      <c r="AK397">
        <v>2.238</v>
      </c>
      <c r="AL397">
        <v>2.42</v>
      </c>
      <c r="AM397">
        <v>0.76800000000000002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1.2999999999999999E-2</v>
      </c>
      <c r="BC397">
        <v>0.55900000000000005</v>
      </c>
      <c r="BD397">
        <v>5.9000000000000004E-2</v>
      </c>
      <c r="BE397">
        <v>0.19</v>
      </c>
      <c r="BF397">
        <v>0.28900000000000003</v>
      </c>
      <c r="BG397">
        <v>0.27300000000000002</v>
      </c>
      <c r="BH397">
        <v>0</v>
      </c>
    </row>
    <row r="398" spans="1:60">
      <c r="A398" t="s">
        <v>100</v>
      </c>
      <c r="B398" t="s">
        <v>194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1</v>
      </c>
      <c r="M398">
        <v>0</v>
      </c>
      <c r="N398">
        <v>1.3000000000000001E-2</v>
      </c>
      <c r="O398">
        <v>0.29299999999999998</v>
      </c>
      <c r="P398">
        <v>0.68599999999999994</v>
      </c>
      <c r="Q398">
        <v>0.24</v>
      </c>
      <c r="R398">
        <v>0.7350000000000001</v>
      </c>
      <c r="S398">
        <v>0.53600000000000003</v>
      </c>
      <c r="T398">
        <v>3.8620000000000001</v>
      </c>
      <c r="U398">
        <v>32.378</v>
      </c>
      <c r="V398">
        <v>23.576000000000001</v>
      </c>
      <c r="W398">
        <v>54.265000000000001</v>
      </c>
      <c r="X398">
        <v>32.137</v>
      </c>
      <c r="Y398">
        <v>39.67</v>
      </c>
      <c r="Z398">
        <v>59.025999999999996</v>
      </c>
      <c r="AA398">
        <v>103.94699999999999</v>
      </c>
      <c r="AB398">
        <v>86.475999999999999</v>
      </c>
      <c r="AC398">
        <v>100.276</v>
      </c>
      <c r="AD398">
        <v>114.313</v>
      </c>
      <c r="AE398">
        <v>148.31</v>
      </c>
      <c r="AF398">
        <v>297.97800000000001</v>
      </c>
      <c r="AG398">
        <v>278.26099999999997</v>
      </c>
      <c r="AH398">
        <v>311.15899999999999</v>
      </c>
      <c r="AI398">
        <v>405.44599999999997</v>
      </c>
      <c r="AJ398">
        <v>490.56</v>
      </c>
      <c r="AK398">
        <v>333.36199999999997</v>
      </c>
      <c r="AL398">
        <v>318.61599999999999</v>
      </c>
      <c r="AM398">
        <v>406.86799999999999</v>
      </c>
      <c r="AN398">
        <v>298.73599999999999</v>
      </c>
      <c r="AO398">
        <v>447.89100000000002</v>
      </c>
      <c r="AP398">
        <v>535.10500000000013</v>
      </c>
      <c r="AQ398">
        <v>608.01199999999994</v>
      </c>
      <c r="AR398">
        <v>481.86200000000002</v>
      </c>
      <c r="AS398">
        <v>701.14300000000003</v>
      </c>
      <c r="AT398">
        <v>708.11799999999994</v>
      </c>
      <c r="AU398">
        <v>405.42200000000003</v>
      </c>
      <c r="AV398">
        <v>346.90600000000001</v>
      </c>
      <c r="AW398">
        <v>1241.769</v>
      </c>
      <c r="AX398">
        <v>409.49799999999999</v>
      </c>
      <c r="AY398">
        <v>423.57100000000003</v>
      </c>
      <c r="AZ398">
        <v>347.548</v>
      </c>
      <c r="BA398">
        <v>385.73099999999999</v>
      </c>
      <c r="BB398">
        <v>213.12599999999998</v>
      </c>
      <c r="BC398">
        <v>210.27199999999999</v>
      </c>
      <c r="BD398">
        <v>210.79</v>
      </c>
      <c r="BE398">
        <v>203.60399999999998</v>
      </c>
      <c r="BF398">
        <v>200.02699999999999</v>
      </c>
      <c r="BG398">
        <v>199.221</v>
      </c>
      <c r="BH398" t="s">
        <v>16</v>
      </c>
    </row>
    <row r="399" spans="1:60">
      <c r="A399" t="s">
        <v>100</v>
      </c>
      <c r="B399" t="s">
        <v>188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AB399">
        <v>80</v>
      </c>
      <c r="AC399">
        <v>50</v>
      </c>
      <c r="AD399">
        <v>55</v>
      </c>
      <c r="AF399">
        <v>51</v>
      </c>
      <c r="AJ399">
        <v>217</v>
      </c>
      <c r="AL399">
        <v>65</v>
      </c>
      <c r="AQ399">
        <v>99</v>
      </c>
      <c r="AS399">
        <v>384</v>
      </c>
    </row>
    <row r="400" spans="1:60">
      <c r="A400" t="s">
        <v>100</v>
      </c>
      <c r="B400" t="s">
        <v>189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1.3000000000000001E-2</v>
      </c>
      <c r="O400">
        <v>0.29299999999999998</v>
      </c>
      <c r="P400">
        <v>0.65399999999999991</v>
      </c>
      <c r="Q400">
        <v>0.24</v>
      </c>
      <c r="R400">
        <v>0.72300000000000009</v>
      </c>
      <c r="S400">
        <v>0.45600000000000002</v>
      </c>
      <c r="T400">
        <v>2.08</v>
      </c>
      <c r="U400">
        <v>10.713000000000001</v>
      </c>
      <c r="V400">
        <v>21.030999999999999</v>
      </c>
      <c r="W400">
        <v>32.515000000000001</v>
      </c>
      <c r="X400">
        <v>25.318000000000001</v>
      </c>
      <c r="Y400">
        <v>32.545999999999999</v>
      </c>
      <c r="Z400">
        <v>52.731999999999999</v>
      </c>
      <c r="AA400">
        <v>90.557999999999993</v>
      </c>
      <c r="AB400" t="s">
        <v>16</v>
      </c>
      <c r="AC400">
        <v>46</v>
      </c>
      <c r="AD400">
        <v>46</v>
      </c>
      <c r="AE400">
        <v>126.61199999999999</v>
      </c>
      <c r="AF400">
        <v>206</v>
      </c>
      <c r="AG400">
        <v>246.93299999999999</v>
      </c>
      <c r="AH400">
        <v>263</v>
      </c>
      <c r="AI400">
        <v>339.87099999999998</v>
      </c>
      <c r="AJ400">
        <v>199</v>
      </c>
      <c r="AK400">
        <v>317.41399999999999</v>
      </c>
      <c r="AL400">
        <v>245</v>
      </c>
      <c r="AM400">
        <v>318.86799999999999</v>
      </c>
      <c r="AN400">
        <v>298.73599999999999</v>
      </c>
      <c r="AO400">
        <v>447.89100000000002</v>
      </c>
      <c r="AP400">
        <v>535.03500000000008</v>
      </c>
      <c r="AQ400">
        <v>509</v>
      </c>
      <c r="AR400">
        <v>481.86200000000002</v>
      </c>
      <c r="AS400">
        <v>317</v>
      </c>
      <c r="AT400">
        <v>708.11799999999994</v>
      </c>
      <c r="AU400">
        <v>405.42200000000003</v>
      </c>
      <c r="AV400">
        <v>346.90600000000001</v>
      </c>
      <c r="AW400">
        <v>1240.7539999999999</v>
      </c>
      <c r="AX400">
        <v>409.49799999999999</v>
      </c>
      <c r="AY400">
        <v>413.57100000000003</v>
      </c>
      <c r="AZ400">
        <v>347.548</v>
      </c>
      <c r="BA400">
        <v>385.73099999999999</v>
      </c>
      <c r="BB400">
        <v>213.12599999999998</v>
      </c>
      <c r="BC400">
        <v>210.27199999999999</v>
      </c>
      <c r="BD400">
        <v>210.79</v>
      </c>
      <c r="BE400">
        <v>203.60399999999998</v>
      </c>
      <c r="BF400">
        <v>200.02699999999999</v>
      </c>
      <c r="BG400">
        <v>199.221</v>
      </c>
      <c r="BH400" t="s">
        <v>16</v>
      </c>
    </row>
    <row r="401" spans="1:60">
      <c r="A401" t="s">
        <v>100</v>
      </c>
      <c r="B401" t="s">
        <v>190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1</v>
      </c>
      <c r="M401">
        <v>0</v>
      </c>
      <c r="N401">
        <v>0</v>
      </c>
      <c r="O401">
        <v>0</v>
      </c>
      <c r="P401">
        <v>3.2000000000000001E-2</v>
      </c>
      <c r="Q401">
        <v>0</v>
      </c>
      <c r="R401">
        <v>1.2E-2</v>
      </c>
      <c r="S401">
        <v>7.9999999999999988E-2</v>
      </c>
      <c r="T401">
        <v>1.782</v>
      </c>
      <c r="U401">
        <v>21.664999999999999</v>
      </c>
      <c r="V401">
        <v>2.5449999999999999</v>
      </c>
      <c r="W401">
        <v>21.75</v>
      </c>
      <c r="X401">
        <v>6.8190000000000008</v>
      </c>
      <c r="Y401">
        <v>7.1239999999999997</v>
      </c>
      <c r="Z401">
        <v>6.2940000000000005</v>
      </c>
      <c r="AA401">
        <v>13.388999999999999</v>
      </c>
      <c r="AB401">
        <v>6.476</v>
      </c>
      <c r="AC401">
        <v>4.2759999999999998</v>
      </c>
      <c r="AD401">
        <v>13.312999999999999</v>
      </c>
      <c r="AE401">
        <v>21.698</v>
      </c>
      <c r="AF401">
        <v>40.978000000000002</v>
      </c>
      <c r="AG401">
        <v>31.327999999999999</v>
      </c>
      <c r="AH401">
        <v>48.158999999999999</v>
      </c>
      <c r="AI401">
        <v>65.575000000000003</v>
      </c>
      <c r="AJ401">
        <v>74.56</v>
      </c>
      <c r="AK401">
        <v>15.948</v>
      </c>
      <c r="AL401">
        <v>8.6159999999999997</v>
      </c>
      <c r="AM401">
        <v>0</v>
      </c>
      <c r="AN401">
        <v>0</v>
      </c>
      <c r="AO401">
        <v>0</v>
      </c>
      <c r="AP401">
        <v>7.0000000000000007E-2</v>
      </c>
      <c r="AQ401">
        <v>1.2E-2</v>
      </c>
      <c r="AR401">
        <v>0</v>
      </c>
      <c r="AS401">
        <v>0.14299999999999999</v>
      </c>
      <c r="AT401">
        <v>0</v>
      </c>
      <c r="AU401">
        <v>0</v>
      </c>
      <c r="AV401">
        <v>0</v>
      </c>
      <c r="AW401">
        <v>1.0149999999999999</v>
      </c>
      <c r="AX401">
        <v>0</v>
      </c>
      <c r="AY401">
        <v>10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</row>
    <row r="402" spans="1:60">
      <c r="A402" t="s">
        <v>100</v>
      </c>
      <c r="B402" t="s">
        <v>191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 t="s">
        <v>16</v>
      </c>
      <c r="AJ402" t="s">
        <v>16</v>
      </c>
      <c r="AK402" t="s">
        <v>16</v>
      </c>
      <c r="AL402" t="s">
        <v>16</v>
      </c>
      <c r="AM402">
        <v>88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</row>
    <row r="403" spans="1:60">
      <c r="A403" t="s">
        <v>101</v>
      </c>
      <c r="B403" t="s">
        <v>194</v>
      </c>
      <c r="K403">
        <v>0</v>
      </c>
      <c r="L403">
        <v>0</v>
      </c>
      <c r="M403">
        <v>0</v>
      </c>
      <c r="N403">
        <v>0.03</v>
      </c>
      <c r="O403">
        <v>7.2999999999999995E-2</v>
      </c>
      <c r="P403">
        <v>0</v>
      </c>
      <c r="Q403">
        <v>0</v>
      </c>
      <c r="R403">
        <v>0</v>
      </c>
      <c r="S403">
        <v>0</v>
      </c>
      <c r="T403">
        <v>0.29299999999999998</v>
      </c>
      <c r="U403">
        <v>0.313</v>
      </c>
      <c r="V403">
        <v>0.67400000000000004</v>
      </c>
      <c r="W403">
        <v>2.1320000000000001</v>
      </c>
      <c r="X403">
        <v>2.9929999999999999</v>
      </c>
      <c r="Y403">
        <v>0</v>
      </c>
      <c r="Z403">
        <v>0</v>
      </c>
      <c r="AA403">
        <v>0.14000000000000001</v>
      </c>
      <c r="AB403">
        <v>0</v>
      </c>
      <c r="AC403">
        <v>0</v>
      </c>
      <c r="AD403">
        <v>0</v>
      </c>
      <c r="AE403">
        <v>8.0000000000000002E-3</v>
      </c>
      <c r="AF403">
        <v>3.0070000000000001</v>
      </c>
      <c r="AG403">
        <v>5.3029999999999999</v>
      </c>
      <c r="AH403">
        <v>6.7270000000000003</v>
      </c>
      <c r="AI403">
        <v>8.0389999999999997</v>
      </c>
      <c r="AJ403">
        <v>10.537000000000001</v>
      </c>
      <c r="AK403">
        <v>0.97699999999999998</v>
      </c>
      <c r="AL403">
        <v>7.0000000000000001E-3</v>
      </c>
      <c r="AM403">
        <v>0</v>
      </c>
      <c r="AN403">
        <v>0.63100000000000001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1.6E-2</v>
      </c>
      <c r="BC403">
        <v>2.8780000000000001</v>
      </c>
      <c r="BD403">
        <v>3.996</v>
      </c>
      <c r="BE403">
        <v>5.6830000000000007</v>
      </c>
      <c r="BF403">
        <v>6.4459999999999997</v>
      </c>
      <c r="BG403">
        <v>17.279</v>
      </c>
      <c r="BH403" t="s">
        <v>16</v>
      </c>
    </row>
    <row r="404" spans="1:60">
      <c r="A404" t="s">
        <v>101</v>
      </c>
      <c r="B404" t="s">
        <v>189</v>
      </c>
      <c r="K404">
        <v>0</v>
      </c>
      <c r="L404">
        <v>0</v>
      </c>
      <c r="M404">
        <v>0</v>
      </c>
      <c r="N404">
        <v>0.03</v>
      </c>
      <c r="O404">
        <v>7.2999999999999995E-2</v>
      </c>
      <c r="P404">
        <v>0</v>
      </c>
      <c r="Q404">
        <v>0</v>
      </c>
      <c r="R404">
        <v>0</v>
      </c>
      <c r="S404">
        <v>0</v>
      </c>
      <c r="T404">
        <v>0.29299999999999998</v>
      </c>
      <c r="U404">
        <v>0.313</v>
      </c>
      <c r="V404">
        <v>0.67400000000000004</v>
      </c>
      <c r="W404">
        <v>2.1320000000000001</v>
      </c>
      <c r="X404">
        <v>2.9929999999999999</v>
      </c>
      <c r="Y404">
        <v>0</v>
      </c>
      <c r="Z404">
        <v>0</v>
      </c>
      <c r="AA404">
        <v>0.14000000000000001</v>
      </c>
      <c r="AB404">
        <v>0</v>
      </c>
      <c r="AC404">
        <v>0</v>
      </c>
      <c r="AD404">
        <v>0</v>
      </c>
      <c r="AE404">
        <v>8.0000000000000002E-3</v>
      </c>
      <c r="AF404">
        <v>3.0070000000000001</v>
      </c>
      <c r="AG404">
        <v>4.0999999999999996</v>
      </c>
      <c r="AH404">
        <v>6.7270000000000003</v>
      </c>
      <c r="AI404">
        <v>8.0389999999999997</v>
      </c>
      <c r="AJ404">
        <v>10.537000000000001</v>
      </c>
      <c r="AK404">
        <v>0.97699999999999998</v>
      </c>
      <c r="AL404">
        <v>7.0000000000000001E-3</v>
      </c>
      <c r="AM404">
        <v>0</v>
      </c>
      <c r="AN404">
        <v>0.63100000000000001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1.6E-2</v>
      </c>
      <c r="BC404">
        <v>2.8780000000000001</v>
      </c>
      <c r="BD404">
        <v>2.875</v>
      </c>
      <c r="BE404">
        <v>1.4850000000000001</v>
      </c>
      <c r="BF404">
        <v>2.5179999999999998</v>
      </c>
      <c r="BG404">
        <v>13.523</v>
      </c>
      <c r="BH404" t="s">
        <v>16</v>
      </c>
    </row>
    <row r="405" spans="1:60">
      <c r="A405" t="s">
        <v>101</v>
      </c>
      <c r="B405" t="s">
        <v>190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1.2030000000000001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1.121</v>
      </c>
      <c r="BE405">
        <v>4.1980000000000004</v>
      </c>
      <c r="BF405">
        <v>3.9279999999999999</v>
      </c>
      <c r="BG405">
        <v>3.7559999999999998</v>
      </c>
      <c r="BH405" t="s">
        <v>16</v>
      </c>
    </row>
    <row r="406" spans="1:60">
      <c r="A406" t="s">
        <v>102</v>
      </c>
      <c r="B406" t="s">
        <v>194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0.6</v>
      </c>
      <c r="V406">
        <v>1.9000000000000001</v>
      </c>
      <c r="W406">
        <v>0</v>
      </c>
      <c r="X406">
        <v>11.3</v>
      </c>
      <c r="Y406">
        <v>19357.7</v>
      </c>
      <c r="Z406">
        <v>24667.8</v>
      </c>
      <c r="AA406">
        <v>19223.900000000001</v>
      </c>
      <c r="AB406">
        <v>28600</v>
      </c>
      <c r="AC406">
        <v>45500</v>
      </c>
      <c r="AD406">
        <v>52300</v>
      </c>
      <c r="AE406">
        <v>51902.9</v>
      </c>
      <c r="AF406">
        <v>50635.5</v>
      </c>
      <c r="AG406">
        <v>54300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</row>
    <row r="407" spans="1:60">
      <c r="A407" t="s">
        <v>102</v>
      </c>
      <c r="B407" t="s">
        <v>188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 t="s">
        <v>16</v>
      </c>
      <c r="Z407">
        <v>1300</v>
      </c>
      <c r="AA407">
        <v>0</v>
      </c>
      <c r="AB407">
        <v>0</v>
      </c>
      <c r="AC407">
        <v>1800</v>
      </c>
      <c r="AD407">
        <v>0</v>
      </c>
      <c r="AE407">
        <v>0</v>
      </c>
      <c r="AF407">
        <v>2400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</row>
    <row r="408" spans="1:60">
      <c r="A408" t="s">
        <v>102</v>
      </c>
      <c r="B408" t="s">
        <v>189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0.6</v>
      </c>
      <c r="V408">
        <v>0</v>
      </c>
      <c r="W408">
        <v>0</v>
      </c>
      <c r="X408">
        <v>4.7</v>
      </c>
      <c r="Y408">
        <v>2.8000000000000003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0.9</v>
      </c>
      <c r="AF408">
        <v>1.2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</row>
    <row r="409" spans="1:60">
      <c r="A409" t="s">
        <v>102</v>
      </c>
      <c r="B409" t="s">
        <v>190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1.9000000000000001</v>
      </c>
      <c r="W409">
        <v>0</v>
      </c>
      <c r="X409">
        <v>6.6</v>
      </c>
      <c r="Y409">
        <v>554.9</v>
      </c>
      <c r="Z409">
        <v>87.800000000000011</v>
      </c>
      <c r="AA409">
        <v>10.9</v>
      </c>
      <c r="AB409">
        <v>0</v>
      </c>
      <c r="AC409">
        <v>0</v>
      </c>
      <c r="AD409">
        <v>0</v>
      </c>
      <c r="AE409">
        <v>0</v>
      </c>
      <c r="AF409">
        <v>3.3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</row>
    <row r="410" spans="1:60">
      <c r="A410" t="s">
        <v>102</v>
      </c>
      <c r="B410" t="s">
        <v>191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18800</v>
      </c>
      <c r="Z410">
        <v>23280</v>
      </c>
      <c r="AA410">
        <v>19213</v>
      </c>
      <c r="AB410">
        <v>28600</v>
      </c>
      <c r="AC410">
        <v>43700</v>
      </c>
      <c r="AD410">
        <v>52300</v>
      </c>
      <c r="AE410">
        <v>51902</v>
      </c>
      <c r="AF410">
        <v>48231</v>
      </c>
      <c r="AG410">
        <v>54300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</row>
    <row r="411" spans="1:60">
      <c r="A411" t="s">
        <v>103</v>
      </c>
      <c r="B411" t="s">
        <v>194</v>
      </c>
      <c r="AH411">
        <v>0</v>
      </c>
      <c r="AI411">
        <v>0</v>
      </c>
      <c r="AJ411">
        <v>5.8680000000000003</v>
      </c>
      <c r="AK411">
        <v>24.908999999999999</v>
      </c>
      <c r="AL411">
        <v>46.602000000000004</v>
      </c>
      <c r="AM411">
        <v>119.373</v>
      </c>
      <c r="AN411">
        <v>15.631</v>
      </c>
      <c r="AO411">
        <v>104.628</v>
      </c>
      <c r="AP411">
        <v>242.376</v>
      </c>
      <c r="AQ411">
        <v>151.39500000000001</v>
      </c>
      <c r="AR411">
        <v>75.885999999999996</v>
      </c>
      <c r="AS411">
        <v>146.16399999999999</v>
      </c>
      <c r="AT411">
        <v>124.688</v>
      </c>
      <c r="AU411">
        <v>280.65100000000001</v>
      </c>
      <c r="AV411">
        <v>134.00900000000001</v>
      </c>
      <c r="AW411">
        <v>322.959</v>
      </c>
      <c r="AX411">
        <v>144.602</v>
      </c>
      <c r="AY411">
        <v>150.26300000000001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6.4000000000000001E-2</v>
      </c>
      <c r="BG411">
        <v>0</v>
      </c>
      <c r="BH411">
        <v>0</v>
      </c>
    </row>
    <row r="412" spans="1:60">
      <c r="A412" t="s">
        <v>103</v>
      </c>
      <c r="B412" t="s">
        <v>188</v>
      </c>
      <c r="AH412">
        <v>0</v>
      </c>
      <c r="AI412">
        <v>0</v>
      </c>
      <c r="AV412" t="s">
        <v>16</v>
      </c>
      <c r="AW412">
        <v>151.1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</row>
    <row r="413" spans="1:60">
      <c r="A413" t="s">
        <v>103</v>
      </c>
      <c r="B413" t="s">
        <v>189</v>
      </c>
      <c r="AH413">
        <v>0</v>
      </c>
      <c r="AI413">
        <v>0</v>
      </c>
      <c r="AJ413">
        <v>5.8680000000000003</v>
      </c>
      <c r="AK413">
        <v>24.908999999999999</v>
      </c>
      <c r="AL413">
        <v>46.602000000000004</v>
      </c>
      <c r="AM413">
        <v>119.373</v>
      </c>
      <c r="AN413">
        <v>15.631</v>
      </c>
      <c r="AO413">
        <v>58.601999999999997</v>
      </c>
      <c r="AP413">
        <v>225.322</v>
      </c>
      <c r="AQ413">
        <v>109.65</v>
      </c>
      <c r="AR413">
        <v>43.86</v>
      </c>
      <c r="AS413">
        <v>38.161000000000001</v>
      </c>
      <c r="AT413">
        <v>37.635999999999996</v>
      </c>
      <c r="AU413">
        <v>104.77199999999999</v>
      </c>
      <c r="AV413">
        <v>53.411000000000001</v>
      </c>
      <c r="AW413">
        <v>82.765000000000001</v>
      </c>
      <c r="AX413">
        <v>30.794</v>
      </c>
      <c r="AY413">
        <v>30.446999999999999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6.4000000000000001E-2</v>
      </c>
      <c r="BG413">
        <v>0</v>
      </c>
      <c r="BH413">
        <v>0</v>
      </c>
    </row>
    <row r="414" spans="1:60">
      <c r="A414" t="s">
        <v>103</v>
      </c>
      <c r="B414" t="s">
        <v>190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16.026</v>
      </c>
      <c r="AP414">
        <v>17.054000000000002</v>
      </c>
      <c r="AQ414">
        <v>41.745000000000005</v>
      </c>
      <c r="AR414">
        <v>32.026000000000003</v>
      </c>
      <c r="AS414">
        <v>68.003</v>
      </c>
      <c r="AT414">
        <v>87.052000000000007</v>
      </c>
      <c r="AU414">
        <v>60.879000000000005</v>
      </c>
      <c r="AV414">
        <v>80.597999999999999</v>
      </c>
      <c r="AW414">
        <v>89.093999999999994</v>
      </c>
      <c r="AX414">
        <v>113.80799999999999</v>
      </c>
      <c r="AY414">
        <v>119.816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</row>
    <row r="415" spans="1:60">
      <c r="A415" t="s">
        <v>103</v>
      </c>
      <c r="B415" t="s">
        <v>193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30</v>
      </c>
      <c r="AP415">
        <v>0</v>
      </c>
      <c r="AQ415">
        <v>0</v>
      </c>
      <c r="AR415">
        <v>0</v>
      </c>
      <c r="AS415">
        <v>40</v>
      </c>
      <c r="AT415">
        <v>0</v>
      </c>
      <c r="AU415">
        <v>115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</row>
    <row r="416" spans="1:60">
      <c r="A416" t="s">
        <v>104</v>
      </c>
      <c r="B416" t="s">
        <v>194</v>
      </c>
      <c r="AI416">
        <v>7.6760000000000002</v>
      </c>
      <c r="AJ416">
        <v>18.032</v>
      </c>
      <c r="AK416">
        <v>16.558999999999997</v>
      </c>
      <c r="AL416">
        <v>4.1070000000000002</v>
      </c>
      <c r="AM416">
        <v>4.524</v>
      </c>
      <c r="AN416">
        <v>17.350999999999999</v>
      </c>
      <c r="AO416">
        <v>21.63</v>
      </c>
      <c r="AP416">
        <v>40.880000000000003</v>
      </c>
      <c r="AQ416">
        <v>29.986999999999998</v>
      </c>
      <c r="AR416">
        <v>18.169</v>
      </c>
      <c r="AS416">
        <v>18.329000000000001</v>
      </c>
      <c r="AT416">
        <v>18.495000000000001</v>
      </c>
      <c r="AU416">
        <v>27.295000000000002</v>
      </c>
      <c r="AV416">
        <v>20.867000000000001</v>
      </c>
      <c r="AW416">
        <v>41.972000000000001</v>
      </c>
      <c r="AX416">
        <v>25.614999999999998</v>
      </c>
      <c r="AY416">
        <v>26.131</v>
      </c>
      <c r="AZ416">
        <v>9.7010000000000005</v>
      </c>
      <c r="BA416">
        <v>10.635</v>
      </c>
      <c r="BB416">
        <v>10.621</v>
      </c>
      <c r="BC416">
        <v>15.789</v>
      </c>
      <c r="BD416">
        <v>18.012999999999998</v>
      </c>
      <c r="BE416">
        <v>0</v>
      </c>
      <c r="BF416">
        <v>0</v>
      </c>
      <c r="BG416">
        <v>0</v>
      </c>
      <c r="BH416">
        <v>0</v>
      </c>
    </row>
    <row r="417" spans="1:60">
      <c r="A417" t="s">
        <v>104</v>
      </c>
      <c r="B417" t="s">
        <v>189</v>
      </c>
      <c r="AI417">
        <v>0.79100000000000004</v>
      </c>
      <c r="AJ417">
        <v>2.06</v>
      </c>
      <c r="AK417">
        <v>13.61</v>
      </c>
      <c r="AL417">
        <v>0.79100000000000004</v>
      </c>
      <c r="AM417">
        <v>0.92100000000000004</v>
      </c>
      <c r="AN417">
        <v>4.4530000000000003</v>
      </c>
      <c r="AO417">
        <v>9.5109999999999992</v>
      </c>
      <c r="AP417">
        <v>28.963000000000001</v>
      </c>
      <c r="AQ417">
        <v>18.517999999999997</v>
      </c>
      <c r="AR417">
        <v>18.169</v>
      </c>
      <c r="AS417">
        <v>18.329000000000001</v>
      </c>
      <c r="AT417">
        <v>18.495000000000001</v>
      </c>
      <c r="AU417">
        <v>27.295000000000002</v>
      </c>
      <c r="AV417">
        <v>20.867000000000001</v>
      </c>
      <c r="AW417">
        <v>41.972000000000001</v>
      </c>
      <c r="AX417">
        <v>25.614999999999998</v>
      </c>
      <c r="AY417">
        <v>26.131</v>
      </c>
      <c r="AZ417">
        <v>9.7010000000000005</v>
      </c>
      <c r="BA417">
        <v>10.635</v>
      </c>
      <c r="BB417">
        <v>10.621</v>
      </c>
      <c r="BC417">
        <v>15.789</v>
      </c>
      <c r="BD417">
        <v>18.012999999999998</v>
      </c>
      <c r="BE417">
        <v>0</v>
      </c>
      <c r="BF417">
        <v>0</v>
      </c>
      <c r="BG417">
        <v>0</v>
      </c>
      <c r="BH417">
        <v>0</v>
      </c>
    </row>
    <row r="418" spans="1:60">
      <c r="A418" t="s">
        <v>104</v>
      </c>
      <c r="B418" t="s">
        <v>190</v>
      </c>
      <c r="AI418">
        <v>6.8849999999999998</v>
      </c>
      <c r="AJ418">
        <v>15.972</v>
      </c>
      <c r="AK418">
        <v>2.9489999999999998</v>
      </c>
      <c r="AL418">
        <v>3.3159999999999998</v>
      </c>
      <c r="AM418">
        <v>3.6029999999999998</v>
      </c>
      <c r="AN418">
        <v>2.8980000000000001</v>
      </c>
      <c r="AO418">
        <v>2.1189999999999998</v>
      </c>
      <c r="AP418">
        <v>0.91700000000000004</v>
      </c>
      <c r="AQ418">
        <v>0.46900000000000003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</row>
    <row r="419" spans="1:60">
      <c r="A419" t="s">
        <v>104</v>
      </c>
      <c r="B419" t="s">
        <v>192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10</v>
      </c>
      <c r="AO419">
        <v>10</v>
      </c>
      <c r="AP419">
        <v>11</v>
      </c>
      <c r="AQ419">
        <v>11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</row>
    <row r="420" spans="1:60">
      <c r="A420" t="s">
        <v>170</v>
      </c>
      <c r="B420" t="s">
        <v>194</v>
      </c>
      <c r="AT420">
        <v>0</v>
      </c>
      <c r="AU420">
        <v>0</v>
      </c>
      <c r="AV420">
        <v>0</v>
      </c>
      <c r="AW420">
        <v>0.17199999999999999</v>
      </c>
      <c r="AX420">
        <v>205.34899999999999</v>
      </c>
      <c r="AY420">
        <v>0</v>
      </c>
      <c r="AZ420">
        <v>8.9999999999999993E-3</v>
      </c>
      <c r="BA420">
        <v>0</v>
      </c>
      <c r="BB420">
        <v>15.497</v>
      </c>
      <c r="BC420">
        <v>1.1739999999999999</v>
      </c>
      <c r="BD420">
        <v>0</v>
      </c>
      <c r="BE420">
        <v>107.917</v>
      </c>
      <c r="BF420">
        <v>0</v>
      </c>
      <c r="BG420">
        <v>0</v>
      </c>
      <c r="BH420">
        <v>0</v>
      </c>
    </row>
    <row r="421" spans="1:60">
      <c r="A421" t="s">
        <v>170</v>
      </c>
      <c r="B421" t="s">
        <v>189</v>
      </c>
      <c r="AT421">
        <v>0</v>
      </c>
      <c r="AU421">
        <v>0</v>
      </c>
      <c r="AV421">
        <v>0</v>
      </c>
      <c r="AW421">
        <v>0.17199999999999999</v>
      </c>
      <c r="AX421">
        <v>205.34899999999999</v>
      </c>
      <c r="AY421">
        <v>0</v>
      </c>
      <c r="AZ421">
        <v>8.9999999999999993E-3</v>
      </c>
      <c r="BA421">
        <v>0</v>
      </c>
      <c r="BB421">
        <v>15.497</v>
      </c>
      <c r="BC421">
        <v>1.1739999999999999</v>
      </c>
      <c r="BD421">
        <v>0</v>
      </c>
      <c r="BE421">
        <v>107.917</v>
      </c>
      <c r="BF421">
        <v>0</v>
      </c>
      <c r="BG421">
        <v>0</v>
      </c>
      <c r="BH421">
        <v>0</v>
      </c>
    </row>
    <row r="422" spans="1:60">
      <c r="A422" t="s">
        <v>105</v>
      </c>
      <c r="B422" t="s">
        <v>194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2.1999999999999999E-2</v>
      </c>
      <c r="N422">
        <v>0</v>
      </c>
      <c r="O422">
        <v>0.13400000000000001</v>
      </c>
      <c r="P422">
        <v>0.14799999999999999</v>
      </c>
      <c r="Q422">
        <v>0.34799999999999998</v>
      </c>
      <c r="R422">
        <v>0.23599999999999999</v>
      </c>
      <c r="S422">
        <v>0.98899999999999999</v>
      </c>
      <c r="T422">
        <v>0.23200000000000001</v>
      </c>
      <c r="U422">
        <v>0.52900000000000003</v>
      </c>
      <c r="V422">
        <v>0.26300000000000001</v>
      </c>
      <c r="W422">
        <v>5.3840000000000003</v>
      </c>
      <c r="X422">
        <v>51.465999999999994</v>
      </c>
      <c r="Y422">
        <v>27.38</v>
      </c>
      <c r="Z422">
        <v>1277.7070000000001</v>
      </c>
      <c r="AA422">
        <v>1638.3679999999999</v>
      </c>
      <c r="AB422">
        <v>1265.6759999999999</v>
      </c>
      <c r="AC422">
        <v>1489.0070000000001</v>
      </c>
      <c r="AD422">
        <v>3879.1480000000001</v>
      </c>
      <c r="AE422">
        <v>940.00400000000002</v>
      </c>
      <c r="AF422">
        <v>1668.481</v>
      </c>
      <c r="AG422">
        <v>6349.6390000000001</v>
      </c>
      <c r="AH422">
        <v>3954.7599999999998</v>
      </c>
      <c r="AI422">
        <v>1546.1489999999999</v>
      </c>
      <c r="AJ422">
        <v>247.239</v>
      </c>
      <c r="AK422">
        <v>231.41399999999999</v>
      </c>
      <c r="AL422">
        <v>230.31899999999999</v>
      </c>
      <c r="AM422">
        <v>277.512</v>
      </c>
      <c r="AN422">
        <v>315.90100000000001</v>
      </c>
      <c r="AO422">
        <v>333.35699999999997</v>
      </c>
      <c r="AP422">
        <v>552.36900000000003</v>
      </c>
      <c r="AQ422">
        <v>774.36099999999999</v>
      </c>
      <c r="AR422">
        <v>657.22299999999996</v>
      </c>
      <c r="AS422">
        <v>654.65499999999986</v>
      </c>
      <c r="AT422">
        <v>19.372</v>
      </c>
      <c r="AU422">
        <v>22.585000000000001</v>
      </c>
      <c r="AV422">
        <v>3.363</v>
      </c>
      <c r="AW422">
        <v>3.62</v>
      </c>
      <c r="AX422">
        <v>1.8159999999999998</v>
      </c>
      <c r="AY422">
        <v>0.80699999999999994</v>
      </c>
      <c r="AZ422">
        <v>0</v>
      </c>
      <c r="BA422">
        <v>0</v>
      </c>
      <c r="BB422">
        <v>5.0000000000000001E-3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</row>
    <row r="423" spans="1:60">
      <c r="A423" t="s">
        <v>105</v>
      </c>
      <c r="B423" t="s">
        <v>188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Y423" t="s">
        <v>16</v>
      </c>
      <c r="Z423">
        <v>1210</v>
      </c>
      <c r="AB423">
        <v>678</v>
      </c>
      <c r="AC423" t="s">
        <v>16</v>
      </c>
      <c r="AD423">
        <v>1000</v>
      </c>
      <c r="AE423">
        <v>940</v>
      </c>
      <c r="AF423" t="s">
        <v>16</v>
      </c>
      <c r="AG423">
        <v>1390</v>
      </c>
      <c r="AH423" t="s">
        <v>16</v>
      </c>
      <c r="AI423">
        <v>1250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</row>
    <row r="424" spans="1:60">
      <c r="A424" t="s">
        <v>105</v>
      </c>
      <c r="B424" t="s">
        <v>189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2.1999999999999999E-2</v>
      </c>
      <c r="N424">
        <v>0</v>
      </c>
      <c r="O424">
        <v>0.13400000000000001</v>
      </c>
      <c r="P424">
        <v>0.14799999999999999</v>
      </c>
      <c r="Q424">
        <v>0.34799999999999998</v>
      </c>
      <c r="R424">
        <v>0.23599999999999999</v>
      </c>
      <c r="S424">
        <v>0.21199999999999999</v>
      </c>
      <c r="T424">
        <v>0.23200000000000001</v>
      </c>
      <c r="U424">
        <v>0.254</v>
      </c>
      <c r="V424">
        <v>0.26300000000000001</v>
      </c>
      <c r="W424">
        <v>5.3840000000000003</v>
      </c>
      <c r="X424">
        <v>2.4279999999999999</v>
      </c>
      <c r="Y424">
        <v>5.282</v>
      </c>
      <c r="Z424">
        <v>19.634</v>
      </c>
      <c r="AA424">
        <v>67.831999999999994</v>
      </c>
      <c r="AB424">
        <v>78.25</v>
      </c>
      <c r="AC424">
        <v>951.00699999999995</v>
      </c>
      <c r="AD424">
        <v>435</v>
      </c>
      <c r="AE424" t="s">
        <v>16</v>
      </c>
      <c r="AF424">
        <v>918.274</v>
      </c>
      <c r="AG424">
        <v>1475.55</v>
      </c>
      <c r="AH424">
        <v>3703.5119999999997</v>
      </c>
      <c r="AI424" t="s">
        <v>16</v>
      </c>
      <c r="AJ424">
        <v>246.37200000000001</v>
      </c>
      <c r="AK424">
        <v>216.785</v>
      </c>
      <c r="AL424">
        <v>227.779</v>
      </c>
      <c r="AM424">
        <v>274.779</v>
      </c>
      <c r="AN424">
        <v>315.80700000000002</v>
      </c>
      <c r="AO424">
        <v>327.24199999999996</v>
      </c>
      <c r="AP424">
        <v>545.18799999999999</v>
      </c>
      <c r="AQ424">
        <v>770.07100000000003</v>
      </c>
      <c r="AR424">
        <v>652.23599999999999</v>
      </c>
      <c r="AS424">
        <v>652.24399999999991</v>
      </c>
      <c r="AT424">
        <v>19.067</v>
      </c>
      <c r="AU424">
        <v>22.585000000000001</v>
      </c>
      <c r="AV424">
        <v>3.363</v>
      </c>
      <c r="AW424">
        <v>3.62</v>
      </c>
      <c r="AX424">
        <v>1.5389999999999999</v>
      </c>
      <c r="AY424">
        <v>0.621</v>
      </c>
      <c r="AZ424">
        <v>0</v>
      </c>
      <c r="BA424">
        <v>0</v>
      </c>
      <c r="BB424">
        <v>5.0000000000000001E-3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</row>
    <row r="425" spans="1:60">
      <c r="A425" t="s">
        <v>105</v>
      </c>
      <c r="B425" t="s">
        <v>190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0.77700000000000002</v>
      </c>
      <c r="T425">
        <v>0</v>
      </c>
      <c r="U425">
        <v>0.27500000000000002</v>
      </c>
      <c r="V425">
        <v>0</v>
      </c>
      <c r="W425">
        <v>0</v>
      </c>
      <c r="X425">
        <v>49.037999999999997</v>
      </c>
      <c r="Y425">
        <v>22.097999999999999</v>
      </c>
      <c r="Z425">
        <v>48.073</v>
      </c>
      <c r="AA425">
        <v>40.536000000000001</v>
      </c>
      <c r="AB425">
        <v>509.42600000000004</v>
      </c>
      <c r="AC425">
        <v>0</v>
      </c>
      <c r="AD425">
        <v>0.14799999999999999</v>
      </c>
      <c r="AE425">
        <v>4.0000000000000001E-3</v>
      </c>
      <c r="AF425">
        <v>750.20699999999999</v>
      </c>
      <c r="AG425">
        <v>284.089</v>
      </c>
      <c r="AH425">
        <v>251.24800000000002</v>
      </c>
      <c r="AI425">
        <v>296.149</v>
      </c>
      <c r="AJ425">
        <v>0.86699999999999999</v>
      </c>
      <c r="AK425">
        <v>14.629000000000001</v>
      </c>
      <c r="AL425">
        <v>2.54</v>
      </c>
      <c r="AM425">
        <v>2.7330000000000001</v>
      </c>
      <c r="AN425">
        <v>9.4E-2</v>
      </c>
      <c r="AO425">
        <v>6.1150000000000002</v>
      </c>
      <c r="AP425">
        <v>7.181</v>
      </c>
      <c r="AQ425">
        <v>4.29</v>
      </c>
      <c r="AR425">
        <v>4.9870000000000001</v>
      </c>
      <c r="AS425">
        <v>2.411</v>
      </c>
      <c r="AT425">
        <v>0.30499999999999999</v>
      </c>
      <c r="AU425">
        <v>0</v>
      </c>
      <c r="AV425">
        <v>0</v>
      </c>
      <c r="AW425">
        <v>0</v>
      </c>
      <c r="AX425">
        <v>0.27700000000000002</v>
      </c>
      <c r="AY425">
        <v>0.186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</row>
    <row r="426" spans="1:60">
      <c r="A426" t="s">
        <v>105</v>
      </c>
      <c r="B426" t="s">
        <v>191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1530</v>
      </c>
      <c r="AB426">
        <v>0</v>
      </c>
      <c r="AC426">
        <v>538</v>
      </c>
      <c r="AD426">
        <v>2444</v>
      </c>
      <c r="AE426">
        <v>0</v>
      </c>
      <c r="AF426" t="s">
        <v>16</v>
      </c>
      <c r="AG426">
        <v>3200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</row>
    <row r="427" spans="1:60">
      <c r="A427" t="s">
        <v>106</v>
      </c>
      <c r="B427" t="s">
        <v>194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750</v>
      </c>
      <c r="X427">
        <v>0</v>
      </c>
      <c r="Y427">
        <v>0</v>
      </c>
      <c r="Z427">
        <v>0</v>
      </c>
      <c r="AA427">
        <v>173.446</v>
      </c>
      <c r="AB427">
        <v>285.077</v>
      </c>
      <c r="AC427">
        <v>588.33899999999994</v>
      </c>
      <c r="AD427">
        <v>1230.654</v>
      </c>
      <c r="AE427">
        <v>794.45299999999997</v>
      </c>
      <c r="AF427">
        <v>1009.355</v>
      </c>
      <c r="AG427">
        <v>3107.0309999999999</v>
      </c>
      <c r="AH427">
        <v>1456.3049999999998</v>
      </c>
      <c r="AI427">
        <v>1181.904</v>
      </c>
      <c r="AJ427">
        <v>1487.7549999999999</v>
      </c>
      <c r="AK427">
        <v>1204.471</v>
      </c>
      <c r="AL427">
        <v>1828.4010000000001</v>
      </c>
      <c r="AM427">
        <v>2212.395</v>
      </c>
      <c r="AN427">
        <v>1666.4010000000001</v>
      </c>
      <c r="AO427">
        <v>2302.5530000000003</v>
      </c>
      <c r="AP427">
        <v>3491.2439999999997</v>
      </c>
      <c r="AQ427">
        <v>1220.664</v>
      </c>
      <c r="AR427">
        <v>6266.35</v>
      </c>
      <c r="AS427">
        <v>834.86500000000001</v>
      </c>
      <c r="AT427">
        <v>907.66600000000005</v>
      </c>
      <c r="AU427">
        <v>1009.5970000000001</v>
      </c>
      <c r="AV427">
        <v>1017.902</v>
      </c>
      <c r="AW427">
        <v>2858.127</v>
      </c>
      <c r="AX427">
        <v>1111.03</v>
      </c>
      <c r="AY427">
        <v>882.38099999999997</v>
      </c>
      <c r="AZ427">
        <v>905.46</v>
      </c>
      <c r="BA427">
        <v>1491.8710000000001</v>
      </c>
      <c r="BB427">
        <v>1041.1969999999999</v>
      </c>
      <c r="BC427">
        <v>314.78900000000004</v>
      </c>
      <c r="BD427">
        <v>624.404</v>
      </c>
      <c r="BE427">
        <v>318.87299999999999</v>
      </c>
      <c r="BF427">
        <v>431.77600000000001</v>
      </c>
      <c r="BG427">
        <v>1821.704</v>
      </c>
      <c r="BH427" t="s">
        <v>16</v>
      </c>
    </row>
    <row r="428" spans="1:60">
      <c r="A428" t="s">
        <v>106</v>
      </c>
      <c r="B428" t="s">
        <v>188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 t="s">
        <v>16</v>
      </c>
      <c r="AA428">
        <v>142</v>
      </c>
      <c r="AD428">
        <v>612</v>
      </c>
      <c r="AG428">
        <v>707</v>
      </c>
      <c r="AJ428">
        <v>440</v>
      </c>
      <c r="AM428">
        <v>663</v>
      </c>
      <c r="AO428">
        <v>663</v>
      </c>
      <c r="AP428">
        <v>1860</v>
      </c>
      <c r="AR428">
        <v>2800</v>
      </c>
    </row>
    <row r="429" spans="1:60">
      <c r="A429" t="s">
        <v>106</v>
      </c>
      <c r="B429" t="s">
        <v>189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30.173000000000002</v>
      </c>
      <c r="AB429">
        <v>126.36499999999999</v>
      </c>
      <c r="AC429">
        <v>253.45699999999999</v>
      </c>
      <c r="AD429">
        <v>272.51400000000001</v>
      </c>
      <c r="AE429">
        <v>400.73699999999997</v>
      </c>
      <c r="AF429">
        <v>500.44600000000003</v>
      </c>
      <c r="AG429">
        <v>1790.751</v>
      </c>
      <c r="AH429">
        <v>887.14699999999993</v>
      </c>
      <c r="AI429">
        <v>816.15699999999993</v>
      </c>
      <c r="AJ429">
        <v>944.11099999999999</v>
      </c>
      <c r="AK429">
        <v>1177.518</v>
      </c>
      <c r="AL429">
        <v>1809.1110000000001</v>
      </c>
      <c r="AM429">
        <v>1533.5230000000001</v>
      </c>
      <c r="AN429">
        <v>1658.92</v>
      </c>
      <c r="AO429">
        <v>1634.0720000000001</v>
      </c>
      <c r="AP429">
        <v>1626.548</v>
      </c>
      <c r="AQ429">
        <v>1216.375</v>
      </c>
      <c r="AR429">
        <v>3462.576</v>
      </c>
      <c r="AS429">
        <v>831.81899999999996</v>
      </c>
      <c r="AT429">
        <v>901.702</v>
      </c>
      <c r="AU429">
        <v>1002.8580000000001</v>
      </c>
      <c r="AV429">
        <v>1010.855</v>
      </c>
      <c r="AW429">
        <v>2850.9479999999999</v>
      </c>
      <c r="AX429">
        <v>948.28899999999999</v>
      </c>
      <c r="AY429">
        <v>873.904</v>
      </c>
      <c r="AZ429">
        <v>893.86900000000003</v>
      </c>
      <c r="BA429">
        <v>1481.02</v>
      </c>
      <c r="BB429">
        <v>1040.626</v>
      </c>
      <c r="BC429">
        <v>308.92200000000003</v>
      </c>
      <c r="BD429">
        <v>624.11900000000003</v>
      </c>
      <c r="BE429">
        <v>318.85399999999998</v>
      </c>
      <c r="BF429">
        <v>420.55700000000002</v>
      </c>
      <c r="BG429">
        <v>454.214</v>
      </c>
      <c r="BH429" t="s">
        <v>16</v>
      </c>
    </row>
    <row r="430" spans="1:60">
      <c r="A430" t="s">
        <v>106</v>
      </c>
      <c r="B430" t="s">
        <v>190</v>
      </c>
      <c r="AA430">
        <v>1.2729999999999999</v>
      </c>
      <c r="AB430">
        <v>158.71199999999999</v>
      </c>
      <c r="AC430">
        <v>334.88200000000001</v>
      </c>
      <c r="AD430">
        <v>346.14</v>
      </c>
      <c r="AE430">
        <v>393.71600000000001</v>
      </c>
      <c r="AF430">
        <v>508.90899999999999</v>
      </c>
      <c r="AG430">
        <v>609.28</v>
      </c>
      <c r="AH430">
        <v>365.15800000000002</v>
      </c>
      <c r="AI430">
        <v>365.74700000000001</v>
      </c>
      <c r="AJ430">
        <v>103.64400000000001</v>
      </c>
      <c r="AK430">
        <v>26.953000000000003</v>
      </c>
      <c r="AL430">
        <v>19.29</v>
      </c>
      <c r="AM430">
        <v>15.872</v>
      </c>
      <c r="AN430">
        <v>7.4809999999999999</v>
      </c>
      <c r="AO430">
        <v>5.4809999999999999</v>
      </c>
      <c r="AP430">
        <v>4.6959999999999997</v>
      </c>
      <c r="AQ430">
        <v>4.2889999999999997</v>
      </c>
      <c r="AR430">
        <v>3.774</v>
      </c>
      <c r="AS430">
        <v>3.0460000000000003</v>
      </c>
      <c r="AT430">
        <v>5.9640000000000004</v>
      </c>
      <c r="AU430">
        <v>6.7390000000000008</v>
      </c>
      <c r="AV430">
        <v>7.0469999999999997</v>
      </c>
      <c r="AW430">
        <v>7.1790000000000003</v>
      </c>
      <c r="AX430">
        <v>9.7409999999999997</v>
      </c>
      <c r="AY430">
        <v>8.4770000000000003</v>
      </c>
      <c r="AZ430">
        <v>11.591000000000001</v>
      </c>
      <c r="BA430">
        <v>10.850999999999999</v>
      </c>
      <c r="BB430">
        <v>0.57099999999999995</v>
      </c>
      <c r="BC430">
        <v>5.867</v>
      </c>
      <c r="BD430">
        <v>0.28499999999999998</v>
      </c>
      <c r="BE430">
        <v>1.9E-2</v>
      </c>
      <c r="BF430">
        <v>11.218999999999999</v>
      </c>
      <c r="BG430">
        <v>94.49</v>
      </c>
      <c r="BH430" t="s">
        <v>16</v>
      </c>
    </row>
    <row r="431" spans="1:60">
      <c r="A431" t="s">
        <v>106</v>
      </c>
      <c r="B431" t="s">
        <v>191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473</v>
      </c>
      <c r="X431">
        <v>0</v>
      </c>
      <c r="Y431">
        <v>0</v>
      </c>
      <c r="Z431">
        <v>0</v>
      </c>
      <c r="AA431">
        <v>0</v>
      </c>
      <c r="AB431" t="s">
        <v>16</v>
      </c>
      <c r="AC431" t="s">
        <v>16</v>
      </c>
      <c r="AD431" t="s">
        <v>16</v>
      </c>
      <c r="AE431" t="s">
        <v>16</v>
      </c>
      <c r="AF431" t="s">
        <v>16</v>
      </c>
      <c r="AG431" t="s">
        <v>16</v>
      </c>
      <c r="AH431">
        <v>204</v>
      </c>
      <c r="AI431" t="s">
        <v>16</v>
      </c>
      <c r="AJ431" t="s">
        <v>16</v>
      </c>
      <c r="AK431" t="s">
        <v>16</v>
      </c>
      <c r="AL431" t="s">
        <v>16</v>
      </c>
      <c r="AM431" t="s">
        <v>16</v>
      </c>
      <c r="AN431" t="s">
        <v>16</v>
      </c>
      <c r="AO431" t="s">
        <v>16</v>
      </c>
      <c r="AP431" t="s">
        <v>16</v>
      </c>
      <c r="AQ431" t="s">
        <v>16</v>
      </c>
      <c r="AR431" t="s">
        <v>16</v>
      </c>
      <c r="AS431" t="s">
        <v>16</v>
      </c>
      <c r="AT431" t="s">
        <v>16</v>
      </c>
      <c r="AU431" t="s">
        <v>16</v>
      </c>
      <c r="AV431" t="s">
        <v>16</v>
      </c>
      <c r="AW431" t="s">
        <v>16</v>
      </c>
      <c r="AX431">
        <v>153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576</v>
      </c>
      <c r="BH431">
        <v>2282.9</v>
      </c>
    </row>
    <row r="432" spans="1:60">
      <c r="A432" t="s">
        <v>106</v>
      </c>
      <c r="B432" t="s">
        <v>193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697</v>
      </c>
      <c r="BH432">
        <v>802.8</v>
      </c>
    </row>
    <row r="433" spans="1:60">
      <c r="A433" t="s">
        <v>106</v>
      </c>
      <c r="B433" t="s">
        <v>192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277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</row>
    <row r="434" spans="1:60">
      <c r="A434" t="s">
        <v>107</v>
      </c>
      <c r="B434" t="s">
        <v>194</v>
      </c>
      <c r="C434">
        <v>0</v>
      </c>
      <c r="D434">
        <v>0</v>
      </c>
      <c r="E434">
        <v>0</v>
      </c>
      <c r="F434">
        <v>0</v>
      </c>
      <c r="G434">
        <v>384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0.03</v>
      </c>
      <c r="T434">
        <v>6.2E-2</v>
      </c>
      <c r="U434">
        <v>9.6000000000000002E-2</v>
      </c>
      <c r="V434">
        <v>0.13</v>
      </c>
      <c r="W434">
        <v>0.16400000000000001</v>
      </c>
      <c r="X434">
        <v>0.19800000000000001</v>
      </c>
      <c r="Y434">
        <v>0.23200000000000001</v>
      </c>
      <c r="Z434">
        <v>0.22900000000000001</v>
      </c>
      <c r="AA434">
        <v>0.22700000000000001</v>
      </c>
      <c r="AB434">
        <v>384.93700000000001</v>
      </c>
      <c r="AC434">
        <v>57.91</v>
      </c>
      <c r="AD434">
        <v>1448.79</v>
      </c>
      <c r="AE434">
        <v>257.87200000000001</v>
      </c>
      <c r="AF434">
        <v>332.654</v>
      </c>
      <c r="AG434">
        <v>579.91200000000003</v>
      </c>
      <c r="AH434">
        <v>884.745</v>
      </c>
      <c r="AI434">
        <v>1129.1790000000001</v>
      </c>
      <c r="AJ434">
        <v>1398.9090000000001</v>
      </c>
      <c r="AK434">
        <v>1811.4099999999999</v>
      </c>
      <c r="AL434">
        <v>1710.5839999999998</v>
      </c>
      <c r="AM434">
        <v>1656.8120000000001</v>
      </c>
      <c r="AN434">
        <v>1740.886</v>
      </c>
      <c r="AO434">
        <v>1989.337</v>
      </c>
      <c r="AP434">
        <v>2314.7759999999998</v>
      </c>
      <c r="AQ434">
        <v>2336.8739999999998</v>
      </c>
      <c r="AR434">
        <v>2442.7860000000001</v>
      </c>
      <c r="AS434">
        <v>3069.0430000000001</v>
      </c>
      <c r="AT434">
        <v>3714.0909999999999</v>
      </c>
      <c r="AU434">
        <v>4100.9250000000002</v>
      </c>
      <c r="AV434">
        <v>3927.3029999999999</v>
      </c>
      <c r="AW434">
        <v>4231.7170000000006</v>
      </c>
      <c r="AX434">
        <v>5059.4049999999997</v>
      </c>
      <c r="AY434">
        <v>5119.0889999999999</v>
      </c>
      <c r="AZ434">
        <v>5499.7790000000005</v>
      </c>
      <c r="BA434">
        <v>6162.1729999999998</v>
      </c>
      <c r="BB434">
        <v>6284.4439999999995</v>
      </c>
      <c r="BC434">
        <v>10534.03</v>
      </c>
      <c r="BD434">
        <v>5115.6289999999999</v>
      </c>
      <c r="BE434">
        <v>4431.4570000000003</v>
      </c>
      <c r="BF434">
        <v>4696.9449999999997</v>
      </c>
      <c r="BG434">
        <v>4507.8119999999999</v>
      </c>
      <c r="BH434" t="s">
        <v>16</v>
      </c>
    </row>
    <row r="435" spans="1:60">
      <c r="A435" t="s">
        <v>107</v>
      </c>
      <c r="B435" t="s">
        <v>187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43</v>
      </c>
      <c r="AR435">
        <v>0</v>
      </c>
      <c r="AS435">
        <v>0</v>
      </c>
      <c r="AT435">
        <v>0</v>
      </c>
      <c r="AU435">
        <v>142</v>
      </c>
      <c r="AV435">
        <v>0</v>
      </c>
      <c r="AW435">
        <v>0</v>
      </c>
      <c r="AX435">
        <v>0</v>
      </c>
      <c r="AY435">
        <v>275</v>
      </c>
      <c r="AZ435">
        <v>300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</row>
    <row r="436" spans="1:60">
      <c r="A436" t="s">
        <v>107</v>
      </c>
      <c r="B436" t="s">
        <v>188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Y436">
        <v>3227</v>
      </c>
      <c r="AZ436">
        <v>3363</v>
      </c>
      <c r="BA436">
        <v>3699</v>
      </c>
      <c r="BB436">
        <v>3777</v>
      </c>
      <c r="BC436">
        <v>9869</v>
      </c>
      <c r="BD436" t="s">
        <v>16</v>
      </c>
      <c r="BE436" t="s">
        <v>16</v>
      </c>
      <c r="BF436" t="s">
        <v>16</v>
      </c>
      <c r="BG436" t="s">
        <v>16</v>
      </c>
      <c r="BH436" t="s">
        <v>16</v>
      </c>
    </row>
    <row r="437" spans="1:60">
      <c r="A437" t="s">
        <v>107</v>
      </c>
      <c r="B437" t="s">
        <v>189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0.03</v>
      </c>
      <c r="T437">
        <v>6.2E-2</v>
      </c>
      <c r="U437">
        <v>9.6000000000000002E-2</v>
      </c>
      <c r="V437">
        <v>0.13</v>
      </c>
      <c r="W437">
        <v>0.16400000000000001</v>
      </c>
      <c r="X437">
        <v>0.19800000000000001</v>
      </c>
      <c r="Y437">
        <v>0.23200000000000001</v>
      </c>
      <c r="Z437">
        <v>0.22900000000000001</v>
      </c>
      <c r="AA437">
        <v>0.22700000000000001</v>
      </c>
      <c r="AB437">
        <v>3.9369999999999998</v>
      </c>
      <c r="AC437">
        <v>57.91</v>
      </c>
      <c r="AD437">
        <v>69.754000000000005</v>
      </c>
      <c r="AE437">
        <v>179.07400000000001</v>
      </c>
      <c r="AF437">
        <v>275.34500000000003</v>
      </c>
      <c r="AG437">
        <v>462.84699999999998</v>
      </c>
      <c r="AH437">
        <v>709.43299999999999</v>
      </c>
      <c r="AI437">
        <v>905.01099999999997</v>
      </c>
      <c r="AJ437">
        <v>1140.7270000000001</v>
      </c>
      <c r="AK437">
        <v>1490.982</v>
      </c>
      <c r="AL437">
        <v>1384.8019999999999</v>
      </c>
      <c r="AM437">
        <v>1347.44</v>
      </c>
      <c r="AN437">
        <v>1445.5340000000001</v>
      </c>
      <c r="AO437">
        <v>1691.1610000000001</v>
      </c>
      <c r="AP437">
        <v>2021.326</v>
      </c>
      <c r="AQ437">
        <v>1959.7669999999998</v>
      </c>
      <c r="AR437">
        <v>2045.7179999999998</v>
      </c>
      <c r="AS437">
        <v>2585.06</v>
      </c>
      <c r="AT437">
        <v>3155.924</v>
      </c>
      <c r="AU437">
        <v>3356.6019999999999</v>
      </c>
      <c r="AV437">
        <v>3323.9269999999997</v>
      </c>
      <c r="AW437">
        <v>3595.0210000000002</v>
      </c>
      <c r="AX437">
        <v>4364.1899999999996</v>
      </c>
      <c r="AY437">
        <v>969</v>
      </c>
      <c r="AZ437">
        <v>1175</v>
      </c>
      <c r="BA437">
        <v>1771</v>
      </c>
      <c r="BB437">
        <v>1825</v>
      </c>
      <c r="BC437" t="s">
        <v>16</v>
      </c>
      <c r="BD437">
        <v>4459.6139999999996</v>
      </c>
      <c r="BE437">
        <v>3841.65</v>
      </c>
      <c r="BF437">
        <v>4093.4969999999998</v>
      </c>
      <c r="BG437">
        <v>3924.2289999999998</v>
      </c>
      <c r="BH437" t="s">
        <v>16</v>
      </c>
    </row>
    <row r="438" spans="1:60">
      <c r="A438" t="s">
        <v>107</v>
      </c>
      <c r="B438" t="s">
        <v>190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40.036000000000001</v>
      </c>
      <c r="AE438">
        <v>78.798000000000002</v>
      </c>
      <c r="AF438">
        <v>57.308999999999997</v>
      </c>
      <c r="AG438">
        <v>117.065</v>
      </c>
      <c r="AH438">
        <v>175.31200000000001</v>
      </c>
      <c r="AI438">
        <v>224.16800000000001</v>
      </c>
      <c r="AJ438">
        <v>258.18200000000002</v>
      </c>
      <c r="AK438">
        <v>320.428</v>
      </c>
      <c r="AL438">
        <v>325.78199999999998</v>
      </c>
      <c r="AM438">
        <v>309.37200000000001</v>
      </c>
      <c r="AN438">
        <v>295.35199999999998</v>
      </c>
      <c r="AO438">
        <v>298.17599999999999</v>
      </c>
      <c r="AP438">
        <v>293.45</v>
      </c>
      <c r="AQ438">
        <v>334.10699999999997</v>
      </c>
      <c r="AR438">
        <v>397.06799999999998</v>
      </c>
      <c r="AS438">
        <v>483.983</v>
      </c>
      <c r="AT438">
        <v>558.16700000000003</v>
      </c>
      <c r="AU438">
        <v>602.32299999999998</v>
      </c>
      <c r="AV438">
        <v>603.37599999999998</v>
      </c>
      <c r="AW438">
        <v>636.69599999999991</v>
      </c>
      <c r="AX438">
        <v>695.21499999999992</v>
      </c>
      <c r="AY438">
        <v>648.08899999999994</v>
      </c>
      <c r="AZ438">
        <v>661.779</v>
      </c>
      <c r="BA438">
        <v>692.173</v>
      </c>
      <c r="BB438">
        <v>682.44399999999996</v>
      </c>
      <c r="BC438">
        <v>665.03</v>
      </c>
      <c r="BD438">
        <v>656.01499999999999</v>
      </c>
      <c r="BE438">
        <v>589.80700000000002</v>
      </c>
      <c r="BF438">
        <v>603.44799999999998</v>
      </c>
      <c r="BG438">
        <v>583.58299999999997</v>
      </c>
      <c r="BH438" t="s">
        <v>16</v>
      </c>
    </row>
    <row r="439" spans="1:60">
      <c r="A439" t="s">
        <v>107</v>
      </c>
      <c r="B439" t="s">
        <v>192</v>
      </c>
      <c r="C439">
        <v>0</v>
      </c>
      <c r="D439">
        <v>0</v>
      </c>
      <c r="E439">
        <v>0</v>
      </c>
      <c r="F439">
        <v>0</v>
      </c>
      <c r="G439">
        <v>384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381</v>
      </c>
      <c r="AC439">
        <v>0</v>
      </c>
      <c r="AD439">
        <v>1339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</row>
    <row r="440" spans="1:60">
      <c r="A440" t="s">
        <v>108</v>
      </c>
      <c r="B440" t="s">
        <v>194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15.020080321285141</v>
      </c>
      <c r="AL440">
        <v>75.826186161002667</v>
      </c>
      <c r="AM440">
        <v>69.756618863761716</v>
      </c>
      <c r="AN440">
        <v>66.507321690989698</v>
      </c>
      <c r="AO440">
        <v>65.000587834722253</v>
      </c>
      <c r="AP440">
        <v>78.93404094810532</v>
      </c>
      <c r="AQ440">
        <v>87.572121628139953</v>
      </c>
      <c r="AR440">
        <v>83.916751118715453</v>
      </c>
      <c r="AS440">
        <v>85.379026388671505</v>
      </c>
      <c r="AT440">
        <v>109.14143207574348</v>
      </c>
      <c r="AU440">
        <v>293.30017072458088</v>
      </c>
      <c r="AV440">
        <v>109.79123776984004</v>
      </c>
      <c r="AW440">
        <v>108.21678257034307</v>
      </c>
      <c r="AX440">
        <v>110.99575662160132</v>
      </c>
      <c r="AY440">
        <v>127.14526272214302</v>
      </c>
      <c r="AZ440">
        <v>145.26428038474555</v>
      </c>
      <c r="BA440">
        <v>160.30533698937251</v>
      </c>
      <c r="BB440">
        <v>182.37894417209242</v>
      </c>
      <c r="BC440">
        <v>187.90404420055626</v>
      </c>
      <c r="BD440">
        <v>158.41915384780901</v>
      </c>
      <c r="BE440">
        <v>150.5996323049599</v>
      </c>
      <c r="BF440">
        <v>135.37894953370161</v>
      </c>
      <c r="BG440">
        <v>155.08103949219978</v>
      </c>
      <c r="BH440">
        <v>154.45108145864444</v>
      </c>
    </row>
    <row r="441" spans="1:60">
      <c r="A441" t="s">
        <v>108</v>
      </c>
      <c r="B441" t="s">
        <v>189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2.4500000000000002</v>
      </c>
      <c r="AS441">
        <v>2.59</v>
      </c>
      <c r="AT441">
        <v>2.73</v>
      </c>
      <c r="AU441">
        <v>2.88</v>
      </c>
      <c r="AV441">
        <v>3.02</v>
      </c>
      <c r="AW441">
        <v>3.16</v>
      </c>
      <c r="AX441">
        <v>3.3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</row>
    <row r="442" spans="1:60">
      <c r="A442" t="s">
        <v>108</v>
      </c>
      <c r="B442" t="s">
        <v>191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13</v>
      </c>
      <c r="AU442">
        <v>186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</row>
    <row r="443" spans="1:60">
      <c r="A443" t="s">
        <v>108</v>
      </c>
      <c r="B443" t="s">
        <v>193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15.020080321285141</v>
      </c>
      <c r="AL443">
        <v>75.826186161002667</v>
      </c>
      <c r="AM443">
        <v>69.756618863761716</v>
      </c>
      <c r="AN443">
        <v>66.507321690989698</v>
      </c>
      <c r="AO443">
        <v>65.000587834722253</v>
      </c>
      <c r="AP443">
        <v>78.93404094810532</v>
      </c>
      <c r="AQ443">
        <v>87.572121628139953</v>
      </c>
      <c r="AR443">
        <v>81.46675111871545</v>
      </c>
      <c r="AS443">
        <v>82.789026388671502</v>
      </c>
      <c r="AT443">
        <v>93.411432075743477</v>
      </c>
      <c r="AU443">
        <v>104.42017072458086</v>
      </c>
      <c r="AV443">
        <v>106.77123776984004</v>
      </c>
      <c r="AW443">
        <v>105.05678257034307</v>
      </c>
      <c r="AX443">
        <v>107.69575662160132</v>
      </c>
      <c r="AY443">
        <v>127.14526272214302</v>
      </c>
      <c r="AZ443">
        <v>145.26428038474555</v>
      </c>
      <c r="BA443">
        <v>160.30533698937251</v>
      </c>
      <c r="BB443">
        <v>182.37894417209242</v>
      </c>
      <c r="BC443">
        <v>187.90404420055626</v>
      </c>
      <c r="BD443">
        <v>158.41915384780901</v>
      </c>
      <c r="BE443">
        <v>150.5996323049599</v>
      </c>
      <c r="BF443">
        <v>135.37894953370161</v>
      </c>
      <c r="BG443">
        <v>155.08103949219978</v>
      </c>
      <c r="BH443">
        <v>154.45108145864444</v>
      </c>
    </row>
    <row r="444" spans="1:60">
      <c r="A444" t="s">
        <v>109</v>
      </c>
      <c r="B444" t="s">
        <v>194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1.835</v>
      </c>
      <c r="AD444">
        <v>4.5799999999999992</v>
      </c>
      <c r="AE444">
        <v>5.6360000000000001</v>
      </c>
      <c r="AF444">
        <v>7.9690000000000003</v>
      </c>
      <c r="AG444">
        <v>10.427</v>
      </c>
      <c r="AH444">
        <v>19.858000000000001</v>
      </c>
      <c r="AI444">
        <v>14.103</v>
      </c>
      <c r="AJ444">
        <v>9.5779999999999994</v>
      </c>
      <c r="AK444">
        <v>7.6009999999999991</v>
      </c>
      <c r="AL444">
        <v>10.004000000000001</v>
      </c>
      <c r="AM444">
        <v>11.718</v>
      </c>
      <c r="AN444">
        <v>9.9890000000000008</v>
      </c>
      <c r="AO444">
        <v>10.122999999999999</v>
      </c>
      <c r="AP444">
        <v>2.87</v>
      </c>
      <c r="AQ444">
        <v>0.12</v>
      </c>
      <c r="AR444">
        <v>7.8E-2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0.38200000000000001</v>
      </c>
      <c r="BB444">
        <v>0</v>
      </c>
      <c r="BC444">
        <v>4.6500000000000004</v>
      </c>
      <c r="BD444">
        <v>0.61399999999999999</v>
      </c>
      <c r="BE444">
        <v>0</v>
      </c>
      <c r="BF444">
        <v>0</v>
      </c>
      <c r="BG444">
        <v>0</v>
      </c>
      <c r="BH444">
        <v>0</v>
      </c>
    </row>
    <row r="445" spans="1:60">
      <c r="A445" t="s">
        <v>109</v>
      </c>
      <c r="B445" t="s">
        <v>189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1.835</v>
      </c>
      <c r="AD445">
        <v>4.3759999999999994</v>
      </c>
      <c r="AE445">
        <v>5.6360000000000001</v>
      </c>
      <c r="AF445">
        <v>7.9690000000000003</v>
      </c>
      <c r="AG445">
        <v>10.427</v>
      </c>
      <c r="AH445">
        <v>19.672000000000001</v>
      </c>
      <c r="AI445">
        <v>13.577</v>
      </c>
      <c r="AJ445">
        <v>8.0289999999999999</v>
      </c>
      <c r="AK445">
        <v>4.5309999999999997</v>
      </c>
      <c r="AL445">
        <v>5.109</v>
      </c>
      <c r="AM445">
        <v>6.0069999999999997</v>
      </c>
      <c r="AN445">
        <v>5.4399999999999995</v>
      </c>
      <c r="AO445">
        <v>6.3079999999999998</v>
      </c>
      <c r="AP445">
        <v>2.4910000000000001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0.38200000000000001</v>
      </c>
      <c r="BB445">
        <v>0</v>
      </c>
      <c r="BC445">
        <v>4.6500000000000004</v>
      </c>
      <c r="BD445">
        <v>0.61399999999999999</v>
      </c>
      <c r="BE445">
        <v>0</v>
      </c>
      <c r="BF445">
        <v>0</v>
      </c>
      <c r="BG445">
        <v>0</v>
      </c>
      <c r="BH445">
        <v>0</v>
      </c>
    </row>
    <row r="446" spans="1:60">
      <c r="A446" t="s">
        <v>109</v>
      </c>
      <c r="B446" t="s">
        <v>190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0.20399999999999999</v>
      </c>
      <c r="AE446">
        <v>0</v>
      </c>
      <c r="AF446">
        <v>0</v>
      </c>
      <c r="AG446">
        <v>0</v>
      </c>
      <c r="AH446">
        <v>0.186</v>
      </c>
      <c r="AI446">
        <v>0.52600000000000002</v>
      </c>
      <c r="AJ446">
        <v>1.5489999999999999</v>
      </c>
      <c r="AK446">
        <v>3.07</v>
      </c>
      <c r="AL446">
        <v>4.8950000000000005</v>
      </c>
      <c r="AM446">
        <v>5.7109999999999994</v>
      </c>
      <c r="AN446">
        <v>4.5490000000000004</v>
      </c>
      <c r="AO446">
        <v>3.8149999999999999</v>
      </c>
      <c r="AP446">
        <v>0.379</v>
      </c>
      <c r="AQ446">
        <v>0.12</v>
      </c>
      <c r="AR446">
        <v>7.8E-2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</row>
    <row r="447" spans="1:60">
      <c r="A447" t="s">
        <v>110</v>
      </c>
      <c r="B447" t="s">
        <v>194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0.13</v>
      </c>
      <c r="Q447">
        <v>0</v>
      </c>
      <c r="R447">
        <v>1.115</v>
      </c>
      <c r="S447">
        <v>4.9559999999999995</v>
      </c>
      <c r="T447">
        <v>11.806999999999999</v>
      </c>
      <c r="U447">
        <v>61.06</v>
      </c>
      <c r="V447">
        <v>261.33499999999998</v>
      </c>
      <c r="W447">
        <v>599.57299999999998</v>
      </c>
      <c r="X447">
        <v>196.749</v>
      </c>
      <c r="Y447">
        <v>103.43600000000001</v>
      </c>
      <c r="Z447">
        <v>259.62099999999998</v>
      </c>
      <c r="AA447">
        <v>487.10247468355641</v>
      </c>
      <c r="AB447">
        <v>738.9741193077848</v>
      </c>
      <c r="AC447">
        <v>1104.835</v>
      </c>
      <c r="AD447">
        <v>1809.317</v>
      </c>
      <c r="AE447">
        <v>2817.152</v>
      </c>
      <c r="AF447">
        <v>3363.0910000000003</v>
      </c>
      <c r="AG447">
        <v>4390.4210000000003</v>
      </c>
      <c r="AH447">
        <v>6142.1</v>
      </c>
      <c r="AI447">
        <v>4741.1710000000003</v>
      </c>
      <c r="AJ447">
        <v>5244.6730000000007</v>
      </c>
      <c r="AK447">
        <v>16404.635000000002</v>
      </c>
      <c r="AL447">
        <v>8962</v>
      </c>
      <c r="AM447">
        <v>7003.3890000000001</v>
      </c>
      <c r="AN447">
        <v>2851.3031299584582</v>
      </c>
      <c r="AO447">
        <v>2854.2859593407784</v>
      </c>
      <c r="AP447">
        <v>2570.116331799577</v>
      </c>
      <c r="AQ447">
        <v>2732.8154862052515</v>
      </c>
      <c r="AR447">
        <v>2999.1913964551322</v>
      </c>
      <c r="AS447">
        <v>2610.9682400973852</v>
      </c>
      <c r="AT447">
        <v>2925.1903667000634</v>
      </c>
      <c r="AU447">
        <v>3909.2841140340647</v>
      </c>
      <c r="AV447">
        <v>2204.9238477401718</v>
      </c>
      <c r="AW447">
        <v>3358.1430422465305</v>
      </c>
      <c r="AX447">
        <v>3532.7115243446924</v>
      </c>
      <c r="AY447">
        <v>2647.8889999999997</v>
      </c>
      <c r="AZ447">
        <v>957.09699999999998</v>
      </c>
      <c r="BA447">
        <v>961.38599999999997</v>
      </c>
      <c r="BB447">
        <v>965.58699999999999</v>
      </c>
      <c r="BC447">
        <v>978.702</v>
      </c>
      <c r="BD447">
        <v>1088.124</v>
      </c>
      <c r="BE447">
        <v>993.01700000000005</v>
      </c>
      <c r="BF447">
        <v>1121.182</v>
      </c>
      <c r="BG447">
        <v>1011.167</v>
      </c>
      <c r="BH447" t="s">
        <v>16</v>
      </c>
    </row>
    <row r="448" spans="1:60">
      <c r="A448" t="s">
        <v>110</v>
      </c>
      <c r="B448" t="s">
        <v>186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6.9</v>
      </c>
      <c r="AA448">
        <v>10.336474683556405</v>
      </c>
      <c r="AB448">
        <v>12.821119307784803</v>
      </c>
      <c r="AC448">
        <v>0</v>
      </c>
      <c r="AD448">
        <v>0</v>
      </c>
      <c r="AE448">
        <v>0</v>
      </c>
      <c r="AF448">
        <v>0.46700000000000003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</row>
    <row r="449" spans="1:60">
      <c r="A449" t="s">
        <v>110</v>
      </c>
      <c r="B449" t="s">
        <v>187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 t="s">
        <v>16</v>
      </c>
      <c r="AB449">
        <v>24</v>
      </c>
      <c r="AC449">
        <v>34</v>
      </c>
      <c r="AD449">
        <v>51</v>
      </c>
      <c r="AE449">
        <v>73</v>
      </c>
      <c r="AF449">
        <v>66</v>
      </c>
      <c r="AG449">
        <v>190</v>
      </c>
      <c r="AH449">
        <v>220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</row>
    <row r="450" spans="1:60">
      <c r="A450" t="s">
        <v>110</v>
      </c>
      <c r="B450" t="s">
        <v>188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AH450">
        <v>722</v>
      </c>
      <c r="AL450">
        <v>848</v>
      </c>
      <c r="AM450" t="s">
        <v>16</v>
      </c>
      <c r="AN450" t="s">
        <v>16</v>
      </c>
      <c r="AO450">
        <v>213</v>
      </c>
      <c r="AP450">
        <v>448</v>
      </c>
      <c r="AR450" t="s">
        <v>16</v>
      </c>
      <c r="AS450">
        <v>580</v>
      </c>
      <c r="AT450" t="s">
        <v>16</v>
      </c>
      <c r="AU450">
        <v>1579</v>
      </c>
    </row>
    <row r="451" spans="1:60">
      <c r="A451" t="s">
        <v>110</v>
      </c>
      <c r="B451" t="s">
        <v>189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0.13</v>
      </c>
      <c r="Q451">
        <v>0</v>
      </c>
      <c r="R451">
        <v>0.115</v>
      </c>
      <c r="S451">
        <v>0.156</v>
      </c>
      <c r="T451">
        <v>0.50700000000000001</v>
      </c>
      <c r="U451">
        <v>9.86</v>
      </c>
      <c r="V451">
        <v>9.3350000000000009</v>
      </c>
      <c r="W451">
        <v>17.573</v>
      </c>
      <c r="X451">
        <v>16.749000000000002</v>
      </c>
      <c r="Y451">
        <v>48.436</v>
      </c>
      <c r="Z451">
        <v>180.221</v>
      </c>
      <c r="AA451">
        <v>331.76600000000002</v>
      </c>
      <c r="AB451">
        <v>554.85300000000007</v>
      </c>
      <c r="AC451">
        <v>759.23500000000001</v>
      </c>
      <c r="AD451">
        <v>1092.5170000000001</v>
      </c>
      <c r="AE451">
        <v>1400.752</v>
      </c>
      <c r="AF451">
        <v>2049.7240000000002</v>
      </c>
      <c r="AG451">
        <v>2601.6210000000001</v>
      </c>
      <c r="AH451">
        <v>3434</v>
      </c>
      <c r="AI451">
        <v>2949.0709999999999</v>
      </c>
      <c r="AJ451">
        <v>3477.7730000000001</v>
      </c>
      <c r="AK451">
        <v>4603.5349999999999</v>
      </c>
      <c r="AL451">
        <v>6292</v>
      </c>
      <c r="AM451">
        <v>6346.3890000000001</v>
      </c>
      <c r="AN451">
        <v>2104.2049999999999</v>
      </c>
      <c r="AO451">
        <v>1796</v>
      </c>
      <c r="AP451">
        <v>1224</v>
      </c>
      <c r="AQ451">
        <v>1779.4650000000001</v>
      </c>
      <c r="AR451">
        <v>1976.723</v>
      </c>
      <c r="AS451">
        <v>963</v>
      </c>
      <c r="AT451">
        <v>1507.8530000000001</v>
      </c>
      <c r="AU451">
        <v>1211</v>
      </c>
      <c r="AV451">
        <v>999.26300000000003</v>
      </c>
      <c r="AW451">
        <v>2141.81</v>
      </c>
      <c r="AX451">
        <v>2241.5740000000001</v>
      </c>
      <c r="AY451">
        <v>981.18899999999996</v>
      </c>
      <c r="AZ451">
        <v>957.09699999999998</v>
      </c>
      <c r="BA451">
        <v>961.38599999999997</v>
      </c>
      <c r="BB451">
        <v>965.58699999999999</v>
      </c>
      <c r="BC451">
        <v>978.702</v>
      </c>
      <c r="BD451">
        <v>1088.124</v>
      </c>
      <c r="BE451">
        <v>993.01700000000005</v>
      </c>
      <c r="BF451">
        <v>1121.182</v>
      </c>
      <c r="BG451">
        <v>1011.167</v>
      </c>
      <c r="BH451" t="s">
        <v>16</v>
      </c>
    </row>
    <row r="452" spans="1:60">
      <c r="A452" t="s">
        <v>110</v>
      </c>
      <c r="B452" t="s">
        <v>190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4.8</v>
      </c>
      <c r="T452">
        <v>11.299999999999999</v>
      </c>
      <c r="U452">
        <v>19.200000000000003</v>
      </c>
      <c r="V452" t="s">
        <v>16</v>
      </c>
      <c r="W452" t="s">
        <v>16</v>
      </c>
      <c r="X452" t="s">
        <v>16</v>
      </c>
      <c r="Y452" t="s">
        <v>16</v>
      </c>
      <c r="Z452" t="s">
        <v>16</v>
      </c>
      <c r="AA452" t="s">
        <v>16</v>
      </c>
      <c r="AB452">
        <v>27.3</v>
      </c>
      <c r="AC452">
        <v>311.60000000000002</v>
      </c>
      <c r="AD452">
        <v>665.8</v>
      </c>
      <c r="AE452">
        <v>1008.4</v>
      </c>
      <c r="AF452">
        <v>1246.9000000000001</v>
      </c>
      <c r="AG452">
        <v>1598.8</v>
      </c>
      <c r="AH452">
        <v>1766.1</v>
      </c>
      <c r="AI452">
        <v>1792.1</v>
      </c>
      <c r="AJ452">
        <v>1766.9</v>
      </c>
      <c r="AK452">
        <v>11801.1</v>
      </c>
      <c r="AL452" t="s">
        <v>16</v>
      </c>
      <c r="AM452" t="s">
        <v>16</v>
      </c>
      <c r="AN452" t="s">
        <v>16</v>
      </c>
      <c r="AO452" t="s">
        <v>16</v>
      </c>
      <c r="AP452" t="s">
        <v>16</v>
      </c>
      <c r="AQ452" t="s">
        <v>16</v>
      </c>
      <c r="AR452" t="s">
        <v>16</v>
      </c>
      <c r="AS452" t="s">
        <v>16</v>
      </c>
      <c r="AT452" t="s">
        <v>16</v>
      </c>
      <c r="AU452" t="s">
        <v>16</v>
      </c>
      <c r="AV452" t="s">
        <v>16</v>
      </c>
      <c r="AW452" t="s">
        <v>16</v>
      </c>
      <c r="AX452" t="s">
        <v>16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</row>
    <row r="453" spans="1:60">
      <c r="A453" t="s">
        <v>110</v>
      </c>
      <c r="B453" t="s">
        <v>191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32</v>
      </c>
      <c r="V453">
        <v>252</v>
      </c>
      <c r="W453">
        <v>582</v>
      </c>
      <c r="X453">
        <v>180</v>
      </c>
      <c r="Y453">
        <v>55</v>
      </c>
      <c r="Z453">
        <v>72.5</v>
      </c>
      <c r="AA453">
        <v>145</v>
      </c>
      <c r="AB453">
        <v>120</v>
      </c>
      <c r="AC453" t="s">
        <v>16</v>
      </c>
      <c r="AD453" t="s">
        <v>16</v>
      </c>
      <c r="AE453" t="s">
        <v>16</v>
      </c>
      <c r="AF453" t="s">
        <v>16</v>
      </c>
      <c r="AG453" t="s">
        <v>16</v>
      </c>
      <c r="AH453" t="s">
        <v>16</v>
      </c>
      <c r="AI453" t="s">
        <v>16</v>
      </c>
      <c r="AJ453" t="s">
        <v>16</v>
      </c>
      <c r="AK453" t="s">
        <v>16</v>
      </c>
      <c r="AL453">
        <v>1822</v>
      </c>
      <c r="AM453">
        <v>657</v>
      </c>
      <c r="AN453">
        <v>747.098129958458</v>
      </c>
      <c r="AO453">
        <v>845.2859593407785</v>
      </c>
      <c r="AP453">
        <v>898.11633179957721</v>
      </c>
      <c r="AQ453">
        <v>953.35048620525129</v>
      </c>
      <c r="AR453">
        <v>1022.4683964551321</v>
      </c>
      <c r="AS453">
        <v>1067.9682400973854</v>
      </c>
      <c r="AT453">
        <v>1097.3373667000635</v>
      </c>
      <c r="AU453">
        <v>1119.2841140340647</v>
      </c>
      <c r="AV453">
        <v>1155.6608477401717</v>
      </c>
      <c r="AW453">
        <v>1216.3330422465306</v>
      </c>
      <c r="AX453">
        <v>1291.1375243446923</v>
      </c>
      <c r="AY453">
        <v>1371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</row>
    <row r="454" spans="1:60">
      <c r="A454" t="s">
        <v>110</v>
      </c>
      <c r="B454" t="s">
        <v>193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320</v>
      </c>
      <c r="AU454">
        <v>0</v>
      </c>
      <c r="AV454">
        <v>0</v>
      </c>
      <c r="AW454">
        <v>0</v>
      </c>
      <c r="AX454">
        <v>0</v>
      </c>
      <c r="AY454">
        <v>295.7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</row>
    <row r="455" spans="1:60">
      <c r="A455" t="s">
        <v>110</v>
      </c>
      <c r="B455" t="s">
        <v>192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335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50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</row>
    <row r="456" spans="1:60">
      <c r="A456" t="s">
        <v>111</v>
      </c>
      <c r="B456" t="s">
        <v>194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0.12100000000000001</v>
      </c>
      <c r="O456">
        <v>0.25900000000000001</v>
      </c>
      <c r="P456">
        <v>0.38500000000000001</v>
      </c>
      <c r="Q456">
        <v>0.52400000000000002</v>
      </c>
      <c r="R456">
        <v>0.69000000000000006</v>
      </c>
      <c r="S456">
        <v>0.82600000000000007</v>
      </c>
      <c r="T456">
        <v>0.23799999999999999</v>
      </c>
      <c r="U456">
        <v>0.79499999999999993</v>
      </c>
      <c r="V456">
        <v>1.3710000000000002</v>
      </c>
      <c r="W456">
        <v>1.5189999999999999</v>
      </c>
      <c r="X456">
        <v>2.5350000000000001</v>
      </c>
      <c r="Y456">
        <v>1.194</v>
      </c>
      <c r="Z456">
        <v>35.089000000000006</v>
      </c>
      <c r="AA456">
        <v>62.305</v>
      </c>
      <c r="AB456">
        <v>40.46</v>
      </c>
      <c r="AC456">
        <v>78</v>
      </c>
      <c r="AD456">
        <v>115.82335711937499</v>
      </c>
      <c r="AE456">
        <v>187.079550375</v>
      </c>
      <c r="AF456">
        <v>440.379975</v>
      </c>
      <c r="AG456">
        <v>316.83499999999998</v>
      </c>
      <c r="AH456">
        <v>347.18299999999999</v>
      </c>
      <c r="AI456">
        <v>133.54799999999997</v>
      </c>
      <c r="AJ456">
        <v>199.95299999999997</v>
      </c>
      <c r="AK456">
        <v>289.88</v>
      </c>
      <c r="AL456">
        <v>131.94300000000001</v>
      </c>
      <c r="AM456">
        <v>171</v>
      </c>
      <c r="AN456">
        <v>117.08</v>
      </c>
      <c r="AO456">
        <v>119.551</v>
      </c>
      <c r="AP456">
        <v>151.14000000000001</v>
      </c>
      <c r="AQ456">
        <v>180.38400000000001</v>
      </c>
      <c r="AR456">
        <v>259</v>
      </c>
      <c r="AS456">
        <v>209.93799999999999</v>
      </c>
      <c r="AT456">
        <v>92.488</v>
      </c>
      <c r="AU456">
        <v>395</v>
      </c>
      <c r="AV456">
        <v>115.875</v>
      </c>
      <c r="AW456">
        <v>1406.271</v>
      </c>
      <c r="AX456">
        <v>88.876000000000005</v>
      </c>
      <c r="AY456">
        <v>120.816</v>
      </c>
      <c r="AZ456">
        <v>77.602000000000004</v>
      </c>
      <c r="BA456">
        <v>103.12299999999999</v>
      </c>
      <c r="BB456">
        <v>100.584</v>
      </c>
      <c r="BC456">
        <v>114.75700000000001</v>
      </c>
      <c r="BD456">
        <v>209.05099999999999</v>
      </c>
      <c r="BE456">
        <v>168.86599999999999</v>
      </c>
      <c r="BF456">
        <v>180.661</v>
      </c>
      <c r="BG456">
        <v>239.25200000000001</v>
      </c>
      <c r="BH456" t="s">
        <v>16</v>
      </c>
    </row>
    <row r="457" spans="1:60">
      <c r="A457" t="s">
        <v>111</v>
      </c>
      <c r="B457" t="s">
        <v>188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Z457">
        <v>30</v>
      </c>
      <c r="AA457">
        <v>32</v>
      </c>
      <c r="AB457">
        <v>32</v>
      </c>
      <c r="AC457">
        <v>26</v>
      </c>
      <c r="AE457">
        <v>81</v>
      </c>
      <c r="AG457">
        <v>151</v>
      </c>
      <c r="AK457">
        <v>160</v>
      </c>
      <c r="AL457" t="s">
        <v>16</v>
      </c>
      <c r="AM457">
        <v>128</v>
      </c>
      <c r="AQ457" t="s">
        <v>16</v>
      </c>
      <c r="AR457">
        <v>115</v>
      </c>
      <c r="AT457" t="s">
        <v>16</v>
      </c>
      <c r="AU457">
        <v>250</v>
      </c>
      <c r="BH457" t="s">
        <v>16</v>
      </c>
    </row>
    <row r="458" spans="1:60">
      <c r="A458" t="s">
        <v>111</v>
      </c>
      <c r="B458" t="s">
        <v>189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0.12100000000000001</v>
      </c>
      <c r="O458">
        <v>0.25900000000000001</v>
      </c>
      <c r="P458">
        <v>0.38500000000000001</v>
      </c>
      <c r="Q458">
        <v>0.52400000000000002</v>
      </c>
      <c r="R458">
        <v>0.59000000000000008</v>
      </c>
      <c r="S458">
        <v>0.32600000000000001</v>
      </c>
      <c r="T458">
        <v>0.23799999999999999</v>
      </c>
      <c r="U458">
        <v>0.79499999999999993</v>
      </c>
      <c r="V458">
        <v>1.0710000000000002</v>
      </c>
      <c r="W458">
        <v>1.5189999999999999</v>
      </c>
      <c r="X458">
        <v>1.9350000000000001</v>
      </c>
      <c r="Y458">
        <v>0.59399999999999997</v>
      </c>
      <c r="Z458">
        <v>2.3890000000000002</v>
      </c>
      <c r="AA458">
        <v>3.3049999999999997</v>
      </c>
      <c r="AB458">
        <v>2.96</v>
      </c>
      <c r="AC458" t="s">
        <v>16</v>
      </c>
      <c r="AD458">
        <v>11.234999999999999</v>
      </c>
      <c r="AE458" t="s">
        <v>16</v>
      </c>
      <c r="AF458">
        <v>302.685</v>
      </c>
      <c r="AG458" t="s">
        <v>16</v>
      </c>
      <c r="AH458">
        <v>229.983</v>
      </c>
      <c r="AI458">
        <v>132.94799999999998</v>
      </c>
      <c r="AJ458">
        <v>198.95299999999997</v>
      </c>
      <c r="AK458">
        <v>129</v>
      </c>
      <c r="AL458">
        <v>131.94300000000001</v>
      </c>
      <c r="AM458">
        <v>43</v>
      </c>
      <c r="AN458">
        <v>117.08</v>
      </c>
      <c r="AO458">
        <v>119.551</v>
      </c>
      <c r="AP458">
        <v>151.14000000000001</v>
      </c>
      <c r="AQ458">
        <v>180.38400000000001</v>
      </c>
      <c r="AR458">
        <v>144</v>
      </c>
      <c r="AS458">
        <v>209.93799999999999</v>
      </c>
      <c r="AT458">
        <v>92.488</v>
      </c>
      <c r="AU458">
        <v>145</v>
      </c>
      <c r="AV458">
        <v>115.875</v>
      </c>
      <c r="AW458">
        <v>1406.271</v>
      </c>
      <c r="AX458">
        <v>88.876000000000005</v>
      </c>
      <c r="AY458">
        <v>120.816</v>
      </c>
      <c r="AZ458">
        <v>77.602000000000004</v>
      </c>
      <c r="BA458">
        <v>103.12299999999999</v>
      </c>
      <c r="BB458">
        <v>100.584</v>
      </c>
      <c r="BC458">
        <v>114.75700000000001</v>
      </c>
      <c r="BD458">
        <v>209.05099999999999</v>
      </c>
      <c r="BE458">
        <v>168.86599999999999</v>
      </c>
      <c r="BF458">
        <v>180.661</v>
      </c>
      <c r="BG458">
        <v>239.25200000000001</v>
      </c>
      <c r="BH458" t="s">
        <v>16</v>
      </c>
    </row>
    <row r="459" spans="1:60">
      <c r="A459" t="s">
        <v>111</v>
      </c>
      <c r="B459" t="s">
        <v>190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0.1</v>
      </c>
      <c r="S459">
        <v>0.5</v>
      </c>
      <c r="T459">
        <v>0</v>
      </c>
      <c r="U459">
        <v>0</v>
      </c>
      <c r="V459">
        <v>0.30000000000000004</v>
      </c>
      <c r="W459">
        <v>0</v>
      </c>
      <c r="X459">
        <v>0.60000000000000009</v>
      </c>
      <c r="Y459">
        <v>0.60000000000000009</v>
      </c>
      <c r="Z459">
        <v>2.7</v>
      </c>
      <c r="AA459">
        <v>0</v>
      </c>
      <c r="AB459">
        <v>5.5</v>
      </c>
      <c r="AC459">
        <v>0</v>
      </c>
      <c r="AD459">
        <v>0.1</v>
      </c>
      <c r="AE459">
        <v>0</v>
      </c>
      <c r="AF459">
        <v>30</v>
      </c>
      <c r="AG459">
        <v>56.5</v>
      </c>
      <c r="AH459">
        <v>0.2</v>
      </c>
      <c r="AI459">
        <v>0.6</v>
      </c>
      <c r="AJ459">
        <v>1</v>
      </c>
      <c r="AK459">
        <v>0.88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</row>
    <row r="460" spans="1:60">
      <c r="A460" t="s">
        <v>111</v>
      </c>
      <c r="B460" t="s">
        <v>191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27</v>
      </c>
      <c r="AB460">
        <v>0</v>
      </c>
      <c r="AC460">
        <v>52</v>
      </c>
      <c r="AD460">
        <v>104.488357119375</v>
      </c>
      <c r="AE460">
        <v>106.079550375</v>
      </c>
      <c r="AF460">
        <v>107.694975</v>
      </c>
      <c r="AG460">
        <v>109.33499999999999</v>
      </c>
      <c r="AH460">
        <v>117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</row>
    <row r="461" spans="1:60">
      <c r="A461" t="s">
        <v>112</v>
      </c>
      <c r="B461" t="s">
        <v>194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290</v>
      </c>
      <c r="K461">
        <v>0</v>
      </c>
      <c r="L461">
        <v>0</v>
      </c>
      <c r="M461">
        <v>114.15600000000001</v>
      </c>
      <c r="N461">
        <v>0.254</v>
      </c>
      <c r="O461">
        <v>9.7279999999999998</v>
      </c>
      <c r="P461">
        <v>7.5009999999999994</v>
      </c>
      <c r="Q461">
        <v>6.0960000000000001</v>
      </c>
      <c r="R461">
        <v>4.03</v>
      </c>
      <c r="S461">
        <v>2.64</v>
      </c>
      <c r="T461">
        <v>0.32300000000000001</v>
      </c>
      <c r="U461">
        <v>0.47099999999999997</v>
      </c>
      <c r="V461">
        <v>0.03</v>
      </c>
      <c r="W461">
        <v>0.30100000000000005</v>
      </c>
      <c r="X461">
        <v>4.5430000000000001</v>
      </c>
      <c r="Y461">
        <v>1747.2135000000003</v>
      </c>
      <c r="Z461">
        <v>1953.2139999999999</v>
      </c>
      <c r="AA461">
        <v>7051.8419999999996</v>
      </c>
      <c r="AB461">
        <v>1190.502</v>
      </c>
      <c r="AC461">
        <v>10987</v>
      </c>
      <c r="AD461">
        <v>11725.440500000001</v>
      </c>
      <c r="AE461">
        <v>13305.807224999997</v>
      </c>
      <c r="AF461">
        <v>13221</v>
      </c>
      <c r="AG461">
        <v>7802.4660000000003</v>
      </c>
      <c r="AH461">
        <v>9127</v>
      </c>
      <c r="AI461">
        <v>18444.175999999999</v>
      </c>
      <c r="AJ461">
        <v>6334.4759999999997</v>
      </c>
      <c r="AK461">
        <v>9647.1530000000002</v>
      </c>
      <c r="AL461">
        <v>12914.652999999998</v>
      </c>
      <c r="AM461">
        <v>15287.053</v>
      </c>
      <c r="AN461">
        <v>15807.482</v>
      </c>
      <c r="AO461">
        <v>17877.345000000001</v>
      </c>
      <c r="AP461">
        <v>18328.911999999997</v>
      </c>
      <c r="AQ461">
        <v>25957.705000000002</v>
      </c>
      <c r="AR461">
        <v>1809.9390000000001</v>
      </c>
      <c r="AS461">
        <v>3042.0389999999998</v>
      </c>
      <c r="AT461">
        <v>3968.181</v>
      </c>
      <c r="AU461">
        <v>5824.32</v>
      </c>
      <c r="AV461">
        <v>30096</v>
      </c>
      <c r="AW461">
        <v>10890.964</v>
      </c>
      <c r="AX461">
        <v>0</v>
      </c>
      <c r="AY461">
        <v>0</v>
      </c>
      <c r="AZ461">
        <v>0</v>
      </c>
      <c r="BA461">
        <v>0</v>
      </c>
      <c r="BB461">
        <v>2E-3</v>
      </c>
      <c r="BC461">
        <v>0</v>
      </c>
      <c r="BD461">
        <v>23.520999999999997</v>
      </c>
      <c r="BE461">
        <v>0.23100000000000001</v>
      </c>
      <c r="BF461">
        <v>0.22500000000000001</v>
      </c>
      <c r="BG461">
        <v>0.221</v>
      </c>
      <c r="BH461">
        <v>0</v>
      </c>
    </row>
    <row r="462" spans="1:60">
      <c r="A462" t="s">
        <v>112</v>
      </c>
      <c r="B462" t="s">
        <v>188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6737</v>
      </c>
      <c r="AE462" t="s">
        <v>16</v>
      </c>
      <c r="AF462">
        <v>4900</v>
      </c>
      <c r="AH462">
        <v>3244</v>
      </c>
      <c r="AI462" t="s">
        <v>16</v>
      </c>
      <c r="AJ462" t="s">
        <v>16</v>
      </c>
      <c r="AK462" t="s">
        <v>16</v>
      </c>
      <c r="AL462" t="s">
        <v>16</v>
      </c>
      <c r="AM462" t="s">
        <v>16</v>
      </c>
      <c r="AN462" t="s">
        <v>16</v>
      </c>
      <c r="AO462" t="s">
        <v>16</v>
      </c>
      <c r="AP462" t="s">
        <v>16</v>
      </c>
      <c r="AQ462">
        <v>23400</v>
      </c>
      <c r="AS462" t="s">
        <v>16</v>
      </c>
      <c r="AT462" t="s">
        <v>16</v>
      </c>
      <c r="AU462" t="s">
        <v>16</v>
      </c>
      <c r="AV462">
        <v>30066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</row>
    <row r="463" spans="1:60">
      <c r="A463" t="s">
        <v>112</v>
      </c>
      <c r="B463" t="s">
        <v>189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0.55899999999999994</v>
      </c>
      <c r="N463">
        <v>0.254</v>
      </c>
      <c r="O463">
        <v>2.1240000000000001</v>
      </c>
      <c r="P463">
        <v>1.3340000000000001</v>
      </c>
      <c r="Q463">
        <v>0.34300000000000003</v>
      </c>
      <c r="R463">
        <v>6.9000000000000006E-2</v>
      </c>
      <c r="S463">
        <v>0</v>
      </c>
      <c r="T463">
        <v>0.25600000000000001</v>
      </c>
      <c r="U463">
        <v>0.47099999999999997</v>
      </c>
      <c r="V463">
        <v>0.03</v>
      </c>
      <c r="W463">
        <v>0.30100000000000005</v>
      </c>
      <c r="X463">
        <v>1.6739999999999999</v>
      </c>
      <c r="Y463">
        <v>3.581</v>
      </c>
      <c r="Z463">
        <v>1.4749999999999999</v>
      </c>
      <c r="AA463">
        <v>6.48</v>
      </c>
      <c r="AB463">
        <v>13.245000000000001</v>
      </c>
      <c r="AC463">
        <v>0</v>
      </c>
      <c r="AD463">
        <v>284.649</v>
      </c>
      <c r="AE463">
        <v>794.09300000000007</v>
      </c>
      <c r="AF463">
        <v>2492</v>
      </c>
      <c r="AG463">
        <v>2183.4929999999999</v>
      </c>
      <c r="AH463" t="s">
        <v>16</v>
      </c>
      <c r="AI463">
        <v>8261.1759999999995</v>
      </c>
      <c r="AJ463">
        <v>4816.24</v>
      </c>
      <c r="AK463">
        <v>7783.1419999999998</v>
      </c>
      <c r="AL463">
        <v>10851.138999999999</v>
      </c>
      <c r="AM463">
        <v>13226.245000000001</v>
      </c>
      <c r="AN463">
        <v>13830.567000000001</v>
      </c>
      <c r="AO463">
        <v>15484.710999999999</v>
      </c>
      <c r="AP463">
        <v>15645.689999999999</v>
      </c>
      <c r="AQ463" t="s">
        <v>16</v>
      </c>
      <c r="AR463">
        <v>597.23400000000004</v>
      </c>
      <c r="AS463">
        <v>3038.3229999999999</v>
      </c>
      <c r="AT463">
        <v>3964.3440000000001</v>
      </c>
      <c r="AU463">
        <v>5782.817</v>
      </c>
      <c r="AV463" t="s">
        <v>16</v>
      </c>
      <c r="AW463">
        <v>10890.964</v>
      </c>
      <c r="AX463">
        <v>0</v>
      </c>
      <c r="AY463">
        <v>0</v>
      </c>
      <c r="AZ463">
        <v>0</v>
      </c>
      <c r="BA463">
        <v>0</v>
      </c>
      <c r="BB463">
        <v>2E-3</v>
      </c>
      <c r="BC463">
        <v>0</v>
      </c>
      <c r="BD463">
        <v>23.520999999999997</v>
      </c>
      <c r="BE463">
        <v>0.23100000000000001</v>
      </c>
      <c r="BF463">
        <v>0.22500000000000001</v>
      </c>
      <c r="BG463">
        <v>0.221</v>
      </c>
      <c r="BH463">
        <v>0</v>
      </c>
    </row>
    <row r="464" spans="1:60">
      <c r="A464" t="s">
        <v>112</v>
      </c>
      <c r="B464" t="s">
        <v>190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1.597</v>
      </c>
      <c r="N464">
        <v>0</v>
      </c>
      <c r="O464">
        <v>7.6039999999999992</v>
      </c>
      <c r="P464">
        <v>6.1669999999999998</v>
      </c>
      <c r="Q464">
        <v>5.7530000000000001</v>
      </c>
      <c r="R464">
        <v>3.9609999999999999</v>
      </c>
      <c r="S464">
        <v>2.64</v>
      </c>
      <c r="T464">
        <v>6.7000000000000004E-2</v>
      </c>
      <c r="U464">
        <v>0</v>
      </c>
      <c r="V464">
        <v>0</v>
      </c>
      <c r="W464">
        <v>0</v>
      </c>
      <c r="X464">
        <v>2.8690000000000002</v>
      </c>
      <c r="Y464">
        <v>18.580000000000002</v>
      </c>
      <c r="Z464">
        <v>16.739000000000001</v>
      </c>
      <c r="AA464">
        <v>75.361999999999995</v>
      </c>
      <c r="AB464">
        <v>227.25700000000001</v>
      </c>
      <c r="AC464" t="s">
        <v>16</v>
      </c>
      <c r="AD464" t="s">
        <v>16</v>
      </c>
      <c r="AE464" t="s">
        <v>16</v>
      </c>
      <c r="AF464" t="s">
        <v>16</v>
      </c>
      <c r="AG464" t="s">
        <v>16</v>
      </c>
      <c r="AH464" t="s">
        <v>16</v>
      </c>
      <c r="AI464" t="s">
        <v>16</v>
      </c>
      <c r="AJ464">
        <v>1518.2359999999999</v>
      </c>
      <c r="AK464">
        <v>1864.011</v>
      </c>
      <c r="AL464">
        <v>2063.5140000000001</v>
      </c>
      <c r="AM464">
        <v>2060.808</v>
      </c>
      <c r="AN464">
        <v>1976.915</v>
      </c>
      <c r="AO464">
        <v>2392.634</v>
      </c>
      <c r="AP464">
        <v>2683.2219999999998</v>
      </c>
      <c r="AQ464">
        <v>2557.7049999999999</v>
      </c>
      <c r="AR464">
        <v>12.705</v>
      </c>
      <c r="AS464">
        <v>3.7160000000000002</v>
      </c>
      <c r="AT464">
        <v>3.8369999999999997</v>
      </c>
      <c r="AU464">
        <v>11.503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</row>
    <row r="465" spans="1:60">
      <c r="A465" t="s">
        <v>112</v>
      </c>
      <c r="B465" t="s">
        <v>191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1725.0525000000002</v>
      </c>
      <c r="Z465">
        <v>1935</v>
      </c>
      <c r="AA465">
        <v>925</v>
      </c>
      <c r="AB465">
        <v>950</v>
      </c>
      <c r="AC465">
        <v>4250</v>
      </c>
      <c r="AD465">
        <v>6540.7914999999994</v>
      </c>
      <c r="AE465">
        <v>7219.7142249999979</v>
      </c>
      <c r="AF465">
        <v>5829</v>
      </c>
      <c r="AG465">
        <v>5618.973</v>
      </c>
      <c r="AH465">
        <v>5883</v>
      </c>
      <c r="AI465">
        <v>8983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</row>
    <row r="466" spans="1:60">
      <c r="A466" t="s">
        <v>112</v>
      </c>
      <c r="B466" t="s">
        <v>193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4900</v>
      </c>
      <c r="AE466">
        <v>5292</v>
      </c>
      <c r="AF466">
        <v>0</v>
      </c>
      <c r="AG466">
        <v>0</v>
      </c>
      <c r="AH466">
        <v>0</v>
      </c>
      <c r="AI466">
        <v>1200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1200</v>
      </c>
      <c r="AS466">
        <v>0</v>
      </c>
      <c r="AT466">
        <v>0</v>
      </c>
      <c r="AU466">
        <v>30</v>
      </c>
      <c r="AV466">
        <v>30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</row>
    <row r="467" spans="1:60">
      <c r="A467" t="s">
        <v>112</v>
      </c>
      <c r="B467" t="s">
        <v>192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290</v>
      </c>
      <c r="K467">
        <v>0</v>
      </c>
      <c r="L467">
        <v>0</v>
      </c>
      <c r="M467">
        <v>112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6045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</row>
    <row r="468" spans="1:60">
      <c r="A468" t="s">
        <v>113</v>
      </c>
      <c r="B468" t="s">
        <v>194</v>
      </c>
      <c r="C468">
        <v>15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234</v>
      </c>
      <c r="P468">
        <v>107</v>
      </c>
      <c r="Q468">
        <v>650</v>
      </c>
      <c r="R468">
        <v>182</v>
      </c>
      <c r="S468">
        <v>186</v>
      </c>
      <c r="T468">
        <v>228</v>
      </c>
      <c r="U468">
        <v>312</v>
      </c>
      <c r="V468">
        <v>80</v>
      </c>
      <c r="W468">
        <v>195</v>
      </c>
      <c r="X468">
        <v>260</v>
      </c>
      <c r="Y468">
        <v>35</v>
      </c>
      <c r="Z468">
        <v>28</v>
      </c>
      <c r="AA468">
        <v>25</v>
      </c>
      <c r="AB468">
        <v>0</v>
      </c>
      <c r="AC468">
        <v>0</v>
      </c>
      <c r="AD468">
        <v>0</v>
      </c>
      <c r="AE468">
        <v>0</v>
      </c>
      <c r="AF468">
        <v>19.599999999999998</v>
      </c>
      <c r="AG468">
        <v>15.74</v>
      </c>
      <c r="AH468">
        <v>10.040000000000001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1613.27</v>
      </c>
      <c r="AP468">
        <v>4920</v>
      </c>
      <c r="AQ468">
        <v>814.04</v>
      </c>
      <c r="AR468">
        <v>14252</v>
      </c>
      <c r="AS468">
        <v>441.48</v>
      </c>
      <c r="AT468">
        <v>715.54</v>
      </c>
      <c r="AU468">
        <v>481.83000000000004</v>
      </c>
      <c r="AV468">
        <v>0</v>
      </c>
      <c r="AW468">
        <v>0</v>
      </c>
      <c r="AX468">
        <v>1.3</v>
      </c>
      <c r="AY468">
        <v>4.8099999999999996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</row>
    <row r="469" spans="1:60">
      <c r="A469" t="s">
        <v>113</v>
      </c>
      <c r="B469" t="s">
        <v>186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32</v>
      </c>
      <c r="V469">
        <v>0</v>
      </c>
      <c r="W469">
        <v>34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</row>
    <row r="470" spans="1:60">
      <c r="A470" t="s">
        <v>113</v>
      </c>
      <c r="B470" t="s">
        <v>188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234</v>
      </c>
      <c r="P470">
        <v>0</v>
      </c>
      <c r="Q470">
        <v>650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260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3254</v>
      </c>
      <c r="AQ470">
        <v>0</v>
      </c>
      <c r="AR470">
        <v>14252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</row>
    <row r="471" spans="1:60">
      <c r="A471" t="s">
        <v>113</v>
      </c>
      <c r="B471" t="s">
        <v>189</v>
      </c>
      <c r="C471">
        <v>15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107</v>
      </c>
      <c r="Q471" t="s">
        <v>16</v>
      </c>
      <c r="R471">
        <v>182</v>
      </c>
      <c r="S471">
        <v>186</v>
      </c>
      <c r="T471">
        <v>228</v>
      </c>
      <c r="U471">
        <v>280</v>
      </c>
      <c r="V471">
        <v>80</v>
      </c>
      <c r="W471">
        <v>161</v>
      </c>
      <c r="X471">
        <v>0</v>
      </c>
      <c r="Y471">
        <v>35</v>
      </c>
      <c r="Z471">
        <v>28</v>
      </c>
      <c r="AA471">
        <v>25</v>
      </c>
      <c r="AB471">
        <v>0</v>
      </c>
      <c r="AC471">
        <v>0</v>
      </c>
      <c r="AD471">
        <v>0</v>
      </c>
      <c r="AE471">
        <v>0</v>
      </c>
      <c r="AF471">
        <v>19.599999999999998</v>
      </c>
      <c r="AG471">
        <v>15.74</v>
      </c>
      <c r="AH471">
        <v>10.040000000000001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625.27</v>
      </c>
      <c r="AP471" t="s">
        <v>16</v>
      </c>
      <c r="AQ471">
        <v>814.04</v>
      </c>
      <c r="AR471" t="s">
        <v>16</v>
      </c>
      <c r="AS471">
        <v>441.48</v>
      </c>
      <c r="AT471">
        <v>715.54</v>
      </c>
      <c r="AU471">
        <v>481.83000000000004</v>
      </c>
      <c r="AV471">
        <v>0</v>
      </c>
      <c r="AW471">
        <v>0</v>
      </c>
      <c r="AX471">
        <v>1.3</v>
      </c>
      <c r="AY471">
        <v>4.8099999999999996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</row>
    <row r="472" spans="1:60">
      <c r="A472" t="s">
        <v>113</v>
      </c>
      <c r="B472" t="s">
        <v>191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988</v>
      </c>
      <c r="AP472">
        <v>1056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</row>
    <row r="473" spans="1:60">
      <c r="A473" t="s">
        <v>113</v>
      </c>
      <c r="B473" t="s">
        <v>193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610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</row>
    <row r="474" spans="1:60">
      <c r="A474" t="s">
        <v>114</v>
      </c>
      <c r="B474" t="s">
        <v>194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15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0.8</v>
      </c>
      <c r="X474">
        <v>0.1</v>
      </c>
      <c r="Y474">
        <v>1.5</v>
      </c>
      <c r="Z474">
        <v>218.7</v>
      </c>
      <c r="AA474">
        <v>218.25</v>
      </c>
      <c r="AB474">
        <v>603.20000000000005</v>
      </c>
      <c r="AC474">
        <v>662.7</v>
      </c>
      <c r="AD474">
        <v>3072.9050805206721</v>
      </c>
      <c r="AE474">
        <v>3594.8638015474303</v>
      </c>
      <c r="AF474">
        <v>4106.9230576844875</v>
      </c>
      <c r="AG474">
        <v>4898.9014577119679</v>
      </c>
      <c r="AH474">
        <v>4988.9679546919288</v>
      </c>
      <c r="AI474">
        <v>4424.7013213988876</v>
      </c>
      <c r="AJ474">
        <v>4406.0843233003106</v>
      </c>
      <c r="AK474">
        <v>4663.9666974999991</v>
      </c>
      <c r="AL474">
        <v>4084.5159999999996</v>
      </c>
      <c r="AM474">
        <v>4588.04</v>
      </c>
      <c r="AN474">
        <v>1499.91</v>
      </c>
      <c r="AO474">
        <v>239.76</v>
      </c>
      <c r="AP474">
        <v>160.16</v>
      </c>
      <c r="AQ474">
        <v>598.4</v>
      </c>
      <c r="AR474">
        <v>365.55</v>
      </c>
      <c r="AS474">
        <v>534.21</v>
      </c>
      <c r="AT474">
        <v>176.35999999999999</v>
      </c>
      <c r="AU474">
        <v>16.309999999999999</v>
      </c>
      <c r="AV474">
        <v>0</v>
      </c>
      <c r="AW474">
        <v>202.93</v>
      </c>
      <c r="AX474">
        <v>0.01</v>
      </c>
      <c r="AY474">
        <v>28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</row>
    <row r="475" spans="1:60">
      <c r="A475" t="s">
        <v>114</v>
      </c>
      <c r="B475" t="s">
        <v>186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353.447719914488</v>
      </c>
      <c r="AF475">
        <v>372.15815508097143</v>
      </c>
      <c r="AG475">
        <v>363.77187661179943</v>
      </c>
      <c r="AH475">
        <v>339.76124843421167</v>
      </c>
      <c r="AI475">
        <v>351.03307214430185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</row>
    <row r="476" spans="1:60">
      <c r="A476" t="s">
        <v>114</v>
      </c>
      <c r="B476" t="s">
        <v>187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63</v>
      </c>
      <c r="AF476">
        <v>74</v>
      </c>
      <c r="AG476">
        <v>203</v>
      </c>
      <c r="AH476">
        <v>201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</row>
    <row r="477" spans="1:60">
      <c r="A477" t="s">
        <v>114</v>
      </c>
      <c r="B477" t="s">
        <v>188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19</v>
      </c>
      <c r="AC477">
        <v>0</v>
      </c>
      <c r="AD477">
        <v>0</v>
      </c>
      <c r="AF477" t="s">
        <v>16</v>
      </c>
      <c r="AG477">
        <v>185</v>
      </c>
      <c r="AH477" t="s">
        <v>16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</row>
    <row r="478" spans="1:60">
      <c r="A478" t="s">
        <v>114</v>
      </c>
      <c r="B478" t="s">
        <v>189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0.05</v>
      </c>
      <c r="AB478">
        <v>2.2000000000000002</v>
      </c>
      <c r="AC478">
        <v>0.5</v>
      </c>
      <c r="AD478">
        <v>23.27</v>
      </c>
      <c r="AE478">
        <v>241</v>
      </c>
      <c r="AF478">
        <v>426</v>
      </c>
      <c r="AG478">
        <v>634</v>
      </c>
      <c r="AH478">
        <v>718</v>
      </c>
      <c r="AI478">
        <v>178.95999999999998</v>
      </c>
      <c r="AJ478">
        <v>344.35</v>
      </c>
      <c r="AK478">
        <v>389.52</v>
      </c>
      <c r="AL478">
        <v>429.03999999999996</v>
      </c>
      <c r="AM478">
        <v>652.04</v>
      </c>
      <c r="AN478">
        <v>1287.71</v>
      </c>
      <c r="AO478">
        <v>111.96000000000001</v>
      </c>
      <c r="AP478">
        <v>158.26</v>
      </c>
      <c r="AQ478">
        <v>596.5</v>
      </c>
      <c r="AR478">
        <v>363.95</v>
      </c>
      <c r="AS478">
        <v>534.21</v>
      </c>
      <c r="AT478">
        <v>176.35999999999999</v>
      </c>
      <c r="AU478">
        <v>16.309999999999999</v>
      </c>
      <c r="AV478">
        <v>0</v>
      </c>
      <c r="AW478">
        <v>202.93</v>
      </c>
      <c r="AX478">
        <v>0.01</v>
      </c>
      <c r="AY478">
        <v>28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</row>
    <row r="479" spans="1:60">
      <c r="A479" t="s">
        <v>114</v>
      </c>
      <c r="B479" t="s">
        <v>190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0.8</v>
      </c>
      <c r="X479">
        <v>0.1</v>
      </c>
      <c r="Y479">
        <v>1.5</v>
      </c>
      <c r="Z479">
        <v>1.7</v>
      </c>
      <c r="AA479">
        <v>1.2</v>
      </c>
      <c r="AB479">
        <v>3</v>
      </c>
      <c r="AC479">
        <v>12.200000000000001</v>
      </c>
      <c r="AD479" t="s">
        <v>16</v>
      </c>
      <c r="AE479" t="s">
        <v>16</v>
      </c>
      <c r="AF479" t="s">
        <v>16</v>
      </c>
      <c r="AG479" t="s">
        <v>16</v>
      </c>
      <c r="AH479" t="s">
        <v>16</v>
      </c>
      <c r="AI479" t="s">
        <v>16</v>
      </c>
      <c r="AJ479" t="s">
        <v>16</v>
      </c>
      <c r="AK479" t="s">
        <v>16</v>
      </c>
      <c r="AL479" t="s">
        <v>16</v>
      </c>
      <c r="AM479" t="s">
        <v>16</v>
      </c>
      <c r="AN479">
        <v>212.2</v>
      </c>
      <c r="AO479">
        <v>127.8</v>
      </c>
      <c r="AP479">
        <v>1.9</v>
      </c>
      <c r="AQ479">
        <v>1.9</v>
      </c>
      <c r="AR479">
        <v>1.6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</row>
    <row r="480" spans="1:60">
      <c r="A480" t="s">
        <v>114</v>
      </c>
      <c r="B480" t="s">
        <v>191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15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217</v>
      </c>
      <c r="AA480">
        <v>217</v>
      </c>
      <c r="AB480">
        <v>579</v>
      </c>
      <c r="AC480">
        <v>650</v>
      </c>
      <c r="AD480">
        <v>2749.6350805206721</v>
      </c>
      <c r="AE480">
        <v>2614.4160816329422</v>
      </c>
      <c r="AF480">
        <v>2888.7649026035156</v>
      </c>
      <c r="AG480">
        <v>3144.1295811001683</v>
      </c>
      <c r="AH480">
        <v>3338.2067062577175</v>
      </c>
      <c r="AI480">
        <v>3479.7082492545856</v>
      </c>
      <c r="AJ480">
        <v>3623.7343233003112</v>
      </c>
      <c r="AK480">
        <v>3822.4466974999991</v>
      </c>
      <c r="AL480">
        <v>3655.4759999999997</v>
      </c>
      <c r="AM480">
        <v>3936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</row>
    <row r="481" spans="1:60">
      <c r="A481" t="s">
        <v>114</v>
      </c>
      <c r="B481" t="s">
        <v>193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300</v>
      </c>
      <c r="AE481">
        <v>323</v>
      </c>
      <c r="AF481">
        <v>346</v>
      </c>
      <c r="AG481">
        <v>369</v>
      </c>
      <c r="AH481">
        <v>392</v>
      </c>
      <c r="AI481">
        <v>415</v>
      </c>
      <c r="AJ481">
        <v>438</v>
      </c>
      <c r="AK481">
        <v>452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</row>
    <row r="482" spans="1:60">
      <c r="A482" t="s">
        <v>171</v>
      </c>
      <c r="B482" t="s">
        <v>194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9.4480000000000004</v>
      </c>
      <c r="AN482">
        <v>0</v>
      </c>
      <c r="AO482">
        <v>0.21099999999999999</v>
      </c>
      <c r="AP482">
        <v>0</v>
      </c>
      <c r="AQ482">
        <v>0</v>
      </c>
      <c r="AR482">
        <v>0</v>
      </c>
      <c r="AS482">
        <v>1.1180000000000001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0.45500000000000007</v>
      </c>
      <c r="BE482">
        <v>0.73799999999999999</v>
      </c>
      <c r="BF482">
        <v>1.8120000000000001</v>
      </c>
      <c r="BG482">
        <v>2.8439999999999999</v>
      </c>
      <c r="BH482" t="s">
        <v>16</v>
      </c>
    </row>
    <row r="483" spans="1:60">
      <c r="A483" t="s">
        <v>171</v>
      </c>
      <c r="B483" t="s">
        <v>189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9.4480000000000004</v>
      </c>
      <c r="AN483">
        <v>0</v>
      </c>
      <c r="AO483">
        <v>0.21099999999999999</v>
      </c>
      <c r="AP483">
        <v>0</v>
      </c>
      <c r="AQ483">
        <v>0</v>
      </c>
      <c r="AR483">
        <v>0</v>
      </c>
      <c r="AS483">
        <v>1.1180000000000001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0.29500000000000004</v>
      </c>
      <c r="BE483">
        <v>0.73799999999999999</v>
      </c>
      <c r="BF483">
        <v>1.8120000000000001</v>
      </c>
      <c r="BG483">
        <v>2.8439999999999999</v>
      </c>
      <c r="BH483" t="s">
        <v>16</v>
      </c>
    </row>
    <row r="484" spans="1:60">
      <c r="A484" t="s">
        <v>171</v>
      </c>
      <c r="B484" t="s">
        <v>190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0.16</v>
      </c>
      <c r="BE484">
        <v>0</v>
      </c>
      <c r="BF484">
        <v>0</v>
      </c>
      <c r="BG484">
        <v>0</v>
      </c>
      <c r="BH484">
        <v>0</v>
      </c>
    </row>
    <row r="485" spans="1:60">
      <c r="A485" t="s">
        <v>115</v>
      </c>
      <c r="B485" t="s">
        <v>194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1.532</v>
      </c>
      <c r="N485">
        <v>1.6040000000000001</v>
      </c>
      <c r="O485">
        <v>1.9149999999999998</v>
      </c>
      <c r="P485">
        <v>1.7589999999999999</v>
      </c>
      <c r="Q485">
        <v>1.716</v>
      </c>
      <c r="R485">
        <v>1.6950000000000001</v>
      </c>
      <c r="S485">
        <v>1.7969999999999999</v>
      </c>
      <c r="T485">
        <v>2.2729999999999997</v>
      </c>
      <c r="U485">
        <v>4.7350000000000003</v>
      </c>
      <c r="V485">
        <v>3.34</v>
      </c>
      <c r="W485">
        <v>1.8460000000000001</v>
      </c>
      <c r="X485">
        <v>1.3169999999999999</v>
      </c>
      <c r="Y485">
        <v>6.6319999999999997</v>
      </c>
      <c r="Z485">
        <v>15.975000000000001</v>
      </c>
      <c r="AA485">
        <v>26.921999999999997</v>
      </c>
      <c r="AB485">
        <v>64.277999999999992</v>
      </c>
      <c r="AC485">
        <v>468.64200000000005</v>
      </c>
      <c r="AD485">
        <v>482.50487525000005</v>
      </c>
      <c r="AE485">
        <v>512.82162605318752</v>
      </c>
      <c r="AF485">
        <v>1110.4520185019931</v>
      </c>
      <c r="AG485">
        <v>1130.4010796810489</v>
      </c>
      <c r="AH485">
        <v>489.976</v>
      </c>
      <c r="AI485">
        <v>346.06799999999998</v>
      </c>
      <c r="AJ485">
        <v>125.467</v>
      </c>
      <c r="AK485">
        <v>105.476</v>
      </c>
      <c r="AL485">
        <v>67.348000000000013</v>
      </c>
      <c r="AM485">
        <v>62.757999999999996</v>
      </c>
      <c r="AN485">
        <v>71.566999999999993</v>
      </c>
      <c r="AO485">
        <v>77.274999999999991</v>
      </c>
      <c r="AP485">
        <v>65.586999999999989</v>
      </c>
      <c r="AQ485">
        <v>66.234000000000009</v>
      </c>
      <c r="AR485">
        <v>51.542999999999999</v>
      </c>
      <c r="AS485">
        <v>66.475999999999999</v>
      </c>
      <c r="AT485">
        <v>221.98099999999999</v>
      </c>
      <c r="AU485">
        <v>147.18700000000001</v>
      </c>
      <c r="AV485">
        <v>7.6010000000000009</v>
      </c>
      <c r="AW485">
        <v>7.8479999999999999</v>
      </c>
      <c r="AX485">
        <v>7.8540000000000001</v>
      </c>
      <c r="AY485">
        <v>8.7129999999999992</v>
      </c>
      <c r="AZ485">
        <v>7.1789999999999994</v>
      </c>
      <c r="BA485">
        <v>7.2350000000000003</v>
      </c>
      <c r="BB485">
        <v>7.157</v>
      </c>
      <c r="BC485">
        <v>7.1609999999999996</v>
      </c>
      <c r="BD485">
        <v>7.1109999999999998</v>
      </c>
      <c r="BE485">
        <v>0</v>
      </c>
      <c r="BF485">
        <v>165.52500000000001</v>
      </c>
      <c r="BG485">
        <v>0</v>
      </c>
      <c r="BH485">
        <v>0</v>
      </c>
    </row>
    <row r="486" spans="1:60">
      <c r="A486" t="s">
        <v>115</v>
      </c>
      <c r="B486" t="s">
        <v>189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0.59299999999999997</v>
      </c>
      <c r="V486">
        <v>0.42100000000000004</v>
      </c>
      <c r="W486">
        <v>0.43100000000000005</v>
      </c>
      <c r="X486">
        <v>0.42399999999999999</v>
      </c>
      <c r="Y486">
        <v>0.85499999999999998</v>
      </c>
      <c r="Z486">
        <v>1.0979999999999999</v>
      </c>
      <c r="AA486">
        <v>1.5920000000000001</v>
      </c>
      <c r="AB486">
        <v>21.047000000000001</v>
      </c>
      <c r="AC486">
        <v>50.863</v>
      </c>
      <c r="AD486">
        <v>31.407999999999998</v>
      </c>
      <c r="AE486">
        <v>22.140999999999998</v>
      </c>
      <c r="AF486">
        <v>570.82600000000002</v>
      </c>
      <c r="AG486">
        <v>541.80399999999997</v>
      </c>
      <c r="AH486">
        <v>167.976</v>
      </c>
      <c r="AI486">
        <v>68.067999999999998</v>
      </c>
      <c r="AJ486">
        <v>50.466999999999999</v>
      </c>
      <c r="AK486">
        <v>35.156999999999996</v>
      </c>
      <c r="AL486">
        <v>20.054000000000002</v>
      </c>
      <c r="AM486">
        <v>19.806000000000001</v>
      </c>
      <c r="AN486">
        <v>30.148</v>
      </c>
      <c r="AO486">
        <v>36.073999999999998</v>
      </c>
      <c r="AP486">
        <v>33.326999999999998</v>
      </c>
      <c r="AQ486">
        <v>35.03</v>
      </c>
      <c r="AR486">
        <v>19.773</v>
      </c>
      <c r="AS486">
        <v>34.450000000000003</v>
      </c>
      <c r="AT486">
        <v>56.326999999999998</v>
      </c>
      <c r="AU486">
        <v>1.5680000000000001</v>
      </c>
      <c r="AV486">
        <v>0.46400000000000002</v>
      </c>
      <c r="AW486">
        <v>0.71299999999999997</v>
      </c>
      <c r="AX486">
        <v>0.71299999999999997</v>
      </c>
      <c r="AY486">
        <v>1.5509999999999999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165.52500000000001</v>
      </c>
      <c r="BG486">
        <v>0</v>
      </c>
      <c r="BH486">
        <v>0</v>
      </c>
    </row>
    <row r="487" spans="1:60">
      <c r="A487" t="s">
        <v>115</v>
      </c>
      <c r="B487" t="s">
        <v>190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1.532</v>
      </c>
      <c r="N487">
        <v>1.6040000000000001</v>
      </c>
      <c r="O487">
        <v>1.9149999999999998</v>
      </c>
      <c r="P487">
        <v>1.7589999999999999</v>
      </c>
      <c r="Q487">
        <v>1.716</v>
      </c>
      <c r="R487">
        <v>1.6950000000000001</v>
      </c>
      <c r="S487">
        <v>1.7969999999999999</v>
      </c>
      <c r="T487">
        <v>2.2729999999999997</v>
      </c>
      <c r="U487">
        <v>4.1420000000000003</v>
      </c>
      <c r="V487">
        <v>2.919</v>
      </c>
      <c r="W487">
        <v>1.415</v>
      </c>
      <c r="X487">
        <v>0.89300000000000002</v>
      </c>
      <c r="Y487">
        <v>5.7770000000000001</v>
      </c>
      <c r="Z487">
        <v>14.877000000000001</v>
      </c>
      <c r="AA487">
        <v>25.33</v>
      </c>
      <c r="AB487">
        <v>43.230999999999995</v>
      </c>
      <c r="AC487" t="s">
        <v>16</v>
      </c>
      <c r="AD487" t="s">
        <v>16</v>
      </c>
      <c r="AE487" t="s">
        <v>16</v>
      </c>
      <c r="AF487" t="s">
        <v>16</v>
      </c>
      <c r="AG487" t="s">
        <v>16</v>
      </c>
      <c r="AH487">
        <v>44</v>
      </c>
      <c r="AI487" t="s">
        <v>16</v>
      </c>
      <c r="AJ487">
        <v>55</v>
      </c>
      <c r="AK487">
        <v>70.319000000000003</v>
      </c>
      <c r="AL487">
        <v>47.294000000000004</v>
      </c>
      <c r="AM487">
        <v>42.951999999999998</v>
      </c>
      <c r="AN487">
        <v>41.418999999999997</v>
      </c>
      <c r="AO487">
        <v>41.200999999999993</v>
      </c>
      <c r="AP487">
        <v>32.26</v>
      </c>
      <c r="AQ487">
        <v>31.204000000000001</v>
      </c>
      <c r="AR487">
        <v>31.77</v>
      </c>
      <c r="AS487">
        <v>32.026000000000003</v>
      </c>
      <c r="AT487">
        <v>27.653999999999996</v>
      </c>
      <c r="AU487">
        <v>7.6189999999999998</v>
      </c>
      <c r="AV487">
        <v>7.1370000000000005</v>
      </c>
      <c r="AW487">
        <v>7.1349999999999998</v>
      </c>
      <c r="AX487">
        <v>7.141</v>
      </c>
      <c r="AY487">
        <v>7.1619999999999999</v>
      </c>
      <c r="AZ487">
        <v>7.1789999999999994</v>
      </c>
      <c r="BA487">
        <v>7.2350000000000003</v>
      </c>
      <c r="BB487">
        <v>7.157</v>
      </c>
      <c r="BC487">
        <v>7.1609999999999996</v>
      </c>
      <c r="BD487">
        <v>7.1109999999999998</v>
      </c>
      <c r="BE487">
        <v>0</v>
      </c>
      <c r="BF487">
        <v>0</v>
      </c>
      <c r="BG487">
        <v>0</v>
      </c>
      <c r="BH487">
        <v>0</v>
      </c>
    </row>
    <row r="488" spans="1:60">
      <c r="A488" t="s">
        <v>115</v>
      </c>
      <c r="B488" t="s">
        <v>191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417.77900000000005</v>
      </c>
      <c r="AD488">
        <v>451.09687525000004</v>
      </c>
      <c r="AE488">
        <v>490.68062605318755</v>
      </c>
      <c r="AF488">
        <v>539.62601850199303</v>
      </c>
      <c r="AG488">
        <v>588.59707968104897</v>
      </c>
      <c r="AH488">
        <v>278</v>
      </c>
      <c r="AI488">
        <v>278</v>
      </c>
      <c r="AJ488">
        <v>20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</row>
    <row r="489" spans="1:60">
      <c r="A489" t="s">
        <v>115</v>
      </c>
      <c r="B489" t="s">
        <v>193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138</v>
      </c>
      <c r="AU489">
        <v>138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</row>
    <row r="490" spans="1:60">
      <c r="A490" t="s">
        <v>116</v>
      </c>
      <c r="B490" t="s">
        <v>194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248</v>
      </c>
      <c r="L490">
        <v>100</v>
      </c>
      <c r="M490">
        <v>346.8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387</v>
      </c>
      <c r="T490">
        <v>0</v>
      </c>
      <c r="U490">
        <v>864</v>
      </c>
      <c r="V490">
        <v>1189</v>
      </c>
      <c r="W490">
        <v>386.01299999999998</v>
      </c>
      <c r="X490">
        <v>33.929369668246444</v>
      </c>
      <c r="Y490">
        <v>88.305845272206312</v>
      </c>
      <c r="Z490">
        <v>2788.1558282208589</v>
      </c>
      <c r="AA490">
        <v>3143.8311239193085</v>
      </c>
      <c r="AB490">
        <v>4118.2812009145619</v>
      </c>
      <c r="AC490">
        <v>6769.7250584868816</v>
      </c>
      <c r="AD490">
        <v>8245.6819128742918</v>
      </c>
      <c r="AE490">
        <v>10446.936068181229</v>
      </c>
      <c r="AF490">
        <v>11668.048665307149</v>
      </c>
      <c r="AG490">
        <v>14170.498559885233</v>
      </c>
      <c r="AH490">
        <v>15331.993927495367</v>
      </c>
      <c r="AI490">
        <v>10415.260101074065</v>
      </c>
      <c r="AJ490">
        <v>11873.128693961396</v>
      </c>
      <c r="AK490">
        <v>9092.3372500000005</v>
      </c>
      <c r="AL490">
        <v>11863.793</v>
      </c>
      <c r="AM490">
        <v>17698</v>
      </c>
      <c r="AN490">
        <v>11337.753000000001</v>
      </c>
      <c r="AO490">
        <v>4893.7140000000009</v>
      </c>
      <c r="AP490">
        <v>501.26299999999998</v>
      </c>
      <c r="AQ490">
        <v>43.070999999999998</v>
      </c>
      <c r="AR490">
        <v>62.807000000000002</v>
      </c>
      <c r="AS490">
        <v>1283.2339999999999</v>
      </c>
      <c r="AT490">
        <v>88.171000000000006</v>
      </c>
      <c r="AU490">
        <v>74.328000000000003</v>
      </c>
      <c r="AV490">
        <v>92.628</v>
      </c>
      <c r="AW490">
        <v>77.603999999999985</v>
      </c>
      <c r="AX490">
        <v>2428.8320000000003</v>
      </c>
      <c r="AY490">
        <v>926.154</v>
      </c>
      <c r="AZ490">
        <v>64.052999999999997</v>
      </c>
      <c r="BA490">
        <v>1893.4750000000001</v>
      </c>
      <c r="BB490">
        <v>51.460999999999999</v>
      </c>
      <c r="BC490">
        <v>18.954999999999998</v>
      </c>
      <c r="BD490">
        <v>3.6259999999999999</v>
      </c>
      <c r="BE490">
        <v>494.40699999999998</v>
      </c>
      <c r="BF490">
        <v>350.92599999999999</v>
      </c>
      <c r="BG490">
        <v>610.69299999999998</v>
      </c>
      <c r="BH490" t="s">
        <v>16</v>
      </c>
    </row>
    <row r="491" spans="1:60">
      <c r="A491" t="s">
        <v>116</v>
      </c>
      <c r="B491" t="s">
        <v>186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782.70089147210683</v>
      </c>
      <c r="AC491">
        <v>893.24629758102378</v>
      </c>
      <c r="AD491">
        <v>1112.7190971637056</v>
      </c>
      <c r="AE491">
        <v>1137.0830114373071</v>
      </c>
      <c r="AF491">
        <v>1175.5802629023037</v>
      </c>
      <c r="AG491">
        <v>1316.2319947493688</v>
      </c>
      <c r="AH491">
        <v>1386.3874682253479</v>
      </c>
      <c r="AI491">
        <v>1384.6831193165021</v>
      </c>
      <c r="AJ491">
        <v>1468.2471965863963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</row>
    <row r="492" spans="1:60">
      <c r="A492" t="s">
        <v>116</v>
      </c>
      <c r="B492" t="s">
        <v>187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 t="s">
        <v>16</v>
      </c>
      <c r="AE492">
        <v>317</v>
      </c>
      <c r="AF492">
        <v>259</v>
      </c>
      <c r="AG492">
        <v>760</v>
      </c>
      <c r="AH492">
        <v>856</v>
      </c>
      <c r="AI492">
        <v>923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</row>
    <row r="493" spans="1:60">
      <c r="A493" t="s">
        <v>116</v>
      </c>
      <c r="B493" t="s">
        <v>188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120</v>
      </c>
      <c r="L493">
        <v>100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478</v>
      </c>
      <c r="V493">
        <v>0</v>
      </c>
      <c r="W493">
        <v>0</v>
      </c>
      <c r="X493">
        <v>0</v>
      </c>
      <c r="Y493">
        <v>0</v>
      </c>
      <c r="Z493">
        <v>590</v>
      </c>
      <c r="AA493">
        <v>640</v>
      </c>
      <c r="AB493" t="s">
        <v>16</v>
      </c>
      <c r="AC493" t="s">
        <v>16</v>
      </c>
      <c r="AD493" t="s">
        <v>16</v>
      </c>
      <c r="AE493" t="s">
        <v>16</v>
      </c>
      <c r="AF493" t="s">
        <v>16</v>
      </c>
      <c r="AG493" t="s">
        <v>16</v>
      </c>
      <c r="AH493">
        <v>4661</v>
      </c>
      <c r="AI493" t="s">
        <v>16</v>
      </c>
      <c r="AJ493">
        <v>1884</v>
      </c>
      <c r="AK493" t="s">
        <v>16</v>
      </c>
      <c r="AL493" t="s">
        <v>16</v>
      </c>
      <c r="AM493">
        <v>6723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</row>
    <row r="494" spans="1:60">
      <c r="A494" t="s">
        <v>116</v>
      </c>
      <c r="B494" t="s">
        <v>189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60.588000000000001</v>
      </c>
      <c r="Z494" t="s">
        <v>16</v>
      </c>
      <c r="AA494" t="s">
        <v>16</v>
      </c>
      <c r="AB494">
        <v>583.11900000000003</v>
      </c>
      <c r="AC494">
        <v>1150.336</v>
      </c>
      <c r="AD494">
        <v>1975.491</v>
      </c>
      <c r="AE494">
        <v>3294.723</v>
      </c>
      <c r="AF494">
        <v>3731.4560000000001</v>
      </c>
      <c r="AG494">
        <v>4638.0789999999997</v>
      </c>
      <c r="AH494" t="s">
        <v>16</v>
      </c>
      <c r="AI494" t="s">
        <v>16</v>
      </c>
      <c r="AJ494" t="s">
        <v>16</v>
      </c>
      <c r="AK494" t="s">
        <v>16</v>
      </c>
      <c r="AL494">
        <v>2021.6929999999998</v>
      </c>
      <c r="AM494">
        <v>375</v>
      </c>
      <c r="AN494">
        <v>737.75300000000004</v>
      </c>
      <c r="AO494">
        <v>4857.9320000000007</v>
      </c>
      <c r="AP494">
        <v>489.74099999999999</v>
      </c>
      <c r="AQ494">
        <v>31.896000000000001</v>
      </c>
      <c r="AR494">
        <v>46.777000000000001</v>
      </c>
      <c r="AS494">
        <v>1264.222</v>
      </c>
      <c r="AT494">
        <v>76.289000000000001</v>
      </c>
      <c r="AU494">
        <v>62.006</v>
      </c>
      <c r="AV494">
        <v>81.573999999999998</v>
      </c>
      <c r="AW494">
        <v>75.74799999999999</v>
      </c>
      <c r="AX494">
        <v>2426.9760000000001</v>
      </c>
      <c r="AY494">
        <v>924.298</v>
      </c>
      <c r="AZ494">
        <v>62.197000000000003</v>
      </c>
      <c r="BA494">
        <v>1891.6190000000001</v>
      </c>
      <c r="BB494">
        <v>51.460999999999999</v>
      </c>
      <c r="BC494">
        <v>18.954999999999998</v>
      </c>
      <c r="BD494">
        <v>3.6259999999999999</v>
      </c>
      <c r="BE494">
        <v>494.40699999999998</v>
      </c>
      <c r="BF494">
        <v>350.92599999999999</v>
      </c>
      <c r="BG494">
        <v>610.69299999999998</v>
      </c>
      <c r="BH494" t="s">
        <v>16</v>
      </c>
    </row>
    <row r="495" spans="1:60">
      <c r="A495" t="s">
        <v>116</v>
      </c>
      <c r="B495" t="s">
        <v>190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75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1.2999999999999999E-2</v>
      </c>
      <c r="X495">
        <v>2.4269999999999996</v>
      </c>
      <c r="Y495">
        <v>8.6719999999999988</v>
      </c>
      <c r="Z495" t="s">
        <v>16</v>
      </c>
      <c r="AA495" t="s">
        <v>16</v>
      </c>
      <c r="AB495" t="s">
        <v>16</v>
      </c>
      <c r="AC495" t="s">
        <v>16</v>
      </c>
      <c r="AD495" t="s">
        <v>16</v>
      </c>
      <c r="AE495" t="s">
        <v>16</v>
      </c>
      <c r="AF495">
        <v>116</v>
      </c>
      <c r="AG495">
        <v>369</v>
      </c>
      <c r="AH495">
        <v>763</v>
      </c>
      <c r="AI495" t="s">
        <v>16</v>
      </c>
      <c r="AJ495" t="s">
        <v>16</v>
      </c>
      <c r="AK495" t="s">
        <v>16</v>
      </c>
      <c r="AL495" t="s">
        <v>16</v>
      </c>
      <c r="AM495" t="s">
        <v>16</v>
      </c>
      <c r="AN495" t="s">
        <v>16</v>
      </c>
      <c r="AO495">
        <v>35.781999999999996</v>
      </c>
      <c r="AP495">
        <v>11.522</v>
      </c>
      <c r="AQ495">
        <v>11.175000000000001</v>
      </c>
      <c r="AR495">
        <v>16.03</v>
      </c>
      <c r="AS495">
        <v>19.012</v>
      </c>
      <c r="AT495">
        <v>11.882000000000001</v>
      </c>
      <c r="AU495">
        <v>12.321999999999999</v>
      </c>
      <c r="AV495">
        <v>11.053999999999998</v>
      </c>
      <c r="AW495">
        <v>1.8560000000000001</v>
      </c>
      <c r="AX495">
        <v>1.8560000000000001</v>
      </c>
      <c r="AY495">
        <v>1.8560000000000001</v>
      </c>
      <c r="AZ495">
        <v>1.8560000000000001</v>
      </c>
      <c r="BA495">
        <v>1.8560000000000001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</row>
    <row r="496" spans="1:60">
      <c r="A496" t="s">
        <v>116</v>
      </c>
      <c r="B496" t="s">
        <v>191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53</v>
      </c>
      <c r="L496">
        <v>0</v>
      </c>
      <c r="M496">
        <v>346.8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387</v>
      </c>
      <c r="T496">
        <v>0</v>
      </c>
      <c r="U496">
        <v>386</v>
      </c>
      <c r="V496">
        <v>1189</v>
      </c>
      <c r="W496">
        <v>340</v>
      </c>
      <c r="X496">
        <v>0</v>
      </c>
      <c r="Y496">
        <v>0</v>
      </c>
      <c r="Z496">
        <v>2190</v>
      </c>
      <c r="AA496">
        <v>2500</v>
      </c>
      <c r="AB496">
        <v>2751.25</v>
      </c>
      <c r="AC496">
        <v>4724.9314514634034</v>
      </c>
      <c r="AD496">
        <v>5156.2605062681323</v>
      </c>
      <c r="AE496">
        <v>5698.1300567439202</v>
      </c>
      <c r="AF496">
        <v>6386.0124024048455</v>
      </c>
      <c r="AG496">
        <v>7087.1875651358632</v>
      </c>
      <c r="AH496">
        <v>7665.6064592700186</v>
      </c>
      <c r="AI496">
        <v>8107.5769817575638</v>
      </c>
      <c r="AJ496">
        <v>8520.8814973750013</v>
      </c>
      <c r="AK496">
        <v>9092.3372500000005</v>
      </c>
      <c r="AL496">
        <v>9842.1</v>
      </c>
      <c r="AM496">
        <v>10600</v>
      </c>
      <c r="AN496">
        <v>10600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</row>
    <row r="497" spans="1:60">
      <c r="A497" t="s">
        <v>116</v>
      </c>
      <c r="B497" t="s">
        <v>192</v>
      </c>
      <c r="W497">
        <v>46</v>
      </c>
      <c r="X497">
        <v>31.502369668246445</v>
      </c>
      <c r="Y497">
        <v>19.045845272206304</v>
      </c>
      <c r="Z497">
        <v>8.155828220858897</v>
      </c>
      <c r="AA497">
        <v>3.8311239193083582</v>
      </c>
      <c r="AB497">
        <v>1.2113094424550566</v>
      </c>
      <c r="AC497">
        <v>1.2113094424550566</v>
      </c>
      <c r="AD497">
        <v>1.2113094424550566</v>
      </c>
      <c r="AE497" t="s">
        <v>16</v>
      </c>
      <c r="AF497" t="s">
        <v>16</v>
      </c>
      <c r="AG497" t="s">
        <v>16</v>
      </c>
      <c r="AH497" t="s">
        <v>16</v>
      </c>
      <c r="AI497" t="s">
        <v>16</v>
      </c>
      <c r="AJ497" t="s">
        <v>16</v>
      </c>
      <c r="AK497" t="s">
        <v>16</v>
      </c>
      <c r="AL497" t="s">
        <v>16</v>
      </c>
      <c r="AM497" t="s">
        <v>16</v>
      </c>
      <c r="AN497" t="s">
        <v>16</v>
      </c>
      <c r="AO497" t="s">
        <v>16</v>
      </c>
      <c r="AP497" t="s">
        <v>16</v>
      </c>
      <c r="AQ497" t="s">
        <v>16</v>
      </c>
      <c r="AR497" t="s">
        <v>16</v>
      </c>
      <c r="AS497" t="s">
        <v>16</v>
      </c>
      <c r="AT497" t="s">
        <v>16</v>
      </c>
      <c r="AU497" t="s">
        <v>16</v>
      </c>
      <c r="AV497" t="s">
        <v>16</v>
      </c>
      <c r="AW497" t="s">
        <v>16</v>
      </c>
      <c r="AX497" t="s">
        <v>16</v>
      </c>
      <c r="AY497" t="s">
        <v>16</v>
      </c>
      <c r="AZ497" t="s">
        <v>16</v>
      </c>
      <c r="BA497" t="s">
        <v>16</v>
      </c>
      <c r="BB497" t="s">
        <v>16</v>
      </c>
      <c r="BC497" t="s">
        <v>16</v>
      </c>
      <c r="BD497" t="s">
        <v>16</v>
      </c>
      <c r="BE497" t="s">
        <v>16</v>
      </c>
      <c r="BF497" t="s">
        <v>16</v>
      </c>
      <c r="BG497" t="s">
        <v>16</v>
      </c>
      <c r="BH497" t="s">
        <v>16</v>
      </c>
    </row>
    <row r="498" spans="1:60">
      <c r="A498" t="s">
        <v>117</v>
      </c>
      <c r="B498" t="s">
        <v>194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274.89999999999998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0.11700000000000001</v>
      </c>
      <c r="T498">
        <v>0.14299999999999999</v>
      </c>
      <c r="U498">
        <v>0.17699999999999999</v>
      </c>
      <c r="V498">
        <v>0.54800000000000004</v>
      </c>
      <c r="W498">
        <v>0.49399999999999999</v>
      </c>
      <c r="X498">
        <v>0.48399999999999999</v>
      </c>
      <c r="Y498">
        <v>0.71799999999999997</v>
      </c>
      <c r="Z498">
        <v>4259.1819999999998</v>
      </c>
      <c r="AA498">
        <v>5870.5829999999996</v>
      </c>
      <c r="AB498">
        <v>5568.06</v>
      </c>
      <c r="AC498">
        <v>10821.046</v>
      </c>
      <c r="AD498">
        <v>12854.295</v>
      </c>
      <c r="AE498">
        <v>3098.9569999999999</v>
      </c>
      <c r="AF498">
        <v>6499.3940000000002</v>
      </c>
      <c r="AG498">
        <v>14073.754000000001</v>
      </c>
      <c r="AH498">
        <v>12434.841</v>
      </c>
      <c r="AI498">
        <v>8353.6329999999998</v>
      </c>
      <c r="AJ498">
        <v>281.13</v>
      </c>
      <c r="AK498">
        <v>585</v>
      </c>
      <c r="AL498">
        <v>0</v>
      </c>
      <c r="AM498">
        <v>0</v>
      </c>
      <c r="AN498">
        <v>0</v>
      </c>
      <c r="AO498">
        <v>1.65</v>
      </c>
      <c r="AP498">
        <v>1004.146</v>
      </c>
      <c r="AQ498">
        <v>1.2889999999999999</v>
      </c>
      <c r="AR498">
        <v>1.2889999999999999</v>
      </c>
      <c r="AS498">
        <v>1.2889999999999999</v>
      </c>
      <c r="AT498">
        <v>1.2889999999999999</v>
      </c>
      <c r="AU498">
        <v>0</v>
      </c>
      <c r="AV498">
        <v>1.3919999999999999</v>
      </c>
      <c r="AW498">
        <v>1.839</v>
      </c>
      <c r="AX498">
        <v>0.125</v>
      </c>
      <c r="AY498">
        <v>0.59700000000000009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</row>
    <row r="499" spans="1:60">
      <c r="A499" t="s">
        <v>117</v>
      </c>
      <c r="B499" t="s">
        <v>188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 t="s">
        <v>16</v>
      </c>
      <c r="AA499">
        <v>1000</v>
      </c>
      <c r="AB499">
        <v>0</v>
      </c>
      <c r="AC499">
        <v>1300</v>
      </c>
      <c r="AD499">
        <v>870</v>
      </c>
      <c r="AE499" t="s">
        <v>16</v>
      </c>
      <c r="AF499">
        <v>1859</v>
      </c>
      <c r="AG499">
        <v>0</v>
      </c>
      <c r="AH499">
        <v>1096</v>
      </c>
      <c r="AI499">
        <v>0</v>
      </c>
      <c r="AJ499">
        <v>0</v>
      </c>
      <c r="AK499">
        <v>585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</row>
    <row r="500" spans="1:60">
      <c r="A500" t="s">
        <v>117</v>
      </c>
      <c r="B500" t="s">
        <v>189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2.1819999999999999</v>
      </c>
      <c r="AA500">
        <v>13.582999999999998</v>
      </c>
      <c r="AB500">
        <v>5.0600000000000005</v>
      </c>
      <c r="AC500">
        <v>9.0459999999999994</v>
      </c>
      <c r="AD500">
        <v>9.2949999999999999</v>
      </c>
      <c r="AE500">
        <v>133.95699999999999</v>
      </c>
      <c r="AF500">
        <v>894.39400000000001</v>
      </c>
      <c r="AG500">
        <v>2098.7539999999999</v>
      </c>
      <c r="AH500">
        <v>702.84100000000001</v>
      </c>
      <c r="AI500">
        <v>682.63300000000004</v>
      </c>
      <c r="AJ500">
        <v>252.94199999999998</v>
      </c>
      <c r="AK500">
        <v>0</v>
      </c>
      <c r="AL500">
        <v>0</v>
      </c>
      <c r="AM500">
        <v>0</v>
      </c>
      <c r="AN500">
        <v>0</v>
      </c>
      <c r="AO500">
        <v>0.36099999999999999</v>
      </c>
      <c r="AP500">
        <v>1002.857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1.839</v>
      </c>
      <c r="AX500">
        <v>0</v>
      </c>
      <c r="AY500">
        <v>0.54300000000000004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</row>
    <row r="501" spans="1:60">
      <c r="A501" t="s">
        <v>117</v>
      </c>
      <c r="B501" t="s">
        <v>190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0.11700000000000001</v>
      </c>
      <c r="T501">
        <v>0.14299999999999999</v>
      </c>
      <c r="U501">
        <v>0.17699999999999999</v>
      </c>
      <c r="V501">
        <v>0.54800000000000004</v>
      </c>
      <c r="W501">
        <v>0.49399999999999999</v>
      </c>
      <c r="X501">
        <v>0.48399999999999999</v>
      </c>
      <c r="Y501">
        <v>0.71799999999999997</v>
      </c>
      <c r="Z501" t="s">
        <v>16</v>
      </c>
      <c r="AA501" t="s">
        <v>16</v>
      </c>
      <c r="AB501" t="s">
        <v>16</v>
      </c>
      <c r="AC501" t="s">
        <v>16</v>
      </c>
      <c r="AD501" t="s">
        <v>16</v>
      </c>
      <c r="AE501" t="s">
        <v>16</v>
      </c>
      <c r="AF501" t="s">
        <v>16</v>
      </c>
      <c r="AG501" t="s">
        <v>16</v>
      </c>
      <c r="AH501" t="s">
        <v>16</v>
      </c>
      <c r="AI501" t="s">
        <v>16</v>
      </c>
      <c r="AJ501">
        <v>28.188000000000002</v>
      </c>
      <c r="AK501">
        <v>0</v>
      </c>
      <c r="AL501">
        <v>0</v>
      </c>
      <c r="AM501">
        <v>0</v>
      </c>
      <c r="AN501">
        <v>0</v>
      </c>
      <c r="AO501">
        <v>1.2889999999999999</v>
      </c>
      <c r="AP501">
        <v>1.2889999999999999</v>
      </c>
      <c r="AQ501">
        <v>1.2889999999999999</v>
      </c>
      <c r="AR501">
        <v>1.2889999999999999</v>
      </c>
      <c r="AS501">
        <v>1.2889999999999999</v>
      </c>
      <c r="AT501">
        <v>1.2889999999999999</v>
      </c>
      <c r="AU501">
        <v>0</v>
      </c>
      <c r="AV501">
        <v>1.3919999999999999</v>
      </c>
      <c r="AW501">
        <v>0</v>
      </c>
      <c r="AX501">
        <v>0.125</v>
      </c>
      <c r="AY501">
        <v>5.3999999999999999E-2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</row>
    <row r="502" spans="1:60">
      <c r="A502" t="s">
        <v>117</v>
      </c>
      <c r="B502" t="s">
        <v>191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274.89999999999998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4257</v>
      </c>
      <c r="AA502">
        <v>4857</v>
      </c>
      <c r="AB502">
        <v>5563</v>
      </c>
      <c r="AC502">
        <v>9512</v>
      </c>
      <c r="AD502">
        <v>11975</v>
      </c>
      <c r="AE502">
        <v>2965</v>
      </c>
      <c r="AF502">
        <v>3746</v>
      </c>
      <c r="AG502">
        <v>11975</v>
      </c>
      <c r="AH502">
        <v>10636</v>
      </c>
      <c r="AI502">
        <v>7671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</row>
    <row r="503" spans="1:60">
      <c r="A503" t="s">
        <v>118</v>
      </c>
      <c r="B503" t="s">
        <v>194</v>
      </c>
      <c r="C503">
        <v>88.968999999999994</v>
      </c>
      <c r="D503">
        <v>90.964999999999989</v>
      </c>
      <c r="E503">
        <v>92.960999999999984</v>
      </c>
      <c r="F503">
        <v>94.956999999999979</v>
      </c>
      <c r="G503">
        <v>96.952999999999975</v>
      </c>
      <c r="H503">
        <v>98.94899999999997</v>
      </c>
      <c r="I503">
        <v>100.94499999999996</v>
      </c>
      <c r="J503">
        <v>102.94099999999996</v>
      </c>
      <c r="K503">
        <v>104.93699999999995</v>
      </c>
      <c r="L503">
        <v>106.93299999999995</v>
      </c>
      <c r="M503">
        <v>108.92899999999995</v>
      </c>
      <c r="N503">
        <v>110.92499999999994</v>
      </c>
      <c r="O503">
        <v>112.92099999999994</v>
      </c>
      <c r="P503">
        <v>114.91699999999993</v>
      </c>
      <c r="Q503">
        <v>116.91299999999993</v>
      </c>
      <c r="R503">
        <v>118.90899999999992</v>
      </c>
      <c r="S503">
        <v>7.0547160000000035</v>
      </c>
      <c r="T503">
        <v>0</v>
      </c>
      <c r="U503">
        <v>0</v>
      </c>
      <c r="V503">
        <v>0</v>
      </c>
      <c r="W503">
        <v>0</v>
      </c>
      <c r="X503">
        <v>3863.578</v>
      </c>
      <c r="Y503">
        <v>1956</v>
      </c>
      <c r="Z503">
        <v>2225</v>
      </c>
      <c r="AA503">
        <v>1390</v>
      </c>
      <c r="AB503">
        <v>13050</v>
      </c>
      <c r="AC503">
        <v>6993.4</v>
      </c>
      <c r="AD503">
        <v>24730.5</v>
      </c>
      <c r="AE503">
        <v>13090.8</v>
      </c>
      <c r="AF503">
        <v>10933.7</v>
      </c>
      <c r="AG503">
        <v>21380.5</v>
      </c>
      <c r="AH503">
        <v>48597.599999999999</v>
      </c>
      <c r="AI503">
        <v>16190</v>
      </c>
      <c r="AJ503">
        <v>13360.3</v>
      </c>
      <c r="AK503">
        <v>14254.6</v>
      </c>
      <c r="AL503">
        <v>760.8</v>
      </c>
      <c r="AM503">
        <v>29.2</v>
      </c>
      <c r="AN503">
        <v>29</v>
      </c>
      <c r="AO503">
        <v>2.8000000000000003</v>
      </c>
      <c r="AP503">
        <v>96</v>
      </c>
      <c r="AQ503">
        <v>120.80000000000001</v>
      </c>
      <c r="AR503">
        <v>2.9</v>
      </c>
      <c r="AS503">
        <v>2.2000000000000002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</row>
    <row r="504" spans="1:60">
      <c r="A504" t="s">
        <v>118</v>
      </c>
      <c r="B504" t="s">
        <v>188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 t="s">
        <v>16</v>
      </c>
      <c r="X504">
        <v>2200</v>
      </c>
      <c r="Y504" t="s">
        <v>16</v>
      </c>
      <c r="Z504" t="s">
        <v>16</v>
      </c>
      <c r="AA504" t="s">
        <v>16</v>
      </c>
      <c r="AB504">
        <v>11570</v>
      </c>
      <c r="AC504" t="s">
        <v>16</v>
      </c>
      <c r="AD504">
        <v>8500</v>
      </c>
      <c r="AE504" t="s">
        <v>16</v>
      </c>
      <c r="AF504" t="s">
        <v>16</v>
      </c>
      <c r="AG504">
        <v>9400</v>
      </c>
      <c r="AH504">
        <v>29871</v>
      </c>
      <c r="AI504" t="s">
        <v>16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</row>
    <row r="505" spans="1:60">
      <c r="A505" t="s">
        <v>118</v>
      </c>
      <c r="B505" t="s">
        <v>189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3751.3999999999996</v>
      </c>
      <c r="AD505">
        <v>6540.5</v>
      </c>
      <c r="AE505">
        <v>8736.7999999999993</v>
      </c>
      <c r="AF505">
        <v>9382.7000000000007</v>
      </c>
      <c r="AG505">
        <v>1452.5</v>
      </c>
      <c r="AH505">
        <v>7438.6</v>
      </c>
      <c r="AI505">
        <v>4142</v>
      </c>
      <c r="AJ505">
        <v>552.30000000000007</v>
      </c>
      <c r="AK505">
        <v>716.59999999999991</v>
      </c>
      <c r="AL505">
        <v>755.59999999999991</v>
      </c>
      <c r="AM505">
        <v>25.2</v>
      </c>
      <c r="AN505">
        <v>25.2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</row>
    <row r="506" spans="1:60">
      <c r="A506" t="s">
        <v>118</v>
      </c>
      <c r="B506" t="s">
        <v>190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AC506" t="s">
        <v>16</v>
      </c>
      <c r="AD506" t="s">
        <v>16</v>
      </c>
      <c r="AE506">
        <v>3354</v>
      </c>
      <c r="AF506">
        <v>200</v>
      </c>
      <c r="AG506" t="s">
        <v>16</v>
      </c>
      <c r="AH506" t="s">
        <v>16</v>
      </c>
      <c r="AI506" t="s">
        <v>16</v>
      </c>
      <c r="AJ506" t="s">
        <v>16</v>
      </c>
      <c r="AK506">
        <v>7</v>
      </c>
      <c r="AL506">
        <v>5.2</v>
      </c>
      <c r="AM506">
        <v>4</v>
      </c>
      <c r="AN506">
        <v>3.8000000000000003</v>
      </c>
      <c r="AO506">
        <v>2.8000000000000003</v>
      </c>
      <c r="AP506">
        <v>96</v>
      </c>
      <c r="AQ506">
        <v>120.80000000000001</v>
      </c>
      <c r="AR506">
        <v>2.9</v>
      </c>
      <c r="AS506">
        <v>2.2000000000000002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</row>
    <row r="507" spans="1:60">
      <c r="A507" t="s">
        <v>118</v>
      </c>
      <c r="B507" t="s">
        <v>191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1663.578</v>
      </c>
      <c r="Y507">
        <v>1956</v>
      </c>
      <c r="Z507">
        <v>2225</v>
      </c>
      <c r="AA507">
        <v>1390</v>
      </c>
      <c r="AB507">
        <v>1480</v>
      </c>
      <c r="AC507">
        <v>3242</v>
      </c>
      <c r="AD507">
        <v>9690</v>
      </c>
      <c r="AE507">
        <v>1000</v>
      </c>
      <c r="AF507">
        <v>1351</v>
      </c>
      <c r="AG507">
        <v>10528</v>
      </c>
      <c r="AH507">
        <v>11288</v>
      </c>
      <c r="AI507">
        <v>12048</v>
      </c>
      <c r="AJ507">
        <v>12808</v>
      </c>
      <c r="AK507">
        <v>13531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</row>
    <row r="508" spans="1:60">
      <c r="A508" t="s">
        <v>118</v>
      </c>
      <c r="B508" t="s">
        <v>193</v>
      </c>
      <c r="C508">
        <v>88.968999999999994</v>
      </c>
      <c r="D508">
        <v>90.964999999999989</v>
      </c>
      <c r="E508">
        <v>92.960999999999984</v>
      </c>
      <c r="F508">
        <v>94.956999999999979</v>
      </c>
      <c r="G508">
        <v>96.952999999999975</v>
      </c>
      <c r="H508">
        <v>98.94899999999997</v>
      </c>
      <c r="I508">
        <v>100.94499999999996</v>
      </c>
      <c r="J508">
        <v>102.94099999999996</v>
      </c>
      <c r="K508">
        <v>104.93699999999995</v>
      </c>
      <c r="L508">
        <v>106.93299999999995</v>
      </c>
      <c r="M508">
        <v>108.92899999999995</v>
      </c>
      <c r="N508">
        <v>110.92499999999994</v>
      </c>
      <c r="O508">
        <v>112.92099999999994</v>
      </c>
      <c r="P508">
        <v>114.91699999999993</v>
      </c>
      <c r="Q508">
        <v>116.91299999999993</v>
      </c>
      <c r="R508">
        <v>118.90899999999992</v>
      </c>
      <c r="S508">
        <v>7.0547160000000035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</row>
    <row r="509" spans="1:60">
      <c r="A509" t="s">
        <v>119</v>
      </c>
      <c r="B509" t="s">
        <v>194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52712</v>
      </c>
      <c r="BE509">
        <v>0</v>
      </c>
      <c r="BF509">
        <v>0</v>
      </c>
      <c r="BG509">
        <v>0</v>
      </c>
      <c r="BH509">
        <v>0</v>
      </c>
    </row>
    <row r="510" spans="1:60">
      <c r="A510" t="s">
        <v>119</v>
      </c>
      <c r="B510" t="s">
        <v>189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52712</v>
      </c>
      <c r="BE510">
        <v>0</v>
      </c>
      <c r="BF510">
        <v>0</v>
      </c>
      <c r="BG510">
        <v>0</v>
      </c>
      <c r="BH510">
        <v>0</v>
      </c>
    </row>
    <row r="511" spans="1:60">
      <c r="A511" t="s">
        <v>120</v>
      </c>
      <c r="B511" t="s">
        <v>194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1103</v>
      </c>
      <c r="BG511">
        <v>25904</v>
      </c>
      <c r="BH511">
        <v>52546</v>
      </c>
    </row>
    <row r="512" spans="1:60">
      <c r="A512" t="s">
        <v>120</v>
      </c>
      <c r="B512" t="s">
        <v>193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1103</v>
      </c>
      <c r="BG512">
        <v>25904</v>
      </c>
      <c r="BH512">
        <v>52546</v>
      </c>
    </row>
    <row r="513" spans="1:60">
      <c r="A513" t="s">
        <v>121</v>
      </c>
      <c r="B513" t="s">
        <v>194</v>
      </c>
      <c r="C513">
        <v>272.75692199999997</v>
      </c>
      <c r="D513">
        <v>279.62212199999999</v>
      </c>
      <c r="E513">
        <v>286.48732200000001</v>
      </c>
      <c r="F513">
        <v>293.35252200000002</v>
      </c>
      <c r="G513">
        <v>300.21772199999998</v>
      </c>
      <c r="H513">
        <v>307.082922</v>
      </c>
      <c r="I513">
        <v>313.94812200000001</v>
      </c>
      <c r="J513">
        <v>309.657082</v>
      </c>
      <c r="K513">
        <v>316.324682</v>
      </c>
      <c r="L513">
        <v>322.99228199999999</v>
      </c>
      <c r="M513">
        <v>329.36615599999999</v>
      </c>
      <c r="N513">
        <v>340.21014000000002</v>
      </c>
      <c r="O513">
        <v>341.17344600000001</v>
      </c>
      <c r="P513">
        <v>347.19431400000008</v>
      </c>
      <c r="Q513">
        <v>354.1358800000001</v>
      </c>
      <c r="R513">
        <v>350.89769400000012</v>
      </c>
      <c r="S513">
        <v>54.325487999999993</v>
      </c>
      <c r="T513">
        <v>0</v>
      </c>
      <c r="U513">
        <v>0</v>
      </c>
      <c r="V513">
        <v>0</v>
      </c>
      <c r="W513">
        <v>95</v>
      </c>
      <c r="X513">
        <v>1359.0989999999999</v>
      </c>
      <c r="Y513">
        <v>2021.5</v>
      </c>
      <c r="Z513">
        <v>693</v>
      </c>
      <c r="AA513">
        <v>0</v>
      </c>
      <c r="AB513">
        <v>0</v>
      </c>
      <c r="AC513">
        <v>1839.7897816255504</v>
      </c>
      <c r="AD513">
        <v>177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2.0019999999999998</v>
      </c>
      <c r="AO513">
        <v>65.196999999999989</v>
      </c>
      <c r="AP513">
        <v>61.997999999999998</v>
      </c>
      <c r="AQ513">
        <v>28.038</v>
      </c>
      <c r="AR513">
        <v>33.81</v>
      </c>
      <c r="AS513">
        <v>126.643</v>
      </c>
      <c r="AT513">
        <v>117.44300000000001</v>
      </c>
      <c r="AU513">
        <v>52.031999999999996</v>
      </c>
      <c r="AV513">
        <v>70.338999999999999</v>
      </c>
      <c r="AW513">
        <v>266.51799999999997</v>
      </c>
      <c r="AX513">
        <v>261.529</v>
      </c>
      <c r="AY513">
        <v>239.28300000000002</v>
      </c>
      <c r="AZ513">
        <v>6.9630000000000001</v>
      </c>
      <c r="BA513">
        <v>39.308</v>
      </c>
      <c r="BB513">
        <v>39.302999999999997</v>
      </c>
      <c r="BC513">
        <v>1.254</v>
      </c>
      <c r="BD513">
        <v>1.194</v>
      </c>
      <c r="BE513">
        <v>1.8740000000000001</v>
      </c>
      <c r="BF513">
        <v>1.8159999999999998</v>
      </c>
      <c r="BG513">
        <v>1.7749999999999999</v>
      </c>
      <c r="BH513">
        <v>0</v>
      </c>
    </row>
    <row r="514" spans="1:60">
      <c r="A514" t="s">
        <v>121</v>
      </c>
      <c r="B514" t="s">
        <v>186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95</v>
      </c>
      <c r="X514">
        <v>0</v>
      </c>
      <c r="Y514">
        <v>13.5</v>
      </c>
      <c r="Z514">
        <v>0</v>
      </c>
      <c r="AA514">
        <v>0</v>
      </c>
      <c r="AB514">
        <v>0</v>
      </c>
      <c r="AC514">
        <v>1039.7897816255504</v>
      </c>
      <c r="AD514">
        <v>74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</row>
    <row r="515" spans="1:60">
      <c r="A515" t="s">
        <v>121</v>
      </c>
      <c r="B515" t="s">
        <v>187</v>
      </c>
      <c r="AD515">
        <v>103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</row>
    <row r="516" spans="1:60">
      <c r="A516" t="s">
        <v>121</v>
      </c>
      <c r="B516" t="s">
        <v>188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410</v>
      </c>
      <c r="Z516">
        <v>126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</row>
    <row r="517" spans="1:60">
      <c r="A517" t="s">
        <v>121</v>
      </c>
      <c r="B517" t="s">
        <v>189</v>
      </c>
      <c r="Y517" t="s">
        <v>16</v>
      </c>
      <c r="Z517" t="s">
        <v>16</v>
      </c>
      <c r="AN517">
        <v>2.0019999999999998</v>
      </c>
      <c r="AO517">
        <v>0.20399999999999999</v>
      </c>
      <c r="AP517">
        <v>0.20399999999999999</v>
      </c>
      <c r="AQ517">
        <v>4.45</v>
      </c>
      <c r="AR517">
        <v>4.51</v>
      </c>
      <c r="AS517">
        <v>90.234000000000009</v>
      </c>
      <c r="AT517">
        <v>87.513000000000005</v>
      </c>
      <c r="AU517">
        <v>9.343</v>
      </c>
      <c r="AV517">
        <v>30.604999999999997</v>
      </c>
      <c r="AW517">
        <v>230.06399999999999</v>
      </c>
      <c r="AX517">
        <v>227.81100000000001</v>
      </c>
      <c r="AY517">
        <v>227.47500000000002</v>
      </c>
      <c r="AZ517">
        <v>6.5250000000000004</v>
      </c>
      <c r="BA517">
        <v>38.960999999999999</v>
      </c>
      <c r="BB517">
        <v>38.960999999999999</v>
      </c>
      <c r="BC517">
        <v>1.254</v>
      </c>
      <c r="BD517">
        <v>1.194</v>
      </c>
      <c r="BE517">
        <v>1.8740000000000001</v>
      </c>
      <c r="BF517">
        <v>1.8159999999999998</v>
      </c>
      <c r="BG517">
        <v>1.7749999999999999</v>
      </c>
      <c r="BH517">
        <v>0</v>
      </c>
    </row>
    <row r="518" spans="1:60">
      <c r="A518" t="s">
        <v>121</v>
      </c>
      <c r="B518" t="s">
        <v>190</v>
      </c>
      <c r="AN518">
        <v>0</v>
      </c>
      <c r="AO518">
        <v>64.992999999999995</v>
      </c>
      <c r="AP518">
        <v>61.793999999999997</v>
      </c>
      <c r="AQ518">
        <v>23.588000000000001</v>
      </c>
      <c r="AR518">
        <v>29.3</v>
      </c>
      <c r="AS518">
        <v>36.408999999999999</v>
      </c>
      <c r="AT518">
        <v>29.93</v>
      </c>
      <c r="AU518">
        <v>42.689</v>
      </c>
      <c r="AV518">
        <v>39.734000000000002</v>
      </c>
      <c r="AW518">
        <v>36.454000000000001</v>
      </c>
      <c r="AX518">
        <v>33.718000000000004</v>
      </c>
      <c r="AY518">
        <v>11.808</v>
      </c>
      <c r="AZ518">
        <v>0.438</v>
      </c>
      <c r="BA518">
        <v>0.34699999999999998</v>
      </c>
      <c r="BB518">
        <v>0.34199999999999997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</row>
    <row r="519" spans="1:60">
      <c r="A519" t="s">
        <v>121</v>
      </c>
      <c r="B519" t="s">
        <v>191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1359.0989999999999</v>
      </c>
      <c r="Y519">
        <v>1598</v>
      </c>
      <c r="Z519">
        <v>567</v>
      </c>
      <c r="AA519">
        <v>0</v>
      </c>
      <c r="AB519">
        <v>0</v>
      </c>
      <c r="AC519">
        <v>800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</row>
    <row r="520" spans="1:60">
      <c r="A520" t="s">
        <v>121</v>
      </c>
      <c r="B520" t="s">
        <v>193</v>
      </c>
      <c r="C520">
        <v>272.75692199999997</v>
      </c>
      <c r="D520">
        <v>279.62212199999999</v>
      </c>
      <c r="E520">
        <v>286.48732200000001</v>
      </c>
      <c r="F520">
        <v>293.35252200000002</v>
      </c>
      <c r="G520">
        <v>300.21772199999998</v>
      </c>
      <c r="H520">
        <v>307.082922</v>
      </c>
      <c r="I520">
        <v>313.94812200000001</v>
      </c>
      <c r="J520">
        <v>309.657082</v>
      </c>
      <c r="K520">
        <v>316.324682</v>
      </c>
      <c r="L520">
        <v>322.99228199999999</v>
      </c>
      <c r="M520">
        <v>329.36615599999999</v>
      </c>
      <c r="N520">
        <v>340.21014000000002</v>
      </c>
      <c r="O520">
        <v>341.17344600000001</v>
      </c>
      <c r="P520">
        <v>347.19431400000008</v>
      </c>
      <c r="Q520">
        <v>354.1358800000001</v>
      </c>
      <c r="R520">
        <v>350.89769400000012</v>
      </c>
      <c r="S520">
        <v>54.325487999999993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</row>
    <row r="521" spans="1:60">
      <c r="A521" t="s">
        <v>122</v>
      </c>
      <c r="B521" t="s">
        <v>194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4.4999999999999998E-2</v>
      </c>
      <c r="T521">
        <v>1E-3</v>
      </c>
      <c r="U521">
        <v>0</v>
      </c>
      <c r="V521">
        <v>8.0000000000000002E-3</v>
      </c>
      <c r="W521">
        <v>1.6E-2</v>
      </c>
      <c r="X521">
        <v>0</v>
      </c>
      <c r="Y521">
        <v>0</v>
      </c>
      <c r="Z521">
        <v>0</v>
      </c>
      <c r="AA521">
        <v>0.47600000000000003</v>
      </c>
      <c r="AB521">
        <v>0</v>
      </c>
      <c r="AC521">
        <v>0.61799999999999999</v>
      </c>
      <c r="AD521">
        <v>3.3260000000000001</v>
      </c>
      <c r="AE521">
        <v>7.2169999999999996</v>
      </c>
      <c r="AF521">
        <v>73.14</v>
      </c>
      <c r="AG521">
        <v>9.8849999999999998</v>
      </c>
      <c r="AH521">
        <v>13.234999999999999</v>
      </c>
      <c r="AI521">
        <v>21.372999999999998</v>
      </c>
      <c r="AJ521">
        <v>34.311999999999998</v>
      </c>
      <c r="AK521">
        <v>56.545000000000002</v>
      </c>
      <c r="AL521">
        <v>141.726</v>
      </c>
      <c r="AM521">
        <v>75.917000000000002</v>
      </c>
      <c r="AN521">
        <v>96.504000000000005</v>
      </c>
      <c r="AO521">
        <v>110.5</v>
      </c>
      <c r="AP521">
        <v>87.576999999999998</v>
      </c>
      <c r="AQ521">
        <v>93.522999999999996</v>
      </c>
      <c r="AR521">
        <v>114.35599999999999</v>
      </c>
      <c r="AS521">
        <v>114.4</v>
      </c>
      <c r="AT521">
        <v>114.58</v>
      </c>
      <c r="AU521">
        <v>119.82000000000001</v>
      </c>
      <c r="AV521">
        <v>200</v>
      </c>
      <c r="AW521">
        <v>1296.8839999999998</v>
      </c>
      <c r="AX521">
        <v>74.179000000000002</v>
      </c>
      <c r="AY521">
        <v>34.494999999999997</v>
      </c>
      <c r="AZ521">
        <v>7.4580000000000002</v>
      </c>
      <c r="BA521">
        <v>6.4029999999999996</v>
      </c>
      <c r="BB521">
        <v>6.3330000000000002</v>
      </c>
      <c r="BC521">
        <v>4.734</v>
      </c>
      <c r="BD521">
        <v>5.37</v>
      </c>
      <c r="BE521">
        <v>5.7880000000000003</v>
      </c>
      <c r="BF521">
        <v>5.2690000000000001</v>
      </c>
      <c r="BG521">
        <v>5.1789999999999994</v>
      </c>
      <c r="BH521" t="s">
        <v>16</v>
      </c>
    </row>
    <row r="522" spans="1:60">
      <c r="A522" t="s">
        <v>122</v>
      </c>
      <c r="B522" t="s">
        <v>186</v>
      </c>
      <c r="AK522">
        <v>0.2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</row>
    <row r="523" spans="1:60">
      <c r="A523" t="s">
        <v>122</v>
      </c>
      <c r="B523" t="s">
        <v>188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O523">
        <v>54</v>
      </c>
      <c r="AS523">
        <v>1</v>
      </c>
      <c r="AV523">
        <v>90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</row>
    <row r="524" spans="1:60">
      <c r="A524" t="s">
        <v>122</v>
      </c>
      <c r="B524" t="s">
        <v>189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4.4999999999999998E-2</v>
      </c>
      <c r="T524">
        <v>1E-3</v>
      </c>
      <c r="U524">
        <v>0</v>
      </c>
      <c r="V524">
        <v>8.0000000000000002E-3</v>
      </c>
      <c r="W524">
        <v>1.6E-2</v>
      </c>
      <c r="X524">
        <v>0</v>
      </c>
      <c r="Y524">
        <v>0</v>
      </c>
      <c r="Z524">
        <v>0</v>
      </c>
      <c r="AA524">
        <v>0.47600000000000003</v>
      </c>
      <c r="AB524">
        <v>0</v>
      </c>
      <c r="AC524">
        <v>0.61799999999999999</v>
      </c>
      <c r="AD524">
        <v>3.3260000000000001</v>
      </c>
      <c r="AE524">
        <v>7.2169999999999996</v>
      </c>
      <c r="AF524">
        <v>73.14</v>
      </c>
      <c r="AG524">
        <v>9.8849999999999998</v>
      </c>
      <c r="AH524">
        <v>13.234999999999999</v>
      </c>
      <c r="AI524">
        <v>21.372999999999998</v>
      </c>
      <c r="AJ524">
        <v>33.311999999999998</v>
      </c>
      <c r="AK524">
        <v>54.545000000000002</v>
      </c>
      <c r="AL524">
        <v>67.825999999999993</v>
      </c>
      <c r="AM524">
        <v>74.117000000000004</v>
      </c>
      <c r="AN524">
        <v>95.103999999999999</v>
      </c>
      <c r="AO524">
        <v>55</v>
      </c>
      <c r="AP524">
        <v>86.277000000000001</v>
      </c>
      <c r="AQ524">
        <v>92.322999999999993</v>
      </c>
      <c r="AR524">
        <v>113.15599999999999</v>
      </c>
      <c r="AS524">
        <v>112</v>
      </c>
      <c r="AT524">
        <v>112.88</v>
      </c>
      <c r="AU524">
        <v>117.92</v>
      </c>
      <c r="AV524">
        <v>110</v>
      </c>
      <c r="AW524">
        <v>1296.8839999999998</v>
      </c>
      <c r="AX524">
        <v>74.179000000000002</v>
      </c>
      <c r="AY524">
        <v>34.494999999999997</v>
      </c>
      <c r="AZ524">
        <v>7.4580000000000002</v>
      </c>
      <c r="BA524">
        <v>6.4029999999999996</v>
      </c>
      <c r="BB524">
        <v>6.3330000000000002</v>
      </c>
      <c r="BC524">
        <v>4.734</v>
      </c>
      <c r="BD524">
        <v>5.37</v>
      </c>
      <c r="BE524">
        <v>5.7880000000000003</v>
      </c>
      <c r="BF524">
        <v>5.2690000000000001</v>
      </c>
      <c r="BG524">
        <v>5.1789999999999994</v>
      </c>
      <c r="BH524" t="s">
        <v>16</v>
      </c>
    </row>
    <row r="525" spans="1:60">
      <c r="A525" t="s">
        <v>122</v>
      </c>
      <c r="B525" t="s">
        <v>190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1</v>
      </c>
      <c r="AK525">
        <v>1.8</v>
      </c>
      <c r="AL525">
        <v>1.9</v>
      </c>
      <c r="AM525">
        <v>1.8</v>
      </c>
      <c r="AN525">
        <v>1.4000000000000001</v>
      </c>
      <c r="AO525">
        <v>1.5</v>
      </c>
      <c r="AP525">
        <v>1.3</v>
      </c>
      <c r="AQ525">
        <v>1.2000000000000002</v>
      </c>
      <c r="AR525">
        <v>1.2000000000000002</v>
      </c>
      <c r="AS525">
        <v>1.4000000000000001</v>
      </c>
      <c r="AT525">
        <v>1.7</v>
      </c>
      <c r="AU525">
        <v>1.9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</row>
    <row r="526" spans="1:60">
      <c r="A526" t="s">
        <v>122</v>
      </c>
      <c r="B526" t="s">
        <v>192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72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</row>
    <row r="527" spans="1:60">
      <c r="A527" t="s">
        <v>123</v>
      </c>
      <c r="B527" t="s">
        <v>194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0.2</v>
      </c>
      <c r="AG527">
        <v>0</v>
      </c>
      <c r="AH527">
        <v>0</v>
      </c>
      <c r="AI527">
        <v>1.2</v>
      </c>
      <c r="AJ527">
        <v>1.1000000000000001</v>
      </c>
      <c r="AK527">
        <v>1.7000000000000002</v>
      </c>
      <c r="AL527">
        <v>1.9</v>
      </c>
      <c r="AM527">
        <v>0.2</v>
      </c>
      <c r="AN527">
        <v>0.2</v>
      </c>
      <c r="AO527">
        <v>0.9</v>
      </c>
      <c r="AP527">
        <v>0.7</v>
      </c>
      <c r="AQ527">
        <v>1.5999999999999999</v>
      </c>
      <c r="AR527">
        <v>1.9</v>
      </c>
      <c r="AS527">
        <v>2</v>
      </c>
      <c r="AT527">
        <v>2.9</v>
      </c>
      <c r="AU527">
        <v>5.0999999999999996</v>
      </c>
      <c r="AV527">
        <v>4.7</v>
      </c>
      <c r="AW527">
        <v>5.5</v>
      </c>
      <c r="AX527">
        <v>2.7</v>
      </c>
      <c r="AY527">
        <v>11.1</v>
      </c>
      <c r="AZ527">
        <v>12.1</v>
      </c>
      <c r="BA527">
        <v>3.5</v>
      </c>
      <c r="BB527">
        <v>753</v>
      </c>
      <c r="BC527">
        <v>758</v>
      </c>
      <c r="BD527">
        <v>7.49</v>
      </c>
      <c r="BE527">
        <v>0</v>
      </c>
      <c r="BF527">
        <v>0</v>
      </c>
      <c r="BG527">
        <v>0</v>
      </c>
      <c r="BH527">
        <v>0</v>
      </c>
    </row>
    <row r="528" spans="1:60">
      <c r="A528" t="s">
        <v>123</v>
      </c>
      <c r="B528" t="s">
        <v>188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 t="s">
        <v>16</v>
      </c>
      <c r="BC528">
        <v>5</v>
      </c>
      <c r="BD528">
        <v>0</v>
      </c>
      <c r="BE528">
        <v>0</v>
      </c>
      <c r="BF528">
        <v>0</v>
      </c>
      <c r="BG528">
        <v>0</v>
      </c>
      <c r="BH528">
        <v>0</v>
      </c>
    </row>
    <row r="529" spans="1:60">
      <c r="A529" t="s">
        <v>123</v>
      </c>
      <c r="B529" t="s">
        <v>189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0.2</v>
      </c>
      <c r="AG529">
        <v>0</v>
      </c>
      <c r="AH529">
        <v>0</v>
      </c>
      <c r="AI529">
        <v>1.2</v>
      </c>
      <c r="AJ529">
        <v>1.1000000000000001</v>
      </c>
      <c r="AK529">
        <v>1.6</v>
      </c>
      <c r="AL529">
        <v>1.5</v>
      </c>
      <c r="AM529">
        <v>0.2</v>
      </c>
      <c r="AN529">
        <v>0.1</v>
      </c>
      <c r="AO529">
        <v>0.4</v>
      </c>
      <c r="AP529">
        <v>0.2</v>
      </c>
      <c r="AQ529">
        <v>0.2</v>
      </c>
      <c r="AR529">
        <v>0.4</v>
      </c>
      <c r="AS529">
        <v>0.5</v>
      </c>
      <c r="AT529">
        <v>0</v>
      </c>
      <c r="AU529">
        <v>1.2</v>
      </c>
      <c r="AV529">
        <v>0.8</v>
      </c>
      <c r="AW529">
        <v>0.30000000000000004</v>
      </c>
      <c r="AX529">
        <v>0.1</v>
      </c>
      <c r="AY529">
        <v>0.1</v>
      </c>
      <c r="AZ529">
        <v>1.5</v>
      </c>
      <c r="BA529">
        <v>3.3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</row>
    <row r="530" spans="1:60">
      <c r="A530" t="s">
        <v>123</v>
      </c>
      <c r="B530" t="s">
        <v>190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0.1</v>
      </c>
      <c r="AL530">
        <v>0.4</v>
      </c>
      <c r="AM530">
        <v>0</v>
      </c>
      <c r="AN530">
        <v>0.1</v>
      </c>
      <c r="AO530">
        <v>0.5</v>
      </c>
      <c r="AP530">
        <v>0.5</v>
      </c>
      <c r="AQ530">
        <v>1.4</v>
      </c>
      <c r="AR530">
        <v>1.5</v>
      </c>
      <c r="AS530">
        <v>1.5</v>
      </c>
      <c r="AT530">
        <v>2.9</v>
      </c>
      <c r="AU530">
        <v>3.9</v>
      </c>
      <c r="AV530">
        <v>3.9</v>
      </c>
      <c r="AW530">
        <v>5.2</v>
      </c>
      <c r="AX530">
        <v>2.6</v>
      </c>
      <c r="AY530">
        <v>11</v>
      </c>
      <c r="AZ530">
        <v>10.6</v>
      </c>
      <c r="BA530">
        <v>0.2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</row>
    <row r="531" spans="1:60">
      <c r="A531" t="s">
        <v>123</v>
      </c>
      <c r="B531" t="s">
        <v>191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603</v>
      </c>
      <c r="BC531">
        <v>603</v>
      </c>
      <c r="BD531">
        <v>0</v>
      </c>
      <c r="BE531">
        <v>0</v>
      </c>
      <c r="BF531">
        <v>0</v>
      </c>
      <c r="BG531">
        <v>0</v>
      </c>
      <c r="BH531">
        <v>0</v>
      </c>
    </row>
    <row r="532" spans="1:60">
      <c r="A532" t="s">
        <v>123</v>
      </c>
      <c r="B532" t="s">
        <v>193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150</v>
      </c>
      <c r="BC532">
        <v>150</v>
      </c>
      <c r="BD532">
        <v>7.49</v>
      </c>
      <c r="BE532">
        <v>0</v>
      </c>
      <c r="BF532">
        <v>0</v>
      </c>
      <c r="BG532">
        <v>0</v>
      </c>
      <c r="BH532">
        <v>0</v>
      </c>
    </row>
    <row r="533" spans="1:60">
      <c r="A533" t="s">
        <v>124</v>
      </c>
      <c r="B533" t="s">
        <v>194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1.2999999999999999E-2</v>
      </c>
      <c r="AE533">
        <v>9.1999999999999998E-2</v>
      </c>
      <c r="AF533">
        <v>0.11199999999999999</v>
      </c>
      <c r="AG533">
        <v>1.367</v>
      </c>
      <c r="AH533">
        <v>0.17</v>
      </c>
      <c r="AI533">
        <v>0.35499999999999998</v>
      </c>
      <c r="AJ533">
        <v>1.1579999999999999</v>
      </c>
      <c r="AK533">
        <v>0.42399999999999999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8.7999999999999995E-2</v>
      </c>
      <c r="AU533">
        <v>2E-3</v>
      </c>
      <c r="AV533">
        <v>0</v>
      </c>
      <c r="AW533">
        <v>0</v>
      </c>
      <c r="AX533">
        <v>0.73399999999999999</v>
      </c>
      <c r="AY533">
        <v>56.555999999999997</v>
      </c>
      <c r="AZ533">
        <v>4.6470000000000002</v>
      </c>
      <c r="BA533">
        <v>8.7859999999999996</v>
      </c>
      <c r="BB533">
        <v>5.5170000000000003</v>
      </c>
      <c r="BC533">
        <v>2.3289999999999997</v>
      </c>
      <c r="BD533">
        <v>2.9860000000000002</v>
      </c>
      <c r="BE533">
        <v>2.9860000000000002</v>
      </c>
      <c r="BF533">
        <v>2.99</v>
      </c>
      <c r="BG533">
        <v>3.2160000000000002</v>
      </c>
      <c r="BH533" t="s">
        <v>16</v>
      </c>
    </row>
    <row r="534" spans="1:60">
      <c r="A534" t="s">
        <v>124</v>
      </c>
      <c r="B534" t="s">
        <v>186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0.2</v>
      </c>
      <c r="AB534">
        <v>0.3</v>
      </c>
      <c r="AC534">
        <v>0.2</v>
      </c>
    </row>
    <row r="535" spans="1:60">
      <c r="A535" t="s">
        <v>124</v>
      </c>
      <c r="B535" t="s">
        <v>189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8.9999999999999993E-3</v>
      </c>
      <c r="AE535">
        <v>8.3000000000000004E-2</v>
      </c>
      <c r="AF535">
        <v>0.11199999999999999</v>
      </c>
      <c r="AG535">
        <v>1.365</v>
      </c>
      <c r="AH535">
        <v>0.17</v>
      </c>
      <c r="AI535">
        <v>0.35499999999999998</v>
      </c>
      <c r="AJ535">
        <v>1.1579999999999999</v>
      </c>
      <c r="AK535">
        <v>0.42399999999999999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2E-3</v>
      </c>
      <c r="AV535">
        <v>0</v>
      </c>
      <c r="AW535">
        <v>0</v>
      </c>
      <c r="AX535">
        <v>0.73</v>
      </c>
      <c r="AY535">
        <v>55.794999999999995</v>
      </c>
      <c r="AZ535">
        <v>3.16</v>
      </c>
      <c r="BA535">
        <v>4.8090000000000002</v>
      </c>
      <c r="BB535">
        <v>3.8250000000000002</v>
      </c>
      <c r="BC535">
        <v>2.3289999999999997</v>
      </c>
      <c r="BD535">
        <v>2.9860000000000002</v>
      </c>
      <c r="BE535">
        <v>2.9860000000000002</v>
      </c>
      <c r="BF535">
        <v>2.99</v>
      </c>
      <c r="BG535">
        <v>3.2160000000000002</v>
      </c>
      <c r="BH535" t="s">
        <v>16</v>
      </c>
    </row>
    <row r="536" spans="1:60">
      <c r="A536" t="s">
        <v>124</v>
      </c>
      <c r="B536" t="s">
        <v>190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4.0000000000000001E-3</v>
      </c>
      <c r="AE536">
        <v>8.9999999999999993E-3</v>
      </c>
      <c r="AF536">
        <v>0</v>
      </c>
      <c r="AG536">
        <v>2E-3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8.7999999999999995E-2</v>
      </c>
      <c r="AU536">
        <v>0</v>
      </c>
      <c r="AV536">
        <v>0</v>
      </c>
      <c r="AW536">
        <v>0</v>
      </c>
      <c r="AX536">
        <v>4.0000000000000001E-3</v>
      </c>
      <c r="AY536">
        <v>0.76100000000000001</v>
      </c>
      <c r="AZ536">
        <v>1.4870000000000001</v>
      </c>
      <c r="BA536">
        <v>3.9769999999999999</v>
      </c>
      <c r="BB536">
        <v>1.6919999999999999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</row>
    <row r="537" spans="1:60">
      <c r="A537" t="s">
        <v>125</v>
      </c>
      <c r="B537" t="s">
        <v>194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0.51</v>
      </c>
      <c r="AA537">
        <v>0.35</v>
      </c>
      <c r="AB537">
        <v>0.16999999999999998</v>
      </c>
      <c r="AC537">
        <v>0.13</v>
      </c>
      <c r="AD537">
        <v>0.21000000000000002</v>
      </c>
      <c r="AE537">
        <v>0.1</v>
      </c>
      <c r="AF537">
        <v>0.18</v>
      </c>
      <c r="AG537">
        <v>1.04</v>
      </c>
      <c r="AH537">
        <v>0.24000000000000002</v>
      </c>
      <c r="AI537">
        <v>0.08</v>
      </c>
      <c r="AJ537">
        <v>0.06</v>
      </c>
      <c r="AK537">
        <v>0.1</v>
      </c>
      <c r="AL537">
        <v>0.58000000000000007</v>
      </c>
      <c r="AM537">
        <v>1.75</v>
      </c>
      <c r="AN537">
        <v>1.79</v>
      </c>
      <c r="AO537">
        <v>0.2</v>
      </c>
      <c r="AP537">
        <v>0.45</v>
      </c>
      <c r="AQ537">
        <v>1.32</v>
      </c>
      <c r="AR537">
        <v>2.13</v>
      </c>
      <c r="AS537">
        <v>6.48</v>
      </c>
      <c r="AT537">
        <v>5.71</v>
      </c>
      <c r="AU537">
        <v>6.55</v>
      </c>
      <c r="AV537">
        <v>7.3099999999999987</v>
      </c>
      <c r="AW537">
        <v>0.79</v>
      </c>
      <c r="AX537">
        <v>44.74</v>
      </c>
      <c r="AY537">
        <v>0.45000000000000007</v>
      </c>
      <c r="AZ537">
        <v>1.3599999999999999</v>
      </c>
      <c r="BA537">
        <v>0.18000000000000002</v>
      </c>
      <c r="BB537">
        <v>0.18</v>
      </c>
      <c r="BC537">
        <v>0.18</v>
      </c>
      <c r="BD537">
        <v>0.03</v>
      </c>
      <c r="BE537">
        <v>0.03</v>
      </c>
      <c r="BF537">
        <v>0.13999999999999999</v>
      </c>
      <c r="BG537">
        <v>4.6080000000000005</v>
      </c>
      <c r="BH537">
        <v>0</v>
      </c>
    </row>
    <row r="538" spans="1:60">
      <c r="A538" t="s">
        <v>125</v>
      </c>
      <c r="B538" t="s">
        <v>189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0.51</v>
      </c>
      <c r="AA538">
        <v>0.35</v>
      </c>
      <c r="AB538">
        <v>0.16999999999999998</v>
      </c>
      <c r="AC538">
        <v>0.13</v>
      </c>
      <c r="AD538">
        <v>0.21000000000000002</v>
      </c>
      <c r="AE538">
        <v>0.1</v>
      </c>
      <c r="AF538">
        <v>0.18</v>
      </c>
      <c r="AG538">
        <v>1.04</v>
      </c>
      <c r="AH538">
        <v>0.24000000000000002</v>
      </c>
      <c r="AI538">
        <v>0.08</v>
      </c>
      <c r="AJ538">
        <v>0.06</v>
      </c>
      <c r="AK538">
        <v>0.1</v>
      </c>
      <c r="AL538">
        <v>0.38</v>
      </c>
      <c r="AM538">
        <v>0.35</v>
      </c>
      <c r="AN538">
        <v>1.69</v>
      </c>
      <c r="AO538">
        <v>0.2</v>
      </c>
      <c r="AP538">
        <v>0.45</v>
      </c>
      <c r="AQ538">
        <v>1.32</v>
      </c>
      <c r="AR538">
        <v>1.23</v>
      </c>
      <c r="AS538">
        <v>4.4800000000000004</v>
      </c>
      <c r="AT538">
        <v>1.5099999999999998</v>
      </c>
      <c r="AU538">
        <v>1.4500000000000002</v>
      </c>
      <c r="AV538">
        <v>1.1099999999999999</v>
      </c>
      <c r="AW538">
        <v>0.79</v>
      </c>
      <c r="AX538">
        <v>44.74</v>
      </c>
      <c r="AY538">
        <v>0.35000000000000003</v>
      </c>
      <c r="AZ538">
        <v>0.76</v>
      </c>
      <c r="BA538">
        <v>0.18000000000000002</v>
      </c>
      <c r="BB538">
        <v>0.18</v>
      </c>
      <c r="BC538">
        <v>0.18</v>
      </c>
      <c r="BD538">
        <v>0.03</v>
      </c>
      <c r="BE538">
        <v>0.03</v>
      </c>
      <c r="BF538">
        <v>0.13999999999999999</v>
      </c>
      <c r="BG538">
        <v>4.6080000000000005</v>
      </c>
      <c r="BH538">
        <v>0</v>
      </c>
    </row>
    <row r="539" spans="1:60">
      <c r="A539" t="s">
        <v>125</v>
      </c>
      <c r="B539" t="s">
        <v>190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0.2</v>
      </c>
      <c r="AM539">
        <v>1.4</v>
      </c>
      <c r="AN539">
        <v>0.1</v>
      </c>
      <c r="AO539">
        <v>0</v>
      </c>
      <c r="AP539">
        <v>0</v>
      </c>
      <c r="AQ539">
        <v>0</v>
      </c>
      <c r="AR539">
        <v>0.9</v>
      </c>
      <c r="AS539">
        <v>2</v>
      </c>
      <c r="AT539">
        <v>4.2</v>
      </c>
      <c r="AU539">
        <v>5.0999999999999996</v>
      </c>
      <c r="AV539">
        <v>6.1999999999999993</v>
      </c>
      <c r="AW539">
        <v>0</v>
      </c>
      <c r="AX539">
        <v>0</v>
      </c>
      <c r="AY539">
        <v>0.1</v>
      </c>
      <c r="AZ539">
        <v>0.6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</row>
    <row r="540" spans="1:60">
      <c r="A540" t="s">
        <v>126</v>
      </c>
      <c r="B540" t="s">
        <v>194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0.35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0.65900000000000003</v>
      </c>
      <c r="Y540">
        <v>2.1709999999999998</v>
      </c>
      <c r="Z540">
        <v>2.7569999999999997</v>
      </c>
      <c r="AA540">
        <v>1.5609999999999999</v>
      </c>
      <c r="AB540">
        <v>1.69</v>
      </c>
      <c r="AC540">
        <v>0</v>
      </c>
      <c r="AD540">
        <v>0</v>
      </c>
      <c r="AE540">
        <v>4.8000000000000001E-2</v>
      </c>
      <c r="AF540">
        <v>0.14799999999999999</v>
      </c>
      <c r="AG540">
        <v>0</v>
      </c>
      <c r="AH540">
        <v>7.0000000000000001E-3</v>
      </c>
      <c r="AI540">
        <v>0</v>
      </c>
      <c r="AJ540">
        <v>0.30200000000000005</v>
      </c>
      <c r="AK540">
        <v>0</v>
      </c>
      <c r="AL540">
        <v>0</v>
      </c>
      <c r="AM540">
        <v>3.0000000000000001E-3</v>
      </c>
      <c r="AN540">
        <v>1.7000000000000001E-2</v>
      </c>
      <c r="AO540">
        <v>0</v>
      </c>
      <c r="AP540">
        <v>0</v>
      </c>
      <c r="AQ540">
        <v>0</v>
      </c>
      <c r="AR540">
        <v>2.3E-2</v>
      </c>
      <c r="AS540">
        <v>5.6000000000000001E-2</v>
      </c>
      <c r="AT540">
        <v>0</v>
      </c>
      <c r="AU540">
        <v>0</v>
      </c>
      <c r="AV540">
        <v>0</v>
      </c>
      <c r="AW540">
        <v>12.15</v>
      </c>
      <c r="AX540">
        <v>19</v>
      </c>
      <c r="AY540">
        <v>0</v>
      </c>
      <c r="AZ540">
        <v>8.9999999999999993E-3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</row>
    <row r="541" spans="1:60">
      <c r="A541" t="s">
        <v>126</v>
      </c>
      <c r="B541" t="s">
        <v>187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19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</row>
    <row r="542" spans="1:60">
      <c r="A542" t="s">
        <v>126</v>
      </c>
      <c r="B542" t="s">
        <v>189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0.65900000000000003</v>
      </c>
      <c r="Y542">
        <v>2.1709999999999998</v>
      </c>
      <c r="Z542">
        <v>2.7569999999999997</v>
      </c>
      <c r="AA542">
        <v>1.5609999999999999</v>
      </c>
      <c r="AB542">
        <v>1.69</v>
      </c>
      <c r="AC542">
        <v>0</v>
      </c>
      <c r="AD542">
        <v>0</v>
      </c>
      <c r="AE542">
        <v>4.8000000000000001E-2</v>
      </c>
      <c r="AF542">
        <v>0.14799999999999999</v>
      </c>
      <c r="AG542">
        <v>0</v>
      </c>
      <c r="AH542">
        <v>7.0000000000000001E-3</v>
      </c>
      <c r="AI542">
        <v>0</v>
      </c>
      <c r="AJ542">
        <v>0.28500000000000003</v>
      </c>
      <c r="AK542">
        <v>0</v>
      </c>
      <c r="AL542">
        <v>0</v>
      </c>
      <c r="AM542">
        <v>3.0000000000000001E-3</v>
      </c>
      <c r="AN542">
        <v>1.7000000000000001E-2</v>
      </c>
      <c r="AO542">
        <v>0</v>
      </c>
      <c r="AP542">
        <v>0</v>
      </c>
      <c r="AQ542">
        <v>0</v>
      </c>
      <c r="AR542">
        <v>2.3E-2</v>
      </c>
      <c r="AS542">
        <v>5.6000000000000001E-2</v>
      </c>
      <c r="AT542">
        <v>0</v>
      </c>
      <c r="AU542">
        <v>0</v>
      </c>
      <c r="AV542">
        <v>0</v>
      </c>
      <c r="AW542">
        <v>12.15</v>
      </c>
      <c r="AX542">
        <v>0</v>
      </c>
      <c r="AY542">
        <v>0</v>
      </c>
      <c r="AZ542">
        <v>8.9999999999999993E-3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</row>
    <row r="543" spans="1:60">
      <c r="A543" t="s">
        <v>126</v>
      </c>
      <c r="B543" t="s">
        <v>190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0.35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1.7000000000000001E-2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</row>
    <row r="544" spans="1:60">
      <c r="A544" t="s">
        <v>127</v>
      </c>
      <c r="B544" t="s">
        <v>194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1.9E-2</v>
      </c>
      <c r="AA544">
        <v>0.45499999999999996</v>
      </c>
      <c r="AB544">
        <v>2.968</v>
      </c>
      <c r="AC544">
        <v>6.2229999999999999</v>
      </c>
      <c r="AD544">
        <v>15.93</v>
      </c>
      <c r="AE544">
        <v>21.712</v>
      </c>
      <c r="AF544">
        <v>28.325000000000003</v>
      </c>
      <c r="AG544">
        <v>37.010000000000005</v>
      </c>
      <c r="AH544">
        <v>44.541999999999994</v>
      </c>
      <c r="AI544">
        <v>50.162999999999997</v>
      </c>
      <c r="AJ544">
        <v>59.638999999999996</v>
      </c>
      <c r="AK544">
        <v>65.24799999999999</v>
      </c>
      <c r="AL544">
        <v>56.024000000000001</v>
      </c>
      <c r="AM544">
        <v>28.789000000000001</v>
      </c>
      <c r="AN544">
        <v>32.186999999999998</v>
      </c>
      <c r="AO544">
        <v>38.68</v>
      </c>
      <c r="AP544">
        <v>99.625</v>
      </c>
      <c r="AQ544">
        <v>93</v>
      </c>
      <c r="AR544">
        <v>62.655000000000001</v>
      </c>
      <c r="AS544">
        <v>62.806000000000004</v>
      </c>
      <c r="AT544">
        <v>67.272000000000006</v>
      </c>
      <c r="AU544">
        <v>72.769000000000005</v>
      </c>
      <c r="AV544">
        <v>74</v>
      </c>
      <c r="AW544">
        <v>89.064000000000007</v>
      </c>
      <c r="AX544">
        <v>276</v>
      </c>
      <c r="AY544">
        <v>116.36699999999999</v>
      </c>
      <c r="AZ544">
        <v>71.295000000000002</v>
      </c>
      <c r="BA544">
        <v>73.680999999999997</v>
      </c>
      <c r="BB544">
        <v>75.738</v>
      </c>
      <c r="BC544">
        <v>74.281999999999996</v>
      </c>
      <c r="BD544">
        <v>75.301999999999992</v>
      </c>
      <c r="BE544">
        <v>76.317999999999998</v>
      </c>
      <c r="BF544">
        <v>76.025999999999996</v>
      </c>
      <c r="BG544">
        <v>78.971999999999994</v>
      </c>
      <c r="BH544" t="s">
        <v>16</v>
      </c>
    </row>
    <row r="545" spans="1:60">
      <c r="A545" t="s">
        <v>127</v>
      </c>
      <c r="B545" t="s">
        <v>188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Q545">
        <v>27</v>
      </c>
      <c r="AV545">
        <v>27</v>
      </c>
      <c r="AX545">
        <v>24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</row>
    <row r="546" spans="1:60">
      <c r="A546" t="s">
        <v>127</v>
      </c>
      <c r="B546" t="s">
        <v>189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1.9E-2</v>
      </c>
      <c r="AA546">
        <v>0.45499999999999996</v>
      </c>
      <c r="AB546">
        <v>2.8679999999999999</v>
      </c>
      <c r="AC546">
        <v>6.0229999999999997</v>
      </c>
      <c r="AD546">
        <v>9.23</v>
      </c>
      <c r="AE546">
        <v>13.612</v>
      </c>
      <c r="AF546">
        <v>20.225000000000001</v>
      </c>
      <c r="AG546">
        <v>27.810000000000002</v>
      </c>
      <c r="AH546">
        <v>34.241999999999997</v>
      </c>
      <c r="AI546">
        <v>39.762999999999998</v>
      </c>
      <c r="AJ546">
        <v>48.238999999999997</v>
      </c>
      <c r="AK546">
        <v>52.847999999999999</v>
      </c>
      <c r="AL546">
        <v>55.673999999999999</v>
      </c>
      <c r="AM546">
        <v>28.789000000000001</v>
      </c>
      <c r="AN546">
        <v>32.186999999999998</v>
      </c>
      <c r="AO546">
        <v>38.68</v>
      </c>
      <c r="AP546">
        <v>99.625</v>
      </c>
      <c r="AQ546">
        <v>66</v>
      </c>
      <c r="AR546">
        <v>62.655000000000001</v>
      </c>
      <c r="AS546">
        <v>62.806000000000004</v>
      </c>
      <c r="AT546">
        <v>67.272000000000006</v>
      </c>
      <c r="AU546">
        <v>72.769000000000005</v>
      </c>
      <c r="AV546">
        <v>47</v>
      </c>
      <c r="AW546">
        <v>89.064000000000007</v>
      </c>
      <c r="AX546">
        <v>252</v>
      </c>
      <c r="AY546">
        <v>116.36699999999999</v>
      </c>
      <c r="AZ546">
        <v>71.295000000000002</v>
      </c>
      <c r="BA546">
        <v>73.680999999999997</v>
      </c>
      <c r="BB546">
        <v>75.738</v>
      </c>
      <c r="BC546">
        <v>74.281999999999996</v>
      </c>
      <c r="BD546">
        <v>75.301999999999992</v>
      </c>
      <c r="BE546">
        <v>76.317999999999998</v>
      </c>
      <c r="BF546">
        <v>76.025999999999996</v>
      </c>
      <c r="BG546">
        <v>78.971999999999994</v>
      </c>
      <c r="BH546" t="s">
        <v>16</v>
      </c>
    </row>
    <row r="547" spans="1:60">
      <c r="A547" t="s">
        <v>127</v>
      </c>
      <c r="B547" t="s">
        <v>190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0.1</v>
      </c>
      <c r="AC547">
        <v>0.2</v>
      </c>
      <c r="AD547">
        <v>0.7</v>
      </c>
      <c r="AE547">
        <v>1.1000000000000001</v>
      </c>
      <c r="AF547">
        <v>1.1000000000000001</v>
      </c>
      <c r="AG547">
        <v>1.2</v>
      </c>
      <c r="AH547">
        <v>1.3</v>
      </c>
      <c r="AI547">
        <v>1.4000000000000001</v>
      </c>
      <c r="AJ547">
        <v>1.4000000000000001</v>
      </c>
      <c r="AK547">
        <v>1.4000000000000001</v>
      </c>
      <c r="AL547">
        <v>0.35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</row>
    <row r="548" spans="1:60">
      <c r="A548" t="s">
        <v>127</v>
      </c>
      <c r="B548" t="s">
        <v>191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6</v>
      </c>
      <c r="AE548">
        <v>7</v>
      </c>
      <c r="AF548">
        <v>7</v>
      </c>
      <c r="AG548">
        <v>8</v>
      </c>
      <c r="AH548">
        <v>9</v>
      </c>
      <c r="AI548">
        <v>9</v>
      </c>
      <c r="AJ548">
        <v>10</v>
      </c>
      <c r="AK548">
        <v>11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</row>
    <row r="549" spans="1:60">
      <c r="A549" t="s">
        <v>128</v>
      </c>
      <c r="B549" t="s">
        <v>194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0.23600000000000002</v>
      </c>
      <c r="O549">
        <v>5.0000000000000001E-3</v>
      </c>
      <c r="P549">
        <v>0.20800000000000002</v>
      </c>
      <c r="Q549">
        <v>0.12400000000000001</v>
      </c>
      <c r="R549">
        <v>0.05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102.152</v>
      </c>
      <c r="Y549">
        <v>152.16300000000001</v>
      </c>
      <c r="Z549">
        <v>148.393</v>
      </c>
      <c r="AA549">
        <v>106.369</v>
      </c>
      <c r="AB549">
        <v>145.32799999999997</v>
      </c>
      <c r="AC549">
        <v>94.03</v>
      </c>
      <c r="AD549">
        <v>80.033999999999992</v>
      </c>
      <c r="AE549">
        <v>5.032</v>
      </c>
      <c r="AF549">
        <v>1060.0630000000001</v>
      </c>
      <c r="AG549">
        <v>161.797</v>
      </c>
      <c r="AH549">
        <v>263.423</v>
      </c>
      <c r="AI549">
        <v>207.953</v>
      </c>
      <c r="AJ549">
        <v>363.66399999999999</v>
      </c>
      <c r="AK549">
        <v>677</v>
      </c>
      <c r="AL549">
        <v>331</v>
      </c>
      <c r="AM549">
        <v>240.988</v>
      </c>
      <c r="AN549">
        <v>11.088000000000001</v>
      </c>
      <c r="AO549">
        <v>427</v>
      </c>
      <c r="AP549">
        <v>9.0489999999999995</v>
      </c>
      <c r="AQ549">
        <v>64.489000000000004</v>
      </c>
      <c r="AR549">
        <v>47.516999999999996</v>
      </c>
      <c r="AS549">
        <v>57.394999999999996</v>
      </c>
      <c r="AT549">
        <v>51.325000000000003</v>
      </c>
      <c r="AU549">
        <v>463</v>
      </c>
      <c r="AV549">
        <v>79.984999999999999</v>
      </c>
      <c r="AW549">
        <v>2507.0809999999997</v>
      </c>
      <c r="AX549">
        <v>161.601</v>
      </c>
      <c r="AY549">
        <v>7.5309999999999997</v>
      </c>
      <c r="AZ549">
        <v>4.5680000000000005</v>
      </c>
      <c r="BA549">
        <v>26.834</v>
      </c>
      <c r="BB549">
        <v>214.76300000000001</v>
      </c>
      <c r="BC549">
        <v>0</v>
      </c>
      <c r="BD549">
        <v>0.309</v>
      </c>
      <c r="BE549">
        <v>0</v>
      </c>
      <c r="BF549">
        <v>1.208</v>
      </c>
      <c r="BG549">
        <v>8.900000000000001E-2</v>
      </c>
      <c r="BH549">
        <v>0</v>
      </c>
    </row>
    <row r="550" spans="1:60">
      <c r="A550" t="s">
        <v>128</v>
      </c>
      <c r="B550" t="s">
        <v>188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78</v>
      </c>
      <c r="Y550">
        <v>74</v>
      </c>
      <c r="Z550">
        <v>70</v>
      </c>
      <c r="AB550">
        <v>106</v>
      </c>
      <c r="AC550">
        <v>88</v>
      </c>
      <c r="AD550">
        <v>74</v>
      </c>
      <c r="AF550">
        <v>136</v>
      </c>
      <c r="AG550">
        <v>107</v>
      </c>
      <c r="AH550">
        <v>233</v>
      </c>
      <c r="AK550">
        <v>233</v>
      </c>
      <c r="AL550">
        <v>168</v>
      </c>
      <c r="AM550" t="s">
        <v>16</v>
      </c>
      <c r="AN550" t="s">
        <v>16</v>
      </c>
      <c r="AO550">
        <v>427</v>
      </c>
      <c r="AP550" t="s">
        <v>16</v>
      </c>
      <c r="AQ550">
        <v>22</v>
      </c>
      <c r="AS550">
        <v>11</v>
      </c>
      <c r="AT550" t="s">
        <v>16</v>
      </c>
      <c r="AU550">
        <v>463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</row>
    <row r="551" spans="1:60">
      <c r="A551" t="s">
        <v>128</v>
      </c>
      <c r="B551" t="s">
        <v>189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0.22800000000000001</v>
      </c>
      <c r="O551">
        <v>5.0000000000000001E-3</v>
      </c>
      <c r="P551">
        <v>1.7000000000000001E-2</v>
      </c>
      <c r="Q551">
        <v>1.7000000000000001E-2</v>
      </c>
      <c r="R551">
        <v>2.7000000000000003E-2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0.307</v>
      </c>
      <c r="AA551">
        <v>18.544</v>
      </c>
      <c r="AB551">
        <v>18.058</v>
      </c>
      <c r="AC551">
        <v>6.0299999999999994</v>
      </c>
      <c r="AD551">
        <v>3.7789999999999999</v>
      </c>
      <c r="AE551">
        <v>5.032</v>
      </c>
      <c r="AF551">
        <v>907</v>
      </c>
      <c r="AG551" t="s">
        <v>16</v>
      </c>
      <c r="AH551" t="s">
        <v>16</v>
      </c>
      <c r="AI551">
        <v>149.953</v>
      </c>
      <c r="AJ551">
        <v>271.66399999999999</v>
      </c>
      <c r="AK551">
        <v>372</v>
      </c>
      <c r="AL551">
        <v>81</v>
      </c>
      <c r="AM551">
        <v>127.762</v>
      </c>
      <c r="AN551">
        <v>11.088000000000001</v>
      </c>
      <c r="AO551" t="s">
        <v>16</v>
      </c>
      <c r="AP551">
        <v>9.0489999999999995</v>
      </c>
      <c r="AQ551">
        <v>42.489000000000004</v>
      </c>
      <c r="AR551">
        <v>47.516999999999996</v>
      </c>
      <c r="AS551">
        <v>46.394999999999996</v>
      </c>
      <c r="AT551">
        <v>51.325000000000003</v>
      </c>
      <c r="AU551" t="s">
        <v>16</v>
      </c>
      <c r="AV551">
        <v>79.984999999999999</v>
      </c>
      <c r="AW551">
        <v>2507.0809999999997</v>
      </c>
      <c r="AX551">
        <v>161.601</v>
      </c>
      <c r="AY551">
        <v>7.5309999999999997</v>
      </c>
      <c r="AZ551">
        <v>4.5680000000000005</v>
      </c>
      <c r="BA551">
        <v>26.834</v>
      </c>
      <c r="BB551">
        <v>214.76300000000001</v>
      </c>
      <c r="BC551">
        <v>0</v>
      </c>
      <c r="BD551">
        <v>0.309</v>
      </c>
      <c r="BE551">
        <v>0</v>
      </c>
      <c r="BF551">
        <v>1.208</v>
      </c>
      <c r="BG551">
        <v>8.900000000000001E-2</v>
      </c>
      <c r="BH551">
        <v>0</v>
      </c>
    </row>
    <row r="552" spans="1:60">
      <c r="A552" t="s">
        <v>128</v>
      </c>
      <c r="B552" t="s">
        <v>190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8.0000000000000002E-3</v>
      </c>
      <c r="O552">
        <v>0</v>
      </c>
      <c r="P552">
        <v>0.191</v>
      </c>
      <c r="Q552">
        <v>0.10700000000000001</v>
      </c>
      <c r="R552">
        <v>2.3E-2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0.152</v>
      </c>
      <c r="Y552">
        <v>0.16300000000000001</v>
      </c>
      <c r="Z552">
        <v>8.5999999999999993E-2</v>
      </c>
      <c r="AA552">
        <v>9.8249999999999993</v>
      </c>
      <c r="AB552">
        <v>1.27</v>
      </c>
      <c r="AC552">
        <v>0</v>
      </c>
      <c r="AD552">
        <v>2.2549999999999999</v>
      </c>
      <c r="AE552">
        <v>0</v>
      </c>
      <c r="AF552">
        <v>17.063000000000002</v>
      </c>
      <c r="AG552">
        <v>17.797000000000001</v>
      </c>
      <c r="AH552">
        <v>30.423000000000002</v>
      </c>
      <c r="AI552" t="s">
        <v>16</v>
      </c>
      <c r="AJ552">
        <v>31</v>
      </c>
      <c r="AK552">
        <v>4</v>
      </c>
      <c r="AL552" t="s">
        <v>16</v>
      </c>
      <c r="AM552">
        <v>1.226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</row>
    <row r="553" spans="1:60">
      <c r="A553" t="s">
        <v>128</v>
      </c>
      <c r="B553" t="s">
        <v>191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24</v>
      </c>
      <c r="Y553">
        <v>78</v>
      </c>
      <c r="Z553">
        <v>78</v>
      </c>
      <c r="AA553">
        <v>78</v>
      </c>
      <c r="AB553">
        <v>20</v>
      </c>
      <c r="AC553">
        <v>0</v>
      </c>
      <c r="AD553">
        <v>0</v>
      </c>
      <c r="AE553">
        <v>0</v>
      </c>
      <c r="AF553">
        <v>0</v>
      </c>
      <c r="AG553">
        <v>37</v>
      </c>
      <c r="AH553">
        <v>0</v>
      </c>
      <c r="AI553">
        <v>58</v>
      </c>
      <c r="AJ553">
        <v>61</v>
      </c>
      <c r="AK553">
        <v>68</v>
      </c>
      <c r="AL553">
        <v>82</v>
      </c>
      <c r="AM553">
        <v>112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</row>
    <row r="554" spans="1:60">
      <c r="A554" t="s">
        <v>129</v>
      </c>
      <c r="B554" t="s">
        <v>194</v>
      </c>
      <c r="AI554">
        <v>2613.7149067960017</v>
      </c>
      <c r="AJ554">
        <v>4439.6838755286881</v>
      </c>
      <c r="AK554">
        <v>7074.9213409669937</v>
      </c>
      <c r="AL554">
        <v>7707.0714793885545</v>
      </c>
      <c r="AM554">
        <v>7589.522433940896</v>
      </c>
      <c r="AN554">
        <v>7755.2323362089646</v>
      </c>
      <c r="AO554">
        <v>9758.1954150707061</v>
      </c>
      <c r="AP554">
        <v>10388.118582141902</v>
      </c>
      <c r="AQ554">
        <v>11713.809203006316</v>
      </c>
      <c r="AR554">
        <v>13144.949850374998</v>
      </c>
      <c r="AS554">
        <v>10484.9117273825</v>
      </c>
      <c r="AT554">
        <v>6701.7341614747802</v>
      </c>
      <c r="AU554">
        <v>7041.7669999999998</v>
      </c>
      <c r="AV554">
        <v>554.68200000000002</v>
      </c>
      <c r="AW554">
        <v>813.14699999999993</v>
      </c>
      <c r="AX554">
        <v>205.77600000000001</v>
      </c>
      <c r="AY554">
        <v>198.71999999999997</v>
      </c>
      <c r="AZ554">
        <v>205.76499999999999</v>
      </c>
      <c r="BA554">
        <v>44.7</v>
      </c>
      <c r="BB554">
        <v>44.7</v>
      </c>
      <c r="BC554">
        <v>44.7</v>
      </c>
      <c r="BD554">
        <v>44.7</v>
      </c>
      <c r="BE554">
        <v>44.7</v>
      </c>
      <c r="BF554">
        <v>44.7</v>
      </c>
      <c r="BG554">
        <v>44.7</v>
      </c>
      <c r="BH554">
        <v>44.7</v>
      </c>
    </row>
    <row r="555" spans="1:60">
      <c r="A555" t="s">
        <v>129</v>
      </c>
      <c r="B555" t="s">
        <v>186</v>
      </c>
      <c r="AI555" t="s">
        <v>16</v>
      </c>
      <c r="AJ555">
        <v>257.24233517282914</v>
      </c>
      <c r="AK555">
        <v>287.7186175294936</v>
      </c>
      <c r="AL555">
        <v>307.58672938855375</v>
      </c>
      <c r="AM555">
        <v>311.12143394089657</v>
      </c>
      <c r="AN555">
        <v>305.17033620896524</v>
      </c>
      <c r="AO555">
        <v>332.68841507070624</v>
      </c>
      <c r="AP555">
        <v>338.09858214190336</v>
      </c>
      <c r="AQ555">
        <v>337.8633280063188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</row>
    <row r="556" spans="1:60">
      <c r="A556" t="s">
        <v>129</v>
      </c>
      <c r="B556" t="s">
        <v>187</v>
      </c>
      <c r="AI556">
        <v>395</v>
      </c>
      <c r="AJ556">
        <v>530</v>
      </c>
      <c r="AK556">
        <v>942</v>
      </c>
      <c r="AL556">
        <v>1405</v>
      </c>
      <c r="AM556">
        <v>1143</v>
      </c>
      <c r="AN556">
        <v>1298</v>
      </c>
      <c r="AO556">
        <v>1428</v>
      </c>
      <c r="AP556">
        <v>1590</v>
      </c>
      <c r="AQ556">
        <v>1707</v>
      </c>
      <c r="AR556">
        <v>1745</v>
      </c>
      <c r="AS556">
        <v>0</v>
      </c>
      <c r="AT556">
        <v>0</v>
      </c>
      <c r="AU556">
        <v>0</v>
      </c>
      <c r="AV556">
        <v>0</v>
      </c>
      <c r="AW556">
        <v>19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</row>
    <row r="557" spans="1:60">
      <c r="A557" t="s">
        <v>129</v>
      </c>
      <c r="B557" t="s">
        <v>188</v>
      </c>
      <c r="AQ557" t="s">
        <v>16</v>
      </c>
      <c r="AR557">
        <v>4324</v>
      </c>
      <c r="AS557" t="s">
        <v>16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</row>
    <row r="558" spans="1:60">
      <c r="A558" t="s">
        <v>129</v>
      </c>
      <c r="B558" t="s">
        <v>189</v>
      </c>
      <c r="AI558">
        <v>667</v>
      </c>
      <c r="AJ558">
        <v>946</v>
      </c>
      <c r="AK558">
        <v>1204</v>
      </c>
      <c r="AL558">
        <v>1632</v>
      </c>
      <c r="AM558">
        <v>2260</v>
      </c>
      <c r="AN558">
        <v>2164</v>
      </c>
      <c r="AO558">
        <v>3707</v>
      </c>
      <c r="AP558">
        <v>3862</v>
      </c>
      <c r="AQ558">
        <v>4453</v>
      </c>
      <c r="AR558">
        <v>1770</v>
      </c>
      <c r="AS558">
        <v>4921.0599999999995</v>
      </c>
      <c r="AT558">
        <v>420.90800000000002</v>
      </c>
      <c r="AU558">
        <v>2956.3389999999999</v>
      </c>
      <c r="AV558">
        <v>554.68200000000002</v>
      </c>
      <c r="AW558">
        <v>794.14699999999993</v>
      </c>
      <c r="AX558">
        <v>205.77600000000001</v>
      </c>
      <c r="AY558">
        <v>198.71999999999997</v>
      </c>
      <c r="AZ558">
        <v>205.76499999999999</v>
      </c>
      <c r="BA558">
        <v>44.7</v>
      </c>
      <c r="BB558">
        <v>44.7</v>
      </c>
      <c r="BC558">
        <v>44.7</v>
      </c>
      <c r="BD558">
        <v>44.7</v>
      </c>
      <c r="BE558">
        <v>44.7</v>
      </c>
      <c r="BF558">
        <v>44.7</v>
      </c>
      <c r="BG558">
        <v>44.7</v>
      </c>
      <c r="BH558">
        <v>44.7</v>
      </c>
    </row>
    <row r="559" spans="1:60">
      <c r="A559" t="s">
        <v>129</v>
      </c>
      <c r="B559" t="s">
        <v>190</v>
      </c>
      <c r="AI559">
        <v>17.238</v>
      </c>
      <c r="AJ559">
        <v>1105.1089999999999</v>
      </c>
      <c r="AK559">
        <v>2945.3249999999998</v>
      </c>
      <c r="AL559">
        <v>2541.4079999999999</v>
      </c>
      <c r="AM559">
        <v>1932.4009999999998</v>
      </c>
      <c r="AN559">
        <v>1940.0619999999999</v>
      </c>
      <c r="AO559">
        <v>2125.5070000000001</v>
      </c>
      <c r="AP559">
        <v>2313.9449999999997</v>
      </c>
      <c r="AQ559">
        <v>2783.4059999999999</v>
      </c>
      <c r="AR559">
        <v>2783.4059999999999</v>
      </c>
      <c r="AS559">
        <v>2990.857</v>
      </c>
      <c r="AT559">
        <v>3675.6689999999999</v>
      </c>
      <c r="AU559">
        <v>1385.4279999999999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</row>
    <row r="560" spans="1:60">
      <c r="A560" t="s">
        <v>129</v>
      </c>
      <c r="B560" t="s">
        <v>191</v>
      </c>
      <c r="AI560">
        <v>1534.4769067960017</v>
      </c>
      <c r="AJ560">
        <v>1601.332540355859</v>
      </c>
      <c r="AK560">
        <v>1695.8777234374998</v>
      </c>
      <c r="AL560">
        <v>1821.0767499999999</v>
      </c>
      <c r="AM560">
        <v>1943</v>
      </c>
      <c r="AN560">
        <v>2048</v>
      </c>
      <c r="AO560">
        <v>2165</v>
      </c>
      <c r="AP560">
        <v>2284.0749999999998</v>
      </c>
      <c r="AQ560">
        <v>2432.5398749999995</v>
      </c>
      <c r="AR560">
        <v>2522.5438503749992</v>
      </c>
      <c r="AS560">
        <v>2572.9947273824991</v>
      </c>
      <c r="AT560">
        <v>2605.1571614747804</v>
      </c>
      <c r="AU560">
        <v>2700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</row>
    <row r="561" spans="1:60">
      <c r="A561" t="s">
        <v>130</v>
      </c>
      <c r="B561" t="s">
        <v>194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0.79999999999999993</v>
      </c>
      <c r="AB561">
        <v>0</v>
      </c>
      <c r="AC561">
        <v>2.5999999999999996</v>
      </c>
      <c r="AD561">
        <v>5.4</v>
      </c>
      <c r="AE561">
        <v>7.6999999999999993</v>
      </c>
      <c r="AF561">
        <v>7.1</v>
      </c>
      <c r="AG561">
        <v>10.5</v>
      </c>
      <c r="AH561">
        <v>16.100000000000001</v>
      </c>
      <c r="AI561">
        <v>16.600000000000001</v>
      </c>
      <c r="AJ561">
        <v>16.7</v>
      </c>
      <c r="AK561">
        <v>20.6</v>
      </c>
      <c r="AL561">
        <v>22.3</v>
      </c>
      <c r="AM561">
        <v>24.5</v>
      </c>
      <c r="AN561">
        <v>29</v>
      </c>
      <c r="AO561">
        <v>26.700000000000003</v>
      </c>
      <c r="AP561">
        <v>24.5</v>
      </c>
      <c r="AQ561">
        <v>55.9</v>
      </c>
      <c r="AR561">
        <v>107.30000000000001</v>
      </c>
      <c r="AS561">
        <v>132.4</v>
      </c>
      <c r="AT561">
        <v>125.3</v>
      </c>
      <c r="AU561">
        <v>144.9</v>
      </c>
      <c r="AV561">
        <v>172.6</v>
      </c>
      <c r="AW561">
        <v>149.19999999999999</v>
      </c>
      <c r="AX561">
        <v>172.3</v>
      </c>
      <c r="AY561">
        <v>217.60000000000002</v>
      </c>
      <c r="AZ561">
        <v>483</v>
      </c>
      <c r="BA561">
        <v>353.8</v>
      </c>
      <c r="BB561">
        <v>41.9</v>
      </c>
      <c r="BC561">
        <v>37.699999999999996</v>
      </c>
      <c r="BD561">
        <v>35.199999999999996</v>
      </c>
      <c r="BE561">
        <v>0</v>
      </c>
      <c r="BF561">
        <v>30</v>
      </c>
      <c r="BG561">
        <v>0</v>
      </c>
      <c r="BH561">
        <v>0</v>
      </c>
    </row>
    <row r="562" spans="1:60">
      <c r="A562" t="s">
        <v>130</v>
      </c>
      <c r="B562" t="s">
        <v>187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1</v>
      </c>
      <c r="AU562">
        <v>1</v>
      </c>
      <c r="AV562">
        <v>1</v>
      </c>
      <c r="AW562">
        <v>1</v>
      </c>
      <c r="AX562">
        <v>1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</row>
    <row r="563" spans="1:60">
      <c r="A563" t="s">
        <v>130</v>
      </c>
      <c r="B563" t="s">
        <v>188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B563">
        <v>0</v>
      </c>
      <c r="AY563" t="s">
        <v>16</v>
      </c>
      <c r="AZ563">
        <v>163</v>
      </c>
      <c r="BA563" t="s">
        <v>16</v>
      </c>
      <c r="BB563">
        <v>0</v>
      </c>
      <c r="BC563">
        <v>0</v>
      </c>
      <c r="BD563">
        <v>0</v>
      </c>
      <c r="BE563">
        <v>0</v>
      </c>
      <c r="BF563">
        <v>30</v>
      </c>
      <c r="BG563">
        <v>0</v>
      </c>
      <c r="BH563">
        <v>0</v>
      </c>
    </row>
    <row r="564" spans="1:60">
      <c r="A564" t="s">
        <v>130</v>
      </c>
      <c r="B564" t="s">
        <v>189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0.79999999999999993</v>
      </c>
      <c r="AB564">
        <v>0</v>
      </c>
      <c r="AC564">
        <v>1.4</v>
      </c>
      <c r="AD564">
        <v>2.9</v>
      </c>
      <c r="AE564">
        <v>4.5999999999999996</v>
      </c>
      <c r="AF564">
        <v>5.5</v>
      </c>
      <c r="AG564">
        <v>7.6999999999999993</v>
      </c>
      <c r="AH564">
        <v>7.2</v>
      </c>
      <c r="AI564">
        <v>6.8999999999999995</v>
      </c>
      <c r="AJ564">
        <v>7.1000000000000005</v>
      </c>
      <c r="AK564">
        <v>9.1</v>
      </c>
      <c r="AL564">
        <v>9.5</v>
      </c>
      <c r="AM564">
        <v>12.2</v>
      </c>
      <c r="AN564">
        <v>17.099999999999998</v>
      </c>
      <c r="AO564">
        <v>16.3</v>
      </c>
      <c r="AP564">
        <v>15.6</v>
      </c>
      <c r="AQ564">
        <v>25.9</v>
      </c>
      <c r="AR564">
        <v>35.700000000000003</v>
      </c>
      <c r="AS564">
        <v>57.900000000000006</v>
      </c>
      <c r="AT564">
        <v>117.2</v>
      </c>
      <c r="AU564">
        <v>123.7</v>
      </c>
      <c r="AV564">
        <v>145</v>
      </c>
      <c r="AW564">
        <v>124.8</v>
      </c>
      <c r="AX564">
        <v>138</v>
      </c>
      <c r="AY564">
        <v>132.60000000000002</v>
      </c>
      <c r="AZ564" t="s">
        <v>16</v>
      </c>
      <c r="BA564">
        <v>33.799999999999997</v>
      </c>
      <c r="BB564">
        <v>9.5</v>
      </c>
      <c r="BC564">
        <v>4.3</v>
      </c>
      <c r="BD564">
        <v>1.7999999999999998</v>
      </c>
      <c r="BE564">
        <v>0</v>
      </c>
      <c r="BF564">
        <v>0</v>
      </c>
      <c r="BG564">
        <v>0</v>
      </c>
      <c r="BH564">
        <v>0</v>
      </c>
    </row>
    <row r="565" spans="1:60">
      <c r="A565" t="s">
        <v>130</v>
      </c>
      <c r="B565" t="s">
        <v>190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1.2</v>
      </c>
      <c r="AD565">
        <v>2.5</v>
      </c>
      <c r="AE565">
        <v>3.1</v>
      </c>
      <c r="AF565">
        <v>1.6</v>
      </c>
      <c r="AG565">
        <v>2.8</v>
      </c>
      <c r="AH565">
        <v>8.9</v>
      </c>
      <c r="AI565">
        <v>9.7000000000000011</v>
      </c>
      <c r="AJ565">
        <v>9.6</v>
      </c>
      <c r="AK565">
        <v>11.5</v>
      </c>
      <c r="AL565">
        <v>12.8</v>
      </c>
      <c r="AM565">
        <v>12.3</v>
      </c>
      <c r="AN565">
        <v>11.9</v>
      </c>
      <c r="AO565">
        <v>10.4</v>
      </c>
      <c r="AP565">
        <v>8.9</v>
      </c>
      <c r="AQ565">
        <v>0</v>
      </c>
      <c r="AR565">
        <v>1.6</v>
      </c>
      <c r="AS565">
        <v>3.5</v>
      </c>
      <c r="AT565">
        <v>7.1000000000000005</v>
      </c>
      <c r="AU565">
        <v>20.2</v>
      </c>
      <c r="AV565">
        <v>26.6</v>
      </c>
      <c r="AW565">
        <v>23.4</v>
      </c>
      <c r="AX565">
        <v>33.299999999999997</v>
      </c>
      <c r="AY565" t="s">
        <v>16</v>
      </c>
      <c r="AZ565" t="s">
        <v>16</v>
      </c>
      <c r="BA565" t="s">
        <v>16</v>
      </c>
      <c r="BB565">
        <v>32.4</v>
      </c>
      <c r="BC565">
        <v>33.4</v>
      </c>
      <c r="BD565">
        <v>33.4</v>
      </c>
      <c r="BE565">
        <v>0</v>
      </c>
      <c r="BF565">
        <v>0</v>
      </c>
      <c r="BG565">
        <v>0</v>
      </c>
      <c r="BH565">
        <v>0</v>
      </c>
    </row>
    <row r="566" spans="1:60">
      <c r="A566" t="s">
        <v>130</v>
      </c>
      <c r="B566" t="s">
        <v>191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30</v>
      </c>
      <c r="AR566">
        <v>70</v>
      </c>
      <c r="AS566">
        <v>71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</row>
    <row r="567" spans="1:60">
      <c r="A567" t="s">
        <v>130</v>
      </c>
      <c r="B567" t="s">
        <v>193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85</v>
      </c>
      <c r="AZ567">
        <v>320</v>
      </c>
      <c r="BA567">
        <v>320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</row>
    <row r="568" spans="1:60">
      <c r="A568" t="s">
        <v>131</v>
      </c>
      <c r="B568" t="s">
        <v>194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2.5999999999999999E-2</v>
      </c>
      <c r="N568">
        <v>8.4000000000000005E-2</v>
      </c>
      <c r="O568">
        <v>8.5000000000000006E-2</v>
      </c>
      <c r="P568">
        <v>9.2999999999999999E-2</v>
      </c>
      <c r="Q568">
        <v>0.81600000000000006</v>
      </c>
      <c r="R568">
        <v>5.3569999999999993</v>
      </c>
      <c r="S568">
        <v>18.695</v>
      </c>
      <c r="T568">
        <v>65.524000000000001</v>
      </c>
      <c r="U568">
        <v>25.919</v>
      </c>
      <c r="V568">
        <v>40.322000000000003</v>
      </c>
      <c r="W568">
        <v>60.903000000000006</v>
      </c>
      <c r="X568">
        <v>129.44400000000002</v>
      </c>
      <c r="Y568">
        <v>174.203</v>
      </c>
      <c r="Z568">
        <v>55.697000000000003</v>
      </c>
      <c r="AA568">
        <v>59</v>
      </c>
      <c r="AB568">
        <v>195.29149831861778</v>
      </c>
      <c r="AC568">
        <v>269.12391777780817</v>
      </c>
      <c r="AD568">
        <v>276.71799587274813</v>
      </c>
      <c r="AE568">
        <v>390.03415048659559</v>
      </c>
      <c r="AF568">
        <v>772.53660642507464</v>
      </c>
      <c r="AG568">
        <v>888.14048301003322</v>
      </c>
      <c r="AH568">
        <v>973.00672988806036</v>
      </c>
      <c r="AI568">
        <v>1004.8254594449006</v>
      </c>
      <c r="AJ568">
        <v>835.5792254011717</v>
      </c>
      <c r="AK568">
        <v>715.70155413430962</v>
      </c>
      <c r="AL568">
        <v>832.226</v>
      </c>
      <c r="AM568">
        <v>144.85899999999998</v>
      </c>
      <c r="AN568">
        <v>178.16</v>
      </c>
      <c r="AO568">
        <v>144.083</v>
      </c>
      <c r="AP568">
        <v>165.971</v>
      </c>
      <c r="AQ568">
        <v>107.21600000000001</v>
      </c>
      <c r="AR568">
        <v>194.125</v>
      </c>
      <c r="AS568">
        <v>92.05</v>
      </c>
      <c r="AT568">
        <v>114.94500000000001</v>
      </c>
      <c r="AU568">
        <v>113.82899999999999</v>
      </c>
      <c r="AV568">
        <v>298.80200000000002</v>
      </c>
      <c r="AW568">
        <v>526.29099999999994</v>
      </c>
      <c r="AX568">
        <v>1188.1030000000001</v>
      </c>
      <c r="AY568">
        <v>231.798</v>
      </c>
      <c r="AZ568">
        <v>233.221</v>
      </c>
      <c r="BA568">
        <v>223.155</v>
      </c>
      <c r="BB568">
        <v>220.084</v>
      </c>
      <c r="BC568">
        <v>220.96899999999999</v>
      </c>
      <c r="BD568">
        <v>205.78399999999999</v>
      </c>
      <c r="BE568">
        <v>206.20699999999999</v>
      </c>
      <c r="BF568">
        <v>201.93600000000001</v>
      </c>
      <c r="BG568">
        <v>201.863</v>
      </c>
      <c r="BH568" t="s">
        <v>16</v>
      </c>
    </row>
    <row r="569" spans="1:60">
      <c r="A569" t="s">
        <v>131</v>
      </c>
      <c r="B569" t="s">
        <v>186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6.6</v>
      </c>
      <c r="X569">
        <v>0</v>
      </c>
      <c r="Y569">
        <v>6.2</v>
      </c>
      <c r="Z569">
        <v>0</v>
      </c>
      <c r="AA569">
        <v>0</v>
      </c>
      <c r="AB569">
        <v>112.52049831861778</v>
      </c>
      <c r="AC569">
        <v>136.05991777780815</v>
      </c>
      <c r="AD569">
        <v>153.67299587274815</v>
      </c>
      <c r="AE569">
        <v>156.05915048659554</v>
      </c>
      <c r="AF569">
        <v>162.99960642507469</v>
      </c>
      <c r="AG569">
        <v>186.86948301003324</v>
      </c>
      <c r="AH569">
        <v>196.5437298880604</v>
      </c>
      <c r="AI569">
        <v>197.93545944490066</v>
      </c>
      <c r="AJ569">
        <v>201.69422540117168</v>
      </c>
      <c r="AK569">
        <v>225.58955413430971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</row>
    <row r="570" spans="1:60">
      <c r="A570" t="s">
        <v>131</v>
      </c>
      <c r="B570" t="s">
        <v>187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3</v>
      </c>
      <c r="AF570">
        <v>2</v>
      </c>
      <c r="AG570">
        <v>6</v>
      </c>
      <c r="AH570">
        <v>0</v>
      </c>
      <c r="AI570">
        <v>7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</row>
    <row r="571" spans="1:60">
      <c r="A571" t="s">
        <v>131</v>
      </c>
      <c r="B571" t="s">
        <v>188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50</v>
      </c>
      <c r="U571">
        <v>20</v>
      </c>
      <c r="V571">
        <v>16</v>
      </c>
      <c r="W571">
        <v>30</v>
      </c>
      <c r="X571">
        <v>66</v>
      </c>
      <c r="Y571">
        <v>68</v>
      </c>
      <c r="Z571" t="s">
        <v>16</v>
      </c>
      <c r="AA571">
        <v>34</v>
      </c>
      <c r="AC571">
        <v>95</v>
      </c>
      <c r="AI571">
        <v>163</v>
      </c>
      <c r="AK571">
        <v>41</v>
      </c>
      <c r="AL571" t="s">
        <v>16</v>
      </c>
      <c r="AM571">
        <v>39</v>
      </c>
      <c r="AQ571" t="s">
        <v>16</v>
      </c>
      <c r="AR571">
        <v>180</v>
      </c>
      <c r="AS571">
        <v>3</v>
      </c>
      <c r="AW571" t="s">
        <v>16</v>
      </c>
      <c r="AX571">
        <v>363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</row>
    <row r="572" spans="1:60">
      <c r="A572" t="s">
        <v>131</v>
      </c>
      <c r="B572" t="s">
        <v>189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0.158</v>
      </c>
      <c r="R572">
        <v>0.311</v>
      </c>
      <c r="S572">
        <v>0.89</v>
      </c>
      <c r="T572">
        <v>2.5920000000000001</v>
      </c>
      <c r="U572">
        <v>3.7370000000000001</v>
      </c>
      <c r="V572">
        <v>9.4659999999999993</v>
      </c>
      <c r="W572">
        <v>7.9020000000000001</v>
      </c>
      <c r="X572">
        <v>14.443999999999999</v>
      </c>
      <c r="Y572">
        <v>23.003</v>
      </c>
      <c r="Z572">
        <v>30.646000000000001</v>
      </c>
      <c r="AA572" t="s">
        <v>16</v>
      </c>
      <c r="AB572">
        <v>48.771000000000001</v>
      </c>
      <c r="AC572" t="s">
        <v>16</v>
      </c>
      <c r="AD572">
        <v>66.832999999999998</v>
      </c>
      <c r="AE572">
        <v>164.04000000000002</v>
      </c>
      <c r="AF572">
        <v>209.37700000000001</v>
      </c>
      <c r="AG572">
        <v>255.35200000000003</v>
      </c>
      <c r="AH572">
        <v>301.32100000000003</v>
      </c>
      <c r="AI572">
        <v>148</v>
      </c>
      <c r="AJ572">
        <v>194.42699999999999</v>
      </c>
      <c r="AK572">
        <v>132</v>
      </c>
      <c r="AL572">
        <v>412.416</v>
      </c>
      <c r="AM572">
        <v>16</v>
      </c>
      <c r="AN572">
        <v>88.468000000000004</v>
      </c>
      <c r="AO572">
        <v>55.497</v>
      </c>
      <c r="AP572">
        <v>77.3</v>
      </c>
      <c r="AQ572">
        <v>102.52600000000001</v>
      </c>
      <c r="AR572">
        <v>14</v>
      </c>
      <c r="AS572">
        <v>89</v>
      </c>
      <c r="AT572">
        <v>102.679</v>
      </c>
      <c r="AU572">
        <v>113.72</v>
      </c>
      <c r="AV572">
        <v>87.581999999999994</v>
      </c>
      <c r="AW572">
        <v>315.12099999999998</v>
      </c>
      <c r="AX572">
        <v>614</v>
      </c>
      <c r="AY572">
        <v>20.698</v>
      </c>
      <c r="AZ572">
        <v>22.121000000000002</v>
      </c>
      <c r="BA572">
        <v>12.055</v>
      </c>
      <c r="BB572">
        <v>12.084</v>
      </c>
      <c r="BC572">
        <v>11.369</v>
      </c>
      <c r="BD572">
        <v>10.343999999999999</v>
      </c>
      <c r="BE572">
        <v>10.766999999999999</v>
      </c>
      <c r="BF572">
        <v>8.4959999999999987</v>
      </c>
      <c r="BG572">
        <v>8.4229999999999983</v>
      </c>
      <c r="BH572" t="s">
        <v>16</v>
      </c>
    </row>
    <row r="573" spans="1:60">
      <c r="A573" t="s">
        <v>131</v>
      </c>
      <c r="B573" t="s">
        <v>190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2.5999999999999999E-2</v>
      </c>
      <c r="N573">
        <v>8.4000000000000005E-2</v>
      </c>
      <c r="O573">
        <v>8.5000000000000006E-2</v>
      </c>
      <c r="P573">
        <v>9.2999999999999999E-2</v>
      </c>
      <c r="Q573">
        <v>0.65800000000000003</v>
      </c>
      <c r="R573">
        <v>5.0459999999999994</v>
      </c>
      <c r="S573">
        <v>17.805</v>
      </c>
      <c r="T573">
        <v>12.931999999999999</v>
      </c>
      <c r="U573">
        <v>2.1819999999999999</v>
      </c>
      <c r="V573">
        <v>14.856</v>
      </c>
      <c r="W573">
        <v>16.401</v>
      </c>
      <c r="X573" t="s">
        <v>16</v>
      </c>
      <c r="Y573" t="s">
        <v>16</v>
      </c>
      <c r="Z573">
        <v>25.051000000000002</v>
      </c>
      <c r="AA573" t="s">
        <v>16</v>
      </c>
      <c r="AB573">
        <v>9</v>
      </c>
      <c r="AC573">
        <v>38.064</v>
      </c>
      <c r="AD573">
        <v>56.212000000000003</v>
      </c>
      <c r="AE573">
        <v>66.935000000000002</v>
      </c>
      <c r="AF573">
        <v>398.15999999999997</v>
      </c>
      <c r="AG573">
        <v>439.91899999999998</v>
      </c>
      <c r="AH573">
        <v>475.142</v>
      </c>
      <c r="AI573">
        <v>488.89</v>
      </c>
      <c r="AJ573">
        <v>439.45800000000003</v>
      </c>
      <c r="AK573">
        <v>317.11199999999997</v>
      </c>
      <c r="AL573">
        <v>89.81</v>
      </c>
      <c r="AM573">
        <v>89.858999999999995</v>
      </c>
      <c r="AN573">
        <v>89.691999999999993</v>
      </c>
      <c r="AO573">
        <v>88.585999999999999</v>
      </c>
      <c r="AP573">
        <v>88.670999999999992</v>
      </c>
      <c r="AQ573">
        <v>4.6899999999999995</v>
      </c>
      <c r="AR573">
        <v>0.125</v>
      </c>
      <c r="AS573">
        <v>0.05</v>
      </c>
      <c r="AT573">
        <v>12.266</v>
      </c>
      <c r="AU573">
        <v>0.109</v>
      </c>
      <c r="AV573">
        <v>211.22000000000003</v>
      </c>
      <c r="AW573">
        <v>211.17</v>
      </c>
      <c r="AX573">
        <v>211.10300000000001</v>
      </c>
      <c r="AY573">
        <v>211.1</v>
      </c>
      <c r="AZ573">
        <v>211.1</v>
      </c>
      <c r="BA573">
        <v>211.1</v>
      </c>
      <c r="BB573">
        <v>208</v>
      </c>
      <c r="BC573">
        <v>209.6</v>
      </c>
      <c r="BD573">
        <v>195.44</v>
      </c>
      <c r="BE573">
        <v>195.44</v>
      </c>
      <c r="BF573">
        <v>193.44</v>
      </c>
      <c r="BG573">
        <v>193.44</v>
      </c>
      <c r="BH573" t="s">
        <v>16</v>
      </c>
    </row>
    <row r="574" spans="1:60">
      <c r="A574" t="s">
        <v>131</v>
      </c>
      <c r="B574" t="s">
        <v>191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X574">
        <v>49</v>
      </c>
      <c r="Y574">
        <v>77</v>
      </c>
      <c r="Z574" t="s">
        <v>16</v>
      </c>
      <c r="AA574">
        <v>25</v>
      </c>
      <c r="AB574">
        <v>25</v>
      </c>
      <c r="AF574" t="s">
        <v>16</v>
      </c>
      <c r="AG574" t="s">
        <v>16</v>
      </c>
      <c r="AH574" t="s">
        <v>16</v>
      </c>
      <c r="AI574" t="s">
        <v>16</v>
      </c>
      <c r="AJ574" t="s">
        <v>16</v>
      </c>
      <c r="AK574" t="s">
        <v>16</v>
      </c>
      <c r="AL574">
        <v>330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</row>
    <row r="575" spans="1:60">
      <c r="A575" t="s">
        <v>132</v>
      </c>
      <c r="B575" t="s">
        <v>194</v>
      </c>
      <c r="AI575">
        <v>651.53938401551989</v>
      </c>
      <c r="AJ575">
        <v>677.27586695999992</v>
      </c>
      <c r="AK575">
        <v>714.42601999999999</v>
      </c>
      <c r="AL575">
        <v>764.09199999999998</v>
      </c>
      <c r="AM575">
        <v>812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</row>
    <row r="576" spans="1:60">
      <c r="A576" t="s">
        <v>132</v>
      </c>
      <c r="B576" t="s">
        <v>191</v>
      </c>
      <c r="AI576">
        <v>651.53938401551989</v>
      </c>
      <c r="AJ576">
        <v>677.27586695999992</v>
      </c>
      <c r="AK576">
        <v>714.42601999999999</v>
      </c>
      <c r="AL576">
        <v>764.09199999999998</v>
      </c>
      <c r="AM576">
        <v>812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</row>
    <row r="577" spans="1:60">
      <c r="A577" t="s">
        <v>134</v>
      </c>
      <c r="B577" t="s">
        <v>194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0.31</v>
      </c>
      <c r="AH577">
        <v>0.02</v>
      </c>
      <c r="AI577">
        <v>8.8769999999999989</v>
      </c>
      <c r="AJ577">
        <v>0</v>
      </c>
      <c r="AK577">
        <v>1.1830000000000001</v>
      </c>
      <c r="AL577">
        <v>76.093999999999994</v>
      </c>
      <c r="AM577">
        <v>71.010999999999996</v>
      </c>
      <c r="AN577">
        <v>81.085999999999999</v>
      </c>
      <c r="AO577">
        <v>74.856999999999999</v>
      </c>
      <c r="AP577">
        <v>71.076999999999998</v>
      </c>
      <c r="AQ577">
        <v>78.86</v>
      </c>
      <c r="AR577">
        <v>86.215999999999994</v>
      </c>
      <c r="AS577">
        <v>97.927999999999997</v>
      </c>
      <c r="AT577">
        <v>113.777</v>
      </c>
      <c r="AU577">
        <v>88.905000000000001</v>
      </c>
      <c r="AV577">
        <v>99.698999999999998</v>
      </c>
      <c r="AW577">
        <v>95.22999999999999</v>
      </c>
      <c r="AX577">
        <v>21.253999999999998</v>
      </c>
      <c r="AY577">
        <v>12.404999999999999</v>
      </c>
      <c r="AZ577">
        <v>10.458</v>
      </c>
      <c r="BA577">
        <v>13.106999999999999</v>
      </c>
      <c r="BB577">
        <v>25.579000000000004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</row>
    <row r="578" spans="1:60">
      <c r="A578" t="s">
        <v>134</v>
      </c>
      <c r="B578" t="s">
        <v>189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0.31</v>
      </c>
      <c r="AH578">
        <v>0.02</v>
      </c>
      <c r="AI578">
        <v>8.5499999999999989</v>
      </c>
      <c r="AJ578">
        <v>0</v>
      </c>
      <c r="AK578">
        <v>0</v>
      </c>
      <c r="AL578">
        <v>8.23</v>
      </c>
      <c r="AM578">
        <v>2.6100000000000003</v>
      </c>
      <c r="AN578">
        <v>5.58</v>
      </c>
      <c r="AO578">
        <v>4.12</v>
      </c>
      <c r="AP578">
        <v>4.34</v>
      </c>
      <c r="AQ578">
        <v>9.16</v>
      </c>
      <c r="AR578">
        <v>2.95</v>
      </c>
      <c r="AS578">
        <v>5.13</v>
      </c>
      <c r="AT578">
        <v>7.35</v>
      </c>
      <c r="AU578">
        <v>7.1999999999999993</v>
      </c>
      <c r="AV578">
        <v>16.229999999999997</v>
      </c>
      <c r="AW578">
        <v>11.51</v>
      </c>
      <c r="AX578">
        <v>15.23</v>
      </c>
      <c r="AY578">
        <v>3.15</v>
      </c>
      <c r="AZ578">
        <v>3.1799999999999997</v>
      </c>
      <c r="BA578">
        <v>0.8</v>
      </c>
      <c r="BB578">
        <v>1.87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</row>
    <row r="579" spans="1:60">
      <c r="A579" t="s">
        <v>134</v>
      </c>
      <c r="B579" t="s">
        <v>190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0.32699999999999996</v>
      </c>
      <c r="AJ579">
        <v>0</v>
      </c>
      <c r="AK579">
        <v>1.1830000000000001</v>
      </c>
      <c r="AL579">
        <v>17.864000000000001</v>
      </c>
      <c r="AM579">
        <v>0.40100000000000002</v>
      </c>
      <c r="AN579">
        <v>1.506</v>
      </c>
      <c r="AO579">
        <v>1.7370000000000001</v>
      </c>
      <c r="AP579">
        <v>1.7370000000000001</v>
      </c>
      <c r="AQ579">
        <v>3.7</v>
      </c>
      <c r="AR579">
        <v>4.266</v>
      </c>
      <c r="AS579">
        <v>4.798</v>
      </c>
      <c r="AT579">
        <v>8.4269999999999996</v>
      </c>
      <c r="AU579">
        <v>12.704999999999998</v>
      </c>
      <c r="AV579">
        <v>15.468999999999999</v>
      </c>
      <c r="AW579">
        <v>15.719999999999999</v>
      </c>
      <c r="AX579">
        <v>6.0239999999999991</v>
      </c>
      <c r="AY579">
        <v>9.254999999999999</v>
      </c>
      <c r="AZ579">
        <v>7.2780000000000005</v>
      </c>
      <c r="BA579">
        <v>12.306999999999999</v>
      </c>
      <c r="BB579">
        <v>23.709000000000003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</row>
    <row r="580" spans="1:60">
      <c r="A580" t="s">
        <v>134</v>
      </c>
      <c r="B580" t="s">
        <v>192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50</v>
      </c>
      <c r="AM580">
        <v>68</v>
      </c>
      <c r="AN580">
        <v>74</v>
      </c>
      <c r="AO580">
        <v>69</v>
      </c>
      <c r="AP580">
        <v>65</v>
      </c>
      <c r="AQ580">
        <v>66</v>
      </c>
      <c r="AR580">
        <v>79</v>
      </c>
      <c r="AS580">
        <v>88</v>
      </c>
      <c r="AT580">
        <v>98</v>
      </c>
      <c r="AU580">
        <v>69</v>
      </c>
      <c r="AV580">
        <v>68</v>
      </c>
      <c r="AW580">
        <v>68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</row>
    <row r="581" spans="1:60">
      <c r="A581" t="s">
        <v>133</v>
      </c>
      <c r="B581" t="s">
        <v>194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0.56000000000000005</v>
      </c>
      <c r="R581">
        <v>1.4970000000000001</v>
      </c>
      <c r="S581">
        <v>3.59</v>
      </c>
      <c r="T581">
        <v>7.4710000000000001</v>
      </c>
      <c r="U581">
        <v>11.356999999999999</v>
      </c>
      <c r="V581">
        <v>18.106000000000002</v>
      </c>
      <c r="W581">
        <v>21.195</v>
      </c>
      <c r="X581">
        <v>55.527999999999999</v>
      </c>
      <c r="Y581">
        <v>98.272999999999996</v>
      </c>
      <c r="Z581">
        <v>171.69499999999999</v>
      </c>
      <c r="AA581">
        <v>261.767</v>
      </c>
      <c r="AB581">
        <v>394.5921803524854</v>
      </c>
      <c r="AC581">
        <v>502.51666872576999</v>
      </c>
      <c r="AD581">
        <v>736.32828659344045</v>
      </c>
      <c r="AE581">
        <v>788.68535620088653</v>
      </c>
      <c r="AF581">
        <v>930.96508206366184</v>
      </c>
      <c r="AG581">
        <v>1199.3668042422942</v>
      </c>
      <c r="AH581">
        <v>1393.7985511852908</v>
      </c>
      <c r="AI581">
        <v>1512.9926485742956</v>
      </c>
      <c r="AJ581">
        <v>1673.4165472499915</v>
      </c>
      <c r="AK581">
        <v>1882.2364464009429</v>
      </c>
      <c r="AL581">
        <v>2042.8912588412686</v>
      </c>
      <c r="AM581">
        <v>2092.0119176140574</v>
      </c>
      <c r="AN581">
        <v>2097.8903341991163</v>
      </c>
      <c r="AO581">
        <v>2207.6347915645342</v>
      </c>
      <c r="AP581">
        <v>2221.2639659348656</v>
      </c>
      <c r="AQ581">
        <v>2303.0876168694394</v>
      </c>
      <c r="AR581">
        <v>2326.336724942661</v>
      </c>
      <c r="AS581">
        <v>2489.5706135619353</v>
      </c>
      <c r="AT581">
        <v>2685.2900277530803</v>
      </c>
      <c r="AU581">
        <v>2898.0175402865384</v>
      </c>
      <c r="AV581">
        <v>2714.2989436617977</v>
      </c>
      <c r="AW581">
        <v>2872.254343774905</v>
      </c>
      <c r="AX581">
        <v>3051.8805577005105</v>
      </c>
      <c r="AY581">
        <v>3281.0642717527567</v>
      </c>
      <c r="AZ581">
        <v>3368.7922463708214</v>
      </c>
      <c r="BA581">
        <v>3203.7400054122782</v>
      </c>
      <c r="BB581">
        <v>3250.5986571939884</v>
      </c>
      <c r="BC581">
        <v>3292.3932937751356</v>
      </c>
      <c r="BD581">
        <v>3343.9903141233417</v>
      </c>
      <c r="BE581">
        <v>3294.2795807514631</v>
      </c>
      <c r="BF581">
        <v>3335.4734504468042</v>
      </c>
      <c r="BG581">
        <v>3223.9336413890255</v>
      </c>
      <c r="BH581" t="s">
        <v>16</v>
      </c>
    </row>
    <row r="582" spans="1:60">
      <c r="A582" t="s">
        <v>133</v>
      </c>
      <c r="B582" t="s">
        <v>186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6</v>
      </c>
      <c r="AB582">
        <v>167.34618035248545</v>
      </c>
      <c r="AC582">
        <v>186.66166872576997</v>
      </c>
      <c r="AD582">
        <v>227.42428659344043</v>
      </c>
      <c r="AE582">
        <v>231.4943562008865</v>
      </c>
      <c r="AF582">
        <v>232.54308206366187</v>
      </c>
      <c r="AG582">
        <v>270.48380424229418</v>
      </c>
      <c r="AH582">
        <v>295.7915511852907</v>
      </c>
      <c r="AI582">
        <v>305.60464857429537</v>
      </c>
      <c r="AJ582">
        <v>324.04754724999157</v>
      </c>
      <c r="AK582">
        <v>362.43844640094278</v>
      </c>
      <c r="AL582">
        <v>387.46625884126831</v>
      </c>
      <c r="AM582">
        <v>391.91891761405748</v>
      </c>
      <c r="AN582">
        <v>384.42233419911639</v>
      </c>
      <c r="AO582">
        <v>419.08679156453411</v>
      </c>
      <c r="AP582">
        <v>425.90196593486559</v>
      </c>
      <c r="AQ582">
        <v>425.60561686943907</v>
      </c>
      <c r="AR582">
        <v>427.62572494266118</v>
      </c>
      <c r="AS582">
        <v>475.83561356193542</v>
      </c>
      <c r="AT582">
        <v>531.75602775308005</v>
      </c>
      <c r="AU582">
        <v>570.9925402865382</v>
      </c>
      <c r="AV582">
        <v>545.17394366179803</v>
      </c>
      <c r="AW582">
        <v>602.67334377490477</v>
      </c>
      <c r="AX582">
        <v>666.72555770051088</v>
      </c>
      <c r="AY582">
        <v>673.78527175275678</v>
      </c>
      <c r="AZ582">
        <v>695.58524637082166</v>
      </c>
      <c r="BA582">
        <v>692.16700541227817</v>
      </c>
      <c r="BB582">
        <v>699.68165719398849</v>
      </c>
      <c r="BC582">
        <v>708.0552937751354</v>
      </c>
      <c r="BD582">
        <v>716.67331412334181</v>
      </c>
      <c r="BE582">
        <v>681.54358075146297</v>
      </c>
      <c r="BF582">
        <v>658.71545044680443</v>
      </c>
      <c r="BG582">
        <v>645.99464138902567</v>
      </c>
      <c r="BH582">
        <v>694.76412819622522</v>
      </c>
    </row>
    <row r="583" spans="1:60">
      <c r="A583" t="s">
        <v>133</v>
      </c>
      <c r="B583" t="s">
        <v>187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68</v>
      </c>
      <c r="AR583">
        <v>0</v>
      </c>
      <c r="AS583">
        <v>0</v>
      </c>
      <c r="AT583">
        <v>0</v>
      </c>
      <c r="AU583">
        <v>118</v>
      </c>
      <c r="AV583">
        <v>0</v>
      </c>
      <c r="AW583">
        <v>0</v>
      </c>
      <c r="AX583">
        <v>0</v>
      </c>
      <c r="AY583">
        <v>186</v>
      </c>
      <c r="AZ583">
        <v>198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</row>
    <row r="584" spans="1:60">
      <c r="A584" t="s">
        <v>133</v>
      </c>
      <c r="B584" t="s">
        <v>188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AB584">
        <v>39</v>
      </c>
      <c r="AC584" t="s">
        <v>16</v>
      </c>
      <c r="AD584">
        <v>132</v>
      </c>
      <c r="AE584" t="s">
        <v>16</v>
      </c>
      <c r="AF584" t="s">
        <v>16</v>
      </c>
      <c r="AG584" t="s">
        <v>16</v>
      </c>
      <c r="AH584" t="s">
        <v>16</v>
      </c>
      <c r="AI584" t="s">
        <v>16</v>
      </c>
      <c r="AJ584" t="s">
        <v>16</v>
      </c>
      <c r="AK584" t="s">
        <v>16</v>
      </c>
      <c r="AL584" t="s">
        <v>16</v>
      </c>
      <c r="AM584" t="s">
        <v>16</v>
      </c>
      <c r="AN584" t="s">
        <v>16</v>
      </c>
      <c r="AO584" t="s">
        <v>16</v>
      </c>
      <c r="AP584" t="s">
        <v>16</v>
      </c>
      <c r="AQ584" t="s">
        <v>16</v>
      </c>
      <c r="AR584" t="s">
        <v>16</v>
      </c>
      <c r="AS584" t="s">
        <v>16</v>
      </c>
      <c r="AT584" t="s">
        <v>16</v>
      </c>
      <c r="AU584" t="s">
        <v>16</v>
      </c>
      <c r="AV584" t="s">
        <v>16</v>
      </c>
      <c r="AW584" t="s">
        <v>16</v>
      </c>
      <c r="AX584" t="s">
        <v>16</v>
      </c>
      <c r="AY584">
        <v>1562</v>
      </c>
      <c r="AZ584">
        <v>1541</v>
      </c>
      <c r="BA584">
        <v>1546</v>
      </c>
      <c r="BB584">
        <v>1459</v>
      </c>
      <c r="BC584">
        <v>1556</v>
      </c>
      <c r="BD584">
        <v>2244</v>
      </c>
      <c r="BE584">
        <v>2301</v>
      </c>
      <c r="BF584">
        <v>2392</v>
      </c>
      <c r="BG584">
        <v>2392</v>
      </c>
      <c r="BH584">
        <v>2477</v>
      </c>
    </row>
    <row r="585" spans="1:60">
      <c r="A585" t="s">
        <v>133</v>
      </c>
      <c r="B585" t="s">
        <v>189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0.56000000000000005</v>
      </c>
      <c r="R585">
        <v>1.4970000000000001</v>
      </c>
      <c r="S585">
        <v>3.149</v>
      </c>
      <c r="T585">
        <v>7.0280000000000005</v>
      </c>
      <c r="U585">
        <v>10.891999999999999</v>
      </c>
      <c r="V585">
        <v>18.083000000000002</v>
      </c>
      <c r="W585">
        <v>21.012</v>
      </c>
      <c r="X585">
        <v>51.320999999999998</v>
      </c>
      <c r="Y585">
        <v>53.323999999999998</v>
      </c>
      <c r="Z585">
        <v>84.980999999999995</v>
      </c>
      <c r="AA585">
        <v>111.669</v>
      </c>
      <c r="AB585">
        <v>175.30599999999998</v>
      </c>
      <c r="AC585">
        <v>281.99400000000003</v>
      </c>
      <c r="AD585">
        <v>376.904</v>
      </c>
      <c r="AE585">
        <v>555.97</v>
      </c>
      <c r="AF585">
        <v>683.90100000000007</v>
      </c>
      <c r="AG585">
        <v>895.23599999999999</v>
      </c>
      <c r="AH585">
        <v>1055.039</v>
      </c>
      <c r="AI585">
        <v>1162.229</v>
      </c>
      <c r="AJ585">
        <v>1301.9059999999999</v>
      </c>
      <c r="AK585">
        <v>1467.865</v>
      </c>
      <c r="AL585">
        <v>1601.8330000000001</v>
      </c>
      <c r="AM585">
        <v>1647.614</v>
      </c>
      <c r="AN585">
        <v>1663.402</v>
      </c>
      <c r="AO585">
        <v>1737.3979999999999</v>
      </c>
      <c r="AP585">
        <v>1746.7049999999999</v>
      </c>
      <c r="AQ585">
        <v>1762.086</v>
      </c>
      <c r="AR585">
        <v>1852.104</v>
      </c>
      <c r="AS585">
        <v>1964.4209999999998</v>
      </c>
      <c r="AT585">
        <v>2100.797</v>
      </c>
      <c r="AU585">
        <v>2154.6220000000003</v>
      </c>
      <c r="AV585">
        <v>2117.7129999999997</v>
      </c>
      <c r="AW585">
        <v>2215.819</v>
      </c>
      <c r="AX585">
        <v>2329.0149999999999</v>
      </c>
      <c r="AY585">
        <v>805</v>
      </c>
      <c r="AZ585">
        <v>879</v>
      </c>
      <c r="BA585">
        <v>912</v>
      </c>
      <c r="BB585">
        <v>1039</v>
      </c>
      <c r="BC585">
        <v>975</v>
      </c>
      <c r="BD585">
        <v>329</v>
      </c>
      <c r="BE585">
        <v>260</v>
      </c>
      <c r="BF585">
        <v>235</v>
      </c>
      <c r="BG585">
        <v>137</v>
      </c>
      <c r="BH585" t="s">
        <v>16</v>
      </c>
    </row>
    <row r="586" spans="1:60">
      <c r="A586" t="s">
        <v>133</v>
      </c>
      <c r="B586" t="s">
        <v>190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0.441</v>
      </c>
      <c r="T586">
        <v>0.443</v>
      </c>
      <c r="U586">
        <v>0.46499999999999997</v>
      </c>
      <c r="V586">
        <v>2.3E-2</v>
      </c>
      <c r="W586">
        <v>0.183</v>
      </c>
      <c r="X586">
        <v>4.2069999999999999</v>
      </c>
      <c r="Y586">
        <v>44.948999999999998</v>
      </c>
      <c r="Z586">
        <v>86.713999999999999</v>
      </c>
      <c r="AA586">
        <v>144.09800000000001</v>
      </c>
      <c r="AB586">
        <v>12.940000000000001</v>
      </c>
      <c r="AC586">
        <v>33.861000000000004</v>
      </c>
      <c r="AD586">
        <v>0</v>
      </c>
      <c r="AE586">
        <v>1.2210000000000001</v>
      </c>
      <c r="AF586">
        <v>14.521000000000001</v>
      </c>
      <c r="AG586">
        <v>33.646999999999998</v>
      </c>
      <c r="AH586">
        <v>42.968000000000004</v>
      </c>
      <c r="AI586">
        <v>45.158999999999999</v>
      </c>
      <c r="AJ586">
        <v>47.463000000000001</v>
      </c>
      <c r="AK586">
        <v>51.933</v>
      </c>
      <c r="AL586">
        <v>53.591999999999999</v>
      </c>
      <c r="AM586">
        <v>52.478999999999999</v>
      </c>
      <c r="AN586">
        <v>50.066000000000003</v>
      </c>
      <c r="AO586">
        <v>51.150000000000006</v>
      </c>
      <c r="AP586">
        <v>48.656999999999996</v>
      </c>
      <c r="AQ586">
        <v>47.396000000000001</v>
      </c>
      <c r="AR586">
        <v>46.606999999999999</v>
      </c>
      <c r="AS586">
        <v>49.314</v>
      </c>
      <c r="AT586">
        <v>52.736999999999995</v>
      </c>
      <c r="AU586">
        <v>54.402999999999999</v>
      </c>
      <c r="AV586">
        <v>51.412000000000006</v>
      </c>
      <c r="AW586">
        <v>53.762</v>
      </c>
      <c r="AX586">
        <v>56.14</v>
      </c>
      <c r="AY586">
        <v>54.278999999999996</v>
      </c>
      <c r="AZ586">
        <v>55.207000000000001</v>
      </c>
      <c r="BA586">
        <v>53.573000000000008</v>
      </c>
      <c r="BB586">
        <v>52.917000000000002</v>
      </c>
      <c r="BC586">
        <v>53.337999999999994</v>
      </c>
      <c r="BD586">
        <v>54.317</v>
      </c>
      <c r="BE586">
        <v>51.736000000000004</v>
      </c>
      <c r="BF586">
        <v>49.758000000000003</v>
      </c>
      <c r="BG586">
        <v>48.938999999999993</v>
      </c>
      <c r="BH586" t="s">
        <v>16</v>
      </c>
    </row>
    <row r="587" spans="1:60">
      <c r="A587" t="s">
        <v>135</v>
      </c>
      <c r="B587" t="s">
        <v>194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13628</v>
      </c>
      <c r="AC587">
        <v>16900</v>
      </c>
      <c r="AD587">
        <v>16900</v>
      </c>
      <c r="AE587">
        <v>0</v>
      </c>
      <c r="AF587">
        <v>7500</v>
      </c>
      <c r="AG587">
        <v>0</v>
      </c>
      <c r="AH587">
        <v>0</v>
      </c>
      <c r="AI587">
        <v>0</v>
      </c>
      <c r="AJ587">
        <v>5000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</row>
    <row r="588" spans="1:60">
      <c r="A588" t="s">
        <v>135</v>
      </c>
      <c r="B588" t="s">
        <v>191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13628</v>
      </c>
      <c r="AC588">
        <v>16900</v>
      </c>
      <c r="AD588">
        <v>16900</v>
      </c>
      <c r="AE588">
        <v>0</v>
      </c>
      <c r="AF588">
        <v>7500</v>
      </c>
      <c r="AG588">
        <v>0</v>
      </c>
      <c r="AH588">
        <v>0</v>
      </c>
      <c r="AI588">
        <v>0</v>
      </c>
      <c r="AJ588">
        <v>5000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</row>
    <row r="589" spans="1:60">
      <c r="A589" t="s">
        <v>180</v>
      </c>
      <c r="B589" t="s">
        <v>194</v>
      </c>
      <c r="BC589">
        <v>0</v>
      </c>
      <c r="BD589">
        <v>0</v>
      </c>
      <c r="BE589">
        <v>0</v>
      </c>
      <c r="BF589">
        <v>760</v>
      </c>
      <c r="BG589">
        <v>900</v>
      </c>
      <c r="BH589" t="s">
        <v>16</v>
      </c>
    </row>
    <row r="590" spans="1:60">
      <c r="A590" t="s">
        <v>180</v>
      </c>
      <c r="B590" t="s">
        <v>189</v>
      </c>
      <c r="BC590">
        <v>0</v>
      </c>
      <c r="BD590">
        <v>0</v>
      </c>
      <c r="BE590">
        <v>0</v>
      </c>
      <c r="BF590">
        <v>760</v>
      </c>
      <c r="BG590">
        <v>900</v>
      </c>
      <c r="BH590" t="s">
        <v>16</v>
      </c>
    </row>
    <row r="591" spans="1:60">
      <c r="A591" t="s">
        <v>136</v>
      </c>
      <c r="B591" t="s">
        <v>194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152</v>
      </c>
      <c r="N591">
        <v>1.9330000000000001</v>
      </c>
      <c r="O591">
        <v>0.378</v>
      </c>
      <c r="P591">
        <v>0.21300000000000002</v>
      </c>
      <c r="Q591">
        <v>0.20900000000000002</v>
      </c>
      <c r="R591">
        <v>1.7999999999999999E-2</v>
      </c>
      <c r="S591">
        <v>0.55100000000000005</v>
      </c>
      <c r="T591">
        <v>0.309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3.798</v>
      </c>
      <c r="AF591">
        <v>6.6639999999999997</v>
      </c>
      <c r="AG591">
        <v>10.685</v>
      </c>
      <c r="AH591">
        <v>15.593999999999999</v>
      </c>
      <c r="AI591">
        <v>22.698999999999998</v>
      </c>
      <c r="AJ591">
        <v>33.014000000000003</v>
      </c>
      <c r="AK591">
        <v>43.112000000000002</v>
      </c>
      <c r="AL591">
        <v>84.1</v>
      </c>
      <c r="AM591">
        <v>342.84699999999998</v>
      </c>
      <c r="AN591">
        <v>287.81100000000004</v>
      </c>
      <c r="AO591">
        <v>345.14300000000003</v>
      </c>
      <c r="AP591">
        <v>393.58000000000004</v>
      </c>
      <c r="AQ591">
        <v>336.76499999999999</v>
      </c>
      <c r="AR591">
        <v>280.81799999999998</v>
      </c>
      <c r="AS591">
        <v>301.50199999999995</v>
      </c>
      <c r="AT591">
        <v>4.4400000000000004</v>
      </c>
      <c r="AU591">
        <v>0</v>
      </c>
      <c r="AV591">
        <v>227</v>
      </c>
      <c r="AW591">
        <v>0</v>
      </c>
      <c r="AX591">
        <v>1.3149999999999999</v>
      </c>
      <c r="AY591">
        <v>7.91</v>
      </c>
      <c r="AZ591">
        <v>3.1000000000000003E-2</v>
      </c>
      <c r="BA591">
        <v>3.7999999999999999E-2</v>
      </c>
      <c r="BB591">
        <v>9.5000000000000001E-2</v>
      </c>
      <c r="BC591">
        <v>0</v>
      </c>
      <c r="BD591">
        <v>13.758999999999999</v>
      </c>
      <c r="BE591">
        <v>115.161</v>
      </c>
      <c r="BF591">
        <v>76.815000000000012</v>
      </c>
      <c r="BG591">
        <v>230.703</v>
      </c>
      <c r="BH591" t="s">
        <v>16</v>
      </c>
    </row>
    <row r="592" spans="1:60">
      <c r="A592" t="s">
        <v>136</v>
      </c>
      <c r="B592" t="s">
        <v>186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29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</row>
    <row r="593" spans="1:60">
      <c r="A593" t="s">
        <v>136</v>
      </c>
      <c r="B593" t="s">
        <v>188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T593">
        <v>0</v>
      </c>
      <c r="AU593">
        <v>0</v>
      </c>
      <c r="AV593">
        <v>227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</row>
    <row r="594" spans="1:60">
      <c r="A594" t="s">
        <v>136</v>
      </c>
      <c r="B594" t="s">
        <v>189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0.255</v>
      </c>
      <c r="T594">
        <v>0.28999999999999998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1.4999999999999999E-2</v>
      </c>
      <c r="AH594">
        <v>0</v>
      </c>
      <c r="AI594">
        <v>0</v>
      </c>
      <c r="AJ594">
        <v>0</v>
      </c>
      <c r="AK594">
        <v>1.5009999999999999</v>
      </c>
      <c r="AL594">
        <v>9.5609999999999999</v>
      </c>
      <c r="AM594">
        <v>45.250999999999998</v>
      </c>
      <c r="AN594">
        <v>48.369</v>
      </c>
      <c r="AO594">
        <v>56.262</v>
      </c>
      <c r="AP594">
        <v>58.528000000000006</v>
      </c>
      <c r="AQ594">
        <v>51.084000000000003</v>
      </c>
      <c r="AR594">
        <v>33.738</v>
      </c>
      <c r="AS594">
        <v>32.716999999999999</v>
      </c>
      <c r="AT594">
        <v>4.4400000000000004</v>
      </c>
      <c r="AU594">
        <v>0</v>
      </c>
      <c r="AV594" t="s">
        <v>16</v>
      </c>
      <c r="AW594">
        <v>0</v>
      </c>
      <c r="AX594">
        <v>1.3149999999999999</v>
      </c>
      <c r="AY594">
        <v>7.91</v>
      </c>
      <c r="AZ594">
        <v>1.9000000000000003E-2</v>
      </c>
      <c r="BA594">
        <v>3.1E-2</v>
      </c>
      <c r="BB594">
        <v>4.4999999999999998E-2</v>
      </c>
      <c r="BC594">
        <v>0</v>
      </c>
      <c r="BD594">
        <v>13.283999999999999</v>
      </c>
      <c r="BE594">
        <v>70.872</v>
      </c>
      <c r="BF594">
        <v>76.028000000000006</v>
      </c>
      <c r="BG594">
        <v>169.78700000000001</v>
      </c>
      <c r="BH594" t="s">
        <v>16</v>
      </c>
    </row>
    <row r="595" spans="1:60">
      <c r="A595" t="s">
        <v>136</v>
      </c>
      <c r="B595" t="s">
        <v>190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1.9330000000000001</v>
      </c>
      <c r="O595">
        <v>0.378</v>
      </c>
      <c r="P595">
        <v>0.21300000000000002</v>
      </c>
      <c r="Q595">
        <v>0.20900000000000002</v>
      </c>
      <c r="R595">
        <v>1.7999999999999999E-2</v>
      </c>
      <c r="S595">
        <v>0.29600000000000004</v>
      </c>
      <c r="T595">
        <v>1.9E-2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3.798</v>
      </c>
      <c r="AF595">
        <v>6.6639999999999997</v>
      </c>
      <c r="AG595">
        <v>10.67</v>
      </c>
      <c r="AH595">
        <v>15.593999999999999</v>
      </c>
      <c r="AI595">
        <v>22.698999999999998</v>
      </c>
      <c r="AJ595">
        <v>33.014000000000003</v>
      </c>
      <c r="AK595">
        <v>41.611000000000004</v>
      </c>
      <c r="AL595">
        <v>74.539000000000001</v>
      </c>
      <c r="AM595">
        <v>233.596</v>
      </c>
      <c r="AN595">
        <v>239.44200000000001</v>
      </c>
      <c r="AO595">
        <v>288.88100000000003</v>
      </c>
      <c r="AP595">
        <v>335.05200000000002</v>
      </c>
      <c r="AQ595">
        <v>285.68099999999998</v>
      </c>
      <c r="AR595">
        <v>247.07999999999998</v>
      </c>
      <c r="AS595">
        <v>268.78499999999997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1.2E-2</v>
      </c>
      <c r="BA595">
        <v>7.0000000000000001E-3</v>
      </c>
      <c r="BB595">
        <v>0.05</v>
      </c>
      <c r="BC595">
        <v>0</v>
      </c>
      <c r="BD595">
        <v>0.47499999999999998</v>
      </c>
      <c r="BE595">
        <v>44.289000000000001</v>
      </c>
      <c r="BF595">
        <v>0.78700000000000003</v>
      </c>
      <c r="BG595">
        <v>60.916000000000004</v>
      </c>
      <c r="BH595" t="s">
        <v>16</v>
      </c>
    </row>
    <row r="596" spans="1:60">
      <c r="A596" t="s">
        <v>136</v>
      </c>
      <c r="B596" t="s">
        <v>192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123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64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</row>
    <row r="597" spans="1:60">
      <c r="A597" t="s">
        <v>137</v>
      </c>
      <c r="B597" t="s">
        <v>194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0.17399999999999999</v>
      </c>
      <c r="S597">
        <v>23.053000000000001</v>
      </c>
      <c r="T597">
        <v>176.36</v>
      </c>
      <c r="U597">
        <v>248.97399999999999</v>
      </c>
      <c r="V597">
        <v>955.976</v>
      </c>
      <c r="W597">
        <v>613.67200000000003</v>
      </c>
      <c r="X597">
        <v>1177.5160000000001</v>
      </c>
      <c r="Y597">
        <v>1100.7730000000001</v>
      </c>
      <c r="Z597">
        <v>1974.864</v>
      </c>
      <c r="AA597">
        <v>2336.2055338741552</v>
      </c>
      <c r="AB597">
        <v>3627.6808366348714</v>
      </c>
      <c r="AC597">
        <v>4705.8375719192518</v>
      </c>
      <c r="AD597">
        <v>6436.7438560496412</v>
      </c>
      <c r="AE597">
        <v>6933.3857459741957</v>
      </c>
      <c r="AF597">
        <v>9294.4399048860669</v>
      </c>
      <c r="AG597">
        <v>10612.827693181764</v>
      </c>
      <c r="AH597">
        <v>13054.322216241442</v>
      </c>
      <c r="AI597">
        <v>12059.838971673895</v>
      </c>
      <c r="AJ597">
        <v>12815.171155853252</v>
      </c>
      <c r="AK597">
        <v>14304.945493442738</v>
      </c>
      <c r="AL597">
        <v>21191.84738268498</v>
      </c>
      <c r="AM597">
        <v>21307.4383701025</v>
      </c>
      <c r="AN597">
        <v>21324.849317450615</v>
      </c>
      <c r="AO597">
        <v>22460.615217577648</v>
      </c>
      <c r="AP597">
        <v>22503.572120490586</v>
      </c>
      <c r="AQ597">
        <v>20623.312779203447</v>
      </c>
      <c r="AR597">
        <v>21055.741548629536</v>
      </c>
      <c r="AS597">
        <v>22988.20366350155</v>
      </c>
      <c r="AT597">
        <v>25010.392673387592</v>
      </c>
      <c r="AU597">
        <v>26493.428691726396</v>
      </c>
      <c r="AV597">
        <v>26074.053162193464</v>
      </c>
      <c r="AW597">
        <v>27804.961770835998</v>
      </c>
      <c r="AX597">
        <v>29723.691493092163</v>
      </c>
      <c r="AY597">
        <v>30835.65800620104</v>
      </c>
      <c r="AZ597">
        <v>32318.216182398555</v>
      </c>
      <c r="BA597">
        <v>37814.178601897023</v>
      </c>
      <c r="BB597">
        <v>39262.778100071358</v>
      </c>
      <c r="BC597">
        <v>40796.777478616583</v>
      </c>
      <c r="BD597">
        <v>41961.473237774364</v>
      </c>
      <c r="BE597">
        <v>43263.820131611319</v>
      </c>
      <c r="BF597">
        <v>44828.571563003396</v>
      </c>
      <c r="BG597">
        <v>46396.522446646144</v>
      </c>
      <c r="BH597" t="s">
        <v>16</v>
      </c>
    </row>
    <row r="598" spans="1:60">
      <c r="A598" t="s">
        <v>137</v>
      </c>
      <c r="B598" t="s">
        <v>186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36</v>
      </c>
      <c r="V598">
        <v>0</v>
      </c>
      <c r="W598">
        <v>0</v>
      </c>
      <c r="X598">
        <v>9.4</v>
      </c>
      <c r="Y598">
        <v>19.5</v>
      </c>
      <c r="Z598">
        <v>0</v>
      </c>
      <c r="AA598">
        <v>738.19779031398627</v>
      </c>
      <c r="AB598">
        <v>910.23889488729844</v>
      </c>
      <c r="AC598">
        <v>1100.661933133626</v>
      </c>
      <c r="AD598">
        <v>1371.2196270949221</v>
      </c>
      <c r="AE598">
        <v>1401.276792946677</v>
      </c>
      <c r="AF598">
        <v>1478.5821430490021</v>
      </c>
      <c r="AG598">
        <v>1737.2471910772849</v>
      </c>
      <c r="AH598">
        <v>1899.7922736280746</v>
      </c>
      <c r="AI598">
        <v>1962.8192482839959</v>
      </c>
      <c r="AJ598">
        <v>2081.2731942029736</v>
      </c>
      <c r="AK598">
        <v>2327.8041683079505</v>
      </c>
      <c r="AL598">
        <v>2449.9887294343598</v>
      </c>
      <c r="AM598">
        <v>2442.8845664375208</v>
      </c>
      <c r="AN598">
        <v>2354.8298025059153</v>
      </c>
      <c r="AO598">
        <v>2507.8230518708037</v>
      </c>
      <c r="AP598">
        <v>2510.7101792760509</v>
      </c>
      <c r="AQ598">
        <v>2455.4266170480023</v>
      </c>
      <c r="AR598">
        <v>2415.4420965510399</v>
      </c>
      <c r="AS598">
        <v>2664.65720347151</v>
      </c>
      <c r="AT598">
        <v>2949.9766920714724</v>
      </c>
      <c r="AU598">
        <v>3134.8616409046126</v>
      </c>
      <c r="AV598">
        <v>2965.7562264335038</v>
      </c>
      <c r="AW598">
        <v>3250.9633188902212</v>
      </c>
      <c r="AX598">
        <v>3534.561996023534</v>
      </c>
      <c r="AY598">
        <v>3508.1593966108476</v>
      </c>
      <c r="AZ598">
        <v>3610.8626986600361</v>
      </c>
      <c r="BA598">
        <v>3587.266104257907</v>
      </c>
      <c r="BB598">
        <v>3615.9103261539826</v>
      </c>
      <c r="BC598">
        <v>3652.8093449314092</v>
      </c>
      <c r="BD598">
        <v>3692.4348505586127</v>
      </c>
      <c r="BE598">
        <v>3501.2257884720198</v>
      </c>
      <c r="BF598">
        <v>3376.5117438393886</v>
      </c>
      <c r="BG598">
        <v>3301.68070308814</v>
      </c>
      <c r="BH598">
        <v>3543.2656473163115</v>
      </c>
    </row>
    <row r="599" spans="1:60">
      <c r="A599" t="s">
        <v>137</v>
      </c>
      <c r="B599" t="s">
        <v>187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1</v>
      </c>
      <c r="AL599">
        <v>2</v>
      </c>
      <c r="AM599">
        <v>3</v>
      </c>
      <c r="AN599">
        <v>4</v>
      </c>
      <c r="AO599">
        <v>5</v>
      </c>
      <c r="AP599">
        <v>6</v>
      </c>
      <c r="AQ599">
        <v>0</v>
      </c>
      <c r="AR599">
        <v>0</v>
      </c>
      <c r="AS599">
        <v>0</v>
      </c>
      <c r="AT599">
        <v>0</v>
      </c>
      <c r="AU599">
        <v>297</v>
      </c>
      <c r="AV599">
        <v>0</v>
      </c>
      <c r="AW599">
        <v>0</v>
      </c>
      <c r="AX599">
        <v>0</v>
      </c>
      <c r="AY599">
        <v>496</v>
      </c>
      <c r="AZ599">
        <v>530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</row>
    <row r="600" spans="1:60">
      <c r="A600" t="s">
        <v>137</v>
      </c>
      <c r="B600" t="s">
        <v>188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U600" t="s">
        <v>16</v>
      </c>
      <c r="V600">
        <v>487</v>
      </c>
      <c r="W600" t="s">
        <v>16</v>
      </c>
      <c r="X600" t="s">
        <v>16</v>
      </c>
      <c r="Y600">
        <v>270</v>
      </c>
      <c r="Z600">
        <v>516</v>
      </c>
      <c r="AA600">
        <v>263</v>
      </c>
      <c r="AB600" t="s">
        <v>16</v>
      </c>
      <c r="AC600" t="s">
        <v>16</v>
      </c>
      <c r="AD600" t="s">
        <v>16</v>
      </c>
      <c r="AE600" t="s">
        <v>16</v>
      </c>
      <c r="AF600" t="s">
        <v>16</v>
      </c>
      <c r="AG600" t="s">
        <v>16</v>
      </c>
      <c r="AH600" t="s">
        <v>16</v>
      </c>
      <c r="AI600" t="s">
        <v>16</v>
      </c>
      <c r="AJ600" t="s">
        <v>16</v>
      </c>
      <c r="AK600" t="s">
        <v>16</v>
      </c>
      <c r="AL600">
        <v>5826</v>
      </c>
      <c r="AM600">
        <v>6116</v>
      </c>
      <c r="AN600">
        <v>6426</v>
      </c>
      <c r="AO600">
        <v>6758</v>
      </c>
      <c r="AP600">
        <v>7124</v>
      </c>
      <c r="AQ600">
        <v>7526</v>
      </c>
      <c r="AR600">
        <v>7963</v>
      </c>
      <c r="AS600">
        <v>8433</v>
      </c>
      <c r="AT600">
        <v>8939</v>
      </c>
      <c r="AU600">
        <v>9484</v>
      </c>
      <c r="AV600">
        <v>10070</v>
      </c>
      <c r="AW600">
        <v>10700</v>
      </c>
      <c r="AX600">
        <v>11516</v>
      </c>
      <c r="AY600">
        <v>12332</v>
      </c>
      <c r="AZ600">
        <v>13148</v>
      </c>
      <c r="BA600">
        <v>13964</v>
      </c>
      <c r="BB600">
        <v>14632</v>
      </c>
      <c r="BC600">
        <v>15246</v>
      </c>
      <c r="BD600">
        <v>15693</v>
      </c>
      <c r="BE600">
        <v>16514</v>
      </c>
      <c r="BF600">
        <v>17633</v>
      </c>
      <c r="BG600">
        <v>18360</v>
      </c>
      <c r="BH600" t="s">
        <v>16</v>
      </c>
    </row>
    <row r="601" spans="1:60">
      <c r="A601" t="s">
        <v>137</v>
      </c>
      <c r="B601" t="s">
        <v>189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0.17399999999999999</v>
      </c>
      <c r="S601">
        <v>9.7530000000000001</v>
      </c>
      <c r="T601">
        <v>52.96</v>
      </c>
      <c r="U601">
        <v>82.573999999999998</v>
      </c>
      <c r="V601">
        <v>70.975999999999999</v>
      </c>
      <c r="W601">
        <v>140.37200000000001</v>
      </c>
      <c r="X601">
        <v>392.11599999999999</v>
      </c>
      <c r="Y601">
        <v>607.27300000000002</v>
      </c>
      <c r="Z601">
        <v>756.86400000000003</v>
      </c>
      <c r="AA601">
        <v>1148.5409999999999</v>
      </c>
      <c r="AB601">
        <v>1920.8400000000001</v>
      </c>
      <c r="AC601">
        <v>2523.0639999999999</v>
      </c>
      <c r="AD601">
        <v>3611.5280000000002</v>
      </c>
      <c r="AE601">
        <v>4236.6970000000001</v>
      </c>
      <c r="AF601">
        <v>6490.1660000000002</v>
      </c>
      <c r="AG601">
        <v>7136.9709999999995</v>
      </c>
      <c r="AH601">
        <v>7905.6610000000001</v>
      </c>
      <c r="AI601">
        <v>8257.6640000000007</v>
      </c>
      <c r="AJ601">
        <v>8749.3379999999997</v>
      </c>
      <c r="AK601">
        <v>9574.5119999999988</v>
      </c>
      <c r="AL601">
        <v>10030.249</v>
      </c>
      <c r="AM601">
        <v>10144.377</v>
      </c>
      <c r="AN601">
        <v>10068.791000000001</v>
      </c>
      <c r="AO601">
        <v>10474.118999999999</v>
      </c>
      <c r="AP601">
        <v>10447.324000000001</v>
      </c>
      <c r="AQ601">
        <v>8195.5450000000001</v>
      </c>
      <c r="AR601">
        <v>8177.2710000000006</v>
      </c>
      <c r="AS601">
        <v>8754.3140000000003</v>
      </c>
      <c r="AT601">
        <v>9497.5810000000001</v>
      </c>
      <c r="AU601">
        <v>9570.0450000000001</v>
      </c>
      <c r="AV601">
        <v>9487.509</v>
      </c>
      <c r="AW601">
        <v>9933.393</v>
      </c>
      <c r="AX601">
        <v>10320.632</v>
      </c>
      <c r="AY601">
        <v>9687.1550000000007</v>
      </c>
      <c r="AZ601">
        <v>9862.7240000000002</v>
      </c>
      <c r="BA601">
        <v>14437</v>
      </c>
      <c r="BB601">
        <v>15087</v>
      </c>
      <c r="BC601">
        <v>15723</v>
      </c>
      <c r="BD601">
        <v>16120</v>
      </c>
      <c r="BE601">
        <v>17357</v>
      </c>
      <c r="BF601">
        <v>17875</v>
      </c>
      <c r="BG601">
        <v>18824</v>
      </c>
      <c r="BH601" t="s">
        <v>16</v>
      </c>
    </row>
    <row r="602" spans="1:60">
      <c r="A602" t="s">
        <v>137</v>
      </c>
      <c r="B602" t="s">
        <v>190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13.3</v>
      </c>
      <c r="T602">
        <v>123.4</v>
      </c>
      <c r="U602">
        <v>130.4</v>
      </c>
      <c r="V602" t="s">
        <v>16</v>
      </c>
      <c r="W602">
        <v>473.3</v>
      </c>
      <c r="X602" t="s">
        <v>16</v>
      </c>
      <c r="Y602" t="s">
        <v>16</v>
      </c>
      <c r="Z602" t="s">
        <v>16</v>
      </c>
      <c r="AA602" t="s">
        <v>16</v>
      </c>
      <c r="AB602" t="s">
        <v>16</v>
      </c>
      <c r="AC602" t="s">
        <v>16</v>
      </c>
      <c r="AD602" t="s">
        <v>16</v>
      </c>
      <c r="AE602" t="s">
        <v>16</v>
      </c>
      <c r="AF602" t="s">
        <v>16</v>
      </c>
      <c r="AG602" t="s">
        <v>16</v>
      </c>
      <c r="AH602" t="s">
        <v>16</v>
      </c>
      <c r="AI602" t="s">
        <v>16</v>
      </c>
      <c r="AJ602" t="s">
        <v>16</v>
      </c>
      <c r="AK602" t="s">
        <v>16</v>
      </c>
      <c r="AL602" t="s">
        <v>16</v>
      </c>
      <c r="AM602" t="s">
        <v>16</v>
      </c>
      <c r="AN602" t="s">
        <v>16</v>
      </c>
      <c r="AO602" t="s">
        <v>16</v>
      </c>
      <c r="AP602" t="s">
        <v>16</v>
      </c>
      <c r="AQ602" t="s">
        <v>16</v>
      </c>
      <c r="AR602" t="s">
        <v>16</v>
      </c>
      <c r="AS602" t="s">
        <v>16</v>
      </c>
      <c r="AT602" t="s">
        <v>16</v>
      </c>
      <c r="AU602" t="s">
        <v>16</v>
      </c>
      <c r="AV602" t="s">
        <v>16</v>
      </c>
      <c r="AW602" t="s">
        <v>16</v>
      </c>
      <c r="AX602" t="s">
        <v>16</v>
      </c>
      <c r="AY602" t="s">
        <v>16</v>
      </c>
      <c r="AZ602" t="s">
        <v>16</v>
      </c>
      <c r="BA602" t="s">
        <v>16</v>
      </c>
      <c r="BB602" t="s">
        <v>16</v>
      </c>
      <c r="BC602" t="s">
        <v>16</v>
      </c>
      <c r="BD602" t="s">
        <v>16</v>
      </c>
      <c r="BE602" t="s">
        <v>16</v>
      </c>
      <c r="BF602" t="s">
        <v>16</v>
      </c>
      <c r="BG602" t="s">
        <v>16</v>
      </c>
      <c r="BH602" t="s">
        <v>16</v>
      </c>
    </row>
    <row r="603" spans="1:60">
      <c r="A603" t="s">
        <v>137</v>
      </c>
      <c r="B603" t="s">
        <v>191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 t="s">
        <v>16</v>
      </c>
      <c r="S603" t="s">
        <v>16</v>
      </c>
      <c r="T603" t="s">
        <v>16</v>
      </c>
      <c r="U603" t="s">
        <v>16</v>
      </c>
      <c r="V603">
        <v>398</v>
      </c>
      <c r="W603" t="s">
        <v>16</v>
      </c>
      <c r="X603">
        <v>776</v>
      </c>
      <c r="Y603">
        <v>204</v>
      </c>
      <c r="Z603">
        <v>702</v>
      </c>
      <c r="AA603">
        <v>186.46674356016916</v>
      </c>
      <c r="AB603">
        <v>796.60194174757282</v>
      </c>
      <c r="AC603">
        <v>1082.1116387856257</v>
      </c>
      <c r="AD603">
        <v>1453.9962289547188</v>
      </c>
      <c r="AE603">
        <v>1295.4119530275182</v>
      </c>
      <c r="AF603">
        <v>1325.6917618370637</v>
      </c>
      <c r="AG603">
        <v>1738.6095021044794</v>
      </c>
      <c r="AH603">
        <v>1802.8689426133687</v>
      </c>
      <c r="AI603">
        <v>1839.3557233898998</v>
      </c>
      <c r="AJ603">
        <v>1984.5599616502793</v>
      </c>
      <c r="AK603">
        <v>2401.6293251347897</v>
      </c>
      <c r="AL603">
        <v>2883.6096532506217</v>
      </c>
      <c r="AM603">
        <v>2601.1768036649814</v>
      </c>
      <c r="AN603">
        <v>2471.2285149446971</v>
      </c>
      <c r="AO603">
        <v>2715.6731657068462</v>
      </c>
      <c r="AP603">
        <v>2415.5379412145357</v>
      </c>
      <c r="AQ603">
        <v>2446.3411621554428</v>
      </c>
      <c r="AR603">
        <v>2500.0284520784958</v>
      </c>
      <c r="AS603">
        <v>3136.2324600300371</v>
      </c>
      <c r="AT603">
        <v>3623.8349813161185</v>
      </c>
      <c r="AU603">
        <v>4007.5220508217826</v>
      </c>
      <c r="AV603">
        <v>3550.7879357599581</v>
      </c>
      <c r="AW603">
        <v>3920.6054519457794</v>
      </c>
      <c r="AX603">
        <v>4352.4974970686326</v>
      </c>
      <c r="AY603">
        <v>4812.3436095901916</v>
      </c>
      <c r="AZ603">
        <v>5166.6294837385167</v>
      </c>
      <c r="BA603">
        <v>5825.9124976391167</v>
      </c>
      <c r="BB603">
        <v>5927.8677739173718</v>
      </c>
      <c r="BC603">
        <v>6174.9681336851681</v>
      </c>
      <c r="BD603">
        <v>6456.0383872157508</v>
      </c>
      <c r="BE603">
        <v>5891.5943431393043</v>
      </c>
      <c r="BF603">
        <v>5944.0598191640011</v>
      </c>
      <c r="BG603">
        <v>5910.8417435580022</v>
      </c>
      <c r="BH603">
        <v>6221.7677146618271</v>
      </c>
    </row>
    <row r="604" spans="1:60">
      <c r="A604" t="s">
        <v>137</v>
      </c>
      <c r="B604" t="s">
        <v>192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1446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</row>
    <row r="605" spans="1:60">
      <c r="A605" t="s">
        <v>138</v>
      </c>
      <c r="B605" t="s">
        <v>194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0.2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18</v>
      </c>
      <c r="AP605">
        <v>34</v>
      </c>
      <c r="AQ605">
        <v>71</v>
      </c>
      <c r="AR605">
        <v>112</v>
      </c>
      <c r="AS605">
        <v>118</v>
      </c>
      <c r="AT605">
        <v>107</v>
      </c>
      <c r="AU605">
        <v>123</v>
      </c>
      <c r="AV605">
        <v>141</v>
      </c>
      <c r="AW605">
        <v>148</v>
      </c>
      <c r="AX605">
        <v>140</v>
      </c>
      <c r="AY605">
        <v>150</v>
      </c>
      <c r="AZ605">
        <v>42</v>
      </c>
      <c r="BA605">
        <v>48</v>
      </c>
      <c r="BB605">
        <v>14</v>
      </c>
      <c r="BC605">
        <v>14</v>
      </c>
      <c r="BD605">
        <v>0</v>
      </c>
      <c r="BE605">
        <v>0</v>
      </c>
      <c r="BF605">
        <v>0</v>
      </c>
      <c r="BG605">
        <v>0</v>
      </c>
      <c r="BH605">
        <v>0</v>
      </c>
    </row>
    <row r="606" spans="1:60">
      <c r="A606" t="s">
        <v>138</v>
      </c>
      <c r="B606" t="s">
        <v>186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0.2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</row>
    <row r="607" spans="1:60">
      <c r="A607" t="s">
        <v>138</v>
      </c>
      <c r="B607" t="s">
        <v>189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18</v>
      </c>
      <c r="AP607">
        <v>34</v>
      </c>
      <c r="AQ607">
        <v>71</v>
      </c>
      <c r="AR607">
        <v>87</v>
      </c>
      <c r="AS607">
        <v>93</v>
      </c>
      <c r="AT607">
        <v>107</v>
      </c>
      <c r="AU607">
        <v>123</v>
      </c>
      <c r="AV607">
        <v>141</v>
      </c>
      <c r="AW607">
        <v>148</v>
      </c>
      <c r="AX607">
        <v>140</v>
      </c>
      <c r="AY607">
        <v>150</v>
      </c>
      <c r="AZ607">
        <v>42</v>
      </c>
      <c r="BA607">
        <v>48</v>
      </c>
      <c r="BB607">
        <v>14</v>
      </c>
      <c r="BC607">
        <v>14</v>
      </c>
      <c r="BD607">
        <v>0</v>
      </c>
      <c r="BE607">
        <v>0</v>
      </c>
      <c r="BF607">
        <v>0</v>
      </c>
      <c r="BG607">
        <v>0</v>
      </c>
      <c r="BH607">
        <v>0</v>
      </c>
    </row>
    <row r="608" spans="1:60">
      <c r="A608" t="s">
        <v>138</v>
      </c>
      <c r="B608" t="s">
        <v>192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25</v>
      </c>
      <c r="AS608">
        <v>25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</row>
    <row r="609" spans="1:60">
      <c r="A609" t="s">
        <v>139</v>
      </c>
      <c r="B609" t="s">
        <v>194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5.0000000000000001E-3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9.7000000000000003E-2</v>
      </c>
      <c r="AD609">
        <v>7.0999999999999994E-2</v>
      </c>
      <c r="AE609">
        <v>0.25800000000000001</v>
      </c>
      <c r="AF609">
        <v>0.17799999999999999</v>
      </c>
      <c r="AG609">
        <v>0.33400000000000002</v>
      </c>
      <c r="AH609">
        <v>2.629</v>
      </c>
      <c r="AI609">
        <v>5.1360000000000001</v>
      </c>
      <c r="AJ609">
        <v>5.1859999999999999</v>
      </c>
      <c r="AK609">
        <v>6.0790000000000006</v>
      </c>
      <c r="AL609">
        <v>4.4789999999999992</v>
      </c>
      <c r="AM609">
        <v>1.3879999999999999</v>
      </c>
      <c r="AN609">
        <v>1.2309999999999999</v>
      </c>
      <c r="AO609">
        <v>1.3</v>
      </c>
      <c r="AP609">
        <v>0.378</v>
      </c>
      <c r="AQ609">
        <v>0.221</v>
      </c>
      <c r="AR609">
        <v>0.25</v>
      </c>
      <c r="AS609">
        <v>7.7090000000000005</v>
      </c>
      <c r="AT609">
        <v>17.196999999999999</v>
      </c>
      <c r="AU609">
        <v>14.689</v>
      </c>
      <c r="AV609">
        <v>22.338000000000001</v>
      </c>
      <c r="AW609">
        <v>26.679000000000002</v>
      </c>
      <c r="AX609">
        <v>10.867000000000001</v>
      </c>
      <c r="AY609">
        <v>25.608000000000001</v>
      </c>
      <c r="AZ609">
        <v>44.382999999999996</v>
      </c>
      <c r="BA609">
        <v>60.793000000000006</v>
      </c>
      <c r="BB609">
        <v>78.256</v>
      </c>
      <c r="BC609">
        <v>68.242999999999995</v>
      </c>
      <c r="BD609">
        <v>71.887</v>
      </c>
      <c r="BE609">
        <v>71.794999999999987</v>
      </c>
      <c r="BF609">
        <v>76.739000000000004</v>
      </c>
      <c r="BG609">
        <v>86.418000000000006</v>
      </c>
      <c r="BH609" t="s">
        <v>16</v>
      </c>
    </row>
    <row r="610" spans="1:60">
      <c r="A610" t="s">
        <v>139</v>
      </c>
      <c r="B610" t="s">
        <v>189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9.7000000000000003E-2</v>
      </c>
      <c r="AD610">
        <v>7.0999999999999994E-2</v>
      </c>
      <c r="AE610">
        <v>0.25800000000000001</v>
      </c>
      <c r="AF610">
        <v>0.17799999999999999</v>
      </c>
      <c r="AG610">
        <v>0.33400000000000002</v>
      </c>
      <c r="AH610">
        <v>2.42</v>
      </c>
      <c r="AI610">
        <v>4.7809999999999997</v>
      </c>
      <c r="AJ610">
        <v>4.2469999999999999</v>
      </c>
      <c r="AK610">
        <v>5.5270000000000001</v>
      </c>
      <c r="AL610">
        <v>4.2089999999999996</v>
      </c>
      <c r="AM610">
        <v>1.3879999999999999</v>
      </c>
      <c r="AN610">
        <v>1.2309999999999999</v>
      </c>
      <c r="AO610">
        <v>1.3</v>
      </c>
      <c r="AP610">
        <v>0.378</v>
      </c>
      <c r="AQ610">
        <v>0.221</v>
      </c>
      <c r="AR610">
        <v>0.25</v>
      </c>
      <c r="AS610">
        <v>6.6340000000000003</v>
      </c>
      <c r="AT610">
        <v>17.196999999999999</v>
      </c>
      <c r="AU610">
        <v>14.689</v>
      </c>
      <c r="AV610">
        <v>22.338000000000001</v>
      </c>
      <c r="AW610">
        <v>26.679000000000002</v>
      </c>
      <c r="AX610">
        <v>10.867000000000001</v>
      </c>
      <c r="AY610">
        <v>25.608000000000001</v>
      </c>
      <c r="AZ610">
        <v>43.15</v>
      </c>
      <c r="BA610">
        <v>56.367000000000004</v>
      </c>
      <c r="BB610">
        <v>73.408000000000001</v>
      </c>
      <c r="BC610">
        <v>67.171999999999997</v>
      </c>
      <c r="BD610">
        <v>69.843999999999994</v>
      </c>
      <c r="BE610">
        <v>70.134999999999991</v>
      </c>
      <c r="BF610">
        <v>76.012</v>
      </c>
      <c r="BG610">
        <v>84.531000000000006</v>
      </c>
      <c r="BH610" t="s">
        <v>16</v>
      </c>
    </row>
    <row r="611" spans="1:60">
      <c r="A611" t="s">
        <v>139</v>
      </c>
      <c r="B611" t="s">
        <v>190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5.0000000000000001E-3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0.20899999999999999</v>
      </c>
      <c r="AI611">
        <v>0.35500000000000004</v>
      </c>
      <c r="AJ611">
        <v>0.93900000000000006</v>
      </c>
      <c r="AK611">
        <v>0.55200000000000005</v>
      </c>
      <c r="AL611">
        <v>0.27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1.075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1.2330000000000001</v>
      </c>
      <c r="BA611">
        <v>4.4260000000000002</v>
      </c>
      <c r="BB611">
        <v>4.8479999999999999</v>
      </c>
      <c r="BC611">
        <v>1.071</v>
      </c>
      <c r="BD611">
        <v>2.0430000000000001</v>
      </c>
      <c r="BE611">
        <v>1.66</v>
      </c>
      <c r="BF611">
        <v>0.72699999999999998</v>
      </c>
      <c r="BG611">
        <v>1.887</v>
      </c>
      <c r="BH611" t="s">
        <v>16</v>
      </c>
    </row>
    <row r="612" spans="1:60">
      <c r="A612" t="s">
        <v>140</v>
      </c>
      <c r="B612" t="s">
        <v>194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3.6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65</v>
      </c>
      <c r="AE612">
        <v>90</v>
      </c>
      <c r="AF612">
        <v>80</v>
      </c>
      <c r="AG612">
        <v>253</v>
      </c>
      <c r="AH612">
        <v>306</v>
      </c>
      <c r="AI612">
        <v>395</v>
      </c>
      <c r="AJ612">
        <v>401</v>
      </c>
      <c r="AK612">
        <v>425</v>
      </c>
      <c r="AL612">
        <v>7790.9470000000001</v>
      </c>
      <c r="AM612">
        <v>9000.9809999999998</v>
      </c>
      <c r="AN612">
        <v>9880.5049999999992</v>
      </c>
      <c r="AO612">
        <v>10869.482</v>
      </c>
      <c r="AP612">
        <v>11755.037</v>
      </c>
      <c r="AQ612">
        <v>11665.733</v>
      </c>
      <c r="AR612">
        <v>12099.239</v>
      </c>
      <c r="AS612">
        <v>70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421.24900000000002</v>
      </c>
      <c r="AZ612">
        <v>471.04999999999995</v>
      </c>
      <c r="BA612">
        <v>459.82600000000002</v>
      </c>
      <c r="BB612">
        <v>472.09000000000003</v>
      </c>
      <c r="BC612">
        <v>1060.116</v>
      </c>
      <c r="BD612">
        <v>1665.481</v>
      </c>
      <c r="BE612">
        <v>2089.752</v>
      </c>
      <c r="BF612">
        <v>2383.4059999999999</v>
      </c>
      <c r="BG612">
        <v>2673.1559999999999</v>
      </c>
      <c r="BH612" t="s">
        <v>16</v>
      </c>
    </row>
    <row r="613" spans="1:60">
      <c r="A613" t="s">
        <v>140</v>
      </c>
      <c r="B613" t="s">
        <v>186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3.6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</row>
    <row r="614" spans="1:60">
      <c r="A614" t="s">
        <v>140</v>
      </c>
      <c r="B614" t="s">
        <v>187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65</v>
      </c>
      <c r="AE614">
        <v>90</v>
      </c>
      <c r="AF614">
        <v>80</v>
      </c>
      <c r="AG614">
        <v>253</v>
      </c>
      <c r="AH614">
        <v>306</v>
      </c>
      <c r="AI614">
        <v>395</v>
      </c>
      <c r="AJ614">
        <v>401</v>
      </c>
      <c r="AK614">
        <v>425</v>
      </c>
      <c r="AL614">
        <v>511</v>
      </c>
      <c r="AM614">
        <v>514</v>
      </c>
      <c r="AN614">
        <v>513</v>
      </c>
      <c r="AO614">
        <v>228</v>
      </c>
      <c r="AP614">
        <v>180</v>
      </c>
      <c r="AQ614">
        <v>130</v>
      </c>
      <c r="AR614">
        <v>6</v>
      </c>
      <c r="AS614">
        <v>70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</row>
    <row r="615" spans="1:60">
      <c r="A615" t="s">
        <v>140</v>
      </c>
      <c r="B615" t="s">
        <v>189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6285.7359999999999</v>
      </c>
      <c r="AM615">
        <v>7407.9059999999999</v>
      </c>
      <c r="AN615">
        <v>8289.1569999999992</v>
      </c>
      <c r="AO615">
        <v>9512.0910000000003</v>
      </c>
      <c r="AP615">
        <v>10509.055</v>
      </c>
      <c r="AQ615">
        <v>10475.752</v>
      </c>
      <c r="AR615">
        <v>11117.011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421.24900000000002</v>
      </c>
      <c r="AZ615">
        <v>471.04999999999995</v>
      </c>
      <c r="BA615">
        <v>459.82600000000002</v>
      </c>
      <c r="BB615">
        <v>472.09000000000003</v>
      </c>
      <c r="BC615">
        <v>1060.116</v>
      </c>
      <c r="BD615">
        <v>1665.481</v>
      </c>
      <c r="BE615">
        <v>2089.752</v>
      </c>
      <c r="BF615">
        <v>2383.4059999999999</v>
      </c>
      <c r="BG615">
        <v>2673.1559999999999</v>
      </c>
      <c r="BH615" t="s">
        <v>16</v>
      </c>
    </row>
    <row r="616" spans="1:60">
      <c r="A616" t="s">
        <v>140</v>
      </c>
      <c r="B616" t="s">
        <v>190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994.21100000000001</v>
      </c>
      <c r="AM616">
        <v>1079.075</v>
      </c>
      <c r="AN616">
        <v>1078.348</v>
      </c>
      <c r="AO616">
        <v>1129.3909999999998</v>
      </c>
      <c r="AP616">
        <v>1065.982</v>
      </c>
      <c r="AQ616">
        <v>1059.981</v>
      </c>
      <c r="AR616">
        <v>976.22799999999995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</row>
    <row r="617" spans="1:60">
      <c r="A617" t="s">
        <v>141</v>
      </c>
      <c r="B617" t="s">
        <v>194</v>
      </c>
      <c r="AH617">
        <v>0</v>
      </c>
      <c r="AI617">
        <v>0</v>
      </c>
      <c r="AJ617">
        <v>0.307</v>
      </c>
      <c r="AK617">
        <v>78.558999999999997</v>
      </c>
      <c r="AL617">
        <v>185.078</v>
      </c>
      <c r="AM617">
        <v>601.02499999999998</v>
      </c>
      <c r="AN617">
        <v>154.52600000000001</v>
      </c>
      <c r="AO617">
        <v>306.86300000000006</v>
      </c>
      <c r="AP617">
        <v>136.88800000000001</v>
      </c>
      <c r="AQ617">
        <v>167.33199999999999</v>
      </c>
      <c r="AR617">
        <v>253.517</v>
      </c>
      <c r="AS617">
        <v>96.234999999999999</v>
      </c>
      <c r="AT617">
        <v>34.435999999999993</v>
      </c>
      <c r="AU617">
        <v>273.20100000000002</v>
      </c>
      <c r="AV617">
        <v>25.019000000000002</v>
      </c>
      <c r="AW617">
        <v>102.91400000000002</v>
      </c>
      <c r="AX617">
        <v>0</v>
      </c>
      <c r="AY617">
        <v>0</v>
      </c>
      <c r="AZ617">
        <v>0</v>
      </c>
      <c r="BA617">
        <v>363.78800000000001</v>
      </c>
      <c r="BB617">
        <v>299.31700000000001</v>
      </c>
      <c r="BC617">
        <v>18.39</v>
      </c>
      <c r="BD617">
        <v>0.9870000000000001</v>
      </c>
      <c r="BE617">
        <v>0.70300000000000007</v>
      </c>
      <c r="BF617">
        <v>0</v>
      </c>
      <c r="BG617">
        <v>0</v>
      </c>
      <c r="BH617">
        <v>0</v>
      </c>
    </row>
    <row r="618" spans="1:60">
      <c r="A618" t="s">
        <v>141</v>
      </c>
      <c r="B618" t="s">
        <v>189</v>
      </c>
      <c r="AH618">
        <v>0</v>
      </c>
      <c r="AI618">
        <v>0</v>
      </c>
      <c r="AJ618">
        <v>0.307</v>
      </c>
      <c r="AK618">
        <v>76.22</v>
      </c>
      <c r="AL618">
        <v>157.166</v>
      </c>
      <c r="AM618">
        <v>524.58100000000002</v>
      </c>
      <c r="AN618">
        <v>64.575999999999993</v>
      </c>
      <c r="AO618">
        <v>227.24800000000002</v>
      </c>
      <c r="AP618">
        <v>61.738</v>
      </c>
      <c r="AQ618">
        <v>94.704999999999998</v>
      </c>
      <c r="AR618">
        <v>199.78</v>
      </c>
      <c r="AS618">
        <v>60.366999999999997</v>
      </c>
      <c r="AT618">
        <v>28.540999999999997</v>
      </c>
      <c r="AU618">
        <v>268.95699999999999</v>
      </c>
      <c r="AV618">
        <v>21.579000000000001</v>
      </c>
      <c r="AW618">
        <v>102.73400000000001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0.9870000000000001</v>
      </c>
      <c r="BE618">
        <v>0.70300000000000007</v>
      </c>
      <c r="BF618">
        <v>0</v>
      </c>
      <c r="BG618">
        <v>0</v>
      </c>
      <c r="BH618">
        <v>0</v>
      </c>
    </row>
    <row r="619" spans="1:60">
      <c r="A619" t="s">
        <v>141</v>
      </c>
      <c r="B619" t="s">
        <v>190</v>
      </c>
      <c r="AH619">
        <v>0</v>
      </c>
      <c r="AI619">
        <v>0</v>
      </c>
      <c r="AJ619">
        <v>0</v>
      </c>
      <c r="AK619">
        <v>2.339</v>
      </c>
      <c r="AL619">
        <v>27.911999999999999</v>
      </c>
      <c r="AM619">
        <v>76.444000000000003</v>
      </c>
      <c r="AN619">
        <v>89.95</v>
      </c>
      <c r="AO619">
        <v>79.615000000000009</v>
      </c>
      <c r="AP619">
        <v>75.150000000000006</v>
      </c>
      <c r="AQ619">
        <v>72.62700000000001</v>
      </c>
      <c r="AR619">
        <v>53.737000000000002</v>
      </c>
      <c r="AS619">
        <v>35.868000000000002</v>
      </c>
      <c r="AT619">
        <v>5.8949999999999996</v>
      </c>
      <c r="AU619">
        <v>4.2439999999999998</v>
      </c>
      <c r="AV619">
        <v>3.44</v>
      </c>
      <c r="AW619">
        <v>0.18</v>
      </c>
      <c r="AX619">
        <v>0</v>
      </c>
      <c r="AY619">
        <v>0</v>
      </c>
      <c r="AZ619">
        <v>0</v>
      </c>
      <c r="BA619">
        <v>363.78800000000001</v>
      </c>
      <c r="BB619">
        <v>299.31700000000001</v>
      </c>
      <c r="BC619">
        <v>18.39</v>
      </c>
      <c r="BD619">
        <v>0</v>
      </c>
      <c r="BE619">
        <v>0</v>
      </c>
      <c r="BF619">
        <v>0</v>
      </c>
      <c r="BG619">
        <v>0</v>
      </c>
      <c r="BH619">
        <v>0</v>
      </c>
    </row>
    <row r="620" spans="1:60">
      <c r="A620" t="s">
        <v>142</v>
      </c>
      <c r="B620" t="s">
        <v>194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2.2610000000000001</v>
      </c>
      <c r="O620">
        <v>72.709999999999994</v>
      </c>
      <c r="P620">
        <v>151.964</v>
      </c>
      <c r="Q620">
        <v>219.88200000000001</v>
      </c>
      <c r="R620">
        <v>304.99299999999999</v>
      </c>
      <c r="S620">
        <v>495.20000000000005</v>
      </c>
      <c r="T620">
        <v>842.79000000000008</v>
      </c>
      <c r="U620">
        <v>1359.9549999999999</v>
      </c>
      <c r="V620">
        <v>1413.077</v>
      </c>
      <c r="W620">
        <v>2060.8360000000002</v>
      </c>
      <c r="X620">
        <v>2322.9849999999997</v>
      </c>
      <c r="Y620">
        <v>2622.6120000000001</v>
      </c>
      <c r="Z620">
        <v>3172.8</v>
      </c>
      <c r="AA620">
        <v>3538.0690000000004</v>
      </c>
      <c r="AB620">
        <v>5334.926729531031</v>
      </c>
      <c r="AC620">
        <v>1372.8207157893009</v>
      </c>
      <c r="AD620">
        <v>769.97299999999996</v>
      </c>
      <c r="AE620">
        <v>848.44299999999998</v>
      </c>
      <c r="AF620">
        <v>1174.2759999999998</v>
      </c>
      <c r="AG620">
        <v>1497.261</v>
      </c>
      <c r="AH620">
        <v>1670.068</v>
      </c>
      <c r="AI620">
        <v>1956.586</v>
      </c>
      <c r="AJ620">
        <v>2089.7779999999998</v>
      </c>
      <c r="AK620">
        <v>2179.7620000000002</v>
      </c>
      <c r="AL620">
        <v>2537.9889999999996</v>
      </c>
      <c r="AM620">
        <v>2553.6959999999999</v>
      </c>
      <c r="AN620">
        <v>2768.3229999999999</v>
      </c>
      <c r="AO620">
        <v>1964.4170000000001</v>
      </c>
      <c r="AP620">
        <v>2088.375</v>
      </c>
      <c r="AQ620">
        <v>2262.4169999999999</v>
      </c>
      <c r="AR620">
        <v>1552.5189999999998</v>
      </c>
      <c r="AS620">
        <v>1340.453</v>
      </c>
      <c r="AT620">
        <v>2121.73</v>
      </c>
      <c r="AU620">
        <v>1697.93</v>
      </c>
      <c r="AV620">
        <v>1565.6899999999998</v>
      </c>
      <c r="AW620">
        <v>6202.27</v>
      </c>
      <c r="AX620">
        <v>1071.1849999999999</v>
      </c>
      <c r="AY620">
        <v>1282.998</v>
      </c>
      <c r="AZ620">
        <v>1361.5730000000001</v>
      </c>
      <c r="BA620">
        <v>1446.9739999999999</v>
      </c>
      <c r="BB620">
        <v>1515.0650000000001</v>
      </c>
      <c r="BC620">
        <v>1579.5030000000002</v>
      </c>
      <c r="BD620">
        <v>1611.4560000000001</v>
      </c>
      <c r="BE620">
        <v>1617.0520000000001</v>
      </c>
      <c r="BF620">
        <v>1667.489</v>
      </c>
      <c r="BG620">
        <v>1647.9920000000002</v>
      </c>
      <c r="BH620" t="s">
        <v>16</v>
      </c>
    </row>
    <row r="621" spans="1:60">
      <c r="A621" t="s">
        <v>142</v>
      </c>
      <c r="B621" t="s">
        <v>186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3</v>
      </c>
      <c r="AB621">
        <v>64.865729531031135</v>
      </c>
      <c r="AC621">
        <v>78.435715789301113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</row>
    <row r="622" spans="1:60">
      <c r="A622" t="s">
        <v>142</v>
      </c>
      <c r="B622" t="s">
        <v>188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AA622" t="s">
        <v>16</v>
      </c>
      <c r="AB622" t="s">
        <v>16</v>
      </c>
      <c r="AC622">
        <v>800</v>
      </c>
      <c r="AD622" t="s">
        <v>16</v>
      </c>
      <c r="AE622">
        <v>341</v>
      </c>
      <c r="AF622" t="s">
        <v>16</v>
      </c>
      <c r="AG622">
        <v>199</v>
      </c>
      <c r="AH622" t="s">
        <v>16</v>
      </c>
      <c r="AI622">
        <v>691</v>
      </c>
      <c r="AM622" t="s">
        <v>16</v>
      </c>
      <c r="AN622">
        <v>1608</v>
      </c>
      <c r="AP622" t="s">
        <v>16</v>
      </c>
      <c r="AQ622">
        <v>711</v>
      </c>
      <c r="AS622">
        <v>1245</v>
      </c>
    </row>
    <row r="623" spans="1:60">
      <c r="A623" t="s">
        <v>142</v>
      </c>
      <c r="B623" t="s">
        <v>189</v>
      </c>
      <c r="M623">
        <v>0</v>
      </c>
      <c r="N623">
        <v>2.2610000000000001</v>
      </c>
      <c r="O623">
        <v>72.709999999999994</v>
      </c>
      <c r="P623">
        <v>150.97</v>
      </c>
      <c r="Q623">
        <v>218.04300000000001</v>
      </c>
      <c r="R623">
        <v>301.95999999999998</v>
      </c>
      <c r="S623">
        <v>491.60900000000004</v>
      </c>
      <c r="T623">
        <v>837.40100000000007</v>
      </c>
      <c r="U623">
        <v>1357.883</v>
      </c>
      <c r="V623">
        <v>1409.1120000000001</v>
      </c>
      <c r="W623">
        <v>2050.5940000000001</v>
      </c>
      <c r="X623">
        <v>2301.5169999999998</v>
      </c>
      <c r="Y623">
        <v>2586.0590000000002</v>
      </c>
      <c r="Z623">
        <v>3118.19</v>
      </c>
      <c r="AA623">
        <v>3442.8630000000003</v>
      </c>
      <c r="AB623">
        <v>5113.2979999999998</v>
      </c>
      <c r="AC623">
        <v>380</v>
      </c>
      <c r="AD623">
        <v>603.80700000000002</v>
      </c>
      <c r="AE623">
        <v>300</v>
      </c>
      <c r="AF623">
        <v>893.92599999999993</v>
      </c>
      <c r="AG623">
        <v>949</v>
      </c>
      <c r="AH623">
        <v>1285.7429999999999</v>
      </c>
      <c r="AI623">
        <v>961</v>
      </c>
      <c r="AJ623">
        <v>1710.405</v>
      </c>
      <c r="AK623">
        <v>1770.2560000000001</v>
      </c>
      <c r="AL623">
        <v>2096.6349999999998</v>
      </c>
      <c r="AM623">
        <v>2089.482</v>
      </c>
      <c r="AN623">
        <v>693</v>
      </c>
      <c r="AO623">
        <v>1614.9470000000001</v>
      </c>
      <c r="AP623">
        <v>1754.3270000000002</v>
      </c>
      <c r="AQ623">
        <v>1218</v>
      </c>
      <c r="AR623">
        <v>1468.0369999999998</v>
      </c>
      <c r="AS623" t="s">
        <v>16</v>
      </c>
      <c r="AT623">
        <v>2010.0829999999999</v>
      </c>
      <c r="AU623">
        <v>1494.93</v>
      </c>
      <c r="AV623">
        <v>1438.6019999999999</v>
      </c>
      <c r="AW623">
        <v>6062.2970000000005</v>
      </c>
      <c r="AX623">
        <v>908.20899999999995</v>
      </c>
      <c r="AY623">
        <v>1102.2060000000001</v>
      </c>
      <c r="AZ623">
        <v>1165.2190000000001</v>
      </c>
      <c r="BA623">
        <v>1259.9479999999999</v>
      </c>
      <c r="BB623">
        <v>1311.606</v>
      </c>
      <c r="BC623">
        <v>1349.15</v>
      </c>
      <c r="BD623">
        <v>1343.576</v>
      </c>
      <c r="BE623">
        <v>1364.6260000000002</v>
      </c>
      <c r="BF623">
        <v>1431.56</v>
      </c>
      <c r="BG623">
        <v>1423.1120000000001</v>
      </c>
      <c r="BH623" t="s">
        <v>16</v>
      </c>
    </row>
    <row r="624" spans="1:60">
      <c r="A624" t="s">
        <v>142</v>
      </c>
      <c r="B624" t="s">
        <v>190</v>
      </c>
      <c r="M624">
        <v>0</v>
      </c>
      <c r="N624">
        <v>0</v>
      </c>
      <c r="O624">
        <v>0</v>
      </c>
      <c r="P624">
        <v>0.99399999999999999</v>
      </c>
      <c r="Q624">
        <v>1.839</v>
      </c>
      <c r="R624">
        <v>3.0329999999999999</v>
      </c>
      <c r="S624">
        <v>3.5910000000000002</v>
      </c>
      <c r="T624">
        <v>5.3889999999999993</v>
      </c>
      <c r="U624">
        <v>2.0720000000000001</v>
      </c>
      <c r="V624">
        <v>3.9649999999999999</v>
      </c>
      <c r="W624">
        <v>10.241999999999999</v>
      </c>
      <c r="X624">
        <v>21.468</v>
      </c>
      <c r="Y624">
        <v>36.552999999999997</v>
      </c>
      <c r="Z624">
        <v>54.61</v>
      </c>
      <c r="AA624">
        <v>92.206000000000003</v>
      </c>
      <c r="AB624">
        <v>156.76300000000001</v>
      </c>
      <c r="AC624">
        <v>114.38499999999999</v>
      </c>
      <c r="AD624">
        <v>166.166</v>
      </c>
      <c r="AE624">
        <v>207.44300000000001</v>
      </c>
      <c r="AF624">
        <v>280.35000000000002</v>
      </c>
      <c r="AG624">
        <v>349.26100000000002</v>
      </c>
      <c r="AH624">
        <v>384.32500000000005</v>
      </c>
      <c r="AI624">
        <v>304.58600000000001</v>
      </c>
      <c r="AJ624">
        <v>379.37299999999999</v>
      </c>
      <c r="AK624">
        <v>409.50599999999997</v>
      </c>
      <c r="AL624">
        <v>441.35400000000004</v>
      </c>
      <c r="AM624">
        <v>464.214</v>
      </c>
      <c r="AN624">
        <v>467.32299999999998</v>
      </c>
      <c r="AO624">
        <v>349.47</v>
      </c>
      <c r="AP624">
        <v>334.048</v>
      </c>
      <c r="AQ624">
        <v>333.41700000000003</v>
      </c>
      <c r="AR624">
        <v>84.481999999999999</v>
      </c>
      <c r="AS624">
        <v>95.453000000000003</v>
      </c>
      <c r="AT624">
        <v>111.64699999999999</v>
      </c>
      <c r="AU624" t="s">
        <v>16</v>
      </c>
      <c r="AV624">
        <v>127.08799999999999</v>
      </c>
      <c r="AW624">
        <v>139.97300000000001</v>
      </c>
      <c r="AX624">
        <v>162.976</v>
      </c>
      <c r="AY624">
        <v>180.792</v>
      </c>
      <c r="AZ624">
        <v>196.35399999999998</v>
      </c>
      <c r="BA624">
        <v>187.02600000000001</v>
      </c>
      <c r="BB624">
        <v>203.459</v>
      </c>
      <c r="BC624">
        <v>230.35300000000001</v>
      </c>
      <c r="BD624">
        <v>267.88</v>
      </c>
      <c r="BE624">
        <v>252.42599999999999</v>
      </c>
      <c r="BF624">
        <v>235.929</v>
      </c>
      <c r="BG624">
        <v>224.88</v>
      </c>
      <c r="BH624" t="s">
        <v>16</v>
      </c>
    </row>
    <row r="625" spans="1:60">
      <c r="A625" t="s">
        <v>142</v>
      </c>
      <c r="B625" t="s">
        <v>191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 t="s">
        <v>16</v>
      </c>
      <c r="AB625" t="s">
        <v>16</v>
      </c>
      <c r="AC625" t="s">
        <v>16</v>
      </c>
      <c r="AD625" t="s">
        <v>16</v>
      </c>
      <c r="AE625" t="s">
        <v>16</v>
      </c>
      <c r="AF625" t="s">
        <v>16</v>
      </c>
      <c r="AG625" t="s">
        <v>16</v>
      </c>
      <c r="AH625" t="s">
        <v>16</v>
      </c>
      <c r="AI625" t="s">
        <v>16</v>
      </c>
      <c r="AJ625" t="s">
        <v>16</v>
      </c>
      <c r="AK625" t="s">
        <v>16</v>
      </c>
      <c r="AL625" t="s">
        <v>16</v>
      </c>
      <c r="AM625" t="s">
        <v>16</v>
      </c>
      <c r="AN625" t="s">
        <v>16</v>
      </c>
      <c r="AO625" t="s">
        <v>16</v>
      </c>
      <c r="AP625" t="s">
        <v>16</v>
      </c>
      <c r="AQ625" t="s">
        <v>16</v>
      </c>
      <c r="AR625" t="s">
        <v>16</v>
      </c>
      <c r="AS625" t="s">
        <v>16</v>
      </c>
      <c r="AT625" t="s">
        <v>16</v>
      </c>
      <c r="AU625">
        <v>203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</row>
    <row r="626" spans="1:60">
      <c r="A626" t="s">
        <v>143</v>
      </c>
      <c r="B626" t="s">
        <v>194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6.8049999999999997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5.6909999999999998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4.766</v>
      </c>
      <c r="AZ626">
        <v>8.7880000000000003</v>
      </c>
      <c r="BA626">
        <v>2.44</v>
      </c>
      <c r="BB626">
        <v>4.9190000000000005</v>
      </c>
      <c r="BC626">
        <v>2.2599999999999998</v>
      </c>
      <c r="BD626">
        <v>0</v>
      </c>
      <c r="BE626">
        <v>0</v>
      </c>
      <c r="BF626">
        <v>0</v>
      </c>
      <c r="BG626">
        <v>0</v>
      </c>
      <c r="BH626">
        <v>0</v>
      </c>
    </row>
    <row r="627" spans="1:60">
      <c r="A627" t="s">
        <v>143</v>
      </c>
      <c r="B627" t="s">
        <v>189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6.8049999999999997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5.6909999999999998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2.766</v>
      </c>
      <c r="AZ627">
        <v>3.7879999999999998</v>
      </c>
      <c r="BA627">
        <v>1.44</v>
      </c>
      <c r="BB627">
        <v>3.919</v>
      </c>
      <c r="BC627">
        <v>1.26</v>
      </c>
      <c r="BD627">
        <v>0</v>
      </c>
      <c r="BE627">
        <v>0</v>
      </c>
      <c r="BF627">
        <v>0</v>
      </c>
      <c r="BG627">
        <v>0</v>
      </c>
      <c r="BH627">
        <v>0</v>
      </c>
    </row>
    <row r="628" spans="1:60">
      <c r="A628" t="s">
        <v>143</v>
      </c>
      <c r="B628" t="s">
        <v>190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2</v>
      </c>
      <c r="AZ628">
        <v>5</v>
      </c>
      <c r="BA628">
        <v>1</v>
      </c>
      <c r="BB628">
        <v>1</v>
      </c>
      <c r="BC628">
        <v>1</v>
      </c>
      <c r="BD628">
        <v>0</v>
      </c>
      <c r="BE628">
        <v>0</v>
      </c>
      <c r="BF628">
        <v>0</v>
      </c>
      <c r="BG628">
        <v>0</v>
      </c>
      <c r="BH628">
        <v>0</v>
      </c>
    </row>
    <row r="629" spans="1:60">
      <c r="A629" t="s">
        <v>144</v>
      </c>
      <c r="B629" t="s">
        <v>194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0.1</v>
      </c>
      <c r="N629">
        <v>2.2120000000000002</v>
      </c>
      <c r="O629">
        <v>1.9089999999999998</v>
      </c>
      <c r="P629">
        <v>2.3130000000000002</v>
      </c>
      <c r="Q629">
        <v>0.80900000000000005</v>
      </c>
      <c r="R629">
        <v>0.629</v>
      </c>
      <c r="S629">
        <v>5.1219999999999999</v>
      </c>
      <c r="T629">
        <v>9.4870000000000001</v>
      </c>
      <c r="U629">
        <v>44.596000000000004</v>
      </c>
      <c r="V629">
        <v>333.3</v>
      </c>
      <c r="W629">
        <v>119.04599999999999</v>
      </c>
      <c r="X629">
        <v>326.149</v>
      </c>
      <c r="Y629">
        <v>196.63499999999999</v>
      </c>
      <c r="Z629">
        <v>254.30599999999998</v>
      </c>
      <c r="AA629">
        <v>121.6</v>
      </c>
      <c r="AB629">
        <v>30.3</v>
      </c>
      <c r="AC629">
        <v>10.81</v>
      </c>
      <c r="AD629">
        <v>118.476</v>
      </c>
      <c r="AE629">
        <v>208.715</v>
      </c>
      <c r="AF629">
        <v>223.3</v>
      </c>
      <c r="AG629">
        <v>100.4</v>
      </c>
      <c r="AH629">
        <v>49.615000000000002</v>
      </c>
      <c r="AI629">
        <v>93.6</v>
      </c>
      <c r="AJ629">
        <v>119.435</v>
      </c>
      <c r="AK629">
        <v>197.01900000000001</v>
      </c>
      <c r="AL629">
        <v>324.39999999999998</v>
      </c>
      <c r="AM629">
        <v>120.827</v>
      </c>
      <c r="AN629">
        <v>196.49799999999999</v>
      </c>
      <c r="AO629">
        <v>52.527000000000001</v>
      </c>
      <c r="AP629">
        <v>69.522999999999996</v>
      </c>
      <c r="AQ629">
        <v>126.79</v>
      </c>
      <c r="AR629">
        <v>160.411</v>
      </c>
      <c r="AS629">
        <v>249.84700000000001</v>
      </c>
      <c r="AT629">
        <v>356.70499999999998</v>
      </c>
      <c r="AU629">
        <v>527.50300000000004</v>
      </c>
      <c r="AV629">
        <v>476.35799999999995</v>
      </c>
      <c r="AW629">
        <v>572.67000000000007</v>
      </c>
      <c r="AX629">
        <v>665.00199999999995</v>
      </c>
      <c r="AY629">
        <v>774</v>
      </c>
      <c r="AZ629">
        <v>115</v>
      </c>
      <c r="BA629">
        <v>629</v>
      </c>
      <c r="BB629">
        <v>773.18900000000008</v>
      </c>
      <c r="BC629">
        <v>42.795999999999992</v>
      </c>
      <c r="BD629">
        <v>10.109</v>
      </c>
      <c r="BE629">
        <v>8.0289999999999999</v>
      </c>
      <c r="BF629">
        <v>8.6460000000000008</v>
      </c>
      <c r="BG629">
        <v>5.5519999999999996</v>
      </c>
      <c r="BH629" t="s">
        <v>16</v>
      </c>
    </row>
    <row r="630" spans="1:60">
      <c r="A630" t="s">
        <v>144</v>
      </c>
      <c r="B630" t="s">
        <v>187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46</v>
      </c>
      <c r="AV630">
        <v>0</v>
      </c>
      <c r="AW630">
        <v>0</v>
      </c>
      <c r="AX630">
        <v>0</v>
      </c>
      <c r="AY630">
        <v>34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</row>
    <row r="631" spans="1:60">
      <c r="A631" t="s">
        <v>144</v>
      </c>
      <c r="B631" t="s">
        <v>188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U631" t="s">
        <v>16</v>
      </c>
      <c r="V631">
        <v>280</v>
      </c>
      <c r="W631" t="s">
        <v>16</v>
      </c>
      <c r="X631">
        <v>232</v>
      </c>
      <c r="Y631" t="s">
        <v>16</v>
      </c>
      <c r="Z631">
        <v>200</v>
      </c>
      <c r="AA631">
        <v>70</v>
      </c>
      <c r="AB631">
        <v>30</v>
      </c>
      <c r="AE631">
        <v>155</v>
      </c>
      <c r="AF631">
        <v>75</v>
      </c>
      <c r="AG631">
        <v>92</v>
      </c>
      <c r="AI631">
        <v>52</v>
      </c>
      <c r="AK631" t="s">
        <v>16</v>
      </c>
      <c r="AL631">
        <v>237</v>
      </c>
      <c r="AX631" t="s">
        <v>16</v>
      </c>
      <c r="AY631">
        <v>740</v>
      </c>
      <c r="AZ631">
        <v>22</v>
      </c>
      <c r="BA631">
        <v>611</v>
      </c>
      <c r="BB631" t="s">
        <v>16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</row>
    <row r="632" spans="1:60">
      <c r="A632" t="s">
        <v>144</v>
      </c>
      <c r="B632" t="s">
        <v>189</v>
      </c>
      <c r="M632">
        <v>0</v>
      </c>
      <c r="N632">
        <v>1.2E-2</v>
      </c>
      <c r="O632">
        <v>9.0000000000000011E-3</v>
      </c>
      <c r="P632">
        <v>1.3000000000000001E-2</v>
      </c>
      <c r="Q632">
        <v>9.0000000000000011E-3</v>
      </c>
      <c r="R632">
        <v>2.9000000000000001E-2</v>
      </c>
      <c r="S632">
        <v>2.1999999999999999E-2</v>
      </c>
      <c r="T632">
        <v>1.4870000000000001</v>
      </c>
      <c r="U632">
        <v>4.8959999999999999</v>
      </c>
      <c r="V632">
        <v>0</v>
      </c>
      <c r="W632">
        <v>20.945999999999998</v>
      </c>
      <c r="X632">
        <v>23.149000000000001</v>
      </c>
      <c r="Y632">
        <v>40.435000000000002</v>
      </c>
      <c r="Z632">
        <v>0.106</v>
      </c>
      <c r="AA632">
        <v>0</v>
      </c>
      <c r="AB632">
        <v>0</v>
      </c>
      <c r="AC632">
        <v>9.01</v>
      </c>
      <c r="AD632">
        <v>97.076000000000008</v>
      </c>
      <c r="AE632">
        <v>1.115</v>
      </c>
      <c r="AF632">
        <v>147</v>
      </c>
      <c r="AG632">
        <v>7</v>
      </c>
      <c r="AH632">
        <v>43.715000000000003</v>
      </c>
      <c r="AI632">
        <v>24</v>
      </c>
      <c r="AJ632">
        <v>88.335000000000008</v>
      </c>
      <c r="AK632">
        <v>151.31900000000002</v>
      </c>
      <c r="AL632">
        <v>28</v>
      </c>
      <c r="AM632">
        <v>46.427</v>
      </c>
      <c r="AN632">
        <v>122.498</v>
      </c>
      <c r="AO632">
        <v>52.527000000000001</v>
      </c>
      <c r="AP632">
        <v>69.522999999999996</v>
      </c>
      <c r="AQ632">
        <v>126.79</v>
      </c>
      <c r="AR632">
        <v>160.411</v>
      </c>
      <c r="AS632">
        <v>249.84700000000001</v>
      </c>
      <c r="AT632">
        <v>356.70499999999998</v>
      </c>
      <c r="AU632">
        <v>481.50300000000004</v>
      </c>
      <c r="AV632">
        <v>476.35799999999995</v>
      </c>
      <c r="AW632">
        <v>572.67000000000007</v>
      </c>
      <c r="AX632">
        <v>665.00199999999995</v>
      </c>
      <c r="AY632" t="s">
        <v>16</v>
      </c>
      <c r="AZ632">
        <v>93</v>
      </c>
      <c r="BA632">
        <v>18</v>
      </c>
      <c r="BB632">
        <v>773.18900000000008</v>
      </c>
      <c r="BC632">
        <v>42.795999999999992</v>
      </c>
      <c r="BD632">
        <v>10.109</v>
      </c>
      <c r="BE632">
        <v>8.0289999999999999</v>
      </c>
      <c r="BF632">
        <v>8.6460000000000008</v>
      </c>
      <c r="BG632">
        <v>5.5519999999999996</v>
      </c>
      <c r="BH632" t="s">
        <v>16</v>
      </c>
    </row>
    <row r="633" spans="1:60">
      <c r="A633" t="s">
        <v>144</v>
      </c>
      <c r="B633" t="s">
        <v>190</v>
      </c>
      <c r="M633">
        <v>0.1</v>
      </c>
      <c r="N633">
        <v>2.2000000000000002</v>
      </c>
      <c r="O633">
        <v>1.9</v>
      </c>
      <c r="P633">
        <v>2.3000000000000003</v>
      </c>
      <c r="Q633">
        <v>0.8</v>
      </c>
      <c r="R633">
        <v>0.6</v>
      </c>
      <c r="S633">
        <v>5.0999999999999996</v>
      </c>
      <c r="T633">
        <v>8</v>
      </c>
      <c r="U633">
        <v>39.700000000000003</v>
      </c>
      <c r="V633">
        <v>28.3</v>
      </c>
      <c r="W633">
        <v>29.099999999999998</v>
      </c>
      <c r="X633">
        <v>34</v>
      </c>
      <c r="Y633">
        <v>101.2</v>
      </c>
      <c r="Z633">
        <v>54.199999999999996</v>
      </c>
      <c r="AA633">
        <v>51.6</v>
      </c>
      <c r="AB633">
        <v>0.3</v>
      </c>
      <c r="AC633">
        <v>1.8</v>
      </c>
      <c r="AD633">
        <v>21.4</v>
      </c>
      <c r="AE633">
        <v>3.6</v>
      </c>
      <c r="AF633">
        <v>1.3</v>
      </c>
      <c r="AG633">
        <v>1.4000000000000001</v>
      </c>
      <c r="AH633">
        <v>5.8999999999999995</v>
      </c>
      <c r="AI633">
        <v>17.600000000000001</v>
      </c>
      <c r="AJ633">
        <v>31.1</v>
      </c>
      <c r="AK633">
        <v>45.7</v>
      </c>
      <c r="AL633">
        <v>59.4</v>
      </c>
      <c r="AM633">
        <v>74.400000000000006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</row>
    <row r="634" spans="1:60">
      <c r="A634" t="s">
        <v>144</v>
      </c>
      <c r="B634" t="s">
        <v>191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25</v>
      </c>
      <c r="W634">
        <v>69</v>
      </c>
      <c r="X634">
        <v>37</v>
      </c>
      <c r="Y634">
        <v>55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49</v>
      </c>
      <c r="AF634">
        <v>0</v>
      </c>
      <c r="AG634">
        <v>0</v>
      </c>
      <c r="AH634">
        <v>0</v>
      </c>
      <c r="AI634">
        <v>0</v>
      </c>
      <c r="AJ634">
        <v>0</v>
      </c>
      <c r="AK634" t="s">
        <v>16</v>
      </c>
      <c r="AL634" t="s">
        <v>16</v>
      </c>
      <c r="AM634" t="s">
        <v>16</v>
      </c>
      <c r="AN634">
        <v>74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</row>
    <row r="635" spans="1:60">
      <c r="A635" t="s">
        <v>145</v>
      </c>
      <c r="B635" t="s">
        <v>194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2.7E-2</v>
      </c>
      <c r="AO635">
        <v>0.06</v>
      </c>
      <c r="AP635">
        <v>0.308</v>
      </c>
      <c r="AQ635">
        <v>0.67500000000000004</v>
      </c>
      <c r="AR635">
        <v>1.796</v>
      </c>
      <c r="AS635">
        <v>2.0149999999999997</v>
      </c>
      <c r="AT635">
        <v>2.7009999999999996</v>
      </c>
      <c r="AU635">
        <v>2.7859999999999996</v>
      </c>
      <c r="AV635">
        <v>0.67600000000000005</v>
      </c>
      <c r="AW635">
        <v>1.427</v>
      </c>
      <c r="AX635">
        <v>0.8</v>
      </c>
      <c r="AY635">
        <v>2.048</v>
      </c>
      <c r="AZ635">
        <v>0.73199999999999998</v>
      </c>
      <c r="BA635">
        <v>2.4E-2</v>
      </c>
      <c r="BB635">
        <v>6.4000000000000001E-2</v>
      </c>
      <c r="BC635">
        <v>9.8000000000000004E-2</v>
      </c>
      <c r="BD635">
        <v>2.35</v>
      </c>
      <c r="BE635">
        <v>0.82</v>
      </c>
      <c r="BF635">
        <v>0</v>
      </c>
      <c r="BG635">
        <v>0</v>
      </c>
      <c r="BH635">
        <v>0</v>
      </c>
    </row>
    <row r="636" spans="1:60">
      <c r="A636" t="s">
        <v>145</v>
      </c>
      <c r="B636" t="s">
        <v>189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2.7E-2</v>
      </c>
      <c r="AO636">
        <v>0.06</v>
      </c>
      <c r="AP636">
        <v>0.308</v>
      </c>
      <c r="AQ636">
        <v>0.67500000000000004</v>
      </c>
      <c r="AR636">
        <v>1.796</v>
      </c>
      <c r="AS636">
        <v>2.0149999999999997</v>
      </c>
      <c r="AT636">
        <v>2.7009999999999996</v>
      </c>
      <c r="AU636">
        <v>2.7859999999999996</v>
      </c>
      <c r="AV636">
        <v>0.67600000000000005</v>
      </c>
      <c r="AW636">
        <v>1.427</v>
      </c>
      <c r="AX636">
        <v>0.8</v>
      </c>
      <c r="AY636">
        <v>2.048</v>
      </c>
      <c r="AZ636">
        <v>0.73199999999999998</v>
      </c>
      <c r="BA636">
        <v>0</v>
      </c>
      <c r="BB636">
        <v>1E-3</v>
      </c>
      <c r="BC636">
        <v>0</v>
      </c>
      <c r="BD636">
        <v>2.3460000000000001</v>
      </c>
      <c r="BE636">
        <v>0.81699999999999995</v>
      </c>
      <c r="BF636">
        <v>0</v>
      </c>
      <c r="BG636">
        <v>0</v>
      </c>
      <c r="BH636">
        <v>0</v>
      </c>
    </row>
    <row r="637" spans="1:60">
      <c r="A637" t="s">
        <v>145</v>
      </c>
      <c r="B637" t="s">
        <v>190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2.4E-2</v>
      </c>
      <c r="BB637">
        <v>6.3E-2</v>
      </c>
      <c r="BC637">
        <v>9.8000000000000004E-2</v>
      </c>
      <c r="BD637">
        <v>4.0000000000000001E-3</v>
      </c>
      <c r="BE637">
        <v>3.0000000000000001E-3</v>
      </c>
      <c r="BF637">
        <v>0</v>
      </c>
      <c r="BG637">
        <v>0</v>
      </c>
      <c r="BH637">
        <v>0</v>
      </c>
    </row>
    <row r="638" spans="1:60">
      <c r="A638" t="s">
        <v>146</v>
      </c>
      <c r="B638" t="s">
        <v>194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401.51150000000001</v>
      </c>
      <c r="AF638">
        <v>655</v>
      </c>
      <c r="AG638">
        <v>110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</row>
    <row r="639" spans="1:60">
      <c r="A639" t="s">
        <v>146</v>
      </c>
      <c r="B639" t="s">
        <v>188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209</v>
      </c>
      <c r="AG639">
        <v>110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</row>
    <row r="640" spans="1:60">
      <c r="A640" t="s">
        <v>146</v>
      </c>
      <c r="B640" t="s">
        <v>191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401.51150000000001</v>
      </c>
      <c r="AF640">
        <v>446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</row>
    <row r="641" spans="1:60">
      <c r="A641" t="s">
        <v>147</v>
      </c>
      <c r="B641" t="s">
        <v>194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2.83</v>
      </c>
      <c r="N641">
        <v>4.5250000000000004</v>
      </c>
      <c r="O641">
        <v>4.7530000000000001</v>
      </c>
      <c r="P641">
        <v>5.3379999999999992</v>
      </c>
      <c r="Q641">
        <v>5.726</v>
      </c>
      <c r="R641">
        <v>5.7810000000000006</v>
      </c>
      <c r="S641">
        <v>5.2229999999999999</v>
      </c>
      <c r="T641">
        <v>5.7050000000000001</v>
      </c>
      <c r="U641">
        <v>6.87</v>
      </c>
      <c r="V641">
        <v>6.7110000000000003</v>
      </c>
      <c r="W641">
        <v>6.1289999999999996</v>
      </c>
      <c r="X641">
        <v>4.5950000000000006</v>
      </c>
      <c r="Y641">
        <v>4.0609999999999999</v>
      </c>
      <c r="Z641">
        <v>6.6130000000000004</v>
      </c>
      <c r="AA641">
        <v>3.1920000000000002</v>
      </c>
      <c r="AB641">
        <v>16.919</v>
      </c>
      <c r="AC641">
        <v>21.353000000000002</v>
      </c>
      <c r="AD641">
        <v>5.2850000000000001</v>
      </c>
      <c r="AE641">
        <v>0</v>
      </c>
      <c r="AF641">
        <v>6.306</v>
      </c>
      <c r="AG641">
        <v>22.091999999999999</v>
      </c>
      <c r="AH641">
        <v>82.256</v>
      </c>
      <c r="AI641">
        <v>13.629</v>
      </c>
      <c r="AJ641">
        <v>3.2040000000000002</v>
      </c>
      <c r="AK641">
        <v>16.445</v>
      </c>
      <c r="AL641">
        <v>0.73699999999999999</v>
      </c>
      <c r="AM641">
        <v>0.191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5.4980000000000002</v>
      </c>
      <c r="BE641">
        <v>2.42</v>
      </c>
      <c r="BF641">
        <v>0.27</v>
      </c>
      <c r="BG641">
        <v>0</v>
      </c>
      <c r="BH641">
        <v>0</v>
      </c>
    </row>
    <row r="642" spans="1:60">
      <c r="A642" t="s">
        <v>147</v>
      </c>
      <c r="B642" t="s">
        <v>189</v>
      </c>
      <c r="M642">
        <v>2.83</v>
      </c>
      <c r="N642">
        <v>4.5250000000000004</v>
      </c>
      <c r="O642">
        <v>4.7530000000000001</v>
      </c>
      <c r="P642">
        <v>5.3379999999999992</v>
      </c>
      <c r="Q642">
        <v>5.6680000000000001</v>
      </c>
      <c r="R642">
        <v>5.7240000000000002</v>
      </c>
      <c r="S642">
        <v>5.1870000000000003</v>
      </c>
      <c r="T642">
        <v>5.569</v>
      </c>
      <c r="U642">
        <v>6.5060000000000002</v>
      </c>
      <c r="V642">
        <v>6.5190000000000001</v>
      </c>
      <c r="W642">
        <v>5.9219999999999997</v>
      </c>
      <c r="X642">
        <v>4.4850000000000003</v>
      </c>
      <c r="Y642">
        <v>3.871</v>
      </c>
      <c r="Z642">
        <v>6.383</v>
      </c>
      <c r="AA642">
        <v>2.823</v>
      </c>
      <c r="AB642">
        <v>12.858000000000001</v>
      </c>
      <c r="AC642">
        <v>15.603</v>
      </c>
      <c r="AD642">
        <v>0.59899999999999998</v>
      </c>
      <c r="AE642">
        <v>0</v>
      </c>
      <c r="AF642">
        <v>5.5650000000000004</v>
      </c>
      <c r="AG642">
        <v>14.762</v>
      </c>
      <c r="AH642">
        <v>51.057000000000002</v>
      </c>
      <c r="AI642">
        <v>11.596</v>
      </c>
      <c r="AJ642">
        <v>3.2040000000000002</v>
      </c>
      <c r="AK642">
        <v>16.199000000000002</v>
      </c>
      <c r="AL642">
        <v>0.49099999999999999</v>
      </c>
      <c r="AM642">
        <v>0.191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5.4980000000000002</v>
      </c>
      <c r="BE642">
        <v>2.42</v>
      </c>
      <c r="BF642">
        <v>0.27</v>
      </c>
      <c r="BG642">
        <v>0</v>
      </c>
      <c r="BH642">
        <v>0</v>
      </c>
    </row>
    <row r="643" spans="1:60">
      <c r="A643" t="s">
        <v>147</v>
      </c>
      <c r="B643" t="s">
        <v>190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5.7999999999999996E-2</v>
      </c>
      <c r="R643">
        <v>5.6999999999999995E-2</v>
      </c>
      <c r="S643">
        <v>3.5999999999999997E-2</v>
      </c>
      <c r="T643">
        <v>0.13600000000000001</v>
      </c>
      <c r="U643">
        <v>0.36399999999999999</v>
      </c>
      <c r="V643">
        <v>0.192</v>
      </c>
      <c r="W643">
        <v>0.20699999999999999</v>
      </c>
      <c r="X643">
        <v>0.11</v>
      </c>
      <c r="Y643">
        <v>0.19</v>
      </c>
      <c r="Z643">
        <v>0.23</v>
      </c>
      <c r="AA643">
        <v>0.36899999999999999</v>
      </c>
      <c r="AB643">
        <v>4.0609999999999999</v>
      </c>
      <c r="AC643">
        <v>5.75</v>
      </c>
      <c r="AD643">
        <v>4.6859999999999999</v>
      </c>
      <c r="AE643">
        <v>0</v>
      </c>
      <c r="AF643">
        <v>0.74099999999999999</v>
      </c>
      <c r="AG643">
        <v>7.33</v>
      </c>
      <c r="AH643">
        <v>31.198999999999998</v>
      </c>
      <c r="AI643">
        <v>2.0329999999999999</v>
      </c>
      <c r="AJ643">
        <v>0</v>
      </c>
      <c r="AK643">
        <v>0.246</v>
      </c>
      <c r="AL643">
        <v>0.246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</row>
    <row r="644" spans="1:60">
      <c r="A644" t="s">
        <v>148</v>
      </c>
      <c r="B644" t="s">
        <v>194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220</v>
      </c>
      <c r="I644">
        <v>0</v>
      </c>
      <c r="J644">
        <v>0</v>
      </c>
      <c r="K644">
        <v>0</v>
      </c>
      <c r="L644">
        <v>0</v>
      </c>
      <c r="M644">
        <v>75</v>
      </c>
      <c r="N644">
        <v>0.52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0.21</v>
      </c>
      <c r="U644">
        <v>3300.37</v>
      </c>
      <c r="V644">
        <v>4064.45</v>
      </c>
      <c r="W644">
        <v>3033.9500000000003</v>
      </c>
      <c r="X644">
        <v>130.34</v>
      </c>
      <c r="Y644">
        <v>2925.41</v>
      </c>
      <c r="Z644">
        <v>23.539999999999996</v>
      </c>
      <c r="AA644">
        <v>21.529999999999998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48280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13.61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</row>
    <row r="645" spans="1:60">
      <c r="A645" t="s">
        <v>148</v>
      </c>
      <c r="B645" t="s">
        <v>188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 t="s">
        <v>16</v>
      </c>
      <c r="U645">
        <v>1300</v>
      </c>
      <c r="V645">
        <v>1200</v>
      </c>
      <c r="W645">
        <v>3000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</row>
    <row r="646" spans="1:60">
      <c r="A646" t="s">
        <v>148</v>
      </c>
      <c r="B646" t="s">
        <v>189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220</v>
      </c>
      <c r="I646">
        <v>0</v>
      </c>
      <c r="J646">
        <v>0</v>
      </c>
      <c r="K646">
        <v>0</v>
      </c>
      <c r="L646">
        <v>0</v>
      </c>
      <c r="M646">
        <v>75</v>
      </c>
      <c r="N646">
        <v>0.52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0.21</v>
      </c>
      <c r="U646">
        <v>0.27</v>
      </c>
      <c r="V646">
        <v>104.44999999999999</v>
      </c>
      <c r="W646">
        <v>32.549999999999997</v>
      </c>
      <c r="X646">
        <v>26.94</v>
      </c>
      <c r="Y646">
        <v>25.41</v>
      </c>
      <c r="Z646">
        <v>23.339999999999996</v>
      </c>
      <c r="AA646">
        <v>21.13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13.61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</row>
    <row r="647" spans="1:60">
      <c r="A647" t="s">
        <v>148</v>
      </c>
      <c r="B647" t="s">
        <v>190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0.1</v>
      </c>
      <c r="V647">
        <v>0</v>
      </c>
      <c r="W647">
        <v>1.4</v>
      </c>
      <c r="X647">
        <v>3.4</v>
      </c>
      <c r="Y647">
        <v>0</v>
      </c>
      <c r="Z647">
        <v>0.2</v>
      </c>
      <c r="AA647">
        <v>0.4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</row>
    <row r="648" spans="1:60">
      <c r="A648" t="s">
        <v>148</v>
      </c>
      <c r="B648" t="s">
        <v>191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 t="s">
        <v>16</v>
      </c>
      <c r="T648" t="s">
        <v>16</v>
      </c>
      <c r="U648">
        <v>2000</v>
      </c>
      <c r="V648">
        <v>2760</v>
      </c>
      <c r="W648">
        <v>0</v>
      </c>
      <c r="X648">
        <v>100</v>
      </c>
      <c r="Y648">
        <v>2900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</row>
    <row r="649" spans="1:60">
      <c r="A649" t="s">
        <v>148</v>
      </c>
      <c r="B649" t="s">
        <v>192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48280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</row>
    <row r="650" spans="1:60">
      <c r="A650" t="s">
        <v>149</v>
      </c>
      <c r="B650" t="s">
        <v>194</v>
      </c>
      <c r="AH650">
        <v>0</v>
      </c>
      <c r="AI650">
        <v>0</v>
      </c>
      <c r="AJ650">
        <v>0</v>
      </c>
      <c r="AK650">
        <v>38.396999999999998</v>
      </c>
      <c r="AL650">
        <v>139.64000000000001</v>
      </c>
      <c r="AM650">
        <v>64.606999999999999</v>
      </c>
      <c r="AN650">
        <v>68.384</v>
      </c>
      <c r="AO650">
        <v>89.484999999999999</v>
      </c>
      <c r="AP650">
        <v>90.290999999999997</v>
      </c>
      <c r="AQ650">
        <v>200.82900000000001</v>
      </c>
      <c r="AR650">
        <v>123.79599999999999</v>
      </c>
      <c r="AS650">
        <v>56.309000000000005</v>
      </c>
      <c r="AT650">
        <v>25.948999999999998</v>
      </c>
      <c r="AU650">
        <v>29.092000000000002</v>
      </c>
      <c r="AV650">
        <v>22.009999999999998</v>
      </c>
      <c r="AW650">
        <v>5.0620000000000003</v>
      </c>
      <c r="AX650">
        <v>5.1360000000000001</v>
      </c>
      <c r="AY650">
        <v>2.4340000000000002</v>
      </c>
      <c r="AZ650">
        <v>2.4340000000000002</v>
      </c>
      <c r="BA650">
        <v>2.4340000000000002</v>
      </c>
      <c r="BB650">
        <v>2.4340000000000002</v>
      </c>
      <c r="BC650">
        <v>2.4340000000000002</v>
      </c>
      <c r="BD650">
        <v>2.4340000000000002</v>
      </c>
      <c r="BE650">
        <v>2.4340000000000002</v>
      </c>
      <c r="BF650">
        <v>2.4340000000000002</v>
      </c>
      <c r="BG650">
        <v>2.4340000000000002</v>
      </c>
      <c r="BH650" t="s">
        <v>16</v>
      </c>
    </row>
    <row r="651" spans="1:60">
      <c r="A651" t="s">
        <v>149</v>
      </c>
      <c r="B651" t="s">
        <v>189</v>
      </c>
      <c r="AH651">
        <v>0</v>
      </c>
      <c r="AI651">
        <v>0</v>
      </c>
      <c r="AJ651">
        <v>0</v>
      </c>
      <c r="AK651">
        <v>19.890999999999998</v>
      </c>
      <c r="AL651">
        <v>119.608</v>
      </c>
      <c r="AM651">
        <v>35.811999999999998</v>
      </c>
      <c r="AN651">
        <v>39.191000000000003</v>
      </c>
      <c r="AO651">
        <v>55.268000000000001</v>
      </c>
      <c r="AP651">
        <v>47.96</v>
      </c>
      <c r="AQ651">
        <v>61.936</v>
      </c>
      <c r="AR651">
        <v>20.184000000000001</v>
      </c>
      <c r="AS651">
        <v>17.984000000000002</v>
      </c>
      <c r="AT651">
        <v>25.619</v>
      </c>
      <c r="AU651">
        <v>27.937000000000001</v>
      </c>
      <c r="AV651">
        <v>22.009999999999998</v>
      </c>
      <c r="AW651">
        <v>4.7560000000000002</v>
      </c>
      <c r="AX651">
        <v>5.1360000000000001</v>
      </c>
      <c r="AY651">
        <v>2.4340000000000002</v>
      </c>
      <c r="AZ651">
        <v>2.4340000000000002</v>
      </c>
      <c r="BA651">
        <v>2.4340000000000002</v>
      </c>
      <c r="BB651">
        <v>2.4340000000000002</v>
      </c>
      <c r="BC651">
        <v>2.4340000000000002</v>
      </c>
      <c r="BD651">
        <v>2.4340000000000002</v>
      </c>
      <c r="BE651">
        <v>2.4340000000000002</v>
      </c>
      <c r="BF651">
        <v>2.4340000000000002</v>
      </c>
      <c r="BG651">
        <v>2.4340000000000002</v>
      </c>
      <c r="BH651" t="s">
        <v>16</v>
      </c>
    </row>
    <row r="652" spans="1:60">
      <c r="A652" t="s">
        <v>149</v>
      </c>
      <c r="B652" t="s">
        <v>190</v>
      </c>
      <c r="AH652">
        <v>0</v>
      </c>
      <c r="AI652">
        <v>0</v>
      </c>
      <c r="AJ652">
        <v>0</v>
      </c>
      <c r="AK652">
        <v>18.506</v>
      </c>
      <c r="AL652">
        <v>20.032</v>
      </c>
      <c r="AM652">
        <v>28.795000000000002</v>
      </c>
      <c r="AN652">
        <v>29.193000000000001</v>
      </c>
      <c r="AO652">
        <v>34.216999999999999</v>
      </c>
      <c r="AP652">
        <v>42.331000000000003</v>
      </c>
      <c r="AQ652">
        <v>138.893</v>
      </c>
      <c r="AR652">
        <v>103.61199999999999</v>
      </c>
      <c r="AS652">
        <v>38.325000000000003</v>
      </c>
      <c r="AT652">
        <v>0.33</v>
      </c>
      <c r="AU652">
        <v>1.155</v>
      </c>
      <c r="AV652">
        <v>0</v>
      </c>
      <c r="AW652">
        <v>0.30599999999999999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</row>
    <row r="653" spans="1:60">
      <c r="A653" t="s">
        <v>150</v>
      </c>
      <c r="B653" t="s">
        <v>194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0.06</v>
      </c>
      <c r="N653">
        <v>6.6000000000000003E-2</v>
      </c>
      <c r="O653">
        <v>0.432</v>
      </c>
      <c r="P653">
        <v>0.57399999999999995</v>
      </c>
      <c r="Q653">
        <v>1.004</v>
      </c>
      <c r="R653">
        <v>4.3109999999999999</v>
      </c>
      <c r="S653">
        <v>12.808</v>
      </c>
      <c r="T653">
        <v>15.742999999999999</v>
      </c>
      <c r="U653">
        <v>40.096000000000004</v>
      </c>
      <c r="V653">
        <v>66.777999999999992</v>
      </c>
      <c r="W653">
        <v>100.608</v>
      </c>
      <c r="X653">
        <v>60.277999999999999</v>
      </c>
      <c r="Y653">
        <v>43.441000000000003</v>
      </c>
      <c r="Z653">
        <v>39.037999999999997</v>
      </c>
      <c r="AA653">
        <v>47.106999999999999</v>
      </c>
      <c r="AB653">
        <v>60.651000000000003</v>
      </c>
      <c r="AC653">
        <v>89.817999999999998</v>
      </c>
      <c r="AD653">
        <v>308.71500000000003</v>
      </c>
      <c r="AE653">
        <v>143.071</v>
      </c>
      <c r="AF653">
        <v>318.71800000000002</v>
      </c>
      <c r="AG653">
        <v>369.90499999999997</v>
      </c>
      <c r="AH653">
        <v>430.50299999999999</v>
      </c>
      <c r="AI653">
        <v>514.71100000000001</v>
      </c>
      <c r="AJ653">
        <v>581.90700000000004</v>
      </c>
      <c r="AK653">
        <v>318.94799999999998</v>
      </c>
      <c r="AL653">
        <v>616.93999999999994</v>
      </c>
      <c r="AM653">
        <v>279.44</v>
      </c>
      <c r="AN653">
        <v>283.48900000000003</v>
      </c>
      <c r="AO653">
        <v>1324.298</v>
      </c>
      <c r="AP653">
        <v>208.786</v>
      </c>
      <c r="AQ653">
        <v>582.91800000000001</v>
      </c>
      <c r="AR653">
        <v>324.90899999999999</v>
      </c>
      <c r="AS653">
        <v>432.791</v>
      </c>
      <c r="AT653">
        <v>353.02699999999999</v>
      </c>
      <c r="AU653">
        <v>400.68100000000004</v>
      </c>
      <c r="AV653">
        <v>311.92899999999997</v>
      </c>
      <c r="AW653">
        <v>3653.4879999999998</v>
      </c>
      <c r="AX653">
        <v>99.268000000000001</v>
      </c>
      <c r="AY653">
        <v>83.76</v>
      </c>
      <c r="AZ653">
        <v>77.025000000000006</v>
      </c>
      <c r="BA653">
        <v>103.649</v>
      </c>
      <c r="BB653">
        <v>76.951999999999998</v>
      </c>
      <c r="BC653">
        <v>76.956000000000003</v>
      </c>
      <c r="BD653">
        <v>77.298000000000002</v>
      </c>
      <c r="BE653">
        <v>85.060999999999993</v>
      </c>
      <c r="BF653">
        <v>70.116</v>
      </c>
      <c r="BG653">
        <v>70.01400000000001</v>
      </c>
      <c r="BH653" t="s">
        <v>16</v>
      </c>
    </row>
    <row r="654" spans="1:60">
      <c r="A654" t="s">
        <v>150</v>
      </c>
      <c r="B654" t="s">
        <v>188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W654" t="s">
        <v>16</v>
      </c>
      <c r="X654">
        <v>40</v>
      </c>
      <c r="Y654">
        <v>19</v>
      </c>
      <c r="AD654">
        <v>256</v>
      </c>
      <c r="AF654">
        <v>90</v>
      </c>
      <c r="AI654">
        <v>38</v>
      </c>
      <c r="AL654">
        <v>110</v>
      </c>
      <c r="AN654" t="s">
        <v>16</v>
      </c>
      <c r="AO654">
        <v>147</v>
      </c>
      <c r="AP654" t="s">
        <v>16</v>
      </c>
      <c r="AQ654">
        <v>147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</row>
    <row r="655" spans="1:60">
      <c r="A655" t="s">
        <v>150</v>
      </c>
      <c r="B655" t="s">
        <v>189</v>
      </c>
      <c r="M655">
        <v>0.06</v>
      </c>
      <c r="N655">
        <v>6.6000000000000003E-2</v>
      </c>
      <c r="O655">
        <v>0.432</v>
      </c>
      <c r="P655">
        <v>0.56399999999999995</v>
      </c>
      <c r="Q655">
        <v>0.99399999999999999</v>
      </c>
      <c r="R655">
        <v>4.1539999999999999</v>
      </c>
      <c r="S655">
        <v>10.180999999999999</v>
      </c>
      <c r="T655">
        <v>10.311999999999999</v>
      </c>
      <c r="U655">
        <v>19.440000000000001</v>
      </c>
      <c r="V655">
        <v>29.948</v>
      </c>
      <c r="W655">
        <v>40.323999999999998</v>
      </c>
      <c r="X655" t="s">
        <v>16</v>
      </c>
      <c r="Y655" t="s">
        <v>16</v>
      </c>
      <c r="Z655">
        <v>13.811</v>
      </c>
      <c r="AA655">
        <v>17.468</v>
      </c>
      <c r="AB655">
        <v>18.323</v>
      </c>
      <c r="AC655">
        <v>25.847999999999999</v>
      </c>
      <c r="AD655" t="s">
        <v>16</v>
      </c>
      <c r="AE655">
        <v>59.484999999999999</v>
      </c>
      <c r="AF655">
        <v>102.384</v>
      </c>
      <c r="AG655">
        <v>196.846</v>
      </c>
      <c r="AH655">
        <v>227.40799999999999</v>
      </c>
      <c r="AI655">
        <v>262.55900000000003</v>
      </c>
      <c r="AJ655">
        <v>400.90700000000004</v>
      </c>
      <c r="AK655">
        <v>244.12099999999998</v>
      </c>
      <c r="AL655">
        <v>430.97399999999999</v>
      </c>
      <c r="AM655">
        <v>205.56799999999998</v>
      </c>
      <c r="AN655">
        <v>208.52500000000001</v>
      </c>
      <c r="AO655">
        <v>1113.057</v>
      </c>
      <c r="AP655">
        <v>190.40899999999999</v>
      </c>
      <c r="AQ655">
        <v>417.90300000000002</v>
      </c>
      <c r="AR655">
        <v>300.70400000000001</v>
      </c>
      <c r="AS655">
        <v>410.33299999999997</v>
      </c>
      <c r="AT655">
        <v>346.47800000000001</v>
      </c>
      <c r="AU655">
        <v>400.68100000000004</v>
      </c>
      <c r="AV655">
        <v>311.92899999999997</v>
      </c>
      <c r="AW655">
        <v>3653.4879999999998</v>
      </c>
      <c r="AX655">
        <v>99.268000000000001</v>
      </c>
      <c r="AY655">
        <v>83.76</v>
      </c>
      <c r="AZ655">
        <v>77.025000000000006</v>
      </c>
      <c r="BA655">
        <v>103.649</v>
      </c>
      <c r="BB655">
        <v>76.951999999999998</v>
      </c>
      <c r="BC655">
        <v>76.956000000000003</v>
      </c>
      <c r="BD655">
        <v>77.298000000000002</v>
      </c>
      <c r="BE655">
        <v>85.060999999999993</v>
      </c>
      <c r="BF655">
        <v>70.116</v>
      </c>
      <c r="BG655">
        <v>70.01400000000001</v>
      </c>
      <c r="BH655" t="s">
        <v>16</v>
      </c>
    </row>
    <row r="656" spans="1:60">
      <c r="A656" t="s">
        <v>150</v>
      </c>
      <c r="B656" t="s">
        <v>190</v>
      </c>
      <c r="M656">
        <v>0</v>
      </c>
      <c r="N656">
        <v>0</v>
      </c>
      <c r="O656">
        <v>0</v>
      </c>
      <c r="P656">
        <v>0.01</v>
      </c>
      <c r="Q656">
        <v>0.01</v>
      </c>
      <c r="R656">
        <v>0.15699999999999997</v>
      </c>
      <c r="S656">
        <v>2.6270000000000002</v>
      </c>
      <c r="T656">
        <v>5.431</v>
      </c>
      <c r="U656">
        <v>20.656000000000002</v>
      </c>
      <c r="V656">
        <v>36.83</v>
      </c>
      <c r="W656">
        <v>60.283999999999999</v>
      </c>
      <c r="X656">
        <v>20.277999999999999</v>
      </c>
      <c r="Y656">
        <v>24.440999999999999</v>
      </c>
      <c r="Z656">
        <v>25.227</v>
      </c>
      <c r="AA656">
        <v>29.638999999999999</v>
      </c>
      <c r="AB656">
        <v>42.328000000000003</v>
      </c>
      <c r="AC656">
        <v>63.97</v>
      </c>
      <c r="AD656">
        <v>52.715000000000003</v>
      </c>
      <c r="AE656">
        <v>83.585999999999999</v>
      </c>
      <c r="AF656">
        <v>126.334</v>
      </c>
      <c r="AG656">
        <v>173.059</v>
      </c>
      <c r="AH656">
        <v>203.095</v>
      </c>
      <c r="AI656">
        <v>214.15199999999999</v>
      </c>
      <c r="AJ656" t="s">
        <v>16</v>
      </c>
      <c r="AK656">
        <v>74.826999999999998</v>
      </c>
      <c r="AL656">
        <v>75.965999999999994</v>
      </c>
      <c r="AM656">
        <v>73.872</v>
      </c>
      <c r="AN656">
        <v>74.963999999999999</v>
      </c>
      <c r="AO656">
        <v>64.241</v>
      </c>
      <c r="AP656">
        <v>18.376999999999999</v>
      </c>
      <c r="AQ656">
        <v>18.015000000000001</v>
      </c>
      <c r="AR656">
        <v>24.204999999999998</v>
      </c>
      <c r="AS656">
        <v>22.458000000000002</v>
      </c>
      <c r="AT656">
        <v>6.5489999999999995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</row>
    <row r="657" spans="1:60">
      <c r="A657" t="s">
        <v>150</v>
      </c>
      <c r="B657" t="s">
        <v>191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 t="s">
        <v>16</v>
      </c>
      <c r="X657" t="s">
        <v>16</v>
      </c>
      <c r="Y657" t="s">
        <v>16</v>
      </c>
      <c r="Z657" t="s">
        <v>16</v>
      </c>
      <c r="AA657" t="s">
        <v>16</v>
      </c>
      <c r="AB657" t="s">
        <v>16</v>
      </c>
      <c r="AC657" t="s">
        <v>16</v>
      </c>
      <c r="AD657" t="s">
        <v>16</v>
      </c>
      <c r="AE657" t="s">
        <v>16</v>
      </c>
      <c r="AF657" t="s">
        <v>16</v>
      </c>
      <c r="AG657" t="s">
        <v>16</v>
      </c>
      <c r="AH657" t="s">
        <v>16</v>
      </c>
      <c r="AI657" t="s">
        <v>16</v>
      </c>
      <c r="AJ657">
        <v>181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</row>
    <row r="658" spans="1:60">
      <c r="A658" t="s">
        <v>151</v>
      </c>
      <c r="B658" t="s">
        <v>194</v>
      </c>
      <c r="AH658">
        <v>0</v>
      </c>
      <c r="AI658">
        <v>0</v>
      </c>
      <c r="AJ658">
        <v>29.4</v>
      </c>
      <c r="AK658">
        <v>731.48</v>
      </c>
      <c r="AL658">
        <v>1156.5600000000002</v>
      </c>
      <c r="AM658">
        <v>17.329999999999998</v>
      </c>
      <c r="AN658">
        <v>149.84</v>
      </c>
      <c r="AO658">
        <v>692.09</v>
      </c>
      <c r="AP658">
        <v>4326.96</v>
      </c>
      <c r="AQ658">
        <v>3921.2299999999996</v>
      </c>
      <c r="AR658">
        <v>580</v>
      </c>
      <c r="AS658">
        <v>309.10999999999996</v>
      </c>
      <c r="AT658">
        <v>281.70999999999998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21850</v>
      </c>
      <c r="BG658">
        <v>3300</v>
      </c>
      <c r="BH658">
        <v>3450</v>
      </c>
    </row>
    <row r="659" spans="1:60">
      <c r="A659" t="s">
        <v>151</v>
      </c>
      <c r="B659" t="s">
        <v>188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 t="s">
        <v>16</v>
      </c>
      <c r="AR659">
        <v>580</v>
      </c>
      <c r="AS659" t="s">
        <v>16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</row>
    <row r="660" spans="1:60">
      <c r="A660" t="s">
        <v>151</v>
      </c>
      <c r="B660" t="s">
        <v>189</v>
      </c>
      <c r="AH660">
        <v>0</v>
      </c>
      <c r="AI660">
        <v>0</v>
      </c>
      <c r="AJ660">
        <v>29.4</v>
      </c>
      <c r="AK660">
        <v>731.48</v>
      </c>
      <c r="AL660">
        <v>1156.5600000000002</v>
      </c>
      <c r="AM660">
        <v>17.329999999999998</v>
      </c>
      <c r="AN660">
        <v>149.84</v>
      </c>
      <c r="AO660">
        <v>0.09</v>
      </c>
      <c r="AP660">
        <v>2495.96</v>
      </c>
      <c r="AQ660">
        <v>1325.2299999999998</v>
      </c>
      <c r="AR660" t="s">
        <v>16</v>
      </c>
      <c r="AS660">
        <v>309.10999999999996</v>
      </c>
      <c r="AT660">
        <v>281.70999999999998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3150</v>
      </c>
      <c r="BG660">
        <v>3300</v>
      </c>
      <c r="BH660">
        <v>3450</v>
      </c>
    </row>
    <row r="661" spans="1:60">
      <c r="A661" t="s">
        <v>151</v>
      </c>
      <c r="B661" t="s">
        <v>191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109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</row>
    <row r="662" spans="1:60">
      <c r="A662" t="s">
        <v>151</v>
      </c>
      <c r="B662" t="s">
        <v>193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163</v>
      </c>
      <c r="AP662">
        <v>1831</v>
      </c>
      <c r="AQ662">
        <v>2596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18700</v>
      </c>
      <c r="BG662">
        <v>0</v>
      </c>
      <c r="BH662">
        <v>0</v>
      </c>
    </row>
    <row r="663" spans="1:60">
      <c r="A663" t="s">
        <v>151</v>
      </c>
      <c r="B663" t="s">
        <v>192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420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</row>
    <row r="664" spans="1:60">
      <c r="A664" t="s">
        <v>152</v>
      </c>
      <c r="B664" t="s">
        <v>194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161.9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575</v>
      </c>
      <c r="AA664">
        <v>111</v>
      </c>
      <c r="AB664">
        <v>234</v>
      </c>
      <c r="AC664">
        <v>1958</v>
      </c>
      <c r="AD664">
        <v>0</v>
      </c>
      <c r="AE664">
        <v>1770</v>
      </c>
      <c r="AF664">
        <v>0</v>
      </c>
      <c r="AG664">
        <v>1608</v>
      </c>
      <c r="AH664">
        <v>1610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4977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</row>
    <row r="665" spans="1:60">
      <c r="A665" t="s">
        <v>152</v>
      </c>
      <c r="B665" t="s">
        <v>186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15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</row>
    <row r="666" spans="1:60">
      <c r="A666" t="s">
        <v>152</v>
      </c>
      <c r="B666" t="s">
        <v>189</v>
      </c>
      <c r="C666">
        <v>0</v>
      </c>
      <c r="D666">
        <v>0</v>
      </c>
      <c r="E666">
        <v>0</v>
      </c>
      <c r="F666">
        <v>0</v>
      </c>
      <c r="G666">
        <v>0</v>
      </c>
      <c r="H666" t="s">
        <v>16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</row>
    <row r="667" spans="1:60">
      <c r="A667" t="s">
        <v>152</v>
      </c>
      <c r="B667" t="s">
        <v>190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20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</row>
    <row r="668" spans="1:60">
      <c r="A668" t="s">
        <v>152</v>
      </c>
      <c r="B668" t="s">
        <v>191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126.9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575</v>
      </c>
      <c r="AA668">
        <v>111</v>
      </c>
      <c r="AB668">
        <v>234</v>
      </c>
      <c r="AC668">
        <v>1958</v>
      </c>
      <c r="AD668">
        <v>0</v>
      </c>
      <c r="AE668">
        <v>1770</v>
      </c>
      <c r="AF668">
        <v>0</v>
      </c>
      <c r="AG668">
        <v>1608</v>
      </c>
      <c r="AH668">
        <v>1610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</row>
    <row r="669" spans="1:60">
      <c r="A669" t="s">
        <v>152</v>
      </c>
      <c r="B669" t="s">
        <v>193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4977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</row>
    <row r="670" spans="1:60">
      <c r="A670" t="s">
        <v>153</v>
      </c>
      <c r="B670" t="s">
        <v>194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30261.932941576295</v>
      </c>
      <c r="AI670">
        <v>23995.095556594988</v>
      </c>
      <c r="AJ670">
        <v>44384.027445082829</v>
      </c>
      <c r="AK670">
        <v>32709.356725146197</v>
      </c>
      <c r="AL670">
        <v>35508</v>
      </c>
      <c r="AM670">
        <v>69247</v>
      </c>
      <c r="AN670">
        <v>41733.432000000001</v>
      </c>
      <c r="AO670">
        <v>77719.584999999992</v>
      </c>
      <c r="AP670">
        <v>96152.206999999995</v>
      </c>
      <c r="AQ670">
        <v>78297.817999999999</v>
      </c>
      <c r="AR670">
        <v>12997.925000000001</v>
      </c>
      <c r="AS670">
        <v>11294.217999999999</v>
      </c>
      <c r="AT670">
        <v>10268.711000000001</v>
      </c>
      <c r="AU670">
        <v>7120.1090000000004</v>
      </c>
      <c r="AV670">
        <v>5214.9889999999996</v>
      </c>
      <c r="AW670">
        <v>1802.8349999999998</v>
      </c>
      <c r="AX670">
        <v>644.85</v>
      </c>
      <c r="AY670">
        <v>769.8</v>
      </c>
      <c r="AZ670">
        <v>427.08</v>
      </c>
      <c r="BA670">
        <v>6.6</v>
      </c>
      <c r="BB670">
        <v>1.84</v>
      </c>
      <c r="BC670">
        <v>1.84</v>
      </c>
      <c r="BD670">
        <v>0</v>
      </c>
      <c r="BE670">
        <v>0</v>
      </c>
      <c r="BF670">
        <v>0</v>
      </c>
      <c r="BG670">
        <v>0</v>
      </c>
      <c r="BH670">
        <v>0</v>
      </c>
    </row>
    <row r="671" spans="1:60">
      <c r="A671" t="s">
        <v>153</v>
      </c>
      <c r="B671" t="s">
        <v>188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 t="s">
        <v>16</v>
      </c>
      <c r="AJ671">
        <v>15000</v>
      </c>
      <c r="AK671">
        <v>7100</v>
      </c>
      <c r="AL671">
        <v>6421</v>
      </c>
      <c r="AM671">
        <v>40160</v>
      </c>
      <c r="AN671" t="s">
        <v>16</v>
      </c>
      <c r="AO671" t="s">
        <v>16</v>
      </c>
      <c r="AP671">
        <v>8113</v>
      </c>
      <c r="AQ671" t="s">
        <v>16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</row>
    <row r="672" spans="1:60">
      <c r="A672" t="s">
        <v>153</v>
      </c>
      <c r="B672" t="s">
        <v>189</v>
      </c>
      <c r="AG672">
        <v>0</v>
      </c>
      <c r="AH672">
        <v>0</v>
      </c>
      <c r="AI672">
        <v>710.21199999999999</v>
      </c>
      <c r="AJ672" t="s">
        <v>16</v>
      </c>
      <c r="AK672" t="s">
        <v>16</v>
      </c>
      <c r="AL672">
        <v>1717</v>
      </c>
      <c r="AM672" t="s">
        <v>16</v>
      </c>
      <c r="AN672">
        <v>11233.432000000001</v>
      </c>
      <c r="AO672">
        <v>11482.584999999999</v>
      </c>
      <c r="AP672">
        <v>21858.207000000002</v>
      </c>
      <c r="AQ672">
        <v>45047.817999999999</v>
      </c>
      <c r="AR672">
        <v>12680.825000000001</v>
      </c>
      <c r="AS672">
        <v>10977.117999999999</v>
      </c>
      <c r="AT672">
        <v>9951.6110000000008</v>
      </c>
      <c r="AU672">
        <v>6803.009</v>
      </c>
      <c r="AV672">
        <v>4895.9889999999996</v>
      </c>
      <c r="AW672">
        <v>1482.5349999999999</v>
      </c>
      <c r="AX672">
        <v>644.85</v>
      </c>
      <c r="AY672">
        <v>756.3</v>
      </c>
      <c r="AZ672">
        <v>427.08</v>
      </c>
      <c r="BA672">
        <v>6.6</v>
      </c>
      <c r="BB672">
        <v>1.84</v>
      </c>
      <c r="BC672">
        <v>1.84</v>
      </c>
      <c r="BD672">
        <v>0</v>
      </c>
      <c r="BE672">
        <v>0</v>
      </c>
      <c r="BF672">
        <v>0</v>
      </c>
      <c r="BG672">
        <v>0</v>
      </c>
      <c r="BH672">
        <v>0</v>
      </c>
    </row>
    <row r="673" spans="1:60">
      <c r="A673" t="s">
        <v>153</v>
      </c>
      <c r="B673" t="s">
        <v>190</v>
      </c>
      <c r="AG673" t="s">
        <v>16</v>
      </c>
      <c r="AH673" t="s">
        <v>16</v>
      </c>
      <c r="AI673" t="s">
        <v>16</v>
      </c>
      <c r="AJ673" t="s">
        <v>16</v>
      </c>
      <c r="AK673" t="s">
        <v>16</v>
      </c>
      <c r="AL673" t="s">
        <v>16</v>
      </c>
      <c r="AM673" t="s">
        <v>16</v>
      </c>
      <c r="AN673" t="s">
        <v>16</v>
      </c>
      <c r="AO673" t="s">
        <v>16</v>
      </c>
      <c r="AP673" t="s">
        <v>16</v>
      </c>
      <c r="AQ673" t="s">
        <v>16</v>
      </c>
      <c r="AR673">
        <v>317.10000000000002</v>
      </c>
      <c r="AS673">
        <v>317.10000000000002</v>
      </c>
      <c r="AT673">
        <v>317.10000000000002</v>
      </c>
      <c r="AU673">
        <v>317.10000000000002</v>
      </c>
      <c r="AV673">
        <v>319</v>
      </c>
      <c r="AW673">
        <v>320.3</v>
      </c>
      <c r="AX673">
        <v>0</v>
      </c>
      <c r="AY673">
        <v>13.5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</row>
    <row r="674" spans="1:60">
      <c r="A674" t="s">
        <v>153</v>
      </c>
      <c r="B674" t="s">
        <v>191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 t="s">
        <v>16</v>
      </c>
      <c r="AH674">
        <v>22244.932941576295</v>
      </c>
      <c r="AI674">
        <v>23284.883556594988</v>
      </c>
      <c r="AJ674">
        <v>24257.027445082829</v>
      </c>
      <c r="AK674">
        <v>25609.356725146197</v>
      </c>
      <c r="AL674">
        <v>27370</v>
      </c>
      <c r="AM674">
        <v>29087</v>
      </c>
      <c r="AN674">
        <v>30500</v>
      </c>
      <c r="AO674">
        <v>362</v>
      </c>
      <c r="AP674">
        <v>543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</row>
    <row r="675" spans="1:60">
      <c r="A675" t="s">
        <v>153</v>
      </c>
      <c r="B675" t="s">
        <v>193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29614</v>
      </c>
      <c r="AP675">
        <v>29377</v>
      </c>
      <c r="AQ675">
        <v>33250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</row>
    <row r="676" spans="1:60">
      <c r="A676" t="s">
        <v>153</v>
      </c>
      <c r="B676" t="s">
        <v>192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8017</v>
      </c>
      <c r="AI676">
        <v>0</v>
      </c>
      <c r="AJ676">
        <v>5127</v>
      </c>
      <c r="AK676">
        <v>0</v>
      </c>
      <c r="AL676">
        <v>0</v>
      </c>
      <c r="AM676">
        <v>0</v>
      </c>
      <c r="AN676">
        <v>0</v>
      </c>
      <c r="AO676">
        <v>36261</v>
      </c>
      <c r="AP676">
        <v>36261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</row>
    <row r="677" spans="1:60">
      <c r="A677" t="s">
        <v>154</v>
      </c>
      <c r="B677" t="s">
        <v>194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500.61</v>
      </c>
      <c r="AO677">
        <v>6.7</v>
      </c>
      <c r="AP677">
        <v>22.8</v>
      </c>
      <c r="AQ677">
        <v>20.400000000000002</v>
      </c>
      <c r="AR677">
        <v>19.5</v>
      </c>
      <c r="AS677">
        <v>132.30000000000001</v>
      </c>
      <c r="AT677">
        <v>40.9</v>
      </c>
      <c r="AU677">
        <v>47.4</v>
      </c>
      <c r="AV677">
        <v>43.2</v>
      </c>
      <c r="AW677">
        <v>0</v>
      </c>
      <c r="AX677">
        <v>88.13</v>
      </c>
      <c r="AY677">
        <v>113.25</v>
      </c>
      <c r="AZ677">
        <v>80.8</v>
      </c>
      <c r="BA677">
        <v>192.06</v>
      </c>
      <c r="BB677">
        <v>161.4</v>
      </c>
      <c r="BC677">
        <v>1.34</v>
      </c>
      <c r="BD677">
        <v>0</v>
      </c>
      <c r="BE677">
        <v>0</v>
      </c>
      <c r="BF677">
        <v>0.158</v>
      </c>
      <c r="BG677">
        <v>0.158</v>
      </c>
      <c r="BH677">
        <v>0.158</v>
      </c>
    </row>
    <row r="678" spans="1:60">
      <c r="A678" t="s">
        <v>154</v>
      </c>
      <c r="B678" t="s">
        <v>189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500.61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0.158</v>
      </c>
      <c r="BG678">
        <v>0.158</v>
      </c>
      <c r="BH678">
        <v>0.158</v>
      </c>
    </row>
    <row r="679" spans="1:60">
      <c r="A679" t="s">
        <v>154</v>
      </c>
      <c r="B679" t="s">
        <v>190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6.7</v>
      </c>
      <c r="AP679">
        <v>22.8</v>
      </c>
      <c r="AQ679">
        <v>20.400000000000002</v>
      </c>
      <c r="AR679">
        <v>19.5</v>
      </c>
      <c r="AS679">
        <v>132.30000000000001</v>
      </c>
      <c r="AT679">
        <v>40.9</v>
      </c>
      <c r="AU679">
        <v>47.4</v>
      </c>
      <c r="AV679">
        <v>43.2</v>
      </c>
      <c r="AW679">
        <v>0</v>
      </c>
      <c r="AX679">
        <v>88.13</v>
      </c>
      <c r="AY679">
        <v>113.25</v>
      </c>
      <c r="AZ679">
        <v>80.8</v>
      </c>
      <c r="BA679">
        <v>192.06</v>
      </c>
      <c r="BB679">
        <v>161.4</v>
      </c>
      <c r="BC679">
        <v>1.34</v>
      </c>
      <c r="BD679">
        <v>0</v>
      </c>
      <c r="BE679">
        <v>0</v>
      </c>
      <c r="BF679">
        <v>0</v>
      </c>
      <c r="BG679">
        <v>0</v>
      </c>
      <c r="BH679">
        <v>0</v>
      </c>
    </row>
    <row r="680" spans="1:60">
      <c r="A680" t="s">
        <v>155</v>
      </c>
      <c r="B680" t="s">
        <v>194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5.5839999999999996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0.51600000000000001</v>
      </c>
      <c r="AV680">
        <v>4.8500000000000005</v>
      </c>
      <c r="AW680">
        <v>0.627</v>
      </c>
      <c r="AX680">
        <v>0.7</v>
      </c>
      <c r="AY680">
        <v>0.66300000000000003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</row>
    <row r="681" spans="1:60">
      <c r="A681" t="s">
        <v>155</v>
      </c>
      <c r="B681" t="s">
        <v>189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5.5839999999999996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0.51600000000000001</v>
      </c>
      <c r="AV681">
        <v>4.8500000000000005</v>
      </c>
      <c r="AW681">
        <v>0.627</v>
      </c>
      <c r="AX681">
        <v>0.7</v>
      </c>
      <c r="AY681">
        <v>0.66300000000000003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</row>
    <row r="682" spans="1:60">
      <c r="A682" t="s">
        <v>156</v>
      </c>
      <c r="B682" t="s">
        <v>194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52.9</v>
      </c>
      <c r="V682">
        <v>160.20000000000002</v>
      </c>
      <c r="W682">
        <v>51.4</v>
      </c>
      <c r="X682">
        <v>5.8</v>
      </c>
      <c r="Y682">
        <v>5.4</v>
      </c>
      <c r="Z682">
        <v>14977.956400596002</v>
      </c>
      <c r="AA682">
        <v>16988.809978000001</v>
      </c>
      <c r="AB682">
        <v>18737.853999999999</v>
      </c>
      <c r="AC682">
        <v>20329.599999999999</v>
      </c>
      <c r="AD682">
        <v>20360.599999999999</v>
      </c>
      <c r="AE682">
        <v>20338.8</v>
      </c>
      <c r="AF682">
        <v>20288.8</v>
      </c>
      <c r="AG682">
        <v>19585</v>
      </c>
      <c r="AH682">
        <v>0</v>
      </c>
      <c r="AI682">
        <v>618.5</v>
      </c>
      <c r="AJ682">
        <v>1023.3</v>
      </c>
      <c r="AK682">
        <v>1540.1</v>
      </c>
      <c r="AL682">
        <v>480.1</v>
      </c>
      <c r="AM682">
        <v>546.5</v>
      </c>
      <c r="AN682">
        <v>698.7</v>
      </c>
      <c r="AO682">
        <v>484.7</v>
      </c>
      <c r="AP682">
        <v>183.89999999999998</v>
      </c>
      <c r="AQ682">
        <v>137.9</v>
      </c>
      <c r="AR682">
        <v>54.5</v>
      </c>
      <c r="AS682">
        <v>56.199999999999996</v>
      </c>
      <c r="AT682">
        <v>11.7</v>
      </c>
      <c r="AU682">
        <v>16.05</v>
      </c>
      <c r="AV682">
        <v>2.9440000000000004</v>
      </c>
      <c r="AW682">
        <v>0.40699999999999997</v>
      </c>
      <c r="AX682">
        <v>178.15200000000002</v>
      </c>
      <c r="AY682">
        <v>6.0749999999999993</v>
      </c>
      <c r="AZ682">
        <v>1.4730000000000001</v>
      </c>
      <c r="BA682">
        <v>1491.123</v>
      </c>
      <c r="BB682">
        <v>1.302</v>
      </c>
      <c r="BC682">
        <v>1.1520000000000001</v>
      </c>
      <c r="BD682">
        <v>1.2000000000000002</v>
      </c>
      <c r="BE682">
        <v>0.56000000000000005</v>
      </c>
      <c r="BF682">
        <v>1.72</v>
      </c>
      <c r="BG682">
        <v>3095</v>
      </c>
      <c r="BH682">
        <v>20346</v>
      </c>
    </row>
    <row r="683" spans="1:60">
      <c r="A683" t="s">
        <v>156</v>
      </c>
      <c r="B683" t="s">
        <v>188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</row>
    <row r="684" spans="1:60">
      <c r="A684" t="s">
        <v>156</v>
      </c>
      <c r="B684" t="s">
        <v>189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0.9</v>
      </c>
      <c r="V684">
        <v>3.4</v>
      </c>
      <c r="W684">
        <v>0</v>
      </c>
      <c r="X684">
        <v>0</v>
      </c>
      <c r="Y684">
        <v>0</v>
      </c>
      <c r="Z684">
        <v>0</v>
      </c>
      <c r="AA684">
        <v>7</v>
      </c>
      <c r="AB684">
        <v>14.8</v>
      </c>
      <c r="AC684">
        <v>22.6</v>
      </c>
      <c r="AD684">
        <v>22.6</v>
      </c>
      <c r="AE684">
        <v>0.8</v>
      </c>
      <c r="AF684">
        <v>0.8</v>
      </c>
      <c r="AG684">
        <v>0</v>
      </c>
      <c r="AH684">
        <v>0</v>
      </c>
      <c r="AI684">
        <v>30.7</v>
      </c>
      <c r="AJ684">
        <v>49.5</v>
      </c>
      <c r="AK684">
        <v>128.69999999999999</v>
      </c>
      <c r="AL684">
        <v>128.1</v>
      </c>
      <c r="AM684">
        <v>116.5</v>
      </c>
      <c r="AN684">
        <v>86.7</v>
      </c>
      <c r="AO684">
        <v>86.7</v>
      </c>
      <c r="AP684">
        <v>84.7</v>
      </c>
      <c r="AQ684">
        <v>75.3</v>
      </c>
      <c r="AR684">
        <v>3</v>
      </c>
      <c r="AS684">
        <v>1.6</v>
      </c>
      <c r="AT684">
        <v>1.5</v>
      </c>
      <c r="AU684">
        <v>0.5</v>
      </c>
      <c r="AV684">
        <v>0.8</v>
      </c>
      <c r="AW684">
        <v>0.3</v>
      </c>
      <c r="AX684">
        <v>177.76000000000002</v>
      </c>
      <c r="AY684">
        <v>5.89</v>
      </c>
      <c r="AZ684">
        <v>1.36</v>
      </c>
      <c r="BA684">
        <v>1491.05</v>
      </c>
      <c r="BB684">
        <v>1.27</v>
      </c>
      <c r="BC684">
        <v>1.1200000000000001</v>
      </c>
      <c r="BD684">
        <v>1.2000000000000002</v>
      </c>
      <c r="BE684">
        <v>0.56000000000000005</v>
      </c>
      <c r="BF684">
        <v>1.72</v>
      </c>
      <c r="BG684">
        <v>2840</v>
      </c>
      <c r="BH684">
        <v>3150</v>
      </c>
    </row>
    <row r="685" spans="1:60">
      <c r="A685" t="s">
        <v>156</v>
      </c>
      <c r="B685" t="s">
        <v>190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52</v>
      </c>
      <c r="V685">
        <v>156.80000000000001</v>
      </c>
      <c r="W685">
        <v>51.4</v>
      </c>
      <c r="X685">
        <v>5.8</v>
      </c>
      <c r="Y685">
        <v>5.4</v>
      </c>
      <c r="Z685" t="s">
        <v>16</v>
      </c>
      <c r="AA685" t="s">
        <v>16</v>
      </c>
      <c r="AB685" t="s">
        <v>16</v>
      </c>
      <c r="AC685" t="s">
        <v>16</v>
      </c>
      <c r="AD685" t="s">
        <v>16</v>
      </c>
      <c r="AE685" t="s">
        <v>16</v>
      </c>
      <c r="AF685" t="s">
        <v>16</v>
      </c>
      <c r="AG685" t="s">
        <v>16</v>
      </c>
      <c r="AH685">
        <v>0</v>
      </c>
      <c r="AI685">
        <v>587.79999999999995</v>
      </c>
      <c r="AJ685">
        <v>973.8</v>
      </c>
      <c r="AK685">
        <v>1411.3999999999999</v>
      </c>
      <c r="AL685" t="s">
        <v>16</v>
      </c>
      <c r="AM685" t="s">
        <v>16</v>
      </c>
      <c r="AN685" t="s">
        <v>16</v>
      </c>
      <c r="AO685" t="s">
        <v>16</v>
      </c>
      <c r="AP685">
        <v>99.199999999999989</v>
      </c>
      <c r="AQ685">
        <v>62.6</v>
      </c>
      <c r="AR685">
        <v>51.5</v>
      </c>
      <c r="AS685">
        <v>54.599999999999994</v>
      </c>
      <c r="AT685">
        <v>10.199999999999999</v>
      </c>
      <c r="AU685">
        <v>15.2</v>
      </c>
      <c r="AV685">
        <v>1.794</v>
      </c>
      <c r="AW685">
        <v>0.107</v>
      </c>
      <c r="AX685">
        <v>0.39200000000000002</v>
      </c>
      <c r="AY685">
        <v>0.185</v>
      </c>
      <c r="AZ685">
        <v>0.113</v>
      </c>
      <c r="BA685">
        <v>7.2999999999999995E-2</v>
      </c>
      <c r="BB685">
        <v>3.2000000000000001E-2</v>
      </c>
      <c r="BC685">
        <v>3.2000000000000001E-2</v>
      </c>
      <c r="BD685">
        <v>0</v>
      </c>
      <c r="BE685">
        <v>0</v>
      </c>
      <c r="BF685">
        <v>0</v>
      </c>
      <c r="BG685">
        <v>0</v>
      </c>
      <c r="BH685">
        <v>0</v>
      </c>
    </row>
    <row r="686" spans="1:60">
      <c r="A686" t="s">
        <v>156</v>
      </c>
      <c r="B686" t="s">
        <v>191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14977.956400596002</v>
      </c>
      <c r="AA686">
        <v>16981.809978000001</v>
      </c>
      <c r="AB686">
        <v>18723.054</v>
      </c>
      <c r="AC686">
        <v>20307</v>
      </c>
      <c r="AD686">
        <v>20338</v>
      </c>
      <c r="AE686">
        <v>20338</v>
      </c>
      <c r="AF686">
        <v>20288</v>
      </c>
      <c r="AG686">
        <v>19585</v>
      </c>
      <c r="AH686">
        <v>0</v>
      </c>
      <c r="AI686">
        <v>0</v>
      </c>
      <c r="AJ686">
        <v>0</v>
      </c>
      <c r="AK686">
        <v>0</v>
      </c>
      <c r="AL686">
        <v>352</v>
      </c>
      <c r="AM686">
        <v>430</v>
      </c>
      <c r="AN686">
        <v>612</v>
      </c>
      <c r="AO686">
        <v>128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</row>
    <row r="687" spans="1:60">
      <c r="A687" t="s">
        <v>156</v>
      </c>
      <c r="B687" t="s">
        <v>193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0.35</v>
      </c>
      <c r="AV687">
        <v>0.35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17196</v>
      </c>
    </row>
    <row r="688" spans="1:60">
      <c r="A688" t="s">
        <v>156</v>
      </c>
      <c r="B688" t="s">
        <v>192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270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255</v>
      </c>
      <c r="BH688">
        <v>0</v>
      </c>
    </row>
    <row r="689" spans="1:60">
      <c r="A689" t="s">
        <v>157</v>
      </c>
      <c r="B689" t="s">
        <v>194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516</v>
      </c>
      <c r="S689">
        <v>0</v>
      </c>
      <c r="T689">
        <v>0</v>
      </c>
      <c r="U689">
        <v>467</v>
      </c>
      <c r="V689">
        <v>0</v>
      </c>
      <c r="W689">
        <v>33</v>
      </c>
      <c r="X689">
        <v>1389</v>
      </c>
      <c r="Y689">
        <v>1406.8</v>
      </c>
      <c r="Z689">
        <v>1604</v>
      </c>
      <c r="AA689">
        <v>1593.1080252569363</v>
      </c>
      <c r="AB689">
        <v>2720.3288522699695</v>
      </c>
      <c r="AC689">
        <v>1976.3608835952341</v>
      </c>
      <c r="AD689">
        <v>2132.8496250939475</v>
      </c>
      <c r="AE689">
        <v>2147.4578428817617</v>
      </c>
      <c r="AF689">
        <v>2263.8195056042391</v>
      </c>
      <c r="AG689">
        <v>3089.0704632043253</v>
      </c>
      <c r="AH689">
        <v>5829.1910763374135</v>
      </c>
      <c r="AI689">
        <v>7512.6647618807347</v>
      </c>
      <c r="AJ689">
        <v>7685.1055838737138</v>
      </c>
      <c r="AK689">
        <v>9414.4781343750001</v>
      </c>
      <c r="AL689">
        <v>11498.459500000001</v>
      </c>
      <c r="AM689">
        <v>13422.600999999999</v>
      </c>
      <c r="AN689">
        <v>9792.5690000000013</v>
      </c>
      <c r="AO689">
        <v>10379.495000000001</v>
      </c>
      <c r="AP689">
        <v>10285.036</v>
      </c>
      <c r="AQ689">
        <v>11850.904</v>
      </c>
      <c r="AR689">
        <v>1534.578</v>
      </c>
      <c r="AS689">
        <v>1439.4780000000001</v>
      </c>
      <c r="AT689">
        <v>1445.039</v>
      </c>
      <c r="AU689">
        <v>1406.643</v>
      </c>
      <c r="AV689">
        <v>1486.133</v>
      </c>
      <c r="AW689">
        <v>0</v>
      </c>
      <c r="AX689">
        <v>0</v>
      </c>
      <c r="AY689">
        <v>0.70399999999999996</v>
      </c>
      <c r="AZ689">
        <v>0</v>
      </c>
      <c r="BA689">
        <v>4.0190000000000001</v>
      </c>
      <c r="BB689">
        <v>5.2629999999999999</v>
      </c>
      <c r="BC689">
        <v>1.3879999999999999</v>
      </c>
      <c r="BD689">
        <v>0.23</v>
      </c>
      <c r="BE689">
        <v>2.1999999999999999E-2</v>
      </c>
      <c r="BF689">
        <v>0.34499999999999997</v>
      </c>
      <c r="BG689">
        <v>0.32600000000000001</v>
      </c>
      <c r="BH689">
        <v>0</v>
      </c>
    </row>
    <row r="690" spans="1:60">
      <c r="A690" t="s">
        <v>157</v>
      </c>
      <c r="B690" t="s">
        <v>186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33</v>
      </c>
      <c r="X690">
        <v>25</v>
      </c>
      <c r="Y690">
        <v>2.8</v>
      </c>
      <c r="Z690">
        <v>30</v>
      </c>
      <c r="AA690">
        <v>97.108025256936372</v>
      </c>
      <c r="AB690">
        <v>120.45050325941402</v>
      </c>
      <c r="AC690">
        <v>145.64888899945285</v>
      </c>
      <c r="AD690">
        <v>181.45136962447563</v>
      </c>
      <c r="AE690">
        <v>185.42878783164181</v>
      </c>
      <c r="AF690">
        <v>186.4856482866939</v>
      </c>
      <c r="AG690">
        <v>214.33121209896885</v>
      </c>
      <c r="AH690">
        <v>224.40065493182911</v>
      </c>
      <c r="AI690">
        <v>231.84530800653113</v>
      </c>
      <c r="AJ690">
        <v>245.83691299011994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</row>
    <row r="691" spans="1:60">
      <c r="A691" t="s">
        <v>157</v>
      </c>
      <c r="B691" t="s">
        <v>188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 t="s">
        <v>16</v>
      </c>
      <c r="AA691" t="s">
        <v>16</v>
      </c>
      <c r="AB691" t="s">
        <v>16</v>
      </c>
      <c r="AC691" t="s">
        <v>16</v>
      </c>
      <c r="AD691" t="s">
        <v>16</v>
      </c>
      <c r="AE691">
        <v>521</v>
      </c>
      <c r="AF691">
        <v>512</v>
      </c>
      <c r="AG691" t="s">
        <v>16</v>
      </c>
      <c r="AH691" t="s">
        <v>16</v>
      </c>
      <c r="AI691" t="s">
        <v>16</v>
      </c>
      <c r="AJ691">
        <v>544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</row>
    <row r="692" spans="1:60">
      <c r="A692" t="s">
        <v>157</v>
      </c>
      <c r="B692" t="s">
        <v>189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148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1029</v>
      </c>
      <c r="Y692">
        <v>1053</v>
      </c>
      <c r="Z692">
        <v>1224</v>
      </c>
      <c r="AA692">
        <v>1142</v>
      </c>
      <c r="AB692">
        <v>1279</v>
      </c>
      <c r="AC692">
        <v>1442</v>
      </c>
      <c r="AD692">
        <v>1529</v>
      </c>
      <c r="AE692">
        <v>978</v>
      </c>
      <c r="AF692">
        <v>987</v>
      </c>
      <c r="AG692">
        <v>1950.0710000000001</v>
      </c>
      <c r="AH692">
        <v>4001.0129999999999</v>
      </c>
      <c r="AI692">
        <v>6149.2839999999997</v>
      </c>
      <c r="AJ692">
        <v>6058</v>
      </c>
      <c r="AK692">
        <v>8572.99</v>
      </c>
      <c r="AL692">
        <v>10540.036</v>
      </c>
      <c r="AM692">
        <v>12449.600999999999</v>
      </c>
      <c r="AN692">
        <v>9009.969000000001</v>
      </c>
      <c r="AO692">
        <v>9591.3950000000004</v>
      </c>
      <c r="AP692">
        <v>10274.136</v>
      </c>
      <c r="AQ692">
        <v>11842.904</v>
      </c>
      <c r="AR692">
        <v>1524.778</v>
      </c>
      <c r="AS692">
        <v>1430.9780000000001</v>
      </c>
      <c r="AT692">
        <v>1435.739</v>
      </c>
      <c r="AU692">
        <v>1396.943</v>
      </c>
      <c r="AV692">
        <v>1414.1130000000001</v>
      </c>
      <c r="AW692">
        <v>0</v>
      </c>
      <c r="AX692">
        <v>0</v>
      </c>
      <c r="AY692">
        <v>0.70399999999999996</v>
      </c>
      <c r="AZ692">
        <v>0</v>
      </c>
      <c r="BA692">
        <v>4.0190000000000001</v>
      </c>
      <c r="BB692">
        <v>5.2629999999999999</v>
      </c>
      <c r="BC692">
        <v>1.3879999999999999</v>
      </c>
      <c r="BD692">
        <v>0.23</v>
      </c>
      <c r="BE692">
        <v>2.1999999999999999E-2</v>
      </c>
      <c r="BF692">
        <v>0.34499999999999997</v>
      </c>
      <c r="BG692">
        <v>0.32600000000000001</v>
      </c>
      <c r="BH692">
        <v>0</v>
      </c>
    </row>
    <row r="693" spans="1:60">
      <c r="A693" t="s">
        <v>157</v>
      </c>
      <c r="B693" t="s">
        <v>190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335</v>
      </c>
      <c r="Y693">
        <v>351</v>
      </c>
      <c r="Z693">
        <v>350</v>
      </c>
      <c r="AA693">
        <v>354</v>
      </c>
      <c r="AB693">
        <v>587</v>
      </c>
      <c r="AC693" t="s">
        <v>16</v>
      </c>
      <c r="AD693" t="s">
        <v>16</v>
      </c>
      <c r="AE693" t="s">
        <v>16</v>
      </c>
      <c r="AF693">
        <v>64</v>
      </c>
      <c r="AG693">
        <v>359</v>
      </c>
      <c r="AH693">
        <v>997</v>
      </c>
      <c r="AI693">
        <v>495</v>
      </c>
      <c r="AJ693">
        <v>173</v>
      </c>
      <c r="AK693">
        <v>138</v>
      </c>
      <c r="AL693">
        <v>203</v>
      </c>
      <c r="AM693">
        <v>167</v>
      </c>
      <c r="AN693">
        <v>0.6</v>
      </c>
      <c r="AO693">
        <v>6.1</v>
      </c>
      <c r="AP693">
        <v>10.9</v>
      </c>
      <c r="AQ693">
        <v>8</v>
      </c>
      <c r="AR693">
        <v>9.8000000000000007</v>
      </c>
      <c r="AS693">
        <v>8.5</v>
      </c>
      <c r="AT693">
        <v>9.3000000000000007</v>
      </c>
      <c r="AU693">
        <v>9.6999999999999993</v>
      </c>
      <c r="AV693">
        <v>72.02000000000001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</row>
    <row r="694" spans="1:60">
      <c r="A694" t="s">
        <v>157</v>
      </c>
      <c r="B694" t="s">
        <v>191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358.87834901055521</v>
      </c>
      <c r="AC694">
        <v>388.71199459578145</v>
      </c>
      <c r="AD694">
        <v>422.39825546947185</v>
      </c>
      <c r="AE694">
        <v>463.02905505011989</v>
      </c>
      <c r="AF694">
        <v>514.33385731754504</v>
      </c>
      <c r="AG694">
        <v>565.66825110535615</v>
      </c>
      <c r="AH694">
        <v>606.77742140558451</v>
      </c>
      <c r="AI694">
        <v>636.53545387420354</v>
      </c>
      <c r="AJ694">
        <v>664.26867088359359</v>
      </c>
      <c r="AK694">
        <v>703.48813437499985</v>
      </c>
      <c r="AL694">
        <v>755.42349999999988</v>
      </c>
      <c r="AM694">
        <v>806</v>
      </c>
      <c r="AN694">
        <v>782</v>
      </c>
      <c r="AO694">
        <v>782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</row>
    <row r="695" spans="1:60">
      <c r="A695" t="s">
        <v>157</v>
      </c>
      <c r="B695" t="s">
        <v>192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368</v>
      </c>
      <c r="S695">
        <v>0</v>
      </c>
      <c r="T695">
        <v>0</v>
      </c>
      <c r="U695">
        <v>467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375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</row>
    <row r="696" spans="1:60">
      <c r="A696" t="s">
        <v>158</v>
      </c>
      <c r="B696" t="s">
        <v>194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14.919</v>
      </c>
      <c r="Q696">
        <v>22.585999999999999</v>
      </c>
      <c r="R696">
        <v>32.794999999999995</v>
      </c>
      <c r="S696">
        <v>46.102000000000004</v>
      </c>
      <c r="T696">
        <v>66.073999999999998</v>
      </c>
      <c r="U696">
        <v>48.802</v>
      </c>
      <c r="V696">
        <v>49.437999999999995</v>
      </c>
      <c r="W696">
        <v>7.7439999999999998</v>
      </c>
      <c r="X696">
        <v>22.381999999999998</v>
      </c>
      <c r="Y696">
        <v>41.009</v>
      </c>
      <c r="Z696">
        <v>81.016999999999996</v>
      </c>
      <c r="AA696">
        <v>131.73099999999999</v>
      </c>
      <c r="AB696">
        <v>194.86200000000002</v>
      </c>
      <c r="AC696">
        <v>278.43899999999996</v>
      </c>
      <c r="AD696">
        <v>405.09300000000002</v>
      </c>
      <c r="AE696">
        <v>527.54300000000001</v>
      </c>
      <c r="AF696">
        <v>832.85899999999992</v>
      </c>
      <c r="AG696">
        <v>1134.884</v>
      </c>
      <c r="AH696">
        <v>1308.287</v>
      </c>
      <c r="AI696">
        <v>1883.029</v>
      </c>
      <c r="AJ696">
        <v>2309.107</v>
      </c>
      <c r="AK696">
        <v>2609.7150000000001</v>
      </c>
      <c r="AL696">
        <v>2881.2039999999997</v>
      </c>
      <c r="AM696">
        <v>3119.6800000000003</v>
      </c>
      <c r="AN696">
        <v>3867.2</v>
      </c>
      <c r="AO696">
        <v>364.65699999999998</v>
      </c>
      <c r="AP696">
        <v>370.86</v>
      </c>
      <c r="AQ696">
        <v>450.25700000000001</v>
      </c>
      <c r="AR696">
        <v>1271.4000000000001</v>
      </c>
      <c r="AS696">
        <v>330.09899999999999</v>
      </c>
      <c r="AT696">
        <v>437.50400000000002</v>
      </c>
      <c r="AU696">
        <v>478.85599999999999</v>
      </c>
      <c r="AV696">
        <v>468.21399999999994</v>
      </c>
      <c r="AW696">
        <v>366.18599999999998</v>
      </c>
      <c r="AX696">
        <v>265.762</v>
      </c>
      <c r="AY696">
        <v>292.48099999999999</v>
      </c>
      <c r="AZ696">
        <v>282.58</v>
      </c>
      <c r="BA696">
        <v>390.01</v>
      </c>
      <c r="BB696">
        <v>313.65699999999998</v>
      </c>
      <c r="BC696">
        <v>334.971</v>
      </c>
      <c r="BD696">
        <v>355.93</v>
      </c>
      <c r="BE696">
        <v>371.983</v>
      </c>
      <c r="BF696">
        <v>397.959</v>
      </c>
      <c r="BG696">
        <v>630.41499999999996</v>
      </c>
      <c r="BH696" t="s">
        <v>16</v>
      </c>
    </row>
    <row r="697" spans="1:60">
      <c r="A697" t="s">
        <v>158</v>
      </c>
      <c r="B697" t="s">
        <v>188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AM697">
        <v>112</v>
      </c>
      <c r="AN697">
        <v>1446</v>
      </c>
      <c r="AQ697" t="s">
        <v>16</v>
      </c>
      <c r="AR697">
        <v>420</v>
      </c>
    </row>
    <row r="698" spans="1:60">
      <c r="A698" t="s">
        <v>158</v>
      </c>
      <c r="B698" t="s">
        <v>189</v>
      </c>
      <c r="M698">
        <v>0</v>
      </c>
      <c r="N698">
        <v>0</v>
      </c>
      <c r="O698">
        <v>0</v>
      </c>
      <c r="P698">
        <v>14.919</v>
      </c>
      <c r="Q698">
        <v>22.585999999999999</v>
      </c>
      <c r="R698">
        <v>32.794999999999995</v>
      </c>
      <c r="S698">
        <v>46.102000000000004</v>
      </c>
      <c r="T698">
        <v>66.073999999999998</v>
      </c>
      <c r="U698">
        <v>48.802</v>
      </c>
      <c r="V698">
        <v>49.437999999999995</v>
      </c>
      <c r="W698">
        <v>3.6440000000000001</v>
      </c>
      <c r="X698">
        <v>12.882</v>
      </c>
      <c r="Y698">
        <v>25.909000000000002</v>
      </c>
      <c r="Z698">
        <v>45.417000000000002</v>
      </c>
      <c r="AA698">
        <v>78.031000000000006</v>
      </c>
      <c r="AB698">
        <v>110.66200000000001</v>
      </c>
      <c r="AC698">
        <v>158.03899999999999</v>
      </c>
      <c r="AD698">
        <v>217.69300000000001</v>
      </c>
      <c r="AE698">
        <v>264.44299999999998</v>
      </c>
      <c r="AF698">
        <v>492.85899999999998</v>
      </c>
      <c r="AG698">
        <v>611.28399999999999</v>
      </c>
      <c r="AH698">
        <v>656.08699999999999</v>
      </c>
      <c r="AI698">
        <v>1039.729</v>
      </c>
      <c r="AJ698">
        <v>1317.607</v>
      </c>
      <c r="AK698">
        <v>1488.5150000000001</v>
      </c>
      <c r="AL698">
        <v>1646.104</v>
      </c>
      <c r="AM698">
        <v>1670</v>
      </c>
      <c r="AN698">
        <v>1912</v>
      </c>
      <c r="AO698">
        <v>359.65699999999998</v>
      </c>
      <c r="AP698">
        <v>365.86</v>
      </c>
      <c r="AQ698">
        <v>444.25700000000001</v>
      </c>
      <c r="AR698">
        <v>150</v>
      </c>
      <c r="AS698">
        <v>320.899</v>
      </c>
      <c r="AT698">
        <v>421.20400000000001</v>
      </c>
      <c r="AU698">
        <v>454.85599999999999</v>
      </c>
      <c r="AV698">
        <v>403.21399999999994</v>
      </c>
      <c r="AW698">
        <v>366.18599999999998</v>
      </c>
      <c r="AX698">
        <v>265.762</v>
      </c>
      <c r="AY698">
        <v>292.48099999999999</v>
      </c>
      <c r="AZ698">
        <v>282.58</v>
      </c>
      <c r="BA698">
        <v>390.01</v>
      </c>
      <c r="BB698">
        <v>313.65699999999998</v>
      </c>
      <c r="BC698">
        <v>334.971</v>
      </c>
      <c r="BD698">
        <v>355.93</v>
      </c>
      <c r="BE698">
        <v>371.983</v>
      </c>
      <c r="BF698">
        <v>397.959</v>
      </c>
      <c r="BG698">
        <v>630.41499999999996</v>
      </c>
      <c r="BH698" t="s">
        <v>16</v>
      </c>
    </row>
    <row r="699" spans="1:60">
      <c r="A699" t="s">
        <v>158</v>
      </c>
      <c r="B699" t="s">
        <v>190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4.0999999999999996</v>
      </c>
      <c r="X699">
        <v>9.5</v>
      </c>
      <c r="Y699">
        <v>15.1</v>
      </c>
      <c r="Z699">
        <v>35.6</v>
      </c>
      <c r="AA699">
        <v>53.699999999999996</v>
      </c>
      <c r="AB699">
        <v>84.2</v>
      </c>
      <c r="AC699">
        <v>120.4</v>
      </c>
      <c r="AD699">
        <v>187.4</v>
      </c>
      <c r="AE699">
        <v>263.10000000000002</v>
      </c>
      <c r="AF699">
        <v>340</v>
      </c>
      <c r="AG699">
        <v>523.6</v>
      </c>
      <c r="AH699">
        <v>652.20000000000005</v>
      </c>
      <c r="AI699">
        <v>843.3</v>
      </c>
      <c r="AJ699">
        <v>991.5</v>
      </c>
      <c r="AK699">
        <v>1121.2</v>
      </c>
      <c r="AL699">
        <v>1235.0999999999999</v>
      </c>
      <c r="AM699">
        <v>1337.68</v>
      </c>
      <c r="AN699">
        <v>509.2</v>
      </c>
      <c r="AO699">
        <v>5</v>
      </c>
      <c r="AP699">
        <v>5</v>
      </c>
      <c r="AQ699">
        <v>6</v>
      </c>
      <c r="AR699">
        <v>4.4000000000000004</v>
      </c>
      <c r="AS699">
        <v>9.1999999999999993</v>
      </c>
      <c r="AT699">
        <v>16.3</v>
      </c>
      <c r="AU699">
        <v>24</v>
      </c>
      <c r="AV699">
        <v>65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</row>
    <row r="700" spans="1:60">
      <c r="A700" t="s">
        <v>158</v>
      </c>
      <c r="B700" t="s">
        <v>191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AR700">
        <v>697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</row>
    <row r="701" spans="1:60">
      <c r="A701" t="s">
        <v>159</v>
      </c>
      <c r="B701" t="s">
        <v>194</v>
      </c>
      <c r="C701">
        <v>241.31000000000003</v>
      </c>
      <c r="D701">
        <v>248.41060000000002</v>
      </c>
      <c r="E701">
        <v>255.5112</v>
      </c>
      <c r="F701">
        <v>262.61180000000002</v>
      </c>
      <c r="G701">
        <v>284.7124</v>
      </c>
      <c r="H701">
        <v>595.41300000000001</v>
      </c>
      <c r="I701">
        <v>295.51360000000005</v>
      </c>
      <c r="J701">
        <v>290.85860000000008</v>
      </c>
      <c r="K701">
        <v>15.9</v>
      </c>
      <c r="L701">
        <v>0</v>
      </c>
      <c r="M701">
        <v>0.7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1.7</v>
      </c>
      <c r="Z701">
        <v>951.3</v>
      </c>
      <c r="AA701">
        <v>2054</v>
      </c>
      <c r="AB701">
        <v>4902.8</v>
      </c>
      <c r="AC701">
        <v>1636</v>
      </c>
      <c r="AD701">
        <v>958.9</v>
      </c>
      <c r="AE701">
        <v>7849.5</v>
      </c>
      <c r="AF701">
        <v>6768.66</v>
      </c>
      <c r="AG701">
        <v>5689.4</v>
      </c>
      <c r="AH701">
        <v>5347.3</v>
      </c>
      <c r="AI701">
        <v>110</v>
      </c>
    </row>
    <row r="702" spans="1:60">
      <c r="A702" t="s">
        <v>159</v>
      </c>
      <c r="B702" t="s">
        <v>186</v>
      </c>
      <c r="C702">
        <v>0</v>
      </c>
      <c r="D702">
        <v>0</v>
      </c>
      <c r="E702">
        <v>0</v>
      </c>
      <c r="F702">
        <v>0</v>
      </c>
      <c r="G702">
        <v>15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27</v>
      </c>
      <c r="AJ702" t="s">
        <v>24</v>
      </c>
    </row>
    <row r="703" spans="1:60">
      <c r="A703" t="s">
        <v>159</v>
      </c>
      <c r="B703" t="s">
        <v>188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787</v>
      </c>
      <c r="AB703">
        <v>1097</v>
      </c>
      <c r="AC703">
        <v>762</v>
      </c>
      <c r="AD703">
        <v>0</v>
      </c>
      <c r="AE703">
        <v>952</v>
      </c>
      <c r="AF703" t="s">
        <v>16</v>
      </c>
      <c r="AG703" t="s">
        <v>16</v>
      </c>
      <c r="AH703" t="s">
        <v>16</v>
      </c>
    </row>
    <row r="704" spans="1:60">
      <c r="A704" t="s">
        <v>159</v>
      </c>
      <c r="B704" t="s">
        <v>189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318.60000000000002</v>
      </c>
      <c r="I704">
        <v>11.6</v>
      </c>
      <c r="J704">
        <v>0</v>
      </c>
      <c r="K704">
        <v>15.9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1.7</v>
      </c>
      <c r="Z704">
        <v>1.3</v>
      </c>
      <c r="AA704">
        <v>16.899999999999999</v>
      </c>
      <c r="AB704">
        <v>0</v>
      </c>
      <c r="AC704">
        <v>0</v>
      </c>
      <c r="AD704">
        <v>0</v>
      </c>
      <c r="AE704">
        <v>2.5</v>
      </c>
      <c r="AF704">
        <v>6.7</v>
      </c>
      <c r="AG704">
        <v>298.39999999999998</v>
      </c>
      <c r="AH704">
        <v>629</v>
      </c>
    </row>
    <row r="705" spans="1:60">
      <c r="A705" t="s">
        <v>159</v>
      </c>
      <c r="B705" t="s">
        <v>190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0.7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0.1</v>
      </c>
      <c r="AB705">
        <v>205.8</v>
      </c>
      <c r="AC705">
        <v>74</v>
      </c>
      <c r="AD705">
        <v>158.9</v>
      </c>
      <c r="AE705">
        <v>0</v>
      </c>
      <c r="AF705">
        <v>1.96</v>
      </c>
      <c r="AG705">
        <v>0</v>
      </c>
      <c r="AH705">
        <v>8.3000000000000007</v>
      </c>
    </row>
    <row r="706" spans="1:60">
      <c r="A706" t="s">
        <v>159</v>
      </c>
      <c r="B706" t="s">
        <v>191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950</v>
      </c>
      <c r="AA706">
        <v>1250</v>
      </c>
      <c r="AB706">
        <v>3600</v>
      </c>
      <c r="AC706">
        <v>800</v>
      </c>
      <c r="AD706">
        <v>800</v>
      </c>
      <c r="AE706">
        <v>6895</v>
      </c>
      <c r="AF706">
        <v>6760</v>
      </c>
      <c r="AG706">
        <v>5391</v>
      </c>
      <c r="AH706">
        <v>4710</v>
      </c>
    </row>
    <row r="707" spans="1:60">
      <c r="A707" t="s">
        <v>159</v>
      </c>
      <c r="B707" t="s">
        <v>193</v>
      </c>
      <c r="C707">
        <v>241.31000000000003</v>
      </c>
      <c r="D707">
        <v>248.41060000000002</v>
      </c>
      <c r="E707">
        <v>255.5112</v>
      </c>
      <c r="F707">
        <v>262.61180000000002</v>
      </c>
      <c r="G707">
        <v>269.7124</v>
      </c>
      <c r="H707">
        <v>276.81300000000005</v>
      </c>
      <c r="I707">
        <v>283.91360000000003</v>
      </c>
      <c r="J707">
        <v>290.85860000000008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83</v>
      </c>
    </row>
    <row r="708" spans="1:60">
      <c r="A708" t="s">
        <v>160</v>
      </c>
      <c r="B708" t="s">
        <v>194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1.8440000000000001</v>
      </c>
      <c r="S708">
        <v>1.9990000000000001</v>
      </c>
      <c r="T708">
        <v>3.3620000000000001</v>
      </c>
      <c r="U708">
        <v>15.322000000000001</v>
      </c>
      <c r="V708">
        <v>38.378</v>
      </c>
      <c r="W708">
        <v>39.28</v>
      </c>
      <c r="X708">
        <v>75.448999999999998</v>
      </c>
      <c r="Y708">
        <v>248.93099999999998</v>
      </c>
      <c r="Z708">
        <v>545.35599999999999</v>
      </c>
      <c r="AA708">
        <v>381.01800000000003</v>
      </c>
      <c r="AB708">
        <v>1484.565273176474</v>
      </c>
      <c r="AC708">
        <v>1771.4303411089563</v>
      </c>
      <c r="AD708">
        <v>2410.1195088265295</v>
      </c>
      <c r="AE708">
        <v>3074.3641802218599</v>
      </c>
      <c r="AF708">
        <v>3802.3574053757898</v>
      </c>
      <c r="AG708">
        <v>6029.9119735726008</v>
      </c>
      <c r="AH708">
        <v>4061.476293761235</v>
      </c>
      <c r="AI708">
        <v>5142.710369423854</v>
      </c>
      <c r="AJ708">
        <v>4245.6037812561553</v>
      </c>
      <c r="AK708">
        <v>4703.6130048135983</v>
      </c>
      <c r="AL708">
        <v>3050.0436855871026</v>
      </c>
      <c r="AM708">
        <v>1666.8869999999999</v>
      </c>
      <c r="AN708">
        <v>1012.028</v>
      </c>
      <c r="AO708">
        <v>968.44499999999994</v>
      </c>
      <c r="AP708">
        <v>1100.5909999999999</v>
      </c>
      <c r="AQ708">
        <v>394.82600000000002</v>
      </c>
      <c r="AR708">
        <v>622.63800000000003</v>
      </c>
      <c r="AS708">
        <v>859.77599999999995</v>
      </c>
      <c r="AT708">
        <v>836.32500000000005</v>
      </c>
      <c r="AU708">
        <v>881.67499999999995</v>
      </c>
      <c r="AV708">
        <v>2093.86</v>
      </c>
      <c r="AW708">
        <v>4048.7219999999998</v>
      </c>
      <c r="AX708">
        <v>513.83600000000001</v>
      </c>
      <c r="AY708">
        <v>482.68299999999999</v>
      </c>
      <c r="AZ708">
        <v>477.06799999999998</v>
      </c>
      <c r="BA708">
        <v>484.49799999999999</v>
      </c>
      <c r="BB708">
        <v>489.28700000000003</v>
      </c>
      <c r="BC708">
        <v>494.10200000000003</v>
      </c>
      <c r="BD708">
        <v>498.98800000000006</v>
      </c>
      <c r="BE708">
        <v>501.47800000000001</v>
      </c>
      <c r="BF708">
        <v>554.86</v>
      </c>
      <c r="BG708">
        <v>510.58000000000004</v>
      </c>
      <c r="BH708" t="s">
        <v>16</v>
      </c>
    </row>
    <row r="709" spans="1:60">
      <c r="A709" t="s">
        <v>160</v>
      </c>
      <c r="B709" t="s">
        <v>186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49</v>
      </c>
      <c r="Z709">
        <v>0</v>
      </c>
      <c r="AA709">
        <v>0</v>
      </c>
      <c r="AB709">
        <v>889.18427317647388</v>
      </c>
      <c r="AC709">
        <v>1041.7973411089563</v>
      </c>
      <c r="AD709">
        <v>1293.8705088265297</v>
      </c>
      <c r="AE709">
        <v>1322.2321802218598</v>
      </c>
      <c r="AF709">
        <v>1377.04140537579</v>
      </c>
      <c r="AG709">
        <v>1593.3429735726006</v>
      </c>
      <c r="AH709">
        <v>1706.4912937612353</v>
      </c>
      <c r="AI709">
        <v>1727.3553694238544</v>
      </c>
      <c r="AJ709">
        <v>1763.2097812561558</v>
      </c>
      <c r="AK709">
        <v>1950.7450048135984</v>
      </c>
      <c r="AL709">
        <v>2085.4516855871029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</row>
    <row r="710" spans="1:60">
      <c r="A710" t="s">
        <v>160</v>
      </c>
      <c r="B710" t="s">
        <v>187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 t="s">
        <v>16</v>
      </c>
      <c r="AE710">
        <v>103</v>
      </c>
      <c r="AF710">
        <v>70</v>
      </c>
      <c r="AG710">
        <v>256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</row>
    <row r="711" spans="1:60">
      <c r="A711" t="s">
        <v>160</v>
      </c>
      <c r="B711" t="s">
        <v>188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Y711" t="s">
        <v>16</v>
      </c>
      <c r="Z711">
        <v>380</v>
      </c>
      <c r="AA711">
        <v>207</v>
      </c>
      <c r="AB711" t="s">
        <v>16</v>
      </c>
      <c r="AC711">
        <v>547</v>
      </c>
      <c r="AG711">
        <v>963</v>
      </c>
      <c r="AI711">
        <v>918</v>
      </c>
      <c r="AM711">
        <v>566</v>
      </c>
      <c r="AN711" t="s">
        <v>16</v>
      </c>
      <c r="AO711" t="s">
        <v>16</v>
      </c>
      <c r="AP711">
        <v>1062</v>
      </c>
      <c r="AS711">
        <v>249</v>
      </c>
      <c r="AV711">
        <v>1763</v>
      </c>
    </row>
    <row r="712" spans="1:60">
      <c r="A712" t="s">
        <v>160</v>
      </c>
      <c r="B712" t="s">
        <v>189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0.18099999999999999</v>
      </c>
      <c r="S712">
        <v>0.501</v>
      </c>
      <c r="T712">
        <v>0.83699999999999997</v>
      </c>
      <c r="U712">
        <v>1.083</v>
      </c>
      <c r="V712">
        <v>4.8260000000000005</v>
      </c>
      <c r="W712">
        <v>23.684999999999999</v>
      </c>
      <c r="X712">
        <v>25.253</v>
      </c>
      <c r="Y712">
        <v>71.488</v>
      </c>
      <c r="Z712" t="s">
        <v>16</v>
      </c>
      <c r="AA712" t="s">
        <v>16</v>
      </c>
      <c r="AB712">
        <v>362.17100000000005</v>
      </c>
      <c r="AC712" t="s">
        <v>16</v>
      </c>
      <c r="AD712">
        <v>919.96299999999997</v>
      </c>
      <c r="AE712">
        <v>1414.7359999999999</v>
      </c>
      <c r="AF712">
        <v>2089.4679999999998</v>
      </c>
      <c r="AG712">
        <v>2900.3150000000001</v>
      </c>
      <c r="AH712">
        <v>2134.1149999999998</v>
      </c>
      <c r="AI712">
        <v>2304.7829999999999</v>
      </c>
      <c r="AJ712">
        <v>2279.0209999999997</v>
      </c>
      <c r="AK712">
        <v>2260.2089999999998</v>
      </c>
      <c r="AL712">
        <v>838.202</v>
      </c>
      <c r="AM712">
        <v>962.33500000000004</v>
      </c>
      <c r="AN712">
        <v>895.72699999999998</v>
      </c>
      <c r="AO712">
        <v>890.80299999999988</v>
      </c>
      <c r="AP712" t="s">
        <v>16</v>
      </c>
      <c r="AQ712">
        <v>356.82600000000002</v>
      </c>
      <c r="AR712">
        <v>528.89</v>
      </c>
      <c r="AS712">
        <v>413</v>
      </c>
      <c r="AT712">
        <v>645.56799999999998</v>
      </c>
      <c r="AU712">
        <v>548.97900000000004</v>
      </c>
      <c r="AV712" t="s">
        <v>16</v>
      </c>
      <c r="AW712">
        <v>3681.5989999999997</v>
      </c>
      <c r="AX712">
        <v>110.46799999999999</v>
      </c>
      <c r="AY712">
        <v>82.016999999999996</v>
      </c>
      <c r="AZ712">
        <v>81.402000000000001</v>
      </c>
      <c r="BA712">
        <v>93.978999999999999</v>
      </c>
      <c r="BB712">
        <v>104.816</v>
      </c>
      <c r="BC712">
        <v>114.843</v>
      </c>
      <c r="BD712">
        <v>124.905</v>
      </c>
      <c r="BE712">
        <v>132.58199999999999</v>
      </c>
      <c r="BF712">
        <v>175.02099999999999</v>
      </c>
      <c r="BG712">
        <v>140.92400000000001</v>
      </c>
      <c r="BH712" t="s">
        <v>16</v>
      </c>
    </row>
    <row r="713" spans="1:60">
      <c r="A713" t="s">
        <v>160</v>
      </c>
      <c r="B713" t="s">
        <v>190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1.663</v>
      </c>
      <c r="S713">
        <v>1.498</v>
      </c>
      <c r="T713">
        <v>2.5249999999999999</v>
      </c>
      <c r="U713">
        <v>14.239000000000001</v>
      </c>
      <c r="V713">
        <v>33.552</v>
      </c>
      <c r="W713">
        <v>15.595000000000001</v>
      </c>
      <c r="X713">
        <v>50.195999999999998</v>
      </c>
      <c r="Y713">
        <v>112.74299999999999</v>
      </c>
      <c r="Z713">
        <v>123.956</v>
      </c>
      <c r="AA713">
        <v>101.018</v>
      </c>
      <c r="AB713">
        <v>233.21</v>
      </c>
      <c r="AC713">
        <v>182.63299999999998</v>
      </c>
      <c r="AD713">
        <v>196.286</v>
      </c>
      <c r="AE713">
        <v>234.39599999999999</v>
      </c>
      <c r="AF713">
        <v>265.84800000000001</v>
      </c>
      <c r="AG713">
        <v>317.25400000000002</v>
      </c>
      <c r="AH713">
        <v>220.87</v>
      </c>
      <c r="AI713">
        <v>192.572</v>
      </c>
      <c r="AJ713">
        <v>203.37299999999999</v>
      </c>
      <c r="AK713">
        <v>105.65900000000001</v>
      </c>
      <c r="AL713">
        <v>126.39</v>
      </c>
      <c r="AM713">
        <v>138.55199999999999</v>
      </c>
      <c r="AN713">
        <v>116.30099999999999</v>
      </c>
      <c r="AO713">
        <v>77.641999999999996</v>
      </c>
      <c r="AP713">
        <v>38.591000000000001</v>
      </c>
      <c r="AQ713">
        <v>38</v>
      </c>
      <c r="AR713">
        <v>93.748000000000005</v>
      </c>
      <c r="AS713">
        <v>197.77599999999998</v>
      </c>
      <c r="AT713">
        <v>190.75700000000001</v>
      </c>
      <c r="AU713">
        <v>332.69599999999997</v>
      </c>
      <c r="AV713">
        <v>330.86</v>
      </c>
      <c r="AW713">
        <v>367.12299999999999</v>
      </c>
      <c r="AX713">
        <v>403.36799999999999</v>
      </c>
      <c r="AY713">
        <v>400.666</v>
      </c>
      <c r="AZ713">
        <v>395.666</v>
      </c>
      <c r="BA713">
        <v>390.51900000000001</v>
      </c>
      <c r="BB713">
        <v>384.471</v>
      </c>
      <c r="BC713">
        <v>379.25900000000001</v>
      </c>
      <c r="BD713">
        <v>374.08300000000003</v>
      </c>
      <c r="BE713">
        <v>368.89600000000002</v>
      </c>
      <c r="BF713">
        <v>379.839</v>
      </c>
      <c r="BG713">
        <v>369.65600000000001</v>
      </c>
      <c r="BH713" t="s">
        <v>16</v>
      </c>
    </row>
    <row r="714" spans="1:60">
      <c r="A714" t="s">
        <v>160</v>
      </c>
      <c r="B714" t="s">
        <v>191</v>
      </c>
      <c r="Y714">
        <v>15.7</v>
      </c>
      <c r="Z714">
        <v>41.4</v>
      </c>
      <c r="AA714">
        <v>73</v>
      </c>
      <c r="AB714" t="s">
        <v>16</v>
      </c>
      <c r="AC714" t="s">
        <v>16</v>
      </c>
      <c r="AD714" t="s">
        <v>16</v>
      </c>
      <c r="AE714" t="s">
        <v>16</v>
      </c>
      <c r="AF714" t="s">
        <v>16</v>
      </c>
      <c r="AG714" t="s">
        <v>16</v>
      </c>
      <c r="AH714" t="s">
        <v>16</v>
      </c>
      <c r="AI714" t="s">
        <v>16</v>
      </c>
      <c r="AJ714" t="s">
        <v>16</v>
      </c>
      <c r="AK714">
        <v>387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</row>
    <row r="715" spans="1:60">
      <c r="A715" t="s">
        <v>161</v>
      </c>
      <c r="B715" t="s">
        <v>194</v>
      </c>
      <c r="H715">
        <v>184.26827048000001</v>
      </c>
      <c r="I715">
        <v>191.35462506999994</v>
      </c>
      <c r="J715">
        <v>170.09226827999998</v>
      </c>
      <c r="K715">
        <v>176.16628649999998</v>
      </c>
      <c r="L715">
        <v>182.24030472000001</v>
      </c>
      <c r="M715">
        <v>257.34767992775005</v>
      </c>
      <c r="N715">
        <v>215.68870963950002</v>
      </c>
      <c r="O715">
        <v>206.75380039550004</v>
      </c>
      <c r="P715">
        <v>199.65183168000007</v>
      </c>
      <c r="Q715">
        <v>206.40925927525009</v>
      </c>
      <c r="R715">
        <v>184.05938181700009</v>
      </c>
      <c r="S715">
        <v>157.33090258200008</v>
      </c>
      <c r="T715">
        <v>177.93334724500014</v>
      </c>
      <c r="U715">
        <v>247.42794696375012</v>
      </c>
      <c r="V715">
        <v>222.73211301000018</v>
      </c>
      <c r="W715">
        <v>243.86586961625019</v>
      </c>
      <c r="X715">
        <v>63</v>
      </c>
      <c r="Y715">
        <v>0</v>
      </c>
      <c r="Z715">
        <v>0</v>
      </c>
      <c r="AA715">
        <v>0</v>
      </c>
      <c r="AB715">
        <v>0.122</v>
      </c>
      <c r="AC715">
        <v>0.38700000000000001</v>
      </c>
      <c r="AD715">
        <v>11.591000000000001</v>
      </c>
      <c r="AE715">
        <v>0.57399999999999995</v>
      </c>
      <c r="AF715">
        <v>1.8660000000000001</v>
      </c>
      <c r="AG715">
        <v>23.771000000000001</v>
      </c>
      <c r="AH715">
        <v>1.2999999999999999E-2</v>
      </c>
      <c r="AI715">
        <v>4.0780000000000003</v>
      </c>
      <c r="AJ715">
        <v>5.0399999999999991</v>
      </c>
      <c r="AK715">
        <v>17.03</v>
      </c>
      <c r="AL715">
        <v>89.26400000000001</v>
      </c>
      <c r="AM715">
        <v>1.1880000000000002</v>
      </c>
      <c r="AN715">
        <v>4.8520000000000003</v>
      </c>
      <c r="AO715">
        <v>11.428000000000001</v>
      </c>
      <c r="AP715">
        <v>16.142000000000003</v>
      </c>
      <c r="AQ715">
        <v>223.61799999999999</v>
      </c>
      <c r="AR715">
        <v>970.54056783002682</v>
      </c>
      <c r="AS715">
        <v>1616.8255054020367</v>
      </c>
      <c r="AT715">
        <v>2260.9375614015789</v>
      </c>
      <c r="AU715">
        <v>2463.0870039400556</v>
      </c>
      <c r="AV715">
        <v>2507.6676312850432</v>
      </c>
      <c r="AW715">
        <v>2950.0052324465546</v>
      </c>
      <c r="AX715">
        <v>3450.6561245196622</v>
      </c>
      <c r="AY715">
        <v>3688.5761714618779</v>
      </c>
      <c r="AZ715">
        <v>4471.9892730713018</v>
      </c>
      <c r="BA715">
        <v>4780.0848367980743</v>
      </c>
      <c r="BB715">
        <v>5078.3302972723477</v>
      </c>
      <c r="BC715">
        <v>5350.9240699308375</v>
      </c>
      <c r="BD715">
        <v>5650.5479640662325</v>
      </c>
      <c r="BE715">
        <v>5938.7381485018095</v>
      </c>
      <c r="BF715">
        <v>5683.1971177489631</v>
      </c>
      <c r="BG715">
        <v>5648.8953904017626</v>
      </c>
      <c r="BH715" t="s">
        <v>16</v>
      </c>
    </row>
    <row r="716" spans="1:60">
      <c r="A716" t="s">
        <v>161</v>
      </c>
      <c r="B716" t="s">
        <v>186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273.23256783002677</v>
      </c>
      <c r="AS716">
        <v>300.90950540203676</v>
      </c>
      <c r="AT716">
        <v>331.50256140157876</v>
      </c>
      <c r="AU716">
        <v>334.01900394005554</v>
      </c>
      <c r="AV716">
        <v>159.58063128504341</v>
      </c>
      <c r="AW716">
        <v>172.87623244655484</v>
      </c>
      <c r="AX716">
        <v>191.12312451966235</v>
      </c>
      <c r="AY716">
        <v>191.51417146187777</v>
      </c>
      <c r="AZ716">
        <v>197.60077530810486</v>
      </c>
      <c r="BA716">
        <v>192.59484813120901</v>
      </c>
      <c r="BB716">
        <v>194.68579324610272</v>
      </c>
      <c r="BC716">
        <v>189.54043617002623</v>
      </c>
      <c r="BD716">
        <v>190.16212601075978</v>
      </c>
      <c r="BE716">
        <v>178.97183624413034</v>
      </c>
      <c r="BF716">
        <v>171.18962803825661</v>
      </c>
      <c r="BG716">
        <v>166.52839040176212</v>
      </c>
      <c r="BH716">
        <v>0</v>
      </c>
    </row>
    <row r="717" spans="1:60">
      <c r="A717" t="s">
        <v>161</v>
      </c>
      <c r="B717" t="s">
        <v>187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48</v>
      </c>
      <c r="AS717">
        <v>117</v>
      </c>
      <c r="AT717">
        <v>190</v>
      </c>
      <c r="AU717">
        <v>36</v>
      </c>
      <c r="AV717">
        <v>300</v>
      </c>
      <c r="AW717">
        <v>353</v>
      </c>
      <c r="AX717">
        <v>417</v>
      </c>
      <c r="AY717">
        <v>492</v>
      </c>
      <c r="AZ717">
        <v>565</v>
      </c>
      <c r="BA717">
        <v>631</v>
      </c>
      <c r="BB717">
        <v>701</v>
      </c>
      <c r="BC717">
        <v>761</v>
      </c>
      <c r="BD717">
        <v>809</v>
      </c>
      <c r="BE717">
        <v>852</v>
      </c>
      <c r="BF717">
        <v>873</v>
      </c>
      <c r="BG717">
        <v>896</v>
      </c>
      <c r="BH717">
        <v>919</v>
      </c>
    </row>
    <row r="718" spans="1:60">
      <c r="A718" t="s">
        <v>161</v>
      </c>
      <c r="B718" t="s">
        <v>188</v>
      </c>
      <c r="AS718" t="s">
        <v>16</v>
      </c>
      <c r="AT718" t="s">
        <v>16</v>
      </c>
      <c r="AU718" t="s">
        <v>16</v>
      </c>
      <c r="AV718" t="s">
        <v>16</v>
      </c>
      <c r="AW718" t="s">
        <v>16</v>
      </c>
      <c r="AX718" t="s">
        <v>16</v>
      </c>
      <c r="AY718" t="s">
        <v>16</v>
      </c>
      <c r="AZ718">
        <v>2085.9755442886967</v>
      </c>
      <c r="BA718">
        <v>2302.8094243960632</v>
      </c>
      <c r="BB718">
        <v>2444.8440202803458</v>
      </c>
      <c r="BC718">
        <v>2632.262451535938</v>
      </c>
      <c r="BD718">
        <v>2797.8294065016403</v>
      </c>
      <c r="BE718">
        <v>2997.0140172979422</v>
      </c>
      <c r="BF718">
        <v>2832.2875037280046</v>
      </c>
      <c r="BG718">
        <v>2818</v>
      </c>
      <c r="BH718" t="s">
        <v>16</v>
      </c>
    </row>
    <row r="719" spans="1:60">
      <c r="A719" t="s">
        <v>161</v>
      </c>
      <c r="B719" t="s">
        <v>189</v>
      </c>
      <c r="M719">
        <v>7.298</v>
      </c>
      <c r="N719">
        <v>10.771000000000001</v>
      </c>
      <c r="O719">
        <v>11.303000000000001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4.2460000000000004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4.367</v>
      </c>
      <c r="AE719">
        <v>0.57399999999999995</v>
      </c>
      <c r="AF719">
        <v>1.8660000000000001</v>
      </c>
      <c r="AG719">
        <v>23.771000000000001</v>
      </c>
      <c r="AH719">
        <v>1.2999999999999999E-2</v>
      </c>
      <c r="AI719">
        <v>0.92100000000000004</v>
      </c>
      <c r="AJ719">
        <v>2.5129999999999999</v>
      </c>
      <c r="AK719">
        <v>14.766999999999999</v>
      </c>
      <c r="AL719">
        <v>74.032000000000011</v>
      </c>
      <c r="AM719">
        <v>1.05</v>
      </c>
      <c r="AN719">
        <v>0.29599999999999999</v>
      </c>
      <c r="AO719">
        <v>1.2730000000000001</v>
      </c>
      <c r="AP719">
        <v>5.6890000000000001</v>
      </c>
      <c r="AQ719">
        <v>149.184</v>
      </c>
      <c r="AR719">
        <v>480.428</v>
      </c>
      <c r="AS719">
        <v>941.84100000000001</v>
      </c>
      <c r="AT719">
        <v>1406.518</v>
      </c>
      <c r="AU719">
        <v>1683.172</v>
      </c>
      <c r="AV719">
        <v>1643.184</v>
      </c>
      <c r="AW719">
        <v>1925.8339999999998</v>
      </c>
      <c r="AX719">
        <v>2231.5389999999998</v>
      </c>
      <c r="AY719">
        <v>2480.2600000000002</v>
      </c>
      <c r="AZ719">
        <v>992.65195347450049</v>
      </c>
      <c r="BA719">
        <v>1095.8365642708022</v>
      </c>
      <c r="BB719">
        <v>1163.4264837458993</v>
      </c>
      <c r="BC719">
        <v>1252.6131822248733</v>
      </c>
      <c r="BD719">
        <v>1331.4014315538325</v>
      </c>
      <c r="BE719">
        <v>1426.1872949597375</v>
      </c>
      <c r="BF719">
        <v>1347.7989859827021</v>
      </c>
      <c r="BG719">
        <v>1341</v>
      </c>
      <c r="BH719" t="s">
        <v>16</v>
      </c>
    </row>
    <row r="720" spans="1:60">
      <c r="A720" t="s">
        <v>161</v>
      </c>
      <c r="B720" t="s">
        <v>190</v>
      </c>
      <c r="M720">
        <v>62.52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46.747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0.122</v>
      </c>
      <c r="AC720">
        <v>0.38700000000000001</v>
      </c>
      <c r="AD720">
        <v>7.2240000000000002</v>
      </c>
      <c r="AE720">
        <v>0</v>
      </c>
      <c r="AF720">
        <v>0</v>
      </c>
      <c r="AG720">
        <v>0</v>
      </c>
      <c r="AH720">
        <v>0</v>
      </c>
      <c r="AI720">
        <v>3.157</v>
      </c>
      <c r="AJ720">
        <v>2.5269999999999997</v>
      </c>
      <c r="AK720">
        <v>2.2629999999999999</v>
      </c>
      <c r="AL720">
        <v>15.231999999999999</v>
      </c>
      <c r="AM720">
        <v>0.13800000000000001</v>
      </c>
      <c r="AN720">
        <v>4.556</v>
      </c>
      <c r="AO720">
        <v>10.155000000000001</v>
      </c>
      <c r="AP720">
        <v>10.453000000000001</v>
      </c>
      <c r="AQ720">
        <v>74.433999999999997</v>
      </c>
      <c r="AR720">
        <v>168.88</v>
      </c>
      <c r="AS720">
        <v>257.07499999999999</v>
      </c>
      <c r="AT720">
        <v>332.91700000000003</v>
      </c>
      <c r="AU720">
        <v>409.89600000000002</v>
      </c>
      <c r="AV720">
        <v>404.90300000000002</v>
      </c>
      <c r="AW720">
        <v>475.29500000000002</v>
      </c>
      <c r="AX720">
        <v>610.99400000000003</v>
      </c>
      <c r="AY720">
        <v>524.80200000000002</v>
      </c>
      <c r="AZ720">
        <v>599.26099999999997</v>
      </c>
      <c r="BA720">
        <v>523.84399999999994</v>
      </c>
      <c r="BB720">
        <v>537.57400000000007</v>
      </c>
      <c r="BC720">
        <v>474.50800000000004</v>
      </c>
      <c r="BD720">
        <v>478.15499999999997</v>
      </c>
      <c r="BE720">
        <v>437.565</v>
      </c>
      <c r="BF720">
        <v>407.92099999999999</v>
      </c>
      <c r="BG720">
        <v>372.36700000000002</v>
      </c>
      <c r="BH720" t="s">
        <v>16</v>
      </c>
    </row>
    <row r="721" spans="1:60">
      <c r="A721" t="s">
        <v>161</v>
      </c>
      <c r="B721" t="s">
        <v>193</v>
      </c>
      <c r="H721">
        <v>184.26827048000001</v>
      </c>
      <c r="I721">
        <v>191.35462506999994</v>
      </c>
      <c r="J721">
        <v>170.09226827999998</v>
      </c>
      <c r="K721">
        <v>176.16628649999998</v>
      </c>
      <c r="L721">
        <v>182.24030472000001</v>
      </c>
      <c r="M721">
        <v>187.52967992775004</v>
      </c>
      <c r="N721">
        <v>204.91770963950003</v>
      </c>
      <c r="O721">
        <v>195.45080039550004</v>
      </c>
      <c r="P721">
        <v>199.65183168000007</v>
      </c>
      <c r="Q721">
        <v>206.40925927525009</v>
      </c>
      <c r="R721">
        <v>184.05938181700009</v>
      </c>
      <c r="S721">
        <v>157.33090258200008</v>
      </c>
      <c r="T721">
        <v>177.93334724500014</v>
      </c>
      <c r="U721">
        <v>196.43494696375012</v>
      </c>
      <c r="V721">
        <v>222.73211301000018</v>
      </c>
      <c r="W721">
        <v>243.86586961625019</v>
      </c>
      <c r="X721">
        <v>63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31.5</v>
      </c>
      <c r="BA721">
        <v>34</v>
      </c>
      <c r="BB721">
        <v>36.799999999999997</v>
      </c>
      <c r="BC721">
        <v>41</v>
      </c>
      <c r="BD721">
        <v>44</v>
      </c>
      <c r="BE721">
        <v>47</v>
      </c>
      <c r="BF721">
        <v>51</v>
      </c>
      <c r="BG721">
        <v>55</v>
      </c>
      <c r="BH721">
        <v>59</v>
      </c>
    </row>
    <row r="722" spans="1:60">
      <c r="A722" t="s">
        <v>161</v>
      </c>
      <c r="B722" t="s">
        <v>192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23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J37"/>
  <sheetViews>
    <sheetView workbookViewId="0">
      <selection activeCell="G25" sqref="G25"/>
    </sheetView>
  </sheetViews>
  <sheetFormatPr defaultRowHeight="15"/>
  <sheetData>
    <row r="1" spans="1:10">
      <c r="A1" t="s">
        <v>197</v>
      </c>
      <c r="E1" t="s">
        <v>197</v>
      </c>
    </row>
    <row r="2" spans="1:10">
      <c r="A2" s="127" t="s">
        <v>14</v>
      </c>
      <c r="E2" t="s">
        <v>14</v>
      </c>
      <c r="H2" t="b">
        <f>A2=E2</f>
        <v>1</v>
      </c>
      <c r="J2" t="s">
        <v>64</v>
      </c>
    </row>
    <row r="3" spans="1:10">
      <c r="A3" s="128" t="s">
        <v>32</v>
      </c>
      <c r="E3" t="s">
        <v>32</v>
      </c>
      <c r="H3" t="b">
        <f t="shared" ref="H3:H37" si="0">A3=E3</f>
        <v>1</v>
      </c>
      <c r="J3" t="s">
        <v>133</v>
      </c>
    </row>
    <row r="4" spans="1:10">
      <c r="A4" s="129" t="s">
        <v>34</v>
      </c>
      <c r="E4" t="s">
        <v>34</v>
      </c>
      <c r="H4" t="b">
        <f t="shared" si="0"/>
        <v>1</v>
      </c>
      <c r="J4" t="s">
        <v>137</v>
      </c>
    </row>
    <row r="5" spans="1:10">
      <c r="A5" s="32" t="s">
        <v>39</v>
      </c>
      <c r="E5" t="s">
        <v>39</v>
      </c>
      <c r="H5" t="b">
        <f t="shared" si="0"/>
        <v>1</v>
      </c>
    </row>
    <row r="6" spans="1:10">
      <c r="A6" s="56" t="s">
        <v>40</v>
      </c>
      <c r="E6" t="s">
        <v>40</v>
      </c>
      <c r="H6" t="b">
        <f t="shared" si="0"/>
        <v>1</v>
      </c>
    </row>
    <row r="7" spans="1:10">
      <c r="A7" s="32" t="s">
        <v>42</v>
      </c>
      <c r="E7" t="s">
        <v>42</v>
      </c>
      <c r="H7" t="b">
        <f t="shared" si="0"/>
        <v>1</v>
      </c>
    </row>
    <row r="8" spans="1:10">
      <c r="A8" s="32" t="s">
        <v>43</v>
      </c>
      <c r="E8" t="s">
        <v>43</v>
      </c>
      <c r="H8" t="b">
        <f t="shared" si="0"/>
        <v>1</v>
      </c>
    </row>
    <row r="9" spans="1:10">
      <c r="A9" s="56" t="s">
        <v>44</v>
      </c>
      <c r="E9" t="s">
        <v>44</v>
      </c>
      <c r="H9" t="b">
        <f t="shared" si="0"/>
        <v>1</v>
      </c>
    </row>
    <row r="10" spans="1:10">
      <c r="A10" s="32" t="s">
        <v>47</v>
      </c>
      <c r="E10" t="s">
        <v>47</v>
      </c>
      <c r="H10" t="b">
        <f t="shared" si="0"/>
        <v>1</v>
      </c>
    </row>
    <row r="11" spans="1:10">
      <c r="A11" s="54" t="s">
        <v>52</v>
      </c>
      <c r="E11" t="s">
        <v>52</v>
      </c>
      <c r="H11" t="b">
        <f t="shared" si="0"/>
        <v>1</v>
      </c>
    </row>
    <row r="12" spans="1:10">
      <c r="A12" s="56" t="s">
        <v>49</v>
      </c>
      <c r="E12" t="s">
        <v>49</v>
      </c>
      <c r="H12" t="b">
        <f t="shared" si="0"/>
        <v>1</v>
      </c>
    </row>
    <row r="13" spans="1:10">
      <c r="A13" s="54" t="s">
        <v>65</v>
      </c>
      <c r="E13" t="s">
        <v>65</v>
      </c>
      <c r="H13" t="b">
        <f t="shared" si="0"/>
        <v>1</v>
      </c>
    </row>
    <row r="14" spans="1:10">
      <c r="A14" s="32" t="s">
        <v>68</v>
      </c>
      <c r="E14" t="s">
        <v>68</v>
      </c>
      <c r="H14" t="b">
        <f t="shared" si="0"/>
        <v>1</v>
      </c>
    </row>
    <row r="15" spans="1:10">
      <c r="A15" s="54" t="s">
        <v>70</v>
      </c>
      <c r="E15" t="s">
        <v>70</v>
      </c>
      <c r="H15" t="b">
        <f t="shared" si="0"/>
        <v>1</v>
      </c>
    </row>
    <row r="16" spans="1:10">
      <c r="A16" s="32" t="s">
        <v>74</v>
      </c>
      <c r="E16" t="s">
        <v>74</v>
      </c>
      <c r="H16" t="b">
        <f t="shared" si="0"/>
        <v>1</v>
      </c>
    </row>
    <row r="17" spans="1:8">
      <c r="A17" s="32" t="s">
        <v>75</v>
      </c>
      <c r="E17" t="s">
        <v>75</v>
      </c>
      <c r="H17" t="b">
        <f t="shared" si="0"/>
        <v>1</v>
      </c>
    </row>
    <row r="18" spans="1:8">
      <c r="A18" s="32" t="s">
        <v>76</v>
      </c>
      <c r="E18" t="s">
        <v>76</v>
      </c>
      <c r="H18" t="b">
        <f t="shared" si="0"/>
        <v>1</v>
      </c>
    </row>
    <row r="19" spans="1:8">
      <c r="A19" s="77" t="s">
        <v>77</v>
      </c>
      <c r="E19" t="s">
        <v>77</v>
      </c>
      <c r="H19" t="b">
        <f t="shared" si="0"/>
        <v>1</v>
      </c>
    </row>
    <row r="20" spans="1:8">
      <c r="A20" s="32" t="s">
        <v>78</v>
      </c>
      <c r="E20" t="s">
        <v>78</v>
      </c>
      <c r="H20" t="b">
        <f t="shared" si="0"/>
        <v>1</v>
      </c>
    </row>
    <row r="21" spans="1:8">
      <c r="A21" s="54" t="s">
        <v>94</v>
      </c>
      <c r="E21" t="s">
        <v>94</v>
      </c>
      <c r="H21" t="b">
        <f t="shared" si="0"/>
        <v>1</v>
      </c>
    </row>
    <row r="22" spans="1:8">
      <c r="A22" s="32" t="s">
        <v>96</v>
      </c>
      <c r="E22" t="s">
        <v>96</v>
      </c>
      <c r="H22" t="b">
        <f t="shared" si="0"/>
        <v>1</v>
      </c>
    </row>
    <row r="23" spans="1:8">
      <c r="A23" s="54" t="s">
        <v>97</v>
      </c>
      <c r="E23" t="s">
        <v>97</v>
      </c>
      <c r="H23" t="b">
        <f t="shared" si="0"/>
        <v>1</v>
      </c>
    </row>
    <row r="24" spans="1:8">
      <c r="A24" s="32" t="s">
        <v>99</v>
      </c>
      <c r="E24" t="s">
        <v>99</v>
      </c>
      <c r="H24" t="b">
        <f t="shared" si="0"/>
        <v>1</v>
      </c>
    </row>
    <row r="25" spans="1:8">
      <c r="A25" s="32" t="s">
        <v>100</v>
      </c>
      <c r="E25" t="s">
        <v>100</v>
      </c>
      <c r="H25" t="b">
        <f t="shared" si="0"/>
        <v>1</v>
      </c>
    </row>
    <row r="26" spans="1:8">
      <c r="A26" s="54" t="s">
        <v>106</v>
      </c>
      <c r="E26" t="s">
        <v>106</v>
      </c>
      <c r="H26" t="b">
        <f t="shared" si="0"/>
        <v>1</v>
      </c>
    </row>
    <row r="27" spans="1:8">
      <c r="A27" s="32" t="s">
        <v>110</v>
      </c>
      <c r="E27" t="s">
        <v>110</v>
      </c>
      <c r="H27" t="b">
        <f t="shared" si="0"/>
        <v>1</v>
      </c>
    </row>
    <row r="28" spans="1:8">
      <c r="A28" s="112" t="s">
        <v>111</v>
      </c>
      <c r="E28" t="s">
        <v>111</v>
      </c>
      <c r="H28" t="b">
        <f t="shared" si="0"/>
        <v>1</v>
      </c>
    </row>
    <row r="29" spans="1:8">
      <c r="A29" s="32" t="s">
        <v>48</v>
      </c>
      <c r="E29" t="s">
        <v>48</v>
      </c>
      <c r="H29" t="b">
        <f t="shared" si="0"/>
        <v>1</v>
      </c>
    </row>
    <row r="30" spans="1:8">
      <c r="A30" s="54" t="s">
        <v>122</v>
      </c>
      <c r="E30" t="s">
        <v>122</v>
      </c>
      <c r="H30" t="b">
        <f t="shared" si="0"/>
        <v>1</v>
      </c>
    </row>
    <row r="31" spans="1:8">
      <c r="A31" s="21" t="s">
        <v>127</v>
      </c>
      <c r="E31" t="s">
        <v>127</v>
      </c>
      <c r="H31" t="b">
        <f t="shared" si="0"/>
        <v>1</v>
      </c>
    </row>
    <row r="32" spans="1:8">
      <c r="A32" s="54" t="s">
        <v>128</v>
      </c>
      <c r="E32" t="s">
        <v>128</v>
      </c>
      <c r="H32" t="b">
        <f t="shared" si="0"/>
        <v>1</v>
      </c>
    </row>
    <row r="33" spans="1:8">
      <c r="A33" s="112" t="s">
        <v>131</v>
      </c>
      <c r="E33" t="s">
        <v>131</v>
      </c>
      <c r="H33" t="b">
        <f t="shared" si="0"/>
        <v>1</v>
      </c>
    </row>
    <row r="34" spans="1:8">
      <c r="A34" s="54" t="s">
        <v>142</v>
      </c>
      <c r="E34" t="s">
        <v>142</v>
      </c>
      <c r="H34" t="b">
        <f t="shared" si="0"/>
        <v>1</v>
      </c>
    </row>
    <row r="35" spans="1:8">
      <c r="A35" s="32" t="s">
        <v>144</v>
      </c>
      <c r="E35" t="s">
        <v>144</v>
      </c>
      <c r="H35" t="b">
        <f t="shared" si="0"/>
        <v>1</v>
      </c>
    </row>
    <row r="36" spans="1:8">
      <c r="A36" s="32" t="s">
        <v>150</v>
      </c>
      <c r="E36" t="s">
        <v>150</v>
      </c>
      <c r="H36" t="b">
        <f t="shared" si="0"/>
        <v>1</v>
      </c>
    </row>
    <row r="37" spans="1:8">
      <c r="A37" s="54" t="s">
        <v>160</v>
      </c>
      <c r="E37" t="s">
        <v>160</v>
      </c>
      <c r="H37" t="b">
        <f t="shared" si="0"/>
        <v>1</v>
      </c>
    </row>
  </sheetData>
  <sortState xmlns:xlrd2="http://schemas.microsoft.com/office/spreadsheetml/2017/richdata2" ref="E2:E40">
    <sortCondition ref="E2"/>
  </sortState>
  <hyperlinks>
    <hyperlink ref="A34" r:id="rId1" display="\\" xr:uid="{00000000-0004-0000-0200-000000000000}"/>
  </hyperlinks>
  <pageMargins left="0.7" right="0.7" top="0.75" bottom="0.75" header="0.3" footer="0.3"/>
  <pageSetup orientation="portrait" horizontalDpi="1200" verticalDpi="120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A5" sqref="A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97:BN519"/>
  <sheetViews>
    <sheetView workbookViewId="0">
      <selection activeCell="A20" sqref="A20"/>
    </sheetView>
  </sheetViews>
  <sheetFormatPr defaultRowHeight="15"/>
  <sheetData>
    <row r="297" spans="43:66">
      <c r="AQ297">
        <v>3299.5714285714284</v>
      </c>
      <c r="AR297">
        <v>2842.1171202883652</v>
      </c>
      <c r="AS297">
        <v>2713.8175860185693</v>
      </c>
      <c r="AT297">
        <v>2899.7674452618799</v>
      </c>
      <c r="AU297">
        <v>3831.4108251996454</v>
      </c>
      <c r="AV297">
        <v>4130.839100346021</v>
      </c>
      <c r="AW297">
        <v>3330.8031518831776</v>
      </c>
      <c r="AX297">
        <v>3654.5749864645368</v>
      </c>
      <c r="AY297">
        <v>3713.3681252509032</v>
      </c>
      <c r="AZ297">
        <v>3156.4321118231401</v>
      </c>
      <c r="BA297">
        <v>2854.006586169045</v>
      </c>
      <c r="BB297">
        <v>2275.2780328537906</v>
      </c>
      <c r="BC297">
        <v>2075.6897006060854</v>
      </c>
      <c r="BD297">
        <v>1934.2359767891683</v>
      </c>
      <c r="BE297">
        <v>1931.5372690325555</v>
      </c>
      <c r="BF297">
        <v>1635.5445896184974</v>
      </c>
      <c r="BG297">
        <v>1386.0369609856264</v>
      </c>
      <c r="BH297">
        <v>1506.4976736723891</v>
      </c>
      <c r="BI297">
        <v>1739.6965477331501</v>
      </c>
      <c r="BJ297">
        <v>1637.6251813272281</v>
      </c>
      <c r="BK297">
        <v>1759.0074779061863</v>
      </c>
      <c r="BL297">
        <v>2528.7227901606989</v>
      </c>
      <c r="BM297">
        <v>1749.4824016563146</v>
      </c>
      <c r="BN297">
        <v>1715.3671461014383</v>
      </c>
    </row>
    <row r="310" spans="2:66">
      <c r="B310" s="204"/>
      <c r="AR310">
        <v>17643.276162790698</v>
      </c>
      <c r="AS310">
        <v>19452.945512820512</v>
      </c>
      <c r="AT310">
        <v>15642.58762886598</v>
      </c>
      <c r="AU310">
        <v>16304.697986577181</v>
      </c>
      <c r="AV310">
        <v>13672.821436613374</v>
      </c>
      <c r="AW310">
        <v>12381.645569620254</v>
      </c>
      <c r="AX310">
        <v>12526.282051282051</v>
      </c>
      <c r="AY310">
        <v>11632.206759443339</v>
      </c>
      <c r="AZ310">
        <v>8932.7073552425663</v>
      </c>
      <c r="BA310">
        <v>6418.3908045977014</v>
      </c>
      <c r="BB310">
        <v>6264.406779661017</v>
      </c>
      <c r="BC310">
        <v>6057.3951434878591</v>
      </c>
      <c r="BD310">
        <v>5922.4043715846992</v>
      </c>
      <c r="BE310">
        <v>5785.0971922246217</v>
      </c>
      <c r="BF310">
        <v>5852.7472527472528</v>
      </c>
      <c r="BG310">
        <v>5709.6069868995637</v>
      </c>
      <c r="BH310">
        <v>4451.312447078747</v>
      </c>
      <c r="BI310">
        <v>3376.4331210191081</v>
      </c>
      <c r="BJ310">
        <v>3264.5794966236954</v>
      </c>
      <c r="BK310">
        <v>3493.4210526315787</v>
      </c>
      <c r="BL310">
        <v>2877.7890466531439</v>
      </c>
      <c r="BM310">
        <v>4519</v>
      </c>
      <c r="BN310">
        <v>4289.7058823529414</v>
      </c>
    </row>
    <row r="328" spans="34:66">
      <c r="BC328">
        <v>0</v>
      </c>
    </row>
    <row r="331" spans="34:66">
      <c r="AH331" s="205">
        <v>2538.6645166019202</v>
      </c>
      <c r="AI331" s="205">
        <v>2036.4396866470524</v>
      </c>
      <c r="AJ331" s="205">
        <v>1766.5948845819639</v>
      </c>
      <c r="AK331" s="205">
        <v>1555.6575787540612</v>
      </c>
      <c r="AL331" s="205">
        <v>579.63709677419354</v>
      </c>
      <c r="AM331" s="205">
        <v>486.62726635279978</v>
      </c>
      <c r="AN331" s="205">
        <v>297.52712344834327</v>
      </c>
      <c r="AO331" s="205">
        <v>200.40080160320642</v>
      </c>
      <c r="AP331" s="205">
        <v>257.91533262184277</v>
      </c>
      <c r="AQ331" s="205">
        <v>429.4707119987803</v>
      </c>
      <c r="AR331" s="205">
        <v>465.74653148345789</v>
      </c>
      <c r="AS331" s="205">
        <v>428.6243329775881</v>
      </c>
      <c r="AT331" s="205">
        <v>545.32374100719426</v>
      </c>
      <c r="AU331" s="205">
        <v>588.2048629073978</v>
      </c>
      <c r="AV331">
        <v>745.2497439981795</v>
      </c>
      <c r="AW331">
        <v>679.07330041777436</v>
      </c>
      <c r="AX331">
        <v>691.18773946360159</v>
      </c>
      <c r="AY331">
        <v>410.22964509394575</v>
      </c>
      <c r="AZ331">
        <v>675.56053811659194</v>
      </c>
      <c r="BA331">
        <v>463.85542168674698</v>
      </c>
      <c r="BB331">
        <v>415.92356687898086</v>
      </c>
      <c r="BC331">
        <v>334.08339921749882</v>
      </c>
      <c r="BD331">
        <v>714.65905435831462</v>
      </c>
      <c r="BE331">
        <v>828.54988058825995</v>
      </c>
      <c r="BF331">
        <v>434.26509698897132</v>
      </c>
      <c r="BG331">
        <v>390.57317234974124</v>
      </c>
      <c r="BH331">
        <v>504.41200064174558</v>
      </c>
      <c r="BI331">
        <v>208.32956579922961</v>
      </c>
      <c r="BJ331">
        <v>156.32582322357018</v>
      </c>
      <c r="BK331">
        <v>335.72649572649573</v>
      </c>
      <c r="BL331">
        <v>473.72999304105781</v>
      </c>
      <c r="BM331">
        <v>449.22547332185889</v>
      </c>
      <c r="BN331">
        <v>389.55223880597015</v>
      </c>
    </row>
    <row r="508" spans="2:2">
      <c r="B508" s="204"/>
    </row>
    <row r="519" spans="60:61">
      <c r="BH519">
        <f>SUM(BH520:BH525)</f>
        <v>0</v>
      </c>
      <c r="BI519">
        <f>SUM(BI520:BI525)</f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2023 in progress</vt:lpstr>
      <vt:lpstr>DATA</vt:lpstr>
      <vt:lpstr>Sheet2</vt:lpstr>
      <vt:lpstr>Sheet3</vt:lpstr>
      <vt:lpstr>Sheet4</vt:lpstr>
      <vt:lpstr>Sheet5</vt:lpstr>
      <vt:lpstr>Sheet6</vt:lpstr>
    </vt:vector>
  </TitlesOfParts>
  <Company>Bank of Canada - Banque du Canada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Beers</dc:creator>
  <cp:lastModifiedBy>David Beers</cp:lastModifiedBy>
  <cp:lastPrinted>2022-08-22T20:27:32Z</cp:lastPrinted>
  <dcterms:created xsi:type="dcterms:W3CDTF">2016-02-22T19:38:05Z</dcterms:created>
  <dcterms:modified xsi:type="dcterms:W3CDTF">2023-09-03T13:48:58Z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{FF7BA126-8BA7-4358-9F57-52D129269B20}</vt:lpwstr>
  </property>
  <property fmtid="{D5CDD505-2E9C-101B-9397-08002B2CF9AE}" pid="3" name="_AdHocReviewCycleID">
    <vt:i4>-127553986</vt:i4>
  </property>
  <property fmtid="{D5CDD505-2E9C-101B-9397-08002B2CF9AE}" pid="4" name="_NewReviewCycle">
    <vt:lpwstr/>
  </property>
  <property fmtid="{D5CDD505-2E9C-101B-9397-08002B2CF9AE}" pid="5" name="_EmailSubject">
    <vt:lpwstr>BoC-BoE Database - Latest (March 2021).XLSX</vt:lpwstr>
  </property>
  <property fmtid="{D5CDD505-2E9C-101B-9397-08002B2CF9AE}" pid="6" name="_AuthorEmail">
    <vt:lpwstr>David.Beers@bankofengland.co.uk</vt:lpwstr>
  </property>
  <property fmtid="{D5CDD505-2E9C-101B-9397-08002B2CF9AE}" pid="7" name="_AuthorEmailDisplayName">
    <vt:lpwstr>Beers, David</vt:lpwstr>
  </property>
  <property fmtid="{D5CDD505-2E9C-101B-9397-08002B2CF9AE}" pid="8" name="_PreviousAdHocReviewCycleID">
    <vt:i4>-397884695</vt:i4>
  </property>
  <property fmtid="{D5CDD505-2E9C-101B-9397-08002B2CF9AE}" pid="9" name="_ReviewingToolsShownOnce">
    <vt:lpwstr/>
  </property>
</Properties>
</file>